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atalogo" sheetId="1" r:id="rId5"/>
    <sheet state="visible" name="CATALOGO PAGINA" sheetId="2" r:id="rId6"/>
    <sheet state="visible" name="significado" sheetId="3" r:id="rId7"/>
    <sheet state="visible" name="Significado-Catalogo" sheetId="4" r:id="rId8"/>
    <sheet state="visible" name="DOLLAR HOUSE" sheetId="5" r:id="rId9"/>
    <sheet state="visible" name="FANTASY DISCOUNT" sheetId="6" r:id="rId10"/>
    <sheet state="visible" name="attack" sheetId="7" r:id="rId11"/>
    <sheet state="visible" name="next level" sheetId="8" r:id="rId12"/>
    <sheet state="visible" name="GOVERNMENT" sheetId="9" r:id="rId13"/>
    <sheet state="visible" name="Ramdelsa" sheetId="10" r:id="rId14"/>
    <sheet state="hidden" name="Valores" sheetId="11" r:id="rId15"/>
  </sheets>
  <definedNames>
    <definedName hidden="1" localSheetId="2" name="_xlnm._FilterDatabase">significado!$AA$1:$AA$82</definedName>
  </definedNames>
  <calcPr/>
</workbook>
</file>

<file path=xl/sharedStrings.xml><?xml version="1.0" encoding="utf-8"?>
<sst xmlns="http://schemas.openxmlformats.org/spreadsheetml/2006/main" count="27203" uniqueCount="7748">
  <si>
    <t>ID</t>
  </si>
  <si>
    <t>Tipo</t>
  </si>
  <si>
    <t>SKU</t>
  </si>
  <si>
    <t>Nombre</t>
  </si>
  <si>
    <t>Publicado</t>
  </si>
  <si>
    <t>¿Está destacado?</t>
  </si>
  <si>
    <t>Visibilidad en el catálogo</t>
  </si>
  <si>
    <t>Descripción corta</t>
  </si>
  <si>
    <t>Descripción</t>
  </si>
  <si>
    <t>Día en que empieza el precio rebajado</t>
  </si>
  <si>
    <t>Día en que termina el precio rebajado</t>
  </si>
  <si>
    <t>Estado del impuesto</t>
  </si>
  <si>
    <t>Clase de impuesto</t>
  </si>
  <si>
    <t>¿En inventario?</t>
  </si>
  <si>
    <t>Inventario</t>
  </si>
  <si>
    <t>Cantidad de bajo inventario</t>
  </si>
  <si>
    <t>¿Permitir reservas de productos agotados?</t>
  </si>
  <si>
    <t>¿Vendido individualmente?</t>
  </si>
  <si>
    <t>Peso (kg)</t>
  </si>
  <si>
    <t>Longitud (cm)</t>
  </si>
  <si>
    <t>Anchura (cm)</t>
  </si>
  <si>
    <t>Altura (cm)</t>
  </si>
  <si>
    <t>¿Permitir valoraciones de clientes?</t>
  </si>
  <si>
    <t>Nota de compra</t>
  </si>
  <si>
    <t>Precio rebajado</t>
  </si>
  <si>
    <t>Precio normal</t>
  </si>
  <si>
    <t>Categorías</t>
  </si>
  <si>
    <t>Etiquetas</t>
  </si>
  <si>
    <t>Clase de envío</t>
  </si>
  <si>
    <t>Imágenes</t>
  </si>
  <si>
    <t>Límite de descargas</t>
  </si>
  <si>
    <t>Días de caducidad de la descarga</t>
  </si>
  <si>
    <t>Superior</t>
  </si>
  <si>
    <t>Productos agrupados</t>
  </si>
  <si>
    <t>Ventas dirigidas</t>
  </si>
  <si>
    <t>Ventas cruzadas</t>
  </si>
  <si>
    <t>URL externa</t>
  </si>
  <si>
    <t>Texto del botón</t>
  </si>
  <si>
    <t>Posición</t>
  </si>
  <si>
    <t>Nombre del atributo 1</t>
  </si>
  <si>
    <t>Valor(es) del atributo 1</t>
  </si>
  <si>
    <t>Atributo visible 1</t>
  </si>
  <si>
    <t>Atributo global 1</t>
  </si>
  <si>
    <t>Nombre de la descarga 1</t>
  </si>
  <si>
    <t>URL de la descarga 1</t>
  </si>
  <si>
    <t>simple</t>
  </si>
  <si>
    <t>Hoddie F&amp;T</t>
  </si>
  <si>
    <t>visible</t>
  </si>
  <si>
    <t>Excelente hoddie para el frio</t>
  </si>
  <si>
    <t>taxable</t>
  </si>
  <si>
    <t>parent</t>
  </si>
  <si>
    <t>Hoddies</t>
  </si>
  <si>
    <t>https://dominio.com/wp-content/uploads/2021/07/hoddie-1.jpg, https://dominio.com/wp-content/uploads/2021/07/hoddie-2.jpg, https://dominio.com/wp-content/uploads/2021/07/hoddie-3.jpg</t>
  </si>
  <si>
    <t>Type</t>
  </si>
  <si>
    <t>Name</t>
  </si>
  <si>
    <t>Published</t>
  </si>
  <si>
    <t>Is featured?</t>
  </si>
  <si>
    <t>Visibility in catalog</t>
  </si>
  <si>
    <t>Short description</t>
  </si>
  <si>
    <t>Description</t>
  </si>
  <si>
    <t>Date sale price starts</t>
  </si>
  <si>
    <t>Date sale price ends</t>
  </si>
  <si>
    <t>Tax status</t>
  </si>
  <si>
    <t>Tax class</t>
  </si>
  <si>
    <t>In stock?</t>
  </si>
  <si>
    <t>Stock</t>
  </si>
  <si>
    <t>Low stock amount</t>
  </si>
  <si>
    <t>Backorders allowed?</t>
  </si>
  <si>
    <t>Sold individually?</t>
  </si>
  <si>
    <t>Weight (kg)</t>
  </si>
  <si>
    <t>Length (cm)</t>
  </si>
  <si>
    <t>Width (cm)</t>
  </si>
  <si>
    <t>Height (cm)</t>
  </si>
  <si>
    <t>Allow customer reviews?</t>
  </si>
  <si>
    <t>Purchase note</t>
  </si>
  <si>
    <t>Sale price</t>
  </si>
  <si>
    <t>Regular price</t>
  </si>
  <si>
    <t>Categories</t>
  </si>
  <si>
    <t>Images</t>
  </si>
  <si>
    <t>Meta: _product_location</t>
  </si>
  <si>
    <t>Meta: _items_per_products</t>
  </si>
  <si>
    <t>Meta: product_step</t>
  </si>
  <si>
    <t>Meta: _wpd_ai_product_cost</t>
  </si>
  <si>
    <t>% de descuento</t>
  </si>
  <si>
    <t>FD853</t>
  </si>
  <si>
    <t>Tall wall sanitizing shoe &amp; Boot Mat - FD853</t>
  </si>
  <si>
    <t>hidden</t>
  </si>
  <si>
    <t>Tall wall sanitizing shoe &amp; Boot Mat</t>
  </si>
  <si>
    <t xml:space="preserve">Sanitizing mat </t>
  </si>
  <si>
    <t>Mats</t>
  </si>
  <si>
    <t>https://fantasydiscountwholesale.com/wp-content/uploads/2023/10/FD853.jpeg</t>
  </si>
  <si>
    <t>1</t>
  </si>
  <si>
    <t>6</t>
  </si>
  <si>
    <t>FD1013S</t>
  </si>
  <si>
    <t>TOTUMAS PEQUENA / GUIRA SMALL - FD1013S</t>
  </si>
  <si>
    <t>These small totumas are natural dried fruits carved by hand</t>
  </si>
  <si>
    <t xml:space="preserve"> A compact and traditional percussion instrument handcrafted from a small gourd. With its unique shape and sound, this guira adds a distinctive rhythmic element to your music.</t>
  </si>
  <si>
    <t>Miscellaneous</t>
  </si>
  <si>
    <t>https://fantasydiscountwholesale.com/wp-content/uploads/2023/10/FD1013S.jpeg</t>
  </si>
  <si>
    <t>12</t>
  </si>
  <si>
    <t>FD1013M</t>
  </si>
  <si>
    <t>TOTUMAS MEDIANA / GUIRA MEDIUM - FD1013M</t>
  </si>
  <si>
    <t>Totumas Mediana / Guira Medium – FD1013M is a versatile, durable bowl ideal for serving soups, stews, or traditional dishes. Perfect for restaurants, markets, and wholesale distribution. Lightweight and reusable.</t>
  </si>
  <si>
    <t>https://fantasydiscountwholesale.com/wp-content/uploads/2023/10/FD1013M.jpeg</t>
  </si>
  <si>
    <t>FD1013L</t>
  </si>
  <si>
    <t>TOTUMAS GRANDE / GUIRA LARGE - FD1013L</t>
  </si>
  <si>
    <t xml:space="preserve">These large guira instruments are crafted from sizable gourds, offering a rich and distinctive percussion sound. Handmade with care, they are perfect for musicians looking to add an authentic and captivating element to their music. </t>
  </si>
  <si>
    <t>https://fantasydiscountwholesale.com/wp-content/uploads/2023/10/FD1013L.jpeg</t>
  </si>
  <si>
    <t>CN91092-A</t>
  </si>
  <si>
    <t>Orange Oven Cleaner Heavy Duty 12OZ - CN91092-A</t>
  </si>
  <si>
    <t>Orange Oven Cleaner Heavy Duty 12oz (CN91092-A) delivers powerful grease-cutting action for tough, baked-on messes. Its citrus formula cleans ovens, grills, and stovetops effectively. Ideal for retail, household use, and wholesale or discount stores.</t>
  </si>
  <si>
    <t>cleaning supplies</t>
  </si>
  <si>
    <t>https://fantasydiscountwholesale.com/wp-content/uploads/2025/06/CN91092-A.jpg</t>
  </si>
  <si>
    <t>41661</t>
  </si>
  <si>
    <t>Roma Liquid Detergent 33.8OZ - 41661</t>
  </si>
  <si>
    <t>Roma Liquid Detergent 33.8oz (41661) offers powerful cleaning for all types of laundry, removing tough stains while being gentle on fabrics. Leaves clothes fresh and bright. Ideal for retail, household use, and wholesale or discount stores.</t>
  </si>
  <si>
    <t>https://fantasydiscountwholesale.com/wp-content/uploads/2025/06/41661.jpg</t>
  </si>
  <si>
    <t>FD1606</t>
  </si>
  <si>
    <t>Entrance door mat - FD1606</t>
  </si>
  <si>
    <t>Entrance door mat- Chef 45*70 cm</t>
  </si>
  <si>
    <t>Charming entrance door mat featuring a chef design, measuring 45x70 cm. Perfect for kitchens or entryways, this mat traps dirt and moisture. Made with durable materials and a non-slip backing for added safety. Easy to clean and maintain, enhancing any home's decor.</t>
  </si>
  <si>
    <t>https://fantasydiscountwholesale.com/wp-content/uploads/2023/10/FD1606.jpeg</t>
  </si>
  <si>
    <t>1-1</t>
  </si>
  <si>
    <t>801440</t>
  </si>
  <si>
    <t>COB LED Light Switch (Magnetic Back) Cordless - 801440</t>
  </si>
  <si>
    <t>COB LED Light Switch (Magnetic Back) Cordless</t>
  </si>
  <si>
    <t>Installs virtually anywhere, portable magnet mounts on the back, No electrician Needed</t>
  </si>
  <si>
    <t>https://fantasydiscountwholesale.com/wp-content/uploads/2023/10/801440-1.jpeg</t>
  </si>
  <si>
    <t>8888</t>
  </si>
  <si>
    <t>scruber salvauñas - 8888 SA-64</t>
  </si>
  <si>
    <t>Esponja Salvauña - SA-64</t>
  </si>
  <si>
    <t>Esponja Salvaluna – SA‑64: Dual-use cleaning sponge designed to protect nails while scrubbing. Combines a soft cellulose side with a gentle abrasive surface. Ideal for wholesale to cleaning and kitchen goods retailers.</t>
  </si>
  <si>
    <t>https://fantasydiscountwholesale.com/wp-content/uploads/2025/06/8888.jpg</t>
  </si>
  <si>
    <t>48</t>
  </si>
  <si>
    <t>6134</t>
  </si>
  <si>
    <t>SAPOLIO LIME CLEANER (SACASARRO) 12/500ML sa-43 - 6134</t>
  </si>
  <si>
    <t>SAPOLIO LIME CLEANER (SACASARRO) 12/500ML - 6134</t>
  </si>
  <si>
    <t>Softsoap Aquarium Series combines enchanting designs from the sea with Antibacterial liquid soap. It contains germ fighting ingredient to provide strong antibacterial protection. Like other Softsoap products, Softsoap Aquarium Series liquid soap contains light moisturizers to help leave your hands clean and soft.</t>
  </si>
  <si>
    <t>https://fantasydiscountwholesale.com/wp-content/uploads/2023/10/6134.jpeg</t>
  </si>
  <si>
    <t>1-2</t>
  </si>
  <si>
    <t>8594</t>
  </si>
  <si>
    <t>SAPOLIO CLEAM CLEANER SOFTSCRUB sa-44 - 8594</t>
  </si>
  <si>
    <t>SAPOLIO CLEAM CLEANER SOFTSCRUB - 8594</t>
  </si>
  <si>
    <t>https://fantasydiscountwholesale.com/wp-content/uploads/2023/10/8594-1.jpeg</t>
  </si>
  <si>
    <t>7532</t>
  </si>
  <si>
    <t>Sapolio POWDER CLEANER Multi purpose sa-45 - 7532
12/450ML</t>
  </si>
  <si>
    <t>Sapolio POWDER CLEANER Multi purpose - 7532
12/450ML</t>
  </si>
  <si>
    <t>Energizing Hair Styling Gel for Extreme Long Lasting Hold, Gorilla Snot Gel is Ultimate Hair Gel to Energize any Hairstyle</t>
  </si>
  <si>
    <t>https://fantasydiscountwholesale.com/wp-content/uploads/2023/10/7532.jpeg</t>
  </si>
  <si>
    <t>9300</t>
  </si>
  <si>
    <t>Sapolio 650 ml limpia vidrios lavanda sa-41 - 9300</t>
  </si>
  <si>
    <t>Sapolio 650 ml limpia vidrios lavanda</t>
  </si>
  <si>
    <t>Sapolio Glass Cleaner Lavender (650ml) delivers a streak-free shine while leaving a pleasant lavender scent. Its powerful formula removes dust, fingerprints, and smudges with ease. Perfect for windows, mirrors, and glass surfaces. Ideal for wholesale and discount stores.</t>
  </si>
  <si>
    <t>https://fantasydiscountwholesale.com/wp-content/uploads/2025/02/9300.jpeg</t>
  </si>
  <si>
    <t>7348</t>
  </si>
  <si>
    <t>Sapolio Dish Liquid Lemon 17 Oz sa-34 - 7348</t>
  </si>
  <si>
    <t>Sapolio Dish Liquid Lemon 17 Oz - 7348</t>
  </si>
  <si>
    <t>https://fantasydiscountwholesale.com/wp-content/uploads/2023/10/7348.jpeg</t>
  </si>
  <si>
    <t>1-3</t>
  </si>
  <si>
    <t>7355</t>
  </si>
  <si>
    <t>Sapolio liquid Dish Soap Apple sa-35 - 7355</t>
  </si>
  <si>
    <t>Sapolio liquid Dish Soap Apple - 7355</t>
  </si>
  <si>
    <t>https://fantasydiscountwholesale.com/wp-content/uploads/2023/10/7355-1.jpeg</t>
  </si>
  <si>
    <t>0361</t>
  </si>
  <si>
    <t>Aval jabon lavanda sa-27 400ml - 0361</t>
  </si>
  <si>
    <t>Aval jabon lavanda 400ml</t>
  </si>
  <si>
    <t>Aval Rosas Liquid Soap (400ml) offers a gentle yet effective cleanse with a pleasant rose fragrance. Its moisturizing formula leaves hands soft and refreshed. Ideal for daily use in homes or businesses. Great for wholesale and discount stores.</t>
  </si>
  <si>
    <t>Beauty &amp; Personal Care</t>
  </si>
  <si>
    <t>https://fantasydiscountwholesale.com/wp-content/uploads/2025/02/8891.jpeg</t>
  </si>
  <si>
    <t>8914</t>
  </si>
  <si>
    <t>Aval jabon rosas sa-28 400ml - 8914</t>
  </si>
  <si>
    <t>Aval jabon rosas 400ml</t>
  </si>
  <si>
    <t>Aval Rosas Liquid Soap (400ml) provides a deep yet gentle cleanse with a delightful rose scent. Its moisturizing formula keeps hands soft and fresh. Perfect for everyday use in homes or businesses. Ideal for wholesale and discount stores.</t>
  </si>
  <si>
    <t>https://fantasydiscountwholesale.com/wp-content/uploads/2025/02/8914.jpeg</t>
  </si>
  <si>
    <t>3543</t>
  </si>
  <si>
    <t>Lavavajilla pasta naranja 360g - 3543 - sa-33</t>
  </si>
  <si>
    <t>Lavavajilla pasta naranja 360g</t>
  </si>
  <si>
    <t>Orange-Scented Dishwashing Paste (360g) cuts through grease and tough stains with ease. Its concentrated formula ensures long-lasting use, leaving dishes sparkling clean with a fresh citrus scent. Ideal for households and businesses. Perfect for wholesale and discount stores.</t>
  </si>
  <si>
    <t>https://fantasydiscountwholesale.com/wp-content/uploads/2025/02/3543.jpeg</t>
  </si>
  <si>
    <t>7729</t>
  </si>
  <si>
    <t>Lavavajilla pasta limon 330g - 7729 - sa-30</t>
  </si>
  <si>
    <t>Lavavajilla pasta limon 330g</t>
  </si>
  <si>
    <t>Lemon-Scented Dishwashing Paste (330g) effectively removes grease and tough stains while leaving a refreshing citrus scent. Its concentrated formula ensures long-lasting use and sparkling clean dishes. Ideal for households and businesses. Perfect for wholesale and discount stores.</t>
  </si>
  <si>
    <t>https://fantasydiscountwholesale.com/wp-content/uploads/2025/02/7729.jpeg</t>
  </si>
  <si>
    <t>6026</t>
  </si>
  <si>
    <t>Sapolio Air freshner Anti-tabacco sa-17 - 6026</t>
  </si>
  <si>
    <t>Sapolio Air freshner Anti-tabacco - 6026</t>
  </si>
  <si>
    <t>Air Freshener</t>
  </si>
  <si>
    <t>https://fantasydiscountwholesale.com/wp-content/uploads/2023/10/6026.jpeg</t>
  </si>
  <si>
    <t>1-4</t>
  </si>
  <si>
    <t>8208</t>
  </si>
  <si>
    <t>SAPOLIO 550 ML . STAIN REMOVER ROPA COLOR sa-08 - 8208</t>
  </si>
  <si>
    <t>SAPOLIO STAIN REMOVER ROPA COLOR 550ML - 8208</t>
  </si>
  <si>
    <t>https://fantasydiscountwholesale.com/wp-content/uploads/2023/10/8208.jpeg</t>
  </si>
  <si>
    <t>7712</t>
  </si>
  <si>
    <t>Lavavajilla pasta limon 200g sa-32 - 7712</t>
  </si>
  <si>
    <t>Lavavajilla pasta limon 200g</t>
  </si>
  <si>
    <t>Lemon-Scented Dishwashing Paste (200g) powerfully cuts through grease and tough stains, leaving dishes spotless with a fresh citrus scent. Its concentrated formula ensures long-lasting use. Ideal for households and businesses. Perfect for wholesale and discount stores.</t>
  </si>
  <si>
    <t>https://fantasydiscountwholesale.com/wp-content/uploads/2025/02/7712.jpeg</t>
  </si>
  <si>
    <t>24</t>
  </si>
  <si>
    <t>6088</t>
  </si>
  <si>
    <t>Sapolio air freshner Bebe Arrullo - 6088 SA-25</t>
  </si>
  <si>
    <t>Sapolio Baby Lullaby Air Freshener – SA‑25:  gentle-scent spray neutralizes odors and fills rooms with a soft, comforting baby powder fragrance. Ideal for bulk wholesale to retailers, nurseries, and hospitality.</t>
  </si>
  <si>
    <t>https://fantasydiscountwholesale.com/wp-content/uploads/2025/06/6088.jpg</t>
  </si>
  <si>
    <t>5218</t>
  </si>
  <si>
    <t>Sapolio Air freshner Apple Cinnamon sa-20 - 5218</t>
  </si>
  <si>
    <t>Sapolio Air freshner Apple Cinnamon - 5218</t>
  </si>
  <si>
    <t>https://fantasydiscountwholesale.com/wp-content/uploads/2023/10/5218.jpeg</t>
  </si>
  <si>
    <t>1-5</t>
  </si>
  <si>
    <t>5999</t>
  </si>
  <si>
    <t>Sapolio Air freshner Potpourri sa-18 - 5999</t>
  </si>
  <si>
    <t>Sapolio Air freshner Potpourri - 5999</t>
  </si>
  <si>
    <t>https://fantasydiscountwholesale.com/wp-content/uploads/2023/10/5999.jpeg</t>
  </si>
  <si>
    <t>9637</t>
  </si>
  <si>
    <t>Perfumatic Sapolio Refill French Vanilla - 9637</t>
  </si>
  <si>
    <t>https://fantasydiscountwholesale.com/wp-content/uploads/2023/10/9637.jpeg</t>
  </si>
  <si>
    <t>5982</t>
  </si>
  <si>
    <t>Sapolio Air freshner Lavander sa-23 - 5982</t>
  </si>
  <si>
    <t>Sapolio Air freshner Lavander - 5982</t>
  </si>
  <si>
    <t>https://fantasydiscountwholesale.com/wp-content/uploads/2023/10/5982.jpeg</t>
  </si>
  <si>
    <t>6853</t>
  </si>
  <si>
    <t>Sapolio Air freshner Melon sa-24 - 6853</t>
  </si>
  <si>
    <t>Sapolio Air freshner Melon - 6853</t>
  </si>
  <si>
    <t>https://fantasydiscountwholesale.com/wp-content/uploads/2023/10/6853.jpeg</t>
  </si>
  <si>
    <t>6002</t>
  </si>
  <si>
    <t>Sapolio Air freshner Rose sa-19 - 6002</t>
  </si>
  <si>
    <t>Sapolio Air freshner Rose - 6002</t>
  </si>
  <si>
    <t>https://fantasydiscountwholesale.com/wp-content/uploads/2023/10/6002.jpeg</t>
  </si>
  <si>
    <t>3260</t>
  </si>
  <si>
    <t>Sapolio Air freshner Vanilla sa-22 - 3260</t>
  </si>
  <si>
    <t>Sapolio Air freshner Vanilla - 3260</t>
  </si>
  <si>
    <t>https://fantasydiscountwholesale.com/wp-content/uploads/2023/10/3260.jpeg</t>
  </si>
  <si>
    <t>N-211</t>
  </si>
  <si>
    <t>NAIL CLIPPER STAINLESS STEEL - N-211</t>
  </si>
  <si>
    <t>Stainless Steel Nail Clippers</t>
  </si>
  <si>
    <t>Finger nail clipper and toe nail clipper - MANICURE - PEDICURE - GROOMING – NAIL CARE</t>
  </si>
  <si>
    <t>https://fantasydiscountwholesale.com/wp-content/uploads/2023/10/211-Corta-unas.jpeg</t>
  </si>
  <si>
    <t>1-6</t>
  </si>
  <si>
    <t>9113</t>
  </si>
  <si>
    <t>Sapolio 1800 ML. stain remover color clothes 60 oz - 9113 - sa-10</t>
  </si>
  <si>
    <t>Stain remover color clothes 60 oz - 9113</t>
  </si>
  <si>
    <t>https://fantasydiscountwholesale.com/wp-content/uploads/2023/10/9113.jpeg</t>
  </si>
  <si>
    <t>9991</t>
  </si>
  <si>
    <t>SAPOLIO 930 ML . STAIN REMOVER ROPA COLOR sa-09 - 89991</t>
  </si>
  <si>
    <t>SAPOLIO 930 ML . STAIN REMOVER ROPA COLOR - 89991</t>
  </si>
  <si>
    <t>Sapolio Stain Remover for Colored Clothes (930ml) effectively removes tough stains while protecting fabric colors. Its powerful formula lifts dirt and grime without fading. Ideal for maintaining vibrant clothing. Perfect for wholesale and discount stores.</t>
  </si>
  <si>
    <t>https://fantasydiscountwholesale.com/wp-content/uploads/2025/02/9991.jpeg</t>
  </si>
  <si>
    <t>FD083</t>
  </si>
  <si>
    <t>Boli Comb Hair brush - FD083</t>
  </si>
  <si>
    <t>Discover the perfect hairbrush for your daily haircare routine. Our Hair Brush is designed with your comfort and hair health in mind. Its gentle yet effective bristles effortlessly detangle and smooth your locks, reducing breakage and promoting a healthy shine. The ergonomic handle ensures a comfortable grip, making styling and brushing a breeze. Upgrade your haircare essentials and achieve the beautiful, well-groomed hair you deserve with our Hair Brush. Elevate your daily routine and enjoy a healthier, more manageable mane. Get yours today for tangle-free, gorgeous hair! 💇‍♀️✨🌟</t>
  </si>
  <si>
    <r>
      <rPr>
        <rFont val="Calibri"/>
        <sz val="10.0"/>
      </rPr>
      <t>https://fantasydiscountwholesale.com/wp-content/uploads/2023/10/FD083-1.jpeg ,</t>
    </r>
    <r>
      <rPr>
        <rFont val="Calibri"/>
        <color rgb="FF1155CC"/>
        <sz val="10.0"/>
        <u/>
      </rPr>
      <t>https://fantasydiscountwholesale.com/wp-content/uploads/2023/10/FD083.jpeg</t>
    </r>
  </si>
  <si>
    <t>2-1</t>
  </si>
  <si>
    <t>JW-04</t>
  </si>
  <si>
    <t>Suction cups - JW-04</t>
  </si>
  <si>
    <t>Transparant, waterproof, PVC suction cup with metal hook.</t>
  </si>
  <si>
    <t>Can be used on any smooth surface, such as glass, a window, a wall etc.
Suitable for the kitchen, the bathroom, the office as well as toy accessories.
Easy to install and tear off, without any damage to the surface.
There is a small hook that can be used to hang items with.</t>
  </si>
  <si>
    <t>Bathroom</t>
  </si>
  <si>
    <t>https://fantasydiscountwholesale.com/wp-content/uploads/2023/10/JW-04-1.jpeg</t>
  </si>
  <si>
    <t>FD913</t>
  </si>
  <si>
    <t>Sink Screens Strainers 3PC STRAINNER 5CM,7CM,11CM - FD913</t>
  </si>
  <si>
    <t>Sink Screens Strainers 3PC STRAINNER 5CM,7CM,11CM</t>
  </si>
  <si>
    <t>Offer your customers the ultimate solution in kitchen convenience with our Sink Screens Strainers 3-Piece Set. This set includes strainers in three practical sizes - 5cm, 7cm, and 11cm - to suit a variety of sink dimensions and needs. These strainers effectively prevent food particles and debris from clogging drains while allowing water to flow freely. Their versatile sizes make them perfect for kitchen sinks, bathroom basins, and utility sinks. Easy to clean and maintain, these strainers are essential for any household. Stock up on this indispensable set for a hassle-free, efficient kitchen experience.</t>
  </si>
  <si>
    <t>Kitchen</t>
  </si>
  <si>
    <t>https://fantasydiscountwholesale.com/wp-content/uploads/2023/10/FD913-1.jpeg</t>
  </si>
  <si>
    <t>2-2</t>
  </si>
  <si>
    <t>CH87337</t>
  </si>
  <si>
    <t>2PCS Prong Adapter - CH87337</t>
  </si>
  <si>
    <t>2PCS Prong Adapter – CH87337: Converts 2-prong outlets to 3-prong, providing grounding for added safety. Compact and easy to use. Ideal for wholesale to hardware and electrical supply retailers.</t>
  </si>
  <si>
    <t>Tools</t>
  </si>
  <si>
    <t>https://fantasydiscountwholesale.com/wp-content/uploads/2025/06/CH87337.jpg</t>
  </si>
  <si>
    <t>IN81752</t>
  </si>
  <si>
    <t>250CT 2PK Medium Matches - IN81752</t>
  </si>
  <si>
    <t>250CT 2PK Medium Matches – IN81752: Each pack includes two boxes of 250 wooden matches, totaling 500 matches. Designed for easy strike-on-box ignition, they're ideal for lighting candles, stoves, grills, and campfires. Perfect for wholesale to hardware, camping, and general merchandise retailers.</t>
  </si>
  <si>
    <t>https://fantasydiscountwholesale.com/wp-content/uploads/2025/06/IN81752.jpg</t>
  </si>
  <si>
    <t>IN81751</t>
  </si>
  <si>
    <t>32CT 10PK Wooden Matches- IN81751</t>
  </si>
  <si>
    <t>32CT 10PK Wooden Pocket Matches – IN81751: Each pack contains 10 boxes of 32 wooden matches, totaling 320 matches. Strike-on-box design ensures easy ignition. Ideal for wholesale to hardware, camping, and general merchandise retailers.</t>
  </si>
  <si>
    <t>https://fantasydiscountwholesale.com/wp-content/uploads/2025/06/IN81751.jpg</t>
  </si>
  <si>
    <t>IN81750-A</t>
  </si>
  <si>
    <t>11" 40CT 1PK BBQ/ Fire Place Matches - IN81750-A</t>
  </si>
  <si>
    <t>11" 40CT 1PK BBQ/Fireplace Matches – IN81750-A: Long wooden matches designed for safely lighting fireplaces, grills, and candles. Each box contains 40 matches. Ideal for wholesale to hardware, camping, and general merchandise retailers.</t>
  </si>
  <si>
    <t>https://fantasydiscountwholesale.com/wp-content/uploads/2025/06/IN81750-A.jpg</t>
  </si>
  <si>
    <t>CH80088</t>
  </si>
  <si>
    <t>Cotton Twine / soga tamal - CH80088</t>
  </si>
  <si>
    <t>230FT 2PC Cotton Twine - CH80088</t>
  </si>
  <si>
    <t>230FT 2PC Cotton Twine – CH80088: Set of two 100% natural cotton twine rolls, each 115 feet long. Ideal for cooking, crafts, gardening, and gift wrapping. Perfect for wholesale to kitchenware, craft, and general merchandise retailers.</t>
  </si>
  <si>
    <t>https://fantasydiscountwholesale.com/wp-content/uploads/2025/06/CH80088.jpg</t>
  </si>
  <si>
    <t>FD426</t>
  </si>
  <si>
    <t>Agujas de maquina / Knitting parts- FD426</t>
  </si>
  <si>
    <t>Universal Sewing Machine Needles</t>
  </si>
  <si>
    <t>El paquete incluye 10 agujas universales de tamaño 90/14 que se pueden utilizar en muchas otras máquinas como Brother y otras máquinas de coser de alta calidad. Las agujas de máquina de coser Singer de tamaño universal 90/14 están diseñadas para coser telas tejidas de peso medio.</t>
  </si>
  <si>
    <t>Sewing</t>
  </si>
  <si>
    <t>https://fantasydiscountwholesale.com/wp-content/uploads/2023/10/FD-426-1.jpeg</t>
  </si>
  <si>
    <t>2-3</t>
  </si>
  <si>
    <t>502831</t>
  </si>
  <si>
    <t>Comb for men - 502831</t>
  </si>
  <si>
    <t>two color comb for men 6pc</t>
  </si>
  <si>
    <t>Introducing our Two-Color Comb Set for Men, featuring six stylish combs in complementary shades. With a sleek design and durable construction, these combs are perfect for grooming and styling your hair with precision and ease. Elevate your grooming routine with this versatile set, perfect for everyday use or travel.</t>
  </si>
  <si>
    <t>Accessory</t>
  </si>
  <si>
    <t>https://fantasydiscountwholesale.com/wp-content/uploads/2024/03/502831.jpeg</t>
  </si>
  <si>
    <t>CH87333</t>
  </si>
  <si>
    <t>03 Outlets Adapter W/ Sensor Light - CH87333</t>
  </si>
  <si>
    <t>3-Outlet Adapter with Sensor Night Light – CH87333: Expands one outlet into three, featuring a built-in sensor night light that activates in low light. Ideal for wholesale to hardware and home goods retailers.</t>
  </si>
  <si>
    <t>https://fantasydiscountwholesale.com/wp-content/uploads/2025/06/CH87333.jpg</t>
  </si>
  <si>
    <t>CH87335</t>
  </si>
  <si>
    <t>03 Outlets Heavy Duty Adapter - CH87335</t>
  </si>
  <si>
    <t>03 Outlets Heavy Duty Adapter – CH87335: Converts one grounded outlet into three, supporting up to 15A/125V. Durable PVC construction ensures longevity. Ideal for wholesale to hardware and electrical supply retailers</t>
  </si>
  <si>
    <t>https://fantasydiscountwholesale.com/wp-content/uploads/2025/06/CH87335.jpg</t>
  </si>
  <si>
    <t>CH87336</t>
  </si>
  <si>
    <t>06 Outlets Grounding Adapter - CH87336</t>
  </si>
  <si>
    <t>6-Outlet Grounding Adapter – CH87: Expands a single outlet into six grounded outlets. Supports up to 15A/125V, ideal for powering multiple devices. Perfect for wholesale to hardware and electrical supply retailers.</t>
  </si>
  <si>
    <t>https://fantasydiscountwholesale.com/wp-content/uploads/2025/06/CH87.jpg</t>
  </si>
  <si>
    <t>CH48111</t>
  </si>
  <si>
    <t>Extension 2FT / 6 Outlets Power Strip - CH48111</t>
  </si>
  <si>
    <t>2FT / 6 Outlets Power Strip - CH48111</t>
  </si>
  <si>
    <t>2FT 6-Outlet Power Strip – CH48111: Compact power strip with six grounded outlets and a 2-foot heavy-duty cord. Ideal for home, office, or workshop use. Perfect for wholesale to hardware and electrical supply retailers.</t>
  </si>
  <si>
    <t>https://fantasydiscountwholesale.com/wp-content/uploads/2025/06/CH48111.jpg</t>
  </si>
  <si>
    <t>50073</t>
  </si>
  <si>
    <t>Microwave cover - 50073</t>
  </si>
  <si>
    <t>Microwave cover</t>
  </si>
  <si>
    <t>Microwave Food Cover: with holder space to grab the cover is splatter guard cover, not only keeps your microwave clean, but also can prevent burns. You can immediately take your food out of the microwave or oven after heating without wasting any of your time waiting.</t>
  </si>
  <si>
    <t>https://fantasydiscountwholesale.com/wp-content/uploads/2023/10/50073.jpeg</t>
  </si>
  <si>
    <t>2-4</t>
  </si>
  <si>
    <t>5726</t>
  </si>
  <si>
    <t>Desodorante Feelin Fresh / Feelin fresh Deodorant - 5726</t>
  </si>
  <si>
    <t>https://fantasydiscountwholesale.com/wp-content/uploads/2023/10/5726.jpeg</t>
  </si>
  <si>
    <t>5028</t>
  </si>
  <si>
    <t>Plastic apron mix - 5028</t>
  </si>
  <si>
    <t>Plastic apron mix styles</t>
  </si>
  <si>
    <t>Stay clean and stylish with our plastic aprons in assorted designs. Perfect for cooking, crafting, and more, these durable aprons offer excellent protection against spills and stains. Easy to clean and comfortable to wear, they add a fun touch to any activity.</t>
  </si>
  <si>
    <t>https://fantasydiscountwholesale.com/wp-content/uploads/2023/10/FD701-scaled.jpeg</t>
  </si>
  <si>
    <t>4984</t>
  </si>
  <si>
    <t>Microwave cover - 4984</t>
  </si>
  <si>
    <t>Microwave Cover, model 4984, is designed to prevent splatters and spills while reheating food. Its durable, heat-resistant material fits over most plates and bowls, keeping your microwave clean and reducing mess. Ideal for everyday use, it ensures even heating and helps retain moisture in your food.</t>
  </si>
  <si>
    <t>69465</t>
  </si>
  <si>
    <t>Avon feeling fresh - 69465</t>
  </si>
  <si>
    <t>Avon Feeling Fresh – 69465 offers reliable 24-hour odor protection with a clean, refreshing scent. Gentle on skin and quick-drying. Perfect for wholesale to beauty supply stores, pharmacies, and retailers.</t>
  </si>
  <si>
    <t>https://fantasydiscountwholesale.com/wp-content/uploads/2025/05/69465.jpg</t>
  </si>
  <si>
    <t>69519</t>
  </si>
  <si>
    <t>Avon Timeless - 69519</t>
  </si>
  <si>
    <t>Avon Timeless – 69519 is a classic, elegant fragrance with floral and spicy notes, perfect for everyday wear. A nostalgic favorite. Ideal for wholesale to beauty stores, gift shops, and retailers.</t>
  </si>
  <si>
    <t>https://fantasydiscountwholesale.com/wp-content/uploads/2025/05/69519.jpg</t>
  </si>
  <si>
    <t>69463</t>
  </si>
  <si>
    <t>Avon onDuty 24hr - 69463</t>
  </si>
  <si>
    <t>Avon OnDuty 24hr – 69463 provides long-lasting deodorant protection with a clean, fresh scent. Quick-drying and gentle on skin. Perfect for wholesale to pharmacies, beauty shops, and personal care retailers.</t>
  </si>
  <si>
    <t>https://fantasydiscountwholesale.com/wp-content/uploads/2025/05/69463.jpg</t>
  </si>
  <si>
    <t>69506</t>
  </si>
  <si>
    <t>Avon Mesmerize - 69506</t>
  </si>
  <si>
    <t>Avon Mesmerize – 69506 is a bold, sophisticated fragrance with warm, spicy notes ideal for evening wear. A customer favorite. Perfect for wholesale to perfume shops, gift stores, and retailers.</t>
  </si>
  <si>
    <t>https://fantasydiscountwholesale.com/wp-content/uploads/2025/05/69506.jpg</t>
  </si>
  <si>
    <t>69512</t>
  </si>
  <si>
    <t>Avon Imari - 69512</t>
  </si>
  <si>
    <t>Avon Imari 69512 delivers an oriental floral fragrance blending bergamot, jasmine, patchouli for lasting allure. Recognizable brand boosts shelf appeal and repeat purchases, providing excellent margins for bulk wholesale buyers.</t>
  </si>
  <si>
    <t>https://fantasydiscountwholesale.com/wp-content/uploads/2025/05/69512.jpg</t>
  </si>
  <si>
    <t>69504</t>
  </si>
  <si>
    <t>Avon Sweet honesty - 69504</t>
  </si>
  <si>
    <t>Avon Sweet Honesty – 69504 is a light, romantic fragrance with soft floral and powdery notes. A timeless classic. Perfect for wholesale to beauty retailers, gift shops, and fragrance distributors.</t>
  </si>
  <si>
    <t>https://fantasydiscountwholesale.com/wp-content/uploads/2025/05/69504.jpg</t>
  </si>
  <si>
    <t>900782</t>
  </si>
  <si>
    <t>Brochas de pintar 3pc / paint brushes 3 pc - 900782</t>
  </si>
  <si>
    <t>Polyester Paint Brush Set</t>
  </si>
  <si>
    <t>Arora offers a complete range of color-coded brush wallets. With the Arora Synthetic Brush Set, all an artist needs is paint to begin the journey towards broadening their creative and artistic horizons. Arora brings to you this Flat Paint Brush set so that you can effortlessly create thick lines. This Arora set consists of 3 brushes which can be used by artists and also by amateurs. Ideal for for acrylic, watercolor and gauche paints. Set Contents: 3 Flat White Synthetic Hair Brush with plastic handle</t>
  </si>
  <si>
    <t>https://fantasydiscountwholesale.com/wp-content/uploads/2023/10/900782-1.jpeg</t>
  </si>
  <si>
    <t>2-5</t>
  </si>
  <si>
    <t>FD2206</t>
  </si>
  <si>
    <t>pequena cinta 6pc / 6pc small tape - FD2206</t>
  </si>
  <si>
    <t>Water Repellant Paper Tape That Is Ideal For All Painting Jobs
Yields Sharp Edges In All Kinds Of Painter Jobs At Home, Offices, Industries, And More
Clean Removal Without Leaving Residue
Easy To Tear Paper Tape For Everyday Use</t>
  </si>
  <si>
    <t>School</t>
  </si>
  <si>
    <t>https://fantasydiscountwholesale.com/wp-content/uploads/2023/10/2206.jpeg</t>
  </si>
  <si>
    <t>600290</t>
  </si>
  <si>
    <t>Notebook - 600290</t>
  </si>
  <si>
    <t>Small notebook with pen</t>
  </si>
  <si>
    <t>Introducing our Small Notebook with Pen, the perfect companion for jotting down notes on the go. Compact and lightweight, it fits easily into your pocket or bag, ensuring you're always prepared to capture your ideas and thoughts. Complete with a convenient pen holder, so you'll never be without a writing tool. Ideal for students, professionals, and anyone who loves to stay organized.</t>
  </si>
  <si>
    <t>https://fantasydiscountwholesale.com/wp-content/uploads/2024/03/600290.jpeg</t>
  </si>
  <si>
    <t>600289</t>
  </si>
  <si>
    <t>Notebook - 600289</t>
  </si>
  <si>
    <t>32" notebook with pen</t>
  </si>
  <si>
    <t>The 32" Notebook with Pen offers ample space for all your writing and sketching needs. With its large size, it provides plenty of room for creativity and productivity. Complete with a convenient pen holder, ensuring your writing instrument is always within reach. Ideal for artists, designers, and anyone who appreciates a spacious workspace.</t>
  </si>
  <si>
    <t>https://fantasydiscountwholesale.com/wp-content/uploads/2024/03/600289.jpeg</t>
  </si>
  <si>
    <t>503743</t>
  </si>
  <si>
    <t>Soap case smile face - 503743</t>
  </si>
  <si>
    <t>Soap Case Smile Face (503743) features a fun and cheerful design, perfect for keeping soap dry and mess-free. Its compact and durable design makes it ideal for bathrooms, kitchens, or travel. Great for retail, home essentials, and wholesale stores.</t>
  </si>
  <si>
    <t>https://fantasydiscountwholesale.com/wp-content/uploads/2025/04/503743.jpg</t>
  </si>
  <si>
    <t>505797</t>
  </si>
  <si>
    <t>Soap holder transparent - 505797</t>
  </si>
  <si>
    <t>Soap Holder Transparent (505797) features a sleek and minimalistic design, keeping soap dry and extending its lifespan. Perfect for bathrooms, kitchens, or travel. Ideal for retail, home essentials, and wholesale stores.</t>
  </si>
  <si>
    <t>https://fantasydiscountwholesale.com/wp-content/uploads/2025/04/505797.jpg</t>
  </si>
  <si>
    <t>2026</t>
  </si>
  <si>
    <t>Melamine plate 9" 107g - 2026</t>
  </si>
  <si>
    <t>Melamine plate 9" 107g</t>
  </si>
  <si>
    <t>Enhance your tableware collection with our 9" Melamine Plates with different designs. These plates are perfect for everyday use. The 9-inch size is ideal for serving a variety of dishes, from main courses to generous salads. A great choice for restaurants, catering services, or home use.</t>
  </si>
  <si>
    <t>https://fantasydiscountwholesale.com/wp-content/uploads/2023/10/2026-1.jpeg</t>
  </si>
  <si>
    <t>2-6</t>
  </si>
  <si>
    <t>5728</t>
  </si>
  <si>
    <t xml:space="preserve">Melamine Bowl 8" (110 g) soup - 5728 </t>
  </si>
  <si>
    <t>Soup Melamine Bowl 8" (110 g)</t>
  </si>
  <si>
    <t>Enhance your tableware collection with our 8" Soup Melamine Bowl with different designs. These Bowls are perfect for everyday use. The 8-inch size is ideal for serving soups. A great choice for restaurants, catering services, or home use.</t>
  </si>
  <si>
    <t>https://fantasydiscountwholesale.com/wp-content/uploads/2023/10/CK-5728-1.jpeg</t>
  </si>
  <si>
    <t>5749</t>
  </si>
  <si>
    <t>Melamine Bowl 9" soup - 5749</t>
  </si>
  <si>
    <t>Soup Melamine Bowl 9"</t>
  </si>
  <si>
    <t>Enhance your tableware collection with our 9" Soup Melamine Bowl with different designs. These Bowls are perfect for everyday use. The 9-inch size is ideal for serving soups. A great choice for restaurants, catering services, or home use.</t>
  </si>
  <si>
    <t>https://fantasydiscountwholesale.com/wp-content/uploads/2023/10/5749.jpeg</t>
  </si>
  <si>
    <t>3296-9</t>
  </si>
  <si>
    <t>Melamine Bowl 9" (110 g) soup - 3296-9</t>
  </si>
  <si>
    <t>Soup Melamine Bowl 9" (110 g)</t>
  </si>
  <si>
    <t>https://fantasydiscountwholesale.com/wp-content/uploads/2023/10/3296-9-1.jpeg</t>
  </si>
  <si>
    <t>3294-9</t>
  </si>
  <si>
    <t>Melamine Bowl 9" (110 g) soup - 3294-9</t>
  </si>
  <si>
    <t>https://fantasydiscountwholesale.com/wp-content/uploads/2023/10/94-9-1.jpeg</t>
  </si>
  <si>
    <t>P3849</t>
  </si>
  <si>
    <t>Melamine plate 9" 103g - P3849</t>
  </si>
  <si>
    <t>Melamine plate 9" 103g</t>
  </si>
  <si>
    <t>https://fantasydiscountwholesale.com/wp-content/uploads/2023/10/3849.jpeg</t>
  </si>
  <si>
    <t>6779</t>
  </si>
  <si>
    <t>Glass Marbles - 6773</t>
  </si>
  <si>
    <t>Enhance your collection with our exquisite Marbles! These beautifully crafted glass spheres come in a variety of vibrant colors and patterns. Perfect for games, crafting, or simply as unique décor pieces. Add a touch of elegance to your surroundings. Order yours today!</t>
  </si>
  <si>
    <t>Toys</t>
  </si>
  <si>
    <t>https://fantasydiscountwholesale.com/wp-content/uploads/2023/10/FD-2209-1.jpeg</t>
  </si>
  <si>
    <t>2-7</t>
  </si>
  <si>
    <t>82165</t>
  </si>
  <si>
    <t>Candle / oil &amp; wax burner set lavender - 82165</t>
  </si>
  <si>
    <t>Candle/Oil &amp; Wax Burner Set Lavender (82165) creates a calming ambiance with a soothing lavender scent. Perfect for aromatherapy, relaxation, and home décor. Ideal for use with essential oils or wax melts. Great for wholesale and discount stores.</t>
  </si>
  <si>
    <t>https://fantasydiscountwholesale.com/wp-content/uploads/2025/02/82165.jpeg</t>
  </si>
  <si>
    <t>2</t>
  </si>
  <si>
    <t>82167</t>
  </si>
  <si>
    <t>Candle / oil &amp; wax burner set vanilla - 82167</t>
  </si>
  <si>
    <t>Candle/Oil &amp; Wax Burner Set Vanilla (82167) fills any space with a warm and comforting vanilla scent. Perfect for aromatherapy, relaxation, and home décor. Designed for use with essential oils or wax melts. Ideal for wholesale and discount stores.</t>
  </si>
  <si>
    <t>https://fantasydiscountwholesale.com/wp-content/uploads/2025/02/82167.jpeg</t>
  </si>
  <si>
    <t>82166</t>
  </si>
  <si>
    <t>Candle / oil &amp; wax burner set fresh linen - 82166</t>
  </si>
  <si>
    <t>Candle/Oil &amp; Wax Burner Set Fresh Linen (82166) infuses your space with the crisp, clean scent of fresh laundry. Perfect for aromatherapy, relaxation, and home décor. Designed for use with essential oils or wax melts. Ideal for wholesale and discount stores.</t>
  </si>
  <si>
    <t>https://fantasydiscountwholesale.com/wp-content/uploads/2025/02/82166.jpeg</t>
  </si>
  <si>
    <t>82164</t>
  </si>
  <si>
    <t>Candle / oil &amp; wax burner set apple cinamon - 82164</t>
  </si>
  <si>
    <t>Candle/Oil &amp; Wax Burner Set Apple Cinnamon (82164) fills your space with the warm, inviting scent of crisp apples and spicy cinnamon. Perfect for aromatherapy, relaxation, and home décor. Designed for use with essential oils or wax melts. Ideal for wholesale and discount stores.</t>
  </si>
  <si>
    <t>https://fantasydiscountwholesale.com/wp-content/uploads/2025/02/82164.jpeg</t>
  </si>
  <si>
    <t>8821</t>
  </si>
  <si>
    <t>River rock - 8821</t>
  </si>
  <si>
    <t>River Rock (8821) features smooth, natural stones perfect for home décor, landscaping, aquariums, or craft projects. Adds a stylish and organic touch to any setting. Ideal for retail, gardening, and wholesale stores.</t>
  </si>
  <si>
    <t>https://fantasydiscountwholesale.com/wp-content/uploads/2023/10/6033-piedras-de-rio.jpeg</t>
  </si>
  <si>
    <t>98112</t>
  </si>
  <si>
    <t>Ice tray set 2 pc  - 98112</t>
  </si>
  <si>
    <t>2 Pcs Ice tray set</t>
  </si>
  <si>
    <t>Each tray in the set can produce a substantial number of ice cubes, making them perfect for preparing ice for daily use. This Ice Tray Set is a practical and essential addition to any household.</t>
  </si>
  <si>
    <t>https://fantasydiscountwholesale.com/wp-content/uploads/2023/10/81-12-hielera.jpeg</t>
  </si>
  <si>
    <t>3-2</t>
  </si>
  <si>
    <t>FD812</t>
  </si>
  <si>
    <t>Kitchen Sink Strainer - FD812</t>
  </si>
  <si>
    <t>Kitchen Sink Strainer</t>
  </si>
  <si>
    <t>Offer your customers the ultimate solution in kitchen convenience with our Sink Screens Strainer. This strainers effectively prevent food particles and debris from clogging drains while allowing water to flow freely.  Stock up on this indispensable set for a hassle-free, efficient kitchen experience.</t>
  </si>
  <si>
    <t>https://fantasydiscountwholesale.com/wp-content/uploads/2023/10/FD812-1.jpeg</t>
  </si>
  <si>
    <t>803100</t>
  </si>
  <si>
    <t>1 Rat trap - 803100</t>
  </si>
  <si>
    <t>Put an end to unwanted guests with our Rat Trap. This highly effective solution is designed to catch and secure rodents quickly and safely. Easy to set up and reusable, our rat trap is a reliable choice for pest control. Say goodbye to rodent problems – safeguard your space with our Rat Trap. Get yours today for peace of mind.</t>
  </si>
  <si>
    <t>https://fantasydiscountwholesale.com/wp-content/uploads/2023/10/803100-1.jpeg</t>
  </si>
  <si>
    <t>FD470</t>
  </si>
  <si>
    <t>Hamper foldable popups (colored) 40*70 - FD470</t>
  </si>
  <si>
    <t>Simplify your laundry routine with our Popup Hamper Collection. These space-saving and collapsible hampers are designed for convenience and style. Featuring durable materials and a variety of sizes and designs, our hampers make laundry day a breeze. Keep your space tidy and organized effortlessly – order your Popup Hamper today!</t>
  </si>
  <si>
    <t>https://fantasydiscountwholesale.com/wp-content/uploads/2023/10/4070.jpeg</t>
  </si>
  <si>
    <t>FD697</t>
  </si>
  <si>
    <t>3pc box cutter - FD697</t>
  </si>
  <si>
    <t>Multipurpose Utility Knife set with a segmented blade that slides out and locks. These box cutter knives are a must have item in every home. Never get stuck not being able to open a box again. 
The LOCK keeps the blade tightly clamped when in use. As the cutting edge becomes dull, it can be broken off and the remaining sharp blade segments are ready for use.</t>
  </si>
  <si>
    <t>https://fantasydiscountwholesale.com/wp-content/uploads/2023/10/FD697.jpeg</t>
  </si>
  <si>
    <t>FD221057</t>
  </si>
  <si>
    <t>Candado 2pc / lock 2pc - FD221057</t>
  </si>
  <si>
    <t>Made of 4-pin brass to withstand tamper and weather resistance and give you smooth operation. The long shackle is hardened steel to withstand long use and cut resistance. The closures have a layer of steel joined by 8 solid steel stakes to provide maximum security. It is ideal for home, office, commercial, construction, gates and fences in high security environments.</t>
  </si>
  <si>
    <t>https://fantasydiscountwholesale.com/wp-content/uploads/2023/10/221057-1.jpeg</t>
  </si>
  <si>
    <t>3317</t>
  </si>
  <si>
    <t>Multifunctional Brush - 3317</t>
  </si>
  <si>
    <t>Multifunctional Cleaning scrub brush with plastic handle</t>
  </si>
  <si>
    <t>Experience the power of versatility with our Multifunctional Cleaning Scrub Brush featuring a sturdy plastic handle. This essential cleaning tool is designed to tackle a wide range of cleaning tasks with ease. From scrubbing stubborn stains in your kitchen to tackling grime in the bathroom, its durable bristles get the job done effectively. The ergonomic plastic handle provides a comfortable grip for extended use. Elevate your cleaning routine and achieve spotless results in no time with our Multifunctional Cleaning Scrub Brush. Make your cleaning tasks effortless and efficient - order yours today! 🧼🪣🧽</t>
  </si>
  <si>
    <t>https://fantasydiscountwholesale.com/wp-content/uploads/2023/10/3317-cepillo.jpeg</t>
  </si>
  <si>
    <t>3-3</t>
  </si>
  <si>
    <t>XR2025</t>
  </si>
  <si>
    <t>Stainless Steel S shaped 3 hooks - XR2025</t>
  </si>
  <si>
    <t xml:space="preserve">Stainless Steel S shaped 3 hooks </t>
  </si>
  <si>
    <t>stainless steel. Rubber tip cover on 2 ends of the hook. Great for hanging apparel kitchenware utelsils, plants, towels, pots ,Office and Home organize. Add-a-hook' on closet/shower curtain rods, doors; hang plants almost anywhere</t>
  </si>
  <si>
    <t>https://fantasydiscountwholesale.com/wp-content/uploads/2023/10/XR2025.jpeg</t>
  </si>
  <si>
    <t>TT1811-48</t>
  </si>
  <si>
    <t>Plastic clothes pins (colored 48 pcs) - TT1811-48</t>
  </si>
  <si>
    <t>Plastic clothes pins (colored 48 pcs)</t>
  </si>
  <si>
    <t>nhance your laundry essentials with our colorful 48-piece Plastic Clothes Pins set in green, yellow, red, and blue. Ideal for wholesale, these sturdy, weather-resistant pins offer a strong hold for all fabrics. Their bright colors add a fun, cheerful touch to everyday laundry tasks, ensuring reliability and style</t>
  </si>
  <si>
    <t>https://fantasydiscountwholesale.com/wp-content/uploads/2023/10/11-48.jpeg</t>
  </si>
  <si>
    <t>FD524</t>
  </si>
  <si>
    <t>Knife Cutter - FD524</t>
  </si>
  <si>
    <t xml:space="preserve">high-quality multi-purpose snap blade knife with a keen cutting edge for arts, crafts and utility </t>
  </si>
  <si>
    <t>Cutter Knife: A versatile and essential tool for precision cutting tasks. Ideal for a variety of applications, from crafting to opening packages.</t>
  </si>
  <si>
    <t>https://fantasydiscountwholesale.com/wp-content/uploads/2023/10/FD524-1.jpeg</t>
  </si>
  <si>
    <t>CH91033</t>
  </si>
  <si>
    <t>Lemon Squeezer - CH91033</t>
  </si>
  <si>
    <t>Offer your customers the convenience of fresh juice with our Single Press Manual Lemon Squeezer. Efficient and easy to use, this sturdy juicer extracts maximum juice with minimal effort. Ideal for kitchens and bars, its compact design and durable construction make it a must-have for citrus lovers.</t>
  </si>
  <si>
    <t>https://fantasydiscountwholesale.com/wp-content/uploads/2026/02/CH91033.jpeg</t>
  </si>
  <si>
    <t>003-680</t>
  </si>
  <si>
    <t>Soporte para telefono / Phone holder -003-680</t>
  </si>
  <si>
    <t>Cell Phone Stand, Lamicall Phone Holder</t>
  </si>
  <si>
    <t xml:space="preserve">The weighted base and aluminum rod bring extreme stability, sturdiness and durability. Matched with rubber feet under the base, whether picking and placing device or tapping your cell phone, the stand will remain stable and will not slide.
</t>
  </si>
  <si>
    <t>https://fantasydiscountwholesale.com/wp-content/uploads/2023/10/003-680.jpeg</t>
  </si>
  <si>
    <t>3</t>
  </si>
  <si>
    <t>CH86439</t>
  </si>
  <si>
    <t>Anntena With Base - CH86439</t>
  </si>
  <si>
    <t>Antenna with Base – CH86439: Compact indoor antenna with sturdy base for stable reception. Easy to install and compatible with various devices. Ideal for wholesale to electronics and home goods retailers.</t>
  </si>
  <si>
    <t>https://fantasydiscountwholesale.com/wp-content/uploads/2025/06/CH86439.jpg</t>
  </si>
  <si>
    <t>40844</t>
  </si>
  <si>
    <t>Dove spray Apple&amp;white tea 150 ML
 / 5.07 OZ - 40844</t>
  </si>
  <si>
    <t>Dove spray Apple&amp;white tea 150 ML
 / 5.07 OZ</t>
  </si>
  <si>
    <t xml:space="preserve">Comprehensive and well organized. A much more practical and cost-effective way to purchase hardware than individually. You would have no worry to spend a lot of time in finding the correct screws, as INDPROD customized assortment would meet all your demands. Everything is labeled on the case for easily finding the size you need. </t>
  </si>
  <si>
    <t>https://fantasydiscountwholesale.com/wp-content/uploads/2024/02/40844.jpeg</t>
  </si>
  <si>
    <t>3-4</t>
  </si>
  <si>
    <t>71552</t>
  </si>
  <si>
    <t xml:space="preserve">Dove spray Beauty finish 150 ML /
 5.07 OZ - 71552 </t>
  </si>
  <si>
    <t>Spray on all-day freshness with this Dove antiperspirant for a cool cucumber and green tea scent, superb underarm care</t>
  </si>
  <si>
    <t xml:space="preserve">48-Hour antiperspirant protection comes with a super fresh scent, when you spray on dove go fresh pomegranate &amp; lemon verbena antiperspirant deodorant spray. Feel refreshed every day with 48 hours of antiperspirant protection and superb underarm care, from dove go fresh.
</t>
  </si>
  <si>
    <t>https://fantasydiscountwholesale.com/wp-content/uploads/2024/02/71552.jpeg</t>
  </si>
  <si>
    <t>40855</t>
  </si>
  <si>
    <t>Dove spray Coconut 150 ML / 5.07 OZ - 40855</t>
  </si>
  <si>
    <t>https://fantasydiscountwholesale.com/wp-content/uploads/2023/11/40855.jpeg</t>
  </si>
  <si>
    <t>71553</t>
  </si>
  <si>
    <t>Dove spray Cucumber 150 ML / 5.07 OZ - 71553</t>
  </si>
  <si>
    <t>Dove Spray Cucumber 150ml / 5.07oz – 71553 offers 48-hour freshness with a crisp cucumber scent. Gentle on skin with moisturizing ingredients. Ideal for wholesale to beauty stores, pharmacies, and retailers.</t>
  </si>
  <si>
    <t>https://fantasydiscountwholesale.com/wp-content/uploads/2023/10/71553-1.jpeg</t>
  </si>
  <si>
    <t>55132</t>
  </si>
  <si>
    <t>Dove spray 150 ML Men sport - 55132</t>
  </si>
  <si>
    <t xml:space="preserve">Dove spray 150 ML Men sport active &amp; fresh        </t>
  </si>
  <si>
    <t>Revitalize your product lineup with Dove Spray 150ml for Men Sport Active &amp; Fresh. This wholesale gem offers a burst of freshness and lasting fragrance. Elevate your inventory with the invigorating scent of active masculinity.</t>
  </si>
  <si>
    <t>https://fantasydiscountwholesale.com/wp-content/uploads/2023/12/55132.jpeg</t>
  </si>
  <si>
    <t>99740</t>
  </si>
  <si>
    <t>Dove spray 150 ML invisible dry Men - 99740</t>
  </si>
  <si>
    <t xml:space="preserve">Dove spray 150 ML Men invisible dry        </t>
  </si>
  <si>
    <t>Introducing Dove Spray 150ml for Men Invisible Dry. A wholesale must-have, providing long-lasting protection without residue. Elevate your inventory with this invisible and effective solution for confident freshness</t>
  </si>
  <si>
    <t>https://fantasydiscountwholesale.com/wp-content/uploads/2023/12/99740.jpeg</t>
  </si>
  <si>
    <t>99738</t>
  </si>
  <si>
    <t>Dove spray Invisible dry 150 ML / 5.07 OZ - 99738</t>
  </si>
  <si>
    <t>Dove invisible Dry 48-Hour Anti-Perspirant Spray 4oz</t>
  </si>
  <si>
    <t>Dove invisible dry anti-perspirant gives you serious protection from body odor &amp; sweaty pits, without the deodorant stains. it’s invincible and invisible!
provides 48-hour protection. invisibility that holds up - tested on 100 colors with 1/4 moisturizing cream to nourish skin. 
0% alcohol, anti-perspirant spray</t>
  </si>
  <si>
    <t>https://fantasydiscountwholesale.com/wp-content/uploads/2023/10/99738.jpeg</t>
  </si>
  <si>
    <t>71497</t>
  </si>
  <si>
    <t>Dove spray Original 150 ML / 5.07 OZ - 71497</t>
  </si>
  <si>
    <t>Dove ORIGINAL Anti-Perspirant Spray 4oz</t>
  </si>
  <si>
    <t>https://fantasydiscountwholesale.com/wp-content/uploads/2023/10/71497-1.jpeg</t>
  </si>
  <si>
    <t>000131</t>
  </si>
  <si>
    <t>Dove spray Pomegranade 150 ML / 5.07 OZ - 000131</t>
  </si>
  <si>
    <t>Dove POMEGRANADE Anti-Perspirant Spray 4oz</t>
  </si>
  <si>
    <t>https://fantasydiscountwholesale.com/wp-content/uploads/2024/02/40843-1.jpeg</t>
  </si>
  <si>
    <t>71551</t>
  </si>
  <si>
    <t>Dove spray Pear &amp; Aloe 150 ML /
 5.07 OZ - 71551</t>
  </si>
  <si>
    <t>Dove PEAR &amp; ALOE Anti-Perspirant Spray 4oz</t>
  </si>
  <si>
    <t>https://fantasydiscountwholesale.com/wp-content/uploads/2023/10/71551.jpeg</t>
  </si>
  <si>
    <t>48888</t>
  </si>
  <si>
    <t>Axe Black - 48888</t>
  </si>
  <si>
    <t>Axe Black – 48888 features a subtle, refined fragrance with notes of bergamot, rosemary, and cedarwood. Offers long-lasting freshness. Ideal for wholesale to pharmacies, beauty retailers, and men’s grooming sections.</t>
  </si>
  <si>
    <t>https://fantasydiscountwholesale.com/wp-content/uploads/2025/05/48888-1.jpg</t>
  </si>
  <si>
    <t>48857</t>
  </si>
  <si>
    <t>Axe Leather &amp; cookies - 48857</t>
  </si>
  <si>
    <t>Axe Leather &amp; Cookies – 48857 blends bold leather with sweet cookie notes for a unique, long-lasting fragrance. A standout choice for young consumers. Perfect for wholesale to grooming retailers and gift shops.</t>
  </si>
  <si>
    <t>https://fantasydiscountwholesale.com/wp-content/uploads/2025/05/48857.jpg</t>
  </si>
  <si>
    <t>48864</t>
  </si>
  <si>
    <t>Axe Apollo - 48864</t>
  </si>
  <si>
    <t>Axe Apollo – 48864 delivers a clean, sophisticated scent with notes of sage and cedarwood. Long-lasting freshness in a modern formula. Ideal for wholesale to beauty shops, retailers, and gift stores.</t>
  </si>
  <si>
    <t>https://fantasydiscountwholesale.com/wp-content/uploads/2025/05/48864.jpg</t>
  </si>
  <si>
    <t>48918</t>
  </si>
  <si>
    <t>Axe Dark temptation - 48918</t>
  </si>
  <si>
    <t>Axe Dark Temptation – 48918 offers a rich, seductive scent with notes of chocolate, amber, and spice. Long-lasting freshness. Perfect for wholesale to fragrance retailers, gift shops, and grooming outlets.</t>
  </si>
  <si>
    <t>https://fantasydiscountwholesale.com/wp-content/uploads/2025/05/48918.jpg</t>
  </si>
  <si>
    <t>48901</t>
  </si>
  <si>
    <t>Axe Musk - 48901</t>
  </si>
  <si>
    <t>Axe Musk – 48901 delivers a classic masculine fragrance with warm musk and earthy undertones. Provides all-day freshness. Ideal for wholesale to personal care retailers, gift shops, and grooming stores.</t>
  </si>
  <si>
    <t>https://fantasydiscountwholesale.com/wp-content/uploads/2025/05/48901.jpg</t>
  </si>
  <si>
    <t>48895</t>
  </si>
  <si>
    <t>Axe Marine - 48895</t>
  </si>
  <si>
    <t>Axe Marine – 48895 features a fresh, invigorating scent inspired by ocean breezes. Provides long-lasting freshness and all-day confidence. Perfect for wholesale to grooming retailers, pharmacies, and convenience stores.</t>
  </si>
  <si>
    <t>https://fantasydiscountwholesale.com/wp-content/uploads/2025/05/48895.jpg</t>
  </si>
  <si>
    <t>4522</t>
  </si>
  <si>
    <t>Sapolio All Purpose Cleaner – Lemon 900ML - 4521</t>
  </si>
  <si>
    <t>The All Purpose Cleaner in soothing Lemon scent is a versatile and powerful cleaning solution  900 Ml/ 22 Oz</t>
  </si>
  <si>
    <t>Elevate your cleaning routine with Sapolio All Purpose Cleaner in soothing Lemon scent. This 900ML powerhouse is your go-to solution for tackling dirt, grime, and grease throughout your home. With its delightful Lemon fragrance, it not only cleans but also leaves a refreshing aroma in its wake. Whether it's countertops, floors, or various surfaces, Sapolio All Purpose Cleaner gets the job done, making your space not only spotless but also beautifully scented. Upgrade your cleaning game and experience the freshness of Lemon with Sapolio. Clean smarter, not harder! 🌿🧹🏡</t>
  </si>
  <si>
    <t>https://fantasydiscountwholesale.com/wp-content/uploads/2023/10/4521.jpeg</t>
  </si>
  <si>
    <t>3-5</t>
  </si>
  <si>
    <t>28063</t>
  </si>
  <si>
    <t>Always pads 18CT diarios con perfume - 28063</t>
  </si>
  <si>
    <t>Always Pads 18CT Diarios con Perfume - 28063Protectores diarios con suave aroma, diseñados para brindar frescura y comodidad todo el día. Absorben eficazmente la humedad, manteniéndote limpia y seca. Paquete práctico de 18 unidades.</t>
  </si>
  <si>
    <t>https://fantasydiscountwholesale.com/wp-content/uploads/2025/01/28063.jpeg</t>
  </si>
  <si>
    <t>10412</t>
  </si>
  <si>
    <t>Inspire 12 all purpose 4" candles</t>
  </si>
  <si>
    <t>Inspire 12 All Purpose 4" Candles are versatile and perfect for everyday use, events, or emergencies. Each pack includes 12 unscented candles with a clean, classic design, offering reliable burn time and warm, ambient light for any occasion.</t>
  </si>
  <si>
    <t>https://fantasydiscountwholesale.com/wp-content/uploads/2025/04/10412.jpg</t>
  </si>
  <si>
    <t>1803</t>
  </si>
  <si>
    <t>Detergente en Polvo Citrus - 1803 SA-01</t>
  </si>
  <si>
    <t>Detergente en polvo Sapolio Citrus – SA‑01: Powerful citrus-scented laundry powder that removes tough stains, boosts clean performance, and leaves clothes fresh. Ideal for wholesale to retailers and laundries.</t>
  </si>
  <si>
    <t>https://fantasydiscountwholesale.com/wp-content/uploads/2025/06/1803.jpg</t>
  </si>
  <si>
    <t>20</t>
  </si>
  <si>
    <t>1810</t>
  </si>
  <si>
    <t>Detergente en Polvo Floral - 1810 SA-02</t>
  </si>
  <si>
    <t>Sapolio Floral Powder Detergent – SA‑02:
Fragrant floral laundry powder with enzymes and stain-lifting "Power Rings." Cleans deeply without bleach, protecting colors and hands. Bag format ideal for wholesale to retailers and laundries.</t>
  </si>
  <si>
    <t>https://fantasydiscountwholesale.com/wp-content/uploads/2025/06/1810.jpg</t>
  </si>
  <si>
    <t>4484</t>
  </si>
  <si>
    <t>Limpiatodo Sapolio Lavanda 900ML -  4484 SA-12</t>
  </si>
  <si>
    <t>Limpiatodo Sapolio Lavanda 900ML - SA-12</t>
  </si>
  <si>
    <t>Sapolio all‑purpose cleaner Lavender 900 ml – SA‑12: Multi‑surface formula cleans, degreases, disinfects (kills 99.9% of bacteria), and leaves a fresh lavender scent. Ideal for bulk sale to retailers and janitorial suppliers</t>
  </si>
  <si>
    <t>https://fantasydiscountwholesale.com/wp-content/uploads/2025/06/4484.jpg</t>
  </si>
  <si>
    <t xml:space="preserve"> </t>
  </si>
  <si>
    <t>4477</t>
  </si>
  <si>
    <t>Limpiatodo Sapolio Floral 900ML - 4477 SA-13</t>
  </si>
  <si>
    <t>Limpiatodo Sapolio Floral 900ML - SA-13</t>
  </si>
  <si>
    <t>Sapolio Floral All‑Purpose Cleaner 900 mL – SA‑13: Powerful multi-surface spray that cleans, degreases, disinfects, and leaves a fresh floral scent. No rinsing needed. Bulk-friendly for retailers &amp; janitorial suppliers.</t>
  </si>
  <si>
    <t>https://fantasydiscountwholesale.com/wp-content/uploads/2025/06/4477.jpg</t>
  </si>
  <si>
    <t>4521</t>
  </si>
  <si>
    <t>Limpiatodo Sapolio Limon  900ML - 4521 SA-14</t>
  </si>
  <si>
    <t>Limpiatodo Sapolio Limon  900ML - SA-14</t>
  </si>
  <si>
    <t xml:space="preserve">Sapolio Lemon All‑Purpose Cleaner 900 mL – SA‑14: Fresh lemon-scented multi-surface cleaner that degreases, disinfects (kills 99.9% of bacteria), and leaves a bright citrus aroma. Ideal for bulk retail and cleaning suppliers.
</t>
  </si>
  <si>
    <t>https://fantasydiscountwholesale.com/wp-content/uploads/2025/06/4521.jpg</t>
  </si>
  <si>
    <t>14001</t>
  </si>
  <si>
    <t>Broom Soberana - 14001</t>
  </si>
  <si>
    <t>Broom Soberana – 14001 features durable, stiff bristles for effective sweeping on indoor and outdoor surfaces. Lightweight with a sturdy handle. Perfect for wholesale to cleaning suppliers, retailers, and hardware stores.</t>
  </si>
  <si>
    <t>https://fantasydiscountwholesale.com/wp-content/uploads/2025/05/14001.jpg</t>
  </si>
  <si>
    <t>4-1</t>
  </si>
  <si>
    <t>FD927</t>
  </si>
  <si>
    <t>Dish Drying Absorbent Mat 30X40CM - FD927</t>
  </si>
  <si>
    <t>Dish Drying Absorbent Mat 30X40CM</t>
  </si>
  <si>
    <t>Dish Drying Absorbent Mat 30x40cm features quick-drying microfiber, compact size, and durable design, making it perfect for retail sales, everyday kitchen use, and keeping countertops clean while drying dishes efficiently.</t>
  </si>
  <si>
    <t>https://fantasydiscountwholesale.com/wp-content/uploads/2023/10/FD927.jpeg</t>
  </si>
  <si>
    <t>4-2</t>
  </si>
  <si>
    <t>FD20</t>
  </si>
  <si>
    <t>Duffel bag 20 lb - FD20</t>
  </si>
  <si>
    <t>Gym Bag with Shoe Compartment</t>
  </si>
  <si>
    <t>Sports Bag practical everyday sizing make it great for hauling just about anything. Big compartments holds Sports Clothing, Gloves, Shaker, Sports ball, Sports Accessories</t>
  </si>
  <si>
    <t>Safe Travel</t>
  </si>
  <si>
    <t>https://fantasydiscountwholesale.com/wp-content/uploads/2023/10/50lb-maletin-negro.jpeg</t>
  </si>
  <si>
    <t>504280</t>
  </si>
  <si>
    <t>Kitchen Towel cloth - 504280</t>
  </si>
  <si>
    <t xml:space="preserve">Kitchen towel 100% fiber </t>
  </si>
  <si>
    <t>The Kitchen Towel made from 100% fiber is a high-quality and absorbent essential for your kitchen. With its pure fiber construction, it offers superior absorbency and durability, making it perfect for drying dishes, wiping countertops, and cleaning up spills. Upgrade your kitchen essentials with this reliable and eco-friendly towel.</t>
  </si>
  <si>
    <t>https://fantasydiscountwholesale.com/wp-content/uploads/2024/03/504280.jpeg</t>
  </si>
  <si>
    <t>FD221052</t>
  </si>
  <si>
    <t>Kitchen towel hanging - FD221052</t>
  </si>
  <si>
    <t>Hanging Kitchen towel</t>
  </si>
  <si>
    <t>These towels are lightweight, super absorbent and dries quickly. Machine washable and durable for daily use Close hanging loop design so that can be hanged easily</t>
  </si>
  <si>
    <t>https://fantasydiscountwholesale.com/wp-content/uploads/2023/10/6698.jpeg</t>
  </si>
  <si>
    <t>501895</t>
  </si>
  <si>
    <t>Kitchen towel - 501895</t>
  </si>
  <si>
    <t>Microfiber Hanging Hand Towel/Sink Towel with Loop</t>
  </si>
  <si>
    <t>These towels are lightweight, super absorbent and dries quickly. Machine washable and durable for daily use
Close hanging loop design so that can be hanged easily</t>
  </si>
  <si>
    <t>https://fantasydiscountwholesale.com/wp-content/uploads/2023/11/501895.jpeg</t>
  </si>
  <si>
    <t>401120</t>
  </si>
  <si>
    <t>Razor gillette blue 2pc disposable - 401120</t>
  </si>
  <si>
    <t>Gillette blue razor 2pc- Comfort Men's Disposable Razors</t>
  </si>
  <si>
    <t>disposable razor blade from Gillette. Disposable razor with a pivoting head that guarantees precision and three blades. Provides a smooth and precise shave thanks to its comforting lubastrip strip and its pivoting action.</t>
  </si>
  <si>
    <t>https://fantasydiscountwholesale.com/wp-content/uploads/2023/10/401102.jpeg</t>
  </si>
  <si>
    <t>4-3</t>
  </si>
  <si>
    <t>76291</t>
  </si>
  <si>
    <t>Dove bar soap 135G / 4.75 oz nourishing - 76291</t>
  </si>
  <si>
    <t>https://fantasydiscountwholesale.com/wp-content/uploads/2023/10/79933.jpeg</t>
  </si>
  <si>
    <t>61646</t>
  </si>
  <si>
    <t>Dove bar soap 135G / 4.75 oz Pink - 61646</t>
  </si>
  <si>
    <t>https://fantasydiscountwholesale.com/wp-content/uploads/2023/10/61646-1.jpeg</t>
  </si>
  <si>
    <t>79930</t>
  </si>
  <si>
    <t>Dove bar soap 135G / 4.75 oz ORIGINAL - 79930</t>
  </si>
  <si>
    <t>https://fantasydiscountwholesale.com/wp-content/uploads/2023/10/79930-1.jpeg</t>
  </si>
  <si>
    <t>401078</t>
  </si>
  <si>
    <t>Razor gillette blue II plus 2 ct - 401078</t>
  </si>
  <si>
    <t>Gillette Blue II Plus razors, 2ct, feature twin blades for a close and smooth shave. Each razor includes a lubricating strip for added comfort, reducing irritation and ensuring an easy glide. Ideal for a comfortable, hassle-free shaving experience, perfect for travel or daily use.</t>
  </si>
  <si>
    <t>https://fantasydiscountwholesale.com/wp-content/uploads/2024/09/401078.jpeg</t>
  </si>
  <si>
    <t>8985</t>
  </si>
  <si>
    <t>Dove bar soap 135g Original - 8985</t>
  </si>
  <si>
    <t>Dove Bar Soap, 135g Original (model 8985), is a moisturizing soap that gently cleanses while nourishing the skin. Enriched with Dove's signature ¼ moisturizing cream, it leaves skin feeling soft, smooth, and hydrated. Ideal for daily use, providing a refreshing and gentle cleanse for all skin types.</t>
  </si>
  <si>
    <t>50023</t>
  </si>
  <si>
    <t>PANASONIC AA (4pk) - 50023</t>
  </si>
  <si>
    <t>Power up your devices with Panasonic AA Batteries</t>
  </si>
  <si>
    <t>Power up your devices with Panasonic AA Batteries, a trusted name in reliable energy. Our long-lasting, high-performance batteries provide dependable power for all your gadgets, from remote controls to toys. Don't let your devices run out of juice – choose Panasonic AA Batteries for peace of mind. Stock up today and keep the energy flowing!</t>
  </si>
  <si>
    <t>https://fantasydiscountwholesale.com/wp-content/uploads/2024/06/6564.jpeg</t>
  </si>
  <si>
    <t>4-4</t>
  </si>
  <si>
    <t>50025</t>
  </si>
  <si>
    <t>PANASONIC AAA - 50025</t>
  </si>
  <si>
    <t>PANASONIC AAA</t>
  </si>
  <si>
    <t>https://fantasydiscountwholesale.com/wp-content/uploads/2023/10/PAAA.jpeg</t>
  </si>
  <si>
    <t>A02-506</t>
  </si>
  <si>
    <t>Knife utility - A01-506</t>
  </si>
  <si>
    <t xml:space="preserve">5"UTILITY KNIFE        </t>
  </si>
  <si>
    <t>5" utility knife features a sharp, compact blade perfect for a variety of cutting tasks in the kitchen or at home. Durable and versatile. Ideal for wholesale to retailers and kitchen supply stores.</t>
  </si>
  <si>
    <t>https://fantasydiscountwholesale.com/wp-content/uploads/2024/05/A02-506.jpeg</t>
  </si>
  <si>
    <t>601060</t>
  </si>
  <si>
    <t>Tire foam - 601060</t>
  </si>
  <si>
    <t>Armor all tire foam 4 oz</t>
  </si>
  <si>
    <t>Keep your tires looking brand new with Armor All Tire Foam. This 4 oz can easily cleans, shines, and protects your tires, providing a long-lasting, deep black finish. Simply spray on and walk away for a no-mess application. Perfect for car enthusiasts.</t>
  </si>
  <si>
    <t>https://fantasydiscountwholesale.com/wp-content/uploads/2024/01/601060.jpeg</t>
  </si>
  <si>
    <t>7224</t>
  </si>
  <si>
    <t>Beer mug 300ml - 7224</t>
  </si>
  <si>
    <t xml:space="preserve">Beer mug 300ml </t>
  </si>
  <si>
    <t>Enjoy your favorite brew in our classic 300ml beer mug. Designed for optimal enjoyment, this sturdy glass mug is perfect for any occasion. Its comfortable handle and durable construction make it ideal for casual gatherings, parties, or relaxing at home. Cheers!</t>
  </si>
  <si>
    <t>https://fantasydiscountwholesale.com/wp-content/uploads/2024/02/7224.jpeg</t>
  </si>
  <si>
    <t>11814</t>
  </si>
  <si>
    <t>Panasonic AAA (4pk) - 11814</t>
  </si>
  <si>
    <t>Power up your devices with Panasonic AAA Batteries</t>
  </si>
  <si>
    <t>Power up your devices with Panasonic AAA Batteries. Reliable and long-lasting, these batteries provide consistent energy for remotes, toys, flashlights, and more. Ideal for everyday use, they ensure your gadgets run smoothly and efficiently. Stock up for all your power needs.</t>
  </si>
  <si>
    <t>https://fantasydiscountwholesale.com/wp-content/uploads/2023/10/PAAA-1.jpeg</t>
  </si>
  <si>
    <t>50017</t>
  </si>
  <si>
    <t>Panasonic D (2pk) - 50017</t>
  </si>
  <si>
    <t>Power up your devices with Panasonic D Batteries</t>
  </si>
  <si>
    <t>Power up your devices with Panasonic D Batteries. Designed for long-lasting performance, these reliable batteries provide consistent energy for flashlights, radios, and other high-drain devices. Ideal for emergency kits and everyday use, they ensure your gadgets stay powered when you need them most.</t>
  </si>
  <si>
    <t>https://fantasydiscountwholesale.com/wp-content/uploads/2024/07/50017.jpeg</t>
  </si>
  <si>
    <t>50020</t>
  </si>
  <si>
    <t>Panasonic C (2pk) - 50020</t>
  </si>
  <si>
    <t>Power up your devices with Panasonic C Batteries</t>
  </si>
  <si>
    <t>Power up your devices with Panasonic C Batteries. These reliable, long-lasting batteries are perfect for toys, flashlights, and portable electronics. Designed for consistent performance, they ensure your devices run smoothly and efficiently. Keep a pack on hand for all your power needs.</t>
  </si>
  <si>
    <t>https://fantasydiscountwholesale.com/wp-content/uploads/2024/07/50020.jpeg</t>
  </si>
  <si>
    <t>CH85582</t>
  </si>
  <si>
    <t>3pcs Handy Travel Set - CH85582</t>
  </si>
  <si>
    <t>3PCS Handy Travel Set – CH85582: Includes 80ml dispenser, 50ml spray bottle, and flip-cap bottle. TSA-approved, reusable, and ideal for toiletries. Perfect for wholesale to travel, beauty, or personal care retailers.</t>
  </si>
  <si>
    <t>https://fantasydiscountwholesale.com/wp-content/uploads/2025/06/CH85582.jpg</t>
  </si>
  <si>
    <t>CH81038</t>
  </si>
  <si>
    <t>Kitchen Solid Spoon - CH81038</t>
  </si>
  <si>
    <t>Kitchen Solid Spoon – CH81038: Sturdy, heat-resistant spoon ideal for stirring and serving. Smooth finish cooks food without scratching cookware. Perfect for wholesale to kitchenware stores, restaurants, and home goods retailers.</t>
  </si>
  <si>
    <t>https://fantasydiscountwholesale.com/wp-content/uploads/2025/06/CH81038.jpg</t>
  </si>
  <si>
    <t>CH81035</t>
  </si>
  <si>
    <t>Kitchen Big Spoon - CH81035</t>
  </si>
  <si>
    <t>The Kitchen Big Spoon – CH81035 is a durable stainless steel ladle with a long handle, ideal for serving soups, stews, and sauces. Its ergonomic design ensures a comfortable grip during use. This spoon is perfect for wholesale to kitchenware stores, restaurants, and home goods retailers.</t>
  </si>
  <si>
    <t>https://fantasydiscountwholesale.com/wp-content/uploads/2025/06/CH81035.jpg</t>
  </si>
  <si>
    <t>CH81036</t>
  </si>
  <si>
    <t>Kitchen Slotted Turner - CH81036</t>
  </si>
  <si>
    <t>The Kitchen Slotted Turner – CH81036 is a durable stainless steel spatula with a long handle, ideal for flipping, turning, and serving foods like fish, burgers, and pancakes. Its slotted design allows for easy drainage of excess liquids. The ergonomic handle ensures a comfortable grip during use. This turner is perfect for wholesale to kitchenware stores, restaurants, and home goods retailers.</t>
  </si>
  <si>
    <t>https://fantasydiscountwholesale.com/wp-content/uploads/2025/06/CH81036.jpg</t>
  </si>
  <si>
    <t>PK80031</t>
  </si>
  <si>
    <t>4PCS Cutlery Set - PK80031</t>
  </si>
  <si>
    <t>The 4PCS Cutlery Set – PK80031 is a stainless steel flatware set featuring a classic design with delicately lined handles and a mirrored finish. Each set includes a dinner knife, dinner fork, soup spoon, and dessert spoon, all crafted from tarnish-resistant steel for durability and easy maintenance. The well-balanced handles provide a comfortable grip, making it suitable for both casual and formal dining occasions. This set is ideal for wholesale to kitchenware stores, restaurants, and home goods retailers.</t>
  </si>
  <si>
    <t>https://fantasydiscountwholesale.com/wp-content/uploads/2025/06/PK80031.jpg</t>
  </si>
  <si>
    <t>CH81966</t>
  </si>
  <si>
    <t>3PCS Steak Knife - CH81966</t>
  </si>
  <si>
    <t>3PCS Steak Knife Set – CH81966: Sharp, durable stainless steel blades with serrated edges. Comfortable rubber handles for easy grip. Dishwasher safe. Great for wholesale kitchenware and restaurant suppliers.</t>
  </si>
  <si>
    <t>https://fantasydiscountwholesale.com/wp-content/uploads/2025/06/CH81966.jpg</t>
  </si>
  <si>
    <t>CH80446</t>
  </si>
  <si>
    <t>3PC Knife Set - CH80446</t>
  </si>
  <si>
    <t>3PC Knife Set – CH80446: This set includes three high-carbon stainless steel knives with ergonomic, non-slip rubberized handles. The blades are precision-stamped for durability and are top-rack dishwasher safe. Ideal for wholesale to kitchenware stores, restaurants, and home goods retailers.</t>
  </si>
  <si>
    <t>https://fantasydiscountwholesale.com/wp-content/uploads/2025/06/CH80446.jpg</t>
  </si>
  <si>
    <t>CH81974</t>
  </si>
  <si>
    <t>Deluxe Corkscrew - CH81974</t>
  </si>
  <si>
    <t>The Deluxe Corkscrew – CH81974 is a versatile kitchen tool designed for opening wine and beer bottles. Crafted from durable carbon steel with a polished finish, it combines a corkscrew for wine bottles and a bottle opener for beer caps, all in one compact design. Its lightweight construction and ergonomic handle make it easy to use and store.</t>
  </si>
  <si>
    <t>https://fantasydiscountwholesale.com/wp-content/uploads/2025/06/CH81974.jpg</t>
  </si>
  <si>
    <t>CH82605</t>
  </si>
  <si>
    <t>SS 3 Way Flat Grater - CH82605</t>
  </si>
  <si>
    <t>The 3-Way Flat Grater – CH82605 is a versatile kitchen tool designed for grating, slicing, and peeling. Crafted from durable stainless steel, it features three distinct surfaces: fine, medium, and coarse grating, along with a slicing edge. Its ergonomic design includes a hanging hole for convenient storage</t>
  </si>
  <si>
    <t>https://fantasydiscountwholesale.com/wp-content/uploads/2025/06/CH82605.jpg</t>
  </si>
  <si>
    <t>CH80371</t>
  </si>
  <si>
    <t>Medium Yellow Kitchen Gloves - CH80371</t>
  </si>
  <si>
    <t>The Medium Yellow Kitchen Gloves – CH80371 are durable, reusable latex gloves designed for household cleaning tasks. They feature a soft flock lining for comfort and a non-slip grip, making them ideal for dishwashing and general cleaning.</t>
  </si>
  <si>
    <t>https://fantasydiscountwholesale.com/wp-content/uploads/2025/06/CH80371.jpg</t>
  </si>
  <si>
    <t>CH80372</t>
  </si>
  <si>
    <t>Large Kitchen Yellow Globes - CH80372</t>
  </si>
  <si>
    <t>The Large Yellow Kitchen Gloves – CH80372 are durable, reusable latex gloves designed for household cleaning tasks. They feature a soft lining for comfort, a non-slip grip for better control, and are suitable for use with detergents, hot water, bleach, and household cleaners. Each case contains 72 pairs, making them ideal for wholesale distribution.</t>
  </si>
  <si>
    <t>https://fantasydiscountwholesale.com/wp-content/uploads/2025/06/CH80372.jpg</t>
  </si>
  <si>
    <t>PK80029</t>
  </si>
  <si>
    <t>4PCK Tea Spoons - PK80029</t>
  </si>
  <si>
    <t>4PCK Tea Spoons - PK80029 Durable stainless steel tea spoons with a sleek satin finish. Perfect for daily use, dishwasher safe, and ideal for cafes, restaurants, or retail. Pack of 4 spoons.</t>
  </si>
  <si>
    <t>https://fantasydiscountwholesale.com/wp-content/uploads/2025/06/PK80029.jpg</t>
  </si>
  <si>
    <t>PK80027N</t>
  </si>
  <si>
    <t>4PCS Dinner Fork Set - PK80027N</t>
  </si>
  <si>
    <t>The 4PCS Dinner Fork Set – PK80027N is a practical and stylish addition to any dining setting. Crafted from durable stainless steel, this set includes four dinner forks with a sleek design, suitable for everyday meals or special occasions.</t>
  </si>
  <si>
    <t>https://fantasydiscountwholesale.com/wp-content/uploads/2025/06/PK80027N.jpg</t>
  </si>
  <si>
    <t>11815</t>
  </si>
  <si>
    <t>Panasonic AA 4pk - 11815</t>
  </si>
  <si>
    <t>The Panasonic AA 4-Pack, model 11815, provides reliable, long-lasting power for a variety of household devices, including remotes, toys, and flashlights. These high-quality alkaline batteries are designed to deliver consistent performance, making them an essential item for everyday use and ensuring your electronics stay powered when you need them.</t>
  </si>
  <si>
    <t>11217</t>
  </si>
  <si>
    <t>Toilet  bowl cleaner 5 ct blue - 11217</t>
  </si>
  <si>
    <t>AUTO CLEANER TABLETS Clean Scent Tank Flush Blue</t>
  </si>
  <si>
    <t>Blue Toilet Bowl Cleaning Tablets – the effortless solution for a sparkling clean and fresh-smelling toilet. These easy-to-use tablets fit right into your toilet tank, delivering continuous cleaning action with every flush. Say goodbye to stains, odors, and mineral buildup. Keep your bathroom clean and inviting with our long-lasting, hassle-free blue toilet tablets. Order yours today and enjoy a cleaner, more hygienic toilet!</t>
  </si>
  <si>
    <t>https://fantasydiscountwholesale.com/wp-content/uploads/2023/10/11217.jpeg</t>
  </si>
  <si>
    <t>4-5</t>
  </si>
  <si>
    <t>01006</t>
  </si>
  <si>
    <t>Cepillo de eko / eko brush - 01006</t>
  </si>
  <si>
    <t xml:space="preserve">Eko cleaning brush  </t>
  </si>
  <si>
    <t>https://fantasydiscountwholesale.com/wp-content/uploads/2024/02/01006.jpeg</t>
  </si>
  <si>
    <t>2607</t>
  </si>
  <si>
    <t>Doormat -2607</t>
  </si>
  <si>
    <t>Doormat (2607) is durable and designed to trap dirt and moisture, keeping floors clean. Perfect for home or office entryways with a stylish and functional design. Ideal for retail, home essentials, and wholesale stores.</t>
  </si>
  <si>
    <t>https://fantasydiscountwholesale.com/wp-content/uploads/2026/02/2607.jpeg</t>
  </si>
  <si>
    <t>5813</t>
  </si>
  <si>
    <t>Floor mat - 5813</t>
  </si>
  <si>
    <t>Floor Mat (5813) offers durable protection for floors while adding comfort and style. Ideal for home, office, or commercial use, it helps reduce dirt and moisture. Perfect for retail, home essentials, and wholesale stores.</t>
  </si>
  <si>
    <t>https://fantasydiscountwholesale.com/wp-content/uploads/2025/03/5813.jpeg</t>
  </si>
  <si>
    <t>CH44281</t>
  </si>
  <si>
    <t>Pedicure Tool - CH44281</t>
  </si>
  <si>
    <t xml:space="preserve">Pedicure Tool – CH44281: 4-in-1 foot care tool with pumice stone, metal file, emery board, and brush. Removes calluses and smooths skin. Ideal for wholesale to beauty supply and personal care retailers.
</t>
  </si>
  <si>
    <t>https://fantasydiscountwholesale.com/wp-content/uploads/2025/06/CH44281.jpg</t>
  </si>
  <si>
    <t>CH81957</t>
  </si>
  <si>
    <t>2PCS Replacement Toilet Paper Rollers - CH81957</t>
  </si>
  <si>
    <t xml:space="preserve">2PCS Replacement Toilet Paper Rollers – CH81957: Two durable plastic rollers that fit most standard toilet paper holders. Easy to install. Great for wholesale to hardware, home goods, and bathroom supply stores.
</t>
  </si>
  <si>
    <t>https://fantasydiscountwholesale.com/wp-content/uploads/2025/06/CH81957.jpg</t>
  </si>
  <si>
    <t>CH86098</t>
  </si>
  <si>
    <t>Bath Sponge With Handle - CH86098</t>
  </si>
  <si>
    <t xml:space="preserve">Bath Sponge with Handle – CH86098:  Loofah with wooden handle and hanging loop. Gently exfoliates and lathers with minimal soap. Ideal for wholesale to bath and personal care retailers.
</t>
  </si>
  <si>
    <t>https://fantasydiscountwholesale.com/wp-content/uploads/2025/06/CH86098.jpg</t>
  </si>
  <si>
    <t>CH82261</t>
  </si>
  <si>
    <t>Suction Soap Case Grey - CH82261</t>
  </si>
  <si>
    <t xml:space="preserve">Suction Soap Case Grey – CH82261: Clear grey soap holder with strong suction cups. No tools needed for installation. Keeps soap dry and accessible. Ideal for wholesale to bath and home supply retailers.
</t>
  </si>
  <si>
    <t>https://fantasydiscountwholesale.com/wp-content/uploads/2025/06/CH82261.jpg</t>
  </si>
  <si>
    <t>CV88010</t>
  </si>
  <si>
    <t>Neon Dustran With Brush - CV88010</t>
  </si>
  <si>
    <t>Neon Dustpan with Brush – CV88010: Bright-colored, durable plastic dustpan featuring an integrated brush that clips neatly for storage. Casual yet sturdy, perfect for quick indoor cleaning. Ideal for wholesale to home goods retailers.</t>
  </si>
  <si>
    <t>https://fantasydiscountwholesale.com/wp-content/uploads/2025/06/CV88010.jpg</t>
  </si>
  <si>
    <t>CH81819</t>
  </si>
  <si>
    <t>Paper Towel Holder - CH81819</t>
  </si>
  <si>
    <t>The Paper Towel Holder – CH81819 is a practical and space-saving solution for kitchens and bathrooms. This wall-mounted or under-cabinet holder is made of BPA-free plastic and comes in a cream color, blending seamlessly with various décor styles.</t>
  </si>
  <si>
    <t>https://fantasydiscountwholesale.com/wp-content/uploads/2025/06/CH81819.jpg</t>
  </si>
  <si>
    <t>CH11147</t>
  </si>
  <si>
    <t>6 Cup Alum Coffee Espresso Maker - CH11147</t>
  </si>
  <si>
    <t>The 6 Cup Aluminum Espresso Coffee Maker – CH11147 is a stovetop moka pot designed to brew approximately 6 espresso-sized servings (9.1 oz or 270 ml) of rich, smooth coffee. Its classic octagonal design and aluminum construction ensure quick and even heating, delivering a traditional espresso experience without the need for electricity.</t>
  </si>
  <si>
    <t>https://fantasydiscountwholesale.com/wp-content/uploads/2025/06/CH11147.jpg</t>
  </si>
  <si>
    <t>01173</t>
  </si>
  <si>
    <t>Broom armonia - 01173</t>
  </si>
  <si>
    <t>ARMONIA ESCOBA BROOM</t>
  </si>
  <si>
    <t>Broom made of soft, resistant and feathered fibers, which allows efficient cleaning of interior surfaces in the home.</t>
  </si>
  <si>
    <t>https://fantasydiscountwholesale.com/wp-content/uploads/2023/10/01173.jpeg</t>
  </si>
  <si>
    <t>5-1</t>
  </si>
  <si>
    <t>11002</t>
  </si>
  <si>
    <t>Broom unika - 11002</t>
  </si>
  <si>
    <t>UNIKA ESCOBA / UNIKA BROOM</t>
  </si>
  <si>
    <t>https://fantasydiscountwholesale.com/wp-content/uploads/2023/10/11002.jpeg</t>
  </si>
  <si>
    <t>6608-28B</t>
  </si>
  <si>
    <t>Barbie car - 6608-28B</t>
  </si>
  <si>
    <t xml:space="preserve">The Barbie Car, model 6608-28B, is a stylish and vibrant toy vehicle designed for imaginative play. Featuring a sleek design and fun colors, this car is perfect for Barbie dolls to cruise around in style. Ideal for young fans of Barbie, it encourages creativity and storytelling during playtime. </t>
  </si>
  <si>
    <t>https://fantasydiscountwholesale.com/wp-content/uploads/2024/10/6608-28B.jpeg</t>
  </si>
  <si>
    <t>5-2</t>
  </si>
  <si>
    <t>880-7</t>
  </si>
  <si>
    <t>Electric unicorn princess 880-7</t>
  </si>
  <si>
    <t>The Electric Unicorn Princess, model 880-7, is a magical toy featuring a beautiful unicorn with lights and sounds. This battery-operated toy moves gracefully, accompanied by enchanting music, making it perfect for imaginative play. Ideal for children who love fantasy and princess themes, it offers an interactive and captivating experience.</t>
  </si>
  <si>
    <t>https://fantasydiscountwholesale.com/wp-content/uploads/2024/10/880-7.jpeg</t>
  </si>
  <si>
    <t>377144</t>
  </si>
  <si>
    <t>Princess crystal mud 4.5" - 377144</t>
  </si>
  <si>
    <t>Princess Crystal Mud, model 377144, comes in a 4.5" container and features a colorful, stretchy slime perfect for imaginative play. The vibrant crystal-clear mud is fun to mold, stretch, and squish, offering a magical sensory experience. Ideal for kids who enjoy creative and tactile activities, making it a great gift or playtime accessory.</t>
  </si>
  <si>
    <t>https://fantasydiscountwholesale.com/wp-content/uploads/2024/10/377144-e1729546120454.jpeg</t>
  </si>
  <si>
    <t>993-6E</t>
  </si>
  <si>
    <t>Make up set - 993-6E</t>
  </si>
  <si>
    <t>Makeup Set (993-6E) includes a variety of essential cosmetics for a complete beauty look. Perfect for beginners or makeup lovers, it offers vibrant colors and long-lasting formulas. Ideal for gifts, retail, and discount stores.</t>
  </si>
  <si>
    <t>https://fantasydiscountwholesale.com/wp-content/uploads/2025/03/993-6E.jpeg</t>
  </si>
  <si>
    <t>671B</t>
  </si>
  <si>
    <t>Space rocket car w/ Light &amp; sound - 671B</t>
  </si>
  <si>
    <t>Space Rocket Car with Light &amp; Sound (671B) delivers an exciting play experience with dynamic lights and realistic sound effects. Designed for kids who love space and adventure. Perfect for gifts, toy collections, and wholesale and discount stores.</t>
  </si>
  <si>
    <t>https://fantasydiscountwholesale.com/wp-content/uploads/2025/03/671B.jpeg</t>
  </si>
  <si>
    <t>ZR173-1</t>
  </si>
  <si>
    <t>SNOW PRINCESS - ZR173-1</t>
  </si>
  <si>
    <t>ELECTRIC SNOW PRINCESS</t>
  </si>
  <si>
    <t>Introducing the Electric Snow Princess, a magical toy that brings the enchantment of winter to life. With its graceful design and electric-powered movement, this princess doll glides elegantly across surfaces, captivating children with her beauty and charm. Perfect for imaginative play and creating fairy tale adventures</t>
  </si>
  <si>
    <t>https://fantasydiscountwholesale.com/wp-content/uploads/2024/04/ZR173-1.jpeg</t>
  </si>
  <si>
    <t>5-3</t>
  </si>
  <si>
    <t>99229</t>
  </si>
  <si>
    <t>6 inch ice snow doll 120/2/60 pcs/cs -99229</t>
  </si>
  <si>
    <t xml:space="preserve"> 6-inch Ice Snow Doll, resembling popular characters like Elsa and Ana. Ideal for wholesale, it captures the magic of beloved fairy tales, perfect for imaginative play.</t>
  </si>
  <si>
    <t>https://fantasydiscountwholesale.com/wp-content/uploads/2023/10/99229.jpeg</t>
  </si>
  <si>
    <t>LD-131A</t>
  </si>
  <si>
    <t>Rotating angel w/ wings lighting &amp; sound 36/2/18pc/cs - LD-131A</t>
  </si>
  <si>
    <t>Offer the Rotating Angel with Wings, featuring lighting and sound. Ideal for wholesale, this enchanting toy brings a magical touch to playtime with its captivating features.</t>
  </si>
  <si>
    <t>https://fantasydiscountwholesale.com/wp-content/uploads/2023/10/LD-131A.jpeg</t>
  </si>
  <si>
    <t>9409</t>
  </si>
  <si>
    <t>Hoverboard doll/ Balance Car Doll - 9409</t>
  </si>
  <si>
    <t>Hoverboard doll/ Balance Car Doll</t>
  </si>
  <si>
    <t>EVERYONE LOVES THE HOVER BOARD! Remember when the hoverboard was the hottest holiday gift ever Now, with this wonderful toy, your little one can enjoy riding with her best doll friend! This battery operated toy doll standing on the hover board, rolling, rotating, singing and dancing! So much fun to excite your little princess girl!</t>
  </si>
  <si>
    <t>https://fantasydiscountwholesale.com/wp-content/uploads/2023/10/9409.jpeg</t>
  </si>
  <si>
    <t>2290</t>
  </si>
  <si>
    <t>Electric pink horse - 2290</t>
  </si>
  <si>
    <t>The Electric Pink Horse, model 2290, is a charming, battery-powered toy that features lights, sounds, and realistic movement. This vibrant pink horse trots, neighs, and plays music, offering interactive fun for young children. Perfect for kids who love animals and imaginative play, it brings hours of entertainment and excitement.</t>
  </si>
  <si>
    <t>https://fantasydiscountwholesale.com/wp-content/uploads/2024/10/2290.jpeg</t>
  </si>
  <si>
    <t>377145</t>
  </si>
  <si>
    <t>Crystal mud 7.5" - 377145</t>
  </si>
  <si>
    <t>Crystal Mud, model 377145, is a 7.5" container of colorful, stretchy, and soft slime. Ideal for sensory play, this crystal-clear mud allows kids to mold, stretch, and squish it, sparking creativity and providing a fun, tactile experience. Perfect for playtime, stress relief, or as a fun gift for slime enthusiasts.</t>
  </si>
  <si>
    <t>https://fantasydiscountwholesale.com/wp-content/uploads/2024/10/377145.jpeg</t>
  </si>
  <si>
    <t>6632</t>
  </si>
  <si>
    <t>Battery operated dinosuar - 6632</t>
  </si>
  <si>
    <t>Battery-Operated Dinosaur (6632) features realistic movements, sound effects, and light-up details for an exciting prehistoric adventure. Perfect for kids who love dinosaurs and action-packed play. Ideal for gifts, toy collections, and wholesale and discount stores.</t>
  </si>
  <si>
    <t>https://fantasydiscountwholesale.com/wp-content/uploads/2025/03/6632.jpeg</t>
  </si>
  <si>
    <t>ZR174-4</t>
  </si>
  <si>
    <t>Electric Snow Unicorn - ZR174-4</t>
  </si>
  <si>
    <t>Electric Snow Unicorn (ZR174-4) features lights, sounds, and motion for magical playtime fun. This whimsical toy captures kids' imaginations with its snowy design and interactive features. Perfect for gifts, toy collections, and wholesale or discount stores.</t>
  </si>
  <si>
    <t>https://fantasydiscountwholesale.com/wp-content/uploads/2025/06/ZR174-4.jpg</t>
  </si>
  <si>
    <t>FL169</t>
  </si>
  <si>
    <t>6'' 3D Eye Realistic Doll 144PC 24DIS(6)/CS - FL169</t>
  </si>
  <si>
    <t>6'' 3D Eye Realistic Doll 144PC 24DIS(6)/CS</t>
  </si>
  <si>
    <t>https://fantasydiscountwholesale.com/wp-content/uploads/2023/10/FL169.jpeg</t>
  </si>
  <si>
    <t>5-4</t>
  </si>
  <si>
    <t>82220</t>
  </si>
  <si>
    <t>Duck water game pad - 82220</t>
  </si>
  <si>
    <t>The Duck Water Game Pad, model 82220, is an interactive water toy featuring a fun duck-themed design. Kids can enjoy splashing and playing on this inflatable pad, which connects to a water hose to create a mini water park in your backyard. Perfect for outdoor fun during warm weather, it provides hours of entertainment for young children.</t>
  </si>
  <si>
    <t>https://fantasydiscountwholesale.com/wp-content/uploads/2024/10/82220.jpeg</t>
  </si>
  <si>
    <t>82221</t>
  </si>
  <si>
    <t>Humburger water game - 82221</t>
  </si>
  <si>
    <t>The Hamburger Water Game, model 82221, is a fun, handheld water toy shaped like a hamburger. Players can press the buttons to launch small rings inside the water-filled case, aiming to land them on pegs. Perfect for keeping kids entertained, this compact game combines nostalgic charm with engaging play, making it great for travel or downtime.</t>
  </si>
  <si>
    <t>https://fantasydiscountwholesale.com/wp-content/uploads/2024/10/82221.jpeg</t>
  </si>
  <si>
    <t>66018</t>
  </si>
  <si>
    <t>Telephone learning w/ Light &amp; sound - 66018</t>
  </si>
  <si>
    <t>Telephone Learning Toy with Light &amp; Sound (66018) engages kids with fun sounds, lights, and interactive features that promote early learning and imaginative play. Perfect for toddlers and young children. Ideal for gifts, toy collections, and wholesale and discount stores.</t>
  </si>
  <si>
    <t>https://fantasydiscountwholesale.com/wp-content/uploads/2025/03/66018.jpeg</t>
  </si>
  <si>
    <t>FAN040</t>
  </si>
  <si>
    <t>Vintage Floral Folding Hand Fan - FAN040</t>
  </si>
  <si>
    <t>Vintage Floral Folding Hand Fan</t>
  </si>
  <si>
    <t>These beautifully designed fans are not only functional for cooling but also serve as a stylish accessory. Perfect for events, personal use, or as decorative pieces, they're a charming addition to any wholesale collection.</t>
  </si>
  <si>
    <t>https://fantasydiscountwholesale.com/wp-content/uploads/2023/10/FAN040-1.jpeg</t>
  </si>
  <si>
    <t>5-5</t>
  </si>
  <si>
    <t>ARG1901</t>
  </si>
  <si>
    <t>Juego de te / tea set - ARG1901</t>
  </si>
  <si>
    <t>Tea Set KITCHEN AND TEA SET</t>
  </si>
  <si>
    <t>PINK TEA SET 14 LASTIC PIECES BLIESTER PACKAGING """WELCOME TO DIVINAS REYLAV""" If the product is published it is in stock The size guide is available in the publication, in the last image of each product Who We Are We a store with more than 10 years of experience in the clothing, footwear and accessories sector, we have a public location and an impeccable track record.</t>
  </si>
  <si>
    <t>https://fantasydiscountwholesale.com/wp-content/uploads/2024/09/ARG1901.jpeg</t>
  </si>
  <si>
    <t>6-2</t>
  </si>
  <si>
    <t>8999</t>
  </si>
  <si>
    <t>helicoptero / helicopter - 8999</t>
  </si>
  <si>
    <t>Fighter Warrior Robot Helicopter with Light and Bump N GO Toy</t>
  </si>
  <si>
    <t>FIGHTER WARRIOR ROBOT HELICOPTER WITH LIGHT AND BUMP N GO TOY (Blue) Width x Height: 9 cm x 10 cm</t>
  </si>
  <si>
    <t>https://fantasydiscountwholesale.com/wp-content/uploads/2025/10/8999.jpeg</t>
  </si>
  <si>
    <t>8811-15</t>
  </si>
  <si>
    <t>Helicopter - 8811-15</t>
  </si>
  <si>
    <t>Open door helicopter</t>
  </si>
  <si>
    <t>The Open Door B/O Helicopter is an exciting toy that offers endless hours of fun for children. With its realistic design and battery-operated features, it provides an immersive flying experience. Perfect for imaginative play and outdoor adventures</t>
  </si>
  <si>
    <t>https://fantasydiscountwholesale.com/wp-content/uploads/2024/02/8811-15.jpeg</t>
  </si>
  <si>
    <t>DR5024</t>
  </si>
  <si>
    <t>Plush unicorn handbag  - DR5024</t>
  </si>
  <si>
    <t>Plush unicorn handbag - DR5024</t>
  </si>
  <si>
    <t>Plush Unicorn Handbag (12pcs - DR5024) is a cute and soft accessory, perfect for kids who love magical designs. Featuring a fun unicorn theme, it’s great for carrying small essentials. Ideal for gifts, parties, and wholesale and discount stores.</t>
  </si>
  <si>
    <t>https://fantasydiscountwholesale.com/wp-content/uploads/2025/03/DR5024.jpeg</t>
  </si>
  <si>
    <t>RS-9038-28A</t>
  </si>
  <si>
    <t>Cat Light &amp; sound - RS-9038C</t>
  </si>
  <si>
    <t>Cat/ Light &amp; sound - RS-9038C</t>
  </si>
  <si>
    <t>Electric Cat with Light &amp; Sound (RS-9038C) features dynamic lights and realistic sound effects for an exciting playtime experience. Perfect for kids who love cars and action-packed fun. Ideal for gifts, toy collections, and wholesale and discount stores.</t>
  </si>
  <si>
    <t>https://fantasydiscountwholesale.com/wp-content/uploads/2025/03/RS-9038C.jpeg</t>
  </si>
  <si>
    <t>FW338-7A</t>
  </si>
  <si>
    <t>Transformer train - FW338-7A</t>
  </si>
  <si>
    <t>The Transformer Train, model FW338-7A, is an exciting toy that combines the fun of a train with the transforming action of a robot. This versatile toy can switch between train and robot modes, offering hours of interactive play. Ideal for kids who love both vehicles and robots, it provides imaginative and engaging entertainment.</t>
  </si>
  <si>
    <t>https://fantasydiscountwholesale.com/wp-content/uploads/2024/10/FW338-7A.jpeg</t>
  </si>
  <si>
    <t>6-3</t>
  </si>
  <si>
    <t>BLS82-2</t>
  </si>
  <si>
    <t>Vinyl sea animals 6 pc - BLS82-2</t>
  </si>
  <si>
    <t>The Vinyl Sea Animals Set, 6 pieces (model BLS82-2), features a colorful assortment of marine creatures made from durable, non-toxic vinyl. Perfect for imaginative play, bath time, or educational activities, this set includes various sea animals like fish, dolphins, and turtles, encouraging creativity and learning about ocean life in a fun way.</t>
  </si>
  <si>
    <t>https://fantasydiscountwholesale.com/wp-content/uploads/2024/10/BLS82-2.jpeg</t>
  </si>
  <si>
    <t>8882</t>
  </si>
  <si>
    <t>DINOSAUR - 8882</t>
  </si>
  <si>
    <t>SPARY DINOSAUR</t>
  </si>
  <si>
    <t>Introducing the Spray Dinosaur, a thrilling toy that combines the excitement of dinosaurs with the fun of spraying water. With its realistic design and water-spraying abilities, this dinosaur toy offers an interactive play experience. Perfect for outdoor play and cooling off on hot summer days.</t>
  </si>
  <si>
    <t>https://fantasydiscountwholesale.com/wp-content/uploads/2024/04/8882.jpeg</t>
  </si>
  <si>
    <t>393-40</t>
  </si>
  <si>
    <t>POLICE CAR 393-40</t>
  </si>
  <si>
    <t>ROBOT POLICE CAR</t>
  </si>
  <si>
    <t>Introducing the Robot Police Car, a futuristic toy that combines the excitement of law enforcement with the thrill of robotics. With its sleek design and electronic features, this toy car transforms into a powerful robot, ready to uphold justice and protect the city. Perfect for young aspiring police officers and robot enthusiasts.</t>
  </si>
  <si>
    <t>https://fantasydiscountwholesale.com/wp-content/uploads/2024/04/393-40.jpeg</t>
  </si>
  <si>
    <t>LD-172A</t>
  </si>
  <si>
    <t>MR. ROCK  - LD-172A</t>
  </si>
  <si>
    <t>MR. ROCK GUITER</t>
  </si>
  <si>
    <t>Introducing Mr. Rock Guitar, the ultimate toy for aspiring rockstars! With its realistic design and electronic features, this guitar allows kids to strum along to their favorite tunes and rock out like a pro. Perfect for budding musicians and imaginative playtime adventures.</t>
  </si>
  <si>
    <t>https://fantasydiscountwholesale.com/wp-content/uploads/2024/04/LD-172A.jpeg</t>
  </si>
  <si>
    <t>FS238-28A</t>
  </si>
  <si>
    <t>Electric tranformer police car w/ Liigth &amp; sound - FS238-28A</t>
  </si>
  <si>
    <t>Electric Transformer Police Car with Light &amp; Sound (FS238-28A) offers an exciting dual-mode transformation with dynamic lights and realistic sound effects. Perfect for kids who love action-packed play. Ideal for gifts, toy collections, and wholesale and discount stores.</t>
  </si>
  <si>
    <t>https://fantasydiscountwholesale.com/wp-content/uploads/2025/03/FS238-28A.jpeg</t>
  </si>
  <si>
    <t>ARG201302</t>
  </si>
  <si>
    <t>FAIRY DOLL - ARG201302</t>
  </si>
  <si>
    <t xml:space="preserve">9" FAIRY DOLL W/ ACCSS ON BLISTER CARD, 2 ASSRT CLRS       </t>
  </si>
  <si>
    <t>Introducing the 9" Fairy Doll with Accessories on Blister Card, available in a set of 2 assorted colors. These enchanting fairy dolls come with beautiful wings and accessories, ready to inspire magical adventures. Packaged on a blister card, they make a delightful gift or party favor for kids who love fairies and fantasy play. Ideal for imaginative storytelling and bringing fairy tales to life.</t>
  </si>
  <si>
    <t>https://fantasydiscountwholesale.com/wp-content/uploads/2024/05/ARB201302.jpeg</t>
  </si>
  <si>
    <t>6-4</t>
  </si>
  <si>
    <t>ZR183</t>
  </si>
  <si>
    <t>MACHINE DOG - ZR183</t>
  </si>
  <si>
    <t>ELECTRIC MACHINE DOG</t>
  </si>
  <si>
    <t>Introducing the Electric Machine Dog, a futuristic and interactive toy that combines the charm of a dog with the excitement of robotics. With its electronic features and lifelike movements, this dog toy offers a dynamic and engaging play experience. Perfect for tech-savvy kids and anyone who loves innovative toys.</t>
  </si>
  <si>
    <t>https://fantasydiscountwholesale.com/wp-content/uploads/2024/04/ZR183.jpeg</t>
  </si>
  <si>
    <t>HG-890</t>
  </si>
  <si>
    <t>CAR - HG-890</t>
  </si>
  <si>
    <t>FUTURISTIC CAR</t>
  </si>
  <si>
    <t>Introducing the Futuristic Car, a sleek and innovative toy that brings the excitement of the future to life. With its futuristic design and advanced features, this toy car offers endless possibilities for imaginative play. Perfect for kids who love cars and dream of exploring the world of tomorrow.</t>
  </si>
  <si>
    <t>https://fantasydiscountwholesale.com/wp-content/uploads/2024/04/HG-890.jpeg</t>
  </si>
  <si>
    <t>9902</t>
  </si>
  <si>
    <t>Electric Excavator with Light &amp; music toy 48/4/12 pcs/cs (Engineering warrior robot) - 9902</t>
  </si>
  <si>
    <t>Electric Excavator with Light &amp; music toy 48/4/12 pcs/cs (Engineering warrior robot)</t>
  </si>
  <si>
    <t>Stock our Electric Excavator Engineering Warrior Robot Toy, featuring light and music. Ideal for wholesale, it's a hit for imaginative and interactive play in toy stores.</t>
  </si>
  <si>
    <t>https://fantasydiscountwholesale.com/wp-content/uploads/2023/10/9902.jpeg</t>
  </si>
  <si>
    <t>9901</t>
  </si>
  <si>
    <t>Electric tfm tank warrior robot with light&amp;music Toy 48/4/12pcs/cs - 9901</t>
  </si>
  <si>
    <t>Electric tfm tank warrior robot with light&amp;music Toy 48/4/12pcs/cs</t>
  </si>
  <si>
    <t>Offer excitement with our Electric TFM Tank Warrior Robot, featuring lights and music. Ideal for wholesale, it's a dynamic toy for stores, encouraging imaginative play</t>
  </si>
  <si>
    <t>https://fantasydiscountwholesale.com/wp-content/uploads/2023/10/9901.jpeg</t>
  </si>
  <si>
    <t>3592</t>
  </si>
  <si>
    <t>Small key chain doll - 3592</t>
  </si>
  <si>
    <t>Small Key Chain Doll, model 3592, is a cute and compact accessory, perfect for adding a playful touch to your keys, bags, or backpacks. Featuring an adorable mini doll design, it’s lightweight and durable, making it a fun and practical item for everyday use or as a charming gift.</t>
  </si>
  <si>
    <t>https://fantasydiscountwholesale.com/wp-content/uploads/2024/10/3592.jpeg</t>
  </si>
  <si>
    <t>1689</t>
  </si>
  <si>
    <t>Doll keychain 5.5" - 1689</t>
  </si>
  <si>
    <t>Doll keychain 5.5"</t>
  </si>
  <si>
    <t>The Doll Keychain, 5.5", is a cute and compact accessory featuring a small doll figure. Perfect for attaching to keys, bags, or backpacks, this lightweight keychain adds a playful and stylish touch to everyday items. Its durable design makes it an ideal gift or fun collectible for doll enthusiasts.</t>
  </si>
  <si>
    <t>https://fantasydiscountwholesale.com/wp-content/uploads/2024/10/1689.jpeg</t>
  </si>
  <si>
    <t>WH-3006</t>
  </si>
  <si>
    <t>Transfom car - WH3006</t>
  </si>
  <si>
    <t>Transform Car (WH3006) switches between vehicle and robot mode for exciting, action-packed play. Designed with dynamic movements, it’s perfect for kids who love transforming toys. Ideal for gifts, toy collections, and wholesale and discount stores.</t>
  </si>
  <si>
    <t>https://fantasydiscountwholesale.com/wp-content/uploads/2025/03/WH-3006.jpeg</t>
  </si>
  <si>
    <t>FW338-6A</t>
  </si>
  <si>
    <t>Transform police car - FW338-6A</t>
  </si>
  <si>
    <t>Transform Police Car (FW-6A) seamlessly switches between a police vehicle and robot mode for thrilling, action-packed play. Features dynamic movements and a sleek design. Perfect for kids who love transforming toys. Ideal for gifts, toy collections, and wholesale and discount stores.</t>
  </si>
  <si>
    <t>https://fantasydiscountwholesale.com/wp-content/uploads/2025/03/FW338-6A.jpeg</t>
  </si>
  <si>
    <t>8811-5</t>
  </si>
  <si>
    <t>Hummer TFM car w light &amp; sound -8811-5</t>
  </si>
  <si>
    <t>Hummer TFM Car with Light &amp; Sound (8811-5) features realistic lights and sound effects for an exciting play experience. Designed for adventure and action-loving kids. Perfect for gifts, toy collections, and wholesale and discount stores.</t>
  </si>
  <si>
    <t>https://fantasydiscountwholesale.com/wp-content/uploads/2025/03/8811-5.jpeg</t>
  </si>
  <si>
    <t>6010M</t>
  </si>
  <si>
    <t>Plastic Color Rope - 6010M</t>
  </si>
  <si>
    <t>Plastic Color Rope</t>
  </si>
  <si>
    <t>Brighten up your inventory with our Plastic Color Rope, available in yellow, blue, green, and red. Ideal for wholesale, these vibrant ropes are perfect for crafting, decorating, or general utility. Their durability and eye-catching colors make them a versatile choice for retailers, schools, and creative projects</t>
  </si>
  <si>
    <t>https://fantasydiscountwholesale.com/wp-content/uploads/2023/10/6010M.jpeg</t>
  </si>
  <si>
    <t>6-5</t>
  </si>
  <si>
    <t>SW7616</t>
  </si>
  <si>
    <t>Star wars set - SW7616</t>
  </si>
  <si>
    <t>Star Wars Set (SW7616) includes a collection of iconic characters and accessories, perfect for fans and collectors. Great for imaginative play or display. Ideal for gifts, toy collections, and wholesale or discount stores.</t>
  </si>
  <si>
    <t>https://fantasydiscountwholesale.com/wp-content/uploads/2025/03/SW7616.jpeg</t>
  </si>
  <si>
    <t>4</t>
  </si>
  <si>
    <t>SWF5823</t>
  </si>
  <si>
    <t>Star wars action figures - SWF5823</t>
  </si>
  <si>
    <t>Star Wars Action Figures (SWF5823) feature detailed designs of iconic characters, perfect for fans and collectors. Great for imaginative play or display. Ideal for gifts, toy collections, and wholesale or discount stores.</t>
  </si>
  <si>
    <t>https://fantasydiscountwholesale.com/wp-content/uploads/2025/03/SWF5823.jpeg</t>
  </si>
  <si>
    <t>8</t>
  </si>
  <si>
    <t>F4778</t>
  </si>
  <si>
    <t>Power ranger transformer set - F4778</t>
  </si>
  <si>
    <t>Power Ranger Transformer Set (F4778) features an action-packed design that transforms for dynamic play. Perfect for fans of Power Rangers and transforming toys. Ideal for gifts, toy collections, and wholesale or discount stores.</t>
  </si>
  <si>
    <t>https://fantasydiscountwholesale.com/wp-content/uploads/2025/03/F4778.jpeg</t>
  </si>
  <si>
    <t>FS238-12A</t>
  </si>
  <si>
    <t>DINASOUR - FS238-12A</t>
  </si>
  <si>
    <t>TRANSFORMER DINASOUR</t>
  </si>
  <si>
    <t>Introducing the Transformer Dinosaur, a thrilling toy that combines the excitement of dinosaurs with the action-packed fun of transformers. With its innovative design, this toy can transform from a dinosaur into a powerful robot, providing double the excitement and endless possibilities for imaginative play. Perfect for dinosaur and transformer enthusiasts alike.</t>
  </si>
  <si>
    <t>https://fantasydiscountwholesale.com/wp-content/uploads/2024/04/FS238-12A.jpeg</t>
  </si>
  <si>
    <t>7-2</t>
  </si>
  <si>
    <t>YJ388-68</t>
  </si>
  <si>
    <t>Electric Stunt Tipper with lights and Music 360 (48/2/24PCS/CS) - YJ388-68</t>
  </si>
  <si>
    <t>Electric Stunt Tipper with lights and Music 360 (48/2/24PCS/CS)</t>
  </si>
  <si>
    <t>Stock our Electric Stunt Tipper with lights and music, performing 360° stunts. Ideal for wholesale, it's a thrilling addition to toy stores, offering high-energy entertainment.</t>
  </si>
  <si>
    <t>https://fantasydiscountwholesale.com/wp-content/uploads/2023/10/YJ388-68.jpeg</t>
  </si>
  <si>
    <t>28678</t>
  </si>
  <si>
    <t>Yellow duck - 28678</t>
  </si>
  <si>
    <t>Cartoon yellow duck</t>
  </si>
  <si>
    <t>The Cartoon Yellow Duck is a delightful and charming toy that brings smiles to children's faces. With its cute design and bright color, it's perfect for playtime adventures and cuddles. Ideal for kids who love animals and whimsical characters.</t>
  </si>
  <si>
    <t>https://fantasydiscountwholesale.com/wp-content/uploads/2024/02/28678.jpeg</t>
  </si>
  <si>
    <t>725</t>
  </si>
  <si>
    <t>TANQUE CON BATERIAS / B/O TANK - 725</t>
  </si>
  <si>
    <t>Bo-Toys R/C Shooting Tank</t>
  </si>
  <si>
    <t xml:space="preserve">This is a really cool 1276 piece set for building a "Storm of the Desier" shooting tank.
Excellent product for developing small motor skills with children over 8 years old.
The "Storm of the Desert" RC tank comes in 1276 easy-to-assemble pieces, which will make building it a breeze for both you and your child. </t>
  </si>
  <si>
    <t>https://fantasydiscountwholesale.com/wp-content/uploads/2023/10/725-1.jpeg</t>
  </si>
  <si>
    <t>7-3</t>
  </si>
  <si>
    <t>P904-A</t>
  </si>
  <si>
    <t>FIRE TRUCK - P904-A</t>
  </si>
  <si>
    <t>STORAGE FIRE TRUCK</t>
  </si>
  <si>
    <t>Introducing the Storage Fire Truck, a versatile toy that combines the fun of a fire truck with the practicality of storage space. With its realistic design and ample storage compartments, this toy offers both imaginative play and organizational solutions for kids' rooms. Perfect for sparking creativity and keeping toys tidy.</t>
  </si>
  <si>
    <t>https://fantasydiscountwholesale.com/wp-content/uploads/2024/04/P904-A.jpeg</t>
  </si>
  <si>
    <t>393-34</t>
  </si>
  <si>
    <t>Bike 393-34</t>
  </si>
  <si>
    <t>Police Bike</t>
  </si>
  <si>
    <t>The Police Bike is a sleek and powerful vehicle designed for law enforcement officers. With its distinctive design and flashing lights, it commands authority on the road. Perfect for patrolling urban streets and ensuring safety in the community</t>
  </si>
  <si>
    <t>https://fantasydiscountwholesale.com/wp-content/uploads/2024/02/393-34-1.jpeg</t>
  </si>
  <si>
    <t>8811-19</t>
  </si>
  <si>
    <t>Electric open door missile chariot 8811-19</t>
  </si>
  <si>
    <t>Electric open door missile chariot -8811-19</t>
  </si>
  <si>
    <t>The Electric Open Door Missile Chariot, model 8811-19, is a dynamic toy vehicle equipped with missile launchers and openable doors for added excitement. Featuring lights and sound effects, this battery-powered chariot offers thrilling play for kids, allowing them to engage in imaginative battles and action-packed adventures. Ideal for young vehicle and action lovers.</t>
  </si>
  <si>
    <t>https://fantasydiscountwholesale.com/wp-content/uploads/2024/10/8811-19.jpeg</t>
  </si>
  <si>
    <t>YJ388-44</t>
  </si>
  <si>
    <t>Electric combat tank - YJ388-44</t>
  </si>
  <si>
    <t>The Electric Combat Tank, model YJ388-44, is a realistic toy tank designed for action-packed play. Equipped with sound effects, lights, and moving parts, it mimics real tank movements and battle scenarios. Ideal for kids who enjoy military-themed toys, this battery-powered tank provides hours of interactive and imaginative combat play.</t>
  </si>
  <si>
    <t>https://fantasydiscountwholesale.com/wp-content/uploads/2024/10/YJ388-44.jpeg</t>
  </si>
  <si>
    <t>FW-2038A</t>
  </si>
  <si>
    <t>Robot police car - FW-2038A</t>
  </si>
  <si>
    <t>The Robot Police Car, model FW-2038A, is a fun, transforming toy that switches between a police car and a robot. With lights and sound effects, it engages kids in imaginative play, combining the thrill of car chases with robotic action. Perfect for children who love both vehicles and robots, offering exciting, dynamic entertainment.</t>
  </si>
  <si>
    <t>https://fantasydiscountwholesale.com/wp-content/uploads/2024/10/FW-2038A.jpeg</t>
  </si>
  <si>
    <t>KH332-2</t>
  </si>
  <si>
    <t>Electric fire truck - KH332-2</t>
  </si>
  <si>
    <t>The Electric Fire Truck, model KH332-2, is a battery-powered toy with realistic lights, sounds, and moving parts. This dynamic fire truck offers interactive play with features like an extendable ladder and water cannon, perfect for imaginative rescue missions. Ideal for young children fascinated by emergency vehicles, providing hours of engaging fun.</t>
  </si>
  <si>
    <t>https://fantasydiscountwholesale.com/wp-content/uploads/2024/10/KH332-2.jpeg</t>
  </si>
  <si>
    <t>258</t>
  </si>
  <si>
    <t>SMOKE TRAIN - 258</t>
  </si>
  <si>
    <t>ATOMIZING SMOKE TRAIN</t>
  </si>
  <si>
    <t>Introducing the Atomizing Smoke Train, a mesmerizing toy that combines the excitement of a train with the magic of atomized smoke. With its realistic design and smoke effects, this train creates a captivating spectacle as it chugs along. Perfect for train enthusiasts and anyone who loves mesmerizing displays.</t>
  </si>
  <si>
    <t>https://fantasydiscountwholesale.com/wp-content/uploads/2024/04/258.jpeg</t>
  </si>
  <si>
    <t>7-4</t>
  </si>
  <si>
    <t>LD-169A</t>
  </si>
  <si>
    <t>GORILLA - LD-169A</t>
  </si>
  <si>
    <t>ELECTRIC GORILLA</t>
  </si>
  <si>
    <t>Introducing the Electric Gorilla, a thrilling toy that brings the power and excitement of a gorilla to life. With its realistic design and electronic features, this toy offers lifelike movements and sounds, providing an immersive play experience. Perfect for animal enthusiasts and imaginative playtime adventures.</t>
  </si>
  <si>
    <t>https://fantasydiscountwholesale.com/wp-content/uploads/2024/04/LD-169A.jpeg</t>
  </si>
  <si>
    <t>ZR156-3</t>
  </si>
  <si>
    <t>ROBOT - ZR156-3</t>
  </si>
  <si>
    <t>DANCING ROBOT WITH HEADSET</t>
  </si>
  <si>
    <t>Introducing the Dancing Robot with Headset, a dynamic and entertaining toy that combines the fun of dancing with the futuristic vibe of robotics. With its sleek design and built-in headset, this robot grooves to the beat of your favorite tunes while dazzling with its moves. Perfect for music lovers and tech enthusiasts of all ages.</t>
  </si>
  <si>
    <t>https://fantasydiscountwholesale.com/wp-content/uploads/2024/04/ZR156-3.jpeg</t>
  </si>
  <si>
    <t>LD-155B</t>
  </si>
  <si>
    <t>Dancing Robot - LD-155B</t>
  </si>
  <si>
    <t>Yellow dancing robot</t>
  </si>
  <si>
    <t>The Yellow Dancing Robot is a captivating toy that brings joy and entertainment to all ages. With its vibrant color and dynamic moves, it's sure to amaze and delight everyone who sees it. Perfect for adding a touch of fun and excitement to any occasion</t>
  </si>
  <si>
    <t>https://fantasydiscountwholesale.com/wp-content/uploads/2024/02/LD-155B.jpeg</t>
  </si>
  <si>
    <t>FD815</t>
  </si>
  <si>
    <t>Jade mortar and Pestle Set - FD815</t>
  </si>
  <si>
    <t>Jade mortar and Pestle Set</t>
  </si>
  <si>
    <t>Add a touch of elegance to your kitchenware with our exquisite Jade Mortar and Pestle Set. Ideal for grinding herbs and spices, this durable set combines functionality with aesthetic appeal. Its natural jade construction not only ensures longevity but also adds a luxurious feel to any kitchen</t>
  </si>
  <si>
    <t>https://fantasydiscountwholesale.com/wp-content/uploads/2023/10/FD815.jpeg</t>
  </si>
  <si>
    <t>7-5</t>
  </si>
  <si>
    <t>FD8632</t>
  </si>
  <si>
    <t>Color pencils - FD8632</t>
  </si>
  <si>
    <t>Great for adult coloring, art projects and crafts–Crayola Colored Pencils are an essential creative tool for kids</t>
  </si>
  <si>
    <t>This pack of 12 pre-sharpened Colored Pencils contains a range of vivid colors to inspire children's self-expression and imagination. Made with thick, soft leads that won't break easily, the pencils create brightly colored lines that are perfect for school projects and creating detailed artwork.</t>
  </si>
  <si>
    <t>https://fantasydiscountwholesale.com/wp-content/uploads/2023/10/FD8632-1.jpeg</t>
  </si>
  <si>
    <t>TW-2025</t>
  </si>
  <si>
    <t>Remote control animal - TW-2025</t>
  </si>
  <si>
    <t>The Remote Control Animal, model TW-2025, is an interactive toy designed to captivate kids with lifelike movements and sounds. Controlled via a user-friendly remote, this toy mimics the actions of a real animal, providing hours of fun and imaginative play. Perfect for children who love pets and remote-controlled gadgets.</t>
  </si>
  <si>
    <t>https://fantasydiscountwholesale.com/wp-content/uploads/2024/11/TW-2025.jpeg</t>
  </si>
  <si>
    <t>91407P</t>
  </si>
  <si>
    <t>Christmas tray - 91407P</t>
  </si>
  <si>
    <t xml:space="preserve">Christmas tray </t>
  </si>
  <si>
    <t>christmas Serving Tray to put your delicious mix of pastries.</t>
  </si>
  <si>
    <t>Xmas</t>
  </si>
  <si>
    <t>https://fantasydiscountwholesale.com/wp-content/uploads/2023/10/91407P.jpeg</t>
  </si>
  <si>
    <t>a10-1</t>
  </si>
  <si>
    <t>FD724</t>
  </si>
  <si>
    <t>Sunflower wind-mill (Big) - FD724</t>
  </si>
  <si>
    <t>Sunflower wind-mill (Big)</t>
  </si>
  <si>
    <t>Sunflower windmill colourful wind spinner home garden decor yard kids toy outdoor decorative stakes wind spinners, new product, color: as shown / multi color, in the package: 1 pc</t>
  </si>
  <si>
    <t>https://fantasydiscountwholesale.com/wp-content/uploads/2023/10/FD724.jpeg</t>
  </si>
  <si>
    <t>ARB808</t>
  </si>
  <si>
    <t>ROOBOT CELLPHONE - ARB808</t>
  </si>
  <si>
    <t xml:space="preserve">5" B/O ROBOT CELLPHONE ON BLISTER CARD, 2 ASSRT CLRS       </t>
  </si>
  <si>
    <t>Introducing the 5" Battery-Operated Robot Cellphone on Blister Card, available in a set of 2 assorted colors. This interactive toy combines the fun of a robot with the functionality of a cellphone. With its realistic design and electronic features, including lights and sounds, it provides endless entertainment for kids. Packaged on a blister card, it's perfect for gifting or as a party favor. Ideal for tech-savvy kids who love robots and gadgets.</t>
  </si>
  <si>
    <t>https://fantasydiscountwholesale.com/wp-content/uploads/2024/05/ARB808.jpeg</t>
  </si>
  <si>
    <t>a10-2</t>
  </si>
  <si>
    <t>ARB0608</t>
  </si>
  <si>
    <t>Police Force M-16 Assault Rifle Toy - ARB0608</t>
  </si>
  <si>
    <t>Stock our Police Force M-16 Assault Rifle Toy. Ideal for wholesale, it's a thrilling addition for toy stores, encouraging imaginative and adventurous role-playing games.</t>
  </si>
  <si>
    <t>https://fantasydiscountwholesale.com/wp-content/uploads/2023/10/ARB0608.jpeg</t>
  </si>
  <si>
    <t>1013</t>
  </si>
  <si>
    <t>Kitchen Toy - 1013</t>
  </si>
  <si>
    <t>Kitchen tableware set toy</t>
  </si>
  <si>
    <t>The Kitchen Tableware Set Toy is a fantastic playset for little chefs-in-training. Complete with plates, cups, utensils, and more, it sparks imaginative cooking adventures. Perfect for encouraging creativity and role-playing fun in the kitchen</t>
  </si>
  <si>
    <t>https://fantasydiscountwholesale.com/wp-content/uploads/2024/02/1013.jpeg</t>
  </si>
  <si>
    <t>ARB2017</t>
  </si>
  <si>
    <t>Doctor set for boys - ARB2017</t>
  </si>
  <si>
    <t>The Doctor Set for Boys, model ARB2017, is a fun and educational playset that includes various medical tools such as a stethoscope, syringe, and thermometer. Designed to encourage imaginative role-play, it helps kids learn about healthcare while fostering empathy and creativity. Ideal for young aspiring doctors, offering hours of interactive and educational fun.</t>
  </si>
  <si>
    <t>https://fantasydiscountwholesale.com/wp-content/uploads/2024/10/ARB2017.jpeg</t>
  </si>
  <si>
    <t>ARB3132</t>
  </si>
  <si>
    <t>Target shooting game - ARB3132</t>
  </si>
  <si>
    <t>Target shooting game - ARB 3132</t>
  </si>
  <si>
    <t>Target shooting game – ARB3132 provides safe, interactive fun with lightweight projectiles and a colorful target board. Great for kids’ skill development. Perfect for wholesale to toy stores and gift shops.</t>
  </si>
  <si>
    <t>https://fantasydiscountwholesale.com/wp-content/uploads/2025/05/ARB3132.jpg</t>
  </si>
  <si>
    <t>ARB55297</t>
  </si>
  <si>
    <t>Metal car collectible set - ARB55297</t>
  </si>
  <si>
    <t>Metal car collectible set – ARB55297 features finely detailed die-cast vehicles in a stylish package, ideal for collectors and kids. Great for wholesale to toy stores, hobby shops, and gift retailers.</t>
  </si>
  <si>
    <t>https://fantasydiscountwholesale.com/wp-content/uploads/2025/05/ARB55297.jpg</t>
  </si>
  <si>
    <t>ARB694</t>
  </si>
  <si>
    <t>Dart gun w/water bullets 5.5" - ARB694</t>
  </si>
  <si>
    <t>The Dart Gun with Water Bullets (5.5") - ARB694 includes a compact dart gun and water bullet ammo, offering double the fun for kids. Ideal for target practice and outdoor play. A popular item for discount stores and wholesale suppliers.</t>
  </si>
  <si>
    <t>https://fantasydiscountwholesale.com/wp-content/uploads/2024/10/ARB694.jpeg</t>
  </si>
  <si>
    <t>a10-3</t>
  </si>
  <si>
    <t>ARB1208</t>
  </si>
  <si>
    <t>Carro de metal 8pc/ metal cars - ARB1208</t>
  </si>
  <si>
    <t>8pc metal car set – ARB1208 features detailed, durable die-cast vehicles in assorted styles and colors. Great for play or collecting. Ideal for wholesale to toy stores, party packs, and retailers.</t>
  </si>
  <si>
    <t>https://fantasydiscountwholesale.com/wp-content/uploads/2025/05/ARB1208.jpg</t>
  </si>
  <si>
    <t>NB2022</t>
  </si>
  <si>
    <t>POLICE TRUCK  - NB2022</t>
  </si>
  <si>
    <t xml:space="preserve">6" F/W POLICE TRUCK IN POLY BAG W/ HEADER, 3 ASSRT CLRS    </t>
  </si>
  <si>
    <t>Introducing the 6" Free-Wheeling Police Truck in Poly Bag with Header, available in a set of 3 assorted colors. This miniature police truck features realistic details and free-wheeling action, perfect for imaginative play and adventure scenarios. Packaged in a poly bag with a header, it's easy to display and makes a great gift or party favor for kids who love police vehicles. Ideal for sparking creativity and role-playing as law enforcement officers.</t>
  </si>
  <si>
    <t>https://fantasydiscountwholesale.com/wp-content/uploads/2024/05/NB2022.jpeg</t>
  </si>
  <si>
    <t>a10-4</t>
  </si>
  <si>
    <t>ARG39936</t>
  </si>
  <si>
    <t>Small Mermaid Set with accessories - ARG39936</t>
  </si>
  <si>
    <t>Small Mermaid Set with accessories</t>
  </si>
  <si>
    <t>Introduce the enchanting Mermaid Doll. Ideal for wholesale, it's a magical addition to toy stores, sparking imagination and undersea adventures for kids</t>
  </si>
  <si>
    <t>https://fantasydiscountwholesale.com/wp-content/uploads/2023/10/ARG39936.jpeg</t>
  </si>
  <si>
    <t>ARG3461</t>
  </si>
  <si>
    <t>MAGIC MILK - ARG3461</t>
  </si>
  <si>
    <t xml:space="preserve">5.25" MAGIC MILK BOTTLE ON BLISTER CARD       </t>
  </si>
  <si>
    <t>Introducing the 5.25" Magic Milk Bottle on Blister Card, a delightful toy for imaginative play. This magic milk bottle appears to fill up and empty when tipped, sparking curiosity and wonder in young minds. Packaged on a blister card, it's perfect for gifting or as a party favor. Ideal for fostering creativity and pretend play in children.</t>
  </si>
  <si>
    <t>https://fantasydiscountwholesale.com/wp-content/uploads/2024/05/ARG3461-1.jpeg</t>
  </si>
  <si>
    <t>ARG32871</t>
  </si>
  <si>
    <t>Toy nails play set 36pc - ARG32871</t>
  </si>
  <si>
    <t>The Toy Nails Play Set (36pc) - ARG32871 offers a complete set of colorful, pretend-play nails and accessories. Perfect for kids to enjoy creative dress-up and role-playing activities. A fun addition for toy sections in discount and wholesale stores.</t>
  </si>
  <si>
    <t>https://fantasydiscountwholesale.com/wp-content/uploads/2024/10/ARG32871.jpeg</t>
  </si>
  <si>
    <t>ARG20167</t>
  </si>
  <si>
    <t>My kitchen toy set - ARG20167</t>
  </si>
  <si>
    <t>The My Kitchen Toy Set, model ARG20167, is a delightful playset designed for young chefs. It includes miniature kitchen essentials like pots, pans, utensils, and food items, encouraging imaginative cooking play. Perfect for kids who enjoy role-playing, it fosters creativity and fine motor skills, making it a fun and educational addition to playtime.</t>
  </si>
  <si>
    <t>https://fantasydiscountwholesale.com/wp-content/uploads/2024/11/ARG20167.jpeg</t>
  </si>
  <si>
    <t>ARM711</t>
  </si>
  <si>
    <t>Mini jacky - ARM711</t>
  </si>
  <si>
    <t>Mini Jacky – ARM711 is a compact, fun toy figure designed for imaginative play. Durable and lightweight, it’s great for party favors or giveaways. Perfect for wholesale to toy stores and retailers.</t>
  </si>
  <si>
    <t>https://fantasydiscountwholesale.com/wp-content/uploads/2025/05/ARM711.jpg</t>
  </si>
  <si>
    <t>ARG2017</t>
  </si>
  <si>
    <t>Doctor Set (Pink) - ARG2017</t>
  </si>
  <si>
    <t xml:space="preserve">The toddler doctor playset is designed with smooth rounded edges, no sharp corner which is safe for the kids. And the toys use non-toxic material which has no odor. Stock our Pink Doctor Set with  Stethoscope, a delightful addition for aspiring young medics. Ideal for wholesale, it's perfect for toy stores, encouraging imaginative and educational play. </t>
  </si>
  <si>
    <t>https://fantasydiscountwholesale.com/wp-content/uploads/2023/10/ARG2017.jpeg</t>
  </si>
  <si>
    <t>a10-5</t>
  </si>
  <si>
    <t>ARB6622</t>
  </si>
  <si>
    <t>Sticky Ninjas Wall Trumblers -ARB6622</t>
  </si>
  <si>
    <t>Offer Sticky Ninjas Wall Tumblers for wholesale. These unique toys provide endless entertainment, sticking and tumbling on walls, perfect for toy stores and novelty shops.</t>
  </si>
  <si>
    <t>https://fantasydiscountwholesale.com/wp-content/uploads/2023/10/ARB6622.jpeg</t>
  </si>
  <si>
    <t>NB8601</t>
  </si>
  <si>
    <t>Gambling Card Game - NB8601</t>
  </si>
  <si>
    <t>Gambling Card Game</t>
  </si>
  <si>
    <t>Offer excitement with our Gambling Card Game. Ideal for wholesale, it's perfect for game stores, fostering strategic thinking and social interaction among players.</t>
  </si>
  <si>
    <t>https://fantasydiscountwholesale.com/wp-content/uploads/2023/10/NB8601.jpeg</t>
  </si>
  <si>
    <t>ARG53918</t>
  </si>
  <si>
    <t>MERMAID DOLLS - ARG53918</t>
  </si>
  <si>
    <t xml:space="preserve">3PC 5.5" MERMAID DOLLS ON BLISTER CARD       </t>
  </si>
  <si>
    <t>Introducing the 3PC 5.5" Mermaid Dolls on Blister Card, a magical set of mermaid dolls perfect for underwater adventures. Each doll features a stunning mermaid tail and beautiful hair, ready to dive into imaginative play. Packaged on a blister card, they're easy to display and make a wonderful gift or party favor for kids who love mermaids and fantasy play. Ideal for sparking creativity and storytelling in the depths of the sea.</t>
  </si>
  <si>
    <t>https://fantasydiscountwholesale.com/wp-content/uploads/2024/05/ARG53918.jpeg</t>
  </si>
  <si>
    <t>ARM6622</t>
  </si>
  <si>
    <t>Crawling ninjas set 4" 2pc - ARM6622</t>
  </si>
  <si>
    <t>The Crawling Ninjas Set (4", 2pc) - ARM6622 features two playful ninja figures that crawl and move with fun action. Perfect for imaginative play and adventures, they encourage creativity and storytelling. A great choice for toy aisles in discount stores.</t>
  </si>
  <si>
    <t>https://fantasydiscountwholesale.com/wp-content/uploads/2024/10/ARM6622.jpeg</t>
  </si>
  <si>
    <t>NB858</t>
  </si>
  <si>
    <t>Robot cellphone 4.25" - NB858</t>
  </si>
  <si>
    <t>The Robot Cellphone (4.25") - NB858 is a fun, interactive toy phone designed for imaginative play. Featuring colorful buttons and sounds, it encourages pretend communication and learning. Ideal for toddlers and young kids, it's a great addition to toy aisles in discount stores.</t>
  </si>
  <si>
    <t>https://fantasydiscountwholesale.com/wp-content/uploads/2024/10/NB858.jpeg</t>
  </si>
  <si>
    <t>NG2643</t>
  </si>
  <si>
    <t>Emily doll w/ accss 11" - NG2643</t>
  </si>
  <si>
    <t>The Emily Doll with Accessories (11") - NG2643 features a beautifully designed doll dressed in stylish outfits, complete with fun accessories. Perfect for imaginative play and nurturing activities, this doll encourages creativity and storytelling. A great addition to toy sections in discount stores.</t>
  </si>
  <si>
    <t>https://fantasydiscountwholesale.com/wp-content/uploads/2024/10/NG2643.jpeg</t>
  </si>
  <si>
    <t>NG2811</t>
  </si>
  <si>
    <t>Stacy doll w/ accss 11" -  NG2811</t>
  </si>
  <si>
    <t>The Stacy Doll with Accessories (11") - NG2811 showcases a beautifully crafted doll dressed in trendy outfits, accompanied by a variety of fun accessories. Ideal for imaginative play and role-playing scenarios, this doll fosters creativity and storytelling. A perfect addition to toy sections in discount stores.</t>
  </si>
  <si>
    <t>https://fantasydiscountwholesale.com/wp-content/uploads/2024/10/NG2811.jpeg</t>
  </si>
  <si>
    <t>NG3016</t>
  </si>
  <si>
    <t>Fairy doll 4.25" - NG3016</t>
  </si>
  <si>
    <t>The Fairy Doll (4.25") - NG3016 features a whimsical design with colorful wings and enchanting details. Perfect for imaginative play and fairy tales, this charming doll inspires creativity and storytelling. A delightful addition to toy sections in discount stores and gift shops.</t>
  </si>
  <si>
    <t>https://fantasydiscountwholesale.com/wp-content/uploads/2024/10/NG3016.jpeg</t>
  </si>
  <si>
    <t>ARZ00449</t>
  </si>
  <si>
    <t>Stroller with doll - ARZ00449</t>
  </si>
  <si>
    <t>Stroller with doll – ARZ00449 includes a cute baby doll and lightweight stroller, perfect for pretend play. Encourages nurturing skills. Ideal for wholesale to toy stores, gift shops, and daycare centers.</t>
  </si>
  <si>
    <t>https://fantasydiscountwholesale.com/wp-content/uploads/2023/10/ARZ8662.jpeg</t>
  </si>
  <si>
    <t>ARZ6617</t>
  </si>
  <si>
    <t>STEEL FRAME DOLL - ARZ6617</t>
  </si>
  <si>
    <t xml:space="preserve">21"H STEEL FRAME DOLL STROLLER IN POLY BAG W/       </t>
  </si>
  <si>
    <t>Introducing the 21" High Steel Frame Doll Stroller, a sturdy and stylish accessory for young doll parents. With its durable steel frame and comfortable design, this doll stroller is perfect for taking favorite dolls for a stroll. Packaged in a poly bag for protection, it's ready for gifting or playtime adventures. Ideal for encouraging nurturing play and imaginative role-playing.</t>
  </si>
  <si>
    <t>https://fantasydiscountwholesale.com/wp-content/uploads/2025/09/ARZ6617.jpeg</t>
  </si>
  <si>
    <t>a10-6</t>
  </si>
  <si>
    <t>ARG1861</t>
  </si>
  <si>
    <t>Cheft Time/ Kitchen Miniature Set -ARG1861</t>
  </si>
  <si>
    <t>Cheft Time/ Kitchen Miniature Set</t>
  </si>
  <si>
    <t>Stock our Miniature Play Kitchen Set, a perfect addition for creative play. Ideal for wholesale, it's great for toy stores, encouraging culinary imagination in kids</t>
  </si>
  <si>
    <t>https://fantasydiscountwholesale.com/wp-content/uploads/2023/10/ARG1861.jpeg</t>
  </si>
  <si>
    <t>HC-002B-1</t>
  </si>
  <si>
    <t>113PCS Building blocks 48PC/CS - HC-002B-1</t>
  </si>
  <si>
    <t>113PCS Building blocks 48PC/CS</t>
  </si>
  <si>
    <t>Stock up on our 113-Piece Building Blocks set, available in cases of 48. Perfect for wholesale, these blocks inspire creativity and are ideal for toy stores and educators.</t>
  </si>
  <si>
    <t>https://fantasydiscountwholesale.com/wp-content/uploads/2023/10/HC-002B-1.jpeg</t>
  </si>
  <si>
    <t>ZR186</t>
  </si>
  <si>
    <t>Electric Shark Toy (Music/Lights/Rotation) - ZR186</t>
  </si>
  <si>
    <t>Electric Shark Toy (Music/Lights/Rotation)</t>
  </si>
  <si>
    <t>Electric Shark 48/4/12. Delight young customers with our Electric Shark Toy, featuring music, lights, and rotation. Ideal for wholesale, it's a captivating and interactive choice for toy stores and gift shops</t>
  </si>
  <si>
    <t>https://fantasydiscountwholesale.com/wp-content/uploads/2023/10/ZR186.jpeg</t>
  </si>
  <si>
    <t>ARZ35731</t>
  </si>
  <si>
    <t>Makeup set - ARZ35731</t>
  </si>
  <si>
    <t>Makeup set – ARZ35729 features fun, child-safe cosmetic accessories for imaginative beauty play. Encourages creativity and roleplay. Perfect for wholesale to toy stores, gift shops, and party supply retailers.</t>
  </si>
  <si>
    <t>https://fantasydiscountwholesale.com/wp-content/uploads/2025/10/ARZ35731.jpeg</t>
  </si>
  <si>
    <t>ARY33352</t>
  </si>
  <si>
    <t>BLOCKS EDUCATIVOS - ARY33352</t>
  </si>
  <si>
    <t>BLOCKS EDUCATIVOS</t>
  </si>
  <si>
    <t>https://fantasydiscountwholesale.com/wp-content/uploads/2025/10/ARY33352.jpeg</t>
  </si>
  <si>
    <t>a11-1</t>
  </si>
  <si>
    <t>ARB02011</t>
  </si>
  <si>
    <t>Camiones Pequenos / Mini trucks  - ARB02011</t>
  </si>
  <si>
    <t>BUZZ DEAL WITH DEVICE OF GLOB Techno Buzz Deal</t>
  </si>
  <si>
    <t>Kids' Best Playmate By distinguishing toy cars and function, kids identify different vehicles and learn motor skills. Varied bright colors develop children's color recognition. improving baby’s hand-eye coordination and walking flexibility. The perfect gift to playing a different role and interact with children in party time. Features of Vehicles Designed for little kids’ hands, small enough to put in a pocket and go.</t>
  </si>
  <si>
    <t>https://fantasydiscountwholesale.com/wp-content/uploads/2023/10/ARB02011.jpeg</t>
  </si>
  <si>
    <t>a11-2</t>
  </si>
  <si>
    <t>ARB3201</t>
  </si>
  <si>
    <t>WILD ANIMALS - ARB3201</t>
  </si>
  <si>
    <t xml:space="preserve">4PC 3-4" WILD ANIMALS IN PVC BAG W/ HEADER CARD, 2 ASSRT       </t>
  </si>
  <si>
    <t>Introducing the 4PC 3-4" Wild Animals in PVC Bag with Header Card, available in a set of 2 assorted bags. These miniature wild animal figurines feature realistic details and vibrant colors, perfect for imaginative play and animal-themed adventures. Packaged in a PVC bag with a header card, they make great gifts and party favors. Ideal for young animal lovers and collectors.</t>
  </si>
  <si>
    <t>https://fantasydiscountwholesale.com/wp-content/uploads/2024/05/ARB3201.jpeg</t>
  </si>
  <si>
    <t>ARB202</t>
  </si>
  <si>
    <t>Pong Blasters - ARB202</t>
  </si>
  <si>
    <t>Introduce Pong Blasters to your product range. Ideal for wholesale, these exciting toys are perfect for active play, offering hours of fun for kids and families.</t>
  </si>
  <si>
    <t>https://fantasydiscountwholesale.com/wp-content/uploads/2023/10/ARB202.jpeg</t>
  </si>
  <si>
    <t>ARB0061</t>
  </si>
  <si>
    <t>TOOL GAME -ARB0061</t>
  </si>
  <si>
    <t xml:space="preserve">TOOL GAME SET         </t>
  </si>
  <si>
    <t>Get ready for fun with our Tool Game Set. Featuring a variety of realistic, child-friendly tools, this set encourages imaginative play and helps develop motor skills. Ideal for budding builders and little handymen, it’s perfect for creative playtime and educational activities</t>
  </si>
  <si>
    <t>https://fantasydiscountwholesale.com/wp-content/uploads/2024/05/ARB0061.jpeg</t>
  </si>
  <si>
    <t>ARB0578</t>
  </si>
  <si>
    <t>Super archery play set 18" - ARB0578</t>
  </si>
  <si>
    <t>The Super Archery Play Set (18") - ARB0578 includes a bow, arrows with suction-cup tips, and a target. Ideal for kids' outdoor play, it promotes hand-eye coordination and fun. Perfect for discount stores or toy retailers.</t>
  </si>
  <si>
    <t>https://fantasydiscountwholesale.com/wp-content/uploads/2024/10/ARB0578.jpeg</t>
  </si>
  <si>
    <t>ARB1204</t>
  </si>
  <si>
    <t>Carro de metal 4pc/ metal cars - ARB1204</t>
  </si>
  <si>
    <t>Zest 4 Toyz Pull Back Metal Car Toys for Kids</t>
  </si>
  <si>
    <t>Diecast mini car toy Set is a perfect gift for your kids. This durable toy set is for indoor or outdoor play. Easy to play, just push it forward and it go with smooth wheels and edges Its durable design is stable, sturdy, and strong.Variety of vehicles will help your child to develop their skills and knowledge. Realistic detailed parts and keep children entertained. Best Gift for child above 3 years.It enhances baby's curiosity as they can learn to identify and recognize various objects.</t>
  </si>
  <si>
    <t>https://fantasydiscountwholesale.com/wp-content/uploads/2023/10/ARB1204.jpeg</t>
  </si>
  <si>
    <t>a11-3</t>
  </si>
  <si>
    <t>ARM1145</t>
  </si>
  <si>
    <t>SLIME BARF BALL - ARM1145</t>
  </si>
  <si>
    <t xml:space="preserve">2" SLIME BARF BALL ON BLISTER CARD, 6 ASSRT CLRS       </t>
  </si>
  <si>
    <t>Introducing the 2" Slime Barf Ball on Blister Card, available in a set of 6 assorted colors. This quirky toy combines the fun of slime with a playful design, perfect for gross-out fun and silly pranks. Packaged on a blister card, each ball is ready to be gifted or used as a party favor. Ideal for kids who love gooey toys and hilarious surprises.</t>
  </si>
  <si>
    <t>https://fantasydiscountwholesale.com/wp-content/uploads/2024/05/ARM1145.jpeg</t>
  </si>
  <si>
    <t>ARB8248C</t>
  </si>
  <si>
    <t>CAP TOY GUN BLACK - ARB8248C</t>
  </si>
  <si>
    <t xml:space="preserve">6" SUPER CAP TOY GUN (REVOLVER) ON BLISTER CARD       </t>
  </si>
  <si>
    <t>Introducing the 6" Super Cap Toy Gun (Revolver) on Blister Card, a dynamic toy for action-packed playtime adventures. This revolver-style toy gun features a realistic design with vibrant colors, perfect for imaginative play and epic showdowns. With its super cap firing action, it adds excitement to pretend battles and outdoor fun. Packaged on a blister card, it's easy to display and makes a great gift or party favor for kids who love action toys. Ideal for backyard battles and cowboy-themed parties.</t>
  </si>
  <si>
    <t>https://fantasydiscountwholesale.com/wp-content/uploads/2024/05/ARB8248C.jpeg</t>
  </si>
  <si>
    <t>ARW80</t>
  </si>
  <si>
    <t>BEAR BUBBLE - ARW80</t>
  </si>
  <si>
    <t xml:space="preserve">5.75" BEAR BUBBLE BOTTLE W/ WHISTLE IN 24PC DISPLAY BOX       </t>
  </si>
  <si>
    <t>Introducing the 5.75" Bear Bubble Bottle with Whistle, packaged in a 24-piece display box. This adorable bear-shaped bubble bottle also doubles as a whistle for added fun. Perfect for parties, outdoor events, or everyday play. Ideal for creating a whimsical atmosphere and entertaining kids of all ages.</t>
  </si>
  <si>
    <t>https://fantasydiscountwholesale.com/wp-content/uploads/2024/05/ARW80-1.jpeg</t>
  </si>
  <si>
    <t>ARM147</t>
  </si>
  <si>
    <t>Popster (Slime) - ARM147</t>
  </si>
  <si>
    <t>Stock Poopster Slime, a quirky and fun toy. Ideal for wholesale, this amusing slime is perfect for sensory play, captivating children with its unique texture</t>
  </si>
  <si>
    <t>https://fantasydiscountwholesale.com/wp-content/uploads/2023/10/ARM147.jpeg</t>
  </si>
  <si>
    <t>ARG1107</t>
  </si>
  <si>
    <t>Cosmetic World- for girls Make-up set - ARG1107</t>
  </si>
  <si>
    <t>Introduce the 'Cosmetic World' Makeup Set for girls. Ideal for wholesale, this set is perfect for creative play, offering a variety of safe, fun cosmetics.</t>
  </si>
  <si>
    <t>https://fantasydiscountwholesale.com/wp-content/uploads/2023/10/ARG1107.jpeg</t>
  </si>
  <si>
    <t>ARB00118</t>
  </si>
  <si>
    <t>Air command friction airjet toy - ARB00118</t>
  </si>
  <si>
    <t>Introduce the Air Command Friction Airjet Toy. Ideal for wholesale, it's a thrilling addition for toy stores, inspiring imaginative aerial play and adventures.</t>
  </si>
  <si>
    <t>https://fantasydiscountwholesale.com/wp-content/uploads/2023/10/ARB00118.jpeg</t>
  </si>
  <si>
    <t>ARB05451</t>
  </si>
  <si>
    <t>POWER ACTION FIGURE - ARB05451</t>
  </si>
  <si>
    <t xml:space="preserve">5PC 3.75" POWER ACTION FIGURES ON BLISTER CARD        </t>
  </si>
  <si>
    <t>Introducing the 5PC 3.75" Power Action Figures on Blister Card set, a thrilling collection of action-packed figures ready for epic adventures. Each figure comes on its own blister card, showcasing its unique features and accessories. Perfect for imaginative play and creating heroic battles in the palm of your hand.</t>
  </si>
  <si>
    <t>https://fantasydiscountwholesale.com/wp-content/uploads/2024/05/ARB05452.jpeg</t>
  </si>
  <si>
    <t>ARB0081</t>
  </si>
  <si>
    <t>Mini basketball game - ARB0081</t>
  </si>
  <si>
    <t>Mini basketball game – ARB0081 offers fun, portable entertainment with easy setup for desktops or tabletops. Great for kids and adults. Perfect for wholesale to toy stores, gift shops, and party suppliers.</t>
  </si>
  <si>
    <t>https://fantasydiscountwholesale.com/wp-content/uploads/2025/05/ARB0081.jpg</t>
  </si>
  <si>
    <t>ARM048</t>
  </si>
  <si>
    <t>Large Classic Putty - ARM048</t>
  </si>
  <si>
    <t>Stock our Large Classic Putty. Ideal for wholesale, this timeless, tactile toy is perfect for sensory play, fostering creativity and fine motor skills in children.</t>
  </si>
  <si>
    <t>https://fantasydiscountwholesale.com/wp-content/uploads/2025/10/ARM048.jpeg</t>
  </si>
  <si>
    <t>a11-4</t>
  </si>
  <si>
    <t>ARM007</t>
  </si>
  <si>
    <t>Squeeze ball animal designs - ARM007</t>
  </si>
  <si>
    <t>Offer our Squeeze Ball with Animal Designs. Ideal for wholesale, these stress-relief toys are perfect for novelty shops, promoting relaxation and fun</t>
  </si>
  <si>
    <t>https://fantasydiscountwholesale.com/wp-content/uploads/2023/10/ARM007.jpeg</t>
  </si>
  <si>
    <t>NG2586</t>
  </si>
  <si>
    <t>Juego de Belleza / Beauty set - NG2586</t>
  </si>
  <si>
    <t>Right Toys Wooden Makeup Toy Set</t>
  </si>
  <si>
    <t>The set comes with a wooden board and accessories that fit perfectly in: a hair dryer, comb, mirror, bracelet, lipstick, , makeup brush, eye shadow kit and perfume</t>
  </si>
  <si>
    <t>https://fantasydiscountwholesale.com/wp-content/uploads/2023/10/NG2586.jpeg</t>
  </si>
  <si>
    <t>a11-5</t>
  </si>
  <si>
    <t>ARG8581</t>
  </si>
  <si>
    <t>Telefono celular / Cell phone toy - ARG8581</t>
  </si>
  <si>
    <t>Barbie Play Cell Phone Toy for Kids</t>
  </si>
  <si>
    <t>Graphene® Barbie Play Cell Phone Toy for Kids, Toddlers with Music, Ringtones, Lights - Birthday Party Favors and Gifts for Girls and Boys.</t>
  </si>
  <si>
    <t>https://fantasydiscountwholesale.com/wp-content/uploads/2023/10/ARG8581.jpeg</t>
  </si>
  <si>
    <t>915</t>
  </si>
  <si>
    <t>9" doll set 144pc 24/2/12 pk(6)/cs 915</t>
  </si>
  <si>
    <t>Offer the 9" Doll Set, 144pc, resembling Disney princesses. Ideal for wholesale, this collection delights with fairy-tale charm, inspiring imaginative stories and play.</t>
  </si>
  <si>
    <t>https://fantasydiscountwholesale.com/wp-content/uploads/2023/10/915.jpeg</t>
  </si>
  <si>
    <t>ARM2009</t>
  </si>
  <si>
    <t>Small Jacks and Balls Game - ARM2009</t>
  </si>
  <si>
    <t>Small Jacks and Balls Game</t>
  </si>
  <si>
    <t>Classic small jacks and balls game set, ideal for kids and nostalgic adults. Includes metal jacks and a rubber ball for hours of fun. Compact size makes it perfect for travel or stocking stuffers. Enjoy timeless entertainment with this retro game.</t>
  </si>
  <si>
    <t>https://fantasydiscountwholesale.com/wp-content/uploads/2023/10/ARM2009.jpeg</t>
  </si>
  <si>
    <t>ARG70637</t>
  </si>
  <si>
    <t>Lovely Mermaid Make up Series for girls - ARG70637</t>
  </si>
  <si>
    <t>https://fantasydiscountwholesale.com/wp-content/uploads/2023/10/ARG70637.jpeg</t>
  </si>
  <si>
    <t>ARM2012</t>
  </si>
  <si>
    <t>GUITAR ON BLISTER - ARM2012</t>
  </si>
  <si>
    <t xml:space="preserve">11" GUITAR ON BLISTER CARD, 2 ASSRT CLRS &amp; DSGN      </t>
  </si>
  <si>
    <t>Introducing the 11" Guitar on Blister Card, available in a set of 2 assorted colors and designs. This miniature guitar is perfect for aspiring musicians to practice their strumming skills and rock out to their favorite tunes. Packaged on a blister card, it's easy to display and makes a great gift or party favor for music-loving kids. Ideal for fostering creativity and musical exploration.</t>
  </si>
  <si>
    <t>https://fantasydiscountwholesale.com/wp-content/uploads/2024/05/ARM2012.jpeg</t>
  </si>
  <si>
    <t>ARG101N</t>
  </si>
  <si>
    <t>DOCTOR PLAY SET - ARG101N</t>
  </si>
  <si>
    <t xml:space="preserve">6PC DOCTOR PLAY SET ON BLISTER CARD, 2 ASSRT       </t>
  </si>
  <si>
    <t>Introducing the 6PC Doctor Play Set on Blister Card, available in a set of 2 assorted options. This playset includes essential doctor tools such as a stethoscope, thermometer, syringe, and more, allowing kids to role-play as medical professionals and care for their patients. Packaged on a blister card, it's easy to display and makes a great gift or party favor for kids who love imaginative play and learning about healthcare. Ideal for fostering empathy and creativity</t>
  </si>
  <si>
    <t>https://fantasydiscountwholesale.com/wp-content/uploads/2024/05/ARG101N-1.jpeg</t>
  </si>
  <si>
    <t>NG9610</t>
  </si>
  <si>
    <t>Emily doll 10.5" - NG9610</t>
  </si>
  <si>
    <t>The Emily Doll (10.5") - NG9610 is a beautifully crafted doll featuring a stylish outfit and adorable facial features. Perfect for imaginative play and nurturing activities, this doll encourages creativity and storytelling. A great addition to toy sections in discount stores and gift shops.</t>
  </si>
  <si>
    <t>https://fantasydiscountwholesale.com/wp-content/uploads/2024/10/NG9610.jpeg</t>
  </si>
  <si>
    <t>ARM130211</t>
  </si>
  <si>
    <t>RUBBER CHICKEN - ARM130211</t>
  </si>
  <si>
    <t xml:space="preserve">2PC 3.75" RUBBER CHICKEN SLINGERS ON BLISTER CARD       </t>
  </si>
  <si>
    <t>Introducing the 2PC 3.75" Rubber Chicken Slingers on Blister Card, a hilarious and entertaining toy set perfect for silly fun. Each rubber chicken slinger features a stretchy body and can be launched with a sling-like action, adding a playful twist to any game or prank. Packaged on a blister card, they're easy to display and make a great gift or party favor for kids who love whimsical toys. Ideal for adding laughter and joy to playtime.</t>
  </si>
  <si>
    <t>https://fantasydiscountwholesale.com/wp-content/uploads/2024/05/ARM130211.jpeg</t>
  </si>
  <si>
    <t>BLD332</t>
  </si>
  <si>
    <t>KAIBIBI GIRL- BLD332</t>
  </si>
  <si>
    <t>KAIBIBI DOLL</t>
  </si>
  <si>
    <t>The Kaibibi Doll is a charming and lifelike toy that brings joy to children of all ages. With its detailed features, soft body, and adorable outfits, this doll is perfect for imaginative play and cuddling. Ideal for young ones who love dolls and imaginative storytelling.</t>
  </si>
  <si>
    <t>https://fantasydiscountwholesale.com/wp-content/uploads/2024/04/BLD332.jpeg</t>
  </si>
  <si>
    <t>a11-6</t>
  </si>
  <si>
    <t>JQ211B</t>
  </si>
  <si>
    <t>M416 Electric Sound and Light Gun (Rifle) 36/3/12pc/cs - JQ211B</t>
  </si>
  <si>
    <t>M416 Electric Sound and Light Gun (Rifle) 36/3/12pc/cs</t>
  </si>
  <si>
    <t>Feature our M416 Electric Sound and Light Gun (Rifle) Toy. Ideal for wholesale, it's a thrilling addition to toy stores, offering realistic play and adventure.</t>
  </si>
  <si>
    <t>https://fantasydiscountwholesale.com/wp-content/uploads/2023/10/JQ211B.jpeg</t>
  </si>
  <si>
    <t>538-N</t>
  </si>
  <si>
    <t>Doll with hair (Baby Maymay) - 538-N</t>
  </si>
  <si>
    <t>https://fantasydiscountwholesale.com/wp-content/uploads/2023/10/538-N.jpeg</t>
  </si>
  <si>
    <t>YJ388-6</t>
  </si>
  <si>
    <t>360 Motor Rotate Toy - YJ388-6</t>
  </si>
  <si>
    <t>360 Motor Rotate Toy</t>
  </si>
  <si>
    <t>Electric Motorcycle with light and music- 48/2/24PCS/CS</t>
  </si>
  <si>
    <t>https://fantasydiscountwholesale.com/wp-content/uploads/2023/10/YJ388-6.jpeg</t>
  </si>
  <si>
    <t>ARG11562</t>
  </si>
  <si>
    <t>Beauty set 12pc - ARG11562</t>
  </si>
  <si>
    <t>The Beauty Set (12pc) - ARG11562 includes a variety of play beauty accessories such as a mirror, brush, comb, and hair clips. Perfect for pretend play and dress-up, it encourages creativity and fun. Great for toy and gift sections in discount stores.</t>
  </si>
  <si>
    <t>https://fantasydiscountwholesale.com/wp-content/uploads/2024/10/ARG11562.jpeg</t>
  </si>
  <si>
    <t>ZR1143</t>
  </si>
  <si>
    <t>Yellow walkie- talkie (Up to 262FT) - ZR1143</t>
  </si>
  <si>
    <t>Yellow Walkie-Talkie (Up to 262FT - ZR1143) offers reliable communication over a range of up to 262 feet, making it perfect for outdoor adventures or kids' play. Lightweight, durable, and easy to use. Ideal for gifts, outdoor activities, and wholesale stores.</t>
  </si>
  <si>
    <t>https://fantasydiscountwholesale.com/wp-content/uploads/2025/03/ZR1143.jpeg</t>
  </si>
  <si>
    <t>FD221059</t>
  </si>
  <si>
    <t>Women's Mesh Slippers with Sequin - FD221059</t>
  </si>
  <si>
    <t>Women's Mesh Slippers with Sequin</t>
  </si>
  <si>
    <t>Our Women's Mesh Slippers with Sequin is Ideal for wholesale, these slippers combine comfort with sparkling sequin details, perfect for indoor use or casual outings. A stylish choice for retailers catering to fashion-forward consumers seeking both comfort and elegance.</t>
  </si>
  <si>
    <t>https://fantasydiscountwholesale.com/wp-content/uploads/2023/10/FD221059.jpeg</t>
  </si>
  <si>
    <t>a12-1</t>
  </si>
  <si>
    <t>FD221006</t>
  </si>
  <si>
    <t>Lint remover - FD221006</t>
  </si>
  <si>
    <t>Lint remover</t>
  </si>
  <si>
    <t xml:space="preserve"> It is widely used in various clothing, such as sweaters, blankets, knitting, scarves, cotton socks, plush toys, etc</t>
  </si>
  <si>
    <t>https://fantasydiscountwholesale.com/wp-content/uploads/2023/10/FD221006.jpeg</t>
  </si>
  <si>
    <t>a12-2</t>
  </si>
  <si>
    <t>2964</t>
  </si>
  <si>
    <t>mesh squish ball / bola de squish de malla - 2964</t>
  </si>
  <si>
    <t>Oasis Supply Mesh Squishy Ball</t>
  </si>
  <si>
    <t>No sour grapes here. When you squeeze this rubbery ball, little balls resembling grapes pop out. A fun stress reliever. Each ball includes mesh netting.</t>
  </si>
  <si>
    <t>https://fantasydiscountwholesale.com/wp-content/uploads/2023/10/Mesh-squish-ball-1.jpeg</t>
  </si>
  <si>
    <t>ARB2882</t>
  </si>
  <si>
    <t>YOYO CON LUZ / YOYO WITH - ARB2882
LIGHTS</t>
  </si>
  <si>
    <t>YOYO WITH LIGHT TOY STORY</t>
  </si>
  <si>
    <t>Yoyo with Light, lights up with movement when playing.</t>
  </si>
  <si>
    <t>https://fantasydiscountwholesale.com/wp-content/uploads/2023/10/ARB2882.jpeg</t>
  </si>
  <si>
    <t>0079</t>
  </si>
  <si>
    <t>Lemon squeezer imusa - 0079</t>
  </si>
  <si>
    <t>Yellow stainless steal lemon squezzer</t>
  </si>
  <si>
    <t xml:space="preserve">The Imusa lemon squezzer in yellow is a handy tool only weighing 0.53 lbs that makes extracting citrus juice a breeze. </t>
  </si>
  <si>
    <t>https://fantasydiscountwholesale.com/wp-content/uploads/2023/11/IMUSA.jpeg</t>
  </si>
  <si>
    <t>336399F</t>
  </si>
  <si>
    <t>Led light bulb - 336399F</t>
  </si>
  <si>
    <t>Light bulb 50wts LED</t>
  </si>
  <si>
    <t>The 50-watt LED Light Bulb is an energy-efficient and long-lasting lighting solution. It provides bright illumination while consuming less power, making it a cost-effective and eco-friendly choice for various applications</t>
  </si>
  <si>
    <t>https://fantasydiscountwholesale.com/wp-content/uploads/2024/01/33639F-1.jpeg</t>
  </si>
  <si>
    <t>EC660612</t>
  </si>
  <si>
    <t>Extension de 12ft - EC660612</t>
  </si>
  <si>
    <t>12 PC Power Cord</t>
  </si>
  <si>
    <t>12 PC Power Cord 515P to C13</t>
  </si>
  <si>
    <t>https://fantasydiscountwholesale.com/wp-content/uploads/2023/10/EC660612.jpeg</t>
  </si>
  <si>
    <t>CH90095</t>
  </si>
  <si>
    <t>Extension Cord White 5FT - CH90095</t>
  </si>
  <si>
    <t>5FT Extension Cord White - CH90095</t>
  </si>
  <si>
    <t>5FT White Extension Cord – CH90095: Compact 5-foot cord with three outlets, ideal for indoor use. Perfect for powering lamps, electronics, or appliances. Great for wholesale to hardware and home goods retailers.</t>
  </si>
  <si>
    <t>https://fantasydiscountwholesale.com/wp-content/uploads/2025/06/CH90095.jpg</t>
  </si>
  <si>
    <t>a12-3</t>
  </si>
  <si>
    <t>CH90087</t>
  </si>
  <si>
    <t>Extension Cord White 9FT - CH90087</t>
  </si>
  <si>
    <t>9FT Extension Cord White - CH90087</t>
  </si>
  <si>
    <t>9FT White Extension Cord – CH90087: 3-outlet indoor extension cord with 9-foot reach. Ideal for home or office use. Perfect for wholesale to hardware and home goods retailers.</t>
  </si>
  <si>
    <t>https://fantasydiscountwholesale.com/wp-content/uploads/2025/06/CH90087.jpg</t>
  </si>
  <si>
    <t>CH90089</t>
  </si>
  <si>
    <t>Extension Cord White 15FT - CH90089</t>
  </si>
  <si>
    <t>15FT Extension Cord White - CH90089</t>
  </si>
  <si>
    <t>15FT White Extension Cord – CH90089: Durable indoor cord with 3 outlets, 125V/13A capacity. Flame-resistant, blends with decor. Ideal for wholesale to hardware and home goods retailers.</t>
  </si>
  <si>
    <t>https://fantasydiscountwholesale.com/wp-content/uploads/2025/06/CH90089.jpg</t>
  </si>
  <si>
    <t>FD1996</t>
  </si>
  <si>
    <t>Centimetros / Sewing mesuring tape - FD1996</t>
  </si>
  <si>
    <t>Body Measuring Ruler Sewing Cloth Tailor Measurement Tape</t>
  </si>
  <si>
    <t>Material: Plastic.Blumfye is Well known Brand and Provide Best Quality Products to Customers.Long Durability and Quality Product.Disclaimer: product same as Shown in the Image and Color also same as shown in the Image.Safe to use on all surfaces</t>
  </si>
  <si>
    <t>https://fantasydiscountwholesale.com/wp-content/uploads/2023/10/1996.jpeg</t>
  </si>
  <si>
    <t>a12-4</t>
  </si>
  <si>
    <t>FD610</t>
  </si>
  <si>
    <t>WOKING GLOVES - FD610</t>
  </si>
  <si>
    <t xml:space="preserve">White with black dots, working gloves </t>
  </si>
  <si>
    <t>The user must read and understand the manufacturer's instructions supplied with this Product, prior to use. Any alteration, abuse or misuse of this Product</t>
  </si>
  <si>
    <t>https://fantasydiscountwholesale.com/wp-content/uploads/2023/10/610-guantes-de-trabajo.jpeg</t>
  </si>
  <si>
    <t>2546</t>
  </si>
  <si>
    <t>Clothes pins Bamboo - 2546</t>
  </si>
  <si>
    <t>Bamboo Peg/ Clips</t>
  </si>
  <si>
    <t>Embrace eco-friendliness in your daily chores with our Bamboo Pegs/Clips. Crafted from sustainable bamboo, these pegs are not only environmentally friendly but also incredibly durable and strong. Perfect for hanging laundry, sealing food packets, or organizing documents, they offer a versatile and natural alternative to plastic clips. Their classic design and natural finish add a touch of rustic charm to any setting. Each pack contains a generous number of pegs, ensuring you always have enough for your needs. Switch to our Bamboo Pegs/Clips today for a greener, more sustainable lifestyle</t>
  </si>
  <si>
    <t>https://fantasydiscountwholesale.com/wp-content/uploads/2023/10/FD803-1.jpeg</t>
  </si>
  <si>
    <t>NB808</t>
  </si>
  <si>
    <t>Telefono celular / Cell phone toy -  NB808</t>
  </si>
  <si>
    <t>Cordless Musical Multifunction Mobile Phone Toy</t>
  </si>
  <si>
    <t>Interesting features is rich and colorful, each button to bring a surprise to the baby Introduction to give your child learn in advance , The range of weight is also designed to be suitable for children.</t>
  </si>
  <si>
    <t>https://fantasydiscountwholesale.com/wp-content/uploads/2023/10/NB808-1.jpeg</t>
  </si>
  <si>
    <t>FD2207</t>
  </si>
  <si>
    <t>Plunger Wood Handle -FD2207</t>
  </si>
  <si>
    <t>embolo , chup , destapador</t>
  </si>
  <si>
    <t>Classical Plunger, the essential tool for tackling clogged drains and toilets with ease. Designed for efficient suction and durability, this plunger is your go-to solution for handling unexpected blockages. The handle ensures a comfortable grip, making it easy to use. Elevate your plumbing toolkit and be prepared for any clog with our Plunger. Say goodbye to stubborn blockages and maintain a smoothly flowing plumbing system. Keep one handy in your home today! 🚽🪠🛠️</t>
  </si>
  <si>
    <t>https://fantasydiscountwholesale.com/wp-content/uploads/2023/10/FD2207.jpeg</t>
  </si>
  <si>
    <t>0042</t>
  </si>
  <si>
    <t>Ceiling fan light bulb 40w - 0042</t>
  </si>
  <si>
    <t>Sylvania light bulb ceiling fan 40w</t>
  </si>
  <si>
    <t>Sylvania Ceiling Fan Light Bulbs, 40W. Illuminate spaces with moderate brightness. Energy-efficient LED design. Fits standard E26 sockets. Ideal for wholesale, offering quality lighting solutions for various settings</t>
  </si>
  <si>
    <t>https://fantasydiscountwholesale.com/wp-content/uploads/2023/11/Bombillo-Sylvania.jpeg</t>
  </si>
  <si>
    <t>3038</t>
  </si>
  <si>
    <t>Chapas / Door Lock - 3038</t>
  </si>
  <si>
    <t xml:space="preserve">The satin nickel finish provides a rich and warm complement to the product's style. </t>
  </si>
  <si>
    <t>HVH has offered durable door hardware in a range of unique style combinations to protect people's safety and privacy.Step up to designer styles and superior security with HVH Signature Series products. HVH modern door knobs combines sophistication and simplicity,making this design the ideal accent for a contemporary home.This passage door/knob/lever/handle is best used on interior hall closet bedroom bathroom office hotel Storeroom</t>
  </si>
  <si>
    <t>https://fantasydiscountwholesale.com/wp-content/uploads/2023/10/3038.jpeg</t>
  </si>
  <si>
    <t>CN92055</t>
  </si>
  <si>
    <t>Table cover orange 54"*108" - CN92055</t>
  </si>
  <si>
    <t xml:space="preserve">ORANGE TABLE COVER 54*108        </t>
  </si>
  <si>
    <t>Introducing the Orange Table Cover, measuring 54 inches by 108 inches, perfect for adding a vibrant touch to your table setting. Made from durable and disposable plastic material, this table cover offers both style and convenience for any occasion. Whether you're hosting a birthday party, Halloween gathering, or autumn-themed event, the bold orange color will brighten up your space and protect your table from spills and stains. Upgrade your table decor with the Orange Table Cover for a festive and hassle-free dining experience</t>
  </si>
  <si>
    <t>https://fantasydiscountwholesale.com/wp-content/uploads/2024/05/CN92055.jpeg</t>
  </si>
  <si>
    <t>CN92063</t>
  </si>
  <si>
    <t>Table cover light blue 54"*108" - CN92063</t>
  </si>
  <si>
    <t xml:space="preserve">LIGHT BLUE TABLE COVER 54*108        </t>
  </si>
  <si>
    <t>Introducing the Light Blue Table Cover, measuring 54 inches by 108 inches, designed to add a touch of elegance to your table setting. Made from high-quality disposable plastic material, this table cover combines style and convenience for any occasion. Whether you're hosting a baby shower, bridal luncheon, or spring-themed gathering, the soft and soothing light blue color will complement your decor while protecting your table from spills and stains. Elevate your table presentation with the Light Blue Table Cover for a refined and polished look.</t>
  </si>
  <si>
    <t>https://fantasydiscountwholesale.com/wp-content/uploads/2024/05/CN92063.jpeg</t>
  </si>
  <si>
    <t>CN92054</t>
  </si>
  <si>
    <t>Table cover pink 54"*108" - CN92054</t>
  </si>
  <si>
    <t xml:space="preserve">PINK TABLE COVER 54*108        </t>
  </si>
  <si>
    <t>Introducing the Pink Table Cover, sized at 54 inches by 108 inches, ideal for adding a charming touch to your table setup. Crafted from durable disposable plastic, this table cover offers both style and practicality for any event. Whether it's a birthday party, baby shower, or princess-themed gathering, the lovely pink hue will infuse your space with warmth and charm while safeguarding your table from spills and messes. Upgrade your table decor with the Pink Table Cover for a delightful and hassle-free dining experience.</t>
  </si>
  <si>
    <t>https://fantasydiscountwholesale.com/wp-content/uploads/2024/05/CN92054.jpeg</t>
  </si>
  <si>
    <t>CN92064</t>
  </si>
  <si>
    <t>Table cover white 54"*108" - CN92064</t>
  </si>
  <si>
    <t xml:space="preserve">WHITE TABLE COVER 54"*108"       </t>
  </si>
  <si>
    <t>Introducing the White Table Cover, measuring 54 inches by 108 inches, your versatile solution for elegant table settings. Made from high-quality materials, this table cover adds a touch of sophistication to any occasion, whether it's a wedding reception, birthday party, or holiday gathering. The crisp white color provides a clean and classic backdrop for your table decorations, while the generous size ensures full coverage for standard-sized tables. Durable and disposable, this table cover makes cleanup a breeze, allowing you to focus on enjoying your event without worrying about stains or spills. Elevate your table decor with the timeless elegance of the White Table Cover.</t>
  </si>
  <si>
    <t>https://fantasydiscountwholesale.com/wp-content/uploads/2024/05/CN92064.jpeg</t>
  </si>
  <si>
    <t>CN92065</t>
  </si>
  <si>
    <t>Table cover royal blue 54"*108" - CN92065</t>
  </si>
  <si>
    <t xml:space="preserve">ROYAL BLUE TABLE COVER 54"*108"        </t>
  </si>
  <si>
    <t>Introducing the Royal Blue Table Cover, measuring 54 inches by 108 inches, your versatile solution for stylish table settings. Made from high-quality materials, this table cover adds a pop of color and elegance to any occasion, whether it's a birthday party, baby shower, or corporate event. The rich royal blue hue creates a vibrant and sophisticated backdrop for your table decorations, while the generous size ensures full coverage for standard-sized tables. Durable and disposable, this table cover makes cleanup a breeze, allowing you to focus on enjoying your event without worrying about stains or spills. Make a statement at your next gathering with the Royal Blue Table Cover.</t>
  </si>
  <si>
    <t>https://fantasydiscountwholesale.com/wp-content/uploads/2024/05/CN92065.jpeg</t>
  </si>
  <si>
    <t>CN92066</t>
  </si>
  <si>
    <t>Table cover red 54"*108" - CN92066</t>
  </si>
  <si>
    <t xml:space="preserve">RED RECTANGULAR TABLE COVER 54"*108"        </t>
  </si>
  <si>
    <t>Introducing the Red Rectangular Table Cover, measuring 54 inches by 108 inches, your versatile solution for vibrant table settings. Crafted from high-quality materials, this table cover adds a bold and festive touch to any occasion, whether it's a holiday gathering, graduation party, or family reunion. The rich red color creates a warm and inviting atmosphere, while the generous size ensures full coverage for standard-sized tables. Durable and disposable, this table cover makes cleanup a breeze, allowing you to focus on enjoying your event without worrying about stains or spills. Elevate your table decor with the vibrant charm of the Red Rectangular Table Cover.</t>
  </si>
  <si>
    <t>https://fantasydiscountwholesale.com/wp-content/uploads/2024/05/CN92066.jpeg</t>
  </si>
  <si>
    <t>FK-0865-038</t>
  </si>
  <si>
    <t>Ballons 10pc light blue - FK-0865-038</t>
  </si>
  <si>
    <t>Ballons 10pc light blue</t>
  </si>
  <si>
    <t>Add a pop of color to any celebration with our 10-piece light blue balloon set. Perfect for parties, weddings, and special events, these durable latex balloons bring a festive touch to your decor. Easy to inflate and long-lasting for extended fun.</t>
  </si>
  <si>
    <t>https://fantasydiscountwholesale.com/wp-content/uploads/2024/07/FK-0865-038.jpeg</t>
  </si>
  <si>
    <t>FK-0865-037</t>
  </si>
  <si>
    <t>Ballons 10pc mix colors - FK-0865-037</t>
  </si>
  <si>
    <t>Ballons 10pc mix colors</t>
  </si>
  <si>
    <t>Brighten up any occasion with our 10-piece mixed color balloon set. Featuring an array of vibrant hues, these durable latex balloons are perfect for parties, birthdays, and celebrations. Easy to inflate and long-lasting, they add a fun, festive touch to any event.</t>
  </si>
  <si>
    <t>https://fantasydiscountwholesale.com/wp-content/uploads/2024/07/FK-0865-037.jpeg-.jpeg</t>
  </si>
  <si>
    <t>FK-0865-036</t>
  </si>
  <si>
    <t>Ballons 10pc white - FK-0865-036</t>
  </si>
  <si>
    <t>Ballons 10pc white</t>
  </si>
  <si>
    <t>Create an elegant atmosphere with our 10-piece white balloon set. Perfect for weddings, baby showers, and sophisticated events, these durable latex balloons add a touch of class to any occasion. Easy to inflate and long-lasting, they ensure your decorations shine.</t>
  </si>
  <si>
    <t>https://fantasydiscountwholesale.com/wp-content/uploads/2024/07/FK-0865-036.jpeg-.jpeg</t>
  </si>
  <si>
    <t>FK-0865-039</t>
  </si>
  <si>
    <t>Ballons 10pc red - FK-0865-039</t>
  </si>
  <si>
    <t>Ballons 10pc red</t>
  </si>
  <si>
    <t>Make your celebration vibrant with our 10-piece red balloon set. Ideal for birthdays, holidays, and special events, these durable latex balloons add a bold, festive touch. Easy to inflate and long-lasting, they ensure your party decorations stand out.</t>
  </si>
  <si>
    <t>https://fantasydiscountwholesale.com/wp-content/uploads/2024/07/FK-0865-039.jpeg-.jpeg</t>
  </si>
  <si>
    <t>FK-0865-041</t>
  </si>
  <si>
    <t>Ballons 10pc pink - FK-0865-041</t>
  </si>
  <si>
    <t>Ballons 10pc pink</t>
  </si>
  <si>
    <t>Celebrate in style with our 10-piece pink balloon set. Perfect for birthdays, baby showers, and themed parties, these durable latex balloons add a charming and cheerful touch to any event. Easy to inflate and long-lasting for hours of festive fun.</t>
  </si>
  <si>
    <t>https://fantasydiscountwholesale.com/wp-content/uploads/2024/07/FK-0865-041.jpeg-.jpeg</t>
  </si>
  <si>
    <t>CN92062</t>
  </si>
  <si>
    <t xml:space="preserve">Table cover light pink 54"*108" - CN92062        </t>
  </si>
  <si>
    <t xml:space="preserve">Light pink table cover 54*108        </t>
  </si>
  <si>
    <t>Light pink table cover, 54x108 inches, adds a soft, elegant touch to any table setting. Perfect for parties, celebrations, or everyday meals, it provides a protective layer against spills and stains while enhancing your decor with a subtle, charming pink hue.</t>
  </si>
  <si>
    <t>https://fantasydiscountwholesale.com/wp-content/uploads/2024/09/CN92062.jpeg</t>
  </si>
  <si>
    <t>FK0865-046</t>
  </si>
  <si>
    <t>Ballons 10pc purple - FK-0865-038</t>
  </si>
  <si>
    <t>The Balloons 10pc Purple, model FK-0865-038, are vibrant and durable, perfect for adding a festive touch to any event. Made from high-quality materials, these balloons are ideal for parties, decorations, or celebrations, creating a lively atmosphere with their rich purple hue.</t>
  </si>
  <si>
    <t>https://fantasydiscountwholesale.com/wp-content/uploads/2024/11/FK0865-046.jpeg</t>
  </si>
  <si>
    <t>FK-0865-050</t>
  </si>
  <si>
    <t>Ballons 10pc black - FK-0865-050</t>
  </si>
  <si>
    <t>The Balloons 10pc Black, model FK--050, are sleek and versatile, ideal for creating elegant or bold decorations. Made from durable materials, these balloons are perfect for parties, events, or themed celebrations, adding a touch of sophistication to any setting.</t>
  </si>
  <si>
    <t>https://fantasydiscountwholesale.com/wp-content/uploads/2024/11/FK-0685-050.jpeg</t>
  </si>
  <si>
    <t>CH90074</t>
  </si>
  <si>
    <t>75LB Analog Luggage Scale - CH90074</t>
  </si>
  <si>
    <t>75LB Analog Luggage Scale – CH90074: Classic mechanical scale with a 75 lb (34 kg) capacity, foldable comfort grip handle, and built-in tape measure. Ideal for wholesale to travel and general merchandise retailers.</t>
  </si>
  <si>
    <t>https://fantasydiscountwholesale.com/wp-content/uploads/2025/06/CH90074.jpg</t>
  </si>
  <si>
    <t>ARM710</t>
  </si>
  <si>
    <t>GRANDE JACKY / BIG JACKY - ARM710</t>
  </si>
  <si>
    <t>Metal Jacks Game with Ball</t>
  </si>
  <si>
    <t>A classic kids’ game, these Small Ball &amp; Jacks Games are simple yet fun outdoor activities. Kids love the competition! Get your youngsters away from the video games and into the sunshine with this timeless game. It's a classic that's enjoyed by kids of all ages and makes a great gift or party favor for birthday parties, summer camp, group activities and more</t>
  </si>
  <si>
    <t>https://fantasydiscountwholesale.com/wp-content/uploads/2023/10/ARM710.jpeg</t>
  </si>
  <si>
    <t>a12-5</t>
  </si>
  <si>
    <t>ARB56826</t>
  </si>
  <si>
    <t>POLLO DE CUERDA / WIND UP TOY - ARB56826</t>
  </si>
  <si>
    <t>SUPER TOY Curte Big Jumping</t>
  </si>
  <si>
    <t>SUPER TOY Curte Big Jumping Bird, Rabbit, Penguin Key Operated Wind Up Toy For Kids Colorful &amp; Funny Toys For Toddlers</t>
  </si>
  <si>
    <t>https://fantasydiscountwholesale.com/wp-content/uploads/2023/10/ARB56826.jpeg</t>
  </si>
  <si>
    <t>a12-6</t>
  </si>
  <si>
    <t>03001</t>
  </si>
  <si>
    <t>Broom latina - 03001</t>
  </si>
  <si>
    <t xml:space="preserve">Latina broom </t>
  </si>
  <si>
    <t>https://fantasydiscountwholesale.com/wp-content/uploads/2023/10/03001.jpeg</t>
  </si>
  <si>
    <t>a13-1</t>
  </si>
  <si>
    <t>02001</t>
  </si>
  <si>
    <t>Broom italiana - 02001</t>
  </si>
  <si>
    <t>Ideal for scrubbing floors and walls.</t>
  </si>
  <si>
    <t>Broom with hard, highly resistant fibers that allows cleaning exterior surfaces in the home. Due to its size, it increases the sweeping area, optimizing home cleaning.</t>
  </si>
  <si>
    <t>https://fantasydiscountwholesale.com/wp-content/uploads/2023/10/02001.jpeg</t>
  </si>
  <si>
    <t>HA13</t>
  </si>
  <si>
    <t>NEW YEAR HAT W/LIGHT - HA13</t>
  </si>
  <si>
    <t>New Year Hat with Light, model , comes in a pack of 72 pieces (6 dozen per case). These fun, illuminated hats are perfect for New Year’s celebrations, adding a festive and playful touch to any party. Ideal for group events, they bring extra sparkle and excitement to the occasion.</t>
  </si>
  <si>
    <t>https://fantasydiscountwholesale.com/wp-content/uploads/2025/09/HA13.jpeg</t>
  </si>
  <si>
    <t>05023</t>
  </si>
  <si>
    <t>DUSTPAN 1A - 05023</t>
  </si>
  <si>
    <t>DUSTPAN 1A</t>
  </si>
  <si>
    <t>Enhance your cleaning essentials with our DUSTPAN 1A, a durable and efficient tool for quick clean-ups. Perfect for wholesale, this dustpan is ideal for homes, offices, and commercial spaces, offering a practical solution for keeping floors immaculate. Its sturdy design ensures longevity and ease of use</t>
  </si>
  <si>
    <t>https://fantasydiscountwholesale.com/wp-content/uploads/2023/10/5291-Recogedor-ecologico.jpeg</t>
  </si>
  <si>
    <t>A16</t>
  </si>
  <si>
    <t>Spice jars / salt shakers - A16</t>
  </si>
  <si>
    <t>Salt and Pepper Shaker lid bottle Saleros Seasoning Glass Spice Jar Set</t>
  </si>
  <si>
    <t xml:space="preserve">Convenient and practical: Comes with a shaker pour lid for easy dispensing of your favorite seasonings.
Versatile: Perfect for storing salt, pepper, and other spices in your kitchen.
Creative design: The unique design of the seasoning bottle adds a touch of creativity to your kitchen.
</t>
  </si>
  <si>
    <t>https://fantasydiscountwholesale.com/wp-content/uploads/2023/10/A16-2.jpeg</t>
  </si>
  <si>
    <t>a13-2</t>
  </si>
  <si>
    <t>502052</t>
  </si>
  <si>
    <t>Tijeras con metro / sewing kit scissers - 502052
and mesuaring tape</t>
  </si>
  <si>
    <t>RTM SCISSOR 9.5 INCH WITH MEASURING INCH TAPE Sewing Kit</t>
  </si>
  <si>
    <t>Sharp Scissor Blades Due to the precise grinding&amp;Sharpening processes, the stainless steel scissor blades are extremely sharp. You will easily get a clean and smooth cut. The scissors are ideal for cutting paper, leather, denim, fabrics, upholstery, packaging material, etc.</t>
  </si>
  <si>
    <t>https://fantasydiscountwholesale.com/wp-content/uploads/2023/10/502052.jpeg</t>
  </si>
  <si>
    <t>O32</t>
  </si>
  <si>
    <t>1 Liter Measuring cup - O32</t>
  </si>
  <si>
    <t>1 Liter Clear Measuring Cup with Measurements</t>
  </si>
  <si>
    <t>Bring high-quality bakeware to your home kitchen with the GoodCook 9" x 5" Loaf Pan. Designed with home bakers in mind, this nonstick loaf pan ensures a perfect bake every time for your favorite bread and cake recipes.</t>
  </si>
  <si>
    <t>https://fantasydiscountwholesale.com/wp-content/uploads/2023/10/O-32-medidor-litro-1.jpeg</t>
  </si>
  <si>
    <t>2232</t>
  </si>
  <si>
    <t>Umbrella semi Automatic - 2232</t>
  </si>
  <si>
    <t>Semi Automatic fold Umbrella</t>
  </si>
  <si>
    <t>Stay dry in style with our Semi-Automatic Fold Umbrella. Ideal for wholesale, this compact and convenient umbrella opens and closes with ease, perfect for quick weather changes. A must-have for retailers, it's great for commuters, travelers, and anyone on the go</t>
  </si>
  <si>
    <t>https://fantasydiscountwholesale.com/wp-content/uploads/2023/10/2232.jpeg</t>
  </si>
  <si>
    <t>CN91266</t>
  </si>
  <si>
    <t>4 pk toothpick set 130ct - CN91266</t>
  </si>
  <si>
    <t>Elevate your oral hygiene with our premium Toothpicks. These slender, sturdy picks are designed to effectively remove food particles and debris from between teeth, promoting healthy gums and a clean, confident smile. Convenient and disposable, our toothpicks are a must-have for on-the-go dental care. Maintain your oral health effortlessly – order your Toothpicks today!</t>
  </si>
  <si>
    <t>https://fantasydiscountwholesale.com/wp-content/uploads/2026/02/CN91266.jpeg</t>
  </si>
  <si>
    <t>501069</t>
  </si>
  <si>
    <t>alfileres con cabeza / Pearlized Pins - 501069</t>
  </si>
  <si>
    <t>120 1.5 inch pearly head long pins</t>
  </si>
  <si>
    <t>Paralytic Pins-size 1 1/2" long - 120 per package.Pins with a nickel coating.Ball heads in various pretty colors and a high quality, stackable paralytic.</t>
  </si>
  <si>
    <t>https://fantasydiscountwholesale.com/wp-content/uploads/2023/10/326-1.jpeg</t>
  </si>
  <si>
    <t>FD221019</t>
  </si>
  <si>
    <t>velcro 2pc / magic velcro - FD221019</t>
  </si>
  <si>
    <t>Peel And Stick Male &amp;amp; Female 200cm</t>
  </si>
  <si>
    <t>2PC VELCRO SET.HOOK AND LOOP VELCRO.100% NYLON.200cm(78.7")X 2.5cm(0.98").ETop quality and made by environment-friendly material.</t>
  </si>
  <si>
    <t>https://fantasydiscountwholesale.com/wp-content/uploads/2023/10/221019-Velcro-1.jpeg</t>
  </si>
  <si>
    <t>FD221020</t>
  </si>
  <si>
    <t>Elasticos 4pc / Elastics FD221020</t>
  </si>
  <si>
    <t>Aakriti® 3/4-Inch Elastic Flatback Black and White Sewing Bands Spool</t>
  </si>
  <si>
    <t>button hole adjustable elastic, ✪Save Money-Solve all size problems: If the waist is too tight, cut to the right size, make a waist extension elastic band; also as a elastic adjustment strap, Solved all your "skinny tall kid" problems with this! We look forward to your artwork.Sewing Bands Spool with Buttonhole Elastic , ✪Button size you care.</t>
  </si>
  <si>
    <t>https://fantasydiscountwholesale.com/wp-content/uploads/2023/10/221020-1.jpeg</t>
  </si>
  <si>
    <t>FD20005</t>
  </si>
  <si>
    <t>cinta de teflón 3pc / teflon tape 3pc - FD20005</t>
  </si>
  <si>
    <t>The plumbing tape is made of PTFE material for excellent sealing performance and durability.</t>
  </si>
  <si>
    <t>5 Rolls Teflon Tape 0.71 Inch X 590 Inches, Extra Long Plumbers PTFE Tape, Industrial Sealant Tape, Thread Seal Tape, Plumbing Tape for Shower Head, Garden Hose Faucets, Water Pipe Sealing Tape, White</t>
  </si>
  <si>
    <t>https://fantasydiscountwholesale.com/wp-content/uploads/2023/10/20005-Teflon-1.jpeg</t>
  </si>
  <si>
    <t>ZC9911</t>
  </si>
  <si>
    <t>CORRECTOR / white-out - ZC9911</t>
  </si>
  <si>
    <t xml:space="preserve">The tape provides neat and tidy corrections for the errors you make in the notebook while writing </t>
  </si>
  <si>
    <t xml:space="preserve">This disposable tap comes with a convenient applicator through which we can directly apply the tape over the mistake and can write again.
The ultra-compact applicator has a protective tip that makes it safe to use and excellent quality materials have been used for making the belt core and tape.
</t>
  </si>
  <si>
    <t>https://fantasydiscountwholesale.com/wp-content/uploads/2023/10/ZC-9911-1.jpeg</t>
  </si>
  <si>
    <t>FD981</t>
  </si>
  <si>
    <t>PORTAMINAS CON MINA .07 - FD981</t>
  </si>
  <si>
    <t>Mechanical .07 pencil set.</t>
  </si>
  <si>
    <t>The Pentel Twist-Erase Express features a comfortable, extra-soft latex-free grip for less writing fatigue. Frequent mistakes are no match for the larger-than-ordinary and long-lasting twist-up eraser cleanly erases any mistakes – no smudges, no paper tears and no ghosts. It is pre-loaded with Pentel Super Hi-Polymer HB lead which produces fine lines, no sharpening required.</t>
  </si>
  <si>
    <t>https://fantasydiscountwholesale.com/wp-content/uploads/2023/10/FD981-1.jpeg</t>
  </si>
  <si>
    <t>P08511</t>
  </si>
  <si>
    <t>Tape Mounting tape - P8511</t>
  </si>
  <si>
    <t>Mounting tape - P8511</t>
  </si>
  <si>
    <t>Mounting tape – P8511 provides strong, reliable hold for indoor projects like hanging décor, signs, or lightweight items. Easy to use and mess-free. Perfect for wholesale to hardware, office, and craft stores.</t>
  </si>
  <si>
    <t>https://fantasydiscountwholesale.com/wp-content/uploads/2023/10/P08511-1.jpeg</t>
  </si>
  <si>
    <t>FD1091</t>
  </si>
  <si>
    <t>Razor tinkle 3 Pcs Eyebrow - FD1091</t>
  </si>
  <si>
    <t>Tinkle 3 Pcs Eyebrow Razor</t>
  </si>
  <si>
    <t>Tinkle 3 Pcs Eyebrow Razor, Multipurpose Exfoliating Dermaplaning Tool for Face, Facial and Eyebrow Shaper with Precision Cover for Women Men, Easy to Use</t>
  </si>
  <si>
    <t>https://fantasydiscountwholesale.com/wp-content/uploads/2023/10/LI-0001B3.jpeg</t>
  </si>
  <si>
    <t>FD717</t>
  </si>
  <si>
    <t>Happy birthday small gift bag - FD717</t>
  </si>
  <si>
    <t>Small happy birthday gift bag</t>
  </si>
  <si>
    <t>This Small gift bag features a celebratory "Happy Birthday" design with multicolored stripes and lettering.</t>
  </si>
  <si>
    <t>https://fantasydiscountwholesale.com/wp-content/uploads/2023/10/FD717.jpeg</t>
  </si>
  <si>
    <t>a13-3</t>
  </si>
  <si>
    <t>FD718</t>
  </si>
  <si>
    <t>Happy birthday medium gift bag - FD718</t>
  </si>
  <si>
    <t>Medium happy birthday gift bag</t>
  </si>
  <si>
    <t>This Medium gift bag features a celebratory "Happy Birthday" design with multicolored stripes and lettering.</t>
  </si>
  <si>
    <t>https://fantasydiscountwholesale.com/wp-content/uploads/2023/10/718-Bolsa-regalo-mediana.jpeg</t>
  </si>
  <si>
    <t>6025</t>
  </si>
  <si>
    <t>Magic Hooks 2pc bear-6025</t>
  </si>
  <si>
    <t>2 Pcs Magic Hooks bear</t>
  </si>
  <si>
    <t>Add a touch of charm to your home with our Bear Hooks. These adorable and functional hooks are perfect for hanging hats, keys, and more. these bear-shaped hooks are both decorative and practical. Order your Bear Hooks today and organize in style!</t>
  </si>
  <si>
    <t>https://fantasydiscountwholesale.com/wp-content/uploads/2023/10/6025-1.jpeg</t>
  </si>
  <si>
    <t>8938</t>
  </si>
  <si>
    <t>Magic hook cupcake - 8938</t>
  </si>
  <si>
    <t xml:space="preserve">SMALL CUPCAKE WITH METAL HOOK        </t>
  </si>
  <si>
    <t xml:space="preserve">Colorido llavero en forma de cupcake pequeño con gancho metálico. Diseño llamativo y divertido, ideal para bolsos o mochilas. Perfecto para ventas al por mayor y regalos infantiles.
</t>
  </si>
  <si>
    <t>https://fantasydiscountwholesale.com/wp-content/uploads/2024/05/8938.jpeg</t>
  </si>
  <si>
    <t>6001</t>
  </si>
  <si>
    <t>Magic hook flower - 6001</t>
  </si>
  <si>
    <t xml:space="preserve">SMALL FLOWER WITH METAL HOOK        </t>
  </si>
  <si>
    <t xml:space="preserve">Llavero de flor pequeña con gancho metálico. Diseño delicado y colorido, ideal para decorar bolsos, mochilas o llaves. Perfecto para ventas al por mayor o detalles decorativos.
</t>
  </si>
  <si>
    <t>https://fantasydiscountwholesale.com/wp-content/uploads/2024/05/6001.jpeg</t>
  </si>
  <si>
    <t>8289</t>
  </si>
  <si>
    <t>Magic hook paw - 8289</t>
  </si>
  <si>
    <t xml:space="preserve">SMALL PAW WITH METAL HOOK        </t>
  </si>
  <si>
    <t>Small paw with metal hook is a lightweight, handy tool ideal for grabbing or lifting light objects. Great for hardware stores, utility use, or resale in wholesale tool assortments.</t>
  </si>
  <si>
    <t>https://fantasydiscountwholesale.com/wp-content/uploads/2024/05/8289.jpeg</t>
  </si>
  <si>
    <t>CH81981</t>
  </si>
  <si>
    <t>Metal Strainer 2pc - CH81981</t>
  </si>
  <si>
    <t>2PCS Metal Strainer - CH81981</t>
  </si>
  <si>
    <t>The 2PCS Metal Strainer Set – CH81981 includes two durable stainless steel strainers with fine mesh and ergonomic handles. Ideal for sifting, draining, and rinsing foods. Perfect for wholesale to kitchenware stores and restaurants.</t>
  </si>
  <si>
    <t>https://fantasydiscountwholesale.com/wp-content/uploads/2025/06/CH81981.jpg</t>
  </si>
  <si>
    <t>CH26687</t>
  </si>
  <si>
    <t>Scruber 3PC cellous sponge With - CH26687</t>
  </si>
  <si>
    <t>3PCS Cellou Sponge With Scourer - CH26687</t>
  </si>
  <si>
    <t>The 3PCS Cellou Sponge With Scourer – CH26687 is a set of three heavy-duty cleaning sponges featuring a green scouring pad on one side and an absorbent cellulose sponge on the other. These sponges are designed for tough cleaning tasks, effectively removing grease and grime from various surfaces.</t>
  </si>
  <si>
    <r>
      <rPr>
        <color rgb="FF1155CC"/>
        <u/>
      </rPr>
      <t>https://fantasydiscountwholesale.com/wp-content/uploads/2025/06/CH26687.jpg</t>
    </r>
    <r>
      <rPr>
        <color rgb="FF000000"/>
      </rPr>
      <t>+</t>
    </r>
  </si>
  <si>
    <t>18106</t>
  </si>
  <si>
    <t>Set de lapiz con accessorio - 18106</t>
  </si>
  <si>
    <t>Set de lapiz con accessorio</t>
  </si>
  <si>
    <t xml:space="preserve">Rounded hexagonal shape with satin-smooth finish for a secure, comfortable grip
Soft, smudge-free, latex-free eraser secured to the end for conveniently wiping away mistakes </t>
  </si>
  <si>
    <t>https://fantasydiscountwholesale.com/wp-content/uploads/2023/10/18106.jpeg</t>
  </si>
  <si>
    <t>a13-4</t>
  </si>
  <si>
    <t>21087</t>
  </si>
  <si>
    <t>Reading glasses (Clear) (Lentes) - 21087</t>
  </si>
  <si>
    <t>Reading glasses (Clear) (Lentes)</t>
  </si>
  <si>
    <t>https://fantasydiscountwholesale.com/wp-content/uploads/2023/10/21019-gafas.jpeg</t>
  </si>
  <si>
    <t>21019</t>
  </si>
  <si>
    <t>Reading glasses (Dark) (Lentes) - 21019</t>
  </si>
  <si>
    <t>Dark Fashion Reading Glasses</t>
  </si>
  <si>
    <t>Offer your customers the perfect combination of functionality and style with our Dark Reading Glasses. Ideal for both indoor and outdoor use, these glasses provide clear vision enhancement while adding a touch of sophistication. A great addition to any retail or optical store, they're designed to suit a variety of preferences.</t>
  </si>
  <si>
    <t>https://fantasydiscountwholesale.com/wp-content/uploads/2023/10/503544.jpeg</t>
  </si>
  <si>
    <t>50060</t>
  </si>
  <si>
    <t>Tiger balm (Pomada china) - 50060</t>
  </si>
  <si>
    <t>Tiger Balm Red Extra Strength Pain Relieving Ointment</t>
  </si>
  <si>
    <t>Relief of pain, muscle aches, Tiger. Balm in liquid form. Help relieve back pain, muscle pain, joint pain, abdominal pain or cramps. For a wide area of pain.
Seizure relief. Carsick seasick dizziness, nasal congestion due to colds and makes breathing easier. Apply rub massage relief. Muscle aches, joint pain and stiffness, cramps line. Massage and rub the area to breathe.</t>
  </si>
  <si>
    <t>Health</t>
  </si>
  <si>
    <t>https://fantasydiscountwholesale.com/wp-content/uploads/2025/09/50060.jpeg</t>
  </si>
  <si>
    <t>MLS-205</t>
  </si>
  <si>
    <t>Lapiz mecanico / Mecanical pencil - MLS-205</t>
  </si>
  <si>
    <t>Mechanical pencil set</t>
  </si>
  <si>
    <t>A novel triangular design and metal grip are offered to the market that facilitates its handling. PLANTEC portaminates does not wear and guarantees the necessary adjustment of the mine, with the internal gag in bronze.</t>
  </si>
  <si>
    <t>https://fantasydiscountwholesale.com/wp-content/uploads/2023/10/MSL-205-1.jpeg</t>
  </si>
  <si>
    <t>FD607</t>
  </si>
  <si>
    <t>BORRADOR Y SACAPUNTAS /
ERASER AND SHARPENER FD607</t>
  </si>
  <si>
    <t>School Erasers Various Colors Kawaii Design Pencil and Lego Shape</t>
  </si>
  <si>
    <t>https://fantasydiscountwholesale.com/wp-content/uploads/2023/10/FD607-borradores-y-sacapuntas-1.jpeg</t>
  </si>
  <si>
    <t>FD32784</t>
  </si>
  <si>
    <t>SACAPUNTAS / PENCIL SHARPENER - FD32784</t>
  </si>
  <si>
    <t>Good workmanship with smooth surface, no harm to your hands.</t>
  </si>
  <si>
    <t>Are you looking for a cute pencil sharpener that is practical and durable? This item will be a good choice. It is small and easy to hold for kids' hands. Besides, it comes with a sharp blade to sharpen pencil for a fine tip. With the lovely pattern, it will bring more fun for kids.</t>
  </si>
  <si>
    <t>https://fantasydiscountwholesale.com/wp-content/uploads/2023/10/32784-sacapuntas-1.jpeg</t>
  </si>
  <si>
    <t>600280</t>
  </si>
  <si>
    <t>Lapiz #2 / yellow pencil 2 pc - 600280</t>
  </si>
  <si>
    <t>Products has been offering uncompromised quality in school and office products</t>
  </si>
  <si>
    <t>We are a value-driven company, guided by the principles of excellence through strong product design at low cost. Our commitment to these values is reflected in our dedication to improving current products and developing new exciting products for our consumers.</t>
  </si>
  <si>
    <t>https://fantasydiscountwholesale.com/wp-content/uploads/2024/02/600280.jpeg</t>
  </si>
  <si>
    <t>FD606</t>
  </si>
  <si>
    <t>NAIL FILER - FD606</t>
  </si>
  <si>
    <t xml:space="preserve">2PC BLACK NAIL FILER        </t>
  </si>
  <si>
    <t xml:space="preserve">Set de 2 limas de uñas negras. Diseño duradero y profesional para dar forma y suavizar las uñas. Ideal para uso personal, salones de belleza o ventas al por mayor.
</t>
  </si>
  <si>
    <t>https://fantasydiscountwholesale.com/wp-content/uploads/2024/05/FD606.jpeg</t>
  </si>
  <si>
    <t>702011</t>
  </si>
  <si>
    <t>Butane 300ML regular - 702011</t>
  </si>
  <si>
    <t>Neon Butane 300ML Regular - 702011
High-quality butane fuel ideal for refilling lighters, torches, and other compatible devices. Provides a clean and efficient burn for reliable performance. Convenient 300ML size for long-lasting use.</t>
  </si>
  <si>
    <t>https://fantasydiscountwholesale.com/wp-content/uploads/2025/01/702011.jpeg</t>
  </si>
  <si>
    <t xml:space="preserve">FD70 </t>
  </si>
  <si>
    <t>Duffel bag 70LB (maletin) - FD70</t>
  </si>
  <si>
    <t>Duffel bag 70LB (maletin)</t>
  </si>
  <si>
    <t>Increase your travel gear offerings with our 70LB. Ideal for wholesale, this spacious and durable bag is perfect for traveling to Cuba trips, gym goers, travelers, and sports enthusiasts, offering ample storage for all essentials. A must-have.Get all of your gear into this Great Bag.</t>
  </si>
  <si>
    <t>https://fantasydiscountwholesale.com/wp-content/uploads/2023/10/FD70.jpeg</t>
  </si>
  <si>
    <t>a13-5</t>
  </si>
  <si>
    <t xml:space="preserve">FD50 </t>
  </si>
  <si>
    <t>Duffel bag 50LB 62*28*48 cm (maletin) - FD50</t>
  </si>
  <si>
    <t>Duffel bag 50LB 62*28*48 cm (maletin)</t>
  </si>
  <si>
    <t>Increase your travel gear offerings with our 50LB Duffel Bag, measuring 62x28x48 cm. Ideal for wholesale, this spacious and durable bag is perfect for traveling to Cuba trips, gym goers, travelers, and sports enthusiasts, offering ample storage for all essentials. A must-have.</t>
  </si>
  <si>
    <t>https://fantasydiscountwholesale.com/wp-content/uploads/2023/10/20lb-maletin.jpeg</t>
  </si>
  <si>
    <t>86027</t>
  </si>
  <si>
    <t xml:space="preserve">  unscented 50ct  - 86027       </t>
  </si>
  <si>
    <t xml:space="preserve"> unscented 50ct        </t>
  </si>
  <si>
    <t>Set of 50 unscented  candles, perfect for creating a warm and ambient atmosphere without any fragrance. Ideal for events, home decor, or emergency use, these candles offer a long, steady burn and are versatile for any occasion.</t>
  </si>
  <si>
    <t>https://fantasydiscountwholesale.com/wp-content/uploads/2024/08/86027.jpeg</t>
  </si>
  <si>
    <t>82639</t>
  </si>
  <si>
    <t>Classic incense sticks 72 ct - 82639</t>
  </si>
  <si>
    <t>Classic incense sticks 72 ct - 82639, gardenia, vannila, lavender, fresh linen, apple cinamon, cool water.</t>
  </si>
  <si>
    <t>Offer customers a delightful assortment of 72 incense packs, each featuring 22 sticks in soothing scents like gardenia, vanilla, lavender, fresh linen, apple cinnamon, and cool water.</t>
  </si>
  <si>
    <t>https://fantasydiscountwholesale.com/wp-content/uploads/2025/05/82639.jpg</t>
  </si>
  <si>
    <t>72</t>
  </si>
  <si>
    <t>CH82275</t>
  </si>
  <si>
    <t>Umbrella Black 21" fólder - CH82275</t>
  </si>
  <si>
    <t>21" Fold Umbrella Black - CH82275</t>
  </si>
  <si>
    <t>21" Fold Umbrella Black – CH82275: Compact and lightweight, this black folding umbrella features a nylon wrist strap, easy push-button open, and hook-and-loop closure. Water-resistant with a comfortable grip. Ideal for wholesale to travel, event, and general merchandise retailers.</t>
  </si>
  <si>
    <t>https://fantasydiscountwholesale.com/wp-content/uploads/2025/06/CH82275.jpg</t>
  </si>
  <si>
    <t>CH85476</t>
  </si>
  <si>
    <t>Umbrella Black 20" mini - CH85476</t>
  </si>
  <si>
    <t>20" Mini Umbrella Black - CH85476</t>
  </si>
  <si>
    <t>20" Mini Umbrella Black – CH85476: Ultra-light, windproof design with matching rubber-spray handle. Compact and durable. Ideal for wholesale to travel, event, and general merchandise retailers.</t>
  </si>
  <si>
    <t>https://fantasydiscountwholesale.com/wp-content/uploads/2025/06/CH85476.jpg</t>
  </si>
  <si>
    <t>CH85477</t>
  </si>
  <si>
    <t>Umbrella Printed Colors 20" mini- CH85477</t>
  </si>
  <si>
    <t>20" Mini Umbrella Printed Colors - CH85477</t>
  </si>
  <si>
    <t>20" Mini Umbrella Printed Colors – CH85477: Compact umbrella featuring assorted colorful prints. Lightweight and travel-friendly. Ideal for wholesale to gift shops, travel, and general merchandise retailers.</t>
  </si>
  <si>
    <t>https://fantasydiscountwholesale.com/wp-content/uploads/2025/06/CH85477.jpg</t>
  </si>
  <si>
    <t>CH86490</t>
  </si>
  <si>
    <t>Umbrella Black 46" portable - CH86490</t>
  </si>
  <si>
    <t>46" Portable Umbrella Black - CH86490</t>
  </si>
  <si>
    <t>46" Portable Umbrella Black – CH86490: Full-size umbrella with a sturdy frame and comfortable grip. Folds compactly for easy storage. Ideal for wholesale to travel, event, and general merchandise retailers.</t>
  </si>
  <si>
    <t>https://fantasydiscountwholesale.com/wp-content/uploads/2025/06/CH86490.jpg</t>
  </si>
  <si>
    <t>FD608</t>
  </si>
  <si>
    <t>Anti-slip mat for dishes - FD608</t>
  </si>
  <si>
    <t>Anti-slip mat for dishes</t>
  </si>
  <si>
    <t>Offer added safety and style in kitchen sinks with our Anti-Slip Mats for Dishes, available in white, blue, and green. These colorful mats provide a secure, cushioned surface for washing, preventing slippage and protecting delicate items. Perfect for any home, they blend functionality with a splash of color</t>
  </si>
  <si>
    <t>https://fantasydiscountwholesale.com/wp-content/uploads/2023/10/FD608.jpeg</t>
  </si>
  <si>
    <t>a14-1</t>
  </si>
  <si>
    <t>FD487</t>
  </si>
  <si>
    <t>Blade Rotating peeler - FD487</t>
  </si>
  <si>
    <t>Blade Rotating peeler</t>
  </si>
  <si>
    <t>This kitchen tool is a game-changer in food preparation, featuring a sharp, rotating blade that adapts to various vegetables and fruits for efficient peeling. Designed for both speed and safety, it significantly reduces prep time while minimizing waste. Stock up on this essential tool and offer your customers the ultimate convenience in kitchen prep.</t>
  </si>
  <si>
    <t>https://fantasydiscountwholesale.com/wp-content/uploads/2023/10/B-TJ804.jpeg</t>
  </si>
  <si>
    <t>a14-2</t>
  </si>
  <si>
    <t>3015</t>
  </si>
  <si>
    <t>Sopa de letras - 3015</t>
  </si>
  <si>
    <t>Sopa De Letras En Español Para Adultos Letra Grande</t>
  </si>
  <si>
    <t xml:space="preserve">Word search puzzles are one of the best ways to learn Spanish, Develop word recognition, Improve spelling, and learning new vocabularies. and They are FUN!This Word search features: </t>
  </si>
  <si>
    <t>https://fantasydiscountwholesale.com/wp-content/uploads/2023/10/3015.jpeg</t>
  </si>
  <si>
    <t>FD824</t>
  </si>
  <si>
    <t>Suction Soap Dish Holder Vertical Clear - FD824</t>
  </si>
  <si>
    <t>Suction Soap Dish Holder Vertical Clear</t>
  </si>
  <si>
    <t>Experience the perfect blend of functionality and sleek design with our Vertical Clear Suction Soap Dish Holder. Made with high-quality, transparent material, this soap dish adds a touch of modern elegance to any bathroom decor. Its strong suction mechanism ensures a firm grip on any smooth surface, eliminating the need for drilling or permanent mounting. Ideal for use in showers, bathtubs, or sinks, it keeps your soap dry and easily accessible. Its vertical design not only saves space but also complements the aesthetics of your bathroom.</t>
  </si>
  <si>
    <t>https://fantasydiscountwholesale.com/wp-content/uploads/2023/10/FD824.jpeg</t>
  </si>
  <si>
    <t>501555W</t>
  </si>
  <si>
    <t>Hilo Blanco / white thread - 501555W</t>
  </si>
  <si>
    <t>POLYESTER THREAD CONE IDEAL FOR STRAIGHT SEWING MACHINE.RESENTATION: 10 CONES OF 4000 METERS EACH.COMPOSITION: 100% POLYESTER.</t>
  </si>
  <si>
    <t>https://fantasydiscountwholesale.com/wp-content/uploads/2023/10/FD904w-1.jpeg</t>
  </si>
  <si>
    <t>a14-4</t>
  </si>
  <si>
    <t>501555B</t>
  </si>
  <si>
    <t>Hilo Negro / black thread - 501555B</t>
  </si>
  <si>
    <t>Multipurpose Thread:&lt;/b&gt; 4 Cones Polyester Thread for Sewing, Embroidery, Serger color is as shown. More than 30 colors available. This thread is ideal for Serger sewing machines, as the product includes 4 cones of the same color, as many Serger sewing machines require. High Quality: High quality, high tension, low lint yarn Made of 100% polyester.</t>
  </si>
  <si>
    <t>https://fantasydiscountwholesale.com/wp-content/uploads/2023/10/904B.jpeg</t>
  </si>
  <si>
    <t>FD2208</t>
  </si>
  <si>
    <t>Hand Hold Mirror - FD2208</t>
  </si>
  <si>
    <t>Hand Hold Mirror</t>
  </si>
  <si>
    <t>Enhance your everyday grooming routine with our Handheld Mirror. This sleek and lightweight mirror is designed for convenience and versatility, making it a must-have addition to your beauty arsenal. With its comfortable grip and crystal-clear reflection, it's perfect for makeup application, hairstyling, or quick touch-ups on the go. Elevate your self-care routine with our Handheld Mirror and ensure you always look your best. Invest in your confidence and convenience today! 💄💇🪞</t>
  </si>
  <si>
    <t>https://fantasydiscountwholesale.com/wp-content/uploads/2023/10/FD2208-1.jpeg</t>
  </si>
  <si>
    <t>36076</t>
  </si>
  <si>
    <t>Cuban mop stick - 36076</t>
  </si>
  <si>
    <t xml:space="preserve">Cuban stick / palo cubano para trapear </t>
  </si>
  <si>
    <t>Sturdy Cuban wood mop stick, crafted from durable wood for reliable use. Compatible with various mop heads, this stick offers excellent grip and maneuverability for efficient floor cleaning. Ideal for both household and commercial cleaning tasks, ensuring long-lasting performance.</t>
  </si>
  <si>
    <t>https://fantasydiscountwholesale.com/wp-content/uploads/2024/09/36076.jpeg</t>
  </si>
  <si>
    <t>5752</t>
  </si>
  <si>
    <t>Plunger heavy duty - 5752</t>
  </si>
  <si>
    <t>Plunger black heavy duty - 5752</t>
  </si>
  <si>
    <t>Plunger Heavy Duty, model 5752, is designed for tough clogs and effective drain clearing. With a strong rubber cup and sturdy handle, it provides powerful suction and pressure to tackle blockages in sinks, toilets, and drains. Ideal for both household and commercial use, offering reliable performance when you need it most.</t>
  </si>
  <si>
    <t>https://fantasydiscountwholesale.com/wp-content/uploads/2024/10/5752.jpeg</t>
  </si>
  <si>
    <t>501556</t>
  </si>
  <si>
    <t>HILO DE COSER POLIESTER / POLYESTER SEWING THREAD -501556</t>
  </si>
  <si>
    <t>Minimize seam puckering/high resistance to abrasion/excellent seam strength &amp; appearance/excellent color fastness/suitable for high speed sew/minimize skipped stitches/high productivity/chemical resistance/extensive color range.</t>
  </si>
  <si>
    <t>https://fantasydiscountwholesale.com/wp-content/uploads/2023/10/Fd904-1.jpeg</t>
  </si>
  <si>
    <t>a14-5</t>
  </si>
  <si>
    <t>H016</t>
  </si>
  <si>
    <t>3PC BATH MATS - H016</t>
  </si>
  <si>
    <t>Synervo Rubber Bathroom Mat</t>
  </si>
  <si>
    <t>Durable Synervo rubber bathroom mat designed for safety and comfort. Features non-slip backing and a textured surface to prevent falls. Water-resistant and easy to clean, this mat is ideal for keeping your bathroom floor dry and secure.</t>
  </si>
  <si>
    <t>https://fantasydiscountwholesale.com/wp-content/uploads/2023/10/H016-3-colores-1.jpeg</t>
  </si>
  <si>
    <t>FD822</t>
  </si>
  <si>
    <t>Hanging 12 pins round plastic hanger - FD822</t>
  </si>
  <si>
    <t>Hanging round plastic clothes dryer 12 pins (green and orange)</t>
  </si>
  <si>
    <t xml:space="preserve">The Hanging 12 Pins Round Plastic Hanger offers a practical solution for drying or organizing small items. Lightweight and durable, it’s perfect for socks, underwear, or accessories, saving space while keeping laundry neat and convenient.
</t>
  </si>
  <si>
    <t>https://fantasydiscountwholesale.com/wp-content/uploads/2023/10/FD822.jpeg</t>
  </si>
  <si>
    <t>a15-1</t>
  </si>
  <si>
    <t>FD79</t>
  </si>
  <si>
    <t>Shower curtain rings - FD79</t>
  </si>
  <si>
    <t>Shower curtain rings</t>
  </si>
  <si>
    <t>A set of rings designed to securely hold and smoothly glide your shower curtain. These rings are moisture-resistant and built to withstand the bathroom environment. With their practical and durable design, they provide an efficient and stylish solution for keeping your shower curtain in place. 12pc pack</t>
  </si>
  <si>
    <t>https://fantasydiscountwholesale.com/wp-content/uploads/2023/10/180602-shower-curtain-rings.jpeg</t>
  </si>
  <si>
    <t>DC-38</t>
  </si>
  <si>
    <t xml:space="preserve">Rolling Kitchen Storage Rack - DC-38 </t>
  </si>
  <si>
    <t>4 tiers stacking rolling bin basket is a perfect storage solution for a multitude of household items.</t>
  </si>
  <si>
    <t xml:space="preserve">Multifunction Kitchen Organizer Rack Floor Multi-Layer Snack Trolley Removable Vegetable Basket, Storage Rack Vegetable Shlef Storage, Rack Storage Saving </t>
  </si>
  <si>
    <t>https://fantasydiscountwholesale.com/wp-content/uploads/2023/10/DC-38-kitchenware-1.jpeg</t>
  </si>
  <si>
    <t>a15-2</t>
  </si>
  <si>
    <t>FD712</t>
  </si>
  <si>
    <t>Scrubber steel wool 12ct - FD712</t>
  </si>
  <si>
    <t xml:space="preserve">HOMAX PRODUCTS </t>
  </si>
  <si>
    <t>Very fine gradeapplicationcuts gloss finish to semi-gloss finishcleans golf clubs, screens and framesbuffs final finish on painted trim</t>
  </si>
  <si>
    <t>https://fantasydiscountwholesale.com/wp-content/uploads/2024/02/FD712.jpeg</t>
  </si>
  <si>
    <t>09032</t>
  </si>
  <si>
    <t>Broom zuliana - 09032</t>
  </si>
  <si>
    <t>Zuliana escoba / broom</t>
  </si>
  <si>
    <t>https://fantasydiscountwholesale.com/wp-content/uploads/2023/10/09032.jpeg</t>
  </si>
  <si>
    <t>FD711</t>
  </si>
  <si>
    <t>Scrubber stainless steal 3pc - FD711</t>
  </si>
  <si>
    <t>Brite Stainless Steel</t>
  </si>
  <si>
    <t>such as grease, tough dirt, burnt stains, etc. Durable and versatile for use on stoves, ovens, grills, pots and pans, etc.</t>
  </si>
  <si>
    <t>https://fantasydiscountwholesale.com/wp-content/uploads/2023/11/FD711.jpeg</t>
  </si>
  <si>
    <t>3283</t>
  </si>
  <si>
    <t>Tape Adhesive tape small - 3283</t>
  </si>
  <si>
    <t>Small adhesive tape - 3283</t>
  </si>
  <si>
    <t>Small Adhesive Tape (3283) is a versatile and strong tape, perfect for everyday use in offices, schools, or home projects. It provides a secure hold and is easy to cut for various applications. Ideal for retail and bulk purchases in discount stores.</t>
  </si>
  <si>
    <t>https://fantasydiscountwholesale.com/wp-content/uploads/2025/02/3283.jpeg</t>
  </si>
  <si>
    <t>3285</t>
  </si>
  <si>
    <t xml:space="preserve">Tape Adhesive tape 3 inch - 3285 </t>
  </si>
  <si>
    <t xml:space="preserve">3 inch adhesive tape - 3285 </t>
  </si>
  <si>
    <t>3-Inch Adhesive Tape (3285) provides extra width and strong adhesion, perfect for sealing large packages, heavy-duty tasks, or craft projects. Its durable design ensures reliable performance. Ideal for retail, bulk purchases, and discount stores.</t>
  </si>
  <si>
    <t>https://fantasydiscountwholesale.com/wp-content/uploads/2025/02/3285.jpeg</t>
  </si>
  <si>
    <t>CH91109</t>
  </si>
  <si>
    <t>Tape 1.89" x 30 FT Painter Tape - CH91109</t>
  </si>
  <si>
    <t>1.89" x 30 FT Painter Tape - CH91109</t>
  </si>
  <si>
    <t>1.89" x 30 ft Painter Tape – CH91109: Durable masking tape for clean paint lines, easy removal, and no residue. Ideal for wholesale to hardware, paint, and home improvement retailers.</t>
  </si>
  <si>
    <t>https://fantasydiscountwholesale.com/wp-content/uploads/2025/06/CH91109.jpg</t>
  </si>
  <si>
    <t>CH91134</t>
  </si>
  <si>
    <t>Tape 2" Paint Scraper - CH91134</t>
  </si>
  <si>
    <t>2" Paint Scraper - CH91134</t>
  </si>
  <si>
    <t>2" Paint Scraper – CH91134: Durable steel blade scraper with ergonomic handle for removing paint, stickers, and debris. Comfortable grip and tough performance. Ideal for wholesale to hardware, paint, and home improvement retailers.</t>
  </si>
  <si>
    <t>https://fantasydiscountwholesale.com/wp-content/uploads/2025/06/CH91134.jpg</t>
  </si>
  <si>
    <t>CH26660</t>
  </si>
  <si>
    <t>Tape 2"X 100 YD Clear Opp Tape - CH26660</t>
  </si>
  <si>
    <t>2"X 100 YD Clear Opp Tape - CH26660</t>
  </si>
  <si>
    <t>2″×100 yd Clear OPP Tape – CH26660: Strong, transparent tape for sealing boxes and packaging. Reliable adhesive, tear-resistant. Ideal for wholesale to packagers, warehouses, and shipping supply retailers.</t>
  </si>
  <si>
    <t>https://fantasydiscountwholesale.com/wp-content/uploads/2025/06/CH26660.jpg</t>
  </si>
  <si>
    <t>CH80389</t>
  </si>
  <si>
    <t>Tape 2"X 50 YD Brown Parking Tape - CH80389</t>
  </si>
  <si>
    <t>2"X 50 YD Brown Parking Tape - CH80389</t>
  </si>
  <si>
    <t>2″×50 yd Brown Parking Tape – CH80389: Durable, high-visibility tape ideal for parking lots, loading zones, and hazard marking. Easy to apply and weather-resistant. Perfect for wholesale to maintenance and safety suppliers.</t>
  </si>
  <si>
    <t>https://fantasydiscountwholesale.com/wp-content/uploads/2025/06/CH80389.jpg</t>
  </si>
  <si>
    <t>CH26632</t>
  </si>
  <si>
    <t>Tape 2"x 50 YD Clear Opp Tape- CH26632</t>
  </si>
  <si>
    <t>2"x 50 YD Clear Opp Tape- CH26632</t>
  </si>
  <si>
    <t>2″ × 50 yd Clear OPP Tape – CH26632: Strong, transparent tape for sealing boxes and packages. Reliable adhesive and tear-resistant. Ideal for wholesale to packaging, shipping, and warehouse supply retailers.</t>
  </si>
  <si>
    <t>https://fantasydiscountwholesale.com/wp-content/uploads/2025/06/CH26632.jpg</t>
  </si>
  <si>
    <t>CH86501</t>
  </si>
  <si>
    <t>20W Mini Glue Gun - CH86501</t>
  </si>
  <si>
    <t>20 W Mini Glue Gun – CH86501: Compact glue gun delivers fast heating and strong bond for craft or repair projects. Lightweight and easy to use. Ideal for wholesale to craft, DIY, and hardware retailers.</t>
  </si>
  <si>
    <t>https://fantasydiscountwholesale.com/wp-content/uploads/2025/06/CH86501.jpg</t>
  </si>
  <si>
    <t>CV86655</t>
  </si>
  <si>
    <t>4PC Paint Trim Kit - CV86655</t>
  </si>
  <si>
    <t>Compact paint trim kit includes four essential tools—angled brush, foam roller, painter’s tape, and trim pad—for precise edging and clean lines. Ideal for wholesale to hardware, paint, and DIY retail suppliers.</t>
  </si>
  <si>
    <t>https://fantasydiscountwholesale.com/wp-content/uploads/2025/06/CV86655.jpg</t>
  </si>
  <si>
    <t>CH86126</t>
  </si>
  <si>
    <t>5MTR Measuring Tape - CH86126</t>
  </si>
  <si>
    <t>5 m measuring tape – CH86126: Compact and durable, this 5-meter tape features easy-read markings, a locking mechanism, and belt clip. Ideal for wholesale to hardware, tools, and home improvement retailers.</t>
  </si>
  <si>
    <t>https://fantasydiscountwholesale.com/wp-content/uploads/2025/06/CH86126.jpg</t>
  </si>
  <si>
    <t>FD837</t>
  </si>
  <si>
    <t>Rice plastic spoon - FD837</t>
  </si>
  <si>
    <t xml:space="preserve">Plastic Rice Paddle Spoon Rice Scoop, Non-Stick Rice Spatula Rice Cooker Shovel Rice Serving Spoon </t>
  </si>
  <si>
    <t>Plastic Rice Paddle Spoon Rice Scoop, Non-Stick Rice Spatula Rice Cooker Shovel Rice Serving Spoon</t>
  </si>
  <si>
    <t>https://fantasydiscountwholesale.com/wp-content/uploads/2023/10/837.jpeg</t>
  </si>
  <si>
    <t>a15-4</t>
  </si>
  <si>
    <t>12001</t>
  </si>
  <si>
    <t>Broom fantastica  - 12001</t>
  </si>
  <si>
    <t>FANTASTICA ESCOBA BROOM</t>
  </si>
  <si>
    <t>Our high-quality brooms, available for wholesale. Featuring robust, dense bristles and an ergonomic handle, they ensure efficient and comfortable sweeping. Ideal for all floor types, these durable brooms are a must-have for homes, offices, and commercial spaces, promising a thorough and effortless clean.</t>
  </si>
  <si>
    <t>https://fantasydiscountwholesale.com/wp-content/uploads/2023/10/12001.jpeg</t>
  </si>
  <si>
    <t>a16-1</t>
  </si>
  <si>
    <t>YL-1010</t>
  </si>
  <si>
    <t>joyero de musica / music jewelry box - YL1010</t>
  </si>
  <si>
    <t>Toy music jewelry box</t>
  </si>
  <si>
    <t>Please manually turn the hand-wheel counterclockwise to ensure there is no thread jamming or other problems before turning on the power.
Please only choose one way to start the machine (electricity-powered or battery-powered). Otherwise, it would either make the machine not work or even damage the machine if the power supply and battery are used at the same time.</t>
  </si>
  <si>
    <t>.</t>
  </si>
  <si>
    <t>3182</t>
  </si>
  <si>
    <t>700pc Medium White T-shit Carry out Bag - 3182</t>
  </si>
  <si>
    <t>Medium White T-shit Carry out Bag</t>
  </si>
  <si>
    <t>Expand your packaging solutions with our Medium White T-Shirt Carry Out Bags. Ideal for wholesale, these durable bags are perfect for retail stores, takeaways, or markets. Their versatile size and strong material ensure convenience and reliability for carrying a variety of items, making them essential for any business</t>
  </si>
  <si>
    <t>https://fantasydiscountwholesale.com/wp-content/uploads/2023/10/3182.jpeg</t>
  </si>
  <si>
    <t>a16-2</t>
  </si>
  <si>
    <t>FD7854</t>
  </si>
  <si>
    <t>Umbrella large semi-automatic - FD7854</t>
  </si>
  <si>
    <t>https://fantasydiscountwholesale.com/wp-content/uploads/2024/02/7854.jpeg</t>
  </si>
  <si>
    <t>a16-3</t>
  </si>
  <si>
    <t>3281</t>
  </si>
  <si>
    <t>Bucket with squeezer for mop - 3281</t>
  </si>
  <si>
    <t>Bucket with Squeezer for Mop (3281) features a convenient built-in squeezer to easily wring out mop heads, making cleaning more efficient. Its durable design is perfect for households, offices, or businesses. Ideal for wholesale and discount stores.</t>
  </si>
  <si>
    <t>https://fantasydiscountwholesale.com/wp-content/uploads/2025/02/3281.jpeg</t>
  </si>
  <si>
    <t>40007</t>
  </si>
  <si>
    <t>Small picnic tables - 40007</t>
  </si>
  <si>
    <t>Brush with double function, cleans and removes floors, removes water with its band and removes dirt or accumulations with its plastic fibers.</t>
  </si>
  <si>
    <t>Floor brush with short, hard and resistant fibers that allow you to scrub floors. It is covered with a PVC band, which has the function of draining excess water.</t>
  </si>
  <si>
    <t>https://fantasydiscountwholesale.com/wp-content/uploads/2024/09/40007.jpeg</t>
  </si>
  <si>
    <t>a16-4</t>
  </si>
  <si>
    <t>FD0299</t>
  </si>
  <si>
    <t>Hand sanitizer Fior - FD0299</t>
  </si>
  <si>
    <t>Germ Protect Alcohol Based Hand Sanitizer</t>
  </si>
  <si>
    <t>Germ Protect Alcohol-Based Hand Sanitizer 500ml is made perfect solution to protect you from germs. This 60% alcohol sanitizer kills 99.9% of the germs instantly without water.</t>
  </si>
  <si>
    <t>https://fantasydiscountwholesale.com/wp-content/uploads/2023/10/FD0299.jpeg</t>
  </si>
  <si>
    <t>a17-2</t>
  </si>
  <si>
    <t>2570</t>
  </si>
  <si>
    <t>Plastic spoon 36pc strong - 2570</t>
  </si>
  <si>
    <t>Plastic Spoon 36pc (Strong - 2570) offers durability and convenience for everyday use. These sturdy spoons are ideal for parties, picnics, or takeout. Perfect for households, events, or businesses. Great for wholesale and discount stores.</t>
  </si>
  <si>
    <t>https://fantasydiscountwholesale.com/wp-content/uploads/2025/02/2570SPOON.jpeg</t>
  </si>
  <si>
    <t>a17-4</t>
  </si>
  <si>
    <t>2571</t>
  </si>
  <si>
    <t>Plastic forks 36pc strong - 2571</t>
  </si>
  <si>
    <t>Plastic Forks 36pc (Strong - 2571) are durable and reliable for everyday use, ideal for parties, picnics, and takeout. Their sturdy design ensures ease of use for all types of meals. Perfect for households, events, or businesses. Great for wholesale and discount stores.</t>
  </si>
  <si>
    <t>https://fantasydiscountwholesale.com/wp-content/uploads/2025/02/2571FORK.jpeg</t>
  </si>
  <si>
    <t>3282</t>
  </si>
  <si>
    <t>Construction gloves - 3282</t>
  </si>
  <si>
    <t>Construction Gloves (3282) offer superior protection with durable material, perfect for handling heavy-duty tasks, construction work, or DIY projects. They provide a comfortable, secure fit and enhance grip. Ideal for wholesale, retail, and discount stores.</t>
  </si>
  <si>
    <t>https://fantasydiscountwholesale.com/wp-content/uploads/2025/02/3282.jpeg</t>
  </si>
  <si>
    <t>3286</t>
  </si>
  <si>
    <t>Plastic hamper small - 3286</t>
  </si>
  <si>
    <t>Small Plastic Hamper (3286) is a lightweight and durable storage solution, perfect for organizing laundry, toys, or household items. Its compact design fits easily in small spaces. Ideal for retail, bulk purchases, and discount stores.</t>
  </si>
  <si>
    <t>https://fantasydiscountwholesale.com/wp-content/uploads/2025/02/3286.jpeg</t>
  </si>
  <si>
    <t>7875</t>
  </si>
  <si>
    <t>T-shit bag white thank you 1000pc - 7875</t>
  </si>
  <si>
    <t>Thank you T-shit bag 1000pc - 7875</t>
  </si>
  <si>
    <t>Thank you T-shirt bag 1000pc – 7875 is a bulk pack of durable plastic bags with classic “Thank You” print. Ideal for grocery stores, takeout, and retail. Perfect for wholesale distribution.</t>
  </si>
  <si>
    <t>https://fantasydiscountwholesale.com/wp-content/uploads/2025/05/11000.jpg</t>
  </si>
  <si>
    <t>WT202226</t>
  </si>
  <si>
    <t>Razor wetell 3pc Pink - WT202226</t>
  </si>
  <si>
    <t>3pc Pink Pink razor Wetwell pure comfort</t>
  </si>
  <si>
    <t>Set of 3 Wetwell Pure Comfort razors in pink, designed for a smooth and comfortable shave. Each razor features precision blades and an ergonomic handle for ease of use. Ideal for both men and women, providing a close, irritation-free shave every time.</t>
  </si>
  <si>
    <t>https://fantasydiscountwholesale.com/wp-content/uploads/2023/10/WT202207.jpeg</t>
  </si>
  <si>
    <t>a18-1</t>
  </si>
  <si>
    <t>FD810</t>
  </si>
  <si>
    <t>3pc kitchen Stainles stainer set - FD810</t>
  </si>
  <si>
    <t>Stainles Steel Multipurpose Kitchen Strainer Set</t>
  </si>
  <si>
    <t>This set includes three different-sized strainers, The fine mesh is perfect for a variety of uses, from rinsing vegetables and fruits to straining pasta and sifting dry ingredients. Each strainer features a sturdy handle and a convenient hanging loop for easy storage. This set is a versatile and practical addition to any kitchen.</t>
  </si>
  <si>
    <t>https://fantasydiscountwholesale.com/wp-content/uploads/2023/10/FD810-1.jpeg</t>
  </si>
  <si>
    <t>a18-2</t>
  </si>
  <si>
    <t>IN86003</t>
  </si>
  <si>
    <t>BABY OIL - IN86003</t>
  </si>
  <si>
    <t xml:space="preserve">BABY OIL REGULAR        </t>
  </si>
  <si>
    <t xml:space="preserve">Classic baby oil provides gentle moisture, leaving skin soft and smooth. Ideal for everyday use, massage, and value-focused retail shelves. Trusted, simple, and affordable.
</t>
  </si>
  <si>
    <t>https://fantasydiscountwholesale.com/wp-content/uploads/2024/05/IN86003.jpeg</t>
  </si>
  <si>
    <t>a19-2</t>
  </si>
  <si>
    <t>IN86006</t>
  </si>
  <si>
    <t>PETROLEUM JELLY - IN86006</t>
  </si>
  <si>
    <t xml:space="preserve">PETROLEUM JELLY REGULAR        </t>
  </si>
  <si>
    <t xml:space="preserve">Classic petroleum jelly seals in moisture to protect and soften dry skin. Multipurpose, long-lasting care ideal for everyday use and high-turnover discount retail.
</t>
  </si>
  <si>
    <t>https://fantasydiscountwholesale.com/wp-content/uploads/2024/05/IN86006.jpeg</t>
  </si>
  <si>
    <t>IN85602</t>
  </si>
  <si>
    <t>Fresh slidelock freezer - IN85602</t>
  </si>
  <si>
    <t xml:space="preserve">12CT QUATER SLIDELOCK FREEZER        </t>
  </si>
  <si>
    <t xml:space="preserve">12-count quart slidelock freezer bags offer strong seal to lock in freshness. Durable, leak-resistant, and perfect for food storage. Great everyday value for discount retailers.
</t>
  </si>
  <si>
    <t>https://fantasydiscountwholesale.com/wp-content/uploads/2024/05/IN85602.jpeg</t>
  </si>
  <si>
    <t>a19-3</t>
  </si>
  <si>
    <t>IN85597</t>
  </si>
  <si>
    <t>Fresh sandwich bags - IN85597</t>
  </si>
  <si>
    <t xml:space="preserve">120CT SANDWICH BAGS         </t>
  </si>
  <si>
    <t xml:space="preserve">120-count sandwich bags provide reliable food storage for lunches and snacks. Easy to use, durable, and budget-friendly—perfect for everyday needs and discount store shoppers.
</t>
  </si>
  <si>
    <t>https://fantasydiscountwholesale.com/wp-content/uploads/2024/05/IN85597.jpeg</t>
  </si>
  <si>
    <t>IN24841</t>
  </si>
  <si>
    <t>VAPORIZING CHEST - IN24841</t>
  </si>
  <si>
    <t xml:space="preserve">VAPORIZING CHEST </t>
  </si>
  <si>
    <t xml:space="preserve">Vaporizing chest rub helps relieve cough and congestion with soothing vapors. Trusted comfort for cold season, easy to use, and a strong seller for value-focused discount stores.
</t>
  </si>
  <si>
    <t>https://fantasydiscountwholesale.com/wp-content/uploads/2024/05/IN24841.jpeg</t>
  </si>
  <si>
    <t>IN24840</t>
  </si>
  <si>
    <t>ANALGESIC GEL - IN24840</t>
  </si>
  <si>
    <t xml:space="preserve">ANALGESIC GEL        </t>
  </si>
  <si>
    <t xml:space="preserve">Fast-acting analgesic gel delivers cooling relief for muscle and joint pain. Non-greasy, easy to apply, and ideal for everyday pain relief at discount retail.
</t>
  </si>
  <si>
    <t>https://fantasydiscountwholesale.com/wp-content/uploads/2024/05/IN24840.jpeg</t>
  </si>
  <si>
    <t>0747</t>
  </si>
  <si>
    <t>DOVE NOURISHING 200ml - 0747</t>
  </si>
  <si>
    <t xml:space="preserve">200ML DOVE NOURISHING        </t>
  </si>
  <si>
    <t xml:space="preserve">Dove Nourishing 200ml delivers rich moisture and gentle care for soft, healthy-looking skin. Trusted brand appeal, perfect size, and strong everyday value for discount retailers.
</t>
  </si>
  <si>
    <t>https://fantasydiscountwholesale.com/wp-content/uploads/2024/05/0747.jpeg</t>
  </si>
  <si>
    <t>a19-4</t>
  </si>
  <si>
    <t>IN23592</t>
  </si>
  <si>
    <t>FOOT POWDER - IN23592</t>
  </si>
  <si>
    <t xml:space="preserve">FOOT CORNSTARCH POWDER        </t>
  </si>
  <si>
    <t xml:space="preserve">Foot cornstarch powder absorbs moisture and helps keep feet dry, fresh, and comfortable. Ideal for daily foot care and high-demand, value-focused discount retail.
</t>
  </si>
  <si>
    <t>https://fantasydiscountwholesale.com/wp-content/uploads/2024/05/IN23592.jpeg</t>
  </si>
  <si>
    <t>CN90036</t>
  </si>
  <si>
    <t>SUPER FLAME METHANOL CN90036</t>
  </si>
  <si>
    <t xml:space="preserve">SUPER FLAME METHANOL        </t>
  </si>
  <si>
    <t>Introducing Super Flame Methanol, a high-quality fuel solution suitable for various applications, including camping stoves, marine stoves, and industrial use. This methanol fuel offers clean and efficient combustion, providing a reliable source of heat for cooking, heating, and other purposes. With its consistent performance and high energy content, Super Flame Methanol is an excellent choice for users seeking a dependable fuel option for their outdoor adventures or industrial needs.</t>
  </si>
  <si>
    <t>https://fantasydiscountwholesale.com/wp-content/uploads/2024/05/CN90036.jpeg</t>
  </si>
  <si>
    <t>a19-6</t>
  </si>
  <si>
    <t>FD2302</t>
  </si>
  <si>
    <t>Entrance door mat- semicircle - FD2302</t>
  </si>
  <si>
    <t>Entrance door mat 45*75cm</t>
  </si>
  <si>
    <t>Welcome your guests in style with our Entrance Door Mat. Its non-slip backing ensures safety in all weather conditions.. Elevate your home's entrance with this timeless and functional door mat. Make a great first impression and welcome visitors with our Entrance Door Mat today! 🏡🚪👋</t>
  </si>
  <si>
    <t>https://fantasydiscountwholesale.com/wp-content/uploads/2023/10/FD2302.jpeg</t>
  </si>
  <si>
    <t>FD2301</t>
  </si>
  <si>
    <t>Entrance Welcome mat - FD2301</t>
  </si>
  <si>
    <t>Entrance door mat- Welcome 45*75cm</t>
  </si>
  <si>
    <t>Welcome your guests in style with our "Welcome" Entrance Door Mat. Its non-slip backing ensures safety in all weather conditions, and the classic "Welcome" message adds a touch of hospitality to your doorstep. Elevate your home's entrance with this timeless and functional door mat. Make a great first impression and welcome visitors with our "Welcome" Entrance Door Mat today! 🏡🚪👋</t>
  </si>
  <si>
    <t>https://fantasydiscountwholesale.com/wp-content/uploads/2023/10/FD2301.jpeg</t>
  </si>
  <si>
    <t>FD1602</t>
  </si>
  <si>
    <t>Entrance door mat - FD1602</t>
  </si>
  <si>
    <t>https://fantasydiscountwholesale.com/wp-content/uploads/2023/10/FD1602.jpeg</t>
  </si>
  <si>
    <t>80089</t>
  </si>
  <si>
    <t>PUPPY PADS - 80089</t>
  </si>
  <si>
    <t xml:space="preserve">3CT PUPPY PADS        </t>
  </si>
  <si>
    <t>Set of 3 absorbent puppy pads designed for potty training and indoor use. These pads offer leak-proof protection with a waterproof backing and quick-dry surface. Ideal for puppies and small pets, ensuring a clean and convenient solution for pet owners.</t>
  </si>
  <si>
    <t>https://fantasydiscountwholesale.com/wp-content/uploads/2024/05/80089.jpeg</t>
  </si>
  <si>
    <t>a20-1</t>
  </si>
  <si>
    <t>YL2032</t>
  </si>
  <si>
    <t>Jewelry box kissing radio - YL2032</t>
  </si>
  <si>
    <t>RADIO MUSICAL BOX (JOYERO)</t>
  </si>
  <si>
    <t>Ideal for wholesale, this unique blend of retro design and modern sound technology appeals to all ages, perfect for music lovers, collectors, or as a nostalgic home accessory.</t>
  </si>
  <si>
    <t>https://fantasydiscountwholesale.com/wp-content/uploads/2023/10/YL2032.jpeg</t>
  </si>
  <si>
    <t>86000</t>
  </si>
  <si>
    <t>Telight pine 10ct - 86000</t>
  </si>
  <si>
    <t xml:space="preserve">10CT  PINE        </t>
  </si>
  <si>
    <t>Introducing the 10-count  Candles in Pine scent, perfect for bringing the refreshing aroma of pine trees into your home. These s are ideal for creating a cozy and inviting atmosphere during the holiday season or all year round. With their long-lasting burn time, they're perfect for adding a touch of natural fragrance to any room. Whether you're hosting a gathering or enjoying a quiet evening at home, these pine-scented s will enhance the ambiance with their delightful fragrance.</t>
  </si>
  <si>
    <t>https://fantasydiscountwholesale.com/wp-content/uploads/2024/05/86000.jpeg</t>
  </si>
  <si>
    <t>a20-2</t>
  </si>
  <si>
    <t>86011</t>
  </si>
  <si>
    <t xml:space="preserve"> blue berry 10ct - 86011</t>
  </si>
  <si>
    <t xml:space="preserve">10CT TEA LIGHT BLUE BERRY        </t>
  </si>
  <si>
    <t>Introducing the 10-count Tea Light Candles in Blueberry scent, perfect for infusing your home with the delightful aroma of ripe blueberries. These s are ideal for creating a cozy and inviting atmosphere, whether you're hosting a gathering or enjoying a quiet evening at home. With their long-lasting burn time, they provide hours of gentle illumination and fragrant ambiance. Illuminate your space and indulge your senses with these blueberry-scented s.</t>
  </si>
  <si>
    <t>https://fantasydiscountwholesale.com/wp-content/uploads/2024/05/86011.jpeg</t>
  </si>
  <si>
    <t>86018</t>
  </si>
  <si>
    <t xml:space="preserve"> vanilla 10ct - 86018</t>
  </si>
  <si>
    <t xml:space="preserve">10CT TEA LIGHT VANILLA        </t>
  </si>
  <si>
    <t>Introducing the 10-count Tea Light Candles in Vanilla scent, perfect for adding a warm and inviting fragrance to your home. These s offer a delightful vanilla aroma that fills the room with comfort and relaxation. Whether you're hosting a gathering or enjoying a quiet evening at home, these s provide gentle illumination and a soothing scent. With their long-lasting burn time, they're ideal for creating a cozy ambiance anytime, anywhere. Enjoy the comforting aroma of vanilla with these fragrant s.</t>
  </si>
  <si>
    <t>https://fantasydiscountwholesale.com/wp-content/uploads/2024/05/86018.jpeg</t>
  </si>
  <si>
    <t>86013</t>
  </si>
  <si>
    <t xml:space="preserve"> gardenia 10ct - 86013</t>
  </si>
  <si>
    <t xml:space="preserve">10CT  GARDENIA        </t>
  </si>
  <si>
    <t>Introducing the 10-count  Candles in Gardenia scent, perfect for bringing the enchanting aroma of gardenia flowers into your home. These s are ideal for creating a serene and relaxing atmosphere, whether you're unwinding after a long day or hosting a special occasion. With their long-lasting burn time, they provide hours of gentle illumination and fragrant ambiance. Indulge your senses and enhance your space with the captivating scent of gardenia with these s.</t>
  </si>
  <si>
    <t>https://fantasydiscountwholesale.com/wp-content/uploads/2024/05/86013.jpeg</t>
  </si>
  <si>
    <t>7535</t>
  </si>
  <si>
    <t>PUNCH BOWL #1 - 7535</t>
  </si>
  <si>
    <t>Palangana #1 / PUNCH BOWL #1</t>
  </si>
  <si>
    <t>https://fantasydiscountwholesale.com/wp-content/uploads/2023/10/7535.jpeg</t>
  </si>
  <si>
    <t>a20-3</t>
  </si>
  <si>
    <t>7542</t>
  </si>
  <si>
    <t>Basin bowl #2 - 7542</t>
  </si>
  <si>
    <t>Palangana #2 / PUNCH BOWL #2</t>
  </si>
  <si>
    <t>https://fantasydiscountwholesale.com/wp-content/uploads/2023/10/7542.jpeg</t>
  </si>
  <si>
    <t>7559</t>
  </si>
  <si>
    <t>Basin bowl #3 - 7559</t>
  </si>
  <si>
    <t xml:space="preserve">Basin bowl #3 </t>
  </si>
  <si>
    <t>Basin Bowl #3 is a durable, multipurpose bowl ideal for washing, cleaning, or carrying items. Its large capacity and sturdy design make it perfect for household chores, outdoor activities, or general utility use. Versatile and practical, it’s an essential tool for any home or workspace.</t>
  </si>
  <si>
    <t>https://fantasydiscountwholesale.com/wp-content/uploads/2023/10/7559.jpeg</t>
  </si>
  <si>
    <t>FD708</t>
  </si>
  <si>
    <t>Tapetes Juego de Bano figuras 3PC  50*80cm / 3pc bathroom set - FD708</t>
  </si>
  <si>
    <t>3 Piece Bathroom Rug Set</t>
  </si>
  <si>
    <t>Diseño razonable a juego: cada juego de tapetes de baño viene con 3 alfombras, incluyendo 1 alfombra grande (32 x 20 pulgadas), 1 alfombra pequeña (24 x 17 pulgadas) y 1 alfombra en forma de U (24 x 20 pulgadas). El juego de tapetes de baño de tres piezas proporciona una solución perfecta para el suelo entre la bañera, el inodoro y el fregadero, eliminando la molestia de combinar. Este es un plan de actualización de baño muy rentable</t>
  </si>
  <si>
    <t>https://fantasydiscountwholesale.com/wp-content/uploads/2024/02/FD708.jpeg</t>
  </si>
  <si>
    <t>a22-1</t>
  </si>
  <si>
    <t>CH82268</t>
  </si>
  <si>
    <t>Plunger two Layers Double  - CH82268</t>
  </si>
  <si>
    <t>Two Layers Double Plunger - CH82268</t>
  </si>
  <si>
    <t>Two Layers Double Plunger – CH82268: Heavy-duty rubber cup with dual-layer design ensures strong suction. Long wooden handle offers firm grip. Ideal for wholesale to hardware, janitorial, and home supply retailers.</t>
  </si>
  <si>
    <t>https://fantasydiscountwholesale.com/wp-content/uploads/2025/06/CH82268.jpg</t>
  </si>
  <si>
    <t>a22-2</t>
  </si>
  <si>
    <t>CH10024</t>
  </si>
  <si>
    <t>Two Tone Toilet Brush - CH10024</t>
  </si>
  <si>
    <t>Two Tone Toilet Brush – CH10024: Durable brush with stylish two-tone design and matching holder. Conceals brush for a tidy look. Ideal for wholesale to home goods and bathroom supply retailers.</t>
  </si>
  <si>
    <t>https://fantasydiscountwholesale.com/wp-content/uploads/2025/06/CH10024.jpg</t>
  </si>
  <si>
    <t>CH85606</t>
  </si>
  <si>
    <t>Dollar Coin Bank 13.6*15cm - CH85606</t>
  </si>
  <si>
    <t>Dollar Coin Bank 13.6×15cm – CH85606: Sealed tin bank with a dollar design, ideal for saving goals. Coins cannot be removed without opening the bank. Perfect for wholesale to gift and general merchandise retailers.</t>
  </si>
  <si>
    <t>https://fantasydiscountwholesale.com/wp-content/uploads/2025/06/CH865606.jpg</t>
  </si>
  <si>
    <t>CH86412</t>
  </si>
  <si>
    <t>Kids Coin Bank 10*15cm - CH86412</t>
  </si>
  <si>
    <t>Kids Coin Bank 10×15cm – CH86412: Durable tin coin bank with fun, colorful designs. Compact and lightweight, perfect for children to start saving. Ideal for wholesale to toy, gift, and general merchandise retailers.</t>
  </si>
  <si>
    <t>https://fantasydiscountwholesale.com/wp-content/uploads/2025/06/CH86412.jpg</t>
  </si>
  <si>
    <t>CH85676</t>
  </si>
  <si>
    <t>Dollar Coin Bank 10*15 - CH85676</t>
  </si>
  <si>
    <t>Dollar Coin Bank 10×15 cm – CH85676: Sealed tin bank with dollar design, ideal for saving coins securely. Compact and durable, perfect for wholesale to gift and general merchandise retailers.</t>
  </si>
  <si>
    <t>https://fantasydiscountwholesale.com/wp-content/uploads/2025/06/CH85676.jpg</t>
  </si>
  <si>
    <t>CN90073</t>
  </si>
  <si>
    <t>Plastic combo 51 pcs  - CN90073</t>
  </si>
  <si>
    <t xml:space="preserve">COMBO CUTLERY 51CT        </t>
  </si>
  <si>
    <t>Combo cutlery – CN90073 includes durable forks, spoons, and knives in a convenient set, perfect for parties, events, and takeout. Ideal for wholesale to caterers, restaurants, and retail outlets.</t>
  </si>
  <si>
    <t>https://fantasydiscountwholesale.com/wp-content/uploads/2024/05/CN90073.jpeg</t>
  </si>
  <si>
    <t>a22-3</t>
  </si>
  <si>
    <t>0182</t>
  </si>
  <si>
    <t>Plastic hamper - 0182</t>
  </si>
  <si>
    <t>Colorful plastic hamper with top</t>
  </si>
  <si>
    <t>Organize in style with our colorful plastic hamper with a top. Perfect for laundry, toys, or general storage, this durable hamper adds a vibrant touch to any room. Its secure top keeps contents out of sight, making tidying up easy and stylish.</t>
  </si>
  <si>
    <t>https://fantasydiscountwholesale.com/wp-content/uploads/2024/07/0182.jpeg</t>
  </si>
  <si>
    <t>MA2025</t>
  </si>
  <si>
    <t>Flower pot - MA2025</t>
  </si>
  <si>
    <t>Flower Pot MA2025 is a durable and stylish planter, perfect for indoor or outdoor use. Its modern design enhances any space while providing optimal drainage for healthy plant growth. Ideal for homes, gardens, and businesses. Great for wholesale and discount stores.</t>
  </si>
  <si>
    <t>https://fantasydiscountwholesale.com/wp-content/uploads/2025/02/MA2025.jpeg</t>
  </si>
  <si>
    <t>7993</t>
  </si>
  <si>
    <t>Plastic hamppers with top - 7993</t>
  </si>
  <si>
    <t>Plastic hampers with top – 7993 offer durable storage with a ventilated design and secure lid. Ideal for laundry or general organization. Great for wholesale to home goods stores and retailers.</t>
  </si>
  <si>
    <t>https://fantasydiscountwholesale.com/wp-content/uploads/2025/05/7993.jpeg</t>
  </si>
  <si>
    <t>CH81731</t>
  </si>
  <si>
    <t>Long Towel Bar With Stainless Steel Rod  -CH81731</t>
  </si>
  <si>
    <t>Long Towel Bar With Stainless Steel Rod 48 -CH81731</t>
  </si>
  <si>
    <t>The Long Towel Bar with Stainless Steel Rod – 48" (CH81731) is a durable, wall-mounted solution designed to keep towels organized and accessible in bathrooms, kitchens, laundry rooms, or workshops. Crafted from brushed stainless steel, it offers a sleek, modern look that complements various interior styles. Each unit includes the towel bar, screw pack, and installation manual for easy setup</t>
  </si>
  <si>
    <t>https://fantasydiscountwholesale.com/wp-content/uploads/2025/06/CH81731.jpg</t>
  </si>
  <si>
    <t>CH82263</t>
  </si>
  <si>
    <t>Suction Bath Organizer Clear -CH82263</t>
  </si>
  <si>
    <t>Suction Bath Organizer Clear 48 -CH82263</t>
  </si>
  <si>
    <t>Clear suction bath organizer sticks firmly to smooth surfaces—no tools needed. Keeps soap, shampoo, and toiletries neatly stored. Ideal for wholesale to home goods or bathroom supply stores.</t>
  </si>
  <si>
    <t>https://fantasydiscountwholesale.com/wp-content/uploads/2025/06/CH82263.jpg</t>
  </si>
  <si>
    <t>CH86320</t>
  </si>
  <si>
    <t>Suction Soap Case Clear - CH86320</t>
  </si>
  <si>
    <t>Suction Soap Case Clear 48- CH86320</t>
  </si>
  <si>
    <t xml:space="preserve">Suction Soap Case Clear – CH86320 keeps soap dry and in place with strong suction. No tools needed. Great for bathrooms or kitchens. Ideal for wholesale to home goods and supply stores.
</t>
  </si>
  <si>
    <t>https://fantasydiscountwholesale.com/wp-content/uploads/2025/06/CH86320.jpg</t>
  </si>
  <si>
    <t>CV76801</t>
  </si>
  <si>
    <t>3PK Peva Printed Shower Carps  - CV76801</t>
  </si>
  <si>
    <t>3PK Peva Printed Shower Carps 72 - CV76801</t>
  </si>
  <si>
    <t xml:space="preserve">3PK Peva Printed Shower Caps – CV76801 includes three waterproof, reusable caps to keep hair dry during showers or baths. One size fits most. Ideal for wholesale to beauty and personal care retailers.
</t>
  </si>
  <si>
    <t>https://fantasydiscountwholesale.com/wp-content/uploads/2025/06/CV76801.jpg</t>
  </si>
  <si>
    <t>CH99298</t>
  </si>
  <si>
    <t>Memory Foam Bath Mat 30x20" - CH99298</t>
  </si>
  <si>
    <t>Memory Foam Bath Mat 30x20" – CH99298: Soft memory foam mat with checker design, non-slip backing, and quick-dry surface. Ideal for wholesale to home goods and bath retailers.</t>
  </si>
  <si>
    <t>https://fantasydiscountwholesale.com/wp-content/uploads/2025/06/CH99298.jpg</t>
  </si>
  <si>
    <t>CH35463</t>
  </si>
  <si>
    <t>Shower Courtain Rod 41"/76" White - CH35463</t>
  </si>
  <si>
    <t>Shower Curtain Rod 41"-76" White – CH35463: Durable tension rod adjusts from 41" to 76", fitting most standard showers. Easy tool-free installation. Ideal for wholesale to home improvement and bath supply retailers.</t>
  </si>
  <si>
    <t>https://fantasydiscountwholesale.com/wp-content/uploads/2025/06/CH35463.jpg</t>
  </si>
  <si>
    <t>CH89043</t>
  </si>
  <si>
    <t>Bed Shet Straps - CH89043</t>
  </si>
  <si>
    <t>Bed Sheet Straps – CH89043: Set of 48 adjustable elastic straps with metal clips, designed to keep fitted sheets securely in place. Ideal for wholesale to home goods and bedding retailers.</t>
  </si>
  <si>
    <t>https://fantasydiscountwholesale.com/wp-content/uploads/2025/06/CH89043.jpg</t>
  </si>
  <si>
    <t>CV86646</t>
  </si>
  <si>
    <t>26*27 Safety Vest XL - CV88646</t>
  </si>
  <si>
    <t>26×27" Safety Vest XL – CV86646: High-visibility orange/yellow vest with reflective strips, made from 100% polyester. Features a Velcro closure and meets EN ISO 20471 Class 2 standards. Ideal for wholesale to construction, traffic control, and safety equipment retailers.</t>
  </si>
  <si>
    <t>https://fantasydiscountwholesale.com/wp-content/uploads/2025/06/CV86646.jpg</t>
  </si>
  <si>
    <t>CH82302</t>
  </si>
  <si>
    <t>Bamboo Back Scratcher - CH82302</t>
  </si>
  <si>
    <t>Bamboo Back Scratcher – CH82302: This 2-piece set features long-reach bamboo handles with massage rollers, providing instant relief for hard-to-reach areas. Durable and eco-friendly, it's ideal for wholesale to wellness and general merchandise retailers.</t>
  </si>
  <si>
    <t>https://fantasydiscountwholesale.com/wp-content/uploads/2025/06/CH82302.jpg</t>
  </si>
  <si>
    <t>82769</t>
  </si>
  <si>
    <t xml:space="preserve">Garden candle assoted pdq - 82769 </t>
  </si>
  <si>
    <t>GARDEN CANDLE ASSOTED PDQ</t>
  </si>
  <si>
    <t>Illuminate your outdoor space with our Garden Candle Assorted PDQ! Each candle in this collection features a unique fragrance inspired by the beauty of nature, from the soothing scent of lavender to the invigorating aroma of fresh citrus. Perfect for creating a welcoming ambiance in your garden or patio, these candles add a touch of elegance to any outdoor gathering or evening relaxation session.</t>
  </si>
  <si>
    <t>https://fantasydiscountwholesale.com/wp-content/uploads/2024/06/82769_A.jpeg</t>
  </si>
  <si>
    <t>a23-1</t>
  </si>
  <si>
    <t>82641</t>
  </si>
  <si>
    <t xml:space="preserve">Steel wood soap pad - 82641 </t>
  </si>
  <si>
    <t>STEEL WOOL SOAP PAD</t>
  </si>
  <si>
    <t>Experience the ultimate cleaning power with our Steel Wool Soap Pad! Designed for tough, baked-on messes, it effortlessly scrubs away grease and grime from pots, pans, and kitchen surfaces. Infused with soap for added convenience, this durable pad ensures sparkling results with minimal effort, making it a must-have for your kitchen cleaning arsenal.</t>
  </si>
  <si>
    <t>https://fantasydiscountwholesale.com/wp-content/uploads/2024/06/82641.jpeg</t>
  </si>
  <si>
    <t>55650</t>
  </si>
  <si>
    <t xml:space="preserve">Wipes orange multi purpose cleaner - 55650 </t>
  </si>
  <si>
    <t>ORANGE MULTI PURPOSE CLEANER WIPES</t>
  </si>
  <si>
    <t>Experience the cleaning power of citrus with our Orange Multi-Purpose Cleaner Wipes! Infused with the refreshing scent of oranges, these convenient wipes tackle dirt, grease, and grime on multiple surfaces throughout your home. Perfect for countertops, appliances, and more, they leave behind a fresh and invigorating aroma while ensuring a sparkling clean with ease</t>
  </si>
  <si>
    <t>https://fantasydiscountwholesale.com/wp-content/uploads/2024/06/55650_a.jpeg</t>
  </si>
  <si>
    <t>55653</t>
  </si>
  <si>
    <t>Wipes glass cleaner - 55653</t>
  </si>
  <si>
    <t>GLASS CLEANER WIPES</t>
  </si>
  <si>
    <t>Achieve streak-free shine with our Glass Cleaner Wipes! These convenient wipes effortlessly remove fingerprints, smudges, and grime from windows, mirrors, and glass surfaces, leaving them sparkling and crystal clear. Perfect for quick touch-ups or thorough cleaning sessions, these wipes ensure a gleaming finish with minimal effort, making them a must-have for your cleaning routine.</t>
  </si>
  <si>
    <t>https://fantasydiscountwholesale.com/wp-content/uploads/2024/06/55653_a.jpeg</t>
  </si>
  <si>
    <t>TY55503</t>
  </si>
  <si>
    <t>Wipes for Pets 60ct - TY55503</t>
  </si>
  <si>
    <t xml:space="preserve">PET WIPES 60CT </t>
  </si>
  <si>
    <t>Keep your furry friend fresh and clean with our Pet Wipes, available in a pack of 60! These gentle wipes are specially formulated to cleanse and deodorize your pet's coat, paws, and face, leaving them smelling fresh and feeling soft. Perfect for quick clean-ups between baths or after outdoor adventures, they are infused with a mild fragrance and moisturizing ingredients to keep your pet comfortable and happy. Whether you're at home or on the go, our Pet Wipes are a convenient solution for keeping your pet clean and refreshed.</t>
  </si>
  <si>
    <t>https://fantasydiscountwholesale.com/wp-content/uploads/2024/06/TY55503.jpeg</t>
  </si>
  <si>
    <t>82640</t>
  </si>
  <si>
    <t xml:space="preserve">Steelwool soap pad with lemon - 82640       </t>
  </si>
  <si>
    <t>Steelwool soap pad with lemon</t>
  </si>
  <si>
    <t>Steel wool soap pads with lemon scent offer effective scrubbing power for tough cleaning tasks. Infused with a fresh lemon fragrance, these pads remove stubborn grime and grease while leaving a pleasant citrus scent. Ideal for kitchen and household cleaning, they combine abrasive cleaning with a refreshing aroma.</t>
  </si>
  <si>
    <t>https://fantasydiscountwholesale.com/wp-content/uploads/2024/08/82640.jpeg</t>
  </si>
  <si>
    <t>55651</t>
  </si>
  <si>
    <t xml:space="preserve">Wipes bathroom cleaner  - 55651       </t>
  </si>
  <si>
    <t xml:space="preserve">Bathroom cleaner wipes         </t>
  </si>
  <si>
    <t>Bathroom cleaner wipes are pre-moistened for quick and convenient cleaning. They effectively tackle soap scum, grime, and stains on various surfaces like sinks, countertops, and tiles. Ideal for maintaining a fresh and hygienic bathroom, these wipes offer a thorough clean with minimal effort.</t>
  </si>
  <si>
    <t>https://fantasydiscountwholesale.com/wp-content/uploads/2024/08/55651.jpeg</t>
  </si>
  <si>
    <t>IN85589</t>
  </si>
  <si>
    <t xml:space="preserve">CO-EX Dark blue - IN85589        </t>
  </si>
  <si>
    <t xml:space="preserve">Dark blue cups 16ct 16oz        </t>
  </si>
  <si>
    <t>Pack of 16 dark blue cups, 16oz, ideal for beverages and parties. These durable, disposable cups are perfect for both hot and cold drinks, offering a stylish and practical option for events, picnics, and everyday use. The deep blue color adds a touch of elegance to any occasion.</t>
  </si>
  <si>
    <t>https://fantasydiscountwholesale.com/wp-content/uploads/2024/09/IN85589.jpeg</t>
  </si>
  <si>
    <t>90207-A</t>
  </si>
  <si>
    <t>OVEN CLEANER - 90207-A</t>
  </si>
  <si>
    <t xml:space="preserve">OVEN CLEANER HEAVY DUTY        </t>
  </si>
  <si>
    <t>Introducing Oven Cleaner Heavy Duty, a powerful solution for tackling tough grease and grime buildup in ovens. This heavy-duty cleaner penetrates and dissolves stubborn residues, leaving your oven sparkling clean. Ideal for deep cleaning ovens, grills, and other cooking appliances.</t>
  </si>
  <si>
    <t>https://fantasydiscountwholesale.com/wp-content/uploads/2024/05/90207-A.jpeg</t>
  </si>
  <si>
    <t>a23-2</t>
  </si>
  <si>
    <t>CN91096-A</t>
  </si>
  <si>
    <t>Glass &amp; surface cleaner - CN91096-A</t>
  </si>
  <si>
    <t xml:space="preserve">GLASS &amp; SURFACE CLEANER        </t>
  </si>
  <si>
    <t>Introducing Glass &amp; Surface Cleaner, a versatile solution for achieving streak-free shine on various surfaces. This cleaner effectively removes dirt, grease, and fingerprints from glass, mirrors, countertops, and more, leaving surfaces sparkling clean and residue-free. Ideal for maintaining a sparkling home or office environment.</t>
  </si>
  <si>
    <t>https://fantasydiscountwholesale.com/wp-content/uploads/2024/05/CN91096-A.jpeg</t>
  </si>
  <si>
    <t>81023-A</t>
  </si>
  <si>
    <t>BBQ &amp; GRILL CLEANER - 81023-A</t>
  </si>
  <si>
    <t xml:space="preserve">BBQ &amp; GRILL CLEANER        </t>
  </si>
  <si>
    <t>Introducing BBQ &amp; Grill Cleaner, a specialized solution for effectively removing grease, grime, and food residue from barbecue grills and grates. This powerful cleaner penetrates and lifts tough stains, leaving your grill clean and ready for the next cookout. Ideal for maintaining a hygienic and enjoyable grilling experience.</t>
  </si>
  <si>
    <t>https://fantasydiscountwholesale.com/wp-content/uploads/2024/05/81023-A.jpeg</t>
  </si>
  <si>
    <t>90211-A</t>
  </si>
  <si>
    <t>BATHROOM CLEANER - 90211-A</t>
  </si>
  <si>
    <t xml:space="preserve">BATHROOM CLEANER        </t>
  </si>
  <si>
    <t>Introducing Bathroom Cleaner, a powerful solution for maintaining a clean and hygienic bathroom environment. This cleaner effectively removes soap scum, grime, and stains from surfaces such as tiles, sinks, showers, and toilets, leaving them sparkling clean and fresh-smelling. Ideal for regular bathroom maintenance and keeping your space looking its best.</t>
  </si>
  <si>
    <t>https://fantasydiscountwholesale.com/wp-content/uploads/2024/05/90211-A.jpeg</t>
  </si>
  <si>
    <t>CN90214-A</t>
  </si>
  <si>
    <t>ALL PURPOSE CLEANER - CN90214-A</t>
  </si>
  <si>
    <t xml:space="preserve">ALL PURPOSE CLEANER        </t>
  </si>
  <si>
    <t>Introducing All-Purpose Cleaner, a versatile solution for cleaning a variety of surfaces throughout your home or workplace. This cleaner is formulated to effectively remove dirt, grease, and grime from countertops, floors, appliances, and more. With its multi-surface cleaning capabilities, it's perfect for tackling everyday messes and spills. Ideal for maintaining a clean and hygienic environment in any room.</t>
  </si>
  <si>
    <t>https://fantasydiscountwholesale.com/wp-content/uploads/2024/05/CN90214-A.jpeg</t>
  </si>
  <si>
    <t>CN90220</t>
  </si>
  <si>
    <t>STAINLESS STEEL CLEANER - CN90220</t>
  </si>
  <si>
    <t>Round Synthetic Sponge</t>
  </si>
  <si>
    <t>Smooth, all-purpose round synthetic sponge. Perfect for ceramic students and beginners. These sponges are also used by professionals.</t>
  </si>
  <si>
    <t>https://fantasydiscountwholesale.com/wp-content/uploads/2024/05/CN90220.jpeg</t>
  </si>
  <si>
    <t>CN90215-A</t>
  </si>
  <si>
    <t>FURNITURE POLISH - CN90215-A</t>
  </si>
  <si>
    <t xml:space="preserve">FURNITURE POLISH LEMON        </t>
  </si>
  <si>
    <t>Introducing Furniture Polish Lemon, a high-quality polish designed to enhance and protect your furniture while leaving behind a refreshing lemon scent. This polish effectively cleans, shines, and conditions wood surfaces, removing dust, fingerprints, and smudges. Ideal for use on wood furniture, cabinets, and paneling, it restores the natural beauty of your wood furnishings while leaving a fresh lemon fragrance</t>
  </si>
  <si>
    <t>https://fantasydiscountwholesale.com/wp-content/uploads/2024/05/CN90215-A.jpeg</t>
  </si>
  <si>
    <t>CN90208-A</t>
  </si>
  <si>
    <t xml:space="preserve">Oven cleaner fume free - CN90208-A </t>
  </si>
  <si>
    <t>OVEN CLEANER FUME FREE</t>
  </si>
  <si>
    <t>Experience hassle-free cleaning with our Oven Cleaner Fume-Free formula! Powerful and effective, it tackles grease and grime without releasing harmful fumes, making it safe for you and your family. Ideal for deep-cleaning ovens, grills, and more, this cleaner ensures a sparkling finish without the harsh chemical odor.</t>
  </si>
  <si>
    <t>https://fantasydiscountwholesale.com/wp-content/uploads/2024/06/CN90208-A.jpeg</t>
  </si>
  <si>
    <t>86022</t>
  </si>
  <si>
    <t>Petroleum jelly baby scent pink - 86022</t>
  </si>
  <si>
    <t xml:space="preserve">PETROLEUM JELLY BABY SCENT PINK </t>
  </si>
  <si>
    <t>Nurture your little one's delicate skin with our Petroleum Jelly in Baby Scent Pink! Infused with a gentle baby scent and tinted pink for a touch of sweetness, this versatile jelly provides long-lasting moisture and protection. Perfect for soothing dry skin, diaper rash, and chapped lips, it creates a protective barrier that locks in moisture and keeps your baby's skin soft and supple. Ideal for everyday use, our Petroleum Jelly is a trusted companion for keeping your baby's skin healthy and happy.</t>
  </si>
  <si>
    <t>https://fantasydiscountwholesale.com/wp-content/uploads/2024/06/86022.jpeg</t>
  </si>
  <si>
    <t>IN86007</t>
  </si>
  <si>
    <t>Petroleum jelly cocoa butter 6oz - IN86007</t>
  </si>
  <si>
    <t>Petroleum jelly cocoa butter 6oz</t>
  </si>
  <si>
    <t>Petroleum jelly with cocoa butter, 6oz, provides deep moisturizing and protective care for dry skin. Enriched with the soothing properties of cocoa butter, it locks in moisture, leaving skin soft and smooth. Ideal for daily use to soothe, hydrate, and nourish dry areas.</t>
  </si>
  <si>
    <t>https://fantasydiscountwholesale.com/wp-content/uploads/2024/09/IN86007.jpeg</t>
  </si>
  <si>
    <t>CN91093</t>
  </si>
  <si>
    <t>Bathroom cleaner lemon 12oz - CN91093</t>
  </si>
  <si>
    <t>Bathroom Cleaner Lemon (12oz - CN91093) effectively removes soap scum, grime, and stains while leaving a fresh, clean lemon scent. Its powerful formula makes bathroom surfaces sparkling clean. Perfect for wholesale and discount stores.</t>
  </si>
  <si>
    <t>https://fantasydiscountwholesale.com/wp-content/uploads/2024/05/CN91093-A.jpeg</t>
  </si>
  <si>
    <t>IN86009</t>
  </si>
  <si>
    <t>RUBBING ALCOHOL - IN86009</t>
  </si>
  <si>
    <t xml:space="preserve">RUBBING ALCOHOL 70% WINTERGREEN        </t>
  </si>
  <si>
    <t>Rubbing alcohol 70% with wintergreen offers powerful antiseptic cleaning with a refreshing scent. Ideal for first aid, disinfecting, and personal care. Great for wholesale to pharmacies, clinics, and retailers.</t>
  </si>
  <si>
    <t>https://fantasydiscountwholesale.com/wp-content/uploads/2024/05/IN86009.jpeg</t>
  </si>
  <si>
    <t>a23-3</t>
  </si>
  <si>
    <t>IN86008</t>
  </si>
  <si>
    <t>RUBBING ALCOHOL - IN86008</t>
  </si>
  <si>
    <t xml:space="preserve">RUBBING ALCOHOL 70%        </t>
  </si>
  <si>
    <t>Rubbing alcohol 70% provides effective antiseptic and disinfectant action for medical, household, and industrial use. Ideal for cleaning wounds, surfaces, and equipment. Perfect for wholesale to clinics, stores, and salons.</t>
  </si>
  <si>
    <t>https://fantasydiscountwholesale.com/wp-content/uploads/2024/05/IN86008.jpeg</t>
  </si>
  <si>
    <t>39197</t>
  </si>
  <si>
    <t xml:space="preserve">20ct suavitel sheets flower - 39197       </t>
  </si>
  <si>
    <t xml:space="preserve">20ct suavitel sheets flower        </t>
  </si>
  <si>
    <t>Pack of 20 Suavitel dryer sheets with a floral scent. These sheets soften fabrics, reduce static, and leave laundry smelling fresh and fragrant. Ideal for use in the dryer, they help keep clothes soft, smooth, and wrinkle-free, with a long-lasting floral aroma.</t>
  </si>
  <si>
    <t>https://fantasydiscountwholesale.com/wp-content/uploads/2024/08/39197.jpeg</t>
  </si>
  <si>
    <t>15</t>
  </si>
  <si>
    <t>55702</t>
  </si>
  <si>
    <t>Toilet cleaning gel ocean breeze - 55702</t>
  </si>
  <si>
    <t>Toilet Cleaning Gel Ocean Breeze (55702) provides a fresh, long-lasting clean with every flush. Its powerful formula helps remove stains, prevent buildup, and leave a refreshing ocean breeze scent. Easy to apply. Perfect for wholesale and discount stores.</t>
  </si>
  <si>
    <t>https://fantasydiscountwholesale.com/wp-content/uploads/2025/02/55702.jpeg</t>
  </si>
  <si>
    <t>55712</t>
  </si>
  <si>
    <t>Toilet cleaning gel lemon strength - 55712</t>
  </si>
  <si>
    <t>Toilet Cleaning Gel Lemon Strength (55712) delivers a deep clean with a refreshing lemon scent. Its powerful formula removes stains, prevents buildup, and deodorizes with every flush. Easy to apply. Perfect for wholesale and discount stores.</t>
  </si>
  <si>
    <t>https://fantasydiscountwholesale.com/wp-content/uploads/2025/02/55712.jpeg</t>
  </si>
  <si>
    <t>55713</t>
  </si>
  <si>
    <t>Toilet cleaning gel citrus power - 55713</t>
  </si>
  <si>
    <t>Toilet Cleaning Gel Citrus Power (55713) provides a powerful clean with a fresh citrus scent. Its effective formula removes stains, prevents buildup, and deodorizes with every flush. Easy to apply. Perfect for wholesale and discount stores.</t>
  </si>
  <si>
    <t>https://fantasydiscountwholesale.com/wp-content/uploads/2025/02/55713.jpeg</t>
  </si>
  <si>
    <t>55703</t>
  </si>
  <si>
    <t>Toilet cleaning gel lavender - 55703</t>
  </si>
  <si>
    <t>Toilet Cleaning Gel Lavender (55703) delivers a deep clean while leaving a soothing lavender scent. Its powerful formula removes stains, prevents buildup, and freshens with every flush. Easy to apply. Perfect for wholesale and discount stores.</t>
  </si>
  <si>
    <t>https://fantasydiscountwholesale.com/wp-content/uploads/2025/02/55703.jpeg</t>
  </si>
  <si>
    <t>82733</t>
  </si>
  <si>
    <t>Analgesic gel tube 8 oz - 82733</t>
  </si>
  <si>
    <t>Analgesic Gel (8oz - 82733) provides fast, soothing relief from muscle aches, joint pain, and soreness. Its cooling formula absorbs quickly for targeted pain relief, helping you feel better in no time. Ideal for households and businesses. Perfect for wholesale and discount stores.</t>
  </si>
  <si>
    <t>https://fantasydiscountwholesale.com/wp-content/uploads/2025/02/82733.jpeg</t>
  </si>
  <si>
    <t>55622</t>
  </si>
  <si>
    <t>Fabric softnr sheet lavender - 55622</t>
  </si>
  <si>
    <t>Lavender fabric softener sheets – 55622 leave clothes feeling soft, static-free, and infused with a calming lavender scent. Ideal for bulk sales to laundromats, hotels, and everyday household use.</t>
  </si>
  <si>
    <t>https://fantasydiscountwholesale.com/wp-content/uploads/2025/05/55622.jpg</t>
  </si>
  <si>
    <t>55624</t>
  </si>
  <si>
    <t>Fabric softnr sheet garden flower - 55624</t>
  </si>
  <si>
    <t>Fabric softener sheets – 55624 deliver long-lasting freshness with a delightful garden flower scent. Reduces static and softens fabrics. Perfect for wholesale distribution to retailers, hotels, and laundry services.</t>
  </si>
  <si>
    <t>https://fantasydiscountwholesale.com/wp-content/uploads/2025/05/55624.jpg</t>
  </si>
  <si>
    <t>55623</t>
  </si>
  <si>
    <t>Fabric softnr sheet sun rises - 55623</t>
  </si>
  <si>
    <t>Fabric softener sheets – 55623 infuse laundry with a fresh, uplifting sunrise scent while reducing static and softening clothes. Ideal for bulk sales to retailers, hospitality, and laundry businesses.</t>
  </si>
  <si>
    <t>https://fantasydiscountwholesale.com/wp-content/uploads/2025/05/55623.jpg</t>
  </si>
  <si>
    <t>98031</t>
  </si>
  <si>
    <t>18 CT SUAVITEL SHEETS - 98031</t>
  </si>
  <si>
    <t xml:space="preserve">18 CT SUAVITEL SHEETS LAVANDER       </t>
  </si>
  <si>
    <t>Introducing the 18-count Suavitel Lavender Fabric Softener Sheets, designed to infuse your laundry with the soothing aroma of lavender while providing exceptional softness and static control. These sheets are perfect for use in the dryer, where they release a gentle fragrance that lasts for weeks. With Suavitel's trusted formula, your clothes will feel irresistibly soft and fresh, with fewer wrinkles and less static cling. Transform your laundry routine into a relaxing experience with Suavitel Lavender Fabric Softener Sheets.</t>
  </si>
  <si>
    <t>https://fantasydiscountwholesale.com/wp-content/uploads/2024/05/98031.jpeg</t>
  </si>
  <si>
    <t>55564</t>
  </si>
  <si>
    <t xml:space="preserve">Medicated cornstarch body powder - 55564 </t>
  </si>
  <si>
    <t>MEDICATED CORNSTARCH BODY POWDER</t>
  </si>
  <si>
    <t xml:space="preserve">Medicated cornstarch body powder 55564 helps absorb moisture and soothe skin discomfort. Keeps skin dry, fresh, and comfortable—an essential personal care item with strong repeat demand for discount retailers.
</t>
  </si>
  <si>
    <t>https://fantasydiscountwholesale.com/wp-content/uploads/2024/06/55564.jpeg</t>
  </si>
  <si>
    <t>a23-4</t>
  </si>
  <si>
    <t>82102901</t>
  </si>
  <si>
    <t>Camay soap white 125gm - 82102901</t>
  </si>
  <si>
    <t xml:space="preserve">Camay soap white 125gm </t>
  </si>
  <si>
    <t>Camay White soap, 125g, offers a classic, gentle cleansing experience with a fresh, mild fragrance. Formulated to leave skin feeling soft and smooth, this soap is ideal for daily use, providing a luxurious lather and a clean, refreshing scent.</t>
  </si>
  <si>
    <t>https://fantasydiscountwholesale.com/wp-content/uploads/2024/08/82102901.jpeg</t>
  </si>
  <si>
    <t>82129629</t>
  </si>
  <si>
    <t>Camay soap black 125gm - 82129629</t>
  </si>
  <si>
    <t>Camay soap black 125gm</t>
  </si>
  <si>
    <t>Camay Black soap, 125g, delivers a rich, luxurious cleansing experience with a sophisticated, deep fragrance. Designed to leave skin feeling smooth and refreshed, this soap offers a creamy lather and is perfect for daily use, providing a touch of elegance to your skincare routine.</t>
  </si>
  <si>
    <t>https://fantasydiscountwholesale.com/wp-content/uploads/2024/08/82129629.jpeg</t>
  </si>
  <si>
    <t>55561</t>
  </si>
  <si>
    <t xml:space="preserve">Powder corn starch lavender 8oz - 55561       </t>
  </si>
  <si>
    <t xml:space="preserve">Powder corn starch lavender 8oz        </t>
  </si>
  <si>
    <t>Powdered corn starch with lavender scent, 8oz, offers a soothing and refreshing way to keep skin dry and comfortable. Ideal for reducing friction and absorbing moisture, this powder leaves a calming lavender fragrance, making it perfect for daily use on both skin and fabric.</t>
  </si>
  <si>
    <t>https://fantasydiscountwholesale.com/wp-content/uploads/2024/09/55561.jpeg</t>
  </si>
  <si>
    <t>CN90205</t>
  </si>
  <si>
    <t xml:space="preserve">Foot powder spray 4.8oz - CN90205       </t>
  </si>
  <si>
    <t xml:space="preserve">Foot powder spray 4.8oz        </t>
  </si>
  <si>
    <t>Foot powder spray, 4.8oz, provides quick relief from foot odor and moisture. Its fast-drying formula absorbs sweat, keeping feet dry and fresh throughout the day. Ideal for use after showers or before putting on shoes, ensuring comfort and odor protection.</t>
  </si>
  <si>
    <t>https://fantasydiscountwholesale.com/wp-content/uploads/2024/09/CN90205.jpeg</t>
  </si>
  <si>
    <t>82129630</t>
  </si>
  <si>
    <t>Camay Soap classi red - 82129630</t>
  </si>
  <si>
    <t>Camay Classic Red Soap, model 82129630, offers a rich, luxurious lather that gently cleanses and moisturizes the skin. Infused with a classic, floral fragrance, it leaves your skin feeling soft, smooth, and refreshed. Ideal for everyday use, it combines elegance with effective cleansing.</t>
  </si>
  <si>
    <t>https://fantasydiscountwholesale.com/wp-content/uploads/2024/12/82129630.jpeg</t>
  </si>
  <si>
    <t>IN86043</t>
  </si>
  <si>
    <t>5OZ Rose petals &amp; bouquet dust powder - IN86043</t>
  </si>
  <si>
    <t>The 5oz Rose Petals &amp; Bouquet Dust Powder, model IN86043, provides a delicate and pleasant floral fragrance. Ideal for freshening up rooms, closets, or drawers, it leaves behind a soft, sweet rose scent that adds a touch of elegance and freshness to your space.</t>
  </si>
  <si>
    <t>https://fantasydiscountwholesale.com/wp-content/uploads/2025/01/IN86043.jpeg</t>
  </si>
  <si>
    <t>CN90206</t>
  </si>
  <si>
    <t>Foot spray Antifungal 3.5OZ  - CN90206</t>
  </si>
  <si>
    <t>3.5OZ Antifungal foot spray - CN90206</t>
  </si>
  <si>
    <t>The 3.5oz Antifungal Foot Spray, model CN90206, provides fast and effective relief from athlete's foot and related conditions. Its easy-to-use spray format ensures targeted application, helping to eliminate fungus, control odor, and soothe irritation for healthy, refreshed feet.</t>
  </si>
  <si>
    <t>https://fantasydiscountwholesale.com/wp-content/uploads/2024/12/CN90206.jpeg</t>
  </si>
  <si>
    <t>28138</t>
  </si>
  <si>
    <t>Dove gentle exfoliation 200ml - 28138</t>
  </si>
  <si>
    <t>Dove Gentle Exfoliation (200ml - 28138) combines mild exfoliants with Dove's signature moisturizing formula to leave skin soft, smooth, and refreshed. Ideal for daily use to reveal healthier, glowing skin. Perfect for wholesale and discount stores.</t>
  </si>
  <si>
    <t>https://fantasydiscountwholesale.com/wp-content/uploads/2025/02/28138.jpeg</t>
  </si>
  <si>
    <t>55567</t>
  </si>
  <si>
    <t>Powder cornstarch fresh original - 55567</t>
  </si>
  <si>
    <t>This cornstarch powder – 55567 keeps skin dry, soft, and fresh with a clean original scent. Ideal for all ages. Great for bulk sales to pharmacies, retailers, and care facilities.</t>
  </si>
  <si>
    <t>https://fantasydiscountwholesale.com/wp-content/uploads/2025/05/55567.jpg</t>
  </si>
  <si>
    <t>IN85177</t>
  </si>
  <si>
    <t>ALUM FOIL IN85177</t>
  </si>
  <si>
    <t xml:space="preserve">20 SQFT ALUM FOIL        </t>
  </si>
  <si>
    <t>Introducing the 20 sqft Aluminum Foil, a versatile kitchen essential for cooking, baking, and storing food. This durable aluminum foil is perfect for wrapping leftovers, covering dishes, and lining pans to prevent messes and promote even cooking. With its strong and tear-resistant construction, it's ideal for a variety of culinary tasks. Whether you're grilling outdoors or preparing a meal in the kitchen, this aluminum foil is sure to become a trusted kitchen companion.</t>
  </si>
  <si>
    <t>https://fantasydiscountwholesale.com/wp-content/uploads/2024/05/IN85177.jpeg</t>
  </si>
  <si>
    <t>a23-5</t>
  </si>
  <si>
    <t>96063</t>
  </si>
  <si>
    <t>Wick jar candle strawberry - 96063</t>
  </si>
  <si>
    <t>https://fantasydiscountwholesale.com/wp-content/uploads/2024/05/96063.jpeg</t>
  </si>
  <si>
    <t>96067</t>
  </si>
  <si>
    <t>Wick jar candle gardenia - 96067</t>
  </si>
  <si>
    <t>https://fantasydiscountwholesale.com/wp-content/uploads/2024/05/96067.jpeg</t>
  </si>
  <si>
    <t>96068</t>
  </si>
  <si>
    <t>Wick jar candle aqua brezze - 96068</t>
  </si>
  <si>
    <t>https://fantasydiscountwholesale.com/wp-content/uploads/2024/05/96068.jpeg</t>
  </si>
  <si>
    <t>96060</t>
  </si>
  <si>
    <t>Wick jar candle angel orchid - 96060</t>
  </si>
  <si>
    <t>WICK JAR CANDLE ANGEL ORCHID</t>
  </si>
  <si>
    <t>Illuminate your space with the soothing scent of Angel Orchid in this Wick Jar Candle! The delicate floral aroma fills the room, evoking a sense of tranquility and elegance. Perfect for any occasion, this candle adds a touch of luxury to your home decor.</t>
  </si>
  <si>
    <t>https://fantasydiscountwholesale.com/wp-content/uploads/2024/06/96060.jpeg</t>
  </si>
  <si>
    <t>96070</t>
  </si>
  <si>
    <t>Wick jar candle apple cinnamon - 96070</t>
  </si>
  <si>
    <t>WICK JAR CANDLE APPLE CINNAMON</t>
  </si>
  <si>
    <t>Create a warm and inviting atmosphere with our Wick Jar Candle in Apple Cinnamon! As the flame dances, the comforting aroma of crisp apples and spicy cinnamon fills the air, enveloping your space in cozy nostalgia. Perfect for cozy evenings or festive gatherings, this candle adds a touch of homely charm to any room.</t>
  </si>
  <si>
    <t>https://fantasydiscountwholesale.com/wp-content/uploads/2024/06/96070.jpeg</t>
  </si>
  <si>
    <t>96061</t>
  </si>
  <si>
    <t xml:space="preserve">Wick jar candle blueberry - 96061 </t>
  </si>
  <si>
    <t>WICK JAR CANDLE BLUEBERRY</t>
  </si>
  <si>
    <t>Transport yourself to a summer orchard with our Wick Jar Candle in Blueberry! The sweet and tangy aroma of freshly picked blueberries fills the air, infusing your space with a burst of fruity freshness. Perfect for brightening up any room or creating a cozy ambiance, this candle is a delightful addition to your home decor.</t>
  </si>
  <si>
    <t>https://fantasydiscountwholesale.com/wp-content/uploads/2024/07/96061.jpeg</t>
  </si>
  <si>
    <t>96064</t>
  </si>
  <si>
    <t xml:space="preserve">Wick jar candle fresh linen - 96064 </t>
  </si>
  <si>
    <t>WICK JAR CANDLE FRESH LINEN</t>
  </si>
  <si>
    <t>Bring the crisp scent of clean laundry into your home with our Wick Jar Candle in Fresh Linen! The refreshing aroma of freshly laundered linens creates an atmosphere of cleanliness and comfort, making it perfect for any room in your home. Light this candle to enjoy the feeling of freshly washed fabrics all day long.</t>
  </si>
  <si>
    <t>https://fantasydiscountwholesale.com/wp-content/uploads/2024/06/96064.jpeg</t>
  </si>
  <si>
    <t>96062</t>
  </si>
  <si>
    <t>Wick jar candle honeydew - 96062</t>
  </si>
  <si>
    <t>WICK JAR CANDLE HONEYDEW</t>
  </si>
  <si>
    <t>Savor the sweet and refreshing aroma of summer with our Wick Jar Candle in Honeydew! The juicy scent of ripe honeydew melon fills the air, creating a delightful ambiance that evokes sunny days and picnics in the park. Perfect for brightening up your space and lifting your mood, this candle is a fruity delight for your senses.</t>
  </si>
  <si>
    <t>https://fantasydiscountwholesale.com/wp-content/uploads/2024/06/96062.jpeg</t>
  </si>
  <si>
    <t>96065</t>
  </si>
  <si>
    <t xml:space="preserve">Wick jar candle lavender - 96065 </t>
  </si>
  <si>
    <t>WICK JAR CANDLE LAVENDER</t>
  </si>
  <si>
    <t>Immerse yourself in tranquility with our Wick Jar Candle in Lavender! The calming aroma of freshly picked lavender flowers soothes the senses, creating a serene atmosphere perfect for relaxation and unwinding after a long day. Light this candle to envelop yourself in the gentle embrace of nature's most beloved scent.</t>
  </si>
  <si>
    <t>https://fantasydiscountwholesale.com/wp-content/uploads/2024/06/96065.jpeg</t>
  </si>
  <si>
    <t>96069</t>
  </si>
  <si>
    <t xml:space="preserve">Wick jar candle vanilla - 96069 </t>
  </si>
  <si>
    <t>WICK JAR CANDLE VANILLA</t>
  </si>
  <si>
    <t>Indulge in the timeless allure of our Wick Jar Candle in Vanilla! The warm and comforting aroma of creamy vanilla bean fills the air, enveloping your space in a sweet and inviting ambiance. Perfect for creating a cozy atmosphere for gatherings or quiet evenings at home, this candle is a classic favorite that never goes out of style.</t>
  </si>
  <si>
    <t>https://fantasydiscountwholesale.com/wp-content/uploads/2024/06/96069.jpeg</t>
  </si>
  <si>
    <t>00782</t>
  </si>
  <si>
    <t>Closet block cherry - 00782</t>
  </si>
  <si>
    <t>CLOSET BLOCK CHERRY</t>
  </si>
  <si>
    <t>Revitalize your wardrobe with our Closet Block in Cherry fragrance! Infused with the sweet scent of ripe cherries, it keeps your clothes smelling fresh and delightful while warding off musty odors. Perfect for closets, drawers, and storage areas, this long-lasting block adds a touch of fruity charm to your storage space.</t>
  </si>
  <si>
    <t>https://fantasydiscountwholesale.com/wp-content/uploads/2024/06/00782.jpeg</t>
  </si>
  <si>
    <t>IN85190</t>
  </si>
  <si>
    <t xml:space="preserve">Alum foil 25 sqft - IN85190       </t>
  </si>
  <si>
    <t xml:space="preserve">Alum foil 25 sqft        </t>
  </si>
  <si>
    <t>Durable aluminum foil measuring 25 square feet, perfect for cooking, baking, and food storage. This versatile kitchen essential helps retain heat, locks in moisture, and prevents food from sticking. Ideal for wrapping leftovers, grilling, or lining pans, making cleanup easy and efficient.</t>
  </si>
  <si>
    <t>https://fantasydiscountwholesale.com/wp-content/uploads/2024/08/IN85190.jpeg</t>
  </si>
  <si>
    <t>00780</t>
  </si>
  <si>
    <t>Closet block lemon - 00780</t>
  </si>
  <si>
    <t>The Closet Block Lemon, model 00780, is a convenient air freshener designed to keep your closet smelling fresh and clean. Infused with a zesty lemon scent, it helps eliminate odors while providing a crisp, refreshing fragrance. Ideal for wardrobes, drawers, and storage areas.</t>
  </si>
  <si>
    <t>https://fantasydiscountwholesale.com/wp-content/uploads/2024/12/00780.jpeg</t>
  </si>
  <si>
    <t>00783</t>
  </si>
  <si>
    <t>Closet block regular - 00783</t>
  </si>
  <si>
    <t>The Closet Block Regular, model 00783, is an effective air freshener designed to keep your closet smelling fresh and free of unwanted odors. With a clean and neutral fragrance, it works well in wardrobes, drawers, and storage areas, providing long-lasting freshness without overpowering scents.</t>
  </si>
  <si>
    <t>https://fantasydiscountwholesale.com/wp-content/uploads/2024/12/00783.jpeg</t>
  </si>
  <si>
    <t>00779</t>
  </si>
  <si>
    <t>Closet block rose - 00779</t>
  </si>
  <si>
    <t>The Closet Block Rose, model 00779, offers a subtle and fragrant rose scent to keep your closet smelling fresh. Ideal for wardrobes, drawers, and storage areas, it helps neutralize odors while providing a delicate floral fragrance that lasts for an extended period.</t>
  </si>
  <si>
    <t>https://fantasydiscountwholesale.com/wp-content/uploads/2024/12/00779.jpeg</t>
  </si>
  <si>
    <t>CN56718</t>
  </si>
  <si>
    <t>4 PCS Thooth brush kids + 3 CAPS -CN56718</t>
  </si>
  <si>
    <t>The 4PCS Kids Toothbrush Set with 3 Caps, model CN56718, is designed for young smiles. Featuring soft bristles for gentle cleaning and fun, colorful designs, it ensures effective oral hygiene. The included protective caps keep brushes clean and ready for use.</t>
  </si>
  <si>
    <t>https://fantasydiscountwholesale.com/wp-content/uploads/2024/12/CN56718.jpeg</t>
  </si>
  <si>
    <t>CN56174</t>
  </si>
  <si>
    <t>5PK Tooth brush value pack medium - CN56174</t>
  </si>
  <si>
    <t>The 5PK Toothbrush Value Pack Medium, model CN56174, offers a cost-effective solution for everyday oral care. Featuring medium bristles, these toothbrushes provide a thorough clean, helping to maintain healthy teeth and gums. Ideal for family use or stocking up.</t>
  </si>
  <si>
    <t>https://fantasydiscountwholesale.com/wp-content/uploads/2025/01/CN56174.jpeg</t>
  </si>
  <si>
    <t>CN56177</t>
  </si>
  <si>
    <t>5PK Tooth brush clear handle medium - CN56177</t>
  </si>
  <si>
    <t>The 5PK Toothbrush Clear Handle Medium, model CN56177, features medium bristles for effective cleaning. With clear, durable handles, these toothbrushes offer a comfortable grip and ensure a thorough, gentle brushing experience. Perfect for daily oral hygiene for the whole family.</t>
  </si>
  <si>
    <t>https://fantasydiscountwholesale.com/wp-content/uploads/2025/01/CN56718-1.jpeg</t>
  </si>
  <si>
    <t>85940</t>
  </si>
  <si>
    <t xml:space="preserve">Wash scentbooster lavender 12oz - 85940        </t>
  </si>
  <si>
    <t xml:space="preserve">Wash scentbooster lavender 12oz       </t>
  </si>
  <si>
    <t>ScentBooster Wash Lavender, 12oz, adds a calming lavender fragrance to your laundry. Designed to enhance the freshness of your clothes, this booster ensures a long-lasting, soothing scent while keeping your laundry vibrant. Ideal for adding a touch of relaxation to your laundry routine.</t>
  </si>
  <si>
    <t>https://fantasydiscountwholesale.com/wp-content/uploads/2024/08/85940.jpeg</t>
  </si>
  <si>
    <t>a23-6</t>
  </si>
  <si>
    <t>85941</t>
  </si>
  <si>
    <t xml:space="preserve">Wash scentbooster mountanbreez 12oz - 85941        </t>
  </si>
  <si>
    <t xml:space="preserve">Wash scentbooster mountanbreez 12oz        </t>
  </si>
  <si>
    <t>ScentBooster Wash Mountain Breeze, 12oz, infuses your laundry with a fresh, invigorating mountain breeze scent. This booster enhances the freshness of your clothes, leaving them with a clean, crisp aroma. Ideal for adding a revitalizing touch to your laundry routine.</t>
  </si>
  <si>
    <t>https://fantasydiscountwholesale.com/wp-content/uploads/2024/08/85941.jpeg</t>
  </si>
  <si>
    <t>91102</t>
  </si>
  <si>
    <t xml:space="preserve">Oxi bucket 16oz - 91102        </t>
  </si>
  <si>
    <t xml:space="preserve">Oxi bucket 16oz       </t>
  </si>
  <si>
    <t>Oxi Bucket, 16oz, provides powerful cleaning action with oxygen-based stain removal. Ideal for tackling tough stains and brightening laundry, this product enhances your washing routine by boosting detergent performance and ensuring a deep clean for your clothes.</t>
  </si>
  <si>
    <t>https://fantasydiscountwholesale.com/wp-content/uploads/2024/08/91102.jpeg</t>
  </si>
  <si>
    <t>85939</t>
  </si>
  <si>
    <t xml:space="preserve">Wash scentbooster fresh linen 12oz - 85939       </t>
  </si>
  <si>
    <t xml:space="preserve">Wash scentbooster fresh linen 12oz  </t>
  </si>
  <si>
    <t>Wash ScentBooster Fresh Linen, 12oz, adds a crisp, clean fragrance to your laundry, leaving clothes smelling fresh for weeks. Designed to enhance the freshness of each wash, this booster provides a long-lasting scent of clean linens while keeping fabrics soft and vibrant. Perfect for refreshing your laundry routine.</t>
  </si>
  <si>
    <t>https://fantasydiscountwholesale.com/wp-content/uploads/2024/10/85939.jpeg</t>
  </si>
  <si>
    <t>14108</t>
  </si>
  <si>
    <t>Irish spring 3pk original soap 3.7oz - 14108</t>
  </si>
  <si>
    <t>Irish spring original soap 3.7oz - 14108</t>
  </si>
  <si>
    <t>Irish Spring Original Soap (3.75oz - 14108) provides a refreshing and invigorating clean with its signature fresh scent. Its moisturizing formula helps to leave skin feeling soft and revitalized. Ideal for daily use. Perfect for wholesale and discount stores.</t>
  </si>
  <si>
    <t>https://fantasydiscountwholesale.com/wp-content/uploads/2025/02/14177.jpeg</t>
  </si>
  <si>
    <t>18</t>
  </si>
  <si>
    <t>25413</t>
  </si>
  <si>
    <t>Roach killer boric acid - 25413</t>
  </si>
  <si>
    <t>Effectively targets roaches, ants, and silverfish with a powerful 5 oz. boric acid powder. Odorless and non-staining—perfect for indoor use and ideal for resale in bulk quantities.</t>
  </si>
  <si>
    <t>https://fantasydiscountwholesale.com/wp-content/uploads/2025/05/25413.jpg</t>
  </si>
  <si>
    <t>14184</t>
  </si>
  <si>
    <t>Irish spring icy blast - 14184</t>
  </si>
  <si>
    <t>Irish Spring Icy Blast – 14184 offers a crisp, invigorating scent with deep-cleaning lather that leaves skin feeling fresh and cool. Great for resale in bulk to retailers and gyms.</t>
  </si>
  <si>
    <t>https://fantasydiscountwholesale.com/wp-content/uploads/2025/05/14184.jpg</t>
  </si>
  <si>
    <t>IN85585</t>
  </si>
  <si>
    <t>CO-EX Red cups - IN85585</t>
  </si>
  <si>
    <t xml:space="preserve">RED CO-EX CUPS 16OZ        </t>
  </si>
  <si>
    <t xml:space="preserve">CO-EX Red Cups IN85585 are durable, disposable party essentials perfect for gatherings and events. Strong, reliable, and budget-friendly—high-volume sellers for discount stores year-round.
</t>
  </si>
  <si>
    <t>https://fantasydiscountwholesale.com/wp-content/uploads/2024/05/IN85585.jpeg</t>
  </si>
  <si>
    <t>a24-1</t>
  </si>
  <si>
    <t>82629</t>
  </si>
  <si>
    <t>18 CT REGULAR WITH WINGS - 82629</t>
  </si>
  <si>
    <t xml:space="preserve">18 CT REGULAR WITH WINGS        </t>
  </si>
  <si>
    <t xml:space="preserve">18 CT Regular with Wings 82629 offers secure, comfortable protection with reliable leak control. Essential feminine care item, trusted for everyday use and strong repeat sales in discount stores.
</t>
  </si>
  <si>
    <t>https://fantasydiscountwholesale.com/wp-content/uploads/2024/05/82629.jpeg</t>
  </si>
  <si>
    <t>82630</t>
  </si>
  <si>
    <t>16 CT MAXI WITH WINGS - 82630</t>
  </si>
  <si>
    <t xml:space="preserve">16 CT MAXI WITH WINGS        </t>
  </si>
  <si>
    <t xml:space="preserve">16 CT Maxi with Wings 82630 provides maximum absorbency and secure leak protection. Comfortable, dependable feminine care essential with strong everyday demand for discount retail shelves.
</t>
  </si>
  <si>
    <t>https://fantasydiscountwholesale.com/wp-content/uploads/2024/05/82630.jpeg</t>
  </si>
  <si>
    <t>IN85600</t>
  </si>
  <si>
    <t>Fresh zipper freezer - IN85600</t>
  </si>
  <si>
    <t xml:space="preserve">15CT GALLON ZIPPER FREEZER        </t>
  </si>
  <si>
    <t xml:space="preserve">The Zipper Freezer bags provide strong, reliable storage for keeping food fresh and organized. Durable and leak-resistant, they’re perfect for freezing, meal prep, or portioning. Convenient and resealable, they offer everyday practicality for homes, kitchens, and businesses.
</t>
  </si>
  <si>
    <t>https://fantasydiscountwholesale.com/wp-content/uploads/2024/05/IN85600.jpeg</t>
  </si>
  <si>
    <t>IN68303</t>
  </si>
  <si>
    <t xml:space="preserve">Baby oil aloe vera - IN68303 </t>
  </si>
  <si>
    <t xml:space="preserve">BABY OIL ALOE VERA </t>
  </si>
  <si>
    <t xml:space="preserve">Baby Oil Aloe Vera IN68303 gently moisturizes while soothing skin with aloe. Leaves skin soft and smooth—trusted daily care with strong appeal for value-focused discount retailers.
</t>
  </si>
  <si>
    <t>https://fantasydiscountwholesale.com/wp-content/uploads/2024/06/IN68303.jpeg</t>
  </si>
  <si>
    <t>IN85601</t>
  </si>
  <si>
    <t xml:space="preserve">Fresh gallon zipper freezer bags - IN85601 </t>
  </si>
  <si>
    <t xml:space="preserve">GALLON ZIPPER FREEZER BAGS </t>
  </si>
  <si>
    <t xml:space="preserve">Fresh Gallon Zipper Freezer Bags IN85601 feature a strong seal to lock in freshness. Durable, leak-resistant, and ideal for bulk storage—high-demand kitchen essential for discount retailers.
</t>
  </si>
  <si>
    <t>https://fantasydiscountwholesale.com/wp-content/uploads/2024/07/IN85601.jpeg</t>
  </si>
  <si>
    <t xml:space="preserve"> CN92017</t>
  </si>
  <si>
    <t>350CT Wooden cotton - CN92017</t>
  </si>
  <si>
    <t>The 350CT Wooden Cotton Swabs, model CN92017, are versatile and gentle, perfect for personal care, makeup application, and household tasks. Made with sturdy wooden sticks and soft cotton tips, they ensure precise and hygienic use for various needs.</t>
  </si>
  <si>
    <t>https://fantasydiscountwholesale.com/wp-content/uploads/2024/12/CN92017.jpeg</t>
  </si>
  <si>
    <t>CN85185</t>
  </si>
  <si>
    <t>Half size shallow pan - CN85185</t>
  </si>
  <si>
    <t>**Half Size Shallow Pan – CN85185**  
Durable and versatile **half-size shallow pan**, ideal for baking, roasting, and food prep. Made from high-quality material for even heat distribution. Perfect for commercial kitchens, catering, and home use. **Lightweight, easy to clean, and stackable.** **SKU: CN85185.**</t>
  </si>
  <si>
    <t>https://fantasydiscountwholesale.com/wp-content/uploads/2025/02/CN85185.jpeg</t>
  </si>
  <si>
    <t>50</t>
  </si>
  <si>
    <t>96050</t>
  </si>
  <si>
    <t>HOUSEHOLD CANDLE WHITE - 96050</t>
  </si>
  <si>
    <t xml:space="preserve">4" HOUSEHOLD CANDLE WHITE        </t>
  </si>
  <si>
    <t>Introducing the 4" Household Candle in White, a classic and versatile addition to your home decor and ambiance. This clean-burning candle is perfect for everyday use, whether you're creating a cozy atmosphere for dinner or adding a touch of elegance to your living space. Made from high-quality wax, it offers a long-lasting and steady flame. Ideal for illuminating your home with warmth and charm.</t>
  </si>
  <si>
    <t>https://fantasydiscountwholesale.com/wp-content/uploads/2024/05/96050.jpeg</t>
  </si>
  <si>
    <t>a24-2</t>
  </si>
  <si>
    <t>96051</t>
  </si>
  <si>
    <t>HOUSEHOLD CANDLE RED - 96051</t>
  </si>
  <si>
    <t xml:space="preserve">4" HOUSEHOLD CANDLE RED        </t>
  </si>
  <si>
    <t>Introducing the 4" Household Candle in Red, a vibrant and versatile addition to your home decor and ambiance. This clean-burning candle is perfect for adding a pop of color and warmth to any room, whether you're celebrating a special occasion or simply creating a cozy atmosphere. Made from high-quality wax, it offers a long-lasting and steady flame. Ideal for illuminating your home with style and charm.</t>
  </si>
  <si>
    <t>https://fantasydiscountwholesale.com/wp-content/uploads/2024/05/96051.jpeg</t>
  </si>
  <si>
    <t>IN68304</t>
  </si>
  <si>
    <t>Baby oil cocoa butter - IN68304</t>
  </si>
  <si>
    <t>BABY OIL COCOA BUTTER</t>
  </si>
  <si>
    <t>Nurture your baby's delicate skin with our Baby Oil infused with Cocoa Butter! Specially formulated for gentle care, this soothing oil provides hydration and protection, leaving your baby's skin soft and smooth. Enriched with the nourishing properties of cocoa butter, it helps moisturize and soothe dryness, keeping your little one's skin healthy and happy. Perfect for bonding moments during massage or after bath time, our Baby Oil is a must-have for your baby's skincare routine.</t>
  </si>
  <si>
    <t>https://fantasydiscountwholesale.com/wp-content/uploads/2024/06/IN68304.jpeg</t>
  </si>
  <si>
    <t>86021</t>
  </si>
  <si>
    <t xml:space="preserve"> angel orchid 10ct - 86021       </t>
  </si>
  <si>
    <t xml:space="preserve"> angel orchid 10ct        </t>
  </si>
  <si>
    <t>Set of 10  candles with a delicate angel orchid fragrance. These candles create a warm, inviting atmosphere with a subtle floral scent. Perfect for home decor, special occasions, or relaxation, they offer a long-lasting burn time, enhancing any space with their gentle glow and aroma.</t>
  </si>
  <si>
    <t>https://fantasydiscountwholesale.com/wp-content/uploads/2024/08/86021.jpeg</t>
  </si>
  <si>
    <t>86012</t>
  </si>
  <si>
    <t xml:space="preserve"> unscented 10ct - 86012        </t>
  </si>
  <si>
    <t xml:space="preserve"> unscented 10ct        </t>
  </si>
  <si>
    <t>Set of 10 unscented  candles, perfect for creating a warm and inviting ambiance without any fragrance. Ideal for home decor, events, or emergency use, these candles offer a clean, consistent burn and are versatile for any setting.</t>
  </si>
  <si>
    <t>https://fantasydiscountwholesale.com/wp-content/uploads/2024/08/86012.jpeg</t>
  </si>
  <si>
    <t>86019</t>
  </si>
  <si>
    <t xml:space="preserve"> fresh linen 10ct - 86019     </t>
  </si>
  <si>
    <t xml:space="preserve"> fresh linen 10ct        </t>
  </si>
  <si>
    <t>Set of 10  candles with a fresh linen scent. These candles emit a crisp, clean fragrance, perfect for refreshing your space. Ideal for home decor, special occasions, or creating a soothing atmosphere, they provide a pleasant aroma and a soft, inviting glow.</t>
  </si>
  <si>
    <t>https://fantasydiscountwholesale.com/wp-content/uploads/2024/08/86019.jpeg</t>
  </si>
  <si>
    <t>86017</t>
  </si>
  <si>
    <t xml:space="preserve"> lavender 10ct - 86017      </t>
  </si>
  <si>
    <t xml:space="preserve"> lavender 10ct        </t>
  </si>
  <si>
    <t>Set of 10  candles with a soothing lavender scent. Perfect for relaxation and creating a calming atmosphere, these candles emit a gentle, floral fragrance. Ideal for home decor, spa days, or unwinding after a long day, providing a tranquil glow and serene scent.</t>
  </si>
  <si>
    <t>https://fantasydiscountwholesale.com/wp-content/uploads/2024/08/86017.jpeg</t>
  </si>
  <si>
    <t>86020</t>
  </si>
  <si>
    <t xml:space="preserve"> apple cinnamon 10ct - 86020       </t>
  </si>
  <si>
    <t xml:space="preserve"> apple cinnamon 10ct         </t>
  </si>
  <si>
    <t>Set of 10  candles with a warm apple cinnamon scent. These candles fill your space with a cozy, inviting fragrance, perfect for autumn or holiday decor. Ideal for creating a festive atmosphere, they offer a pleasant aroma and a soft, comforting glow.</t>
  </si>
  <si>
    <t>https://fantasydiscountwholesale.com/wp-content/uploads/2024/08/86020.jpeg</t>
  </si>
  <si>
    <t>86014</t>
  </si>
  <si>
    <t xml:space="preserve"> black cherry 10ct - 86014       </t>
  </si>
  <si>
    <t xml:space="preserve"> black cherry 10ct       </t>
  </si>
  <si>
    <t xml:space="preserve"> candles with a rich black cherry scent, perfect for adding a fruity, sweet fragrance to your space. These candles create a warm, inviting atmosphere, ideal for home decor, special occasions, or relaxation. Enjoy the deep, aromatic scent and soft glow they provide.</t>
  </si>
  <si>
    <t>https://fantasydiscountwholesale.com/wp-content/uploads/2024/08/86014.jpeg</t>
  </si>
  <si>
    <t>87016</t>
  </si>
  <si>
    <t xml:space="preserve"> honeydew 10ct - 87016       </t>
  </si>
  <si>
    <t xml:space="preserve"> honeydew 10ct        </t>
  </si>
  <si>
    <t>Set of 10  candles with a refreshing honeydew scent. These candles offer a sweet, fruity fragrance, ideal for brightening up any space. Perfect for home decor or creating a relaxing atmosphere, they provide a pleasant aroma and a soft, ambient glow.</t>
  </si>
  <si>
    <t>https://fantasydiscountwholesale.com/wp-content/uploads/2024/08/87016.jpeg</t>
  </si>
  <si>
    <t>87015</t>
  </si>
  <si>
    <t xml:space="preserve"> aqua breeze 10ct - 87015       </t>
  </si>
  <si>
    <t xml:space="preserve"> aqua breeze 10ct        </t>
  </si>
  <si>
    <t>Set of 10  candles with a crisp aqua breeze scent. These candles bring a fresh, clean fragrance to your space, evoking the feeling of a gentle sea breeze. Ideal for home decor or creating a serene atmosphere, they offer a subtle, refreshing aroma and a soft glow.</t>
  </si>
  <si>
    <t>https://fantasydiscountwholesale.com/wp-content/uploads/2024/08/87015.jpeg</t>
  </si>
  <si>
    <t>87010</t>
  </si>
  <si>
    <t xml:space="preserve"> strawberry 10ct - 87010       </t>
  </si>
  <si>
    <t xml:space="preserve"> strawberry 10ct        </t>
  </si>
  <si>
    <t>Set of 10  candles with a sweet strawberry scent. These candles infuse your space with a fruity, pleasant aroma, perfect for adding a touch of sweetness to any setting. Ideal for home decor or creating a cozy atmosphere, they offer a delightful fragrance and a warm, inviting glow.</t>
  </si>
  <si>
    <t>https://fantasydiscountwholesale.com/wp-content/uploads/2024/08/87010.jpeg</t>
  </si>
  <si>
    <t>82333</t>
  </si>
  <si>
    <t>AUTO REFIL VANILLA - 82333</t>
  </si>
  <si>
    <t xml:space="preserve">AUTO REFIL VANILLA        </t>
  </si>
  <si>
    <t xml:space="preserve">Auto Refill Vanilla 82333 delivers long-lasting, sweet fragrance for cars. Easy to install and consistent scent performance—an affordable, fast-moving air freshener for discount store shelves.
</t>
  </si>
  <si>
    <t>https://fantasydiscountwholesale.com/wp-content/uploads/2024/05/82333.jpeg</t>
  </si>
  <si>
    <t>a24-3</t>
  </si>
  <si>
    <t>82327</t>
  </si>
  <si>
    <t>AUTO REFIL PURE LINEN - 82327</t>
  </si>
  <si>
    <t xml:space="preserve">AUTO REFIL PURE LINEN        </t>
  </si>
  <si>
    <t xml:space="preserve">Auto Refill Pure Linen 82327 provides a clean, fresh scent that lasts. Easy to replace and consistent fragrance performance—an affordable, high-turnover car air freshener for discount retailers.
</t>
  </si>
  <si>
    <t>https://fantasydiscountwholesale.com/wp-content/uploads/2024/05/82327.jpeg</t>
  </si>
  <si>
    <t>86313</t>
  </si>
  <si>
    <t>AIR FRESHENER APPLE CINNAMON - 86313</t>
  </si>
  <si>
    <t xml:space="preserve">AIR FRESHENER APPLE CINNAMON        </t>
  </si>
  <si>
    <t xml:space="preserve">Air Freshener Apple Cinnamon 86313 fills spaces with a warm, inviting scent. Long-lasting fragrance, easy to use, and perfect for homes or cars—an affordable, high-demand item for discount stores.
</t>
  </si>
  <si>
    <t>https://fantasydiscountwholesale.com/wp-content/uploads/2024/05/86313.jpeg</t>
  </si>
  <si>
    <t>86317</t>
  </si>
  <si>
    <t>AIR FRESHENER VANILLA - 86317</t>
  </si>
  <si>
    <t>AIR FRESHENER VANILLA</t>
  </si>
  <si>
    <t>https://fantasydiscountwholesale.com/wp-content/uploads/2024/05/86317.jpeg</t>
  </si>
  <si>
    <t>86311</t>
  </si>
  <si>
    <t>AIR FRESHENER PURE LINEN - 86311</t>
  </si>
  <si>
    <t xml:space="preserve">AIR FRESHENER PURE LINEN        </t>
  </si>
  <si>
    <t xml:space="preserve">Air Freshener Pure Linen 86311 delivers a clean, fresh scent that revitalizes any space. Long-lasting and easy to use—an essential, budget-friendly air care item for discount retailers.
</t>
  </si>
  <si>
    <t>https://fantasydiscountwholesale.com/wp-content/uploads/2024/05/86311.jpeg</t>
  </si>
  <si>
    <t>86310</t>
  </si>
  <si>
    <t>AIR FRESHENER LAVANDER - 86310</t>
  </si>
  <si>
    <t>AIR FRESHENER LAVANDER</t>
  </si>
  <si>
    <t>https://fantasydiscountwholesale.com/wp-content/uploads/2024/05/86310.jpeg</t>
  </si>
  <si>
    <t>86312</t>
  </si>
  <si>
    <t>AIR FRESHENER WILD BERRIES - 86312</t>
  </si>
  <si>
    <t xml:space="preserve">AIR FRESHENER WILD BERRIES        </t>
  </si>
  <si>
    <t>https://fantasydiscountwholesale.com/wp-content/uploads/2024/05/86312.jpeg</t>
  </si>
  <si>
    <t>86324</t>
  </si>
  <si>
    <t>AIR FRESHENER ANTI TOBACCO - 86324</t>
  </si>
  <si>
    <t xml:space="preserve">AIR FRESHENER ANTI TABACCO    </t>
  </si>
  <si>
    <t>https://fantasydiscountwholesale.com/wp-content/uploads/2024/05/86324.jpeg</t>
  </si>
  <si>
    <t>86318</t>
  </si>
  <si>
    <t>Air freshener aqua breeze - 86318</t>
  </si>
  <si>
    <t>AIR FRESHENER AQUA BREEZE</t>
  </si>
  <si>
    <t>Refresh your space with the Air Freshener Aqua Breeze! This long-lasting, invigorating scent captures the essence of the ocean, leaving your home or car smelling crisp and clean. Perfect for any discount store, this air freshener is a must-have for a revitalizing and welcoming atmosphere.</t>
  </si>
  <si>
    <t>https://fantasydiscountwholesale.com/wp-content/uploads/2024/06/86318.jpeg</t>
  </si>
  <si>
    <t>86314</t>
  </si>
  <si>
    <t>Air dreshener romantic garden - 86314</t>
  </si>
  <si>
    <t xml:space="preserve">AIR FRESHENER ROMANTIC GARDEN </t>
  </si>
  <si>
    <t>Create a captivating ambiance with the Air Freshener Romantic Garden! This long-lasting fragrance blends floral notes to evoke the charm of a blooming garden, leaving your space smelling enchanting and fresh. Perfect for any discount store, this air freshener is a must-have for a delightful and inviting atmosphere.</t>
  </si>
  <si>
    <t>https://fantasydiscountwholesale.com/wp-content/uploads/2024/06/86314.jpeg</t>
  </si>
  <si>
    <t>86316</t>
  </si>
  <si>
    <t>Air freshener magnolia &amp; chery blossom - 86316</t>
  </si>
  <si>
    <t>AIR FRESHENER MAGNOLIA &amp; CHERY BLOSSOM</t>
  </si>
  <si>
    <t>Infuse your space with the enchanting scent of Air Freshener Magnolia &amp; Cherry Blossom! This long-lasting fragrance combines the delicate aromas of magnolia and cherry blossom, creating a serene and refreshing atmosphere. Perfect for any discount store, this air freshener is a must-have for a beautifully fragrant home.</t>
  </si>
  <si>
    <t>https://fantasydiscountwholesale.com/wp-content/uploads/2024/06/86316.jpeg</t>
  </si>
  <si>
    <t>01114</t>
  </si>
  <si>
    <t>Xtreme wet line gel blue - 01114</t>
  </si>
  <si>
    <t>Xtreme wet line gel blue 8.8oz</t>
  </si>
  <si>
    <t>Xtreme Wet Line gel in blue provides a strong hold for styling, keeping your hair in place all day. Its alcohol-free formula offers a sleek, wet look without flaking or buildup. Ideal for creating defined styles, this gel is perfect for both men and women seeking long-lasting hold and shine.</t>
  </si>
  <si>
    <t>https://fantasydiscountwholesale.com/wp-content/uploads/2024/09/01114-1.jpeg</t>
  </si>
  <si>
    <t>001117</t>
  </si>
  <si>
    <t>Xtreme wet line gel clear 8.8oz- 001117</t>
  </si>
  <si>
    <t>Xtreme wet line gel clear 8.8oz</t>
  </si>
  <si>
    <t>Xtreme Wet Line Gel Clear, 8.8oz, provides long-lasting hold and shine without flaking. Ideal for styling all hair types, it offers strong control while maintaining a sleek, polished look. Perfect for achieving defined styles, whether for everyday use or special occasions, leaving hair manageable and shiny.</t>
  </si>
  <si>
    <t>https://fantasydiscountwholesale.com/wp-content/uploads/2024/10/001117.jpeg</t>
  </si>
  <si>
    <t>55566</t>
  </si>
  <si>
    <t>Powder corn starch vanilla 8oz - 55566</t>
  </si>
  <si>
    <t xml:space="preserve">Powder corn starch vanilla 8oz </t>
  </si>
  <si>
    <t>Powdered Corn Starch with Vanilla scent, 8oz, offers gentle moisture absorption while leaving a pleasant vanilla fragrance. Ideal for keeping skin dry and smooth, it helps reduce friction and prevent irritation. Perfect for daily use, providing a soft, soothing touch to both skin and fabrics.</t>
  </si>
  <si>
    <t>https://fantasydiscountwholesale.com/wp-content/uploads/2024/10/55566.jpeg</t>
  </si>
  <si>
    <t>80747</t>
  </si>
  <si>
    <t>Dove nourishing 200ml - 80747</t>
  </si>
  <si>
    <t>Dove nourishing 200ml</t>
  </si>
  <si>
    <t>Dove Nourishing Body Lotion, 200ml, deeply hydrates and nourishes the skin with its rich, moisturizing formula. Infused with essential nutrients, it leaves skin soft, smooth, and radiant for up to 48 hours. Ideal for everyday use to keep skin feeling healthy and well-cared for.</t>
  </si>
  <si>
    <t>https://fantasydiscountwholesale.com/wp-content/uploads/2024/10/80747.jpeg</t>
  </si>
  <si>
    <t>28114</t>
  </si>
  <si>
    <t>Dove fresh revive 200ml - 28114</t>
  </si>
  <si>
    <t>Dove fresh revive 200ml</t>
  </si>
  <si>
    <t>Dove Fresh Revive Body Lotion, 200ml, offers a refreshing burst of hydration with a light, uplifting fragrance. Its fast-absorbing formula nourishes the skin, leaving it soft, smooth, and revitalized. Perfect for daily use, it provides long-lasting freshness and moisture for all skin types.</t>
  </si>
  <si>
    <t>https://fantasydiscountwholesale.com/wp-content/uploads/2024/10/28114.jpeg</t>
  </si>
  <si>
    <t>91580</t>
  </si>
  <si>
    <t>Dove lavendar 200ml - 91580</t>
  </si>
  <si>
    <t>Dove lavendar 200ml</t>
  </si>
  <si>
    <t>Dove Lavender Body Lotion, 200ml, soothes and hydrates the skin with a calming lavender scent. Its nourishing formula provides deep moisture, leaving skin soft, smooth, and relaxed. Ideal for everyday use, this lotion offers long-lasting hydration and a serene, refreshing fragrance.</t>
  </si>
  <si>
    <t>https://fantasydiscountwholesale.com/wp-content/uploads/2024/10/91580.jpeg</t>
  </si>
  <si>
    <t>82331</t>
  </si>
  <si>
    <t>AUTO REFIL SANDALWOOD - 82331</t>
  </si>
  <si>
    <t xml:space="preserve">AUTO REFIL SANDALWOOD        </t>
  </si>
  <si>
    <t>Car air freshener refill with a warm, rich sandalwood fragrance. Designed to provide long-lasting freshness, it helps eliminate odors while creating a pleasant and relaxing atmosphere inside your vehicle. Ideal for everyday driving comfort.</t>
  </si>
  <si>
    <t>https://fantasydiscountwholesale.com/wp-content/uploads/2024/05/82331.jpeg</t>
  </si>
  <si>
    <t>a24-4</t>
  </si>
  <si>
    <t>82332</t>
  </si>
  <si>
    <t>AUTO REFIL CHERRY BLOSSOM - 82332</t>
  </si>
  <si>
    <t xml:space="preserve">AUTO REFIL CHERRY BLOSSOM        </t>
  </si>
  <si>
    <t>Car air freshener refill featuring a soft, floral cherry blossom scent. Provides long-lasting freshness and helps neutralize odors, leaving your vehicle smelling clean and pleasant. Ideal for everyday use.</t>
  </si>
  <si>
    <t>https://fantasydiscountwholesale.com/wp-content/uploads/2024/05/82332.jpeg</t>
  </si>
  <si>
    <t>82325</t>
  </si>
  <si>
    <t>AUTO REFIL ANTI TOBACCO - 82325</t>
  </si>
  <si>
    <t xml:space="preserve">AUTO REFIL ANTI TOBACCO        </t>
  </si>
  <si>
    <t xml:space="preserve">Auto Refill Anti Tobacco 82325 neutralizes smoke odors with long-lasting freshness. Easy to use and effective—an essential, high-demand car air freshener for value-focused discount stores.
</t>
  </si>
  <si>
    <t>https://fantasydiscountwholesale.com/wp-content/uploads/2024/05/82325.jpeg</t>
  </si>
  <si>
    <t>82329</t>
  </si>
  <si>
    <t>AUTO REFIL APPLE CINNAMON - 82329</t>
  </si>
  <si>
    <t xml:space="preserve">AUTO REFIL APPLE CINNAMON        </t>
  </si>
  <si>
    <t xml:space="preserve">Auto Refill Apple Cinnamon 82329 fills cars with a warm, inviting fragrance. Long-lasting, easy to install, and perfect for daily freshness—an affordable, high-turnover item for discount retailers.
</t>
  </si>
  <si>
    <t>https://fantasydiscountwholesale.com/wp-content/uploads/2024/05/82329.jpeg</t>
  </si>
  <si>
    <t>IN00058</t>
  </si>
  <si>
    <t>BLACK TRASH BAG 33gl - IN00058</t>
  </si>
  <si>
    <t xml:space="preserve">33GAL BLACK TRASH BAG        </t>
  </si>
  <si>
    <t>33-gallon black trash bags are heavy-duty and reliable for tough cleanup jobs. Ideal for home, commercial, or outdoor use. Great for wholesale to janitorial suppliers, retailers, and contractors.</t>
  </si>
  <si>
    <t>https://fantasydiscountwholesale.com/wp-content/uploads/2024/05/IN00058.jpeg</t>
  </si>
  <si>
    <t>IN00056</t>
  </si>
  <si>
    <t>BLACK TRASH BAG 13 gl - IN00056</t>
  </si>
  <si>
    <t xml:space="preserve">13GAL BLACK TRASH BAG        </t>
  </si>
  <si>
    <t>13-gallon black trash bags offer strong, leak-resistant performance for everyday household or office use. Convenient size for kitchen bins. Perfect for wholesale to retailers, cleaning services, and supply distributors.</t>
  </si>
  <si>
    <t>https://fantasydiscountwholesale.com/wp-content/uploads/2024/05/IN00056.jpeg</t>
  </si>
  <si>
    <t>IN00057</t>
  </si>
  <si>
    <t>BLACK TRASH BAG 26 gl - IN00057</t>
  </si>
  <si>
    <t xml:space="preserve">26GAL BLACK TRASH BAG         </t>
  </si>
  <si>
    <t>26-gallon black trash bags provide durable, tear-resistant performance for medium to large waste loads. Ideal for commercial, industrial, or home use. Great for wholesale to janitorial, retail, and supply businesses.</t>
  </si>
  <si>
    <t>https://fantasydiscountwholesale.com/wp-content/uploads/2024/05/IN00057.jpeg</t>
  </si>
  <si>
    <t>82334</t>
  </si>
  <si>
    <t>AUTO REFIL AQUA BREEZE - 82334</t>
  </si>
  <si>
    <t>AUTO REFIL AQUA BREEZE</t>
  </si>
  <si>
    <t>Keep your car smelling fresh with Auto Refill Aqua Breeze! This long-lasting refill delivers a crisp, ocean-inspired scent, ensuring a clean and invigorating atmosphere on every drive. Perfect for any discount store, this auto refill is a must-have for maintaining a refreshing car environment.</t>
  </si>
  <si>
    <t>https://fantasydiscountwholesale.com/wp-content/uploads/2024/06/82334.jpeg</t>
  </si>
  <si>
    <t>82330</t>
  </si>
  <si>
    <t>AUTO REFIL ROMANTIC GARDEN - 82330</t>
  </si>
  <si>
    <t xml:space="preserve">AUTO REFIL ROMANTIC GARDEN </t>
  </si>
  <si>
    <t>Transform your car into a fragrant haven with Auto Refill Romantic Garden! This long-lasting refill offers a captivating floral scent, evoking the charm of a blooming garden. Perfect for any discount store, this auto refill is a must-have for keeping your car smelling delightful and inviting.</t>
  </si>
  <si>
    <t>https://fantasydiscountwholesale.com/wp-content/uploads/2024/06/82330.jpeg</t>
  </si>
  <si>
    <t>82335</t>
  </si>
  <si>
    <t>AUTO REFIL BLUE EXPEDITION - 82335</t>
  </si>
  <si>
    <t>AUTO REFIL BLUE EXPEDITION</t>
  </si>
  <si>
    <t>Enhance your driving experience with Auto Refill Blue Expedition! This long-lasting refill releases a bold, adventurous scent, keeping your car smelling fresh and invigorating. Perfect for any discount store, this auto refill is a must-have for maintaining a dynamic and refreshing car environment.</t>
  </si>
  <si>
    <t>https://fantasydiscountwholesale.com/wp-content/uploads/2024/06/82335.jpeg</t>
  </si>
  <si>
    <t>82326</t>
  </si>
  <si>
    <t>AUTO REFIL SOOTHING LAVANDER - 82326</t>
  </si>
  <si>
    <t>AUTO REFIL SOOTHING LAVANDER</t>
  </si>
  <si>
    <t>Create a calming atmosphere in your car with Auto Refill Soothing Lavender! This long-lasting refill releases a relaxing lavender scent, perfect for stress-free drives. Ideal for any discount store, this auto refill is a must-have for maintaining a serene and pleasant car environment.</t>
  </si>
  <si>
    <t>https://fantasydiscountwholesale.com/wp-content/uploads/2024/06/82326.jpeg</t>
  </si>
  <si>
    <t>82328</t>
  </si>
  <si>
    <t>AUTO REFIL WILD BERRIES - 82328</t>
  </si>
  <si>
    <t>AUTO REFIL WILD BERRIES</t>
  </si>
  <si>
    <t>Add a burst of freshness to your car with Auto Refill Wild Berries! This long-lasting refill delivers a sweet and tangy berry scent, keeping your car smelling vibrant and lively. Perfect for any discount store, this auto refill is a must-have for a refreshing and enjoyable driving experience.</t>
  </si>
  <si>
    <t>https://fantasydiscountwholesale.com/wp-content/uploads/2024/06/82328.jpeg</t>
  </si>
  <si>
    <t>IN00059</t>
  </si>
  <si>
    <t>BLACK TRASH BAG 39gl - IN00059</t>
  </si>
  <si>
    <t>HARDY BAG 39 GALLONS BLACK TRASH BAG</t>
  </si>
  <si>
    <t>Heavy-duty 39-gallon black trash bags designed for strength and reliability. Tear-resistant and durable, ideal for household, commercial, or outdoor use. Perfect for handling large loads and heavy waste with confidence.</t>
  </si>
  <si>
    <t>https://fantasydiscountwholesale.com/wp-content/uploads/2024/06/IN00059.jpeg</t>
  </si>
  <si>
    <t>55563</t>
  </si>
  <si>
    <t>Powder corn starch rose 8oz - 55563</t>
  </si>
  <si>
    <t xml:space="preserve">Powder corn starch rose 8oz        </t>
  </si>
  <si>
    <t>Powdered corn starch with a rose scent, 8oz, provides gentle moisture absorption while leaving a delicate rose fragrance. Perfect for keeping skin dry and smooth, it reduces friction and adds a touch of floral freshness. Ideal for daily use on skin and fabrics.</t>
  </si>
  <si>
    <t>https://fantasydiscountwholesale.com/wp-content/uploads/2024/09/55563.jpeg</t>
  </si>
  <si>
    <t>CN91263</t>
  </si>
  <si>
    <t>SILICONE BRUSH CN91263</t>
  </si>
  <si>
    <t xml:space="preserve">SILICONE BRUSH        </t>
  </si>
  <si>
    <t>Durable silicone brush designed for easy and hygienic cleaning. Flexible bristles are gentle on surfaces yet effective at removing grease and residue. Heat-resistant and easy to clean, perfect for kitchen, dishwashing, or multi-purpose household use.</t>
  </si>
  <si>
    <t>https://fantasydiscountwholesale.com/wp-content/uploads/2024/05/CN91263.jpeg</t>
  </si>
  <si>
    <t>a24-5</t>
  </si>
  <si>
    <t>TY10003</t>
  </si>
  <si>
    <t>BABY WIPES - TY10003</t>
  </si>
  <si>
    <t xml:space="preserve">80CT BABY WIPES BLUE        </t>
  </si>
  <si>
    <t xml:space="preserve">Soft and gentle baby wipes designed for delicate skin. Made to clean effectively while being mild and safe for everyday use. Ideal for diaper changes, hands, face, and on-the-go cleaning.
</t>
  </si>
  <si>
    <t>https://fantasydiscountwholesale.com/wp-content/uploads/2024/05/TY10003.jpeg</t>
  </si>
  <si>
    <t>TY10001</t>
  </si>
  <si>
    <t>BABY WIPES - TY10001</t>
  </si>
  <si>
    <t>https://fantasydiscountwholesale.com/wp-content/uploads/2024/05/TY10001.jpeg</t>
  </si>
  <si>
    <t>55757</t>
  </si>
  <si>
    <t>LAUNDRY BAG - 55757</t>
  </si>
  <si>
    <t xml:space="preserve">40"*29" LAUNDRY BAG        </t>
  </si>
  <si>
    <t>Durable 40"x29" laundry bag made from strong, breathable material—perfect for heavy loads at home, laundromats, or dorms. Drawstring closure keeps clothes secure. Great value for bulk or wholesale sales.</t>
  </si>
  <si>
    <t>https://fantasydiscountwholesale.com/wp-content/uploads/2024/05/WB005.jpeg</t>
  </si>
  <si>
    <t>CN91264</t>
  </si>
  <si>
    <t>Silicone spatula - CN91264</t>
  </si>
  <si>
    <t>Silicone spatula with ss handle</t>
  </si>
  <si>
    <t>Upgrade your kitchen tools with our silicone spatula featuring a stainless steel handle. Perfect for cooking and baking, this durable spatula offers flexibility and precision. Its heat-resistant silicone head protects non-stick cookware, while the sturdy handle ensures a comfortable grip. Ideal for all your culinary needs.</t>
  </si>
  <si>
    <t>https://fantasydiscountwholesale.com/wp-content/uploads/2024/06/CN91264.jpeg</t>
  </si>
  <si>
    <t>91121</t>
  </si>
  <si>
    <t xml:space="preserve">Flush system cartridges - 91121       </t>
  </si>
  <si>
    <t xml:space="preserve">Flush system cartridges        </t>
  </si>
  <si>
    <t>Flush system cartridges are designed for use in flushing systems to ensure optimal performance and efficiency. They help maintain the system by managing water flow and pressure. Ideal for both residential and commercial applications, these cartridges ensure reliable flushing and effective waste removal.</t>
  </si>
  <si>
    <t>https://fantasydiscountwholesale.com/wp-content/uploads/2024/08/91121.jpeg</t>
  </si>
  <si>
    <t>5032</t>
  </si>
  <si>
    <t xml:space="preserve">Mr. plunger drain opener - 5032       </t>
  </si>
  <si>
    <t xml:space="preserve">Mr. plunger drain opener        </t>
  </si>
  <si>
    <t>Mr. Plunger Drain Opener is a powerful solution for clearing clogged drains and pipes. Its strong, effective formula dissolves blockages and restores proper flow. Ideal for use in sinks, showers, and tubs, this drain opener helps maintain a clear and functional plumbing system.</t>
  </si>
  <si>
    <t>https://fantasydiscountwholesale.com/wp-content/uploads/2024/08/5032.jpeg</t>
  </si>
  <si>
    <t>86501</t>
  </si>
  <si>
    <t>Led  candle w/ battery - 86501</t>
  </si>
  <si>
    <t>The LED  Candle with Battery, model 86501, provides a safe and flickering light similar to a real candle. Perfect for creating a warm, cozy ambiance without the worry of an open flame. Ideal for home décor, parties, and special events, it’s durable, long-lasting, and battery-operated.</t>
  </si>
  <si>
    <t>https://fantasydiscountwholesale.com/wp-content/uploads/2024/12/86501.jpeg</t>
  </si>
  <si>
    <t>10007</t>
  </si>
  <si>
    <t>Dish washing liq green apple - 10007</t>
  </si>
  <si>
    <t>The Dishwashing Liquid Green Apple, model 10007, is a highly effective cleaner that tackles grease and food residue while leaving dishes sparkling. Its fresh green apple scent provides a pleasant and refreshing aroma, making dishwashing a more enjoyable task. Ideal for everyday use in the kitchen.</t>
  </si>
  <si>
    <t>https://fantasydiscountwholesale.com/wp-content/uploads/2024/12/10007.jpeg</t>
  </si>
  <si>
    <t>10005</t>
  </si>
  <si>
    <t>Dish washing liq lemon - 10005</t>
  </si>
  <si>
    <t>The Dishwashing Liquid Lemon, model 10005, is a powerful cleaner that cuts through grease and grime with ease. Infused with a zesty lemon scent, it leaves your dishes sparkling clean and fresh. Perfect for everyday dishwashing needs, it provides long-lasting freshness and effective cleaning performance.</t>
  </si>
  <si>
    <t>https://fantasydiscountwholesale.com/wp-content/uploads/2024/12/10005.jpeg</t>
  </si>
  <si>
    <t>10004</t>
  </si>
  <si>
    <t>Dish washing liq orange - 10004</t>
  </si>
  <si>
    <t>The Dishwashing Liquid Orange, model 10004, effectively removes grease and food residue from your dishes while providing a refreshing citrus scent. Its orange fragrance leaves your kitchen smelling fresh, making it ideal for daily dishwashing tasks and delivering a clean, sparkling result.</t>
  </si>
  <si>
    <t>https://fantasydiscountwholesale.com/wp-content/uploads/2024/12/10004.jpeg</t>
  </si>
  <si>
    <t>67415</t>
  </si>
  <si>
    <t>Xtra ultra bleach 22oz - 67415</t>
  </si>
  <si>
    <t>Xtra Ultra Bleach (22oz - 67415) delivers powerful whitening and stain removal for laundry and household cleaning. Its concentrated formula ensures effective results on whites and surfaces. Ideal for homes, businesses, and bulk purchases. Perfect for wholesale and discount stores.</t>
  </si>
  <si>
    <t>https://fantasydiscountwholesale.com/wp-content/uploads/2025/02/67415.jpeg</t>
  </si>
  <si>
    <t>39568</t>
  </si>
  <si>
    <t>Xtra ultra mountain rain - 39568</t>
  </si>
  <si>
    <t>Xtra Ultra Mountain Rain Laundry Detergent (39568) provides a deep clean with a refreshing mountain rain scent. Its powerful formula removes stains while keeping clothes fresh and bright. Ideal for households and businesses. Perfect for wholesale and discount stores.</t>
  </si>
  <si>
    <t>https://fantasydiscountwholesale.com/wp-content/uploads/2025/02/39568.jpeg</t>
  </si>
  <si>
    <t>91119</t>
  </si>
  <si>
    <t>Toilet bowl cleaner blue 1.76oz - 91119</t>
  </si>
  <si>
    <t>Toilet Bowl Cleaner Blue (1.76oz - 91119) effectively cleans and deodorizes with every flush. It helps prevent stains, limescale, and buildup while leaving a fresh scent. Easy to use and long-lasting. Perfect for wholesale and discount stores.</t>
  </si>
  <si>
    <t>https://fantasydiscountwholesale.com/wp-content/uploads/2025/02/91119.jpeg</t>
  </si>
  <si>
    <t>231326</t>
  </si>
  <si>
    <t>Xtra laundry blaster 22oz - 231326</t>
  </si>
  <si>
    <t>Xtra Laundry Blaster (22oz - 231326) provides powerful stain-fighting action for a deep clean. Its advanced formula removes tough dirt and odors while keeping clothes fresh and bright. Ideal for households and businesses. Perfect for wholesale and discount stores.</t>
  </si>
  <si>
    <t>https://fantasydiscountwholesale.com/wp-content/uploads/2025/02/231326.jpeg</t>
  </si>
  <si>
    <t>15492</t>
  </si>
  <si>
    <t>Xtra ultra laundry crystal cleaner - 15492</t>
  </si>
  <si>
    <t>Xtra Ultra Laundry Crystal Cleaner (15492) enhances laundry freshness with a deep-cleaning formula that removes odors and leaves a long-lasting scent. Perfect for boosting the power of your detergent. Ideal for wholesale and discount stores.</t>
  </si>
  <si>
    <t>https://fantasydiscountwholesale.com/wp-content/uploads/2025/02/15492.jpeg</t>
  </si>
  <si>
    <t>51343</t>
  </si>
  <si>
    <t>Dalan 3pk soap cocoa butter 3.17oz - 51343</t>
  </si>
  <si>
    <t>Dalan soap cocoa butter 3.17oz - 51343</t>
  </si>
  <si>
    <t>Dalan Cocoa Butter Soap (3.17oz - 51343) deeply nourishes and hydrates the skin with its rich cocoa butter formula. It provides a creamy lather for a soft, smooth feel. Ideal for daily use. Perfect for wholesale and discount stores.</t>
  </si>
  <si>
    <t>https://fantasydiscountwholesale.com/wp-content/uploads/2025/02/51343.jpeg</t>
  </si>
  <si>
    <t>51344</t>
  </si>
  <si>
    <t>Dalan 3pk soap shea butter 3.17oz - 51344</t>
  </si>
  <si>
    <t>Dalan soap shea butter 3.17oz - 51344</t>
  </si>
  <si>
    <t>Dalan Shea Butter Soap (3.17oz - 51344) provides deep nourishment and hydration with its rich shea butter formula. It leaves the skin feeling soft, smooth, and moisturized. Ideal for daily use. Perfect for wholesale and discount stores.</t>
  </si>
  <si>
    <t>https://fantasydiscountwholesale.com/wp-content/uploads/2025/02/51344.jpeg</t>
  </si>
  <si>
    <t>51345</t>
  </si>
  <si>
    <t>Dalan 3pk soap aloe vera 3.17oz - 51345</t>
  </si>
  <si>
    <t>Dalan soap aloe vera 3.17oz - 51345</t>
  </si>
  <si>
    <t>Dalan Aloe Vera Soap (3.17oz - 51345) soothes and hydrates the skin with its calming aloe vera formula. It gently cleanses while leaving the skin feeling refreshed and moisturized. Ideal for daily use. Perfect for wholesale and discount stores.</t>
  </si>
  <si>
    <t>https://fantasydiscountwholesale.com/wp-content/uploads/2025/02/51345.jpeg</t>
  </si>
  <si>
    <t>39570</t>
  </si>
  <si>
    <t>Xtra fabric softener mountain rain 25oz - 39570</t>
  </si>
  <si>
    <t>Xtra Fabric Softener Mountain Rain (25oz - 39570) leaves clothes feeling soft and fresh with a long-lasting mountain rain scent. Reduces static and wrinkles for easy ironing. Perfect for retail, household essentials, and wholesale stores.</t>
  </si>
  <si>
    <t>39569</t>
  </si>
  <si>
    <t>Xtra fabric softener tropical passion 25oz - 39569</t>
  </si>
  <si>
    <t>Xtra Fabric Softener Tropical Passion (25oz - 39569) provides long-lasting freshness with a tropical scent while keeping clothes soft and static-free. Helps reduce wrinkles for easy ironing. Perfect for retail, household essentials, and wholesale stores.</t>
  </si>
  <si>
    <t>https://fantasydiscountwholesale.com/wp-content/uploads/2025/03/39569.jpeg</t>
  </si>
  <si>
    <t>15493</t>
  </si>
  <si>
    <t xml:space="preserve">Xtra fabric softener cotton breeze 25oz - 15493 </t>
  </si>
  <si>
    <t>Xtra Fabric Softener Cotton Breeze (25oz - 15493) delivers lasting freshness with a clean, crisp cotton scent while keeping fabrics soft and static-free. Reduces wrinkles for easier ironing. Perfect for retail, household essentials, and wholesale stores.</t>
  </si>
  <si>
    <t>https://fantasydiscountwholesale.com/wp-content/uploads/2025/03/15493.jpeg</t>
  </si>
  <si>
    <t>10008</t>
  </si>
  <si>
    <t>Dish washing liquid floral - 10008</t>
  </si>
  <si>
    <t>Power through grease and tough stains with this floral-scented dishwashing liquid. Leaves dishes sparkling clean and smelling fresh. Perfect for bulk sales to stores, kitchens, and hospitality businesses.</t>
  </si>
  <si>
    <t>https://fantasydiscountwholesale.com/wp-content/uploads/2025/05/10008.jpg</t>
  </si>
  <si>
    <t>39567</t>
  </si>
  <si>
    <t>Xtra liquid detergent - 39567</t>
  </si>
  <si>
    <t xml:space="preserve">Suavitel fabric softener 850ml aromar de tropical passion       </t>
  </si>
  <si>
    <t>Discover the joy of freshness with Suavitel Fabric Softener 850ml in Aroma de Sol (Yellow). Elevate your laundry experience with a delightful fragrance. Buy in bulk for great wholesale deals!</t>
  </si>
  <si>
    <t>https://fantasydiscountwholesale.com/wp-content/uploads/2023/12/39567-1.jpeg</t>
  </si>
  <si>
    <t>FD733</t>
  </si>
  <si>
    <t>Kitchen rug - FD733</t>
  </si>
  <si>
    <t>PRINTED NYLON KITCHEN RUG (18"x30")</t>
  </si>
  <si>
    <t>Upgrade your kitchen entrance with our Kitchen Entrance Mat. Crafted for both style and functionality, this mat is designed to keep your floors clean while adding a touch of sophistication to your home. Its non-slip backing ensures safety, even in busy kitchens, and the easy-to-clean material makes maintenance a breeze. Choose both form and function for your kitchen entrance - get our Kitchen Entrance Mat and step into a world of cleanliness and elegance. 🏡🚪🍽️</t>
  </si>
  <si>
    <t>https://fantasydiscountwholesale.com/wp-content/uploads/2023/10/FD733.jpeg</t>
  </si>
  <si>
    <t>Back</t>
  </si>
  <si>
    <t>FD7909</t>
  </si>
  <si>
    <t>Nativity Sets for Christmas - FD7909</t>
  </si>
  <si>
    <t>Nativity Sets for Christmas</t>
  </si>
  <si>
    <t>Traditional nativity set, decorate your home and teach children the story of Jesus' birth at the same timeBring the true meaning of Christmas into your home this festive season. Tabletop:Perfect for displaying on a shelf or mantel as a decorative statement piece, realistic replicas of the Christmas scene.</t>
  </si>
  <si>
    <t>https://fantasydiscountwholesale.com/wp-content/uploads/2023/10/FD7909.jpeg</t>
  </si>
  <si>
    <t>38-1</t>
  </si>
  <si>
    <t>Christmas doormat - 38-1</t>
  </si>
  <si>
    <t>Christmas doormat is 60 cm * 40 cm</t>
  </si>
  <si>
    <t xml:space="preserve">Christmas doormat. You can choose from different styles and patterns. Various styles allow you to create a warm home that suits your needs.
</t>
  </si>
  <si>
    <t>https://fantasydiscountwholesale.com/wp-content/uploads/2023/12/38-1.jpeg</t>
  </si>
  <si>
    <t>FD7849</t>
  </si>
  <si>
    <t>CHRISTMAS HANGING DECORATION - FD7849</t>
  </si>
  <si>
    <t>CHRISTMAS HANGING DECORATION</t>
  </si>
  <si>
    <t xml:space="preserve">Christmas Hanging Decoration adds festive charm to any space. Lightweight, durable, and eye-catching—perfect for seasonal displays and impulse sales in discount stores.
</t>
  </si>
  <si>
    <t>https://fantasydiscountwholesale.com/wp-content/uploads/2023/10/FD7849.jpeg</t>
  </si>
  <si>
    <t>FD7847</t>
  </si>
  <si>
    <t>CHRISTMAS HANGING DECORATION - FD7847</t>
  </si>
  <si>
    <t>https://fantasydiscountwholesale.com/wp-content/uploads/2023/10/FD7847.jpeg</t>
  </si>
  <si>
    <t>FD7848</t>
  </si>
  <si>
    <t>CHRISTMAS HANGING DECORATION - FD7848</t>
  </si>
  <si>
    <t>https://fantasydiscountwholesale.com/wp-content/uploads/2023/10/FD7848.jpeg</t>
  </si>
  <si>
    <t>FD7850</t>
  </si>
  <si>
    <t>CHRISTMAS HANGING DECORATION - FD7850</t>
  </si>
  <si>
    <t>https://fantasydiscountwholesale.com/wp-content/uploads/2023/10/FD7850.jpeg</t>
  </si>
  <si>
    <t>CX-212</t>
  </si>
  <si>
    <t>Electric Santa Claus with music, Singing and dancing Santa Claus. - CX-212</t>
  </si>
  <si>
    <t>electric Santa Claus with music, Singing and dancing Santa Claus.</t>
  </si>
  <si>
    <t>https://fantasydiscountwholesale.com/wp-content/uploads/2023/10/CX-212.jpeg</t>
  </si>
  <si>
    <t>40069</t>
  </si>
  <si>
    <t>Hanger multicolor set 6ct (24 packs) - 40069</t>
  </si>
  <si>
    <t>https://fantasydiscountwholesale.com/wp-content/uploads/2023/10/0069-gancho-de-ropa-colores.jpeg</t>
  </si>
  <si>
    <t>04010</t>
  </si>
  <si>
    <t>Papel de rapear / pallet wrapping film - 04010</t>
  </si>
  <si>
    <t>BIODEGRADABLE RECYCLABLE PACKING MATERIAL</t>
  </si>
  <si>
    <t>PACKING MATERIAL FOR PACKAGE SAFETY. RECYCLABLE AND BIODEGRADABLE</t>
  </si>
  <si>
    <t>https://fantasydiscountwholesale.com/wp-content/uploads/2023/10/04010.jpeg</t>
  </si>
  <si>
    <t>FD237</t>
  </si>
  <si>
    <t>Bathroom Rug Set Christmas Print - FD237</t>
  </si>
  <si>
    <t>Bathroom Rug Set Christmas Print- 3 pcs 50*80 cm</t>
  </si>
  <si>
    <t xml:space="preserve">Bathroom Rug Set Christmas Print 3pcs 50×80 cm adds festive cheer and comfort. Soft, durable, and easy to clean—perfect seasonal décor for discount stores.
</t>
  </si>
  <si>
    <t>https://fantasydiscountwholesale.com/wp-content/uploads/2023/10/FD237.jpeg</t>
  </si>
  <si>
    <t>SJ2632-12A</t>
  </si>
  <si>
    <t>CHRISTMAS GIFT BAG (M) - SJ2632-12</t>
  </si>
  <si>
    <t>CHRISTMAS GIFT BAG (M)</t>
  </si>
  <si>
    <t>Medium-sized Christmas gift bag featuring festive holiday designs. Perfect for presenting gifts, this bag offers sturdy handles and ample space for various items. Ideal for holiday gift-giving, adding a touch of seasonal cheer to any present.</t>
  </si>
  <si>
    <t>https://fantasydiscountwholesale.com/wp-content/uploads/2023/10/SJ2632-12A.jpeg</t>
  </si>
  <si>
    <t>SJ2632-12B</t>
  </si>
  <si>
    <t>https://fantasydiscountwholesale.com/wp-content/uploads/2023/10/SJ2632-12B.jpeg</t>
  </si>
  <si>
    <t>690200</t>
  </si>
  <si>
    <t>Pick up magnet - 690200</t>
  </si>
  <si>
    <t>Telescopic Pick Up Magnet</t>
  </si>
  <si>
    <t>A handy and efficient tool designed for easily collecting metal objects. Ideal for workshops, garages, and crafting areas, this strong magnet simplifies cleanup and retrieval of small metal pieces like screws, nails, and hardware</t>
  </si>
  <si>
    <t>https://fantasydiscountwholesale.com/wp-content/uploads/2023/10/690200A.jpeg</t>
  </si>
  <si>
    <t>O</t>
  </si>
  <si>
    <t>690325</t>
  </si>
  <si>
    <t>Tool Set - 690325</t>
  </si>
  <si>
    <t>3pc Wrench tool set</t>
  </si>
  <si>
    <t>Upgrade your toolbox with our 3-Piece Wrench Tool Set. This wholesale collection combines durability and versatility for various applications. Elevate your inventory with this essential set for a wide range of mechanical tasks</t>
  </si>
  <si>
    <t>https://fantasydiscountwholesale.com/wp-content/uploads/2023/12/690325-1.jpeg</t>
  </si>
  <si>
    <t>690327</t>
  </si>
  <si>
    <t>Pliers - 690327</t>
  </si>
  <si>
    <t>10" Locking pliers</t>
  </si>
  <si>
    <t>Level up your toolbox with our 10-inch Locking Pliers. This wholesale essential provides a secure grip and versatile locking mechanism for various applications. Elevate your inventory with reliable and durable tools</t>
  </si>
  <si>
    <t>https://fantasydiscountwholesale.com/wp-content/uploads/2023/12/690327-1.jpeg</t>
  </si>
  <si>
    <t>690251</t>
  </si>
  <si>
    <t>Hex key - 690251</t>
  </si>
  <si>
    <t>9PC hex key</t>
  </si>
  <si>
    <t>Optimize your toolkit with our 9-Piece Hex Key Set. This wholesale collection offers precision and versatility for various tasks. Elevate your inventory with this essential set for every DIY project and professional application</t>
  </si>
  <si>
    <t>https://fantasydiscountwholesale.com/wp-content/uploads/2023/12/690251-2.jpeg</t>
  </si>
  <si>
    <t>690289</t>
  </si>
  <si>
    <t>16pc assorted tools Life assistant rachet - 690289</t>
  </si>
  <si>
    <t xml:space="preserve">16pc set Racheting and screw driver set </t>
  </si>
  <si>
    <t>Introducing our 16pc Assorted Tools Life Assistant Ratchet set – your go-to toolkit for a range of tasks. With a versatile assortment of tools and a reliable ratchet, this set is designed to make your life easier. Tackle projects effortlessly with this essential toolkit by your side.</t>
  </si>
  <si>
    <t>https://fantasydiscountwholesale.com/wp-content/uploads/2023/10/690289.jpeg</t>
  </si>
  <si>
    <t>40472</t>
  </si>
  <si>
    <t>Instant Krazy glue - 40472</t>
  </si>
  <si>
    <t>Instant Krazy glue</t>
  </si>
  <si>
    <t>Elmer's products is an American based company that has a line of adhesive, craft, home repair, and office supply products. It is best known as the manufacturer of Elmer's glue-all, a popular pva-based synthetic glue, in addition to other brands including Krazy Glue, probond adhesives, and x-acto cutting tools.</t>
  </si>
  <si>
    <t>https://fantasydiscountwholesale.com/wp-content/uploads/2023/10/40472-1.jpeg</t>
  </si>
  <si>
    <t>FD221005</t>
  </si>
  <si>
    <t>LIGAS / RUBBER BAND - FD221005</t>
  </si>
  <si>
    <t>you can organize whatever you need as well as do great hairstyles!</t>
  </si>
  <si>
    <t xml:space="preserve">Multi-purpose: Hoyols elastic hair bands are an everyday essential. Stretch easily and generously to hold up all of your hair in a ponytail, messy bun, or braid. These rubber bands can also hold your office supplies, like pens and papers, as well as any other items you’d like to throw together, there’s never a bad time to use them! </t>
  </si>
  <si>
    <t>https://fantasydiscountwholesale.com/wp-content/uploads/2023/10/FD221005-1.jpeg</t>
  </si>
  <si>
    <t>900528</t>
  </si>
  <si>
    <t>Destornillador plano /flat screwdriver - 900528</t>
  </si>
  <si>
    <t xml:space="preserve"> Alloy Steel Tool Steel</t>
  </si>
  <si>
    <t>Professional heat treated flat screwdriver with S2 magnetic steel for easy access to screws.</t>
  </si>
  <si>
    <t>https://fantasydiscountwholesale.com/wp-content/uploads/2023/10/900528.jpeg</t>
  </si>
  <si>
    <t>900527</t>
  </si>
  <si>
    <t>Destornilladr de estrella /philip screwdriver - 900527</t>
  </si>
  <si>
    <t>https://fantasydiscountwholesale.com/wp-content/uploads/2023/10/900527.jpeg</t>
  </si>
  <si>
    <t>32276</t>
  </si>
  <si>
    <t>pagante de raton / roten blue- catch - 32276</t>
  </si>
  <si>
    <t>https://fantasydiscountwholesale.com/wp-content/uploads/2023/10/Blue-catch-36-sets-1.jpeg</t>
  </si>
  <si>
    <t>96056</t>
  </si>
  <si>
    <t xml:space="preserve">ETERNAL SOOTHING INHALER - 96056    </t>
  </si>
  <si>
    <t xml:space="preserve">ETERNAL SOOTHING INHALER        </t>
  </si>
  <si>
    <t>Offer your customers instant relief with the Eternal Soothing Inhaler. Compact and easy to carry, this natural blend is designed to refresh the senses, clear nasal passages, and promote relaxation. Perfect for travel, stress relief, or seasonal discomfort, it’s a must-have wellness item for everyday convenience.</t>
  </si>
  <si>
    <t>https://fantasydiscountwholesale.com/wp-content/uploads/2024/05/96056.jpeg</t>
  </si>
  <si>
    <t>FD221003</t>
  </si>
  <si>
    <t>Plastic rulers 4pc - FD221003</t>
  </si>
  <si>
    <t>Different color plastic rulers 4pc</t>
  </si>
  <si>
    <t xml:space="preserve">Our essential selections are quality assured and dependable, providing tremendous value. Let measuring be the least of your worries with our various assortment of rules. 4-Piece Geometry Ruler Combination Sets w/ Center Wheel Compass. All Rulers are in inches centimeters Geometric Ruler Sets </t>
  </si>
  <si>
    <t>https://fantasydiscountwholesale.com/wp-content/uploads/2023/10/FD221003.jpeg</t>
  </si>
  <si>
    <t>01792</t>
  </si>
  <si>
    <t>ADVIL LIQUID GEL 2 ct (25 count) 200mg - 01792</t>
  </si>
  <si>
    <t>Advil Liqui-Gels provide fast liquid relief, right where you need it most.</t>
  </si>
  <si>
    <t>These liquid-filled capsules get to work in only minutes for powerful relief of headaches, backaches, muscle aches, toothaches, minor arthritis and other joint pain, and aches and pains of the common cold. Advil Liqui-Gels fight pain at the site of inflammation.</t>
  </si>
  <si>
    <t>https://fantasydiscountwholesale.com/wp-content/uploads/2023/10/01792.jpeg</t>
  </si>
  <si>
    <t>452741</t>
  </si>
  <si>
    <t>TYLENOL CAPLETS 2ct (25 count) 500mg - 452741</t>
  </si>
  <si>
    <t xml:space="preserve">This extra strength oral pain reliever can be used by adults and children who are 12 years and older. </t>
  </si>
  <si>
    <t xml:space="preserve">Pain doesn’t care who you are, how old you are, or what you do. Pain has no limits. And neither should care. That’s why we need Care Without Limits – strong, fast, and safe care for our families, our friends, even our communities. Because the greater the care, the greater the comfort. </t>
  </si>
  <si>
    <t>https://fantasydiscountwholesale.com/wp-content/uploads/2023/10/Tylenol-1.jpeg</t>
  </si>
  <si>
    <t>62776</t>
  </si>
  <si>
    <t>Halls candy menthol - 62776</t>
  </si>
  <si>
    <t>Halls candy 9 CT / Halls cough drops 9 CT - 62776</t>
  </si>
  <si>
    <t>Halls Cough Drops (9 CT - 62776) provide soothing relief for coughs and sore throats with a refreshing menthol formula. Perfect for on-the-go relief during cold season. Ideal for retail, bulk purchases, and discount stores.</t>
  </si>
  <si>
    <t>https://fantasydiscountwholesale.com/wp-content/uploads/2024/02/85729.jpeg</t>
  </si>
  <si>
    <t>38816</t>
  </si>
  <si>
    <t>Halls Cereza 10 CT / Halls cough drops 10 CT - 38816</t>
  </si>
  <si>
    <t xml:space="preserve">HALLS are formulated to quickly relieve sore, scratchy throats from colds or allergies. </t>
  </si>
  <si>
    <t xml:space="preserve">HALLS fights coughs, soothes sore throats, and cools nasal passages. Use the fast-relief of HALLS as a compliment to your allergy medication during allergy season when pollen, grass and trees can trigger irritating coughs and scratchy, sore throats. </t>
  </si>
  <si>
    <t>https://fantasydiscountwholesale.com/wp-content/uploads/2023/10/Halls-cereza-1.jpeg</t>
  </si>
  <si>
    <t>87894</t>
  </si>
  <si>
    <t>Halls Extra fuerte 10 CT / Halls cough drops 10 CT - 87894</t>
  </si>
  <si>
    <t>https://fantasydiscountwholesale.com/wp-content/uploads/2023/10/Halls-extra-forte.jpeg</t>
  </si>
  <si>
    <t>62775</t>
  </si>
  <si>
    <t>Halls Fresa 9 CT / Halls cough drops 9 CT - 62775</t>
  </si>
  <si>
    <t>https://fantasydiscountwholesale.com/wp-content/uploads/2023/10/85777.jpeg</t>
  </si>
  <si>
    <t>85725</t>
  </si>
  <si>
    <t>Halls Menta 10 CT / Halls cough drops 10 CT - 85725</t>
  </si>
  <si>
    <t>https://fantasydiscountwholesale.com/wp-content/uploads/2023/10/Halls-menta-1.jpeg</t>
  </si>
  <si>
    <t>85829</t>
  </si>
  <si>
    <t>Halls Sandia 10 CT / Halls cough drops 10 CT - 85829</t>
  </si>
  <si>
    <t>https://fantasydiscountwholesale.com/wp-content/uploads/2023/10/Halls-Sandia-1.jpeg</t>
  </si>
  <si>
    <t>62872</t>
  </si>
  <si>
    <t>Halls Menta con limon 9 CT / Halls cough drops 9 CT - 62872</t>
  </si>
  <si>
    <t>https://fantasydiscountwholesale.com/wp-content/uploads/2024/02/351026.jpeg</t>
  </si>
  <si>
    <t>1058</t>
  </si>
  <si>
    <t>Fosforera encendedor Toyo / Lighter - 1058</t>
  </si>
  <si>
    <t>Disposable Classic Lighters</t>
  </si>
  <si>
    <t>In Compliance with DOT Regulations - Butane Fuel is Not Included</t>
  </si>
  <si>
    <t>https://fantasydiscountwholesale.com/wp-content/uploads/2023/10/1058-encendedor.jpeg</t>
  </si>
  <si>
    <t>50150</t>
  </si>
  <si>
    <t>encendedores mini / mini bbq lighters - 50150</t>
  </si>
  <si>
    <t>https://fantasydiscountwholesale.com/wp-content/uploads/2023/10/50150-1.jpeg</t>
  </si>
  <si>
    <t>40120</t>
  </si>
  <si>
    <t>encendedores de magneto (20pc) / lighters - 40120</t>
  </si>
  <si>
    <t>encendedores de magneto / lighters</t>
  </si>
  <si>
    <t>https://fantasydiscountwholesale.com/wp-content/uploads/2023/10/40120.jpeg</t>
  </si>
  <si>
    <t>4417</t>
  </si>
  <si>
    <t>Incense Holder - 4417</t>
  </si>
  <si>
    <t>Incense Holder dark moon and stars</t>
  </si>
  <si>
    <t>Enchant your customers with the Dark Moon and Stars Incense Holder. This wholesale gem adds mystique to any space, combining celestial aesthetics with functionality. Elevate your inventory with this captivating and unique incense accessory</t>
  </si>
  <si>
    <t>https://fantasydiscountwholesale.com/wp-content/uploads/2023/12/4417-1.jpeg</t>
  </si>
  <si>
    <t>5040</t>
  </si>
  <si>
    <t>Red bracelete whit eye - 5040</t>
  </si>
  <si>
    <t>Easy to make decorations: these adjustable red cord bracelets feature fine workmanship and elegant appearance,</t>
  </si>
  <si>
    <t xml:space="preserve">Good meaning: the red braided bracelet with knots means to keep bad things out, to protect the wearer and hope that the wearer will be safe, which is a symbol of luck, wealth, protection, and prosperity, and a traditional defense from evil, positive connotations bring you comfort and encouragement </t>
  </si>
  <si>
    <t>https://fantasydiscountwholesale.com/wp-content/uploads/2024/05/5040.jpeg</t>
  </si>
  <si>
    <t>4402</t>
  </si>
  <si>
    <t>Wood incense Holder - 4402</t>
  </si>
  <si>
    <t>Incense Holder moon and stars</t>
  </si>
  <si>
    <t>Add celestial charm to your retail collection with the Moon and Stars Incense Holder. This wholesale essential combines functionality and aesthetic appeal, creating a serene atmosphere. Elevate your inventory with this enchanting piece</t>
  </si>
  <si>
    <t>https://fantasydiscountwholesale.com/wp-content/uploads/2023/12/4402-1.jpeg</t>
  </si>
  <si>
    <t>1301</t>
  </si>
  <si>
    <t>Rocket scent can air freshener  - 1301</t>
  </si>
  <si>
    <t>Introducing the Can Air Freshener 30ml - a compact and powerful solution for instant freshness. This wholesale essential offers a delightful fragrance in a convenient size. Elevate your inventory with on-the-go freshness</t>
  </si>
  <si>
    <t>https://fantasydiscountwholesale.com/wp-content/uploads/2023/12/1301.jpeg</t>
  </si>
  <si>
    <t>502330</t>
  </si>
  <si>
    <t>Aluminum Wallet - 502330</t>
  </si>
  <si>
    <t xml:space="preserve">Expandable pockets that neatly organizes cards and bills </t>
  </si>
  <si>
    <t>Outer shell made out of aluminum Features a click button for easy opening and closing Helps prevent identity theft by blocking RFID scanning of your credit cards Note: Has a water resistant design but cannot be placed in water</t>
  </si>
  <si>
    <t>https://fantasydiscountwholesale.com/wp-content/uploads/2023/10/502330.jpeg</t>
  </si>
  <si>
    <t>501093</t>
  </si>
  <si>
    <t>Trampa de mosca / Fly trap - 501093</t>
  </si>
  <si>
    <t>Sticky Fly Traps for Indoor: Fly strips is made of an integrated plastic tube that is sturdy and not easy to disperse.</t>
  </si>
  <si>
    <t xml:space="preserve">Fruit fly traps is made of ultra-thick glue and waterproof paper and the paper is not easy to tear. Each tube includes a hanging rope and thumbtacks for easy installation anywhere. The fly paper uses a sticky ribbon to attract and trap flies and other aerial insects. Safe and durable. </t>
  </si>
  <si>
    <t>https://fantasydiscountwholesale.com/wp-content/uploads/2023/10/501093.jpeg</t>
  </si>
  <si>
    <t>7541</t>
  </si>
  <si>
    <t>Wrench 10" - 7541</t>
  </si>
  <si>
    <t>Wrench 10"</t>
  </si>
  <si>
    <t>Get the job done with our 10" wrench. Perfect for tightening and loosening nuts and bolts, this durable tool offers a comfortable grip and precise control. Ideal for both professional mechanics and DIY enthusiasts, it's a must-have for any toolbox.</t>
  </si>
  <si>
    <t>https://fantasydiscountwholesale.com/wp-content/uploads/2024/02/7541.jpeg</t>
  </si>
  <si>
    <t>2038</t>
  </si>
  <si>
    <t>Key chain kurami - 2038</t>
  </si>
  <si>
    <t>Kurami key chain</t>
  </si>
  <si>
    <t>The Kurami Keychain is a stylish and trendy accessory, perfect for adding a touch of personality to your keys or bag. With its sleek design and durable construction, it's a must-have for fans of Kurami and anyone looking to showcase their unique style.</t>
  </si>
  <si>
    <t>https://fantasydiscountwholesale.com/wp-content/uploads/2024/03/2038.jpeg</t>
  </si>
  <si>
    <t>83208</t>
  </si>
  <si>
    <t>Car flag cuban - 83208</t>
  </si>
  <si>
    <t xml:space="preserve">Finishing : Sewn and reforced edges
Hanging : Plastic stick
Material : Light Polyester </t>
  </si>
  <si>
    <t>This Car Flag of Cuba is made of high quality polyester, attached to a plastic stick with clip for hanging from car window. This product is an original product of the brand AZ FLAG.</t>
  </si>
  <si>
    <t>https://fantasydiscountwholesale.com/wp-content/uploads/2023/10/Bandera-Cuba-1.jpeg</t>
  </si>
  <si>
    <t>4404</t>
  </si>
  <si>
    <t>Wood incense Holder - 4404</t>
  </si>
  <si>
    <t>Incense Holder elephants</t>
  </si>
  <si>
    <t>Introduce exotic charm to your retail space with the Elephant Incense Holder. This wholesale piece not only holds your favorite incense but also adds a touch of cultural elegance. Elevate your inventory with this unique and stylish item</t>
  </si>
  <si>
    <t>https://fantasydiscountwholesale.com/wp-content/uploads/2023/12/4404-1.jpeg</t>
  </si>
  <si>
    <t>82718</t>
  </si>
  <si>
    <t>PREGNANCY TEST - 82718</t>
  </si>
  <si>
    <t xml:space="preserve">PREGNANCY TEST        </t>
  </si>
  <si>
    <t xml:space="preserve">Pregnancy Test – 82718 features quick results, easy-to-use design, and reliable accuracy, making it perfect for retail sales, pharmacies, and providing customers with convenient at-home pregnancy detection.
</t>
  </si>
  <si>
    <t>https://fantasydiscountwholesale.com/wp-content/uploads/2024/05/82718.jpeg</t>
  </si>
  <si>
    <t>11123</t>
  </si>
  <si>
    <t>3 PC Bath and Shower cap - 11123</t>
  </si>
  <si>
    <t>Protect Hair from Wet: Wear these transparent waterproof plastic hair caps during bath to protect your hairs from water.</t>
  </si>
  <si>
    <t xml:space="preserve"> Versatile disposable shower caps: These multipurpose plastic caps in your life to cover your hairs while bathing, hair treatment, conditioning. You can also cover bowls in kitchen with this plastic cap on different occasions. Home, Hotel, Spa, Travels, use this disposable hair cap everywhere. Large size fit for most people: Cover all your hairs in this disposable shower cap due to its elastic nature. This hair shower cap does not give rash on your forehead and not rip easily.</t>
  </si>
  <si>
    <t>https://fantasydiscountwholesale.com/wp-content/uploads/2023/10/110302.jpeg</t>
  </si>
  <si>
    <t>FD710</t>
  </si>
  <si>
    <t>Scrubber stainless Steel 6 pc - FD710</t>
  </si>
  <si>
    <t>Stainless Steel Scourer 6 pc</t>
  </si>
  <si>
    <t>Easily removes a variety of tough stains, such as grease, tough dirt, burnt stains, etc. Durable and versatile for use on stoves, ovens, grills, pots and pans, etc.</t>
  </si>
  <si>
    <t>https://fantasydiscountwholesale.com/wp-content/uploads/2023/10/FD710.jpeg</t>
  </si>
  <si>
    <t>548</t>
  </si>
  <si>
    <t>Princess crown - 548</t>
  </si>
  <si>
    <t xml:space="preserve">Toy Crown for princess </t>
  </si>
  <si>
    <t>The Toy Crown for Princess is a regal accessory designed for young royalty. With its sparkling gems and elegant design, it's perfect for imaginative play, costume parties, and making little ones feel like true princesses.</t>
  </si>
  <si>
    <t>https://fantasydiscountwholesale.com/wp-content/uploads/2024/01/548.jpeg</t>
  </si>
  <si>
    <t>2048</t>
  </si>
  <si>
    <t>Key chain one piece - 2048</t>
  </si>
  <si>
    <t>One piece key chain</t>
  </si>
  <si>
    <t>Set sail with the One Piece Keychain! Perfect for fans of the beloved anime, this durable and stylish accessory features your favorite characters. Ideal for any discount store, this keychain is a must-have for collectors and enthusiasts alike.</t>
  </si>
  <si>
    <t>https://fantasydiscountwholesale.com/wp-content/uploads/2024/06/2048.jpeg</t>
  </si>
  <si>
    <t>2044</t>
  </si>
  <si>
    <t>Key chain one piece - 2044</t>
  </si>
  <si>
    <t>https://fantasydiscountwholesale.com/wp-content/uploads/2024/06/2044.jpeg</t>
  </si>
  <si>
    <t>2043</t>
  </si>
  <si>
    <t>Key chain DBZ - 2043</t>
  </si>
  <si>
    <t>DBZ Key chain</t>
  </si>
  <si>
    <t>Unleash your inner Saiyan with the DBZ Keychain! Perfect for Dragon Ball Z fans, this durable and stylish accessory features iconic characters from the series. A fantastic addition for any discount store, this keychain is a must-have for collectors and anime enthusiasts.</t>
  </si>
  <si>
    <t>https://fantasydiscountwholesale.com/wp-content/uploads/2024/06/2043.jpeg</t>
  </si>
  <si>
    <t>2050</t>
  </si>
  <si>
    <t>Key chain naruto - 2050</t>
  </si>
  <si>
    <t>Naruto key chain</t>
  </si>
  <si>
    <t>Unleash your ninja spirit with the Naruto Keychain! Perfect for fans of the iconic anime, this durable and stylish accessory features beloved characters from the Hidden Leaf Village. Ideal for any discount store, this keychain is a must-have for collectors and anime enthusiasts.</t>
  </si>
  <si>
    <t>https://fantasydiscountwholesale.com/wp-content/uploads/2024/06/2050.jpeg</t>
  </si>
  <si>
    <t>WH-A08</t>
  </si>
  <si>
    <t>Portable electrical scale pesa - WH-A08</t>
  </si>
  <si>
    <t>Portable electrical scale</t>
  </si>
  <si>
    <t>Compact and portable electrical scale, perfect for weighing luggage, packages, or small items. Features a clear digital display and easy-to-use controls for accurate measurements. Lightweight and convenient, making it ideal for travel or home use. Battery-operated for on-the-go weighing.</t>
  </si>
  <si>
    <t>https://fantasydiscountwholesale.com/wp-content/uploads/2024/09/WH-A08.jpeg</t>
  </si>
  <si>
    <t>82695</t>
  </si>
  <si>
    <t xml:space="preserve">New oral gel .5 oz  - 82695      </t>
  </si>
  <si>
    <t xml:space="preserve">Oral gel .5 oz        </t>
  </si>
  <si>
    <t>Oral gel, 0.5 oz, provides fast-acting relief for mouth sores, toothaches, and gum pain. Its numbing formula soothes discomfort and helps reduce irritation. Compact and easy to use, it's ideal for quick pain relief on the go, ensuring comfort and ease.</t>
  </si>
  <si>
    <t>https://fantasydiscountwholesale.com/wp-content/uploads/2024/09/82695.jpeg</t>
  </si>
  <si>
    <t>82697</t>
  </si>
  <si>
    <t xml:space="preserve">New Bacitracin zink ointment .5oz - 82697       </t>
  </si>
  <si>
    <t xml:space="preserve">First aid a/biotic ointment .5oz        </t>
  </si>
  <si>
    <t>First Aid Antibiotic Ointment, 0.5 oz, promotes healing and helps prevent infection in minor cuts, scrapes, and burns. Its fast-acting formula provides a protective barrier, reducing the risk of infection. Compact and easy to carry, it’s ideal for quick, on-the-go first aid treatment.</t>
  </si>
  <si>
    <t>https://fantasydiscountwholesale.com/wp-content/uploads/2024/09/82697.jpeg</t>
  </si>
  <si>
    <t>86122</t>
  </si>
  <si>
    <t xml:space="preserve">Body support bandage floor - 86122     </t>
  </si>
  <si>
    <t xml:space="preserve">Body support bandage floor        </t>
  </si>
  <si>
    <t>Body support bandage provides flexible, comfortable support for strained or injured areas. Designed for wrapping around joints or muscles, it helps reduce swelling and discomfort. Ideal for sports, injury recovery, or daily support, this bandage is versatile and easy to use for floor exercises or general mobility.</t>
  </si>
  <si>
    <t>https://fantasydiscountwholesale.com/wp-content/uploads/2024/09/86122.jpeg</t>
  </si>
  <si>
    <t>86075</t>
  </si>
  <si>
    <t xml:space="preserve">New vitamin a&amp;d cream 1oz - 86075        </t>
  </si>
  <si>
    <t xml:space="preserve">Vitamin a&amp;d cream 1oz        </t>
  </si>
  <si>
    <t>Vitamin A&amp;D cream, 1oz, provides nourishing and protective care for dry or irritated skin. Enriched with vitamins A and D, it helps soothe, moisturize, and promote healing. Ideal for use on chapped skin, minor cuts, or diaper rash, offering gentle, effective relief.</t>
  </si>
  <si>
    <t>https://fantasydiscountwholesale.com/wp-content/uploads/2024/09/86075.jpeg</t>
  </si>
  <si>
    <t>86071</t>
  </si>
  <si>
    <t xml:space="preserve">New muscle rub 1.25 oz - 86071        </t>
  </si>
  <si>
    <t xml:space="preserve">Muscle rub 1.25 oz        </t>
  </si>
  <si>
    <t>Muscle rub, 1.25 oz, offers fast relief for sore muscles and joint pain. Its soothing formula penetrates deeply to reduce discomfort and inflammation, making it ideal for post-workout recovery or general muscle aches. Compact and easy to apply, perfect for on-the-go relief.</t>
  </si>
  <si>
    <t>https://fantasydiscountwholesale.com/wp-content/uploads/2024/09/86071.jpeg</t>
  </si>
  <si>
    <t>86070</t>
  </si>
  <si>
    <t xml:space="preserve">New antifungal miconazole nitrate - 86070        </t>
  </si>
  <si>
    <t xml:space="preserve">Antifungal miconazole nitrate        </t>
  </si>
  <si>
    <t>Antifungal cream with miconazole nitrate provides effective treatment for fungal infections such as athlete's foot, ringworm, and jock itch. Its powerful formula helps relieve itching, burning, and discomfort while targeting the root cause of the infection. Ideal for fast-acting relief and protection against fungal growth.</t>
  </si>
  <si>
    <t>https://fantasydiscountwholesale.com/wp-content/uploads/2024/09/86070.jpeg</t>
  </si>
  <si>
    <t>86069</t>
  </si>
  <si>
    <t xml:space="preserve">New anti-itch hydrocortisone oint .5 oz - 86069        </t>
  </si>
  <si>
    <t xml:space="preserve">Anti-itch hydrocortisone oint .5 oz        </t>
  </si>
  <si>
    <t>Anti-itch hydrocortisone ointment, 0.5 oz, provides fast relief from itching and skin irritation caused by insect bites, rashes, eczema, and other conditions. Its soothing formula reduces inflammation and redness, offering targeted, quick-acting comfort for sensitive skin. Ideal for everyday use on minor skin irritations</t>
  </si>
  <si>
    <t>https://fantasydiscountwholesale.com/wp-content/uploads/2024/09/86069.jpeg</t>
  </si>
  <si>
    <t>86072</t>
  </si>
  <si>
    <t xml:space="preserve">New triple antibiotic ointment .5 oz - 86072        </t>
  </si>
  <si>
    <t xml:space="preserve">Triple antibiotic ointment .5 oz        </t>
  </si>
  <si>
    <t>Triple antibiotic ointment, 0.5 oz, combines three antibiotics to prevent infection and promote healing of minor cuts, scrapes, and burns. Its effective formula helps protect wounds from bacterial growth while soothing and moisturizing the affected area. Ideal for first aid kits and everyday minor injuries.</t>
  </si>
  <si>
    <t>https://fantasydiscountwholesale.com/wp-content/uploads/2024/09/86072.jpeg</t>
  </si>
  <si>
    <t>86077</t>
  </si>
  <si>
    <t xml:space="preserve">New hemorrhoidal ointment 1.5 oz  - 86077      </t>
  </si>
  <si>
    <t xml:space="preserve">Hemorrhoidal ointment 1.5 oz        </t>
  </si>
  <si>
    <t>Hemorrhoidal ointment, 1.5 oz, provides relief from hemorrhoid symptoms such as itching, burning, and discomfort. Its soothing formula helps reduce inflammation and irritation, offering targeted relief. Ideal for daily use to manage symptoms and support healing in sensitive areas.</t>
  </si>
  <si>
    <t>https://fantasydiscountwholesale.com/wp-content/uploads/2024/09/86077.jpeg</t>
  </si>
  <si>
    <t>86073</t>
  </si>
  <si>
    <t xml:space="preserve">New itch stopping cream 1.25 oz - 86073        </t>
  </si>
  <si>
    <t xml:space="preserve">Itch stopping cream 1.25 oz        </t>
  </si>
  <si>
    <t>Itch-stopping cream, 1.25 oz, offers fast relief from itching caused by insect bites, rashes, or other skin irritations. Its soothing formula helps reduce discomfort and redness while providing a cooling effect. Ideal for on-the-go use to quickly address and alleviate itchy skin.</t>
  </si>
  <si>
    <t>https://fantasydiscountwholesale.com/wp-content/uploads/2024/09/86073.jpeg</t>
  </si>
  <si>
    <t>82700</t>
  </si>
  <si>
    <t>New diaper rash ointment 1.25 oz - 82700</t>
  </si>
  <si>
    <t>Diaper rash ointment 1.25 oz</t>
  </si>
  <si>
    <t>Diaper rash ointment, 1.25 oz, is designed to soothe and protect sensitive skin from diaper rash. Its gentle, moisturizing formula helps to relieve redness and irritation while creating a barrier to prevent further moisture exposure. Ideal for keeping baby's skin comfortable and protected.</t>
  </si>
  <si>
    <t>https://fantasydiscountwholesale.com/wp-content/uploads/2024/09/82700.jpeg</t>
  </si>
  <si>
    <t>4414</t>
  </si>
  <si>
    <t>Wood incense holder - 4414</t>
  </si>
  <si>
    <t>Wood incense holder sun and moon - 4414</t>
  </si>
  <si>
    <t>Wooden incense holder featuring a sun and moon design, model 4414. This handcrafted holder is perfect for burning incense sticks, providing a safe and stylish way to catch ash while adding a touch of celestial charm to your space. Ideal for creating a calm, relaxing atmosphere.</t>
  </si>
  <si>
    <t>https://fantasydiscountwholesale.com/wp-content/uploads/2024/10/4414.jpeg</t>
  </si>
  <si>
    <t>4416</t>
  </si>
  <si>
    <t>Wood incense holder - 4416</t>
  </si>
  <si>
    <t>Wood incense holder carved - antique - 4416</t>
  </si>
  <si>
    <t>Antique-style wood incense holder, model 4416, featuring intricate carved designs. This elegant holder is perfect for safely burning incense sticks, catching ash while adding a rustic, decorative touch to your space. Ideal for enhancing any room with a calming ambiance and a vintage aesthetic.</t>
  </si>
  <si>
    <t>https://fantasydiscountwholesale.com/wp-content/uploads/2024/10/4416.jpeg</t>
  </si>
  <si>
    <t>462027</t>
  </si>
  <si>
    <t>Picot 48ct - 462027</t>
  </si>
  <si>
    <t>Picot antacid powder, 48ct, provides fast-acting relief from heartburn, indigestion, and acid reflux. Conveniently packaged in single-use sachets, it quickly neutralizes stomach acid for on-the-go comfort. Ideal for relieving occasional digestive discomfort, making it easy to carry and use whenever needed.</t>
  </si>
  <si>
    <t>https://fantasydiscountwholesale.com/wp-content/uploads/2024/09/462027.jpeg</t>
  </si>
  <si>
    <t>44737</t>
  </si>
  <si>
    <t>Tums antacid 8ct assorted fruits - 44737</t>
  </si>
  <si>
    <t xml:space="preserve">Tums antacid 8ct 750 extra assorted fruits </t>
  </si>
  <si>
    <t>Tums Antacid, 8ct, 750 Extra Strength, in assorted fruit flavors, provides fast relief from heartburn and indigestion. Each chewable tablet neutralizes excess stomach acid, offering quick and effective comfort. Convenient and portable, perfect for on-the-go relief from digestive discomfort.</t>
  </si>
  <si>
    <t>https://fantasydiscountwholesale.com/wp-content/uploads/2024/09/44737.jpeg</t>
  </si>
  <si>
    <t>37227</t>
  </si>
  <si>
    <t>Aromar oils 2oz, my way, have fun, a million star, beautiful day - 37227</t>
  </si>
  <si>
    <t>Aromar Oils, 2oz, come in captivating fragrances such as My Way, Have Fun, A Million Star, and Beautiful Day. These aromatic oils are perfect for diffusers, air fresheners, or aromatherapy, filling your space with uplifting and refreshing scents. Ideal for creating a pleasant atmosphere at home or work.</t>
  </si>
  <si>
    <t>https://fantasydiscountwholesale.com/wp-content/uploads/2024/09/3722.7.jpeg</t>
  </si>
  <si>
    <t>16</t>
  </si>
  <si>
    <t>37224</t>
  </si>
  <si>
    <t>Aromar oils 2oz, white gardenia, eternal life, midnight lover, rain mist - 37224</t>
  </si>
  <si>
    <t>Aromar Oils, 2oz, available in enchanting scents like White Gardenia, Eternal Life, Midnight Lover, and Rain Mist, are perfect for diffusers or aromatherapy. These fragrant oils create a soothing ambiance, enhancing any space with their fresh, floral, and calming aromas, ideal for relaxation or setting a peaceful mood.</t>
  </si>
  <si>
    <t>https://fantasydiscountwholesale.com/wp-content/uploads/2024/09/3722.4.jpeg</t>
  </si>
  <si>
    <t>37221</t>
  </si>
  <si>
    <t>Aromar oils 2oz, baby soft, lavender, fresh linens, egyptian musk - 37221</t>
  </si>
  <si>
    <t>Aromar oils 2oz, baby soft, lavender, fresh linens, egyptian musk</t>
  </si>
  <si>
    <t>Aromar Oils, 2oz, in soothing scents like Baby Soft, Lavender, Fresh Linens, and Egyptian Musk, are perfect for aromatherapy or use in diffusers. These fragrances create a calming, fresh, and comforting atmosphere, ideal for relaxation, refreshing your space, or adding a touch of luxury to any room.</t>
  </si>
  <si>
    <t>https://fantasydiscountwholesale.com/wp-content/uploads/2024/09/3722.1.jpeg</t>
  </si>
  <si>
    <t>372212</t>
  </si>
  <si>
    <t>Rocket scent air freshener 1oz, black rocket, cherry, new car, tropical mango - 372212</t>
  </si>
  <si>
    <t>Rocket scent air freshener 1oz, black rocket, cherry, new car, tropical mango</t>
  </si>
  <si>
    <t>Rocket Scent Air Freshener, 1oz, comes in invigorating fragrances like Black Rocket, Cherry, New Car, and Tropical Mango. Perfect for cars, closets, or any small space, these air fresheners deliver long-lasting scents that refresh and enhance your environment, creating an enjoyable and inviting atmosphere.</t>
  </si>
  <si>
    <t>https://fantasydiscountwholesale.com/wp-content/uploads/2024/09/3722.12.jpeg</t>
  </si>
  <si>
    <t>4205</t>
  </si>
  <si>
    <t>Wood assorted ash catcher 4" - 4205</t>
  </si>
  <si>
    <t>Wood Assorted Ash Catcher, 4", is a compact and stylish holder designed for catching ash from burning incense sticks. Made from durable wood with assorted designs, it keeps surfaces clean while adding a decorative touch to your space. Ideal for small areas, it enhances both functionality and aesthetics.</t>
  </si>
  <si>
    <t>https://fantasydiscountwholesale.com/wp-content/uploads/2024/09/4205.jpeg</t>
  </si>
  <si>
    <t>4201</t>
  </si>
  <si>
    <t>Wood ash catcher - 4201</t>
  </si>
  <si>
    <t xml:space="preserve">Wood ash catcher </t>
  </si>
  <si>
    <t>Wood Ash Catcher, model 4201, is a beautifully crafted incense holder designed to catch ash from burning incense sticks. Made from durable wood, it features a sleek design that adds a touch of elegance to any room while keeping surfaces clean. Ideal for creating a serene and tidy atmosphere.</t>
  </si>
  <si>
    <t>https://fantasydiscountwholesale.com/wp-content/uploads/2024/10/4201.jpeg</t>
  </si>
  <si>
    <t>37226</t>
  </si>
  <si>
    <t>Aromar oils 2oz, Channel #5, Sandalwood forest, Sea breeze, Vanilla sky- 37226</t>
  </si>
  <si>
    <t>Aromar oils 2oz, Channel #5, Sandalwood forest, Sea breeze, Vanilla sky</t>
  </si>
  <si>
    <t>Aromar Oils, 2oz, available in luxurious scents like Channel #5, Sandalwood Forest, Sea Breeze, and Vanilla Sky, are perfect for diffusers and aromatherapy. These premium oils create a soothing and refreshing atmosphere, ideal for enhancing relaxation, refreshing your space, or adding a touch of elegance to any environment.</t>
  </si>
  <si>
    <t>https://fantasydiscountwholesale.com/wp-content/uploads/2024/10/37226.jpeg</t>
  </si>
  <si>
    <t>900501</t>
  </si>
  <si>
    <t>Cable tie 12" 20pc - 900501</t>
  </si>
  <si>
    <t>Cable tie 12" 20pc</t>
  </si>
  <si>
    <t>Cable Ties, 12", pack of 20, offer a durable and versatile solution for organizing and securing cables, wires, or various items. These strong, flexible ties are easy to use and provide a secure hold, making them ideal for home, office, or outdoor applications where cable management is needed.</t>
  </si>
  <si>
    <t>https://fantasydiscountwholesale.com/wp-content/uploads/2024/10/900501.jpeg</t>
  </si>
  <si>
    <t>900502</t>
  </si>
  <si>
    <t>Cable tie 4 size 100pc - 900502</t>
  </si>
  <si>
    <t xml:space="preserve">Cable tie 4 size 100pc </t>
  </si>
  <si>
    <t>Cable Ties, 4 sizes, pack of 100, offer a variety of lengths for all your organizational needs. Perfect for bundling and securing cables, wires, and other items, these durable ties ensure a strong hold for both small and large tasks. Ideal for home, office, or outdoor use, providing versatility and convenience.</t>
  </si>
  <si>
    <t>https://fantasydiscountwholesale.com/wp-content/uploads/2024/10/900502.jpeg</t>
  </si>
  <si>
    <t>900499</t>
  </si>
  <si>
    <t>Cable tie 7.9" 30pc - 900499</t>
  </si>
  <si>
    <t>Cable tie 7.9" 30pc</t>
  </si>
  <si>
    <t>Cable Ties, 7.9", pack of 30, provide a reliable solution for organizing and securing cables, wires, and other items. These durable and flexible ties ensure a secure hold, making them ideal for various uses at home, in the office, or outdoors. Perfect for keeping spaces neat and clutter-free.</t>
  </si>
  <si>
    <t>https://fantasydiscountwholesale.com/wp-content/uploads/2024/10/900499.jpeg</t>
  </si>
  <si>
    <t>2904</t>
  </si>
  <si>
    <t>Wrench - 2904</t>
  </si>
  <si>
    <t>Wrench</t>
  </si>
  <si>
    <t>Wrench is a versatile hand tool designed for gripping, turning, and loosening various fasteners, such as nuts and bolts. Available in various sizes and styles, including adjustable and socket wrenches, it provides excellent leverage and control for DIY projects, automotive repairs, and plumbing tasks. Essential for any toolbox or workshop.</t>
  </si>
  <si>
    <t>https://fantasydiscountwholesale.com/wp-content/uploads/2024/10/2904.jpeg</t>
  </si>
  <si>
    <t>G6055</t>
  </si>
  <si>
    <t xml:space="preserve"> mix color - G6055</t>
  </si>
  <si>
    <t>The  Mix Color Set, model G6055, offers a variety of vibrant shades perfect for creative nail art. This set includes multiple colors for mixing and matching, allowing for fun, personalized manicures. Safe for kids and easy to apply, it’s ideal for young fashionistas and DIY nail enthusiasts looking to add a pop of color to their style.</t>
  </si>
  <si>
    <t>https://fantasydiscountwholesale.com/wp-content/uploads/2024/10/G6055.jpeg</t>
  </si>
  <si>
    <t>G6054</t>
  </si>
  <si>
    <t xml:space="preserve"> mix color - G6054</t>
  </si>
  <si>
    <t>The  Mix Color Set, model G6054, offers a selection of vibrant shades for creative, colorful manicures. This set is perfect for experimenting with different nail designs and styles, providing an array of options for young beauty enthusiasts. Safe and easy to apply, it’s ideal for expressing unique style through fun, DIY nail art.</t>
  </si>
  <si>
    <t>https://fantasydiscountwholesale.com/wp-content/uploads/2024/11/G6054.jpeg</t>
  </si>
  <si>
    <t>92242</t>
  </si>
  <si>
    <t>Little tree vanilla - 92242</t>
  </si>
  <si>
    <t>The Little Tree Vanilla, model 92242, is a compact and convenient air freshener with a warm, inviting vanilla fragrance. Perfect for cars, homes, or offices, it provides long-lasting freshness while adding a touch of coziness to your space. Easy to use and highly effective.</t>
  </si>
  <si>
    <t>https://fantasydiscountwholesale.com/wp-content/uploads/2024/12/92242.jpeg</t>
  </si>
  <si>
    <t>452178</t>
  </si>
  <si>
    <t>Tumps antacid 8CT 750 extra assorted fruit - 452178</t>
  </si>
  <si>
    <t>Tumps antacid 8CT 750 extra assorted fruit - *452178</t>
  </si>
  <si>
    <t>Tums Antacid 8CT 750 Extra Assorted Fruit, model *452178, provides fast relief from heartburn and indigestion. With a delicious assorted fruit flavor, these chewable tablets neutralize stomach acid and offer soothing comfort for digestive issues.</t>
  </si>
  <si>
    <t>https://fantasydiscountwholesale.com/wp-content/uploads/2025/01/44737-1.jpeg</t>
  </si>
  <si>
    <t>372278</t>
  </si>
  <si>
    <t>Aromar oils 2oz, Egyptian musk, italian jasmine, lavender fields, vanilla sky, cool waters, china rain   - 372278</t>
  </si>
  <si>
    <t>Aromar Oils 2oz – Assorted Scents
Experience premium fragrance with Aromar Oils in 2oz bottles. Perfect for diffusers, candles, and personal use. Available in Egyptian Musk, Italian Jasmine, Lavender Fields, Vanilla Sky, Cool Waters, and China Rain. Long-lasting and high-quality. SKU: 372278</t>
  </si>
  <si>
    <t>https://fantasydiscountwholesale.com/wp-content/uploads/2025/03/372278.jpeg</t>
  </si>
  <si>
    <t>609031</t>
  </si>
  <si>
    <t>Little tree black ice - 609031</t>
  </si>
  <si>
    <t>Little Tree Black Ice (609031) is a compact air freshener that delivers a refreshing, clean scent with notes of black ice. Ideal for cars, small spaces, or closets, providing long-lasting freshness. Perfect for wholesale and discount stores.</t>
  </si>
  <si>
    <t>https://fantasydiscountwholesale.com/wp-content/uploads/2025/02/609031.jpeg</t>
  </si>
  <si>
    <t>92246</t>
  </si>
  <si>
    <t>Little tree Jasmin - 92246</t>
  </si>
  <si>
    <t>Little Tree Jasmine (92246) is a fragrant air freshener that fills your space with the sweet and calming scent of jasmine. Ideal for cars, rooms, or closets, offering a long-lasting, refreshing aroma. Great for wholesale and discount stores.</t>
  </si>
  <si>
    <t>https://fantasydiscountwholesale.com/wp-content/uploads/2025/02/92246.jpeg</t>
  </si>
  <si>
    <t>92241</t>
  </si>
  <si>
    <t>Little tree Green apple - 92241</t>
  </si>
  <si>
    <t>Little Tree Green Apple (92241) is a refreshing air freshener that fills your space with the crisp, fruity scent of green apples. Ideal for cars, rooms, or closets, providing long-lasting freshness. Perfect for wholesale and discount stores.</t>
  </si>
  <si>
    <t>https://fantasydiscountwholesale.com/wp-content/uploads/2025/02/92241.jpg</t>
  </si>
  <si>
    <t>92239</t>
  </si>
  <si>
    <t>Little tree Lavander - 92239</t>
  </si>
  <si>
    <t>Little Tree Lavender (92239) is a soothing air freshener that brings the calming scent of lavender to any space. Ideal for cars, rooms, or closets, it provides a long-lasting, relaxing fragrance. Perfect for wholesale and discount stores.</t>
  </si>
  <si>
    <t>https://fantasydiscountwholesale.com/wp-content/uploads/2025/02/92239.jpeg</t>
  </si>
  <si>
    <t>92238</t>
  </si>
  <si>
    <t>Little tree Strawberry - 92238</t>
  </si>
  <si>
    <t>Little Tree Strawberry (92238) is a sweet and fruity air freshener that fills your space with the delicious scent of ripe strawberries. Ideal for cars, rooms, or closets, offering long-lasting freshness. Perfect for wholesale and discount stores.</t>
  </si>
  <si>
    <t>https://fantasydiscountwholesale.com/wp-content/uploads/2025/02/92238.jpeg</t>
  </si>
  <si>
    <t>601917</t>
  </si>
  <si>
    <t>Little tree Classic assorted mix - 601917</t>
  </si>
  <si>
    <t>Little Tree Classic Assorted Mix (601917) includes a variety of signature scents like New Car, Black Ice, and more. Ideal for cars, rooms, or closets, it offers long-lasting, refreshing fragrances. Perfect for wholesale and discount stores.</t>
  </si>
  <si>
    <t>https://fantasydiscountwholesale.com/wp-content/uploads/2025/02/601917.jpeg</t>
  </si>
  <si>
    <t>601935</t>
  </si>
  <si>
    <t>Little tree Pure steel - 601935</t>
  </si>
  <si>
    <t>Little Tree Pure Steel (601935) delivers a fresh, clean scent reminiscent of steel and pure freshness. Ideal for cars, rooms, or closets, it provides a long-lasting and invigorating fragrance. Perfect for wholesale and discount stores.</t>
  </si>
  <si>
    <t>https://fantasydiscountwholesale.com/wp-content/uploads/2025/02/601935.jpeg</t>
  </si>
  <si>
    <t>32216</t>
  </si>
  <si>
    <t>Blue touch mouse trap Large - 32216</t>
  </si>
  <si>
    <t>Blue Touch Mouse Trap Large (32216) is a powerful and effective solution for capturing mice. Its durable design ensures quick and easy use, making it ideal for home or commercial pest control. Perfect for retail, hardware, and wholesale stores.</t>
  </si>
  <si>
    <t>https://fantasydiscountwholesale.com/wp-content/uploads/2025/03/32216.jpeg</t>
  </si>
  <si>
    <t>32206</t>
  </si>
  <si>
    <t>Blue touch mouse trap Small - 32206</t>
  </si>
  <si>
    <t>Blue Touch Mouse Trap Small (32206) offers a compact and effective solution for capturing mice. Designed for easy setup and reliable performance, it’s perfect for home or commercial use. Ideal for retail, hardware, and wholesale stores.</t>
  </si>
  <si>
    <t>https://fantasydiscountwholesale.com/wp-content/uploads/2025/03/32206.jpeg</t>
  </si>
  <si>
    <t>2097</t>
  </si>
  <si>
    <t>Key chain hello kitty pink - 2097</t>
  </si>
  <si>
    <t>Keychain Hello Kitty Pink (2097) features an adorable pink-themed Hello Kitty design, perfect for fans and collectors. A stylish accessory for keys, bags, or backpacks. Ideal for gifts, souvenirs, and wholesale or discount stores.</t>
  </si>
  <si>
    <t>https://fantasydiscountwholesale.com/wp-content/uploads/2025/03/2097.jpeg</t>
  </si>
  <si>
    <t>20141</t>
  </si>
  <si>
    <t>Key chain Tom and Jerry - 20141</t>
  </si>
  <si>
    <t>Keychain Tom &amp; Jerry (20141) features a fun and nostalgic design of the classic cartoon duo. Perfect for fans, collectors, and as a cute accessory for keys, bags, or backpacks. Ideal for gifts, souvenirs, and wholesale or discount stores.</t>
  </si>
  <si>
    <t>https://fantasydiscountwholesale.com/wp-content/uploads/2025/03/20141.jpeg</t>
  </si>
  <si>
    <t>92250</t>
  </si>
  <si>
    <t>Little tree bayside breeze - 92250</t>
  </si>
  <si>
    <t>Little Tree Bayside Breeze (92250) offers a fresh, coastal-inspired scent that brings a relaxing, breezy atmosphere to any space. Perfect for cars, home, or office. Ideal for retail, gift shops, and wholesale stores.</t>
  </si>
  <si>
    <t>https://fantasydiscountwholesale.com/wp-content/uploads/2025/04/92250.jpg</t>
  </si>
  <si>
    <t>17177</t>
  </si>
  <si>
    <t>Little tree sunset beach - 17177</t>
  </si>
  <si>
    <t>Little Tree Sunset Beach (17177) offers a tropical, warm fragrance reminiscent of a beach sunset, creating a soothing atmosphere. Perfect for cars, home, or office. Ideal for retail, gift shops, and wholesale stores.</t>
  </si>
  <si>
    <t>https://fantasydiscountwholesale.com/wp-content/uploads/2025/04/17177.jpg</t>
  </si>
  <si>
    <t>92252</t>
  </si>
  <si>
    <t>Little tree black ice - 92252</t>
  </si>
  <si>
    <t xml:space="preserve">Bold and refreshing, Little Trees Black Ice delivers long-lasting fragrance in a compact, iconic design. Ideal for cars or small spaces. Perfect for resale, bulk orders, or giveaways.  </t>
  </si>
  <si>
    <t>https://fantasydiscountwholesale.com/wp-content/uploads/2025/05/92252.jpg</t>
  </si>
  <si>
    <t>CH81808</t>
  </si>
  <si>
    <t>58PCS Picture Hanging - CH81808</t>
  </si>
  <si>
    <t>58PCS Picture Hanging Kit – CH81808: Comprehensive kit with screw eyes, wire, and hangers supporting up to 100 lbs. Ideal for wooden frames. Perfect for wholesale to hardware and home improvement retailers.</t>
  </si>
  <si>
    <t>https://fantasydiscountwholesale.com/wp-content/uploads/2025/06/CH81808.jpg</t>
  </si>
  <si>
    <t>H103</t>
  </si>
  <si>
    <t>Washer set - H103</t>
  </si>
  <si>
    <t>Washer Set, model H103, is a versatile collection of various-sized washers designed for securing bolts, screws, and other fasteners. Made from durable materials, these washers help distribute pressure and prevent damage to surfaces. Ideal for household repairs, automotive maintenance, or construction projects, offering a reliable solution for fastening needs.</t>
  </si>
  <si>
    <t>https://fantasydiscountwholesale.com/wp-content/uploads/2024/10/H-103.jpeg</t>
  </si>
  <si>
    <t xml:space="preserve">FD2210 </t>
  </si>
  <si>
    <t>Tornillos con plasticos - FD2210</t>
  </si>
  <si>
    <t>Made of high quality carbon steel, it is durable and not easy to wear. The surface was galvanized, not easy to rust.</t>
  </si>
  <si>
    <t>Deep thread without burrs, the head is not easy to wear. Suitable for wood, automobile, electrical equipment, furniture, etc.
With a box divided into 9 transparent storage parts, it is easy to identify the model and use.</t>
  </si>
  <si>
    <t>https://fantasydiscountwholesale.com/wp-content/uploads/2023/10/FD2210-1.jpeg</t>
  </si>
  <si>
    <t>Office</t>
  </si>
  <si>
    <t>FD2212</t>
  </si>
  <si>
    <t>puntillas con plasticos / Nails with plastics - fd2212</t>
  </si>
  <si>
    <t>The plastic fastener with a steel spike is very useful in homes and workplaces.</t>
  </si>
  <si>
    <t>As its name indicates, it is made of plastic and consists of a steel spike that performs the function of fixing the cable or cables that you want to hold or fix. It is recommended for fixing cables to walls. The steel nail allows fixing to concrete walls.</t>
  </si>
  <si>
    <t>https://fantasydiscountwholesale.com/wp-content/uploads/2023/10/FD2212.jpeg</t>
  </si>
  <si>
    <t>07005</t>
  </si>
  <si>
    <t>Plunger plastic handle - 07005</t>
  </si>
  <si>
    <t>PLUNGER PLASTIC HANDLE</t>
  </si>
  <si>
    <t>Plunger with plastic handle – 07005 provides strong suction power for clearing clogs in sinks and toilets. Lightweight and durable design. Ideal for wholesale to hardware stores, janitorial suppliers, and retailers.</t>
  </si>
  <si>
    <t>https://fantasydiscountwholesale.com/wp-content/uploads/2023/10/3945-Chupa.jpeg</t>
  </si>
  <si>
    <t>T</t>
  </si>
  <si>
    <t>01055</t>
  </si>
  <si>
    <t>Blue double foam floor squeegee with plastic frame (Haragan) - 01055</t>
  </si>
  <si>
    <t>blue double foam floor squeegee with plastic frame (Haragan)</t>
  </si>
  <si>
    <t>Sturdy and Durable: ProWipe is built to last, providing long-lasting durability for extended use. fits perfectly in the rods meant for floor wipers</t>
  </si>
  <si>
    <t>https://fantasydiscountwholesale.com/wp-content/uploads/2023/10/7110-saca-agua.jpeg</t>
  </si>
  <si>
    <t>04003</t>
  </si>
  <si>
    <t>Brush double sided  - 04003
 USE BRUSH</t>
  </si>
  <si>
    <t>https://fantasydiscountwholesale.com/wp-content/uploads/2023/10/Cepillo-de-piso.jpeg</t>
  </si>
  <si>
    <t>FD2229</t>
  </si>
  <si>
    <t>Scrubber Yellow &amp; green sponge - FD2229</t>
  </si>
  <si>
    <t>For powerful, effective cleaning, use the Scotch-Brite Classic Scrub Sponge. Easily cuts through grease and burnt-on foods, leaving your pots, pans, and evening dishes spotless. It is durable and long lasting, and can also be used outside the kitchen (e.g. to clean garden tools or greasy bicycle parts).</t>
  </si>
  <si>
    <t>https://fantasydiscountwholesale.com/wp-content/uploads/2023/10/Esponja-lavaplatos.jpeg</t>
  </si>
  <si>
    <t>0184</t>
  </si>
  <si>
    <t>Piggy bank son - 0184</t>
  </si>
  <si>
    <t>Pastic piggy bank</t>
  </si>
  <si>
    <t>Teach kids the value of saving with our plastic piggy bank. This adorable and durable bank is perfect for storing coins and small bills. Easy to open and close, it's a fun and practical way to encourage financial responsibility from an early age.</t>
  </si>
  <si>
    <t>https://fantasydiscountwholesale.com/wp-content/uploads/2024/07/0184.jpeg</t>
  </si>
  <si>
    <t>7757</t>
  </si>
  <si>
    <t>Plastic bottle 1LT - 7757</t>
  </si>
  <si>
    <t>Plastic bottle 1LT – 7757 is a durable, reusable container ideal for storing liquids like water, juice, or cleaning products. Great for wholesale to retailers, distributors, and packaging suppliers.</t>
  </si>
  <si>
    <t>https://fantasydiscountwholesale.com/wp-content/uploads/2025/05/67757.jpg</t>
  </si>
  <si>
    <t>FD811</t>
  </si>
  <si>
    <t>Metal and plastic strainer - FD811</t>
  </si>
  <si>
    <t>Metal and plastic strainer</t>
  </si>
  <si>
    <t xml:space="preserve">Metal and Plastic Strainer FD811 offers durable, versatile kitchen use for draining and rinsing. Lightweight, easy to clean, and perfect for everyday cooking—an essential value item for discount retailers.
</t>
  </si>
  <si>
    <t>https://fantasydiscountwholesale.com/wp-content/uploads/2023/10/FD811.jpeg</t>
  </si>
  <si>
    <t>x</t>
  </si>
  <si>
    <t>15010</t>
  </si>
  <si>
    <t>250ct Wooden Kitchen Matches (Medium) -15010</t>
  </si>
  <si>
    <t>250ct Wooden Kitchen Matches (Medium)</t>
  </si>
  <si>
    <t>https://fantasydiscountwholesale.com/wp-content/uploads/2023/10/15010-Fosforos-1.jpeg</t>
  </si>
  <si>
    <t>FL-8002</t>
  </si>
  <si>
    <t>Home Door Stopper 4 Pcs - FL-8002</t>
  </si>
  <si>
    <t>Home Door Stopper 4 Pcs</t>
  </si>
  <si>
    <t>These black door stoppers are great for multiple surfaces and are non-marking to help protect hardwood and laminate floors from scratches and dent</t>
  </si>
  <si>
    <t>https://fantasydiscountwholesale.com/wp-content/uploads/2023/10/FL-8002-1.jpeg</t>
  </si>
  <si>
    <t>96320</t>
  </si>
  <si>
    <t>Real kill ant &amp; roach spray - 96320</t>
  </si>
  <si>
    <t>Real kill ant &amp; roach spray</t>
  </si>
  <si>
    <t>https://fantasydiscountwholesale.com/wp-content/uploads/2023/10/96320.jpeg</t>
  </si>
  <si>
    <t>501615</t>
  </si>
  <si>
    <t>Floss, Dental Floss, Plastic Dental Floss Sticks - 501615</t>
  </si>
  <si>
    <t>Floss, Dental Floss, Plastic Dental Floss Sticks</t>
  </si>
  <si>
    <t xml:space="preserve">Dental Floss &amp; Plastic Floss Sticks provide easy, effective cleaning between teeth. Compact, convenient, and essential for daily oral care—perfect high-demand items for discount store shelves.
</t>
  </si>
  <si>
    <t>https://fantasydiscountwholesale.com/wp-content/uploads/2023/10/501615.jpeg</t>
  </si>
  <si>
    <t>11499</t>
  </si>
  <si>
    <t>Click-n-Flame Refillable Long Utility Lighters Plastic Handles (BBQ lighter) - 11499</t>
  </si>
  <si>
    <t>Click-n-Flame Refillable Long Utility Lighters Plastic Handles</t>
  </si>
  <si>
    <t>Enhance your product range with our Click-n-Flame Refillable Long Utility Lighters, featuring durable plastic handles. Ideal for safely lighting grills, candles, and fireplaces, these lighters are a practical addition to any household. Their refillable design ensures long-term use, making them an eco-friendly and cost-effective choice for consumers.</t>
  </si>
  <si>
    <t>https://fantasydiscountwholesale.com/wp-content/uploads/2023/10/11499.jpeg</t>
  </si>
  <si>
    <t>23-3</t>
  </si>
  <si>
    <t>Factureros / Invoices - 937</t>
  </si>
  <si>
    <t>Factureros / Invoices</t>
  </si>
  <si>
    <t>https://fantasydiscountwholesale.com/wp-content/uploads/2023/10/937-Factureros.jpeg</t>
  </si>
  <si>
    <t>G804</t>
  </si>
  <si>
    <t>Guantes - G804</t>
  </si>
  <si>
    <t>Working gloves</t>
  </si>
  <si>
    <t xml:space="preserve">Working Gloves offer durable hand protection for jobs and DIY projects. Comfortable, reliable, and versatile—an essential, high-demand tool for discount store customers.
</t>
  </si>
  <si>
    <t>https://fantasydiscountwholesale.com/wp-content/uploads/2023/10/G-804-1.jpeg</t>
  </si>
  <si>
    <t>FD501</t>
  </si>
  <si>
    <t>Fanny pack - FD501</t>
  </si>
  <si>
    <t>Fanny pack crossbody  Fashion instict</t>
  </si>
  <si>
    <t>Elevate your accessory collection with the Fashion Instinct Fanny Pack Crossbody. This wholesale essential seamlessly blends style and functionality, offering a trendy solution for hands-free convenience. Upgrade your inventory with the latest in fashion-forward accessories</t>
  </si>
  <si>
    <t>https://fantasydiscountwholesale.com/wp-content/uploads/2023/12/FD501-1.jpeg</t>
  </si>
  <si>
    <t>J3884</t>
  </si>
  <si>
    <t>BBQ lighter NEON - J3884</t>
  </si>
  <si>
    <t>Neon bbq lighter</t>
  </si>
  <si>
    <t>The Neon BBQ Lighter is a must-have tool for outdoor grilling enthusiasts. With its bright neon colors and reliable ignition, it makes lighting your barbecue quick and easy, ensuring you're ready to grill up delicious meals in style. Perfect for backyard cookouts and camping trips.</t>
  </si>
  <si>
    <t>https://fantasydiscountwholesale.com/wp-content/uploads/2024/02/3884.jpeg</t>
  </si>
  <si>
    <t>6201</t>
  </si>
  <si>
    <t>Scrubber 1pc Steel Cleaning - 6201</t>
  </si>
  <si>
    <t>1pc Pan Washing Wire Ball, Pot Brush, Cleaning Kitchen Steel Cleaning Brush Pot Ball</t>
  </si>
  <si>
    <t xml:space="preserve">Steel Scrubber 1pc 6201 tackles tough grime and grease with ease. Durable, long-lasting, and perfect for kitchen cleaning—an affordable, high-demand household essential for discount stores.
</t>
  </si>
  <si>
    <t>https://fantasydiscountwholesale.com/wp-content/uploads/2023/10/6201-1.jpeg</t>
  </si>
  <si>
    <t>FD2214</t>
  </si>
  <si>
    <t>Tamal Soga / twine rope - FD2214</t>
  </si>
  <si>
    <t>Tamal Soga / twine rope</t>
  </si>
  <si>
    <t>Use Oklahoma Joe’s BBQ Twine to tie up poultry and meats to keep them in place, secure them in butcher paper and hold ingredients together. This food-grade cotton twine is safe for use in your smoker or grill, and is unbleached, natural and biodegradable.</t>
  </si>
  <si>
    <t>https://fantasydiscountwholesale.com/wp-content/uploads/2023/10/2214.jpeg</t>
  </si>
  <si>
    <t>6033</t>
  </si>
  <si>
    <t>River Rocks - 6033</t>
  </si>
  <si>
    <t>River Rocks</t>
  </si>
  <si>
    <t>7183M</t>
  </si>
  <si>
    <t>7183 M Guantes de plastico blanco y rojos / PLASTIC GLOVES - 7183M</t>
  </si>
  <si>
    <t>Non-Slip Grip Latex Gloves Dish Washing Cleaning Gloves</t>
  </si>
  <si>
    <t>The waterproof feature ensures that your hands remain free from any water damage, while the long length of the gloves provides additional protection against splashes and spills.Featuring a thick and durable construction, these gloves are built to withstand regular use and provide excellent resistance against wear and tear.</t>
  </si>
  <si>
    <t>https://fantasydiscountwholesale.com/wp-content/uploads/2024/02/7183.jpeg</t>
  </si>
  <si>
    <t>7183L</t>
  </si>
  <si>
    <t>7183 L Guantes de plastico blanco y rojos / PLASTIC GLOVES - 7183L</t>
  </si>
  <si>
    <t>503530</t>
  </si>
  <si>
    <t>Pill box - 503530</t>
  </si>
  <si>
    <t>Clear Plastic 7 day pill box</t>
  </si>
  <si>
    <t>Keep medication organized with our Clear Plastic 7-Day Pill Box. Ideal for wholesale, this practical item features daily compartments for easy medication management. Perfect for pharmacies, healthcare facilities, and stores, it's a must-have for anyone needing a simple, efficient way to track their weekly medication.</t>
  </si>
  <si>
    <t>https://fantasydiscountwholesale.com/wp-content/uploads/2024/03/503530.jpeg</t>
  </si>
  <si>
    <t>7695</t>
  </si>
  <si>
    <t>Rectangular Soap holder - 7695</t>
  </si>
  <si>
    <t>Rectangular Soap holder</t>
  </si>
  <si>
    <t>Enhance your bathroom accessories collection with our Rectangular Soap Holder. This sleek, practical item is perfect for keeping soap dry and tidy. Ideal for wholesale, it suits any bathroom decor, making it a must-have for home goods stores, hotels, and residential bathrooms</t>
  </si>
  <si>
    <t>https://fantasydiscountwholesale.com/wp-content/uploads/2023/10/056012-Jabonera.jpeg</t>
  </si>
  <si>
    <t>FD908</t>
  </si>
  <si>
    <t xml:space="preserve">Hilos de polyester 12pc 400y / Polyester
sowing thread 400Y X12PCS - FD908
</t>
  </si>
  <si>
    <t xml:space="preserve">MagiDeal 12 Spools 400 Yards Polyester Sewing Machine </t>
  </si>
  <si>
    <t>High quality, strong and durable.Can be used for both hand and machines.Great for Sewing, Quilting, Tapestry, Dress Making, General stitching.Each spool is about 400 yards.Material: Polyester.</t>
  </si>
  <si>
    <t>https://fantasydiscountwholesale.com/wp-content/uploads/2023/10/908-Hilos.jpeg</t>
  </si>
  <si>
    <t>FD7856</t>
  </si>
  <si>
    <t>DOUBLE 9 Dominoes Color Dot (Doble nueve Domino) - FD7856</t>
  </si>
  <si>
    <t>DOUBLE 9 Dominoes Color Dot (Doble nueve Domino)</t>
  </si>
  <si>
    <t>High Quality Double 9 Color Dotted Domino 55 Pcs Set (Multicolor, Single Pc) Double 9 set allows you to play some of the more complicated domino games and include more people. Features different color dots to help children make matches easier.</t>
  </si>
  <si>
    <t>https://fantasydiscountwholesale.com/wp-content/uploads/2023/10/FD7856-1.jpeg</t>
  </si>
  <si>
    <t>FD7860</t>
  </si>
  <si>
    <t>Cuban Flag Wooden DoubleNine Dominoes- (Doble nueve Domino) - FD7860</t>
  </si>
  <si>
    <t>Cuban Flag Wooden DoubleNine Dominoes- (Doble nueve Domino)</t>
  </si>
  <si>
    <t>Add a cultural twist to game night with our Cuban Flag Wooden Double Nine Dominoes. Ideal for wholesale, these dominoes feature the vibrant Cuban flag, perfect for enthusiasts and collectors alike. A great addition to stores or game rooms, they offer a unique blend of traditional play and cultural pride.</t>
  </si>
  <si>
    <t>https://fantasydiscountwholesale.com/wp-content/uploads/2023/10/7860-Domino-1.jpeg</t>
  </si>
  <si>
    <t>FD809</t>
  </si>
  <si>
    <t>Tie rap - FD809</t>
  </si>
  <si>
    <t>Tie rap</t>
  </si>
  <si>
    <t>SC5100</t>
  </si>
  <si>
    <t>MIST SPRAYS - SC5100</t>
  </si>
  <si>
    <t>Mist room sprays</t>
  </si>
  <si>
    <t>Introducing our Mist Room Sprays in four refreshing scents: Baby Powder, Chanel, Eternal Life, and Eucalyptus. Elevate your space with these invigorating fragrances, perfect for creating a soothing ambiance in any room.</t>
  </si>
  <si>
    <t>https://fantasydiscountwholesale.com/wp-content/uploads/2024/03/SC5100.jpeg</t>
  </si>
  <si>
    <t>7597</t>
  </si>
  <si>
    <t>Plastic Rectangular Jug 4 ltr with Squeezer - 7597</t>
  </si>
  <si>
    <t>Plastic Rectangular Jug 4 ltr with Squeezer</t>
  </si>
  <si>
    <t>Upgrade your beverage serving options with our Plastic Rectangular 4-Liter Jug with Squeezer. Ideal for efficiently making and storing large quantities of fresh juice, this jug is a must-have for homes and cafes. Its compact, rectangular design optimizes fridge space, making it both practical and convenient</t>
  </si>
  <si>
    <t>https://fantasydiscountwholesale.com/wp-content/uploads/2023/10/7597-Jarra-cuadrada-4lt-1.jpeg</t>
  </si>
  <si>
    <t>05281</t>
  </si>
  <si>
    <t>Escoba Superior Blanca / White Superior Broom - 05281</t>
  </si>
  <si>
    <t>Escoba Superior Blanca / White Superior Broom</t>
  </si>
  <si>
    <t>https://fantasydiscountwholesale.com/wp-content/uploads/2023/10/05281.jpeg</t>
  </si>
  <si>
    <t>26012</t>
  </si>
  <si>
    <t>Aloe vera javon liquido / Soft liquid sope Aloe vera - 26012</t>
  </si>
  <si>
    <t>Soft Liquid Soap with soothing Aloe Vera</t>
  </si>
  <si>
    <t>Experience the gentle touch of nature with our Soft Liquid Soap enriched with soothing Aloe Vera. Our premium formula cleanses and moisturizes, leaving your skin feeling refreshed and hydrated. Pamper yourself with the soothing properties of aloe vera in every wash. Elevate your skincare routine – order now for a rejuvenating experience.</t>
  </si>
  <si>
    <t>https://fantasydiscountwholesale.com/wp-content/uploads/2024/02/26012.jpeg</t>
  </si>
  <si>
    <t>502768</t>
  </si>
  <si>
    <t>Multi Wipes - 502768</t>
  </si>
  <si>
    <t>8pc Multi wipes rags</t>
  </si>
  <si>
    <t>Introducing our 8-piece Multi-Wipes Rags set, a versatile cleaning solution for your home or workplace. These durable and absorbent rags are perfect for tackling a variety of cleaning tasks, from spills to dusting. With eight pieces included, you'll always have a reliable cleaning companion on hand.</t>
  </si>
  <si>
    <t>https://fantasydiscountwholesale.com/wp-content/uploads/2024/03/502768.jpeg</t>
  </si>
  <si>
    <t>503549</t>
  </si>
  <si>
    <t>Steaming rack 20cm - 503549</t>
  </si>
  <si>
    <t>Steaming rack 20cm</t>
  </si>
  <si>
    <t>https://fantasydiscountwholesale.com/wp-content/uploads/2024/03/503549.jpeg</t>
  </si>
  <si>
    <t>3017</t>
  </si>
  <si>
    <t>Cenicero / Ash tray - 3017</t>
  </si>
  <si>
    <t>Medium ash tray containers</t>
  </si>
  <si>
    <t>https://fantasydiscountwholesale.com/wp-content/uploads/2023/10/3017-ash-tray.jpeg</t>
  </si>
  <si>
    <t>8172</t>
  </si>
  <si>
    <t>Nail Guard Sponge Scrubbers - 8172</t>
  </si>
  <si>
    <t>Nail Guard Sponge Scrubbers</t>
  </si>
  <si>
    <t>https://fantasydiscountwholesale.com/wp-content/uploads/2023/10/8172-Esponja-Sapolio-1.jpeg</t>
  </si>
  <si>
    <t>690209</t>
  </si>
  <si>
    <t>1000 AMP booster cable (car Jump) - 690209</t>
  </si>
  <si>
    <t>1000 AMP booster cable (car Jump)</t>
  </si>
  <si>
    <t>In case of emergency, the battery reinforced cable is very suitable for use in the car. It is made of new PVC material and super solid copper teeth, which can be firmly connected. Reinforced clamp, stable current, fixed sheath, safe insulation.</t>
  </si>
  <si>
    <t>https://fantasydiscountwholesale.com/wp-content/uploads/2023/10/690209-1.jpeg</t>
  </si>
  <si>
    <t>L140</t>
  </si>
  <si>
    <t>Cinta de doble cara - L140</t>
  </si>
  <si>
    <t>Mount double sided tape</t>
  </si>
  <si>
    <t>https://fantasydiscountwholesale.com/wp-content/uploads/2023/10/L-140.jpeg</t>
  </si>
  <si>
    <t>FD1828</t>
  </si>
  <si>
    <t>LINTERNA LED / LED FLASH LIGHT - FD1828</t>
  </si>
  <si>
    <t>https://fantasydiscountwholesale.com/wp-content/uploads/2023/10/1828-battery-LED.jpeg</t>
  </si>
  <si>
    <t>FD813</t>
  </si>
  <si>
    <t>Wodden back scratcher - FD813</t>
  </si>
  <si>
    <t>Wooden Back Scratcher for Self Massage Strong Stretchable</t>
  </si>
  <si>
    <t>The back scraper is a practical and novel gift. Our back scratcher reaches hard-to-reach areas for instant itch relief. The handle is enough, it can extend anywhere on your back. The back scraper is carefully carved, slim in design, and suitable for adults and children to hold. Feature-Color: as shown-Material: wood</t>
  </si>
  <si>
    <t>https://fantasydiscountwholesale.com/wp-content/uploads/2023/10/FD813-1.jpeg</t>
  </si>
  <si>
    <t>T125</t>
  </si>
  <si>
    <t>Makeup Mirror with Suction Cups (Round 5x) - T125</t>
  </si>
  <si>
    <t>Makeup Mirror with Suction Cups (Round 5x)</t>
  </si>
  <si>
    <t>Introduce convenience and precision to your beauty accessories range with our Round Makeup Mirror with Suction Cups, offering 5x magnification. Ideal for detailed makeup application and skincare routines, this mirror is a must-have for beauty stores, salons, and personal use, ensuring flawless results every time</t>
  </si>
  <si>
    <t>https://fantasydiscountwholesale.com/wp-content/uploads/2023/10/T125.jpeg</t>
  </si>
  <si>
    <t>FD291</t>
  </si>
  <si>
    <t>Alarm Clock Twin Bell Silent Alloy Stainless Metal - FD291</t>
  </si>
  <si>
    <t>Cute Mini Alarm Clock Twin Bell Silent Alloy Stainless Metal</t>
  </si>
  <si>
    <t>Add charm to your household with our Cute Mini Alarm Clock, featuring a Twin Bell design. Perfect for wholesale, this delightful clock combines vintage style with modern functionality, making it ideal for bedrooms, offices, and as a quaint gift option</t>
  </si>
  <si>
    <t>https://fantasydiscountwholesale.com/wp-content/uploads/2023/10/2915-Alarma-1.jpeg</t>
  </si>
  <si>
    <t>A224</t>
  </si>
  <si>
    <t>Agujas de mano / Multli-used needles - A224</t>
  </si>
  <si>
    <t>SINGER 01425 Assorted Hand Needles</t>
  </si>
  <si>
    <t>Assorted Ball Point Hand Needle Set.Needles of various sizes for use in knitted fabrics, such as jersey.Tips move through knit fabrics easily, without pulling or snagging.Needles are nickel steel plated for durability and corrosion resistance.</t>
  </si>
  <si>
    <t>https://fantasydiscountwholesale.com/wp-content/uploads/2023/10/A-224-Multi-used-needles.jpeg</t>
  </si>
  <si>
    <t>505603</t>
  </si>
  <si>
    <t>corkscrew - 505603</t>
  </si>
  <si>
    <t>corkscrew</t>
  </si>
  <si>
    <t>https://fantasydiscountwholesale.com/wp-content/uploads/2024/03/505603.jpeg</t>
  </si>
  <si>
    <t>FD4016</t>
  </si>
  <si>
    <t>Tijeras - FD4016</t>
  </si>
  <si>
    <t xml:space="preserve">Tailor's Scissors Fabric Stainless Steel Scissor Sewing Scissors Tool Cuts Crafts Tijeras Costurs </t>
  </si>
  <si>
    <t>Scissors For Fabric 10 inch Tailor's Scissors Fabric Stainless Steel Scissor Sewing Scissors Tool Cuts Crafts Tijeras Costurs Quality Stainless Steel Big Scissors Business Office Home Tailor Scissor Kitchen Cutter Student Paper Cutting Tool Stationery</t>
  </si>
  <si>
    <t>https://fantasydiscountwholesale.com/wp-content/uploads/2023/10/4016-tijeras-negras.jpeg</t>
  </si>
  <si>
    <t>1102</t>
  </si>
  <si>
    <t>Esfero de gel - 1102</t>
  </si>
  <si>
    <t xml:space="preserve">Gel pen </t>
  </si>
  <si>
    <t>https://fantasydiscountwholesale.com/wp-content/uploads/2023/10/1102.jpeg</t>
  </si>
  <si>
    <t>99000</t>
  </si>
  <si>
    <t>MARCADORES / MARKERS - 99000</t>
  </si>
  <si>
    <t>https://fantasydiscountwholesale.com/wp-content/uploads/2023/10/99000-1.jpeg</t>
  </si>
  <si>
    <t>FD823</t>
  </si>
  <si>
    <t>Melamine Plate 11" (white) - FD823</t>
  </si>
  <si>
    <t>White Dinner Plate 11"</t>
  </si>
  <si>
    <t>Enhance your tableware collection with our 11" Melamine Plates in classic white, now available for wholesale. These plates are perfect for everyday use. The 11-inch size is ideal for serving a variety of dishes, from main courses to generous salads. A great choice for restaurants, catering services, or home use.</t>
  </si>
  <si>
    <t>https://fantasydiscountwholesale.com/wp-content/uploads/2023/10/D823-1.jpeg</t>
  </si>
  <si>
    <t>3710</t>
  </si>
  <si>
    <t>Soup Melamine Plate 10" (130g) - 3710</t>
  </si>
  <si>
    <t>Soup Melamine Plate 10" (130g)</t>
  </si>
  <si>
    <t>Enhance your tableware collection with our 10" Soup Melamine Plates with different designs. These plates are perfect for everyday use. The 10-inch size is ideal for serving soups. A great choice for restaurants, catering services, or home use.</t>
  </si>
  <si>
    <t>https://fantasydiscountwholesale.com/wp-content/uploads/2023/10/3710-1.jpeg</t>
  </si>
  <si>
    <t>3709</t>
  </si>
  <si>
    <t>Soup Melamine Plate 10" (130g) - 3709</t>
  </si>
  <si>
    <t>https://fantasydiscountwholesale.com/wp-content/uploads/2023/10/3709-1.jpeg</t>
  </si>
  <si>
    <t>W5979</t>
  </si>
  <si>
    <t>Melamine Bowl 9" (110 g) soup- W5979</t>
  </si>
  <si>
    <t>https://fantasydiscountwholesale.com/wp-content/uploads/2023/10/W5979-1.jpeg</t>
  </si>
  <si>
    <t>503289</t>
  </si>
  <si>
    <t>cura / bandage - 503289</t>
  </si>
  <si>
    <t xml:space="preserve">Flex fabric woven design allows adhesive bandages to stretch and conform to wounds </t>
  </si>
  <si>
    <t xml:space="preserve">Medline family, and the brand has been reenergized. New, innovative solutions include Truly Ouchless Silicone Adhesive technology and an entire series of Performance Series bandages, tapes and supports for athletes and those recovering from injury. Shop our entire selection of premium, hospital-quality first aid items for home use now. </t>
  </si>
  <si>
    <t>https://fantasydiscountwholesale.com/wp-content/uploads/2024/02/503289.jpeg</t>
  </si>
  <si>
    <t>5691</t>
  </si>
  <si>
    <t>jabonera con flores / soap holder - 5691</t>
  </si>
  <si>
    <t>Soap holder</t>
  </si>
  <si>
    <t>https://fantasydiscountwholesale.com/wp-content/uploads/2023/10/5691-1.jpeg</t>
  </si>
  <si>
    <t>5601</t>
  </si>
  <si>
    <t>Rectangular Soap holder - 5601</t>
  </si>
  <si>
    <t>https://fantasydiscountwholesale.com/wp-content/uploads/2023/10/5601.jpeg</t>
  </si>
  <si>
    <t>FD918</t>
  </si>
  <si>
    <t>Razor triple blade paecision plus - FD918</t>
  </si>
  <si>
    <t xml:space="preserve">Razor triple blade paecision plus </t>
  </si>
  <si>
    <t>This razor blade offers a close and comfortable shave every time. Featuring three blades, it effortlessly glides over your skin, providing a smooth and irritation-free shave. The ergonomic handle ensures a secure grip, minimizes nicks and cuts. Elevate your grooming routine and achieve a professional-level shave with the PAECISION PLUS Triple Razor Blade. order yours now! ✂️✨🪒</t>
  </si>
  <si>
    <t>https://fantasydiscountwholesale.com/wp-content/uploads/2023/10/FD918-1.jpeg</t>
  </si>
  <si>
    <t>5448</t>
  </si>
  <si>
    <t>Toilet stamp cleaner - 5448</t>
  </si>
  <si>
    <t>Fresh Gel Toilet Cleaning Stamp</t>
  </si>
  <si>
    <t>Introducing the Fresh Gel Toilet Cleaning Stamp - the convenient way to maintain a fresh and clean toilet. This innovative cleaning solution offers hassle-free toilet maintenance with a simple stamp. Each stamp releases a fresh gel formula that cleans and deodorizes your toilet bowl with every flush. Say goodbye to traditional cleaning methods and hello to effortless freshness. Elevate your bathroom cleaning routine with the Fresh Gel Toilet Cleaning Stamp. Keep your toilet smelling fresh and sparkling clean with ease. Make toilet cleaning a breeze - get yours today! 🚽🌟🧽</t>
  </si>
  <si>
    <t>https://fantasydiscountwholesale.com/wp-content/uploads/2024/03/5448.jpeg</t>
  </si>
  <si>
    <t>50069</t>
  </si>
  <si>
    <t>Sink strainer 2pc - 50069</t>
  </si>
  <si>
    <t>Stainless Steel Sink Strainers</t>
  </si>
  <si>
    <t>Offer your customers the ultimate solution in kitchen convenience with our 2 piece Sink Screens Strainer. This strainers effectively prevent food particles and debris from clogging drains while allowing water to flow freely.  Stock up on this indispensable set for a hassle-free, efficient kitchen experience.</t>
  </si>
  <si>
    <t>https://fantasydiscountwholesale.com/wp-content/uploads/2023/10/50069-1.jpeg</t>
  </si>
  <si>
    <t>FD928</t>
  </si>
  <si>
    <t>Dish Drying Absorbent Mat 40X50CM - FD928</t>
  </si>
  <si>
    <t>Dish Drying Absorbent Mat 40X50CM</t>
  </si>
  <si>
    <t>Simplify your kitchen cleanup with our Dish Drying Absorbent Mat, measuring 30x40cm. This efficient mat is designed to quickly absorb excess moisture from freshly washed dishes, glasses, and utensils, reducing the need for bulky dish racks. Its compact size makes it ideal for any kitchen countertop, and the absorbent fabric ensures your dishes dry quickly and efficiently. Elevate your kitchen organization and keep your dishes in tip-top shape with our Dish Drying Absorbent Mat. Make dish drying a breeze and maintain a clean, tidy kitchen today! 🍽️🧼🌟</t>
  </si>
  <si>
    <t>https://fantasydiscountwholesale.com/wp-content/uploads/2023/10/FD928.jpeg</t>
  </si>
  <si>
    <t>ZY-898</t>
  </si>
  <si>
    <t>Indoor ANTENNA 40CM - ZY-898</t>
  </si>
  <si>
    <t xml:space="preserve">Improves the performance and reception of your shortwave radio </t>
  </si>
  <si>
    <t xml:space="preserve"> Shortwave radios have brought the world together long before the internet, and now this indoor antenna helps maximize your shortwave experience. </t>
  </si>
  <si>
    <t>https://fantasydiscountwholesale.com/wp-content/uploads/2023/10/ZY-898.jpeg</t>
  </si>
  <si>
    <t>0713</t>
  </si>
  <si>
    <t>Cable tie -  0713</t>
  </si>
  <si>
    <t>Cable tie 6"</t>
  </si>
  <si>
    <t>The Cable Tie 6" is a versatile fastening solution commonly used for organizing cables, wires, and other items. With its durable material and convenient length, it offers secure bundling and tidying for various applications, from home organization to automotive maintenance.</t>
  </si>
  <si>
    <t>https://fantasydiscountwholesale.com/wp-content/uploads/2024/02/0713.jpeg</t>
  </si>
  <si>
    <t>20400</t>
  </si>
  <si>
    <t>BARAJAS / CARDS - 20400</t>
  </si>
  <si>
    <t>Elevate your card games with our Plastic Coated Playing Cards</t>
  </si>
  <si>
    <t>Elevate your card games with our Plastic Coated Playing Cards. These durable and waterproof cards are designed for endless fun. Whether you're playing poker, bridge, or any card game, our high-quality deck ensures smooth shuffling and lasting enjoyment. Get ready for hours of entertainment with cards that are built to last. Order your deck today!</t>
  </si>
  <si>
    <t>https://fantasydiscountwholesale.com/wp-content/uploads/2023/10/20400-1.jpeg</t>
  </si>
  <si>
    <t>50122</t>
  </si>
  <si>
    <t>Palillos de dientes / toothpick - 50122</t>
  </si>
  <si>
    <t>Wooden Thoothpick</t>
  </si>
  <si>
    <t>https://fantasydiscountwholesale.com/wp-content/uploads/2024/02/FD221011.jpeg</t>
  </si>
  <si>
    <t>257010</t>
  </si>
  <si>
    <t>Trash bag 13GL - 257010</t>
  </si>
  <si>
    <t>Vepa Paddle Hair Brush</t>
  </si>
  <si>
    <t>https://fantasydiscountwholesale.com/wp-content/uploads/2023/10/257010-1.jpeg</t>
  </si>
  <si>
    <t>257008</t>
  </si>
  <si>
    <t>Trash bag 26GL - 257008</t>
  </si>
  <si>
    <t>https://fantasydiscountwholesale.com/wp-content/uploads/2023/10/257008-1.jpeg</t>
  </si>
  <si>
    <t>257009</t>
  </si>
  <si>
    <t>Trash bag 33GL - 257009</t>
  </si>
  <si>
    <t>https://fantasydiscountwholesale.com/wp-content/uploads/2023/10/257009-1.jpeg</t>
  </si>
  <si>
    <t>1901</t>
  </si>
  <si>
    <t>Large Foldable clothes Hamper (Nylon) - 1901</t>
  </si>
  <si>
    <t>Large Foldable clothes Hamper (Nylon)</t>
  </si>
  <si>
    <t>These laundry hampers come in multiple colors and cute prints which adds a look to your room. Not only for clothes these can also be used to store toys, books, and other items.It is a light weight bag yet strudy.</t>
  </si>
  <si>
    <t>https://fantasydiscountwholesale.com/wp-content/uploads/2023/10/1901-2.jpeg</t>
  </si>
  <si>
    <t>502832</t>
  </si>
  <si>
    <t>Hair Dye Color Brush and Bowl Set - 502832</t>
  </si>
  <si>
    <t>Hair Dye Color Brush and Bowl Set</t>
  </si>
  <si>
    <t>This color mixing bowl and hairbrush kit is ideal for mixing hair lightener, developer, bleach powder, peroxide, dye, color, tint. Hair dye is not in kit.</t>
  </si>
  <si>
    <t>https://fantasydiscountwholesale.com/wp-content/uploads/2023/10/502832-1.jpeg</t>
  </si>
  <si>
    <t>FD297</t>
  </si>
  <si>
    <t>Wooden mortar and pestle set - FD297</t>
  </si>
  <si>
    <t>wooden mortar smasher  Wooden Mortar and Pestle Set</t>
  </si>
  <si>
    <t>Wooden mortar and pestle set, you can easily crush garlic, ginger, vanilla, pepper, nuts, fruit, coffee beans and various spices, you can get the best flavor when added to the kitchen. The mortar and pestle not only grinds food, but also supplements, herbs and pills. Simply place the items in the mortar and pound firmly with a pestle until they become muddy or broken.</t>
  </si>
  <si>
    <t>https://fantasydiscountwholesale.com/wp-content/uploads/2023/10/502297-1.jpeg</t>
  </si>
  <si>
    <t>11175</t>
  </si>
  <si>
    <t>Razor series for woman (pink) 4 pieces - 11175</t>
  </si>
  <si>
    <t>RAZOR SERIES for Woman (pink) 4 pieces</t>
  </si>
  <si>
    <t>Be it a party, work or even a casual day out with friends and family, grooming oneself is of utmost importance. Be it for your face, body, eyes, or feet and nails. Your skin deserves no less attention. Browse through the wide range of products and choose the best one.</t>
  </si>
  <si>
    <t>https://fantasydiscountwholesale.com/wp-content/uploads/2023/10/700007.jpeg</t>
  </si>
  <si>
    <t>11174</t>
  </si>
  <si>
    <t>Razor triple blade pacehion plus  (5 Pieces) - 11174</t>
  </si>
  <si>
    <t>Pacehion PLUS Triple Razor Blade (5 Pieces)</t>
  </si>
  <si>
    <t>This razor blade offers a close and comfortable shave every time. Featuring three blades, it effortlessly glides over your skin, providing a smooth and irritation-free shave. The ergonomic handle ensures a secure grip, minimizes nicks and cuts. Elevate your grooming routine and achieve a professional-level shave with the PACEHION PLUS Triple Razor Blade. order yours now! ✂️✨🪒</t>
  </si>
  <si>
    <t>https://fantasydiscountwholesale.com/wp-content/uploads/2023/10/11174-1.jpeg</t>
  </si>
  <si>
    <t>FD192</t>
  </si>
  <si>
    <t>Electrical tape  - FD192</t>
  </si>
  <si>
    <t>Electrical tape – FD192 is a strong, flexible PVC tape ideal for insulating wires and electrical repairs. Flame-retardant and easy to apply. Great for wholesale to hardware stores and contractors.</t>
  </si>
  <si>
    <t>https://fantasydiscountwholesale.com/wp-content/uploads/2023/10/FD192-1.jpeg</t>
  </si>
  <si>
    <t>502207</t>
  </si>
  <si>
    <t>Kitchen Knife Big - 502207</t>
  </si>
  <si>
    <t>Kitchen Knife</t>
  </si>
  <si>
    <t>Introduce precision and style to your kitchenware collection with our Kitchen Knife featuring a vibrant blue handle. Perfect for wholesale, this knife offers exceptional sharpness for easy slicing and dicing. The ergonomic blue handle ensures comfort and control, making it a must-have for every culinary enthusiast.</t>
  </si>
  <si>
    <t>https://fantasydiscountwholesale.com/wp-content/uploads/2023/10/502207-1.jpeg</t>
  </si>
  <si>
    <t>502204</t>
  </si>
  <si>
    <t>Kitchen Knife Big - 502204</t>
  </si>
  <si>
    <t>Kitchen Knife Big</t>
  </si>
  <si>
    <t>https://fantasydiscountwholesale.com/wp-content/uploads/2023/10/502204-1.jpeg</t>
  </si>
  <si>
    <t>FD731</t>
  </si>
  <si>
    <t>Umbrella semi Automatic (Small) - FD731</t>
  </si>
  <si>
    <t>https://fantasydiscountwholesale.com/wp-content/uploads/2023/10/FD731-sombrilla-1.jpeg</t>
  </si>
  <si>
    <t>FD826</t>
  </si>
  <si>
    <t>Soft Entrance door mat - FD826</t>
  </si>
  <si>
    <t>Soft Entrance door mat</t>
  </si>
  <si>
    <t>Soft entrance door mat designed to trap dirt and moisture, keeping your home clean. Made from durable, plush materials for a welcoming feel. Non-slip backing ensures stability, making it ideal for indoor and outdoor use. Easy to clean and maintain.</t>
  </si>
  <si>
    <t>https://fantasydiscountwholesale.com/wp-content/uploads/2023/10/FD826.jpeg</t>
  </si>
  <si>
    <t>T083</t>
  </si>
  <si>
    <t>Vepa Hair brush - T083</t>
  </si>
  <si>
    <t>https://fantasydiscountwholesale.com/wp-content/uploads/2023/10/083.jpeg</t>
  </si>
  <si>
    <t>ARM002</t>
  </si>
  <si>
    <t>BOTE CON SLIME / SLIME - ARM002</t>
  </si>
  <si>
    <t>Toy slime</t>
  </si>
  <si>
    <r>
      <rPr/>
      <t xml:space="preserve">https://fantasydiscountwholesale.com/wp-content/uploads/2023/10/ARM002-Barrel-of-slime-1-2.jpeg, </t>
    </r>
    <r>
      <rPr>
        <color rgb="FF1155CC"/>
        <u/>
      </rPr>
      <t>https://fantasydiscountwholesale.com/wp-content/uploads/2023/10/ARM002-Barrel-of-slime-1.jpeg</t>
    </r>
  </si>
  <si>
    <t>ARB1205</t>
  </si>
  <si>
    <t>Metal Car collection 5PCS - ARB1205</t>
  </si>
  <si>
    <t>Toy metal car collection 5pc</t>
  </si>
  <si>
    <t>https://fantasydiscountwholesale.com/wp-content/uploads/2023/10/ARB1205.jpeg</t>
  </si>
  <si>
    <t>ARB2002</t>
  </si>
  <si>
    <t>Juego de mano / Hand game - ARB2002</t>
  </si>
  <si>
    <t>Hand games</t>
  </si>
  <si>
    <t>https://fantasydiscountwholesale.com/wp-content/uploads/2023/10/ARB2002.jpeg</t>
  </si>
  <si>
    <t>JYD1193A</t>
  </si>
  <si>
    <t>Carro de policia electrico / Open door police car - JYD11935</t>
  </si>
  <si>
    <t>Police Car Toy for Kids - Bump and Go Cop Car with Fun Flashing Lights</t>
  </si>
  <si>
    <t>A bump and go feature means that obstacles cannot stop this police car toy. It will automatically change direction when it drives into objects, keeping it in constant motion. It is just perfect for keeping little boys and girls happy and elated. It measures approximately 8” bumper to bumper.</t>
  </si>
  <si>
    <t>https://fantasydiscountwholesale.com/wp-content/uploads/2023/10/1193A-1.jpeg</t>
  </si>
  <si>
    <t>ARB60710</t>
  </si>
  <si>
    <t xml:space="preserve">ANIMALES DE GRANJA / FARM ANIMALS - ARB60710
</t>
  </si>
  <si>
    <t xml:space="preserve">Plastic toy, Farm animals </t>
  </si>
  <si>
    <t>ARB11810</t>
  </si>
  <si>
    <t xml:space="preserve">Animales salvajes/ WILD ANIMALS - ARB11810
</t>
  </si>
  <si>
    <t>Plastic toy, Wild animals</t>
  </si>
  <si>
    <t>HR-969</t>
  </si>
  <si>
    <t>pony pequeno / mini pony - HR-969</t>
  </si>
  <si>
    <t>Make Your Mark Toy Unicorn Tea Party Izzy Moonbow</t>
  </si>
  <si>
    <t>Make Your Mark with Izzy Moonbow: a Unicorn from Bridlewood Forest! Izzy is an energetic optimist who loves crafting, creating, and sparkles, inspired by the My Little Pony: A New Generation movie and My Little Pony: Make Your Mark show. Includes a poseable 3-inch Izzy Moonbow pony figure with a plastic mane and tail.</t>
  </si>
  <si>
    <t>https://fantasydiscountwholesale.com/wp-content/uploads/2023/10/HR-969.jpeg</t>
  </si>
  <si>
    <t>ARB90110</t>
  </si>
  <si>
    <t>ANIMALES DE OCEANO / OCEAN ANIMALS - ARB90110</t>
  </si>
  <si>
    <t xml:space="preserve">Ocean Sea Animal
</t>
  </si>
  <si>
    <t xml:space="preserve">If you are looking for something to entertain your kids for a while, Funcorn Sea Animals will keep your child hooked. br&gt;realistically detailed sea animal figurines inspire imaginative play and curiosity as learning toy, and makes the perfect novelty gift for kids ages 3 year and up. </t>
  </si>
  <si>
    <t>https://fantasydiscountwholesale.com/wp-content/uploads/2023/10/ARB90110-1.jpeg</t>
  </si>
  <si>
    <t>ARB70110</t>
  </si>
  <si>
    <t>INSECTOS / INSECTS - ARB70110</t>
  </si>
  <si>
    <t>INSECTS  Fancy Jungle Mini Insect Set Toy</t>
  </si>
  <si>
    <t>Chuz N Pick presents 16 Mini insect figure set for kids to play and for collection .High class rubber material . Non toxic . Looks real when kept . Can be helpful in studies of kids . You can gift it to anyone also.You can prank with it also and make fool . .</t>
  </si>
  <si>
    <t>https://fantasydiscountwholesale.com/wp-content/uploads/2023/10/ARB70110-1.jpeg</t>
  </si>
  <si>
    <t>NG8810</t>
  </si>
  <si>
    <t>Juego de pinturas / game with paint  - NG8810</t>
  </si>
  <si>
    <t>Toy game with paint</t>
  </si>
  <si>
    <t>https://fantasydiscountwholesale.com/wp-content/uploads/2023/10/NG8810.jpeg</t>
  </si>
  <si>
    <t>626B</t>
  </si>
  <si>
    <t>Guitarra / GUITAR - 6268</t>
  </si>
  <si>
    <t>The Vepa paddle hair brush is perfect for detangling and smoothing hair. Featuring a wide, cushioned base and flexible bristles, it ensures gentle and effective brushing. Ideal for all hair types, this brush enhances shine and reduces frizz for a polished look.</t>
  </si>
  <si>
    <t>https://fantasydiscountwholesale.com/wp-content/uploads/2023/10/626B.jpeg</t>
  </si>
  <si>
    <t>C-093</t>
  </si>
  <si>
    <t>Muneca de llavero / keychain doll - C-093</t>
  </si>
  <si>
    <t>Muneca de llavero / keychain doll</t>
  </si>
  <si>
    <t>https://fantasydiscountwholesale.com/wp-content/uploads/2023/10/C-093.jpeg</t>
  </si>
  <si>
    <t>10698</t>
  </si>
  <si>
    <t>Pistola de burbuja / Space Bubble gun - 10698</t>
  </si>
  <si>
    <t>Pistola de burbuja / Space Bubble gun</t>
  </si>
  <si>
    <t>https://fantasydiscountwholesale.com/wp-content/uploads/2023/10/10698-Bubble-gun-1.jpeg</t>
  </si>
  <si>
    <t>202B</t>
  </si>
  <si>
    <t>Guitarra de nino / Boy Guitar - 202B</t>
  </si>
  <si>
    <t xml:space="preserve">Kids Ukulele Guitar Toy 4 Strings Mini Children Musical Instruments </t>
  </si>
  <si>
    <t>YOLOPLUS+ children's ukulele will help children develop their musical interests and parents can also enjoy spending their time teaching children rhythm, composition, stretching and other musical skills. These children's toys will stimulate children to through each stage of development and help them cultivate their elegant and good temperament.</t>
  </si>
  <si>
    <t>https://fantasydiscountwholesale.com/wp-content/uploads/2023/10/202B.jpeg</t>
  </si>
  <si>
    <t>FD701</t>
  </si>
  <si>
    <t>Apron Polyester - FD701</t>
  </si>
  <si>
    <t>Apron Polyester</t>
  </si>
  <si>
    <t>This apron is a versatile and durable addition to your kitchen or workshop. It provides reliable protection for your clothing while cooking, crafting, or working. Its adjustable straps ensure a comfortable fit, making it suitable for a wide range of tasks. Stay clean and stylish with this practical polyester apron.</t>
  </si>
  <si>
    <t>FD707</t>
  </si>
  <si>
    <t>Non-Slip Bathroom Tub Mats - FD707</t>
  </si>
  <si>
    <t>Matte Non-Slip Suction Cup, Shower Drain Tub Mat, Non-Slip Bathroom Bath Mats for Shower. Non-Slip Bathroom Tub Mats. 38*68 cm</t>
  </si>
  <si>
    <t>Enhance safety and comfort in your bathroom with our Non-Slip Bathroom Tub Mats. These mats are designed to provide secure footing while you shower or bathe, reducing the risk of slips and falls. Crafted from water-resistant materials, they are not only functional but also easy to clean and maintain. Choose peace of mind without sacrificing style - get our Non-Slip Bathroom Tub Mats and enjoy worry-free bathing experiences every day. Upgrade your bathroom safety today! 🛁🚿🔒</t>
  </si>
  <si>
    <t>https://fantasydiscountwholesale.com/wp-content/uploads/2023/10/FD707.jpeg</t>
  </si>
  <si>
    <t>53998</t>
  </si>
  <si>
    <t>Ariel detergent 620G - 53998</t>
  </si>
  <si>
    <t>Ariel powder detergent 620G with downy</t>
  </si>
  <si>
    <t>Elevate your laundry game with Ariel Powder Detergent 620g with Downy. This wholesale powerhouse combines Ariel's cleaning prowess with the freshness of Downy for a delightful laundry experience. Upgrade your inventory with this winning formula</t>
  </si>
  <si>
    <t>https://fantasydiscountwholesale.com/wp-content/uploads/2024/01/53998.jpeg</t>
  </si>
  <si>
    <t>ARM001</t>
  </si>
  <si>
    <t>Wizard Clay - ARM001</t>
  </si>
  <si>
    <t>Present Wizard Clay, non-toxic and in assorted colors. Ideal for wholesale, this playful clay bounces, offering endless creative and sensory fun for kids.</t>
  </si>
  <si>
    <t>https://fantasydiscountwholesale.com/wp-content/uploads/2023/10/ARM001-1.jpeg</t>
  </si>
  <si>
    <t>ARB1325</t>
  </si>
  <si>
    <t>Carro de metal 25pc / Metal cars 25 pc - ARB1325</t>
  </si>
  <si>
    <t>Assrt DiE-Cast Car Set In Pegable Window Box</t>
  </si>
  <si>
    <t>Children will have so much fun when you give them these 20-packs of diecast metal vehicles. These toys make excellent birthday presents and party favors for kids ages 3 years or older. They also make cheap donation options for schools and nonprofit organizations for less fortunate kids. There are 36 20-packs of toy vehicles inside every case.</t>
  </si>
  <si>
    <t>https://fantasydiscountwholesale.com/wp-content/uploads/2023/10/ARB1325.jpeg</t>
  </si>
  <si>
    <t>JY-Q002</t>
  </si>
  <si>
    <t xml:space="preserve">Pistola con luces / Electric gear gun - JY-Q002
</t>
  </si>
  <si>
    <t>GLOBO PISTOL SHOOTS DARTS WITH LIGHTS AND SOUNDS</t>
  </si>
  <si>
    <t>Luminous gun Foam ball Practical for playing indoors A gun with 4 foam balls to protect the space</t>
  </si>
  <si>
    <t>https://fantasydiscountwholesale.com/wp-content/uploads/2023/10/YJ-Q002-1.jpeg</t>
  </si>
  <si>
    <t>YF669-19</t>
  </si>
  <si>
    <t xml:space="preserve">Carro lamborguini / B/O LAMBO - YF669-19
</t>
  </si>
  <si>
    <t>Lamborghini Centenario Die Cast Metal</t>
  </si>
  <si>
    <t>Made of Fine Metal . The Material of the car is used to give it absolutely clear finish Front and Rear Light And Music , Tail Light &amp; Front Light ,Strong Sport Cars All our toys are designed to help children explore the boundaries of their imaginations and creativity, to make learning fun and help children be all they can be.</t>
  </si>
  <si>
    <t>https://fantasydiscountwholesale.com/wp-content/uploads/2023/10/YF669-19-1.jpeg</t>
  </si>
  <si>
    <t>YJ388-67</t>
  </si>
  <si>
    <t>bote transparente / transparent bote - YJ388-67</t>
  </si>
  <si>
    <t>bote transparente /transparent bote</t>
  </si>
  <si>
    <t>https://fantasydiscountwholesale.com/wp-content/uploads/2023/10/YJ388-67-1.jpeg</t>
  </si>
  <si>
    <t>8817</t>
  </si>
  <si>
    <t>Avion transparente / transparent airplane - 8817</t>
  </si>
  <si>
    <t>Avion transparente / transparent airplane</t>
  </si>
  <si>
    <t>Transparent airplane toy featuring clear plastic construction that reveals inner components. Perfect for curious minds, it offers an educational glimpse into the workings of an aircraft. Ideal for imaginative play and display, this toy is great for young aviation enthusiasts.</t>
  </si>
  <si>
    <t>https://fantasydiscountwholesale.com/wp-content/uploads/2023/10/8817.jpeg</t>
  </si>
  <si>
    <t>ARZ05002</t>
  </si>
  <si>
    <t>Muneca con caballito / Doll with horse - ARZ05002</t>
  </si>
  <si>
    <t>https://fantasydiscountwholesale.com/wp-content/uploads/2023/10/ARZ05002-1.jpeg</t>
  </si>
  <si>
    <t>ARZ8662</t>
  </si>
  <si>
    <t>Baby Stroller with Baby toy - ARZ8662</t>
  </si>
  <si>
    <t>Introduce the Baby Stroller with Baby Toy. Ideal for wholesale, this toy set inspires nurturing play, perfect for young children's imaginative role-playing.</t>
  </si>
  <si>
    <t>ARM050</t>
  </si>
  <si>
    <t xml:space="preserve">Slime metalico / Metalic slime - ARM050
</t>
  </si>
  <si>
    <t>FunKidz 33 Cups Jumbo Slime Kit for Girls and Boys</t>
  </si>
  <si>
    <t>The slime kit contains a variety of colored slime, and a variety of accessories made of different materials. Playing slime with friends not only increases fun, but also can promote friendship, according to your own preferences to create a different slime, plays a very good role in children's intellectual development and creativity!</t>
  </si>
  <si>
    <t>https://fantasydiscountwholesale.com/wp-content/uploads/2023/10/ARM050-1.jpeg</t>
  </si>
  <si>
    <t>NB21986</t>
  </si>
  <si>
    <t>YO-YO / YOYO - NB21986</t>
  </si>
  <si>
    <t>Ja-Ru Super Action Yoyo</t>
  </si>
  <si>
    <t>For best action, first determine the correct string length. Hang the yo-yo on the string so it only touches the ground. Then mark the cord about 4 inches above your waist. Now make a 1" loop at the point you have marked and cut off the extra cord via loop A as shown to form loop B. Slide your middle finger through Loop B. Now you're ready to perform - Sleepin' Yo-Yo; Round the World; Walk the Dog; Rock the Cradle - and many more!</t>
  </si>
  <si>
    <t>https://fantasydiscountwholesale.com/wp-content/uploads/2023/10/21986-1.jpeg</t>
  </si>
  <si>
    <t>ARB01910</t>
  </si>
  <si>
    <t>MASCOTAS / PETS ARB01910</t>
  </si>
  <si>
    <t>https://fantasydiscountwholesale.com/wp-content/uploads/2023/10/ARB01910-1.jpeg</t>
  </si>
  <si>
    <t>ARB01310</t>
  </si>
  <si>
    <t>REPTILES - ARB01310</t>
  </si>
  <si>
    <t>https://fantasydiscountwholesale.com/wp-content/uploads/2023/10/ARB01310-1.jpeg</t>
  </si>
  <si>
    <t>ARB77711</t>
  </si>
  <si>
    <t>TROMPO QUE REBOTA / BOUNCING TOP - ARB77711</t>
  </si>
  <si>
    <t>Sonphy Bounce top</t>
  </si>
  <si>
    <t>Little's toys for babies help develop hand eye coordination, color recognition, motor skills &amp; reasoning skills of the baby. The gift pack contains 3 exciting toys.</t>
  </si>
  <si>
    <t>ARG0257</t>
  </si>
  <si>
    <t>JUEGO DE COSMETICO MARIPOSA / BUTTERFLY COSMETIC SET - ARG0257</t>
  </si>
  <si>
    <t>Beauty Fashion Make-Up Beautiful Cosmetic Set for Children Butterfly Makeup Set</t>
  </si>
  <si>
    <t>Please note colors &amp; design may be varying and we will send as per availability. Recommended Ages 3+, Best Dancing Girl toy for kids, Best gift toy for your children and toddlers</t>
  </si>
  <si>
    <t>https://fantasydiscountwholesale.com/wp-content/uploads/2023/10/ARG0257-1.jpeg</t>
  </si>
  <si>
    <t>1012AB</t>
  </si>
  <si>
    <t>Set de doctor / Doctor set - 1012AB</t>
  </si>
  <si>
    <t>https://fantasydiscountwholesale.com/wp-content/uploads/2023/10/1012AB-1.jpeg</t>
  </si>
  <si>
    <t>ARY193</t>
  </si>
  <si>
    <t>Juego de policia / Police games -ARY193</t>
  </si>
  <si>
    <t>https://fantasydiscountwholesale.com/wp-content/uploads/2023/10/ARY193-1.jpeg</t>
  </si>
  <si>
    <t>HJ708</t>
  </si>
  <si>
    <t>Unicornio de luces / Electric unicorn with light - HJ708</t>
  </si>
  <si>
    <t>Musical Walking Toy for Kids Girls with Light &amp; Music</t>
  </si>
  <si>
    <t>Battery Operated Unicorn walk-able toy for kids. These walking singing unicorns are so adorable, they would make the perfect gift for any child, or unicorn lover! Who wouldn't want one? Just hit the try me button and it walks wags its tail whinny nickers like a horse. Any unicorn doll wants to look good - even this robotic one. This walking unicorn contains bright lights which works while the toy is on and make your child feel more joyfull, excited and entertained. Your child can enjoy playing with it for long hours and will not get bored.This toy contains music which can please your child's and your ears, it has such soft music.</t>
  </si>
  <si>
    <t>https://fantasydiscountwholesale.com/wp-content/uploads/2023/10/HJ708-1.jpeg</t>
  </si>
  <si>
    <t>6371</t>
  </si>
  <si>
    <t>Toy monkey Large - 6371</t>
  </si>
  <si>
    <t>Large toy monkey with music</t>
  </si>
  <si>
    <t>Delight your child with our large toy monkey that plays music. This adorable, interactive plush toy sings and dances, providing endless entertainment and joy. Soft and cuddly, it's perfect for snuggling, making it an ideal gift for kids of all ages.</t>
  </si>
  <si>
    <t>https://fantasydiscountwholesale.com/wp-content/uploads/2023/10/6003.jpeg</t>
  </si>
  <si>
    <t>ARM25862</t>
  </si>
  <si>
    <t>Juego de Agua / Plastic toy set - ARM25862</t>
  </si>
  <si>
    <t>https://fantasydiscountwholesale.com/wp-content/uploads/2023/10/25862-1.jpeg</t>
  </si>
  <si>
    <t>ARM8094</t>
  </si>
  <si>
    <t>JUEGO DE AGUA VERDE ROJO / WATER GAME - ARM8094</t>
  </si>
  <si>
    <r>
      <rPr/>
      <t xml:space="preserve">https://fantasydiscountwholesale.com/wp-content/uploads/2023/10/8094-1.jpeg , </t>
    </r>
    <r>
      <rPr>
        <color rgb="FF1155CC"/>
        <u/>
      </rPr>
      <t>https://fantasydiscountwholesale.com/wp-content/uploads/2023/10/8094-2.jpeg</t>
    </r>
  </si>
  <si>
    <t>ARG406</t>
  </si>
  <si>
    <t>Juego de doctor / Doctor set ARG406</t>
  </si>
  <si>
    <t>https://fantasydiscountwholesale.com/wp-content/uploads/2023/10/ARG406.jpeg</t>
  </si>
  <si>
    <t>ARG77</t>
  </si>
  <si>
    <t>Juego de cocina / Chef game - ARG77</t>
  </si>
  <si>
    <t>https://fantasydiscountwholesale.com/wp-content/uploads/2023/10/ARG77.jpeg</t>
  </si>
  <si>
    <t>ARY33066</t>
  </si>
  <si>
    <t>B/O DINOSAURIO / B / O DINOSAUR - ARY33066</t>
  </si>
  <si>
    <t>https://fantasydiscountwholesale.com/wp-content/uploads/2023/10/33066-1.jpeg</t>
  </si>
  <si>
    <t>CQ-668</t>
  </si>
  <si>
    <t>B/O MOTO CON LUCES / MOTORCYCLE WIT LIGHTS - CQ-668</t>
  </si>
  <si>
    <t>https://fantasydiscountwholesale.com/wp-content/uploads/2023/10/CQ-668.jpeg</t>
  </si>
  <si>
    <t>X007</t>
  </si>
  <si>
    <t>Doctor de unicornio / Unicorn Doctor - X007</t>
  </si>
  <si>
    <t>https://fantasydiscountwholesale.com/wp-content/uploads/2023/10/X007-Dr.expert-1.jpeg</t>
  </si>
  <si>
    <t>ARM1938</t>
  </si>
  <si>
    <t>JUEGO DE AGUA AZUL ROSADA / WATER GAME - ARM1938</t>
  </si>
  <si>
    <t>https://fantasydiscountwholesale.com/wp-content/uploads/2023/10/1938.jpeg</t>
  </si>
  <si>
    <t>ARG16041</t>
  </si>
  <si>
    <t>Juego de Belleza / Beauty set - ARG16041</t>
  </si>
  <si>
    <t>Top Right Toys Wooden Makeup Toy</t>
  </si>
  <si>
    <t>https://fantasydiscountwholesale.com/wp-content/uploads/2023/10/ARG16041-1.jpeg</t>
  </si>
  <si>
    <t>157-3B</t>
  </si>
  <si>
    <t>JUEGO DE MESA / 4 IN 1 BOARD GAME - 157-3B</t>
  </si>
  <si>
    <t>https://fantasydiscountwholesale.com/wp-content/uploads/2023/10/157-3B-1.jpeg</t>
  </si>
  <si>
    <t>JHP201661</t>
  </si>
  <si>
    <t>Tren con luces / Flashing train - JHP201661</t>
  </si>
  <si>
    <t>HK Toys Gear Toy Train</t>
  </si>
  <si>
    <t>Made of premium materials, the toys are durable and lightweight.
- Gift for kids, which could add more fun to your little one.
- Great for developing your kid's hand-eye coordination, logical thinking ability etc.
- Lifelike train attracts your kid's attention. With smooth edge of each shape.
- Light and music, electric gears, universal driving, give babies a wonderful gear train, imagination is the baby’s "super power", let us explore the fun of gear linkage.</t>
  </si>
  <si>
    <t>https://fantasydiscountwholesale.com/wp-content/uploads/2023/10/JHP201661-1.jpeg</t>
  </si>
  <si>
    <t>KH332-5</t>
  </si>
  <si>
    <t>B/O avion / B/O Plane - KH332-5</t>
  </si>
  <si>
    <t>ZAID COLLECTIONS Airplane Toys</t>
  </si>
  <si>
    <t>Airbus Airplane is a very cute, and fun replica model toy airplane. The toy plane is enjoyable for all ages. It can be played with as a bump and go driving action toy or as an attractive Airbus Model on display. It's bright flashing lights gives a child an understanding of how the A380 Airplane moves and looks.</t>
  </si>
  <si>
    <t>https://fantasydiscountwholesale.com/wp-content/uploads/2023/10/KH332-5-1.jpeg</t>
  </si>
  <si>
    <t>FW2033</t>
  </si>
  <si>
    <t>Robot police Car Transformer - FW2033</t>
  </si>
  <si>
    <t>https://fantasydiscountwholesale.com/wp-content/uploads/2023/10/FW2033.jpeg</t>
  </si>
  <si>
    <t>ZR160</t>
  </si>
  <si>
    <t>robot / robot - ZR160</t>
  </si>
  <si>
    <t>HALO NATION Remote Control Robot</t>
  </si>
  <si>
    <t>Perfect for both indoor and outdoor play, our Robot Toy promises hours of entertainment, sparks creativity, and encourages imaginative play. It's the ideal gift for tech-savvy kids and robot enthusiasts alike. Join the future of play with our Robot Toy today!</t>
  </si>
  <si>
    <t>https://fantasydiscountwholesale.com/wp-content/uploads/2023/10/ZR160.jpeg</t>
  </si>
  <si>
    <t>0927</t>
  </si>
  <si>
    <t>bus trasparente / bus - 0927</t>
  </si>
  <si>
    <t>https://fantasydiscountwholesale.com/wp-content/uploads/2023/10/0927.jpeg</t>
  </si>
  <si>
    <t>8811-25</t>
  </si>
  <si>
    <t>Helicoptero / Fighter Helicopter - 8811-25</t>
  </si>
  <si>
    <t>https://fantasydiscountwholesale.com/wp-content/uploads/2023/10/8811-25-1.jpeg</t>
  </si>
  <si>
    <t>A380-200</t>
  </si>
  <si>
    <t>avin grande / big plane - A380-200</t>
  </si>
  <si>
    <t>https://fantasydiscountwholesale.com/wp-content/uploads/2023/10/A380-200-1.jpg</t>
  </si>
  <si>
    <t>HG-683</t>
  </si>
  <si>
    <t>Tanque transformador / transformer tank - HG-683</t>
  </si>
  <si>
    <t>https://fantasydiscountwholesale.com/wp-content/uploads/2023/10/HG-683-1-scaled.jpeg</t>
  </si>
  <si>
    <t>222-18B</t>
  </si>
  <si>
    <t>B/O TREN TRANSFORMER / Transformer - 222-18B
Train</t>
  </si>
  <si>
    <t>Toysale Train to Robot Transformer Converting Toy</t>
  </si>
  <si>
    <t>beautiful train toy car with ability to deform into robot. Its automatic deformation with cool lights and dynamic sound effects and all round rotation make this toy very attractive for kids.</t>
  </si>
  <si>
    <t>https://fantasydiscountwholesale.com/wp-content/uploads/2023/10/222-18B-1.jpeg</t>
  </si>
  <si>
    <t>NY99973</t>
  </si>
  <si>
    <t>CARRO CONTROL REMOTO / REMOTE CONTROL CAR - NY99973</t>
  </si>
  <si>
    <t>https://fantasydiscountwholesale.com/wp-content/uploads/2023/10/NY99973-1.jpeg</t>
  </si>
  <si>
    <t>ARY191</t>
  </si>
  <si>
    <t>Juego de soldados / Soldier gaames - ARY191</t>
  </si>
  <si>
    <t>Plastic solders</t>
  </si>
  <si>
    <t>Traditional Plastic Toy Soldiers
- 50 Mixed Pieces per Bag
- Approx 3-5cm
- Green Color</t>
  </si>
  <si>
    <t>https://fantasydiscountwholesale.com/wp-content/uploads/2023/10/ARY191-1.jpeg</t>
  </si>
  <si>
    <t>FW-2040A</t>
  </si>
  <si>
    <t>Robot police Car Transformer - FW-2040A</t>
  </si>
  <si>
    <t>Present the Robot Police Car Transformer with transformation, lights, and voice features. Ideal for wholesale, it's a dynamic toy that enhances imaginative play with its interactive elements.</t>
  </si>
  <si>
    <t>https://fantasydiscountwholesale.com/wp-content/uploads/2023/10/FW-2040A-1-scaled.jpeg</t>
  </si>
  <si>
    <t>ARY00881</t>
  </si>
  <si>
    <t>Tank Force - ARY00881</t>
  </si>
  <si>
    <t>https://fantasydiscountwholesale.com/wp-content/uploads/2023/10/ARY00881-2.jpeg</t>
  </si>
  <si>
    <t>AK2867</t>
  </si>
  <si>
    <t>S.W.A.T Force Police/ Police Playset - AK2867</t>
  </si>
  <si>
    <t>https://fantasydiscountwholesale.com/wp-content/uploads/2023/10/AK2867.jpeg</t>
  </si>
  <si>
    <t>QF05-3</t>
  </si>
  <si>
    <t>Transparent Gear triceratops acceleration walking function 3+ age - QF05-3</t>
  </si>
  <si>
    <t>https://fantasydiscountwholesale.com/wp-content/uploads/2023/10/QF05-3-1.jpeg</t>
  </si>
  <si>
    <t>JD199-5B</t>
  </si>
  <si>
    <t>robot / robot -JD199-5B</t>
  </si>
  <si>
    <t>https://fantasydiscountwholesale.com/wp-content/uploads/2023/10/JD199-5B-1.jpeg</t>
  </si>
  <si>
    <t>YJ-3030</t>
  </si>
  <si>
    <t>Dancing monkey Toy - YJ-3030</t>
  </si>
  <si>
    <t>Creative Children Electric Dancing Monkey</t>
  </si>
  <si>
    <t xml:space="preserve">battery operated: Battery operated, environmental protection and safety.
</t>
  </si>
  <si>
    <t>https://fantasydiscountwholesale.com/wp-content/uploads/2023/10/YJ-3030-1.jpeg</t>
  </si>
  <si>
    <t>YJ-3034</t>
  </si>
  <si>
    <t>Transparent Gear Fish Toy - YJ-3034</t>
  </si>
  <si>
    <t>Introduce the Transparent Gear Fish with walking acceleration function, suitable for ages 3+. Ideal for wholesale, this interactive toy engages young children with its unique movement.</t>
  </si>
  <si>
    <t>https://fantasydiscountwholesale.com/wp-content/uploads/2023/10/YJ-3034-1.jpeg</t>
  </si>
  <si>
    <t>FD829</t>
  </si>
  <si>
    <t>6 Pcs Set golden Buddhas - FD829</t>
  </si>
  <si>
    <t>6 Pcs Set golden Buddhas</t>
  </si>
  <si>
    <t>Enrich your decor collection with our 6-Piece Golden Buddha Set. Ideal for wholesale, these exquisite figures add a touch of serenity and elegance to any space. Perfect for gift shops, home decor stores, and spiritual centers, they offer a blend of artistic beauty and symbolic significance.</t>
  </si>
  <si>
    <t>https://fantasydiscountwholesale.com/wp-content/uploads/2023/10/FD829.jpeg</t>
  </si>
  <si>
    <t>951C</t>
  </si>
  <si>
    <t>Bow arrow 3pc - 951C</t>
  </si>
  <si>
    <t>The Bow and Arrow Set, model 951C, includes 3 pieces designed for safe and fun target practice. This set features a lightweight bow and three arrows with suction cup tips, perfect for kids to enjoy indoors or outdoors. Encouraging hand-eye coordination and concentration, it's an exciting activity for young archery enthusiasts.</t>
  </si>
  <si>
    <t>https://fantasydiscountwholesale.com/wp-content/uploads/2024/10/951C.jpeg</t>
  </si>
  <si>
    <t>01200</t>
  </si>
  <si>
    <t>1A Deck Mop # 32 (Trapero/mapo) - 01200</t>
  </si>
  <si>
    <t>1A Deck Mop (Trapero/mapo)- REF 500 #16</t>
  </si>
  <si>
    <t>Introducing our 1A Deck Mop, the ideal tool for keeping your deck and outdoor surfaces sparkling clean. With its sturdy construction and highly absorbent mop head, it's perfect for tackling tough outdoor cleaning tasks. The durable handle provides a comfortable grip, and the versatile design makes it easy to reach into tight spaces. Elevate your outdoor cleaning routine and achieve a pristine deck with our 1A Deck Mop. Keep your outdoor space looking its best and make outdoor cleaning a breeze. Get yours today! 🌞🪣🏡</t>
  </si>
  <si>
    <t>https://fantasydiscountwholesale.com/wp-content/uploads/2023/10/500-trapero-tipo-copa-1.jpeg</t>
  </si>
  <si>
    <t>FD803XM</t>
  </si>
  <si>
    <t>Apron, Oven Mitten and Pot Holder - FD803XM</t>
  </si>
  <si>
    <t>Kitchen Gadgets Christmas- Apron, Oven Mitten and Pot Holder</t>
  </si>
  <si>
    <t>Elevate your holiday cooking with our Kitchen Christmas Set! This delightful trio includes a festive apron, oven mitten, and pot holder, all designed to bring extra cheer to your culinary adventures during the holiday season. Crafted from high-quality, easy-to-clean materials, this set not only protects you from kitchen mishaps but also adds a touch of holiday spirit to your cooking space. With charming Christmas-themed designs, it's perfect for creating lasting memories in the heart of your home. Upgrade your kitchen essentials and make your holiday feasts merrier with our Kitchen Christmas Set today! 🎄👩‍🍳🎁</t>
  </si>
  <si>
    <t>https://fantasydiscountwholesale.com/wp-content/uploads/2023/10/FD803XM.jpeg</t>
  </si>
  <si>
    <t>3168</t>
  </si>
  <si>
    <t>Silicone spatula - 3168</t>
  </si>
  <si>
    <t>white silicone spatula 14 inches</t>
  </si>
  <si>
    <t>14-inch White Silicone Spatula, perfect for culinary tasks. Heat-resistant, durable, and versatile. An essential kitchen tool. Ideal for wholesale, combining quality and functionality for your customers' cooking needs</t>
  </si>
  <si>
    <t>https://fantasydiscountwholesale.com/wp-content/uploads/2023/11/3168.jpeg</t>
  </si>
  <si>
    <t>FD82203</t>
  </si>
  <si>
    <t>Car sunshade (Metallic Foldable Reflective) - FD82203</t>
  </si>
  <si>
    <t>https://fantasydiscountwholesale.com/wp-content/uploads/2023/10/FD82203.jpeg</t>
  </si>
  <si>
    <t>7139</t>
  </si>
  <si>
    <t>Bucket all purpose with Spout and handle 10 lts - 7139</t>
  </si>
  <si>
    <t>All purpose Bucket with Spout and handle 10 lts - 7139</t>
  </si>
  <si>
    <t>https://fantasydiscountwholesale.com/wp-content/uploads/2023/10/7139.jpeg</t>
  </si>
  <si>
    <t>32608</t>
  </si>
  <si>
    <t>Moco de Gorila punk yellow Gel - 32608</t>
  </si>
  <si>
    <t>Moco de Gorila Gorilla Snot Hair Gel</t>
  </si>
  <si>
    <t>https://fantasydiscountwholesale.com/wp-content/uploads/2024/02/87897.jpeg</t>
  </si>
  <si>
    <t>0163</t>
  </si>
  <si>
    <t>Jumbo (Square) storage Bags - 0163</t>
  </si>
  <si>
    <t>https://fantasydiscountwholesale.com/wp-content/uploads/2024/02/0163.jpeg</t>
  </si>
  <si>
    <t>501164</t>
  </si>
  <si>
    <t>Hot heating pad - 501164</t>
  </si>
  <si>
    <t>Revitalize your inventory with our wholesale Red Heating Pad. A soothing and reliable solution for comfort and pain relief. Enhance your wellness offerings with this vibrant and effective heating pad today</t>
  </si>
  <si>
    <t>https://fantasydiscountwholesale.com/wp-content/uploads/2023/12/3868.jpeg</t>
  </si>
  <si>
    <t>8078-3</t>
  </si>
  <si>
    <t>Toilet brush With Holder - 8078-3</t>
  </si>
  <si>
    <t>TOILET BRUSH WITH HOLDER</t>
  </si>
  <si>
    <t>Toilet Brush with Holder. Designed for efficiency and hygiene, this durable brush ensures thorough cleaning, while its accompanying holder provides discreet and sanitary storage. Perfect for both residential and commercial bathrooms, it's a practical, sleek solution for maintaining cleanliness.</t>
  </si>
  <si>
    <t>https://fantasydiscountwholesale.com/wp-content/uploads/2023/10/8078-3-1.jpeg</t>
  </si>
  <si>
    <t>Z001-838</t>
  </si>
  <si>
    <t>Fan - Z001-838</t>
  </si>
  <si>
    <t>https://fantasydiscountwholesale.com/wp-content/uploads/2024/02/Z001-838.jpeg</t>
  </si>
  <si>
    <t>7078</t>
  </si>
  <si>
    <t>Bucket all purpose with Spout and handle 14 lts - 7078</t>
  </si>
  <si>
    <t>Bucket all purpose with Spout and handle 14 lts</t>
  </si>
  <si>
    <t>Discover the ultimate cleaning companion with our 14-liter All-Purpose Bucket. This versatile bucket is designed to make your cleaning tasks a breeze. Featuring a convenient spout and sturdy handle, it offers easy pouring and carrying, making it perfect for various household chores. Its generous capacity ensures you have ample space for all your cleaning needs. Elevate your cleaning routine and enjoy a more efficient and convenient way to tackle chores with our All-Purpose Bucket. Make cleaning a breeze and order yours today! 🧼🪣🏠</t>
  </si>
  <si>
    <t>https://fantasydiscountwholesale.com/wp-content/uploads/2023/10/7078.jpeg</t>
  </si>
  <si>
    <t>2402</t>
  </si>
  <si>
    <t>2402- Tea light candle unscented 50 count - 2402</t>
  </si>
  <si>
    <t>Tea light candle unscented 50
count</t>
  </si>
  <si>
    <t>Illuminate your inventory with our 50-count pack of Unscented Tea Light Candles. Ideal for wholesale, these candles provide a warm, ambient glow for any setting. Perfect for events, home decor, or creating a serene atmosphere, they are a staple for stores specializing in home goods or party supplies</t>
  </si>
  <si>
    <t>https://fantasydiscountwholesale.com/wp-content/uploads/2024/02/2402.jpeg</t>
  </si>
  <si>
    <t>FD7857</t>
  </si>
  <si>
    <t>Carro de mercado / SHOPPING TROLLEY - FD7857
BAG 92X35X28CM</t>
  </si>
  <si>
    <t>Whether it's your art supplies, groceries, tools, etc., the Trolley Dolly is the helping hand for anyone's needs. It comes with a weatherproof bag to make sure everything you carry arrives at its destination in the same condition.</t>
  </si>
  <si>
    <t>https://fantasydiscountwholesale.com/wp-content/uploads/2025/10/FD7857-1.jpeg</t>
  </si>
  <si>
    <t>10</t>
  </si>
  <si>
    <t>38-15</t>
  </si>
  <si>
    <t>Esponjilla 3pc redonda / round sponge - 38-15</t>
  </si>
  <si>
    <t>SS10100</t>
  </si>
  <si>
    <t>Plastic spoon 100pc (disposable) - SS10100</t>
  </si>
  <si>
    <t>https://fantasydiscountwholesale.com/wp-content/uploads/2023/10/SS10100.jpeg</t>
  </si>
  <si>
    <t>FK10100</t>
  </si>
  <si>
    <t>Plastic Fork 100pc (disposable) - FK10100</t>
  </si>
  <si>
    <t>https://fantasydiscountwholesale.com/wp-content/uploads/2023/10/FK10100.jpeg</t>
  </si>
  <si>
    <t>FD985</t>
  </si>
  <si>
    <t>PISTOLA DE PEGAMENTO / GLUE - FD985
GUN</t>
  </si>
  <si>
    <t>https://fantasydiscountwholesale.com/wp-content/uploads/2023/10/FD985.jpeg</t>
  </si>
  <si>
    <t>EC670606</t>
  </si>
  <si>
    <t>Extension de 6ft / Extention - EC670606</t>
  </si>
  <si>
    <t>Quick Change Drill Bit Extension</t>
  </si>
  <si>
    <t>Material: Steel
Color: Black
Weight: 0.49 lb 
Shank Size: 1/4" Hex Shank
Length: 60mm, 100mm, 150mm</t>
  </si>
  <si>
    <t>https://fantasydiscountwholesale.com/wp-content/uploads/2023/10/EC670606.jpeg</t>
  </si>
  <si>
    <t>FD100</t>
  </si>
  <si>
    <t>Duffel bag 100LB (maletin) - FD100</t>
  </si>
  <si>
    <t>Duffel bag 100LB (maletin)</t>
  </si>
  <si>
    <t>Increase your travel gear offerings with our 100LB. Ideal for wholesale, this spacious and durable bag is perfect for traveling to Cuba trips, gym goers, travelers, and sports enthusiasts, offering ample storage for all essentials. A must-have.Get all of your gear into this Great Bag.</t>
  </si>
  <si>
    <t>FD907</t>
  </si>
  <si>
    <t>Cinta transparente - FD907</t>
  </si>
  <si>
    <t>Sure-Max Premium Carton Packing Tape</t>
  </si>
  <si>
    <t>This is our premium quality clear packing tape, recommended for all of your storage, moving, mailing, packaging and shipping needs. Although this tape is primarily used for sealing corrugated cartons (boxes), it is also ideal for use on poly or paper envelopes and numerous other surfaces.</t>
  </si>
  <si>
    <t>https://fantasydiscountwholesale.com/wp-content/uploads/2023/10/FD907.jpeg</t>
  </si>
  <si>
    <t>FD704</t>
  </si>
  <si>
    <t>Toilet Brush floral (6 colors) Cone shape - FD704</t>
  </si>
  <si>
    <t>Modern Floral Toilet Brush Cone (6 colors)</t>
  </si>
  <si>
    <t>Elevate your bathroom's style with our Modern Floral Toilet Brush, available in six stunning colors. This Cone toilet brush not only keeps your bathroom sparkling clean but also adds a touch of contemporary elegance to your decor. The sleek and compact design ensures it fits seamlessly into any bathroom space, while the floral pattern adds a chic flair. Upgrade your bathroom essentials and keep your toilet spotless in style with our Modern Floral Toilet Brush. Make your bathroom a beautiful and clean oasis - choose your color today! 🚽🌼🌈</t>
  </si>
  <si>
    <t>https://fantasydiscountwholesale.com/wp-content/uploads/2023/10/FD704.jpeg</t>
  </si>
  <si>
    <t>FD705</t>
  </si>
  <si>
    <t>Toilet Brush floral (6 colors) round - FD705</t>
  </si>
  <si>
    <t>Modern Floral Toilet Brush Round (6 colors)</t>
  </si>
  <si>
    <t>Elevate your bathroom's style with our Modern Floral Toilet Brush, available in six stunning colors. This round toilet brush not only keeps your bathroom sparkling clean but also adds a touch of contemporary elegance to your decor. The sleek and compact design ensures it fits seamlessly into any bathroom space, while the floral pattern adds a chic flair. Upgrade your bathroom essentials and keep your toilet spotless in style with our Modern Floral Toilet Brush. Make your bathroom a beautiful and clean oasis - choose your color today! 🚽🌼🌈</t>
  </si>
  <si>
    <t>https://fantasydiscountwholesale.com/wp-content/uploads/2023/10/FD705.jpeg</t>
  </si>
  <si>
    <t>206117</t>
  </si>
  <si>
    <t>Suavitel fabric softener - 206117</t>
  </si>
  <si>
    <t xml:space="preserve">Suavitel fabric softener 850ml baby        </t>
  </si>
  <si>
    <t>Introducing Suavitel Fabric Softener 850ml Baby – gentle, soft, and perfect for your little one's clothes. Stock up on this wholesale deal for irresistibly soft and fresh laundry.</t>
  </si>
  <si>
    <t>https://fantasydiscountwholesale.com/wp-content/uploads/2023/12/206117-1.jpeg</t>
  </si>
  <si>
    <t>16306</t>
  </si>
  <si>
    <t>Suavitel fabric softener - 16306</t>
  </si>
  <si>
    <t xml:space="preserve">Suavitel fabric softener 850ml aromar de sol (yellow)        </t>
  </si>
  <si>
    <t>https://fantasydiscountwholesale.com/wp-content/uploads/2023/12/16306-1.jpeg</t>
  </si>
  <si>
    <t>50102</t>
  </si>
  <si>
    <t>Suavitel fabric softener - 50102</t>
  </si>
  <si>
    <t>Suavitel fabric softener 850ml anochecer (dark blue)</t>
  </si>
  <si>
    <t>Indulge in luxury with Suavitel Fabric Softener 850ml in Anochecer (Dark Blue). Enjoy a soothing fragrance and unmatched softness. Don't miss out on the wholesale opportunity for ultimate savings!</t>
  </si>
  <si>
    <t>https://fantasydiscountwholesale.com/wp-content/uploads/2023/12/50102-1.jpeg</t>
  </si>
  <si>
    <t>01520</t>
  </si>
  <si>
    <t>Suavitel fabric softener - 01520</t>
  </si>
  <si>
    <t>Suavitel fabric softener 450ml aroma de sol (yellow)</t>
  </si>
  <si>
    <t>Elevate your laundry aisle with the Suavitel Fabric Softener 450ml in Aroma De sol (Yellow). This wholesale gem delivers a delightful fragrance and unparalleled softness. Upgrade your inventory with freshness today!</t>
  </si>
  <si>
    <t>https://fantasydiscountwholesale.com/wp-content/uploads/2023/12/01520-1.jpeg</t>
  </si>
  <si>
    <t>202018</t>
  </si>
  <si>
    <t>Fabuloso multi purpose - 202018</t>
  </si>
  <si>
    <t>https://fantasydiscountwholesale.com/wp-content/uploads/2023/12/202018-1.jpeg</t>
  </si>
  <si>
    <t>202017</t>
  </si>
  <si>
    <t>Fabuloso multi purpose 1L - 202017</t>
  </si>
  <si>
    <t>https://fantasydiscountwholesale.com/wp-content/uploads/2023/12/202017-2.jpeg</t>
  </si>
  <si>
    <t>26634</t>
  </si>
  <si>
    <t>Ariel detergent 1L - 26634</t>
  </si>
  <si>
    <t>Ariel liquid detergent 1L matic liquid</t>
  </si>
  <si>
    <t>Introducing Ariel Liquid Detergent 1L Matic Liquid - a wholesale cleaning powerhouse for automatic washing machines. This high-quality detergent ensures optimal cleaning performance. Elevate your inventory with Ariel's trusted formula for laundry excellence</t>
  </si>
  <si>
    <t>https://fantasydiscountwholesale.com/wp-content/uploads/2024/01/26634.jpeg</t>
  </si>
  <si>
    <t>70255</t>
  </si>
  <si>
    <t>Colgate toothbrush - 70255</t>
  </si>
  <si>
    <t>Colgate toothbrush 1 CT Medium</t>
  </si>
  <si>
    <t>Upgrade your oral care selection with the Colgate Toothbrush 1 CT Medium. This wholesale essential delivers a superior clean with its medium bristles. Elevate your inventory with Colgate's trusted dental care excellence</t>
  </si>
  <si>
    <t>https://fantasydiscountwholesale.com/wp-content/uploads/2024/01/70255.jpeg</t>
  </si>
  <si>
    <t>7092</t>
  </si>
  <si>
    <t>Trash Bins with Swing Lid 14 LTS (SAFACON) - 7092</t>
  </si>
  <si>
    <r>
      <rPr/>
      <t xml:space="preserve">https://fantasydiscountwholesale.com/wp-content/uploads/2023/10/Zafacon-Avicenna-7092-1.jpeg, </t>
    </r>
    <r>
      <rPr>
        <color rgb="FF1155CC"/>
        <u/>
      </rPr>
      <t>https://fantasydiscountwholesale.com/wp-content/uploads/2023/10/Zafacon-vaiven-7092-1.jpeg</t>
    </r>
  </si>
  <si>
    <t>FD830</t>
  </si>
  <si>
    <t>Hanging 16 pins round plastic hanger - FD830</t>
  </si>
  <si>
    <t>Hanging round plastic clothes dryer 16 pins (green and orange)</t>
  </si>
  <si>
    <t>Streamline your laundry routine with our Hanging Round Plastic Clothes Dryer, available in vibrant green and orange. This compact and versatile dryer features 16 durable pins, perfect for hanging and air-drying your delicate clothes, socks, or even small accessories. Its round design maximizes space efficiency while allowing your items to dry quickly and evenly. This convenient hanger, it's a must-have for any laundry room or outdoor drying area. Elevate your clothes drying experience with our Hanging Round Plastic Clothes Dryer and enjoy fresh, air-dried garments in style. Make laundry day a breeze - order yours today! 🌞👚🌈</t>
  </si>
  <si>
    <t>https://fantasydiscountwholesale.com/wp-content/uploads/2023/10/FD830-1.jpeg</t>
  </si>
  <si>
    <t>7085</t>
  </si>
  <si>
    <t>Round bin with easy remoble lid - 7085</t>
  </si>
  <si>
    <t>Round bin with easy removable lid for garbage bag</t>
  </si>
  <si>
    <t>Simplify your waste disposal routine with our Round Bin featuring an easy-to-remove lid designed for hassle-free garbage bag replacement. This sleek and efficient bin is perfect for keeping your home or workspace clean and tidy. With its compact size and user-friendly design, it's an ideal addition to any room. Elevate your waste management and maintain a clutter-free environment with our Round Bin. Make garbage disposal effortless and order yours today! 🗑️🏡👍</t>
  </si>
  <si>
    <t>https://fantasydiscountwholesale.com/wp-content/uploads/2023/10/7085.jpeg</t>
  </si>
  <si>
    <t>FD7905</t>
  </si>
  <si>
    <t>Umbrella double sided - FD7905</t>
  </si>
  <si>
    <t xml:space="preserve">Double sided umbrella, with beautiful designs. </t>
  </si>
  <si>
    <t>https://fantasydiscountwholesale.com/wp-content/uploads/2024/02/7905.jpeg</t>
  </si>
  <si>
    <t>WT202207</t>
  </si>
  <si>
    <t>Razor wetell 3pc green  - WT202207</t>
  </si>
  <si>
    <t xml:space="preserve">3pc green razor Wetwell pure comfort </t>
  </si>
  <si>
    <t>Set of 3 Wetwell Pure Comfort razors in green, designed for a smooth and comfortable shave. Each razor features a precision blade and ergonomic handle for ease of use. Ideal for both men and women, providing a close, irritation-free shave every time.</t>
  </si>
  <si>
    <t>https://fantasydiscountwholesale.com/wp-content/uploads/2023/10/WT202226.jpeg</t>
  </si>
  <si>
    <t>FD816</t>
  </si>
  <si>
    <t>Palo de bano / bathroom rud - FD816</t>
  </si>
  <si>
    <t>Barral Stainless Steel Shower Curtain Pole 1st Quality Naffull</t>
  </si>
  <si>
    <t>curtain pole extendable from 1.10 to 195 mt
stainless steel
extensible
white plastic cleats with rubber soles.</t>
  </si>
  <si>
    <t>https://fantasydiscountwholesale.com/wp-content/uploads/2024/02/FD816.jpeg</t>
  </si>
  <si>
    <t>2440</t>
  </si>
  <si>
    <t>Bucket all purpose bucket with handle - 2440</t>
  </si>
  <si>
    <t xml:space="preserve">12 lt Bucket with handle and pick </t>
  </si>
  <si>
    <t>Discover our wholesale deal on the 12-liter Bucket with Handle and Pick. A durable solution for various tasks. Perfect for gardening, cleaning, and more. Quality meets convenience – elevate your inventory now</t>
  </si>
  <si>
    <t>https://fantasydiscountwholesale.com/wp-content/uploads/2023/12/2440.jpeg</t>
  </si>
  <si>
    <t>05713</t>
  </si>
  <si>
    <t xml:space="preserve">Zote bar soap pink - 05713 </t>
  </si>
  <si>
    <t>Zote laundry bar soap 400G pink</t>
  </si>
  <si>
    <t>Introducing the Zote Laundry Bar Soap 400g in Pink. This wholesale essential combines powerful cleaning with a delightful fragrance. Elevate your laundry section with the trusted effectiveness and pleasant scent of Zote</t>
  </si>
  <si>
    <t>https://fantasydiscountwholesale.com/wp-content/uploads/2024/01/05713.jpeg</t>
  </si>
  <si>
    <t>FD221016</t>
  </si>
  <si>
    <t>Mosquito Repellent Incense - FD221016</t>
  </si>
  <si>
    <t>Mosquito Repellent Incense</t>
  </si>
  <si>
    <t>Each coil burns for 5 to 7 hours. Place a coil every 10 feet and use on patios and porches.</t>
  </si>
  <si>
    <t>https://fantasydiscountwholesale.com/wp-content/uploads/2023/10/FD221016.jpeg</t>
  </si>
  <si>
    <t>05737</t>
  </si>
  <si>
    <t>Zote bar soap white - 05737</t>
  </si>
  <si>
    <t>Zote laundry bar soap 400G white</t>
  </si>
  <si>
    <t>Enhance your laundry aisle with the Zote Laundry Bar Soap 400g in White. This wholesale essential provides powerful stain removal and a fresh clean. Elevate your inventory with the trusted effectiveness of Zote</t>
  </si>
  <si>
    <t>https://fantasydiscountwholesale.com/wp-content/uploads/2024/01/05737.jpeg</t>
  </si>
  <si>
    <t>520931</t>
  </si>
  <si>
    <t>SUAVE HAND WASH - 520931</t>
  </si>
  <si>
    <t>HAND WASH OCEAN BREEZE</t>
  </si>
  <si>
    <t>Introducing Suave Hand Wash in Ocean Breeze scent, now available in a convenient 200ml size. Infused with the refreshing aroma of ocean breeze, this hand wash not only cleanses but also leaves your hands feeling soft and refreshed. Perfect for adding a touch of freshness to your daily hand washing routine.</t>
  </si>
  <si>
    <t>https://fantasydiscountwholesale.com/wp-content/uploads/2024/04/520931.jpeg</t>
  </si>
  <si>
    <t>52095</t>
  </si>
  <si>
    <t>SUAVE HAND WASH - 52095</t>
  </si>
  <si>
    <t>https://fantasydiscountwholesale.com/wp-content/uploads/2024/04/52095.jpeg</t>
  </si>
  <si>
    <t>52097</t>
  </si>
  <si>
    <t>SUAVE HAND WASH - 52097</t>
  </si>
  <si>
    <t>HAND WASH WILD CHERRY BLOSSOM</t>
  </si>
  <si>
    <t>Introducing Suave Hand Wash in Wild Cherry Blossom scent, now available in a convenient 200ml size. Infused with the delightful fragrance of cherry blossoms, this hand wash not only cleanses but also leaves your hands feeling soft and refreshed. Perfect for adding a touch of floral freshness to your daily hand washing routine.</t>
  </si>
  <si>
    <t>https://fantasydiscountwholesale.com/wp-content/uploads/2024/04/52097.jpeg</t>
  </si>
  <si>
    <t>40849</t>
  </si>
  <si>
    <t>Dove spray 150 ML Men - 40849</t>
  </si>
  <si>
    <t>Dove spray 150 ML Men cool fresh</t>
  </si>
  <si>
    <t>Refresh your inventory with Dove Spray 150ml for Men Cool Fresh. This wholesale gem delivers a burst of coolness and lasting fragrance. Elevate your shelves with the invigorating scent of confidence and freshness</t>
  </si>
  <si>
    <t>https://fantasydiscountwholesale.com/wp-content/uploads/2023/12/40849.jpeg</t>
  </si>
  <si>
    <t>40850</t>
  </si>
  <si>
    <t>Dove spray 150 ML Men - 40850</t>
  </si>
  <si>
    <t xml:space="preserve">Dove spray 150 ML Men Clean comfort   </t>
  </si>
  <si>
    <t>Introducing Dove Spray 150ml for Men Clean comfort. A wholesale must-have, providing long-lasting protection without residue. Elevate your inventory with this invisible and effective solution for confident freshness</t>
  </si>
  <si>
    <t>https://fantasydiscountwholesale.com/wp-content/uploads/2024/04/40850.jpeg</t>
  </si>
  <si>
    <t>40847</t>
  </si>
  <si>
    <t>Dove spray 150 ML Men - 40847</t>
  </si>
  <si>
    <t>Dove spray 150 ML Men Extra fresh</t>
  </si>
  <si>
    <t>Introducing Dove Spray 150ml for Men Extra fresh. A wholesale must-have, providing long-lasting protection without residue. Elevate your inventory with this invisible and effective solution for confident freshness</t>
  </si>
  <si>
    <t>https://fantasydiscountwholesale.com/wp-content/uploads/2024/04/40847.jpeg</t>
  </si>
  <si>
    <t>022813</t>
  </si>
  <si>
    <t>Dove spray 150 ML Men - 022813</t>
  </si>
  <si>
    <t>Dove spray 150 ML Men Invisible dry</t>
  </si>
  <si>
    <t>Introducing Dove Spray 150ml for Men Imvisible dry 72hr. A wholesale must-have, providing long-lasting protection without residue. Elevate your inventory with this invisible and effective solution for confident freshness</t>
  </si>
  <si>
    <t>https://fantasydiscountwholesale.com/wp-content/uploads/2024/04/022813.jpeg</t>
  </si>
  <si>
    <t>406047</t>
  </si>
  <si>
    <t>Dove spray 150 ML - 406047</t>
  </si>
  <si>
    <t>Dove spray 150 ML Passion fruit</t>
  </si>
  <si>
    <t>https://fantasydiscountwholesale.com/wp-content/uploads/2024/04/406047.jpeg</t>
  </si>
  <si>
    <t>83411</t>
  </si>
  <si>
    <t>Dove spray 150 ML - 83411</t>
  </si>
  <si>
    <t>Dove spray 150 ML Powder soft</t>
  </si>
  <si>
    <t>https://fantasydiscountwholesale.com/wp-content/uploads/2024/04/83411.jpeg</t>
  </si>
  <si>
    <t>7312</t>
  </si>
  <si>
    <t>AVON skin so soft Deodorant - 7312</t>
  </si>
  <si>
    <t>https://fantasydiscountwholesale.com/wp-content/uploads/2023/10/7312.jpeg</t>
  </si>
  <si>
    <t>3036</t>
  </si>
  <si>
    <t>Bathroom keyless lock (Chapa) -3036</t>
  </si>
  <si>
    <t>Bathroom keyless lock (Chapa)</t>
  </si>
  <si>
    <t>Enhance your hardware offerings with our Gold Bathroom Keyless Lock, compatible with all standard doors having 1-3/8" to 2-3/4" backsets. Ideal for wholesale, this elegant and versatile lock ensures privacy and style in any bathroom setup, making it a sought-after choice for builders, decorators, and homeowners</t>
  </si>
  <si>
    <t>https://fantasydiscountwholesale.com/wp-content/uploads/2023/10/3067PB-ET.jpeg</t>
  </si>
  <si>
    <t>51107</t>
  </si>
  <si>
    <t>Colgate toothpaste 2.5 oz - 51107</t>
  </si>
  <si>
    <t>Colgate toothpaste 2.5 oz sparking white mint</t>
  </si>
  <si>
    <t>Introduce Colgate Toothpaste 2.5 oz Sparkling White Mint to your dental care offerings. This wholesale gem ensures a sparkling smile with its minty freshness. Elevate your inventory with Colgate's trusted oral care excellence</t>
  </si>
  <si>
    <t>https://fantasydiscountwholesale.com/wp-content/uploads/2024/01/51107.jpeg</t>
  </si>
  <si>
    <t>FD7966</t>
  </si>
  <si>
    <t>Umbrella semi Automatic (Small) -FD7966</t>
  </si>
  <si>
    <t>Semi Automatic fold Umbrella (Small)</t>
  </si>
  <si>
    <t>https://fantasydiscountwholesale.com/wp-content/uploads/2023/10/FD7966.jpeg</t>
  </si>
  <si>
    <t>61647</t>
  </si>
  <si>
    <t>Dove bar soap 135G / 4.75 oz Cucumber - 61647</t>
  </si>
  <si>
    <t>https://fantasydiscountwholesale.com/wp-content/uploads/2023/10/61647.jpeg</t>
  </si>
  <si>
    <t>99113</t>
  </si>
  <si>
    <t>Dove bar soap 135G / 4.75 oz gentle exfoliating - 99113</t>
  </si>
  <si>
    <t>Dove Gentle Exfoliating Bar Soap (135g / 4.75 oz) nourishes and cleanses the skin with a moisturizing formula and gentle exfoliating beads. It leaves skin soft, smooth, and refreshed. Ideal for daily use. Perfect for wholesale and discount stores.</t>
  </si>
  <si>
    <t>https://fantasydiscountwholesale.com/wp-content/uploads/2025/02/99113.jpeg</t>
  </si>
  <si>
    <t>0133</t>
  </si>
  <si>
    <t>Apron Polyester - 0133</t>
  </si>
  <si>
    <t>A durable and practical apron made from polyester fabric, designed to keep your clothing clean and protected during various activities.</t>
  </si>
  <si>
    <t>https://fantasydiscountwholesale.com/wp-content/uploads/2023/10/B-082.jpeg</t>
  </si>
  <si>
    <t>650181</t>
  </si>
  <si>
    <t>Stainless Steel Scourer 3 pc - 650181</t>
  </si>
  <si>
    <t>https://fantasydiscountwholesale.com/wp-content/uploads/2023/10/650181.jpeg</t>
  </si>
  <si>
    <t>2045</t>
  </si>
  <si>
    <t>Backpack travel kit- 2045</t>
  </si>
  <si>
    <t>Mochila / Backpack - 2045</t>
  </si>
  <si>
    <t>https://fantasydiscountwholesale.com/wp-content/uploads/2025/09/FD8624.jpeg</t>
  </si>
  <si>
    <t>FD503</t>
  </si>
  <si>
    <t>Batas de casa - FD503</t>
  </si>
  <si>
    <t>Sleeveless Summer Dress Robe House Dress</t>
  </si>
  <si>
    <t xml:space="preserve">Women's classic duster nightgown lounger robe from Diana features pearl snap button closure with a sleeveless design that also has two convenient wide front pockets. Made out of lightweight &amp; comfortable cotton blend material.
</t>
  </si>
  <si>
    <t>https://fantasydiscountwholesale.com/wp-content/uploads/2023/12/FD503.jpeg</t>
  </si>
  <si>
    <t>74412</t>
  </si>
  <si>
    <t>Colgate 2.5 oz - 74412</t>
  </si>
  <si>
    <t>Colgate 2.5 oz Cavity protection</t>
  </si>
  <si>
    <t>Upgrade your oral care selection with Colgate 2.5 oz Cavity Protection toothpaste. This wholesale essential offers superior cavity defense for a brighter, healthier smile. Elevate your shelves with trusted dental care</t>
  </si>
  <si>
    <t>https://fantasydiscountwholesale.com/wp-content/uploads/2023/12/74412-1.jpeg</t>
  </si>
  <si>
    <t>51110</t>
  </si>
  <si>
    <t>Colgate 2.5 oz - 51110</t>
  </si>
  <si>
    <t>https://fantasydiscountwholesale.com/wp-content/uploads/2023/12/51110.jpeg</t>
  </si>
  <si>
    <t>66074</t>
  </si>
  <si>
    <t>Colgate 2.5 oz - 66074</t>
  </si>
  <si>
    <t xml:space="preserve">Colgate 2.5 oz baking soda &amp; peroxide mint        </t>
  </si>
  <si>
    <t>Elevate your oral care inventory with Colgate 2.5 oz Baking Soda &amp; Peroxide Mint toothpaste. This wholesale essential combines the power of baking soda and peroxide for a refreshing, deep clean</t>
  </si>
  <si>
    <t>https://fantasydiscountwholesale.com/wp-content/uploads/2023/12/66074.jpeg</t>
  </si>
  <si>
    <t>238</t>
  </si>
  <si>
    <t>nightgown - 238</t>
  </si>
  <si>
    <t>sexy nightgown</t>
  </si>
  <si>
    <t>Upgrade your sleepwear selection with our Nightgown collection. Our wholesale nightgowns combine comfort and style, providing a perfect blend for a restful night's sleep. Elevate your offerings with cozy elegance</t>
  </si>
  <si>
    <t>https://fantasydiscountwholesale.com/wp-content/uploads/2023/12/238-1.jpeg</t>
  </si>
  <si>
    <t>102009</t>
  </si>
  <si>
    <t>Adult poncho - 102009</t>
  </si>
  <si>
    <t>Rain poncho with hood</t>
  </si>
  <si>
    <t>Prepare for any weather with our Rain Poncho with Hood. This wholesale essential ensures protection and style in unexpected rain. Elevate your inventory with these practical and stylish ponchos for all seasons</t>
  </si>
  <si>
    <t>https://fantasydiscountwholesale.com/wp-content/uploads/2024/01/102009.jpeg</t>
  </si>
  <si>
    <t>01130</t>
  </si>
  <si>
    <t>BAKING SODA 8oz - 01130</t>
  </si>
  <si>
    <t>ARM &amp; HAMMER BAKING SODA 8 OZ</t>
  </si>
  <si>
    <t>Introducing Arm &amp; Hammer Baking Soda in an 8 oz size, perfect for all your household cleaning and deodorizing needs. This versatile product can be used to freshen carpets, clean surfaces, deodorize fabrics, and so much more. Trusted for generations, Arm &amp; Hammer Baking Soda is a must-have for every home.</t>
  </si>
  <si>
    <t>https://fantasydiscountwholesale.com/wp-content/uploads/2024/04/11300.jpeg</t>
  </si>
  <si>
    <t>FD1605</t>
  </si>
  <si>
    <t>Entrance door mat - FD1605</t>
  </si>
  <si>
    <t>Entrance door mat- Welcome 43*68cm</t>
  </si>
  <si>
    <t>https://fantasydiscountwholesale.com/wp-content/uploads/2023/10/FD1605.jpeg</t>
  </si>
  <si>
    <t>FD909</t>
  </si>
  <si>
    <t>Entrance door mat- semicircle (Strong) - FD909</t>
  </si>
  <si>
    <t>Entrance door mat- Welcome 50*30cm (Strong)</t>
  </si>
  <si>
    <t>https://fantasydiscountwholesale.com/wp-content/uploads/2023/10/FD909.jpeg</t>
  </si>
  <si>
    <t>FD1601</t>
  </si>
  <si>
    <t>Entrance Welcome mat - FD1601</t>
  </si>
  <si>
    <t>Entrance door mat- Welcome 40*60cm</t>
  </si>
  <si>
    <t>https://fantasydiscountwholesale.com/wp-content/uploads/2023/10/FD1601.jpeg</t>
  </si>
  <si>
    <t>FD709</t>
  </si>
  <si>
    <t>Entrance door mat- semicircle - FD709</t>
  </si>
  <si>
    <t>https://fantasydiscountwholesale.com/wp-content/uploads/2023/10/FD709.jpeg</t>
  </si>
  <si>
    <t>FD82216</t>
  </si>
  <si>
    <t>Car floor Mat Set 4pc -FD82216</t>
  </si>
  <si>
    <t>Set of 4 mats for full coverage. Plastic and Protects original carpet against spills, stains, mud and debris</t>
  </si>
  <si>
    <t xml:space="preserve">
Elevate your car's interior with our 4pc Car Floor Mat Set. Crafted for both style and durability, these mats are designed to protect your vehicle's floors from dirt, spills, and wear and tear. With a secure fit and easy-to-clean material, they offer a hassle-free solution for maintaining a clean and stylish car interior. Upgrade your ride and keep your car looking its best with our 4pc Car Floor Mat Set. Drive in comfort and style today! 🚗👌🏁</t>
  </si>
  <si>
    <t>https://fantasydiscountwholesale.com/wp-content/uploads/2023/10/FD82216.jpeg</t>
  </si>
  <si>
    <t>503715</t>
  </si>
  <si>
    <t>Brush - 503715</t>
  </si>
  <si>
    <t>Cleaning brush with handle</t>
  </si>
  <si>
    <t>The Cleaning Brush with Handle is a versatile tool for tackling tough cleaning tasks around the home. With its ergonomic handle and durable bristles, it provides effective scrubbing power while keeping your hands comfortable. Perfect for scrubbing surfaces, tiles, grout, and more with ease.</t>
  </si>
  <si>
    <t>https://fantasydiscountwholesale.com/wp-content/uploads/2024/03/503715.jpeg</t>
  </si>
  <si>
    <t>ARB2883</t>
  </si>
  <si>
    <t>LIGHT UP YOYO - ARB2883</t>
  </si>
  <si>
    <t xml:space="preserve">2.25" B/O LIGHTUP AMAZING YOYO ON BLISTER CARD, 4       </t>
  </si>
  <si>
    <t>Introducing the 2.25" Battery-Operated Light-Up Amazing YoYo on Blister Card, available in a set of 4. These yoyos feature dazzling LED lights that illuminate during play, creating a mesmerizing light show. Each yoyo comes neatly packaged on a blister card, making them perfect for gifting or party favors. Ideal for hours of fun and entertainment.</t>
  </si>
  <si>
    <t>https://fantasydiscountwholesale.com/wp-content/uploads/2024/05/ARB2883.jpeg</t>
  </si>
  <si>
    <t>5264</t>
  </si>
  <si>
    <t>Cable tie 7*350mm - 5264</t>
  </si>
  <si>
    <t>Cable tie 7*350mm</t>
  </si>
  <si>
    <t xml:space="preserve">The Cable Tie 7*350mm is a handy accessory for organizing and securing cables, wires, and other items. With its durable nylon construction and 350mm length, it offers a reliable and adjustable solution for bundling and tidying up cables in home, office, or automotive settings
</t>
  </si>
  <si>
    <t>https://fantasydiscountwholesale.com/wp-content/uploads/2024/02/JBL5264.jpeg</t>
  </si>
  <si>
    <t>5257</t>
  </si>
  <si>
    <t>Cable tie 7*250mm - 5257</t>
  </si>
  <si>
    <t xml:space="preserve">Cable tie 7*250mm </t>
  </si>
  <si>
    <t>Cable tie, 7x250mm, provides a strong and reliable solution for bundling and organizing cables, wires, and other items. Designed for durability and easy use, these ties securely fasten objects and are ideal for home, office, or industrial use. Great for keeping cords neat and tangle-free.</t>
  </si>
  <si>
    <t>https://fantasydiscountwholesale.com/wp-content/uploads/2024/02/5257.jpeg</t>
  </si>
  <si>
    <t>7603</t>
  </si>
  <si>
    <t>1.5 lts Platic Jug - 7603</t>
  </si>
  <si>
    <t>The perfect serving jug for any special occasions or household like birthday or anniversary parties, holiday, picnic. Ideal for serving various beverages like for water, juices, shakes.</t>
  </si>
  <si>
    <t>A water jug to keep you just an arm distance away from water. Not just to give you a quick relief from thirst but also to help you consume that required intake of water, heard and read a numerous times. An inevitable product for every house.</t>
  </si>
  <si>
    <t>https://fantasydiscountwholesale.com/wp-content/uploads/2023/10/7603-Jarra-1.5lt-1.jpeg</t>
  </si>
  <si>
    <t>7283</t>
  </si>
  <si>
    <t>2.5 lts Platic Jug - 7283</t>
  </si>
  <si>
    <t>https://fantasydiscountwholesale.com/wp-content/uploads/2023/10/7283-Jarra-2.5lt-1.jpeg</t>
  </si>
  <si>
    <t>95110</t>
  </si>
  <si>
    <t>REVLON SOFT BLACK (11) - 95110</t>
  </si>
  <si>
    <t xml:space="preserve">REVLON SOFT BLACK        </t>
  </si>
  <si>
    <t>Introducing Revlon Soft Black Hair Color, a professional-quality hair dye that delivers rich, long-lasting color with exceptional softness and shine. Formulated with nourishing ingredients, this hair color provides 100% gray coverage while leaving your hair feeling silky smooth and looking radiant. The Soft Black shade offers a subtle, natural-looking black hue that enhances your hair's depth and dimension. Whether you're covering gray or simply refreshing your look, Revlon Soft Black Hair Color ensures beautiful, salon-quality results from the comfort of your own home</t>
  </si>
  <si>
    <t>https://fantasydiscountwholesale.com/wp-content/uploads/2024/05/95110.jpeg</t>
  </si>
  <si>
    <t>98038</t>
  </si>
  <si>
    <t>18 CT SUAVITEL SHEETS - 98038</t>
  </si>
  <si>
    <t xml:space="preserve">18 CT SUAVITEL SHEETS WATER FALL        </t>
  </si>
  <si>
    <t>Introducing the 18-count Suavitel Waterfall Fabric Softener Sheets, designed to give your laundry a refreshing and invigorating scent while providing exceptional softness and static control. These sheets are perfect for use in the dryer, where they release a delightful fragrance inspired by the crisp freshness of a waterfall. With Suavitel's trusted formula, your clothes will feel irresistibly soft and fresh, with fewer wrinkles and less static cling. Elevate your laundry experience with Suavitel Waterfall Fabric Softener Sheets.</t>
  </si>
  <si>
    <t>https://fantasydiscountwholesale.com/wp-content/uploads/2024/05/98038.jpeg</t>
  </si>
  <si>
    <t>CN91403</t>
  </si>
  <si>
    <t>WHITE ENVELOP PEEL - CN91403</t>
  </si>
  <si>
    <t xml:space="preserve">WHITE ENVELOP PEEL SEAL 50CT        </t>
  </si>
  <si>
    <t>Introducing the White Peel and Seal Envelopes, a pack of 50 envelopes designed for your mailing needs. With a convenient peel-and-seal closure, these envelopes make it easy to secure your documents without the need for additional adhesive. The classic white color offers a professional appearance, suitable for various personal and business correspondence. Whether you're sending letters, invoices, or greeting cards, these envelopes provide a secure and stylish way to ensure your mail reaches its destination safely. Upgrade your mailing experience with the White Peel and Seal Envelopes, offering convenience and reliability in every pack.</t>
  </si>
  <si>
    <t>https://fantasydiscountwholesale.com/wp-content/uploads/2024/05/CN91403.jpeg</t>
  </si>
  <si>
    <t>IN24866-A</t>
  </si>
  <si>
    <t>POLISH REMOVER - IN24866-A</t>
  </si>
  <si>
    <t xml:space="preserve">POLISH REMOVER STRENGTH 60OZ        </t>
  </si>
  <si>
    <t>Introducing Polish Remover with Strength, available in a convenient 60oz bottle, perfect for effectively removing  while nourishing and strengthening your nails. This powerful formula is designed to dissolve even the toughest  quickly and efficiently, saving you time and effort during your manicure routine. Additionally, it contains strengthening ingredients to help fortify your nails, leaving them looking and feeling healthy. Whether you're refreshing your nail color or preparing for a new manicure, Polish Remover with Strength ensures a clean and polished finish every time.</t>
  </si>
  <si>
    <t>https://fantasydiscountwholesale.com/wp-content/uploads/2024/05/IN24866-A.jpeg</t>
  </si>
  <si>
    <t>IN24843-A</t>
  </si>
  <si>
    <t>POLISH REMOVER - IN24843-A</t>
  </si>
  <si>
    <t xml:space="preserve">POLISH REMOVER REGULAR 60OZ        </t>
  </si>
  <si>
    <t>Introducing Regular Polish Remover, now available in a generous 60oz bottle for all your nail care needs. This tried and tested formula offers effective and efficient removal of  without excessive drying or harshness to your nails and cuticles. Perfect for both personal and professional use, its gentle yet powerful formulation ensures a clean and smooth finish every time. Say goodbye to stubborn polish with ease, and hello to clean, refreshed nails. Upgrade your nail care routine with the convenience and reliability of Regular Polish Remover in a 60oz size.</t>
  </si>
  <si>
    <t>https://fantasydiscountwholesale.com/wp-content/uploads/2024/05/IN24843-A.jpeg</t>
  </si>
  <si>
    <t>IN24842-A</t>
  </si>
  <si>
    <t>POLISH REMOVER - IN24842-A</t>
  </si>
  <si>
    <t xml:space="preserve">POLISH REMOVER LEMON 60OZ        </t>
  </si>
  <si>
    <t>Introducing Lemon-Scented Polish Remover, now available in a convenient 60oz bottle for effortless nail care. Infused with the refreshing fragrance of lemon, this formula effectively removes  while leaving behind a delightful citrus scent. Its gentle yet powerful formulation ensures efficient polish removal without excessive drying or harshness to your nails and cuticles. Perfect for both personal and professional use, this lemon-scented polish remover offers a refreshing twist to your nail care routine. Say goodbye to stubborn polish with ease, and enjoy the invigorating aroma of lemon with every use.</t>
  </si>
  <si>
    <t>https://fantasydiscountwholesale.com/wp-content/uploads/2024/05/IN24842-A.jpeg</t>
  </si>
  <si>
    <t>55565</t>
  </si>
  <si>
    <t>BABY POWDER - 55565</t>
  </si>
  <si>
    <t>https://fantasydiscountwholesale.com/wp-content/uploads/2024/05/55565.jpeg</t>
  </si>
  <si>
    <t>82669</t>
  </si>
  <si>
    <t>MOUTH WASH WINTER GREE - 82669</t>
  </si>
  <si>
    <t xml:space="preserve">MOUTH WASH WINTER GREE 16.9OZ        </t>
  </si>
  <si>
    <t>Introducing Wintergreen Mouthwash, a refreshing oral care solution to keep your mouth clean and your breath fresh. This 16.9oz bottle contains a wintergreen-flavored mouthwash formulated to kill germs, fight plaque, and freshen breath. Its antiseptic properties help kill bacteria that cause bad breath, while the wintergreen flavor leaves your mouth feeling invigorated. Incorporate Wintergreen Mouthwash into your daily oral hygiene routine by swishing it around your mouth for 30 seconds to 1 minute before spitting it out. Enjoy the clean, refreshing sensation of Wintergreen Mouthwash and maintain optimal oral health with every use.</t>
  </si>
  <si>
    <t>https://fantasydiscountwholesale.com/wp-content/uploads/2024/05/82669.jpeg</t>
  </si>
  <si>
    <t>82668</t>
  </si>
  <si>
    <t>MOUTH WASH ORIGINAL - 82668</t>
  </si>
  <si>
    <t xml:space="preserve">MOUTH WASH ORIGINAL 16.9OZ        </t>
  </si>
  <si>
    <t>Introducing Original Mouthwash, a trusted oral care solution for fresh breath and a clean mouth. This 16.9oz bottle contains an invigorating mouthwash formulated to kill germs, fight plaque, and freshen breath. Its antiseptic properties help kill bacteria that cause bad breath, while the original flavor leaves your mouth feeling refreshed and revitalized. Incorporate Original Mouthwash into your daily oral hygiene routine by swishing it around your mouth for 30 seconds to 1 minute before spitting it out. Enjoy the clean, refreshing sensation of Original Mouthwash and maintain optimal oral health with every use.</t>
  </si>
  <si>
    <t>https://fantasydiscountwholesale.com/wp-content/uploads/2024/05/82668.jpeg</t>
  </si>
  <si>
    <t>83024</t>
  </si>
  <si>
    <t>HAND SOAP - 83024</t>
  </si>
  <si>
    <t xml:space="preserve">HAND SOAP ROSE PETAL 13.5OZ        </t>
  </si>
  <si>
    <t>Introducing Rose Petal Hand Soap, a luxurious and indulgent addition to your hand hygiene routine. This 13.5oz bottle is infused with the delicate scent of fresh rose petals, creating a fragrant and uplifting experience with every use. Formulated with gentle cleansing agents, it effectively removes dirt, grime, and impurities from your hands without stripping away moisture, leaving them feeling clean, soft, and hydrated. The rich lather envelops your hands in a comforting embrace, while the floral aroma uplifts your senses and enhances your overall hand washing experience. Elevate your hand care routine with Rose Petal Hand Soap and enjoy the luxurious feeling of soft, clean hands infused with the enchanting scent of roses</t>
  </si>
  <si>
    <t>https://fantasydiscountwholesale.com/wp-content/uploads/2024/05/83024.jpeg</t>
  </si>
  <si>
    <t>83025</t>
  </si>
  <si>
    <t>HAND SOAP - 83025</t>
  </si>
  <si>
    <t xml:space="preserve">HAND SOAP ALOE VERA 13.5 OZ        </t>
  </si>
  <si>
    <t>Introducing Aloe Vera Hand Soap, a gentle and soothing solution for clean and moisturized hands. This 13.5 oz bottle contains a nourishing hand soap infused with the natural benefits of aloe vera, known for its moisturizing and soothing properties. With each use, the gentle formula effectively cleanses your hands, removing dirt, bacteria, and impurities without drying out your skin. The soothing properties of aloe vera help to replenish moisture and leave your hands feeling soft, smooth, and refreshed. Enjoy the clean and refreshing scent while experiencing the gentle care of Aloe Vera Hand Soap with every wash.</t>
  </si>
  <si>
    <t>https://fantasydiscountwholesale.com/wp-content/uploads/2024/05/83025.jpeg</t>
  </si>
  <si>
    <t>83022</t>
  </si>
  <si>
    <t>HAND SOAP - 83022</t>
  </si>
  <si>
    <t xml:space="preserve">HAND SOAP WHITE PEARLS 13.5OZ        </t>
  </si>
  <si>
    <t>Introducing White Pearls Hand Soap, a luxurious and indulgent addition to your hand care routine. This 13.5 oz bottle contains a premium hand soap infused with the delicate scent of white pearls, creating a captivating and elegant fragrance experience with every use. The rich and creamy formula effectively cleanses your hands, removing dirt, bacteria, and impurities while leaving behind a lingering scent of sophistication. Enriched with moisturizing ingredients, it helps to keep your hands feeling soft, smooth, and hydrated after each wash. Elevate your hand washing experience with the luxurious aroma of White Pearls Hand Soap and indulge in the essence of timeless elegance and refinement.</t>
  </si>
  <si>
    <t>https://fantasydiscountwholesale.com/wp-content/uploads/2024/05/83022.jpeg</t>
  </si>
  <si>
    <t>83020</t>
  </si>
  <si>
    <t>HAND SOAP - 83020</t>
  </si>
  <si>
    <t xml:space="preserve">HAND SOAP PEACH &amp; MANGO 13.5OZ        </t>
  </si>
  <si>
    <t>Introducing Peach &amp; Mango Hand Soap, a delightful and refreshing addition to your hand care routine. This 13.5 oz bottle contains a nourishing hand soap infused with the juicy and tropical scents of ripe peaches and sweet mangoes. With each use, the gentle formula effectively cleanses your hands, removing dirt, bacteria, and impurities while enveloping them in a fruity and invigorating fragrance. Enriched with moisturizing ingredients, it helps to keep your hands feeling soft, smooth, and hydrated after each wash. Enjoy the refreshing and uplifting aroma of Peach &amp; Mango Hand Soap and treat your senses to a burst of tropical paradise with every wash.</t>
  </si>
  <si>
    <t>https://fantasydiscountwholesale.com/wp-content/uploads/2024/05/83020.jpeg</t>
  </si>
  <si>
    <t>83016</t>
  </si>
  <si>
    <t>HAND SOAP - 83016</t>
  </si>
  <si>
    <t xml:space="preserve">HAND SOAP LAVANDER 13.5OZ        </t>
  </si>
  <si>
    <t>Introducing Lavender Hand Soap, a calming and aromatic addition to your hand care routine. This 13.5 oz bottle contains a gentle hand soap infused with the soothing scent of lavender, known for its relaxing properties. With each use, the gentle formula effectively cleanses your hands, removing dirt, bacteria, and impurities while leaving behind a delicate floral fragrance. Enriched with moisturizing ingredients, it helps to keep your hands feeling soft, smooth, and hydrated after each wash. Enjoy the tranquil and calming aroma of Lavender Hand Soap and experience the soothing benefits of lavender with every cleanse</t>
  </si>
  <si>
    <t>https://fantasydiscountwholesale.com/wp-content/uploads/2024/05/83016.jpeg</t>
  </si>
  <si>
    <t>FD818C</t>
  </si>
  <si>
    <t>COCINERO CON PIES COLGANDO / CHEF WITH HANGING FEET - FD818C</t>
  </si>
  <si>
    <t>https://fantasydiscountwholesale.com/wp-content/uploads/2023/10/FD818C-2-1.jpeg</t>
  </si>
  <si>
    <t>FD817V</t>
  </si>
  <si>
    <t>Granpa and Grandma on the phone legs handing decorative piece - FD817V</t>
  </si>
  <si>
    <t>Granpa and Grandma on the phone legs handing decorative piece</t>
  </si>
  <si>
    <t>Add a touch of warmth and nostalgia to your product range with our 'Grandpa and Grandma on the Phone' decorative piece. Ideal for wholesale, this charming figurine captures a quaint, timeless moment, making it a perfect addition to gift shops, home decor collections, and for those cherishing familial memories.</t>
  </si>
  <si>
    <t>https://fantasydiscountwholesale.com/wp-content/uploads/2023/10/FD817V.jpeg</t>
  </si>
  <si>
    <t>FD819</t>
  </si>
  <si>
    <t>Abridor de botella cocinero / Chef bottle opener - FD819</t>
  </si>
  <si>
    <t>A fun and functional kitchen tool shaped like a chef, perfect for effortlessly opening bottles with a touch of whimsy.</t>
  </si>
  <si>
    <t>This practical yet playful bottle opener is a must-have kitchen tool. Designed in the shape of a chef, it not only efficiently opens bottles but also adds a touch of character and style to your culinary experience. A perfect companion for both cooking enthusiasts and beverage lovers.</t>
  </si>
  <si>
    <t>https://fantasydiscountwholesale.com/wp-content/uploads/2024/02/FD819.jpeg</t>
  </si>
  <si>
    <t>6064</t>
  </si>
  <si>
    <t>Sapolio Air freshner Ocean Breeze - 6064</t>
  </si>
  <si>
    <t>https://fantasydiscountwholesale.com/wp-content/uploads/2023/10/6064.jpeg</t>
  </si>
  <si>
    <t>9644</t>
  </si>
  <si>
    <t>Perfumatic Sapolio Refill ANTITABACCO - 9644</t>
  </si>
  <si>
    <t>https://fantasydiscountwholesale.com/wp-content/uploads/2023/10/9644.jpeg</t>
  </si>
  <si>
    <t>6248</t>
  </si>
  <si>
    <t>SAPOLIO AUTO SILICONA SPRAY 12/360ML - 6248</t>
  </si>
  <si>
    <t>https://fantasydiscountwholesale.com/wp-content/uploads/2023/10/6248.jpeg</t>
  </si>
  <si>
    <t>6040</t>
  </si>
  <si>
    <t>Sapolio Air freshner Apple in Bloom - 6040</t>
  </si>
  <si>
    <t>https://fantasydiscountwholesale.com/wp-content/uploads/2023/10/6040.jpeg</t>
  </si>
  <si>
    <t>9620</t>
  </si>
  <si>
    <t>Perfumatic Sapolio Refill BABY LULLABIES - 9620</t>
  </si>
  <si>
    <t>https://fantasydiscountwholesale.com/wp-content/uploads/2023/10/9620-1.jpeg</t>
  </si>
  <si>
    <t>6408</t>
  </si>
  <si>
    <t>Perfumatic Sapolio Refill LAVANDER - 6408</t>
  </si>
  <si>
    <t>https://fantasydiscountwholesale.com/wp-content/uploads/2023/10/6408.jpeg</t>
  </si>
  <si>
    <t>6415</t>
  </si>
  <si>
    <t>Perfumatic Sapolio Refill POTPOURRI - 6415</t>
  </si>
  <si>
    <t>https://fantasydiscountwholesale.com/wp-content/uploads/2023/10/6415.jpeg</t>
  </si>
  <si>
    <t>6422</t>
  </si>
  <si>
    <t>Perfumatic Sapolio Refill ROSES - 6422</t>
  </si>
  <si>
    <t>https://fantasydiscountwholesale.com/wp-content/uploads/2023/10/6422.jpeg</t>
  </si>
  <si>
    <t>1557</t>
  </si>
  <si>
    <t xml:space="preserve">AVON ORIGINAL 24 Hour - 1557
Deodorant </t>
  </si>
  <si>
    <t>https://fantasydiscountwholesale.com/wp-content/uploads/2023/10/1557.jpeg</t>
  </si>
  <si>
    <t>5030</t>
  </si>
  <si>
    <t>AVON BLUE SPORTS 24 Hour Deodorant - 5030</t>
  </si>
  <si>
    <t>https://fantasydiscountwholesale.com/wp-content/uploads/2023/10/5030.jpeg</t>
  </si>
  <si>
    <t>6854</t>
  </si>
  <si>
    <t>AVON BLACK SUEDE 24 Hour Deodorant - 6854</t>
  </si>
  <si>
    <t>https://fantasydiscountwholesale.com/wp-content/uploads/2023/10/6854.jpeg</t>
  </si>
  <si>
    <t>9166</t>
  </si>
  <si>
    <t>AVON WILD COUNTRY 24 Hour Deodorant - 9166</t>
  </si>
  <si>
    <t>https://fantasydiscountwholesale.com/wp-content/uploads/2023/10/9166-1.jpeg</t>
  </si>
  <si>
    <t>CN55137</t>
  </si>
  <si>
    <t>SHAVING CREAM - CN55137</t>
  </si>
  <si>
    <t xml:space="preserve">SHAVING CREAM RED        </t>
  </si>
  <si>
    <t>Introducing Red Shaving Cream, a high-quality shaving product designed to provide a smooth and comfortable shaving experience. This shaving cream is formulated with nourishing ingredients to help moisturize and protect your skin while you shave. Its rich lather helps to soften facial hair and lubricate the skin, allowing your razor to glide effortlessly for a close and comfortable shave. The vibrant red color adds a touch of style to your grooming routine. Whether you're shaving your face, legs, or any other area, Red Shaving Cream is sure to leave your skin feeling soft, smooth, and refreshed after every shave</t>
  </si>
  <si>
    <t>https://fantasydiscountwholesale.com/wp-content/uploads/2024/05/CN55137.jpeg</t>
  </si>
  <si>
    <t>CN55138</t>
  </si>
  <si>
    <t>SHAVING CREAM - CN55138</t>
  </si>
  <si>
    <t xml:space="preserve">SHAVING CREAM GREEN        </t>
  </si>
  <si>
    <t>Introducing Green Shaving Cream, a premium shaving product crafted to enhance your shaving experience. This shaving cream is formulated with soothing ingredients to provide a comfortable and refreshing shave. Its luxurious lather helps to soften facial hair and lubricate the skin, allowing your razor to glide smoothly for a close and precise shave. The refreshing green color adds a vibrant touch to your grooming routine. Whether you're shaving your face, legs, or any other area, Green Shaving Cream is designed to leave your skin feeling smooth, hydrated, and revitalized after every shave</t>
  </si>
  <si>
    <t>https://fantasydiscountwholesale.com/wp-content/uploads/2024/05/CN55138.jpeg</t>
  </si>
  <si>
    <t>IN85603</t>
  </si>
  <si>
    <t>SLIDELOCK FREEZER - IN85603</t>
  </si>
  <si>
    <t xml:space="preserve">ONE GALLON SLIDELOCK FREEZER        </t>
  </si>
  <si>
    <t>Introducing the One Gallon SlideLock Freezer Bag, a versatile and convenient solution for storing and organizing your food in the freezer. With a generous one-gallon capacity, these freezer bags are perfect for storing large quantities of soups, stews, sauces, and more. The SlideLock closure ensures a secure seal, preventing leaks and spills while keeping your food fresh and flavorful. Made from durable and BPA-free materials, these freezer bags are safe for storing food and can withstand freezing temperatures without tearing or puncturing. Whether you're meal prepping, storing leftovers, or organizing your freezer, the One Gallon SlideLock Freezer Bag is the perfect choice for all your food storage needs.</t>
  </si>
  <si>
    <t>https://fantasydiscountwholesale.com/wp-content/uploads/2024/05/IN85603.jpeg</t>
  </si>
  <si>
    <t>4923</t>
  </si>
  <si>
    <t>Sapolio Dishwashing Cream with sponge Lemon - 4923</t>
  </si>
  <si>
    <t>https://fantasydiscountwholesale.com/wp-content/uploads/2023/10/4923.jpeg</t>
  </si>
  <si>
    <t>5473</t>
  </si>
  <si>
    <t>Sapolio Dish Liquid Biberon 17 OZ (Hypoallergenic) - 5473</t>
  </si>
  <si>
    <t>https://fantasydiscountwholesale.com/wp-content/uploads/2023/10/5473.jpeg</t>
  </si>
  <si>
    <t>4954</t>
  </si>
  <si>
    <t>Sapolio Dishwashing Cream with sponge Apple - 4954</t>
  </si>
  <si>
    <t>https://fantasydiscountwholesale.com/wp-content/uploads/2023/10/4954.jpeg</t>
  </si>
  <si>
    <t>IN85500</t>
  </si>
  <si>
    <t>5CT HARDY BAG 33GAL - IN85500</t>
  </si>
  <si>
    <t xml:space="preserve">5CT HARDY BAG 33GAL HEAVY DUTY        </t>
  </si>
  <si>
    <t>Introducing the 5-Count Heavy Duty Hardy Bags, designed for tough and demanding tasks. With a generous 33-gallon capacity, these bags are perfect for handling large volumes of waste, debris, or heavy items. Made from durable and tear-resistant materials, they are built to withstand rugged use and can hold up under heavy loads without tearing or puncturing. Whether you're cleaning up after a renovation, decluttering your garage, or tackling outdoor projects, these heavy-duty bags are up to the challenge. With a reinforced design and reliable construction, they provide peace of mind knowing that your waste will be contained securely. Choose the 5-Count Heavy Duty Hardy Bags for your toughest cleanup jobs.</t>
  </si>
  <si>
    <t>https://fantasydiscountwholesale.com/wp-content/uploads/2024/05/IN85500.jpeg</t>
  </si>
  <si>
    <t>6321</t>
  </si>
  <si>
    <t>SAPOLIO STAIN REMOVER WHITE CLOTH 550ML - 6321</t>
  </si>
  <si>
    <t>https://fantasydiscountwholesale.com/wp-content/uploads/2023/10/6321.jpeg</t>
  </si>
  <si>
    <t>SA-42</t>
  </si>
  <si>
    <t>SAPOLIO Limpia mayolica 12/650ML - sa-42</t>
  </si>
  <si>
    <t>SAPOLIO MOLD &amp; MILDEW CLEANER 12/650ML - 0060</t>
  </si>
  <si>
    <t>https://fantasydiscountwholesale.com/wp-content/uploads/2023/10/0060.jpeg</t>
  </si>
  <si>
    <t>FD915</t>
  </si>
  <si>
    <t>Bucket all purpose Plastic (50% recycle) Bucket with handle 28 * 24,5 CM - FD915</t>
  </si>
  <si>
    <t>This bucket is very handy while using it for cleaning your floor, this bucket comes with comfortable handle for easy grip</t>
  </si>
  <si>
    <t>Strong and sturdy product it can be reusable for lifetime and also can be recyclable, beautiful design which is made up of of PP material.</t>
  </si>
  <si>
    <t>https://fantasydiscountwholesale.com/wp-content/uploads/2023/10/FD915.jpeg</t>
  </si>
  <si>
    <t>0765</t>
  </si>
  <si>
    <t>Sapolio All Purpose Cleaner – Apple 900ML - 0765</t>
  </si>
  <si>
    <t>The All Purpose Cleaner in soothing Apple scent is a versatile and powerful cleaning solution  900 Ml/ 22 Oz</t>
  </si>
  <si>
    <t>Elevate your cleaning routine with Sapolio All Purpose Cleaner in soothing Apple scent. This 900ML powerhouse is your go-to solution for tackling dirt, grime, and grease throughout your home. With its delightful Apple fragrance, it not only cleans but also leaves a refreshing aroma in its wake. Whether it's countertops, floors, or various surfaces, Sapolio All Purpose Cleaner gets the job done, making your space not only spotless but also beautifully scented. Upgrade your cleaning game and experience the freshness of Apple with Sapolio. Clean smarter, not harder! 🌿🧹🏡</t>
  </si>
  <si>
    <t>https://fantasydiscountwholesale.com/wp-content/uploads/2023/10/0765.jpeg</t>
  </si>
  <si>
    <t>5081</t>
  </si>
  <si>
    <t>Sapolio All Purpose Cleaner – Pine 900ML - 5081</t>
  </si>
  <si>
    <t>The All Purpose Cleaner in soothing Pine scent is a versatile and powerful cleaning solution  900 Ml/ 22 Oz</t>
  </si>
  <si>
    <t>Elevate your cleaning routine with Sapolio All Purpose Cleaner in soothing Pine scent. This 900ML powerhouse is your go-to solution for tackling dirt, grime, and grease throughout your home. With its delightful Pine fragrance, it not only cleans but also leaves a refreshing aroma in its wake. Whether it's countertops, floors, or various surfaces, Sapolio All Purpose Cleaner gets the job done, making your space not only spotless but also beautifully scented. Upgrade your cleaning game and experience the freshness of Pine with Sapolio. Clean smarter, not harder! 🌿🧹🏡</t>
  </si>
  <si>
    <t>https://fantasydiscountwholesale.com/wp-content/uploads/2023/10/5081.jpeg</t>
  </si>
  <si>
    <t>9324</t>
  </si>
  <si>
    <t>Sapolio Sacagrasa Lemon Spray 12/650ML - 9324</t>
  </si>
  <si>
    <t>Sapolio Sacagrasa Lemon Spray 12/650ML</t>
  </si>
  <si>
    <t>It has a powerful, fast-acting anti-grease cleaner that leaves the kitchen, oven, grill, extractor hood and other washable surfaces that require degreasing clean and shiny. Leaves a pleasant aroma eliminating bad odors. Removes frease and dirt without rinsing</t>
  </si>
  <si>
    <t>https://fantasydiscountwholesale.com/wp-content/uploads/2023/10/9324.jpeg</t>
  </si>
  <si>
    <t>0053</t>
  </si>
  <si>
    <t>Sapolio Tile Cleaner Spray 12/650 ML - 0053</t>
  </si>
  <si>
    <t>TILE CLEANER SPRAY</t>
  </si>
  <si>
    <t>https://fantasydiscountwholesale.com/wp-content/uploads/2023/10/0053.jpeg</t>
  </si>
  <si>
    <t>9120</t>
  </si>
  <si>
    <t>Sapolio Stain remover white clothes 60 oz - 9120</t>
  </si>
  <si>
    <t>https://fantasydiscountwholesale.com/wp-content/uploads/2023/10/9120.jpeg</t>
  </si>
  <si>
    <t>82763</t>
  </si>
  <si>
    <t xml:space="preserve"> UNSCENTED 50ct - 82763</t>
  </si>
  <si>
    <t xml:space="preserve">50CT  UNSCENTED         </t>
  </si>
  <si>
    <t>Introducing the 50-count  Candles, unscented for a clean and versatile ambiance. These s are perfect for creating a warm and inviting atmosphere in any room. With their long-lasting burn time, they're ideal for parties, weddings, or everyday use. Whether you're setting the mood for relaxation or entertaining guests, these s provide gentle illumination and add a touch of elegance to any space.</t>
  </si>
  <si>
    <t>https://fantasydiscountwholesale.com/wp-content/uploads/2024/05/82763.jpeg</t>
  </si>
  <si>
    <t>0159</t>
  </si>
  <si>
    <t>HISPANO SOAP - 0159</t>
  </si>
  <si>
    <t xml:space="preserve">HISPANO PASTA SOAP        </t>
  </si>
  <si>
    <t>Hispano pasta soap</t>
  </si>
  <si>
    <t>https://fantasydiscountwholesale.com/wp-content/uploads/2024/05/0159.jpeg</t>
  </si>
  <si>
    <t>30141</t>
  </si>
  <si>
    <t>HISPANO SOAP - 30141</t>
  </si>
  <si>
    <t xml:space="preserve">Hispano bola Round        </t>
  </si>
  <si>
    <t xml:space="preserve">Hispano bola Round soap       </t>
  </si>
  <si>
    <t>https://fantasydiscountwholesale.com/wp-content/uploads/2024/05/30141.jpeg</t>
  </si>
  <si>
    <t>CH85486</t>
  </si>
  <si>
    <t>COTTON SWABS - CH85486</t>
  </si>
  <si>
    <t xml:space="preserve">COTTON SWABS BLISTER PACK        </t>
  </si>
  <si>
    <t>Introducing Cotton Swabs in a Blister Pack, a convenient and hygienic solution for various household and personal care needs. Each blister pack contains a set of cotton swabs, also known as Q-tips or cotton buds, which are ideal for cleaning and applying products to delicate areas. The sturdy plastic packaging keeps the cotton swabs clean and protected until ready for use, making them perfect for travel or on-the-go use. Whether you're applying makeup, cleaning small surfaces, or caring for minor wounds, Cotton Swabs in a Blister Pack offer precise and controlled application with minimal mess. Keep them handy in your purse, travel bag, or first aid kit for whenever you need them.</t>
  </si>
  <si>
    <t>https://fantasydiscountwholesale.com/wp-content/uploads/2024/05/CH85486.jpeg</t>
  </si>
  <si>
    <t>CN90047</t>
  </si>
  <si>
    <t>Cup red 20ct 12oz - CN90047</t>
  </si>
  <si>
    <t xml:space="preserve">12OZ RED CUP 20CT         </t>
  </si>
  <si>
    <t>This 12oz red cup 20ct pack is perfect for parties, events, and everyday use. Durable and disposable, ideal for cold drinks. Great for wholesale to retailers, caterers, and event planners.</t>
  </si>
  <si>
    <t>https://fantasydiscountwholesale.com/wp-content/uploads/2024/05/CN90047.jpeg</t>
  </si>
  <si>
    <t>6205</t>
  </si>
  <si>
    <t>Scrubber 3pc Metal - 6205</t>
  </si>
  <si>
    <t>3pc Metal scrubber</t>
  </si>
  <si>
    <t>The 3-piece Metal Scrubber set provides heavy-duty cleaning power for tough messes. With their durable metal construction, these scrubbers are perfect for tackling stubborn grease and grime on pots, pans, and other surfaces. Ideal for kitchen and household cleaning tasks.</t>
  </si>
  <si>
    <t>https://fantasydiscountwholesale.com/wp-content/uploads/2024/02/0317.jpeg</t>
  </si>
  <si>
    <t>HQT5</t>
  </si>
  <si>
    <t>Zen garden kit - Hqt5</t>
  </si>
  <si>
    <t>Decor Desk Zen Garden Kit</t>
  </si>
  <si>
    <t>Introduce tranquility to your retail collection with our Decor Desk Zen Garden Kit, a wholesale sensation. Perfect for stress relief, this elegantly designed kit brings peace and harmony to any workspace</t>
  </si>
  <si>
    <t>https://fantasydiscountwholesale.com/wp-content/uploads/2023/12/HQT5.jpeg</t>
  </si>
  <si>
    <t>A02-704</t>
  </si>
  <si>
    <t>Knife chef - A02-704</t>
  </si>
  <si>
    <t xml:space="preserve">7" CHEF KNIFE        </t>
  </si>
  <si>
    <t>7" chef knife offers a versatile, high-quality blade for chopping, slicing, and dicing. Perfect for both professional chefs and home cooks. Ideal for wholesale to kitchenware stores and culinary suppliers.</t>
  </si>
  <si>
    <t>https://fantasydiscountwholesale.com/wp-content/uploads/2024/05/A02-704.jpeg</t>
  </si>
  <si>
    <t>6012</t>
  </si>
  <si>
    <t>Brush with handle - 6012</t>
  </si>
  <si>
    <t>Brush with handle</t>
  </si>
  <si>
    <t>The Brush with Handle is a versatile tool designed for various cleaning tasks. With its ergonomic handle and durable bristles, it offers comfortable and efficient cleaning for surfaces, dishes, floors, and more. Perfect for household chores and maintenance.</t>
  </si>
  <si>
    <t>https://fantasydiscountwholesale.com/wp-content/uploads/2024/02/5356.jpeg</t>
  </si>
  <si>
    <t>326-1</t>
  </si>
  <si>
    <t>Anti-slip rug - 326-1</t>
  </si>
  <si>
    <t>Multi color anti-slip rug</t>
  </si>
  <si>
    <t>Introduce a touch of style and safety with our Multi-Color Anti-Slip Rug. This wholesale gem combines vibrant hues with practical anti-slip features, enhancing both aesthetics and functionality. Elevate your rug collection today</t>
  </si>
  <si>
    <t>https://fantasydiscountwholesale.com/wp-content/uploads/2023/12/526-1.jpeg</t>
  </si>
  <si>
    <t>J4016</t>
  </si>
  <si>
    <t>Duck tape - J4016</t>
  </si>
  <si>
    <t>Duck tape</t>
  </si>
  <si>
    <t>Duck Tape is a versatile and durable adhesive tape that's perfect for a wide range of applications. Whether you're repairing, crafting, decorating, or organizing, Duck Tape offers strong and reliable adhesion. With its waterproof and weather-resistant properties, it's ideal for indoor and outdoor use. Available in a variety of colors and patterns, Duck Tape lets you unleash your creativity and tackle any project with confidence.</t>
  </si>
  <si>
    <t>https://fantasydiscountwholesale.com/wp-content/uploads/2024/03/4016.jpeg</t>
  </si>
  <si>
    <t>161-7</t>
  </si>
  <si>
    <t>PRINCESS DOLLS - 161-7</t>
  </si>
  <si>
    <t>6" PRINCESS SERIES DOLLS</t>
  </si>
  <si>
    <t>Introducing the 6" Princess Series Dolls, a magical collection of enchanting princess dolls perfect for imaginative play. With their graceful designs, beautiful dresses, and intricate details, these dolls bring fairy tales to life. Perfect for children who love princesses and dream of royal adventures.</t>
  </si>
  <si>
    <t>https://fantasydiscountwholesale.com/wp-content/uploads/2024/04/161-7.jpeg</t>
  </si>
  <si>
    <t>ARY101</t>
  </si>
  <si>
    <t>CONSTRUCTION TRUCK - ARY101</t>
  </si>
  <si>
    <t xml:space="preserve">10" B/O F/F CONSTRUCTION TRUCK W/ SOUND &amp; LIGHT IN       </t>
  </si>
  <si>
    <t>Introducing the 10" Battery-Operated Friction Construction Truck with Sound and Light, a thrilling toy for young construction enthusiasts. This truck features friction-powered action, realistic construction sounds, and flashing lights, adding excitement to playtime. Ideal for inspiring imaginative construction scenarios and fostering a love for building.</t>
  </si>
  <si>
    <t>https://fantasydiscountwholesale.com/wp-content/uploads/2024/05/ARY101-1.jpeg</t>
  </si>
  <si>
    <t>ARB82488</t>
  </si>
  <si>
    <t>CAP TOY GUN - ARB82488</t>
  </si>
  <si>
    <t xml:space="preserve">6" CLEAR MULTI-COLOR CAP TOY GUN(REVOLVER) ON BLISTER       </t>
  </si>
  <si>
    <t>Introducing the 6" Clear Multi-Color Cap Toy Gun (Revolver) on Blister, a thrilling toy for aspiring cowboys and cowgirls. This revolver-style toy gun features a clear design with vibrant multi-color accents, adding a touch of excitement to pretend play. Perfect for imaginative Wild West adventures and cowboy showdowns. Packaged on a blister card, it's easy to display and makes a great gift or party favor for themed events. Ideal for kids who love role-playing and outdoor games</t>
  </si>
  <si>
    <t>https://fantasydiscountwholesale.com/wp-content/uploads/2024/05/ARB82488.jpeg</t>
  </si>
  <si>
    <t>ARW0562</t>
  </si>
  <si>
    <t>Sand Shovel Beach Set Toy - ARW0562</t>
  </si>
  <si>
    <t>Sand Shovel Beach Set Toy</t>
  </si>
  <si>
    <t>https://fantasydiscountwholesale.com/wp-content/uploads/2023/10/ARW0562.jpeg</t>
  </si>
  <si>
    <t>2010</t>
  </si>
  <si>
    <t>Toy monkey Medium - 2010</t>
  </si>
  <si>
    <t>Medium monkey with music</t>
  </si>
  <si>
    <t>The Medium monkey with music is a delightful plush toy that combines cuddly fun with musical entertainment. Perfect for children, this adorable monkey plays soothing melodies, providing comfort and amusement for bedtime or playtime.</t>
  </si>
  <si>
    <t>5788B</t>
  </si>
  <si>
    <t>ELECTRIC DOLL - 5788B</t>
  </si>
  <si>
    <t>ELECTRIC DOLL WITH SOUND</t>
  </si>
  <si>
    <t>Introducing the Electric Doll with Sound, a captivating toy that combines the charm of a doll with interactive sound effects. With its lifelike appearance and realistic sounds, this doll provides an immersive play experience. Perfect for sparking imagination and creating magical playtime moments for children.</t>
  </si>
  <si>
    <t>https://fantasydiscountwholesale.com/wp-content/uploads/2024/04/5788B.jpeg</t>
  </si>
  <si>
    <t>ARB77791</t>
  </si>
  <si>
    <t>BOUNCING TOP - ARB77791</t>
  </si>
  <si>
    <t xml:space="preserve">4.5" B/O BOUNCING TOP W/LIGHT ON BLISTER CARD       </t>
  </si>
  <si>
    <t>Introducing the 4.5" Battery-Operated Bouncing Top with Light on Blister Card, a mesmerizing toy that adds a dash of excitement to playtime. This bouncing top features colorful LED lights that illuminate as it spins, creating a dazzling light show. Packaged on a blister card, it's perfect for gifting or party favors. Ideal for kids who love spinning toys and bright lights.</t>
  </si>
  <si>
    <t>https://fantasydiscountwholesale.com/wp-content/uploads/2024/05/ARB77791.jpeg</t>
  </si>
  <si>
    <t>FW-2069A</t>
  </si>
  <si>
    <t>CARTOON DINOSAUR - FW-2069A</t>
  </si>
  <si>
    <t>ELECTRIC CARTOON DINOSAUR</t>
  </si>
  <si>
    <t>Introducing the Electric Cartoon Dinosaur, a fun and interactive toy that will delight kids of all ages. With its colorful design and animated movements, this dinosaur brings the prehistoric world to life in a playful way. Perfect for sparking imagination and providing hours of entertainment for your little ones.</t>
  </si>
  <si>
    <t>https://fantasydiscountwholesale.com/wp-content/uploads/2024/04/FW-2069A.jpeg</t>
  </si>
  <si>
    <t>JS124</t>
  </si>
  <si>
    <t>RACING CAR - JS124</t>
  </si>
  <si>
    <t>FRICCION RACING CAR</t>
  </si>
  <si>
    <t>Introducing the Friction Racing Car, a high-speed toy car that zooms across the floor with friction-powered action. With its sleek design and vibrant colors, this racing car provides thrilling entertainment for kids of all ages. Perfect for racing enthusiasts and imaginative playtime adventures.</t>
  </si>
  <si>
    <t>https://fantasydiscountwholesale.com/wp-content/uploads/2024/04/JS124.jpeg</t>
  </si>
  <si>
    <t>FD635</t>
  </si>
  <si>
    <t>2pc Screwdriver set - FD635</t>
  </si>
  <si>
    <t>2-Piece Screwdriver Set: A practical and essential set featuring two screwdrivers, with the touch of the American Flag</t>
  </si>
  <si>
    <t>2-Piece Screwdriver Set: A practical and essential set featuring two screwdrivers, perfect for a wide range of DIY tasks and repairs. Durable and reliable, this set is a must-have in any toolkit.</t>
  </si>
  <si>
    <t>https://fantasydiscountwholesale.com/wp-content/uploads/2023/10/FD635.jpeg</t>
  </si>
  <si>
    <t>36-DCJ</t>
  </si>
  <si>
    <t>CHICKEN - 36-DCJ</t>
  </si>
  <si>
    <t>SCREAMING CHICKEN</t>
  </si>
  <si>
    <t>Introducing the Screaming Chicken, a hilarious and entertaining toy that will have everyone laughing out loud! When squeezed, this rubber chicken emits a loud and comical scream, making it perfect for pranks, parties, and silly fun. Ideal for adding some laughter and joy to any occasion.</t>
  </si>
  <si>
    <t>https://fantasydiscountwholesale.com/wp-content/uploads/2024/04/36-DCJ.jpeg</t>
  </si>
  <si>
    <t>S7530</t>
  </si>
  <si>
    <t>Christmas Printed Coffee Mug - S7530</t>
  </si>
  <si>
    <t>Christmas Printed Coffee Mug</t>
  </si>
  <si>
    <t xml:space="preserve">Kick start your day with a sip of your favorite coffee in this lovely mug. Mugs can be bought in several of designs and it is a great idea to have a collection of them. This mug is microwave and dishwasher safe. A perfect gift for any occasions. The product would be delivered in a safe and attractive packaging. </t>
  </si>
  <si>
    <t>https://fantasydiscountwholesale.com/wp-content/uploads/2023/10/S7530.jpeg</t>
  </si>
  <si>
    <t>S7531</t>
  </si>
  <si>
    <t>Merry Christmas Printed Coffee Mug - S7531</t>
  </si>
  <si>
    <t>Merry Christmas Printed Coffee Mug</t>
  </si>
  <si>
    <t>https://fantasydiscountwholesale.com/wp-content/uploads/2023/10/S7531.jpeg</t>
  </si>
  <si>
    <t>S7509</t>
  </si>
  <si>
    <t>Merry Christmas Printed Coffee Mug - S7509</t>
  </si>
  <si>
    <t>https://fantasydiscountwholesale.com/wp-content/uploads/2023/10/S7509.jpeg</t>
  </si>
  <si>
    <t>JH218922</t>
  </si>
  <si>
    <t>CHRISTMAS HANGING DECORATION - JH218922</t>
  </si>
  <si>
    <t>8 piezas de decoración navideña creativa Retro DIY pequeño tren colgante decoración de fiesta de Navidad,Producto de importación,No hay factura disponible, Alta calidad: está hecho de materiales de alta calidad, lo suficientemente duradero,Producto de importación,No hay factura disponible</t>
  </si>
  <si>
    <t>https://fantasydiscountwholesale.com/wp-content/uploads/2023/10/JH218922.jpeg</t>
  </si>
  <si>
    <t>JH207505</t>
  </si>
  <si>
    <t>CHRISTMAS HANGING DECORATION - JH207505</t>
  </si>
  <si>
    <t>https://fantasydiscountwholesale.com/wp-content/uploads/2023/10/JH207505.jpeg</t>
  </si>
  <si>
    <t>JH207506</t>
  </si>
  <si>
    <t>CHRISTMAS HANGING DECORATION - JH207506</t>
  </si>
  <si>
    <t>Elevate your holiday decor with our Christmas Hanging Decorations crafted from durable cardboard. Available in a variety of festive designs, these ornaments are lightweight, easy to hang, and perfect for indoor or outdoor use. Whether adorning your Christmas tree, doorways, or windows, these versatile decorations provide a festive touch to your home. Personalize them with your creative flair, making them perfect for parties, events, or sustainable holiday decorating. Celebrate the season with our Christmas Hanging Decorations, adding a touch of yuletide charm to your celebrations. 🎄🌟🎁</t>
  </si>
  <si>
    <t>JH207512</t>
  </si>
  <si>
    <t>CHRISTMAS HANGING DECORATION - JH207512</t>
  </si>
  <si>
    <t>https://fantasydiscountwholesale.com/wp-content/uploads/2023/10/JH207512.jpeg</t>
  </si>
  <si>
    <t>JH218919</t>
  </si>
  <si>
    <t>CHRISTMAS HANGING DECORATION - JH218919</t>
  </si>
  <si>
    <t>Festive Christmas hanging decoration featuring holiday-themed designs. Perfect for adding a touch of seasonal charm to any space. Easy to hang and reusable, this decoration brings a festive atmosphere to your home or office. Ideal for holiday celebrations.</t>
  </si>
  <si>
    <t>https://fantasydiscountwholesale.com/wp-content/uploads/2023/10/JH218919.jpeg</t>
  </si>
  <si>
    <t>JH218920</t>
  </si>
  <si>
    <t>CHRISTMAS HANGING DECORATION - JH218920</t>
  </si>
  <si>
    <t>JH218921</t>
  </si>
  <si>
    <t>CHRISTMAS HANGING DECORATION - JH218921</t>
  </si>
  <si>
    <t>https://fantasydiscountwholesale.com/wp-content/uploads/2023/10/JH218921.jpeg</t>
  </si>
  <si>
    <t>JH207507</t>
  </si>
  <si>
    <t>CHRISTMAS HANGING DECORATION - JH207507</t>
  </si>
  <si>
    <t>https://fantasydiscountwholesale.com/wp-content/uploads/2023/10/JH207507.jpeg</t>
  </si>
  <si>
    <t>JH218907</t>
  </si>
  <si>
    <t>Christmas Printed Coffee Mug - JH218907</t>
  </si>
  <si>
    <t>376209</t>
  </si>
  <si>
    <t>6ft Inflable Santa Claus 6pcs/cs - 376209</t>
  </si>
  <si>
    <t>6ft Inflable Santa Claus 6pcs/cs</t>
  </si>
  <si>
    <t>https://fantasydiscountwholesale.com/wp-content/uploads/2023/11/376209.jpeg</t>
  </si>
  <si>
    <t>376102</t>
  </si>
  <si>
    <t>10.23" Electric handstand santa claus 24pcs/cs - 376102</t>
  </si>
  <si>
    <t>Introduce the Hand-Standing Musical Santa Claus. Ideal for wholesale, this festive toy delights with its unique hand-standing performance and cheerful music, perfect for holiday joy</t>
  </si>
  <si>
    <t>https://fantasydiscountwholesale.com/wp-content/uploads/2023/11/376102.jpeg</t>
  </si>
  <si>
    <t>HL518</t>
  </si>
  <si>
    <t>Beautiful Musical Birds in cage - HL518</t>
  </si>
  <si>
    <t>Little Live Pets Bird Cage, New Light-Up Wings</t>
  </si>
  <si>
    <t>Introduce the Beautiful Bird in Cage Musical Set. Ideal for wholesale, this charming toy creates a delightful ambiance, combining music and visual appeal</t>
  </si>
  <si>
    <t>https://fantasydiscountwholesale.com/wp-content/uploads/2023/10/HL526.jpeg</t>
  </si>
  <si>
    <t>ARB12024</t>
  </si>
  <si>
    <t>DOUBLE HAND - ARB12024</t>
  </si>
  <si>
    <t>STICKY DOUBLE HAND
GRABBER.</t>
  </si>
  <si>
    <t>Introducing the Sticky Double Hand Grabber, a fun and versatile toy that provides hours of entertainment. With its sticky hands and double grabbers, this toy allows kids to pick up and catch objects with ease. Perfect for playing catch, practicing hand-eye coordination, and having fun indoors or outdoors.</t>
  </si>
  <si>
    <t>https://fantasydiscountwholesale.com/wp-content/uploads/2024/05/ARB12024.jpeg</t>
  </si>
  <si>
    <t>ARG0776</t>
  </si>
  <si>
    <t>Make up eye shadow set for kids - ARG0776</t>
  </si>
  <si>
    <t>Present the Kids' Eye Shadow Set, a playful makeup collection for children. Ideal for wholesale, it encourages creativity and fun in dress-up and playtime activities.</t>
  </si>
  <si>
    <t>https://fantasydiscountwholesale.com/wp-content/uploads/2023/10/ARG0776.jpeg</t>
  </si>
  <si>
    <t>876E-8AB</t>
  </si>
  <si>
    <t>Supercar Team 4PC Small car sets 120PC/CS - 876E-8AB</t>
  </si>
  <si>
    <t>Offer the Supercar Team 4PC Small Car Sets, including Happy Farm, City Rescue, and City Building themes. Ideal for wholesale, these sets inspire imaginative play and storytelling.</t>
  </si>
  <si>
    <t>https://fantasydiscountwholesale.com/wp-content/uploads/2023/10/876E-8AB.jpeg</t>
  </si>
  <si>
    <t>DH009-29</t>
  </si>
  <si>
    <t>Horse rotating telephone with light &amp; sound 48pc 8pk (6)/cs - DH009-29</t>
  </si>
  <si>
    <t>Present the Horse Rotating Telephone, complete with light and sound. Ideal for wholesale, this whimsical toy blends classic play with sensory stimulation, perfect for children</t>
  </si>
  <si>
    <t>https://fantasydiscountwholesale.com/wp-content/uploads/2023/10/DH009-29.jpeg</t>
  </si>
  <si>
    <t>LQ1413</t>
  </si>
  <si>
    <t xml:space="preserve">Baby Doll (no bottle) - LQ1413
</t>
  </si>
  <si>
    <t xml:space="preserve">Baby Doll (no bottle)
</t>
  </si>
  <si>
    <t>https://fantasydiscountwholesale.com/wp-content/uploads/2023/10/LQ1413.jpeg</t>
  </si>
  <si>
    <t>FW2036</t>
  </si>
  <si>
    <t>Robot Superchange Truck B/O Series Battery certified - FW2036</t>
  </si>
  <si>
    <t>Robot Superchange Truck B/O Series, a battery-operated toy resembling a transformer. Ideal for wholesale, it captivates with its transforming action and dynamic play.</t>
  </si>
  <si>
    <t>https://fantasydiscountwholesale.com/wp-content/uploads/2023/10/FW2036-1.jpeg</t>
  </si>
  <si>
    <t>757P</t>
  </si>
  <si>
    <t>B/o train/ Tren grande B/O - 757P</t>
  </si>
  <si>
    <t>Plastic Train Toys for Kids</t>
  </si>
  <si>
    <t xml:space="preserve">Train Set comes with four train cars carrying coal and other materials. It comes with a Smoke Effect, Sound and Flashlight, Tracks and Train which can be linked with each other.
</t>
  </si>
  <si>
    <t>https://fantasydiscountwholesale.com/wp-content/uploads/2023/10/757P.jpeg</t>
  </si>
  <si>
    <t>66-03D</t>
  </si>
  <si>
    <t>Ukulele - 66-03D</t>
  </si>
  <si>
    <t>Beautiful ukulele</t>
  </si>
  <si>
    <t>Discover the beauty of music with our exquisite Beautiful Ukulele. This wholesale masterpiece combines craftsmanship and melody, creating a harmonious instrument for enthusiasts and professionals alike. Elevate your musical offerings with this enchanting ukulele</t>
  </si>
  <si>
    <t>https://fantasydiscountwholesale.com/wp-content/uploads/2023/12/66-03D-2.jpeg</t>
  </si>
  <si>
    <t>ARW8708</t>
  </si>
  <si>
    <t>FRICTION ACTION - ARW8708</t>
  </si>
  <si>
    <t xml:space="preserve">6.5" B/O FRICTION ACTION BUBBLE GUN W/ LIGHT ON CARD        </t>
  </si>
  <si>
    <t>Introducing the 6.5" Battery-Operated Friction Action Bubble Gun with Light on Card, a thrilling toy that creates a mesmerizing bubble spectacle. This bubble gun features friction action, allowing kids to easily create streams of bubbles with a simple push. With colorful LED lights, it adds an extra element of excitement to bubble play. Packaged on a card, it's perfect for gifting or as a party favor. Ideal for outdoor fun and bubble-filled adventures.</t>
  </si>
  <si>
    <t>https://fantasydiscountwholesale.com/wp-content/uploads/2024/05/ARW8708.jpeg</t>
  </si>
  <si>
    <t>ARW612</t>
  </si>
  <si>
    <t>Crazy Bubbles - ARW612</t>
  </si>
  <si>
    <t>Offer our Crazy Bubbles Set, non-toxic and stain-free, with 2 bottles and loops. Ideal for wholesale, it's perfect for safe, endless bubble-blowing fun for kids</t>
  </si>
  <si>
    <t>https://fantasydiscountwholesale.com/wp-content/uploads/2023/10/ARW612.jpeg</t>
  </si>
  <si>
    <t>ARW10163</t>
  </si>
  <si>
    <t>three-color Umbrella  bubbles - ARW10163</t>
  </si>
  <si>
    <t>Introduce our Bubbles Set for Kids, featuring three color umbrellas. Ideal for wholesale, this playful set is perfect for outdoor fun, encouraging active and imaginative play</t>
  </si>
  <si>
    <t>https://fantasydiscountwholesale.com/wp-content/uploads/2023/10/ARW10163.jpeg</t>
  </si>
  <si>
    <t>ARM034</t>
  </si>
  <si>
    <t>Gross Noise Putty - ARM034</t>
  </si>
  <si>
    <t>Stock Gross Noise Putty for hilarious fun. Ideal for wholesale, it's a hit in toy and novelty stores, offering playful sounds and tactile entertainment for kids.</t>
  </si>
  <si>
    <t>https://fantasydiscountwholesale.com/wp-content/uploads/2023/10/ARM034.jpeg</t>
  </si>
  <si>
    <t>ARG19201</t>
  </si>
  <si>
    <t xml:space="preserve">Tea Time Party Set - ARG19201 </t>
  </si>
  <si>
    <t>Introduce the Tea Time Party Set. Ideal for wholesale, it's perfect for imaginative play in toy stores, inspiring delightful tea parties and social skills in kids.</t>
  </si>
  <si>
    <t>https://fantasydiscountwholesale.com/wp-content/uploads/2023/10/ARG19201.jpeg</t>
  </si>
  <si>
    <t>ARM33319</t>
  </si>
  <si>
    <t>Creative blocks 20 Pieces - ARM33319</t>
  </si>
  <si>
    <t>Feature our 20-Piece Creative Educational Blocks. Ideal for wholesale, they're perfect for toy stores, fostering imagination and developmental skills in young children.</t>
  </si>
  <si>
    <t>https://fantasydiscountwholesale.com/wp-content/uploads/2023/10/ARM33319.jpeg</t>
  </si>
  <si>
    <t>NM19564</t>
  </si>
  <si>
    <t>Creative blocks 20 Pieces - NM19564</t>
  </si>
  <si>
    <t>https://fantasydiscountwholesale.com/wp-content/uploads/2023/10/NM19564.jpeg</t>
  </si>
  <si>
    <t>ARY555291</t>
  </si>
  <si>
    <t>BLOCKS EDUCATIVOS 50PCS -ARY555291</t>
  </si>
  <si>
    <t>BLOCKS EDUCATIVOS 50PCS - ARY555291
This 50-piece educational block set is designed to boost creativity, motor skills, and cognitive development in young children. Made from durable, child-safe materials, the colorful blocks easily connect to build endless structures, making learning fun and interactive.</t>
  </si>
  <si>
    <t>https://fantasydiscountwholesale.com/wp-content/uploads/2024/02/ARY555291-1.jpeg</t>
  </si>
  <si>
    <t>ARB88953</t>
  </si>
  <si>
    <t>FRICTION PLANE - ARB88953</t>
  </si>
  <si>
    <t xml:space="preserve">SMALL FRICTION PLANE        </t>
  </si>
  <si>
    <t>Introducing the Small Friction Plane, a dynamic toy that zooms across surfaces with just a push. Perfect for little pilots, this friction-powered plane provides endless hours of high-flying fun and imaginative play. Ideal for sparking creativity and fueling adventurous dreams.</t>
  </si>
  <si>
    <t>https://fantasydiscountwholesale.com/wp-content/uploads/2023/10/ARB88953.jpeg</t>
  </si>
  <si>
    <t>ARW8948</t>
  </si>
  <si>
    <t>DINOSAUR BUBBLE - ARW8948</t>
  </si>
  <si>
    <t xml:space="preserve">7" FRICTION ACTION DINOSAUR BUBBLE GUN ON CARD, 2 ASSRT       </t>
  </si>
  <si>
    <t>Introducing the 7" Friction Action Dinosaur Bubble Gun on Card, available in a set of 2 assorted options. This exciting toy combines the thrill of dinosaurs with the fun of bubbles. With friction action, it releases a stream of bubbles with ease. Packaged on a card, it's perfect for gifting or as a party favor. Ideal for outdoor play and dinosaur-themed adventures.</t>
  </si>
  <si>
    <t>https://fantasydiscountwholesale.com/wp-content/uploads/2024/05/ARW8948-1.jpeg</t>
  </si>
  <si>
    <t>ARB3602</t>
  </si>
  <si>
    <t>Bouncing Tromp (trompo) - ARB3602</t>
  </si>
  <si>
    <t>Add the Bouncing Tromp Toy to your collection. Ideal for wholesale, this playful item is perfect for active fun, promoting exercise and coordination in kids.</t>
  </si>
  <si>
    <t>https://fantasydiscountwholesale.com/wp-content/uploads/2023/10/ARB3602.jpeg</t>
  </si>
  <si>
    <t>ARB0052</t>
  </si>
  <si>
    <t>Police Fort Dart Shot (flex darts) - ARB0052</t>
  </si>
  <si>
    <t>Police Fort Dart Shot (flex darts)</t>
  </si>
  <si>
    <t>https://fantasydiscountwholesale.com/wp-content/uploads/2023/10/ARB0052.jpeg</t>
  </si>
  <si>
    <t>ARB112</t>
  </si>
  <si>
    <t>Pong Blasters - ARB112</t>
  </si>
  <si>
    <t>https://fantasydiscountwholesale.com/wp-content/uploads/2023/10/ARB112.jpeg</t>
  </si>
  <si>
    <t>ARB0015</t>
  </si>
  <si>
    <t>Toy Hardware tool set - ARB0015</t>
  </si>
  <si>
    <t>Toy Hardware tool set</t>
  </si>
  <si>
    <t>https://fantasydiscountwholesale.com/wp-content/uploads/2023/10/ARB0015.jpeg</t>
  </si>
  <si>
    <t>ARB0615</t>
  </si>
  <si>
    <t>Battle Strike M-16 Assault Rifle Toy - ARB0615</t>
  </si>
  <si>
    <t>Introduce the Battle Strike M-16 Assault Rifle Toy. Ideal for wholesale, this exciting, action-packed toy is perfect for stores, inspiring adventurous and imaginative play.</t>
  </si>
  <si>
    <t>https://fantasydiscountwholesale.com/wp-content/uploads/2023/10/ARB0615.jpeg</t>
  </si>
  <si>
    <t>ARB18071</t>
  </si>
  <si>
    <t>Police Kit Set - ARB18071</t>
  </si>
  <si>
    <t>Offer adventure with our Police Kit Set. Ideal for wholesale, it's perfect for imaginative play in toy stores, inspiring young minds to explore law enforcement roles.</t>
  </si>
  <si>
    <t>https://fantasydiscountwholesale.com/wp-content/uploads/2023/10/ARB18071.jpeg</t>
  </si>
  <si>
    <t>ARB9030H</t>
  </si>
  <si>
    <t>SOFT DARTS - ARB9030H</t>
  </si>
  <si>
    <t xml:space="preserve">5.5" TOY GUN W/ SOFT DARTS &amp; TARGET ON BLISTER CARD       </t>
  </si>
  <si>
    <t>Introducing the 5.5" Toy Gun with Soft Darts &amp; Target on Blister Card, a thrilling toy set for target practice and imaginative play. This toy gun comes with soft foam darts and a target board, allowing kids to practice their aim and have fun indoors or outdoors. Packaged on a blister card, it's easy to display and makes a great gift or party favor for kids who love action-packed games. Ideal for developing hand-eye coordination and fostering friendly competition.</t>
  </si>
  <si>
    <t>https://fantasydiscountwholesale.com/wp-content/uploads/2024/05/ARB9030H.jpeg</t>
  </si>
  <si>
    <t>NB9331</t>
  </si>
  <si>
    <t>MY PET DOG - NB9331</t>
  </si>
  <si>
    <t xml:space="preserve">3.5" MY PET DOG W/ ACCSS ON BLISTER CARD, 3 ASSRT       </t>
  </si>
  <si>
    <t>Introducing the 3.5" My Pet Dog with Accessories on Blister Card, available in a set of 3 assorted options. These adorable toy dogs come with fun accessories like collars, leashes, and bowls, allowing kids to care for and play with their pretend pets. Packaged on a blister card, they're easy to display and make a great gift or party favor for animal-loving kids. Ideal for imaginative play and nurturing creativity.</t>
  </si>
  <si>
    <t>https://fantasydiscountwholesale.com/wp-content/uploads/2024/05/NB9331.jpeg</t>
  </si>
  <si>
    <t>NM80808</t>
  </si>
  <si>
    <t>MONEY CASH - NM80808</t>
  </si>
  <si>
    <t xml:space="preserve">PLAYING MONEY CASH DRAWER W/ COINS ON BLISTER CARD       </t>
  </si>
  <si>
    <t>Introducing the Playing Money Cash Drawer with Coins on Blister Card, a fun and educational toy set for teaching kids about money and basic math skills. This set includes realistic-looking play money in various denominations along with a cash drawer and coins, perfect for imaginative play as a shopkeeper or banker. Packaged on a blister card, it's easy to display and makes a great gift or party favor for kids who love pretend play and learning activities. Ideal for fostering financial literacy and role-playing scenarios.</t>
  </si>
  <si>
    <t>https://fantasydiscountwholesale.com/wp-content/uploads/2024/05/NM80808.jpeg</t>
  </si>
  <si>
    <t>NY19514</t>
  </si>
  <si>
    <t>CLOLOR BLOCKS - NY19514</t>
  </si>
  <si>
    <t xml:space="preserve">40PC ASSRT COLOR BLOCKS IN 8" PLASTIC CONTAINER, 2ASST       </t>
  </si>
  <si>
    <t>Introducing the 40PC Assorted Color Blocks in 8" Plastic Container, available in two assortments. This set includes a variety of colorful building blocks that encourage creativity and fine motor skills development. Packaged in a durable plastic container, it's perfect for storage and organization. Ideal for kids who love building and creating their own structures.</t>
  </si>
  <si>
    <t>https://fantasydiscountwholesale.com/wp-content/uploads/2024/05/NY19514.jpeg</t>
  </si>
  <si>
    <t>ARB7999</t>
  </si>
  <si>
    <t>ARMY COMBAT - ARB7999</t>
  </si>
  <si>
    <t xml:space="preserve">24PC 2" ARMY COMBAT TEAM IN PVC BAG W/ HEADER       </t>
  </si>
  <si>
    <t>Introducing the 24PC 2" Army Combat Team in PVC Bag with Header, a thrilling set for young soldiers and military enthusiasts. This set includes an assortment of army figures ready for action-packed missions. Packaged in a PVC bag with a header, it's easy to carry and makes a great gift or party favor for kids who love imaginative play and military-themed adventures. Ideal for sparking creativity and strategic thinking.</t>
  </si>
  <si>
    <t>https://fantasydiscountwholesale.com/wp-content/uploads/2024/05/ARB7999.jpeg</t>
  </si>
  <si>
    <t>886AE</t>
  </si>
  <si>
    <t>Doll with stroller - 886AE</t>
  </si>
  <si>
    <t>The Doll with Stroller, model 886AE, is a charming playset that includes a cute doll and a foldable stroller. Perfect for role-playing, it allows kids to engage in nurturing and imaginative play as they take their doll on adventures. Ideal for young children who enjoy caring for their dolls, offering hours of interactive fun.</t>
  </si>
  <si>
    <t>NZ0881</t>
  </si>
  <si>
    <t>Carreola DE PLASTICO / Plastic stroller - NZ0881</t>
  </si>
  <si>
    <t>Made of top quality and specially designed with double wheels on all 4 legs for extra stability.</t>
  </si>
  <si>
    <t>This "Precious Toys Doll Stroller" is with no doubt the best toy which can be given to our kids or as a gift. Our children will play for hours and use their imagination with this lovely "Doll Stroller" baby stroller for dolls. Not only for girls, but the boys will love it too with no exceptions! This "Precious Toys Doll Stroller" is constructed form high quality metal and fabric. It has a fold-able hood, seat belt, and basket in the bottom. It will also easily fold and unfold, so when is not in use, it will not take up space in your home. We chose the most loved colors on our customers, our children.</t>
  </si>
  <si>
    <t>8823-3</t>
  </si>
  <si>
    <t>Rubik's cube/ Cuadro de colores - 8823-3</t>
  </si>
  <si>
    <t>Game brain-boosting, Stress Relief Fidget Toy Activity Cube</t>
  </si>
  <si>
    <t>Stock the classic Rubik's Cube. Ideal for wholesale, it's a timeless, brain-boosting puzzle, perfect for toy stores, educational suppliers, and gift shops.</t>
  </si>
  <si>
    <t>https://fantasydiscountwholesale.com/wp-content/uploads/2023/10/8823-3.jpeg</t>
  </si>
  <si>
    <t>36789D</t>
  </si>
  <si>
    <t>Gear Wild Transparent Truck 16dis(12) 192/2/96 pcs/cs - 36789D</t>
  </si>
  <si>
    <t>Feature our Gear Wild Transparent Truck with Rotation Stunt Drive and Dazzling Lights. Ideal for wholesale, it's a showstopper in toy stores, offering thrilling action play.</t>
  </si>
  <si>
    <t>https://fantasydiscountwholesale.com/wp-content/uploads/2023/10/36789D.jpeg</t>
  </si>
  <si>
    <t>669</t>
  </si>
  <si>
    <t>BIRD BUBBLE GUN W/ BATTERY &amp;SOUND 48/2/24PCS/CS - 669</t>
  </si>
  <si>
    <t>The Bird Bubble Gun with Battery &amp; Sound, model 669, is a fun, battery-operated toy that shoots bubbles and plays sounds. Shaped like a colorful bird, this bubble gun is easy to use and perfect for outdoor play, making it a hit at parties and gatherings. Includes batteries for instant playtime fun.</t>
  </si>
  <si>
    <t>https://fantasydiscountwholesale.com/wp-content/uploads/2024/02/669.jpeg</t>
  </si>
  <si>
    <t>632-1</t>
  </si>
  <si>
    <t>Dog Bubble Gun with battery &amp;light 48/4/12pc/cs - 632-1</t>
  </si>
  <si>
    <t>Dog Bubble Gun with battery &amp;light 48/4/12pc/cs</t>
  </si>
  <si>
    <t>Introduce the Dog Bubble Gun, a battery-operated toy with lights. Ideal for wholesale, it's perfect for outdoor fun, available for toy and novelty stores.</t>
  </si>
  <si>
    <t>https://fantasydiscountwholesale.com/wp-content/uploads/2023/10/632-1.jpeg</t>
  </si>
  <si>
    <t>6789-3</t>
  </si>
  <si>
    <t>Fire Truck with Light &amp; Sound (work truck) 24/2/12 pc/cs - 6789-3</t>
  </si>
  <si>
    <t>Fire Truck with Light &amp; Sound (work truck) 24/2/12 pc/cs</t>
  </si>
  <si>
    <t>Offer excitement with our Fire Truck featuring Light &amp; Sound, a dynamic work truck toy. Ideal for wholesale, it's perfect for toy stores, encouraging imaginative rescue play.</t>
  </si>
  <si>
    <t>https://fantasydiscountwholesale.com/wp-content/uploads/2023/10/6789-3.jpeg</t>
  </si>
  <si>
    <t>NB33123</t>
  </si>
  <si>
    <t>DOCTOR PLAY SET - NB33123</t>
  </si>
  <si>
    <t xml:space="preserve">4PC DOCTOR PLAY SET ON BLISTER CARD       </t>
  </si>
  <si>
    <t>4pc doctor play set on blister card includes toy medical tools like a stethoscope and syringe, perfect for imaginative play. Ideal for resale in toy stores, gift shops, or wholesale to retailers.</t>
  </si>
  <si>
    <t>https://fantasydiscountwholesale.com/wp-content/uploads/2024/05/NB33123.jpeg</t>
  </si>
  <si>
    <t>JY686</t>
  </si>
  <si>
    <t>Garbage truck toy - JY686</t>
  </si>
  <si>
    <t xml:space="preserve">Electric Garbage truck toy </t>
  </si>
  <si>
    <t>The Electric Garbage Truck Toy is an interactive and realistic toy that brings the excitement of waste management to life. With its electric-powered features and lifelike details, it provides endless hours of imaginative play for kids who love trucks and vehicles. Perfect for sparking creativity and teaching environmental awareness</t>
  </si>
  <si>
    <t>https://fantasydiscountwholesale.com/wp-content/uploads/2024/02/JY686.jpeg</t>
  </si>
  <si>
    <t>JD033</t>
  </si>
  <si>
    <t>CHRISTMAS WINE GIFT BAG  - JD033</t>
  </si>
  <si>
    <t xml:space="preserve">CHRISTMAS WINE GIFT BAG </t>
  </si>
  <si>
    <t>Elegant Christmas wine gift bag adorned with festive designs. Sized to fit standard wine bottles, this bag includes sturdy handles for easy carrying. Perfect for gifting wine during the holiday season, adding a festive touch to your thoughtful present.</t>
  </si>
  <si>
    <t>https://fantasydiscountwholesale.com/wp-content/uploads/2023/10/JD033.jpeg</t>
  </si>
  <si>
    <t>02008</t>
  </si>
  <si>
    <t>12"X15.5" FIVE BLINKING CHRISTMAS HAT W/ LIGHT 288PCS/CS - 02008</t>
  </si>
  <si>
    <t>375897</t>
  </si>
  <si>
    <t>6"X5.5" Christmas glasses (Ho Ho Ho) 144PCS/CS - 375897</t>
  </si>
  <si>
    <t>6"X5.5" Christmas glasses (Ho Ho Ho) 144PCS/CS</t>
  </si>
  <si>
    <t>Bring in the new year with our Light-Up Ho Ho Ho Glasses. Perfect for wholesale, they add festive flair to celebrations, ideal for party supply stores</t>
  </si>
  <si>
    <t>https://fantasydiscountwholesale.com/wp-content/uploads/2023/10/375897.jpeg</t>
  </si>
  <si>
    <t>375896</t>
  </si>
  <si>
    <t>6"x5.5" Christmas glasses (XMAS) 144pcs/cs - 375896</t>
  </si>
  <si>
    <t>6"x5.5" Christmas glasses (XMAS) 144pcs/cs</t>
  </si>
  <si>
    <t>Bring in the new year with our Light-Up Xmas Glasses. Perfect for wholesale, they add festive flair to celebrations, ideal for party supply stores</t>
  </si>
  <si>
    <t>https://fantasydiscountwholesale.com/wp-content/uploads/2023/10/375896.jpeg</t>
  </si>
  <si>
    <t>6085ABC-1</t>
  </si>
  <si>
    <t>New Year Glasses w/light 288pc 24dz/cs - 6085ABC-1</t>
  </si>
  <si>
    <t>New Year Glasses w/light 288pc 24dz/cs</t>
  </si>
  <si>
    <t>Bring in the new year with our Light-Up New Year Glasses. Perfect for wholesale, they add festive flair to celebrations, ideal for party supply stores</t>
  </si>
  <si>
    <t>https://fantasydiscountwholesale.com/wp-content/uploads/2023/10/6085ABC-1.jpeg</t>
  </si>
  <si>
    <t>17138</t>
  </si>
  <si>
    <t>Bumblebee car - 17138</t>
  </si>
  <si>
    <t>Yellow bumblebee car</t>
  </si>
  <si>
    <t>The Yellow Bumblebee Car is a playful and eye-catching toy for children. With its bright color and adorable bumblebee design, it offers hours of imaginative play and exploration. Perfect for little ones who love cars and insects alike</t>
  </si>
  <si>
    <t>https://fantasydiscountwholesale.com/wp-content/uploads/2024/02/17138.jpeg</t>
  </si>
  <si>
    <t>FN516</t>
  </si>
  <si>
    <t>Racing car FN516</t>
  </si>
  <si>
    <t>Remote control car</t>
  </si>
  <si>
    <t>The Remote Control Car is a thrilling and exhilarating toy for kids and adults alike. With its sleek design and high-speed capabilities, it offers hours of excitement and fun. Perfect for racing, stunts, and outdoor adventures, providing entertainment for the whole family.</t>
  </si>
  <si>
    <t>https://fantasydiscountwholesale.com/wp-content/uploads/2024/02/FN516.jpeg</t>
  </si>
  <si>
    <t>NG73</t>
  </si>
  <si>
    <t>Doctor Series Minuture set toy - NG73</t>
  </si>
  <si>
    <t>Doctor Series Minuture set toy</t>
  </si>
  <si>
    <t>Introduce the Doctor Series Miniature Set Toy. Ideal for wholesale, it's perfect for educational and imaginative play in toy stores and kindergartens.</t>
  </si>
  <si>
    <t>https://fantasydiscountwholesale.com/wp-content/uploads/2023/10/NG73.jpeg</t>
  </si>
  <si>
    <t>ARW6605</t>
  </si>
  <si>
    <t>Saxophone Bubbles Kit - ARW6605</t>
  </si>
  <si>
    <t>Saxophone Bubbles Kit</t>
  </si>
  <si>
    <t>Offer musical fun with our Saxophone Bubbles Kit. Ideal for wholesale, it's perfect for toy and novelty stores, combining music and bubble play.</t>
  </si>
  <si>
    <t>https://fantasydiscountwholesale.com/wp-content/uploads/2023/10/ARW6605.jpeg</t>
  </si>
  <si>
    <t>ARG0006</t>
  </si>
  <si>
    <t>Beautiful Mermaid with Brush ARG0006</t>
  </si>
  <si>
    <t>Beautiful Mermaid with Brush</t>
  </si>
  <si>
    <t>https://fantasydiscountwholesale.com/wp-content/uploads/2023/10/ARG0006.jpeg</t>
  </si>
  <si>
    <t>ARG53936</t>
  </si>
  <si>
    <t>Mermaid Doll - ARG53936</t>
  </si>
  <si>
    <t>Mermaid Doll</t>
  </si>
  <si>
    <t>https://fantasydiscountwholesale.com/wp-content/uploads/2023/10/ARG53936.jpeg</t>
  </si>
  <si>
    <t>ARZ10041</t>
  </si>
  <si>
    <t>Pretty Fairy doll set ARZ10041</t>
  </si>
  <si>
    <t>Pretty Fairy doll set</t>
  </si>
  <si>
    <t>https://fantasydiscountwholesale.com/wp-content/uploads/2023/10/ARZ10041.jpeg</t>
  </si>
  <si>
    <t>ARB3862</t>
  </si>
  <si>
    <t>MINI PING PONG - ARB3862</t>
  </si>
  <si>
    <t xml:space="preserve">5.5" MINI PING PONG CLUB PLAY SET ON BLISTER CARD       </t>
  </si>
  <si>
    <t>Introducing the 5.5" Mini Ping Pong Club Play Set on Blister Card, a compact and portable ping pong set perfect for on-the-go fun. This set includes everything you need to play, including miniature ping pong paddles, a ball, and a net. Packaged on a blister card, it's easy to take with you anywhere for instant entertainment. Ideal for ping pong enthusiasts of all ages.</t>
  </si>
  <si>
    <t>https://fantasydiscountwholesale.com/wp-content/uploads/2024/05/ARB3862.jpeg</t>
  </si>
  <si>
    <t>ARG88041</t>
  </si>
  <si>
    <t>FASHION WORLD - ARG88041</t>
  </si>
  <si>
    <t xml:space="preserve">6PC FASHION WORLD PLAY SET ON BLISTER CARD, 2 ASSRT       </t>
  </si>
  <si>
    <t>Introducing the 6PC Fashion World Play Set on Blister Card, available in a set of 2 assorted styles. This playset includes a variety of fashion accessories and items, perfect for creating stylish looks and imaginative play. Packaged on a blister card, it's easy to display and makes a great gift or party favor for kids who love fashion and creative play. Ideal for sparking creativity and storytelling in the world of fashion.</t>
  </si>
  <si>
    <t>https://fantasydiscountwholesale.com/wp-content/uploads/2024/05/ARG88041.jpeg</t>
  </si>
  <si>
    <t>ARM26104</t>
  </si>
  <si>
    <t>WHOOPIE CUSHION - ARM26104</t>
  </si>
  <si>
    <t xml:space="preserve">10" WHOOPIE CUSHION IN POLY BAG W/ HEADER CARD       </t>
  </si>
  <si>
    <t>Introducing the 10" Whoopee Cushion in Poly Bag with Header Card, a classic prank toy guaranteed to bring laughter and giggles. Simply inflate the cushion and place it on a seat for unsuspecting victims to sit on, triggering hilarious fart noises. Packaged in a poly bag with a header card, it's perfect for gifting or playing practical jokes. Ideal for pranksters of all ages looking to spread some laughter.</t>
  </si>
  <si>
    <t>https://fantasydiscountwholesale.com/wp-content/uploads/2024/05/ARM26104.jpeg</t>
  </si>
  <si>
    <t>ARY62805</t>
  </si>
  <si>
    <t>CAR ON PLATFORM - ARY62805</t>
  </si>
  <si>
    <t xml:space="preserve">8" F/F CAR ON PLATFORM W/ BLISTER COVER, 2 ASSRT CLRS       </t>
  </si>
  <si>
    <t>Introducing the 8" Free-Wheeling Car on Platform with Blister Cover, available in a set of 2 assorted colors. This toy car features a sleek design and free-wheeling action, perfect for zooming around imaginary racetracks. Each car comes with a platform and blister cover, making it easy to display and store. Ideal for kids who love playing with cars and creating exciting adventures.</t>
  </si>
  <si>
    <t>https://fantasydiscountwholesale.com/wp-content/uploads/2024/05/ARY62805.jpeg</t>
  </si>
  <si>
    <t>ARZ15710</t>
  </si>
  <si>
    <t>SHOE HEEL TOY - ARZ15710</t>
  </si>
  <si>
    <t xml:space="preserve">2LEVEL SHOE HEEL SHAPE TOY MAKE UP IN WINDOW BOX       </t>
  </si>
  <si>
    <t>Introducing the 2-Level Shoe Heel Shape Toy Makeup in Window Box, a delightful toy set for aspiring fashionistas. This makeup kit features two levels of compartments shaped like shoe heels, filled with colorful cosmetics and accessories for creative play. Packaged in a window box, it's perfect for gifting and provides a fun way for kids to explore makeup and fashion. Ideal for imaginative play and pretend makeovers</t>
  </si>
  <si>
    <t>https://fantasydiscountwholesale.com/wp-content/uploads/2024/05/ARZ15710.jpeg</t>
  </si>
  <si>
    <t>NG10292</t>
  </si>
  <si>
    <t>FAIRY DOLL - NG10292</t>
  </si>
  <si>
    <t xml:space="preserve">7.75" FAIRY DOLL ON BLISTER CARD, ASSRT CLRS       </t>
  </si>
  <si>
    <t>Introducing the 7.75" Fairy Doll on Blister Card, available in assorted colors. This enchanting fairy doll features delicate wings and a beautiful outfit, perfect for magical playtime adventures. Packaged on a blister card, it's easy to display and makes a wonderful gift or party favor for kids who love fairy tales and fantasy play. Ideal for sparking imagination and storytelling.</t>
  </si>
  <si>
    <t>https://fantasydiscountwholesale.com/wp-content/uploads/2024/05/NG10292.jpeg</t>
  </si>
  <si>
    <t>NG11255</t>
  </si>
  <si>
    <t>FASHIONISTA BEAUTY - NG11255</t>
  </si>
  <si>
    <t xml:space="preserve">6PC FASHIONISTA BEAUTY SET ON BLISTER CARD       </t>
  </si>
  <si>
    <t>Introducing the 6PC Fashionista Beauty Set on Blister Card, a fabulous toy set for aspiring fashionistas and beauty enthusiasts. This set includes a variety of colorful and stylish beauty accessories such as hairbrushes, mirrors, lipsticks, and more, perfect for imaginative makeovers and role-playing fun. Packaged on a blister card, it's easy to display and makes a great gift or party favor for kids who love all things glamorous. Ideal for sparking creativity and encouraging imaginative play.</t>
  </si>
  <si>
    <t>https://fantasydiscountwholesale.com/wp-content/uploads/2024/05/NG11255.jpeg</t>
  </si>
  <si>
    <t>ARY6635</t>
  </si>
  <si>
    <t>CAR IN WINDOW - ARY6635</t>
  </si>
  <si>
    <t xml:space="preserve">2CH 7.5"" B/O R/C CAR IN WINDOW BOX, 2 ASSRT CLRS       </t>
  </si>
  <si>
    <t>Introducing the 2-Channel 7.5" Battery-Operated Remote Control Car in Window Box, available in a set of 2 assorted colors. This remote control car offers thrilling maneuvers with its two channels and compact size. Packaged in a window box, it's perfect for gifting or display. Ideal for kids who love remote control toys and exciting races.</t>
  </si>
  <si>
    <t>https://fantasydiscountwholesale.com/wp-content/uploads/2024/05/ARY6635-1.jpeg</t>
  </si>
  <si>
    <t>ARW26831</t>
  </si>
  <si>
    <t>Bubble Gun Toy - ARW26831</t>
  </si>
  <si>
    <t>Bubble Gun Toy</t>
  </si>
  <si>
    <t>Delight with our Bubble Gun, a fun, easy-to-use toy. Ideal for wholesale, it's perfect for outdoor play, parties, and gift shops, creating endless bubbles.</t>
  </si>
  <si>
    <t>https://fantasydiscountwholesale.com/wp-content/uploads/2023/10/ARW26831.jpeg</t>
  </si>
  <si>
    <t>ARB13828</t>
  </si>
  <si>
    <t>Police Force (3 piece Dart Gun) Toy - ARB13828</t>
  </si>
  <si>
    <t>Police Force (3 piece Dart Gun) Toy</t>
  </si>
  <si>
    <t>Add adventure with our Police Force 3-Piece Dart Gun set. Perfect for wholesale, it's a thrilling choice for toy stores, fostering imaginative, action-packed play.</t>
  </si>
  <si>
    <t>https://fantasydiscountwholesale.com/wp-content/uploads/2023/10/ARB13828.jpeg</t>
  </si>
  <si>
    <t>NG10412</t>
  </si>
  <si>
    <t>Fashionista Beauty Set Toy (Battery operated) - NG10412</t>
  </si>
  <si>
    <t>https://fantasydiscountwholesale.com/wp-content/uploads/2023/10/NG10412.jpeg</t>
  </si>
  <si>
    <t>ARW2359</t>
  </si>
  <si>
    <t>Ring Ring (Cellphone) Bubbles Toy - ARW2359</t>
  </si>
  <si>
    <t>Ring Ring (Cellphone) Bubbles Toy</t>
  </si>
  <si>
    <t>Introduce the 'Ring Ring' Cellphone Bubbles Toy. Ideal for wholesale, this playful item combines technology with fun, perfect for toy stores and novelty shops.</t>
  </si>
  <si>
    <t>https://fantasydiscountwholesale.com/wp-content/uploads/2023/10/ARW2359.jpeg</t>
  </si>
  <si>
    <t>NB3080</t>
  </si>
  <si>
    <t>Bullseye Gun (3 darts and targets) - NB3080</t>
  </si>
  <si>
    <t>Bullseye Gun (3 darts and targets)</t>
  </si>
  <si>
    <t>Offer excitement with our Bullseye Gun set, including 3 darts and targets. Ideal for wholesale, it's perfect for toy stores.</t>
  </si>
  <si>
    <t>https://fantasydiscountwholesale.com/wp-content/uploads/2023/10/NB3080.jpeg</t>
  </si>
  <si>
    <t>ARG1863</t>
  </si>
  <si>
    <t>Play Kitchen Set (miniature) ARG1863</t>
  </si>
  <si>
    <t>Play Kitchen Set (miniature)</t>
  </si>
  <si>
    <t>https://fantasydiscountwholesale.com/wp-content/uploads/2023/10/ARG1863.jpeg</t>
  </si>
  <si>
    <t>NG2611</t>
  </si>
  <si>
    <t>Plastic Doll with accessories (dress, bag, hair clip) - NG2611</t>
  </si>
  <si>
    <t>https://fantasydiscountwholesale.com/wp-content/uploads/2023/10/NG2611.jpeg</t>
  </si>
  <si>
    <t>ARB5006</t>
  </si>
  <si>
    <t>Ocean animal set (6 pieces) - ARB5006</t>
  </si>
  <si>
    <t>Ocean animal set (6 pieces)</t>
  </si>
  <si>
    <t>Offer an underwater adventure with our 6-piece Ocean Animal Set. Perfect for wholesale, it's ideal for toy stores and educational shops, promoting imaginative play.</t>
  </si>
  <si>
    <t>https://fantasydiscountwholesale.com/wp-content/uploads/2023/10/ARB5006.jpeg</t>
  </si>
  <si>
    <t>ARY66326</t>
  </si>
  <si>
    <t>Blocks Play and learn set (30 pcs) - ARY66326</t>
  </si>
  <si>
    <t>https://fantasydiscountwholesale.com/wp-content/uploads/2023/10/ARY66326.jpeg</t>
  </si>
  <si>
    <t>ARG19022</t>
  </si>
  <si>
    <t>LITTLE TEA SET - ARG19022</t>
  </si>
  <si>
    <t xml:space="preserve">7PC LITTLE TEA SET ON BLISTER
CARD       </t>
  </si>
  <si>
    <t>Introducing the 7PC Little Tea Set on Blister Card, a charming toy set for tea parties and imaginative play. This set includes everything young hosts need to host a delightful tea party, including cups, saucers, a teapot, and more. Packaged on a blister card, it's easy to display and makes a great gift or party favor for kids who love pretend play. Ideal for sparking creativity and social interaction.</t>
  </si>
  <si>
    <t>https://fantasydiscountwholesale.com/wp-content/uploads/2024/05/ARG19022.jpeg</t>
  </si>
  <si>
    <t>ARM20225</t>
  </si>
  <si>
    <t>PLASTICINE DOUGH PLAY - ARM20225</t>
  </si>
  <si>
    <t xml:space="preserve">7PC PLASTICINE DOUGH PLAY SET ON BLISTER CARD, 2 ASSRT       </t>
  </si>
  <si>
    <t>Introducing the 7PC Plasticine Dough Play Set on Blister Card, available in a set of 2 assorted options. This playset includes a variety of colorful plasticine doughs and shaping tools, perfect for creative sculpting and molding fun. Packaged on a blister card, it's easy to display and makes a great gift or party favor for kids who love arts and crafts. Ideal for sparking imagination and artistic expression.</t>
  </si>
  <si>
    <t>https://fantasydiscountwholesale.com/wp-content/uploads/2024/05/ARM20225.jpeg</t>
  </si>
  <si>
    <t>ARM2621</t>
  </si>
  <si>
    <t>BLACKBOARD PLAY - ARM2621</t>
  </si>
  <si>
    <t xml:space="preserve">5.25*7 BLACKBOARD PLAY SET ON BLISTER CARD, 3 ASSRT CLRS       </t>
  </si>
  <si>
    <t>Introducing the 5.25" x 7" Blackboard Play Set on Blister Card, available in a set of 3 assorted colors. This playset includes a mini blackboard along with chalk and an eraser, perfect for creative drawing and writing activities. Packaged on a blister card, it's easy to display and makes a great gift or party favor for kids who love arts and crafts. Ideal for fostering creativity and learning through play.</t>
  </si>
  <si>
    <t>https://fantasydiscountwholesale.com/wp-content/uploads/2024/05/ARM2621.jpeg</t>
  </si>
  <si>
    <t>NB703</t>
  </si>
  <si>
    <t>TOOL PLAY SET - NB703</t>
  </si>
  <si>
    <t xml:space="preserve">6PC TOOL PLAY SET ON BLISTER CARD       </t>
  </si>
  <si>
    <t>Introducing the 6PC Tool Play Set on Blister Card, a comprehensive toy set for little builders and DIY enthusiasts. This playset includes a variety of realistic-looking toy tools such as wrenches, screwdrivers, and hammers, perfect for pretend construction projects and imaginative play. Packaged on a blister card, it's easy to display and makes a great gift or party favor for kids who love to tinker and build. Ideal for sparking creativity and hands-on learning.</t>
  </si>
  <si>
    <t>https://fantasydiscountwholesale.com/wp-content/uploads/2024/05/NB703.jpeg</t>
  </si>
  <si>
    <t>NG15717</t>
  </si>
  <si>
    <t>MERMAID SHAPE - NG15717</t>
  </si>
  <si>
    <t xml:space="preserve">8.25" MERMAID SHAPE MAKE UP SET ON BLISTER CARD       </t>
  </si>
  <si>
    <t>Introducing the 8.25" Mermaid Shape Makeup Set on Blister Card, a magical toy set for little mermaids and makeup lovers. This set features a mermaid-shaped palette filled with colorful cosmetics and accessories, perfect for imaginative play and pretend makeovers. Packaged on a blister card, it's easy to display and makes a wonderful gift or party favor for kids who love mermaids and beauty play. Ideal for sparking creativity and fantasy adventures.</t>
  </si>
  <si>
    <t>https://fantasydiscountwholesale.com/wp-content/uploads/2024/05/NG15717.jpeg</t>
  </si>
  <si>
    <t>540-D</t>
  </si>
  <si>
    <t>BABY DOLL - 540-D</t>
  </si>
  <si>
    <t xml:space="preserve">BABY DOLL WITH MUSIC    </t>
  </si>
  <si>
    <t>Introducing our delightful Baby Doll with Music, a charming companion for your little one's playtime adventures. This adorable doll features a soft and cuddly body, perfect for snuggling, and plays soothing melodies to help your baby drift off to sleep. With its gentle music and sweet facial expression, it provides comfort and companionship for your child during quiet moments or bedtime routines. Crafted with safety and durability in mind, our Baby Doll with Music is sure to become a cherished part of your little one's toy collection. Bring joy and comfort to your child with our lovable Baby Doll with Music today</t>
  </si>
  <si>
    <t>https://fantasydiscountwholesale.com/wp-content/uploads/2024/05/540-D.jpeg</t>
  </si>
  <si>
    <t>NZ08811</t>
  </si>
  <si>
    <t>Doll Stoller (metal) - NZ08811</t>
  </si>
  <si>
    <t>https://fantasydiscountwholesale.com/wp-content/uploads/2023/10/NZ208811-scaled.jpeg</t>
  </si>
  <si>
    <t>A380</t>
  </si>
  <si>
    <t>Airline Flash Electric Toy - A380</t>
  </si>
  <si>
    <t>Airline Flash Electric Toy</t>
  </si>
  <si>
    <t>17.3" AIRPLANE WITH LIGHT&amp;SOUND 24/2/12PC/CS</t>
  </si>
  <si>
    <t>https://fantasydiscountwholesale.com/wp-content/uploads/2023/10/A380.jpeg</t>
  </si>
  <si>
    <t>9409-8</t>
  </si>
  <si>
    <t>Hoverboard doll/ Balance Car Doll - 9409-8</t>
  </si>
  <si>
    <t>https://fantasydiscountwholesale.com/wp-content/uploads/2024/03/9409-8.jpeg</t>
  </si>
  <si>
    <t>83132</t>
  </si>
  <si>
    <t>Santa/Christmas Headband 9.5"X8"  144PCS/CS - 83132</t>
  </si>
  <si>
    <t>Santa/Christmas Headband 9.5"X8"  144PCS/CS</t>
  </si>
  <si>
    <t>Bring festive cheer to your seasonal offerings with our Santa/Christmas Headbands. Ideal for wholesale, these charming headbands are perfect for holiday celebrations, retail, and events, adding a fun and spirited touch to any Christmas attire. A delightful accessory for spreading joy and holiday spirit.</t>
  </si>
  <si>
    <t>https://fantasydiscountwholesale.com/wp-content/uploads/2023/10/83132.jpeg</t>
  </si>
  <si>
    <t>83131</t>
  </si>
  <si>
    <t>Reindeer/Christmas Headband 9.5"X8"  144PCS/CS - 83131</t>
  </si>
  <si>
    <t>Reindeer/Christmas Headband 9.5"X8"  144PCS/CS</t>
  </si>
  <si>
    <t>Get into the festive spirit with our Reindeer/Christmas Headbands, available in a case of 144 pieces. Ideal for wholesale, these playful headbands are perfect for holiday parties, events, and seasonal retail. A fun addition to any Christmas collection, they bring joy and cheer to all ages.</t>
  </si>
  <si>
    <t>https://fantasydiscountwholesale.com/wp-content/uploads/2023/10/83131.jpeg</t>
  </si>
  <si>
    <t>98656</t>
  </si>
  <si>
    <t>Soft Soap Aquarium Liquid Soap - 98656</t>
  </si>
  <si>
    <t>SoftSoap Aquarium Clear Liquid Soap</t>
  </si>
  <si>
    <t>https://fantasydiscountwholesale.com/wp-content/uploads/2023/10/98656.jpeg</t>
  </si>
  <si>
    <t>AD133</t>
  </si>
  <si>
    <t>STAND-UP BRUSH - AD133</t>
  </si>
  <si>
    <t xml:space="preserve">STAND-UP DISH BRUSH          </t>
  </si>
  <si>
    <t>Introducing our Stand-Up Dish Brush, a practical and convenient tool for tackling your kitchen cleaning tasks with ease. This brush features durable bristles designed to effectively scrub away grease and grime from dishes, pots, and pans. What sets it apart is its innovative stand-up design, allowing it to stand upright on your countertop or sink edge, keeping your cleaning area organized and clutter-free. With its ergonomic handle, comfortable grip, and sturdy construction, our Stand-Up Dish Brush makes dishwashing a breeze. Say goodbye to messy countertops and hello to effortless cleaning with our Stand-Up Dish Brush.</t>
  </si>
  <si>
    <t>https://fantasydiscountwholesale.com/wp-content/uploads/2024/05/AD133.jpeg</t>
  </si>
  <si>
    <t>GH279</t>
  </si>
  <si>
    <t>PILL BOXES - GH279</t>
  </si>
  <si>
    <t xml:space="preserve">7 DAY PILL BOXES        </t>
  </si>
  <si>
    <t>Introducing our 7-Day Pill Boxes, the perfect solution for organizing and managing your daily medications. Each box is divided into seven compartments, one for each day of the week, allowing you to easily separate and store your pills according to your prescribed schedule. With clear, easy-to-read labels for each day, you can quickly and accurately track your medication intake throughout the week. Our pill boxes are compact and portable, making them ideal for use at home or on the go. Stay on top of your medication regimen with our convenient and reliable 7-Day Pill Boxes.</t>
  </si>
  <si>
    <t>https://fantasydiscountwholesale.com/wp-content/uploads/2024/05/GH279.jpeg</t>
  </si>
  <si>
    <t>80090</t>
  </si>
  <si>
    <t>LEASH &amp; COLLAR SET - 80090</t>
  </si>
  <si>
    <t xml:space="preserve">PET LEASH &amp; COLLAR SET        </t>
  </si>
  <si>
    <t>Ensure your pet's safety and comfort with our PET Leash &amp; Collar Set. Designed for durability and style, this matching set provides a secure fit and easy control during walks. Perfect for dogs of all sizes, it’s a must-have for any pet owner.</t>
  </si>
  <si>
    <t>https://fantasydiscountwholesale.com/wp-content/uploads/2024/05/80090.jpeg</t>
  </si>
  <si>
    <t>690297</t>
  </si>
  <si>
    <t>22pc set Racheting screw driver set - 690297</t>
  </si>
  <si>
    <t xml:space="preserve">22pc set Racheting and screw driver set </t>
  </si>
  <si>
    <t>Discover the convenience of our 22pc Ratcheting Screwdriver Set – a must-have for any DIY enthusiast. With precision bits and a high-quality ratcheting handle, this compact toolkit is perfect for various projects. Elevate your screw-driving experience effortlessly!</t>
  </si>
  <si>
    <t>https://fantasydiscountwholesale.com/wp-content/uploads/2023/10/690297.jpeg</t>
  </si>
  <si>
    <t>0702</t>
  </si>
  <si>
    <t>srew with washer - 0702</t>
  </si>
  <si>
    <t>screw with washer set</t>
  </si>
  <si>
    <t>The Screw with Washer Set offers a versatile solution for various fastening needs. With its combination of screws and washers, it provides secure and reliable attachment for a range of applications, from DIY projects to professional installations</t>
  </si>
  <si>
    <t>https://fantasydiscountwholesale.com/wp-content/uploads/2024/02/0702.jpeg</t>
  </si>
  <si>
    <t>FD914</t>
  </si>
  <si>
    <t>Puntillas ( clavos) 3CM, 4CM, 5CM, 6CM - FD914</t>
  </si>
  <si>
    <t xml:space="preserve">The picture hanging nails is galvanized. The hanging nails are very hard and sharp. This nail have high quality, and when you hit them with hammer, they don't bend easily. </t>
  </si>
  <si>
    <t xml:space="preserve">Hongway is a professional tools manufacturer, we try our best to manufacture and supply quality tools and tool accessories to our worldwide customers. Our business has developed for over 10 years and we are devoted to bringing affordable &amp; dependable tools. We're committed to creating great products backed by friendly, responsive service to delight our loyal customers around the world. </t>
  </si>
  <si>
    <t>https://fantasydiscountwholesale.com/wp-content/uploads/2023/10/914.jpeg</t>
  </si>
  <si>
    <t>690255</t>
  </si>
  <si>
    <t>Screwdriver set - 690255</t>
  </si>
  <si>
    <t>24pc Ratchet screwdriver set</t>
  </si>
  <si>
    <t>Revitalize your toolkit with our 24-Piece Ratchet Screwdriver Set. This wholesale collection offers precision and convenience for diverse applications. Elevate your inventory with this essential set for efficient and reliable screwdriving</t>
  </si>
  <si>
    <t>https://fantasydiscountwholesale.com/wp-content/uploads/2023/12/690255-1.jpeg</t>
  </si>
  <si>
    <t>0344</t>
  </si>
  <si>
    <t>screw set - 0344</t>
  </si>
  <si>
    <t>Different size screw set</t>
  </si>
  <si>
    <t>The Different Size Screw Set provides a comprehensive selection of screws in various sizes, ensuring you have the right fastener for any project. With its assortment of sizes, it's perfect for DIY enthusiasts, craftsmen, and professionals alike, offering convenience and versatility for all your fastening needs.</t>
  </si>
  <si>
    <t>https://fantasydiscountwholesale.com/wp-content/uploads/2024/02/0344.jpeg</t>
  </si>
  <si>
    <t>A180</t>
  </si>
  <si>
    <t>Cuban Bandana - A180</t>
  </si>
  <si>
    <t>Cuban Bandana</t>
  </si>
  <si>
    <t>perfect for wholesale. Ideal for cultural events, celebrations, or as a proud display piece, this flag is a symbol of national pride. Its durable material ensures longevity, making it suitable for both indoor and outdoor use</t>
  </si>
  <si>
    <t>https://fantasydiscountwholesale.com/wp-content/uploads/2023/11/A180.jpeg</t>
  </si>
  <si>
    <t>5962</t>
  </si>
  <si>
    <t>aranselas / washers - 5962</t>
  </si>
  <si>
    <t>Be made of 304 stainless steel</t>
  </si>
  <si>
    <t xml:space="preserve">Flat washers are used to support and spread the load across the baring area of the bolt and nut to prevent pull through. High Quality Stainless Steel Flat Washer Kit Material: 304tainless Steel, corrosion resistant </t>
  </si>
  <si>
    <t>https://fantasydiscountwholesale.com/wp-content/uploads/2023/10/5962.jpeg</t>
  </si>
  <si>
    <t>5985</t>
  </si>
  <si>
    <t>Hose Buckle - 5985</t>
  </si>
  <si>
    <t xml:space="preserve">4pc hose buckle </t>
  </si>
  <si>
    <t>The 4-piece Hose Buckle set provides a convenient solution for securing hoses and cables in place. With its durable construction and easy-to-use design, it's perfect for organizing and tidying up your workspace or outdoor areas.</t>
  </si>
  <si>
    <t>https://fantasydiscountwholesale.com/wp-content/uploads/2024/02/5985.jpeg</t>
  </si>
  <si>
    <t>690259</t>
  </si>
  <si>
    <t>3pc destornillador con provador / 3pc - 690259
screw driver</t>
  </si>
  <si>
    <t>It is useful to operate electronic device, perfect for electrician, mechanic to repair use.</t>
  </si>
  <si>
    <t>https://fantasydiscountwholesale.com/wp-content/uploads/2023/10/690259.jpeg</t>
  </si>
  <si>
    <t>9306</t>
  </si>
  <si>
    <t>Tornillos - 9306</t>
  </si>
  <si>
    <t>Tornillos</t>
  </si>
  <si>
    <t>https://fantasydiscountwholesale.com/wp-content/uploads/2023/10/9306-1.jpeg</t>
  </si>
  <si>
    <t>690257</t>
  </si>
  <si>
    <t>Screwdriver set - 690257</t>
  </si>
  <si>
    <t>37pc bits &amp; sockets screwdriver set</t>
  </si>
  <si>
    <t>Upgrade your toolkit with our 37-Piece Bits &amp; Sockets Screwdriver Set. This wholesale collection combines versatility and durability, offering a comprehensive solution for various applications. Elevate your inventory with this essential set for precision and efficiency</t>
  </si>
  <si>
    <t>690253</t>
  </si>
  <si>
    <t>28pc Ratchet - 690253</t>
  </si>
  <si>
    <t>28pc Ratchet</t>
  </si>
  <si>
    <t>Equip yourself with our 28-piece ratchet set. This comprehensive set includes various sockets and ratchets, perfect for a wide range of mechanical tasks. Designed for durability and precision, it offers versatile and reliable performance for both professionals and DIY enthusiasts.</t>
  </si>
  <si>
    <t>MG5005</t>
  </si>
  <si>
    <t>$100 dollar Bill Magnetic (Silver and Gold) - MG5005</t>
  </si>
  <si>
    <t>$100 dollar Bill Magnetic (Silver and Gold)</t>
  </si>
  <si>
    <t xml:space="preserve">Rectangle 100 US Dollar Souvenir Fridge NY Magnet - </t>
  </si>
  <si>
    <t>https://fantasydiscountwholesale.com/wp-content/uploads/2023/10/MG-5005.jpeg</t>
  </si>
  <si>
    <t>5127</t>
  </si>
  <si>
    <t xml:space="preserve"> 5 Meter / measuring tape - 5127</t>
  </si>
  <si>
    <t xml:space="preserve"> 5 Meter measuring tape</t>
  </si>
  <si>
    <t>Meet the perfect companion for your measurements – our reliable 5-meter Measuring Tape. Whether you're working on DIY projects, home improvements, or professional tasks, this tape provides accurate measurements with ease. Compact and durable, it's an essential tool for any toolbox. Measure confidently with our 5m Measuring Tape.</t>
  </si>
  <si>
    <t>https://fantasydiscountwholesale.com/wp-content/uploads/2023/10/5127.jpeg</t>
  </si>
  <si>
    <t>690298</t>
  </si>
  <si>
    <t>Screw driver set  - 690298</t>
  </si>
  <si>
    <t xml:space="preserve">32pc set Screw driver set </t>
  </si>
  <si>
    <t>Discover the convenience of our 32pc Ratcheting Screwdriver Set – a must-have for any DIY enthusiast. With precision bits and a high-quality ratcheting handle, this compact toolkit is perfect for various projects. Elevate your screw-driving experience effortlessly!</t>
  </si>
  <si>
    <t>https://fantasydiscountwholesale.com/wp-content/uploads/2023/10/690298.jpeg</t>
  </si>
  <si>
    <t>690326</t>
  </si>
  <si>
    <t>Hardware set - 690326</t>
  </si>
  <si>
    <t xml:space="preserve">44pc hardware bit set        </t>
  </si>
  <si>
    <t>Enhance your toolkit with our comprehensive 44-Piece Hardware Bit Set. This wholesale collection delivers versatility and durability for various applications, making it an essential addition for every handyman and DIY enthusiast</t>
  </si>
  <si>
    <t>https://fantasydiscountwholesale.com/wp-content/uploads/2023/12/690326-1.jpeg</t>
  </si>
  <si>
    <t>5986</t>
  </si>
  <si>
    <t>Tornillo negra 2" / Black nails - 5986</t>
  </si>
  <si>
    <t xml:space="preserve">The Surface is galvanized, corrosion Resistance, anti-Rust. Wood Screws with hardened craft, high in Strength, they're more durable and Sturdy and won't break the heads off easily. </t>
  </si>
  <si>
    <t xml:space="preserve">The self-tapping thread is deep thread pitch, and sharp threads make them effective at cutting into the material and forming a secure connection. self-tapping screws with Phosphating treatment to increase strength and durability, making them less likely to break during use. And it provides corrosion resistance and improves the adhesion of the screw to the material.
</t>
  </si>
  <si>
    <t>https://fantasydiscountwholesale.com/wp-content/uploads/2023/10/JBL5988.jpeg</t>
  </si>
  <si>
    <t>0399</t>
  </si>
  <si>
    <t>Screw set - 0399</t>
  </si>
  <si>
    <t>The Different Size Screw Set provides a comprehensive assortment of screws in various sizes, offering versatility for a wide range of projects. With this set, you'll have the right screw on hand for any DIY task, repair, or installation, making it a valuable addition to your toolbox.</t>
  </si>
  <si>
    <t>https://fantasydiscountwholesale.com/wp-content/uploads/2024/02/0399.jpeg</t>
  </si>
  <si>
    <t>J5588LB</t>
  </si>
  <si>
    <t>Table cover light blue 54*108'' - J5588LB</t>
  </si>
  <si>
    <t>Heavy Duty Plastic Table Cover (Light Blue) 54*108''</t>
  </si>
  <si>
    <t xml:space="preserve">Expand your party supplies range with our Heavy Duty Plastic Table Covers, measuring 54x108 inches. Ideal for wholesale, these covers are perfect for protecting tables during events and gatherings, offering durability and ease of cleanup. A practical choice for party stores, caterers, and event planners </t>
  </si>
  <si>
    <t>https://fantasydiscountwholesale.com/wp-content/uploads/2023/10/500878LB.jpeg</t>
  </si>
  <si>
    <t>J5588DB</t>
  </si>
  <si>
    <t>Table cover  dark blue 54*108'' - J5588DB</t>
  </si>
  <si>
    <t>Heavy Duty Plastic Table Cover (Dark Blue) 54*108''</t>
  </si>
  <si>
    <t>https://fantasydiscountwholesale.com/wp-content/uploads/2023/10/500878DB.jpeg</t>
  </si>
  <si>
    <t>J5588W</t>
  </si>
  <si>
    <t>Table cover white 54*108'' - J5588W</t>
  </si>
  <si>
    <t>Heavy Duty Plastic Table Cover (White) 54*108''</t>
  </si>
  <si>
    <t>https://fantasydiscountwholesale.com/wp-content/uploads/2023/10/500878W.jpeg</t>
  </si>
  <si>
    <t>J5588R</t>
  </si>
  <si>
    <t>Table cover red 54*108'' - J5588R</t>
  </si>
  <si>
    <t>Heavy Duty Plastic Table Cover (Red) 54*108''</t>
  </si>
  <si>
    <t>https://fantasydiscountwholesale.com/wp-content/uploads/2023/10/500878R.jpeg</t>
  </si>
  <si>
    <t>J5588LP</t>
  </si>
  <si>
    <t>Table cover pink 54*108'' - J5588LP</t>
  </si>
  <si>
    <t>Heavy Duty Plastic Table Cover (Pink) 54*108''</t>
  </si>
  <si>
    <t>https://fantasydiscountwholesale.com/wp-content/uploads/2023/10/500878LP.jpeg</t>
  </si>
  <si>
    <t>690299</t>
  </si>
  <si>
    <t>Screwdriver set - 690299</t>
  </si>
  <si>
    <t>https://fantasydiscountwholesale.com/wp-content/uploads/2023/12/690299-1.jpeg</t>
  </si>
  <si>
    <t>J8023</t>
  </si>
  <si>
    <t>Tablecloth - J8023</t>
  </si>
  <si>
    <t xml:space="preserve">Happy birthday tablecloth </t>
  </si>
  <si>
    <t>The Happy Birthday Tablecloth adds a festive touch to any celebration! Featuring colorful designs and durable material, it's perfect for decorating your party table and creating a cheerful atmosphere for the birthday festivities.</t>
  </si>
  <si>
    <t>https://fantasydiscountwholesale.com/wp-content/uploads/2024/02/J8023.jpeg</t>
  </si>
  <si>
    <t>452290</t>
  </si>
  <si>
    <t>Triple Antibiotic cream - 452290</t>
  </si>
  <si>
    <t>Triple Antibiotic cream</t>
  </si>
  <si>
    <t>https://fantasydiscountwholesale.com/wp-content/uploads/2024/02/452290.jpeg</t>
  </si>
  <si>
    <t>J9355</t>
  </si>
  <si>
    <t>HARDWARE SET - J9355</t>
  </si>
  <si>
    <t xml:space="preserve">HARDWARE MIX SET </t>
  </si>
  <si>
    <t>Introducing our Hardware Mix Set, featuring a variety of essential items for your DIY projects. This set includes nails, screws, and plastics, providing you with everything you need to tackle various tasks around the home. Perfect for stocking up your toolbox and being prepared for any repair or construction project.</t>
  </si>
  <si>
    <t>https://fantasydiscountwholesale.com/wp-content/uploads/2024/03/J9355.jpeg</t>
  </si>
  <si>
    <t>YY8008</t>
  </si>
  <si>
    <t>Jewelry box Phonograph musical - YY8008</t>
  </si>
  <si>
    <t>Phonograph Musical Jewelry Box: A Magical Vintage Box with Music to Safeguard Your Jewelry</t>
  </si>
  <si>
    <t>Experience the charm of our Phonograph Musical Jewelry Box, a perfect blend of nostalgia and functionality. This beautifully crafted jewelry box not only safeguards your precious gems but also adds a touch of elegance to your decor. As you open the box, the delightful music of a phonograph greets your ears, creating a magical atmosphere. With compartments to organize your jewelry, it's as functional as it is enchanting. Elevate your jewelry storage and decor with our Phonograph Musical Jewelry Box. Embrace the beauty of the past and preserve your treasures in style. Order yours today and enjoy the harmony of music and memories! 🎶💍🎁</t>
  </si>
  <si>
    <t>https://fantasydiscountwholesale.com/wp-content/uploads/2023/10/YY8008.jpeg</t>
  </si>
  <si>
    <t>FD624</t>
  </si>
  <si>
    <t>LLaveros de dados / keychain dice - FD624</t>
  </si>
  <si>
    <t xml:space="preserve">Dice Keychians are great for Casino Parties too! </t>
  </si>
  <si>
    <t>Clear/transparent keychains have a nice feel, rounded corners, and blue, red, and yellow dots. Each dice is a usable Great gifts for your bunco group or casino night.</t>
  </si>
  <si>
    <t>https://fantasydiscountwholesale.com/wp-content/uploads/2023/10/FD624.jpeg</t>
  </si>
  <si>
    <t>351144</t>
  </si>
  <si>
    <t>Halls Menta plateada 10 CT / Halls cough drops 10 CT - 351144</t>
  </si>
  <si>
    <t>YL1002</t>
  </si>
  <si>
    <t>Jewelry box piano - yl1002</t>
  </si>
  <si>
    <t>Piano with ballerina (Jewelry box)</t>
  </si>
  <si>
    <t>Introduce an elegant touch to your giftware with our Piano with Ballerina Jewelry Box. Ideal for wholesale, this exquisite piece serves as both a charming decoration and a functional jewelry storage, perfect for music and dance enthusiasts. A delightful choice for gift shops and home decor retailers</t>
  </si>
  <si>
    <t>https://fantasydiscountwholesale.com/wp-content/uploads/2023/10/yl1002.jpeg</t>
  </si>
  <si>
    <t>IN295</t>
  </si>
  <si>
    <t>Wooden Incense Burner for Incense Sticks - IN295</t>
  </si>
  <si>
    <t>Wooden Incense Burner for Incense Sticks</t>
  </si>
  <si>
    <t>This is a wooden incense burner. Perfect for holding incense sticks.</t>
  </si>
  <si>
    <t>https://fantasydiscountwholesale.com/wp-content/uploads/2023/10/IN295.jpeg</t>
  </si>
  <si>
    <t>5877</t>
  </si>
  <si>
    <t>AVON IMARI 24 Hour Deodorant - 5877</t>
  </si>
  <si>
    <t>AVON IMARI 24 Hour Deodorant</t>
  </si>
  <si>
    <t>https://fantasydiscountwholesale.com/wp-content/uploads/2023/10/5877.jpeg</t>
  </si>
  <si>
    <t>501322</t>
  </si>
  <si>
    <t>Natural Bamboo Heat Pad (hot pans) - 501322</t>
  </si>
  <si>
    <t>Natural Bamboo Heat Pad (hot pans)</t>
  </si>
  <si>
    <t>https://fantasydiscountwholesale.com/wp-content/uploads/2023/10/501322.jpeg</t>
  </si>
  <si>
    <t>60005</t>
  </si>
  <si>
    <t>SET DE CUCHILLAS PARA CORTAR - 60005</t>
  </si>
  <si>
    <t>Paper Cutter Blade Set</t>
  </si>
  <si>
    <t>The Paper Cutter Blade Set includes sharp, durable replacement blades designed for precision cutting. Ideal for crafting, office work, or school projects, these blades ensure clean, accurate cuts every time. Compatible with most standard paper cutters.</t>
  </si>
  <si>
    <t>https://fantasydiscountwholesale.com/wp-content/uploads/2023/10/8pc-cutter_knives-set.jpeg</t>
  </si>
  <si>
    <t>2032</t>
  </si>
  <si>
    <t>Key chain minnie - 2032</t>
  </si>
  <si>
    <t xml:space="preserve">Key chain </t>
  </si>
  <si>
    <t>https://fantasydiscountwholesale.com/wp-content/uploads/2024/02/2032.jpeg</t>
  </si>
  <si>
    <t>2036</t>
  </si>
  <si>
    <t>Key chain dragon ball - 2036</t>
  </si>
  <si>
    <t>https://fantasydiscountwholesale.com/wp-content/uploads/2024/02/2036.jpeg</t>
  </si>
  <si>
    <t>2017</t>
  </si>
  <si>
    <t>Key chain dragon ball - 2017</t>
  </si>
  <si>
    <t>https://fantasydiscountwholesale.com/wp-content/uploads/2023/12/2017.jpeg</t>
  </si>
  <si>
    <t>5038</t>
  </si>
  <si>
    <t>Red bracelete - 5038</t>
  </si>
  <si>
    <t>https://fantasydiscountwholesale.com/wp-content/uploads/2024/05/5038-1.jpeg</t>
  </si>
  <si>
    <t>452293</t>
  </si>
  <si>
    <t>Muscle rub - 452293</t>
  </si>
  <si>
    <t>Crema masaje muscular / muscle rub</t>
  </si>
  <si>
    <t>https://fantasydiscountwholesale.com/wp-content/uploads/2024/02/452293.jpeg</t>
  </si>
  <si>
    <t>452292</t>
  </si>
  <si>
    <t>Itch stopping cream - 452292</t>
  </si>
  <si>
    <t>Crema para rascar / itch stopping cream</t>
  </si>
  <si>
    <t>https://fantasydiscountwholesale.com/wp-content/uploads/2024/02/452292.jpeg</t>
  </si>
  <si>
    <t>H114</t>
  </si>
  <si>
    <t>Tachuela solida - H 114</t>
  </si>
  <si>
    <t>Tachuela solida</t>
  </si>
  <si>
    <t>https://fantasydiscountwholesale.com/wp-content/uploads/2023/10/H114.jpeg</t>
  </si>
  <si>
    <t>82278</t>
  </si>
  <si>
    <t>Bear key chain - 82278</t>
  </si>
  <si>
    <t xml:space="preserve">Valentine Love bear keychain </t>
  </si>
  <si>
    <t>The Valentine Love Bear Keychain is a charming accessory, featuring a cute bear holding a heart. It's a perfect sentimental gift for expressing love on Valentine's Day or any special occasion</t>
  </si>
  <si>
    <t>https://fantasydiscountwholesale.com/wp-content/uploads/2024/01/82278.jpeg</t>
  </si>
  <si>
    <t>5878</t>
  </si>
  <si>
    <t>Plastico de pared / wall plastic - 5878</t>
  </si>
  <si>
    <t>https://fantasydiscountwholesale.com/wp-content/uploads/2024/02/5878.jpeg</t>
  </si>
  <si>
    <t>5997</t>
  </si>
  <si>
    <t>plastico con tornillo - 5997</t>
  </si>
  <si>
    <t xml:space="preserve">Mr. Pen wall anchors are made of high-quality plastic to ensure high strength, wear-resistance and anti-age properties. The screws are made of metal for strong hardness. </t>
  </si>
  <si>
    <t xml:space="preserve"> The ribbed wall anchors in abundant size selections can help you hang mirrors, curtain rail, decorative pictures, photo frames, towel racks and lightings on various wall surfaces. Mr. Pen wall anchors and screws assortment kit comes with a well-built clear plastic organizer box, which keeps screws and plastic anchors of each size neatly and clearly. </t>
  </si>
  <si>
    <t>https://fantasydiscountwholesale.com/wp-content/uploads/2023/10/JBL5997-1.jpeg</t>
  </si>
  <si>
    <t>2040</t>
  </si>
  <si>
    <t>Key chain pony - 2040</t>
  </si>
  <si>
    <t>Pony Key chain</t>
  </si>
  <si>
    <t>The Pony Keychain is a delightful accessory for horse lovers and fans of ponies. With its cute and charming design, it adds a touch of whimsy to your keys or bag. Perfect for showcasing your love for these majestic animals wherever you go.</t>
  </si>
  <si>
    <t>https://fantasydiscountwholesale.com/wp-content/uploads/2024/03/2040.jpeg</t>
  </si>
  <si>
    <t>2041</t>
  </si>
  <si>
    <t>Key chain good luck  - 2041</t>
  </si>
  <si>
    <t>Good luck key chain pink</t>
  </si>
  <si>
    <t>The Good Luck Keychain in pink is a charming accessory designed to bring positivity and fortune wherever you go. With its lovely pink hue and symbolic design, it's the perfect companion for adding a touch of luck and happiness to your daily life.</t>
  </si>
  <si>
    <t>https://fantasydiscountwholesale.com/wp-content/uploads/2024/03/2041.jpeg</t>
  </si>
  <si>
    <t>2042</t>
  </si>
  <si>
    <t>Key chain doraemon - 2042</t>
  </si>
  <si>
    <t>Doraemon Key chain</t>
  </si>
  <si>
    <t>The Doraemon Keychain is a delightful accessory featuring the beloved Japanese manga and anime character, Doraemon. With its cute and iconic design, it's perfect for fans of the series who want to add a touch of nostalgia to their keys or bag.</t>
  </si>
  <si>
    <t>https://fantasydiscountwholesale.com/wp-content/uploads/2024/03/2042.jpeg</t>
  </si>
  <si>
    <t>68109</t>
  </si>
  <si>
    <t>Small Plants decoration - 68109</t>
  </si>
  <si>
    <t>Small Plant Decorations in Various Colors: Add a touch of nature to your space with our range of small plant decorations</t>
  </si>
  <si>
    <r>
      <rPr>
        <rFont val="Calibri"/>
        <color rgb="FF000000"/>
        <sz val="7.0"/>
      </rPr>
      <t>Elevate your space with our collection of Small Plant Decorations, available in a variety of vibrant colors. These charming mini plants add a touch of nature's beauty to your home or office, effortlessly enhancing your decor. Each plant is carefully crafted to mimic the real thing, bringing life and color to any space without the need for maintenance. With various colors to choose from, you can effortlessly match your decor style. Elevate your interior design and enjoy the beauty of greenery with our Small Plant Decorations. Add a pop of color and life to your space today!</t>
    </r>
    <r>
      <rPr>
        <rFont val="Calibri"/>
        <color rgb="FFFF0000"/>
        <sz val="7.0"/>
      </rPr>
      <t xml:space="preserve"> 🌱🌈🏡</t>
    </r>
  </si>
  <si>
    <t>https://fantasydiscountwholesale.com/wp-content/uploads/2023/10/68109.jpeg</t>
  </si>
  <si>
    <t>H104</t>
  </si>
  <si>
    <t>Tornillos con tuercas / Screws with nuts - H104</t>
  </si>
  <si>
    <t>The bolts and nuts kit is made of superb carbon steel material, with corrosion-resistant surface treatment, wear-resistant, rust-resistant, not easy to break, sturdy and durable for long time use, ensuring good performance even in harsh environments.  Nut and bolt assortment comes in a sturdy storage box with compartments to keep nuts and bolts organized and within easy reach.</t>
  </si>
  <si>
    <t>https://fantasydiscountwholesale.com/wp-content/uploads/2023/10/H104-1.jpeg</t>
  </si>
  <si>
    <t>23312</t>
  </si>
  <si>
    <t>Pinzas / Alicates / Pliers - 23312</t>
  </si>
  <si>
    <t xml:space="preserve">Use within the applicable shear range Do not use wire cutters as percussion tools </t>
  </si>
  <si>
    <t xml:space="preserve">It is strictly forbidden to use ordinary pliers for live operation. Please choose telecom pliers for live operation When cutting tight wires, take protective measures to prevent the wires from being shot This product is coated with anti-rust oil when leaving the factory, so that the surface looks stained or used, please be careful to buy Storage conditions: please keep in a dry environment, wipe with a dry cloth after use, and coat with anti-rust oil to avoid rust </t>
  </si>
  <si>
    <t>2030</t>
  </si>
  <si>
    <t>Key chain pokemon - 2030</t>
  </si>
  <si>
    <t>Pokemon key chain</t>
  </si>
  <si>
    <t>The Pokémon Keychain is a fun and playful accessory for fans of the popular franchise. Featuring beloved Pokémon characters, it adds a touch of nostalgia and adventure to your keys or bag. Perfect for Pokémon trainers of all ages.</t>
  </si>
  <si>
    <t>https://fantasydiscountwholesale.com/wp-content/uploads/2024/02/2030.jpeg</t>
  </si>
  <si>
    <t>2033</t>
  </si>
  <si>
    <t>Key chain hello kitty - 2033</t>
  </si>
  <si>
    <t>https://fantasydiscountwholesale.com/wp-content/uploads/2024/02/2033.jpeg</t>
  </si>
  <si>
    <t>2034</t>
  </si>
  <si>
    <t>Key chain mickey and friends - 2034</t>
  </si>
  <si>
    <t>https://fantasydiscountwholesale.com/wp-content/uploads/2024/02/2034.jpeg</t>
  </si>
  <si>
    <t>2013</t>
  </si>
  <si>
    <t>Key chain warrio - 2013</t>
  </si>
  <si>
    <t>Warrio key chain</t>
  </si>
  <si>
    <t>Introducing the Warrior Key Chain, a symbol of strength and resilience. This wholesale accessory combines style with symbolism, making it an ideal addition to your collection. Elevate your key chain offerings with a touch of empowerment</t>
  </si>
  <si>
    <t>https://fantasydiscountwholesale.com/wp-content/uploads/2023/12/2013.jpeg</t>
  </si>
  <si>
    <t>2021</t>
  </si>
  <si>
    <t>Key chain hello kitty - 2021</t>
  </si>
  <si>
    <t>https://fantasydiscountwholesale.com/wp-content/uploads/2024/02/2021.jpeg</t>
  </si>
  <si>
    <t>2024</t>
  </si>
  <si>
    <t>Key chain stich cube - 2024</t>
  </si>
  <si>
    <t>https://fantasydiscountwholesale.com/wp-content/uploads/2024/02/2024.jpeg</t>
  </si>
  <si>
    <t>2029</t>
  </si>
  <si>
    <t>Key chain startbucks cup - 2029</t>
  </si>
  <si>
    <t>https://fantasydiscountwholesale.com/wp-content/uploads/2024/02/2029.jpeg</t>
  </si>
  <si>
    <t>H110</t>
  </si>
  <si>
    <t>Rubber rings - H110</t>
  </si>
  <si>
    <t xml:space="preserve">Nitrile rubber (NBR), anti static, oil resistant, UV resistance, heat resistant, wear resistant, durable and long service life. </t>
  </si>
  <si>
    <t>They are used to protect lines, wires and cables from chafing or grazing on rough surfaces. It can also effectively reduce vibration and are used to seal different important under-the-hood and body applications. Suitable for Cars, marine and RV wiring jobs,Leaky faucets hoses and protects wiring in firewalls and junctions,Furniture to protect wires from computers &amp; electronic equipment in offices</t>
  </si>
  <si>
    <t>https://fantasydiscountwholesale.com/wp-content/uploads/2023/10/H-110-1.jpeg</t>
  </si>
  <si>
    <t>2031</t>
  </si>
  <si>
    <t>Key chain snoopy - 2031</t>
  </si>
  <si>
    <t>Snoopy key chain</t>
  </si>
  <si>
    <t>The Snoopy Keychain is a delightful accessory featuring the beloved Peanuts character, Snoopy. With its charming design and durable construction, it's perfect for adding a touch of whimsy to your keys or bag. Ideal for fans of Snoopy and the Peanuts gang.</t>
  </si>
  <si>
    <t>https://fantasydiscountwholesale.com/wp-content/uploads/2024/02/2031.jpeg</t>
  </si>
  <si>
    <t>2018</t>
  </si>
  <si>
    <t>Key chain minions - 2018</t>
  </si>
  <si>
    <t>Minions key chain</t>
  </si>
  <si>
    <t>Bring a burst of whimsical fun to your key chain offerings with our Minions Key Chain. This wholesale accessory captures the playful spirit of the beloved characters, adding joy to everyday essentials</t>
  </si>
  <si>
    <t>https://fantasydiscountwholesale.com/wp-content/uploads/2023/12/2018.jpeg</t>
  </si>
  <si>
    <t>2020</t>
  </si>
  <si>
    <t>Key chain winnie the poo - 2020</t>
  </si>
  <si>
    <t>Winnie Bear key chain</t>
  </si>
  <si>
    <t>The Winnie Bear Keychain is an adorable accessory featuring everyone's favorite bear, Winnie the Pooh. Perfect for adding a touch of charm to your keys or bag, it's a delightful gift for fans of the beloved character</t>
  </si>
  <si>
    <t>https://fantasydiscountwholesale.com/wp-content/uploads/2024/02/2020.jpeg</t>
  </si>
  <si>
    <t>2023</t>
  </si>
  <si>
    <t>Key chain good luck - 2023</t>
  </si>
  <si>
    <t>Good luck key chain</t>
  </si>
  <si>
    <t>The Good Luck Keychain is a meaningful accessory symbolizing positivity and well wishes. Carry it with you wherever you go for a boost of luck and fortune in all your endeavors. Perfect for yourself or as a thoughtful gift for someone special</t>
  </si>
  <si>
    <t>https://fantasydiscountwholesale.com/wp-content/uploads/2024/02/2023.jpeg</t>
  </si>
  <si>
    <t>2025</t>
  </si>
  <si>
    <t>Key chain stitch - 2025</t>
  </si>
  <si>
    <t>Stitch Key chain</t>
  </si>
  <si>
    <t>https://fantasydiscountwholesale.com/wp-content/uploads/2024/02/2025.jpeg</t>
  </si>
  <si>
    <t>2027</t>
  </si>
  <si>
    <t>Key chain DBZ - 2027</t>
  </si>
  <si>
    <t>The DBZ Keychain is a must-have accessory for fans of the iconic Dragon Ball Z series. Featuring beloved characters and symbols from the show, it's a stylish way to showcase your love for this legendary anime. Perfect for adding a touch of fandom to your keys or bag.</t>
  </si>
  <si>
    <t>https://fantasydiscountwholesale.com/wp-content/uploads/2024/02/2027.jpeg</t>
  </si>
  <si>
    <t>2039</t>
  </si>
  <si>
    <t>Key chain starbucks - 2039</t>
  </si>
  <si>
    <t>Starbucks Key chain</t>
  </si>
  <si>
    <t>The Starbucks Keychain is a chic and stylish accessory, perfect for coffee enthusiasts and fans of the iconic coffee brand. With its miniature Starbucks cup design and durable construction, it's a fun and fashionable way to show your love for your favorite coffee shop.</t>
  </si>
  <si>
    <t>https://fantasydiscountwholesale.com/wp-content/uploads/2024/03/2039.jpeg</t>
  </si>
  <si>
    <t>FD496</t>
  </si>
  <si>
    <t>shoe polish black - FD496</t>
  </si>
  <si>
    <t xml:space="preserve">For use on leather shoes, not suitable for use on suede, nubuck, or fabric </t>
  </si>
  <si>
    <t>Needs no buffing For all colors of shoes Polishes, covers scuffs, and protects For use on leather shoes, not suitable for use on suede, nubuck, or fabric Premium wax formula to nourish and protect leather</t>
  </si>
  <si>
    <t>https://fantasydiscountwholesale.com/wp-content/uploads/2023/10/504962.jpeg</t>
  </si>
  <si>
    <t>2035</t>
  </si>
  <si>
    <t>Key chain mickey - 2035</t>
  </si>
  <si>
    <t>https://fantasydiscountwholesale.com/wp-content/uploads/2024/02/2035.jpeg</t>
  </si>
  <si>
    <t>2014</t>
  </si>
  <si>
    <t>Key chain winnie the poo - 2014</t>
  </si>
  <si>
    <t>https://fantasydiscountwholesale.com/wp-content/uploads/2023/12/2014.jpeg</t>
  </si>
  <si>
    <t>2016</t>
  </si>
  <si>
    <t>Key chain princess- 2016</t>
  </si>
  <si>
    <t>https://fantasydiscountwholesale.com/wp-content/uploads/2023/12/2016.jpeg</t>
  </si>
  <si>
    <t>2019</t>
  </si>
  <si>
    <t>Key chain Starbucks bear - 2019</t>
  </si>
  <si>
    <t>https://fantasydiscountwholesale.com/wp-content/uploads/2023/12/2019.jpeg</t>
  </si>
  <si>
    <t>2022</t>
  </si>
  <si>
    <t>Key chain hello kitty air plane - 2022</t>
  </si>
  <si>
    <t>Hello kitty key chain movil</t>
  </si>
  <si>
    <t>The Hello Kitty Mobile Keychain is a cute and practical accessory featuring the beloved Hello Kitty character. Attach it to your keys or bag for a touch of charm and convenience wherever you go. Perfect for Hello Kitty fans of all ages</t>
  </si>
  <si>
    <t>https://fantasydiscountwholesale.com/wp-content/uploads/2024/02/2022.jpeg</t>
  </si>
  <si>
    <t>2037</t>
  </si>
  <si>
    <t>Key chain ninja warrier - 2037</t>
  </si>
  <si>
    <t>Ninja warrior key chain</t>
  </si>
  <si>
    <t>The Ninja Warrior Keychain is a sleek and stylish accessory inspired by the legendary warriors. With its ninja design and durable construction, it adds an edgy and adventurous flair to your keys or bag. Perfect for martial arts enthusiasts and anyone who loves ninja culture</t>
  </si>
  <si>
    <t>https://fantasydiscountwholesale.com/wp-content/uploads/2024/02/2026.jpeg</t>
  </si>
  <si>
    <t>2028</t>
  </si>
  <si>
    <t>Key chain marvel - 2028</t>
  </si>
  <si>
    <t>https://fantasydiscountwholesale.com/wp-content/uploads/2024/02/2028.jpeg</t>
  </si>
  <si>
    <t>110408</t>
  </si>
  <si>
    <t>Plastic sink drain basket - 110408</t>
  </si>
  <si>
    <t>The kitchen sink drain basket features a combination of drain holes and hollow central stem to ensure excellent clog resistance,</t>
  </si>
  <si>
    <t xml:space="preserve">The kitchen sink drain basket was made by plastic,this will ensure the good flexibility and durability, It can reuse and wash freely. The plastic material will not stick with food residue,easy to clean. even when the sink strainer basket is full. Petal holes can effectively catch food particles debris without blocking water drainage. </t>
  </si>
  <si>
    <t>https://fantasydiscountwholesale.com/wp-content/uploads/2023/10/110408.jpeg</t>
  </si>
  <si>
    <t>17889</t>
  </si>
  <si>
    <t>Card Holder - 17889</t>
  </si>
  <si>
    <t>Targetero / ``Card Holder</t>
  </si>
  <si>
    <t>https://fantasydiscountwholesale.com/wp-content/uploads/2023/10/17889.jpeg</t>
  </si>
  <si>
    <t>056</t>
  </si>
  <si>
    <t>Screw - 056</t>
  </si>
  <si>
    <t>Small screws</t>
  </si>
  <si>
    <t>Small screws are versatile fasteners used in various applications such as electronics repair, DIY projects, crafting, and more. They come in different sizes and types to suit specific needs, offering secure and reliable fastening for small-scale projects and repairs.</t>
  </si>
  <si>
    <t>https://fantasydiscountwholesale.com/wp-content/uploads/2024/02/056.jpeg</t>
  </si>
  <si>
    <t>900793</t>
  </si>
  <si>
    <t>screw 20 - 900793</t>
  </si>
  <si>
    <t>tornillo / screw 20</t>
  </si>
  <si>
    <t>https://fantasydiscountwholesale.com/wp-content/uploads/2023/10/900793.jpg</t>
  </si>
  <si>
    <t>IN2425</t>
  </si>
  <si>
    <t>Wooden Incense Burner for Incense Sticks and Cones - IN2425</t>
  </si>
  <si>
    <t>Wooden Incense Burner for Incense Sticks and Cones</t>
  </si>
  <si>
    <t>This is a wooden incense burner. It features a brass inlaid Dragon design.
Perfect for holding incense sticks and it even has two small, brass plates inside for holding incense cones. The top is carved to diffuse the incense as it burns so you can use your coffin burner both while it's open and while it's closed.</t>
  </si>
  <si>
    <t>https://fantasydiscountwholesale.com/wp-content/uploads/2023/10/IN2425.jpeg</t>
  </si>
  <si>
    <t>690034</t>
  </si>
  <si>
    <t>10pc hose clamps - 690034</t>
  </si>
  <si>
    <t>Abrazaderas de metal / 10pc hose clamps</t>
  </si>
  <si>
    <t>https://fantasydiscountwholesale.com/wp-content/uploads/2023/10/690034.jpeg</t>
  </si>
  <si>
    <t>C003-688</t>
  </si>
  <si>
    <t>Charger cellphone - C003-688</t>
  </si>
  <si>
    <t xml:space="preserve">With smart IC technology can automatic identification of your devices, one port charger at full time, save your time </t>
  </si>
  <si>
    <t>input works with all USB plug devices, exquisite and compact, easy to carry, convient for home, bussiness, office, and worldwide travel
Durable Material With environmental and fireproof PC material Robust Bright exterior resists wear, scuffing, and scratching</t>
  </si>
  <si>
    <t>https://fantasydiscountwholesale.com/wp-content/uploads/2023/10/C003-688.jpeg</t>
  </si>
  <si>
    <t>690256</t>
  </si>
  <si>
    <t>Screwdriver set - 690256</t>
  </si>
  <si>
    <t xml:space="preserve">9pc. 2 way screwdriver set </t>
  </si>
  <si>
    <t>Enhance your toolkit with our 9-Piece 2-Way Screwdriver Set. This wholesale collection combines versatility and efficiency for various tasks. Elevate your inventory with this essential set for every DIY enthusiast and professional</t>
  </si>
  <si>
    <t>https://fantasydiscountwholesale.com/wp-content/uploads/2023/12/690256-1.jpeg</t>
  </si>
  <si>
    <t>C003-021</t>
  </si>
  <si>
    <t>Power Brick chrager - C003-021</t>
  </si>
  <si>
    <t xml:space="preserve">Power Adapter/ Power Brick </t>
  </si>
  <si>
    <t>This is the main component that plugs into the wall outlet or power source. It converts the AC electrical Power from the outlet into DC power suitable for charhing the phone.</t>
  </si>
  <si>
    <t>https://fantasydiscountwholesale.com/wp-content/uploads/2023/10/C003-021.jpeg</t>
  </si>
  <si>
    <t>FD694</t>
  </si>
  <si>
    <t>Box cutter - FD694</t>
  </si>
  <si>
    <t xml:space="preserve">Dead bolt mechanism reduces blade flex &amp; improves accuracy </t>
  </si>
  <si>
    <t>Knife with deadbolt mechanism to reduce blade flex and all weather blade storage to protect spare blades. It has an integrated carbiner for storage needs and has a high-speed blade change mechanism to reduce downtime while changing a blade.</t>
  </si>
  <si>
    <t>https://fantasydiscountwholesale.com/wp-content/uploads/2023/10/690075.jpeg</t>
  </si>
  <si>
    <t>6797</t>
  </si>
  <si>
    <t>Claw hammer - 6797</t>
  </si>
  <si>
    <t>Claw hammer 16oz</t>
  </si>
  <si>
    <t>The Claw Hammer 16oz is a versatile tool ideal for woodworking, construction, and general household tasks. With its durable steel construction and ergonomic handle, it provides excellent leverage and precision for driving and removing nails, making it a must-have for any toolbox.</t>
  </si>
  <si>
    <t>https://fantasydiscountwholesale.com/wp-content/uploads/2024/02/C-3073A.jpeg</t>
  </si>
  <si>
    <t>110</t>
  </si>
  <si>
    <t>Pregnancy test - 110</t>
  </si>
  <si>
    <t>U-check pregnancy test</t>
  </si>
  <si>
    <t>The U-Check Pregnancy Test is a reliable and easy-to-use kit designed for accurate detection of pregnancy hormones in urine. With its simple instructions and fast results, it offers peace of mind and clarity during this important time in your life.</t>
  </si>
  <si>
    <t>https://fantasydiscountwholesale.com/wp-content/uploads/2024/02/110.jpeg</t>
  </si>
  <si>
    <t>FD564</t>
  </si>
  <si>
    <t>Shower sponge - FD564</t>
  </si>
  <si>
    <t>For Bathing Is made of open weaver, You Have a refreshing bath experience , Pair it with your favourite body wash</t>
  </si>
  <si>
    <t>Your everyday sponge helps you maintain your healthy, vibrant and glowing skin. Both loofahs and flannels have a wonderful exfoliating effect on the skin and stimulate surface blood circulation</t>
  </si>
  <si>
    <t>https://fantasydiscountwholesale.com/wp-content/uploads/2023/10/Bathflower.jpeg</t>
  </si>
  <si>
    <t>40052</t>
  </si>
  <si>
    <t>Silla de nino para relajar / RELAXATION CHAIR - 40052</t>
  </si>
  <si>
    <t>Silla de nino para relajar / RELAXATION CHAIR</t>
  </si>
  <si>
    <t>https://fantasydiscountwholesale.com/wp-content/uploads/2024/09/40052.jpeg</t>
  </si>
  <si>
    <t>40014</t>
  </si>
  <si>
    <t>silla de adulto sin manos / CHAIR WITHOUT ARMS - 40014</t>
  </si>
  <si>
    <t>silla de adulto sin manos / CHAIR WITHOUT ARMS</t>
  </si>
  <si>
    <t>https://fantasydiscountwholesale.com/wp-content/uploads/2024/09/40014.jpeg</t>
  </si>
  <si>
    <t>40083</t>
  </si>
  <si>
    <t>silla delux de jardin / GARDEN DELUX CHAIRS - 40083</t>
  </si>
  <si>
    <t>silla delux de jardin / GARDEN DELUX CHAIRS</t>
  </si>
  <si>
    <t>https://fantasydiscountwholesale.com/wp-content/uploads/2024/09/40083.jpeg</t>
  </si>
  <si>
    <t>40076</t>
  </si>
  <si>
    <t>silla grande rattan / RATTAN CHAIRS - 40076</t>
  </si>
  <si>
    <t>silla grande rattan / RATTAN CHAIRS</t>
  </si>
  <si>
    <t>https://fantasydiscountwholesale.com/wp-content/uploads/2024/09/40076.jpeg</t>
  </si>
  <si>
    <t>51150</t>
  </si>
  <si>
    <t>Gummy Unicorn - 51150</t>
  </si>
  <si>
    <t>Discover the mystical magic of Totally Awesome Unicorn shaped gummies! Bursting with rainbow colors and four fruity flavors, these soft,</t>
  </si>
  <si>
    <t xml:space="preserve">Add some magic to your celebrations with the fairytale fun and fruitiness of Totally Awesome Unicorn gummies! Kids love the whimsical shape of these mythical creatures, making them the perfect sweet surprise! </t>
  </si>
  <si>
    <t>https://fantasydiscountwholesale.com/wp-content/uploads/2023/10/51150.jpeg</t>
  </si>
  <si>
    <t>51161</t>
  </si>
  <si>
    <t>Sirena / Sour starfish gummies -51161</t>
  </si>
  <si>
    <t>Each Twin Snake has a sweet side and a sour side.</t>
  </si>
  <si>
    <t xml:space="preserve">Will you tear them, share them, or eat them all yourself? You chews! The detailed snakes are awesome and the sour side has just the proper amount of pucker. So the next time you're looking for a snack and you can't decide between sweet or sour, go for the TWIN and have the best of both worlds! Grab some friends, snag some bags and try Twin Snakes today. </t>
  </si>
  <si>
    <t>https://fantasydiscountwholesale.com/wp-content/uploads/2023/10/51161.jpeg</t>
  </si>
  <si>
    <t>BE006</t>
  </si>
  <si>
    <t>Hair brush - BE006</t>
  </si>
  <si>
    <t xml:space="preserve">Rectangular hair brush </t>
  </si>
  <si>
    <t>The Rectangular Hair Brush is a versatile grooming tool designed for detangling and styling. With its ergonomic design and varied bristle types, it's ideal for everyday hair care, promoting smooth and shiny locks.</t>
  </si>
  <si>
    <t>https://fantasydiscountwholesale.com/wp-content/uploads/2024/01/BE006.jpeg</t>
  </si>
  <si>
    <t>FD281</t>
  </si>
  <si>
    <t>Plastic pig piggy bank (white) - FD281</t>
  </si>
  <si>
    <t>https://fantasydiscountwholesale.com/wp-content/uploads/2023/10/alcancia-cerdo-Blanco.jpeg</t>
  </si>
  <si>
    <t>40700</t>
  </si>
  <si>
    <t>Hanger white set 6ct (24 packs) - 40700</t>
  </si>
  <si>
    <t>These quality cornwood hangers are ideal for heavy garments. To protect delicate shirts and knitwear from forming, use the BUMERANG shaped hanger.</t>
  </si>
  <si>
    <t>https://fantasydiscountwholesale.com/wp-content/uploads/2023/10/0069-gancho-de-ropa_6.jpeg</t>
  </si>
  <si>
    <t>735</t>
  </si>
  <si>
    <t>Foam cups 25 pc 8oz (40 case) - 735</t>
  </si>
  <si>
    <t>These lightweight, insulated tumblers are perfect for both casual gatherings and on-the-go.</t>
  </si>
  <si>
    <t>A pack of 25 disposable 8-ounce foam cups, perfect for hot or cold beverages. These lightweight and insulated cups are ideal for both casual gatherings and on-the-go convenience. Their foam construction helps maintain beverage temperature and prevents condensation. Say goodbye to washing dishes and enjoy your drinks hassle-free with these foam cups.</t>
  </si>
  <si>
    <t>https://fantasydiscountwholesale.com/wp-content/uploads/2023/10/3819-vasos-foam-8oz.jpeg</t>
  </si>
  <si>
    <t>736</t>
  </si>
  <si>
    <t>Foam plates 20pc - 736</t>
  </si>
  <si>
    <t xml:space="preserve">Foam plates 20pc </t>
  </si>
  <si>
    <t>https://fantasydiscountwholesale.com/wp-content/uploads/2023/10/Foam-plates-30-shoppers-value.jpeg</t>
  </si>
  <si>
    <t>1752</t>
  </si>
  <si>
    <t>Piggy Bank mom - 1752</t>
  </si>
  <si>
    <t>Color Plastic Piggy Banks</t>
  </si>
  <si>
    <t>https://fantasydiscountwholesale.com/wp-content/uploads/2025/12/7726.jpeg</t>
  </si>
  <si>
    <t>2020M</t>
  </si>
  <si>
    <t>1A Deck Mop (Trapero/mapo)- REF 500 #16 - 2020M</t>
  </si>
  <si>
    <t>https://fantasydiscountwholesale.com/wp-content/uploads/2023/10/500-trapero-tipo-copa.jpeg</t>
  </si>
  <si>
    <t>FD905</t>
  </si>
  <si>
    <t>Aluminum money saving can 15*21.5 cm - FD905</t>
  </si>
  <si>
    <t>A sleek and durable coin bank made from aluminum, designed to help you save money in style. Its compact size makes it easy to store and display on any shelf or desk.</t>
  </si>
  <si>
    <t>Offer your customers a unique way to save with our Aluminum Money Saving Can, measuring 15x21.5 cm, adorned with a 100-dollar bill design. This eye-catching and durable saving can is perfect for encouraging financial discipline in a fun way, suitable for all ages. Ideal for gifts and personal use.</t>
  </si>
  <si>
    <t>https://fantasydiscountwholesale.com/wp-content/uploads/2023/10/FD905.jpeg</t>
  </si>
  <si>
    <t>7565</t>
  </si>
  <si>
    <t>Big paper towel / Papel industrial - 7565</t>
  </si>
  <si>
    <t>Multi - Purpose Tissue Roll Kitchen Towel Highly Absorbent</t>
  </si>
  <si>
    <t>Towels are extremely useful in the kitchen due to the supple quality of the tissue paper, augmented with double layer of paper and embossed with a fluffy design for wiping food plates and containers, absorbing oil from fried food and many more. It is a handy aid in the process of cooking and eating. They are designed to provide ease in cooking and maintain hygiene.</t>
  </si>
  <si>
    <t>https://fantasydiscountwholesale.com/wp-content/uploads/2023/11/1354.jpeg</t>
  </si>
  <si>
    <t>FD2619</t>
  </si>
  <si>
    <t>Shammy germany 50 X 70 cm - FD2619</t>
  </si>
  <si>
    <t>Shammy 50 X 70 cm</t>
  </si>
  <si>
    <t>https://fantasydiscountwholesale.com/wp-content/uploads/2023/10/FD2619.jpeg</t>
  </si>
  <si>
    <t>100</t>
  </si>
  <si>
    <t>FD906</t>
  </si>
  <si>
    <t>Aluminum money saving can 12*16 cm - FD906</t>
  </si>
  <si>
    <t>Offer your customers a unique way to save with our Aluminum Money Saving Can, measuring 12x16 cm, adorned with a 100-dollar bill design. This eye-catching and durable saving can is perfect for encouraging financial discipline in a fun way, suitable for all ages. Ideal for gifts and personal use.</t>
  </si>
  <si>
    <t>https://fantasydiscountwholesale.com/wp-content/uploads/2023/10/FD706.jpeg</t>
  </si>
  <si>
    <t>216005</t>
  </si>
  <si>
    <t>Downy fabric softerner - 216005</t>
  </si>
  <si>
    <t>https://fantasydiscountwholesale.com/wp-content/uploads/2023/12/216005-1.jpeg</t>
  </si>
  <si>
    <t>7787</t>
  </si>
  <si>
    <t>Thread - 7787</t>
  </si>
  <si>
    <t>Thread</t>
  </si>
  <si>
    <t>https://fantasydiscountwholesale.com/wp-content/uploads/2024/02/7787.jpeg</t>
  </si>
  <si>
    <t>505516</t>
  </si>
  <si>
    <t>Soft toilet seat cover - 505516</t>
  </si>
  <si>
    <t>Decorative soft toilet seat cover</t>
  </si>
  <si>
    <t>Introducing our Decorative Soft Toilet Seat Cover, a luxurious addition to your bathroom décor. Made from plush and comfortable materials, it adds a touch of elegance while providing extra cushioning for your comfort. Perfect for elevating your bathroom style and creating a cozy atmosphere.</t>
  </si>
  <si>
    <t>https://fantasydiscountwholesale.com/wp-content/uploads/2024/03/505516.jpeg</t>
  </si>
  <si>
    <t>ZR135-3</t>
  </si>
  <si>
    <t>SPRAY DINOSAUR - ZR135-3</t>
  </si>
  <si>
    <t>ELECTRIC DINOSAUR WITH WINGS</t>
  </si>
  <si>
    <t>Introducing the Electric Dinosaur with Wings, a captivating toy that combines the majesty of dinosaurs with the thrill of flight. With its realistic design and movable wings, this dinosaur toy offers an immersive play experience. Perfect for sparking imagination and providing endless hours of fun for young dinosaur enthusiasts.</t>
  </si>
  <si>
    <t>https://fantasydiscountwholesale.com/wp-content/uploads/2024/04/ZR135-3.jpeg</t>
  </si>
  <si>
    <t>YJ388-61</t>
  </si>
  <si>
    <t>GEAR ROBOT - YJ388-61</t>
  </si>
  <si>
    <t>ELECTRIC GEAR ROBOT</t>
  </si>
  <si>
    <t>Introducing the Electric Gear Robot, an innovative and dynamic toy that combines the fascination of gears with the excitement of robotics. With its intricate gear mechanisms and electronic features, this robot offers mesmerizing movements and interactive play. Perfect for aspiring engineers and robot enthusiasts looking for an engaging and educational toy.</t>
  </si>
  <si>
    <t>https://fantasydiscountwholesale.com/wp-content/uploads/2024/04/YJ388-61.jpeg</t>
  </si>
  <si>
    <t>ARB07552</t>
  </si>
  <si>
    <t>TOOL PLAY SET - ARB07552</t>
  </si>
  <si>
    <t>8PC TOOL PLAY SET ON BLISTER</t>
  </si>
  <si>
    <t>Introducing the 8PC Tool Play Set on Blister, a comprehensive collection of toy tools perfect for little builders and DIY enthusiasts. This set includes a variety of tools such as wrenches, screwdrivers, and hammers, all neatly packaged on a blister card for easy storage and display. Ideal for sparking creativity and imaginative play.</t>
  </si>
  <si>
    <t>https://fantasydiscountwholesale.com/wp-content/uploads/2024/05/ARB07552.jpeg</t>
  </si>
  <si>
    <t>ARB12909</t>
  </si>
  <si>
    <t>POLICE FORCE - ARB12909</t>
  </si>
  <si>
    <t>6.75" POLICE FORCE TOY DART GUN PLAY SET ON BLISTER CARD</t>
  </si>
  <si>
    <t>Introducing the 6.75" Police Force Toy Dart Gun Play Set on Blister Card, a thrilling toy set for young aspiring law enforcement officers. This set includes a realistic-looking dart gun along with darts, all neatly packaged on a blister card for easy storage and display. Perfect for imaginative play and exciting adventures.</t>
  </si>
  <si>
    <t>https://fantasydiscountwholesale.com/wp-content/uploads/2024/05/ARB12909.jpeg</t>
  </si>
  <si>
    <t>ARB20122</t>
  </si>
  <si>
    <t>SPRINT RACERS - ARB20122</t>
  </si>
  <si>
    <t xml:space="preserve">3.25" F/W SPRINT RACERS ON BLISTER CARD, 2 ASSRT CLRS       </t>
  </si>
  <si>
    <t>Introducing the 3.25" F/W Sprint Racers on Blister Card, available in two assorted colors. These miniature sprint racers are perfect for high-speed racing fun! Each set comes neatly packaged on a blister card, making them easy to display and store. Ideal for thrilling races and exciting competitions.</t>
  </si>
  <si>
    <t>https://fantasydiscountwholesale.com/wp-content/uploads/2024/05/ARB20122.jpeg</t>
  </si>
  <si>
    <t>ARB3033</t>
  </si>
  <si>
    <t>CONTRUCTION MACHINE - ARB3033</t>
  </si>
  <si>
    <t xml:space="preserve">7" F/W CONTRUCTION MACHINE IN NET BAG W/HEADER, 3 ASSRT       </t>
  </si>
  <si>
    <t>Introducing the 7" Free-Wheeling Construction Machine in Net Bag with Header, available in a set of 3 assorted machines. These construction vehicles feature realistic details and free-wheeling action for immersive play. Packaged in a convenient net bag with header, they're perfect for on-the-go fun and imaginative construction adventures. Ideal for little builders and vehicle enthusiasts.</t>
  </si>
  <si>
    <t>https://fantasydiscountwholesale.com/wp-content/uploads/2024/05/ARB3033.jpeg</t>
  </si>
  <si>
    <t>00773</t>
  </si>
  <si>
    <t>MOTH BALLS - 00773</t>
  </si>
  <si>
    <t xml:space="preserve">MOTH BALL REGULAR        </t>
  </si>
  <si>
    <t>Introducing Moth Ball Regular, a trusted solution for protecting clothes and fabrics from moth damage. These moth balls release a vapor that kills clothes moths, their eggs, and larvae, helping to preserve your wardrobe. Ideal for use in closets, storage containers, and garment bags.</t>
  </si>
  <si>
    <t>https://fantasydiscountwholesale.com/wp-content/uploads/2024/05/00773.jpeg</t>
  </si>
  <si>
    <t>PILL BOX - GH279</t>
  </si>
  <si>
    <t>Introducing our convenient 7-Day Pill Boxes, designed to help you stay organized with your medication regimen. Each box features seven compartments labeled with the days of the week, allowing you to sort and store your pills for each day. With a transparent design, you can easily see the contents of each compartment and track your medication schedule effortlessly. These pill boxes are perfect for home use or for taking with you while traveling, ensuring you never miss a dose. Keep your medications neatly organized and easily accessible with our reliable 7-Day Pill Boxes.</t>
  </si>
  <si>
    <t>32219</t>
  </si>
  <si>
    <t>FRESH STARTCELLULOSE SPONGES - 32219</t>
  </si>
  <si>
    <t xml:space="preserve">FRESH START CELLULOSE SPONGES 3PC        </t>
  </si>
  <si>
    <t>Keep your kitchen sparkling clean with Fresh Start Cellulose Sponges. This 3-piece set is highly absorbent and durable, making it perfect for scrubbing dishes, countertops, and more. Made from natural cellulose, these sponges offer effective cleaning with minimal environmental impact.</t>
  </si>
  <si>
    <t>https://fantasydiscountwholesale.com/wp-content/uploads/2024/05/32219-1.jpeg</t>
  </si>
  <si>
    <t>2049</t>
  </si>
  <si>
    <t>Key chain frieza saga - 2049</t>
  </si>
  <si>
    <t>Frieza saga key chain</t>
  </si>
  <si>
    <t>Elevate your collection with the Frieza Saga Keychain! Perfect for Dragon Ball Z fans, this durable and stylish accessory brings your favorite saga to life. A must-have for collectors, this keychain is a standout addition for any discount store</t>
  </si>
  <si>
    <t>https://fantasydiscountwholesale.com/wp-content/uploads/2024/06/2049.jpeg</t>
  </si>
  <si>
    <t>2047</t>
  </si>
  <si>
    <t>Key chain pikachu - 2047</t>
  </si>
  <si>
    <t>Pikachu key chain</t>
  </si>
  <si>
    <t>Catch the excitement with the Pikachu Keychain! Perfect for Pokémon fans, this adorable and durable accessory features everyone's favorite electric mouse. Ideal for any discount store, this keychain is a delightful addition for collectors and enthusiasts alike.</t>
  </si>
  <si>
    <t>https://fantasydiscountwholesale.com/wp-content/uploads/2024/06/2047.jpeg</t>
  </si>
  <si>
    <t>2046</t>
  </si>
  <si>
    <t>Key chain demon slayer - 2046</t>
  </si>
  <si>
    <t>Demon slayer key chain</t>
  </si>
  <si>
    <t>Embrace the action with the Demon Slayer Keychain! Perfect for fans of the hit anime, this durable and stylish accessory showcases your favorite characters. A great addition to any discount store, this keychain is a must-have for collectors and enthusiasts alike.</t>
  </si>
  <si>
    <t>https://fantasydiscountwholesale.com/wp-content/uploads/2024/06/2046.jpeg</t>
  </si>
  <si>
    <t>CN91235</t>
  </si>
  <si>
    <t>Basting brush - CN91235</t>
  </si>
  <si>
    <t>3pcs Basting brush set</t>
  </si>
  <si>
    <t>Upgrade your kitchen tools with this 3-piece Basting Brush Set! Perfect for grilling, baking, and cooking, these durable, heat-resistant brushes ensure precise and even application of sauces and marinades. Ideal for any discount store, this set is a must-have for home chefs and BBQ enthusiasts.</t>
  </si>
  <si>
    <t>https://fantasydiscountwholesale.com/wp-content/uploads/2024/06/CN91235.jpeg</t>
  </si>
  <si>
    <t>88135</t>
  </si>
  <si>
    <t xml:space="preserve">Crystal bead af apple cinnamon - 88135  </t>
  </si>
  <si>
    <t xml:space="preserve">CRYSTAL BEAD AF APPLE CINNAMON </t>
  </si>
  <si>
    <t>Infuse your space with the warm and inviting scent of Crystal Bead Air Freshener Apple Cinnamon! These long-lasting beads gradually release a delightful blend of crisp apple and spicy cinnamon, creating a cozy atmosphere. Perfect for any discount store, this air freshener is a must-have for a fragrant and welcoming home.</t>
  </si>
  <si>
    <t>https://fantasydiscountwholesale.com/wp-content/uploads/2024/06/88135.jpeg</t>
  </si>
  <si>
    <t>88142</t>
  </si>
  <si>
    <t xml:space="preserve">Crystal bead af aqua breeze - 88142 </t>
  </si>
  <si>
    <t>CRYSTAL BEAD AF AQUA BREEZE</t>
  </si>
  <si>
    <t>Refresh your surroundings with Crystal Bead Air Freshener Aqua Breeze! These long-lasting beads release a revitalizing ocean-inspired scent, invigorating your space with a crisp and clean fragrance. Perfect for any discount store, this air freshener is a must-have for a rejuvenating and welcoming atmosphere.</t>
  </si>
  <si>
    <t>https://fantasydiscountwholesale.com/wp-content/uploads/2024/06/88142.jpeg</t>
  </si>
  <si>
    <t>88136</t>
  </si>
  <si>
    <t xml:space="preserve">Crystal bead af cherry blossom - 88136 </t>
  </si>
  <si>
    <t>CRYSTAL BEAD AF CHERRY BLOSSOM</t>
  </si>
  <si>
    <t>Indulge in the delightful scent of Crystal Bead Air Freshener Cherry Blossom! These long-lasting beads gently release the enchanting fragrance of cherry blossoms, infusing your space with a floral and uplifting aroma. Perfect for any discount store, this air freshener is a must-have for a beautifully fragrant home.</t>
  </si>
  <si>
    <t>https://fantasydiscountwholesale.com/wp-content/uploads/2024/06/88136.jpeg</t>
  </si>
  <si>
    <t>88138</t>
  </si>
  <si>
    <t xml:space="preserve">Crystal bead af citrus - 88138 </t>
  </si>
  <si>
    <t xml:space="preserve">CRYSTAL BEAD AF CITRUS </t>
  </si>
  <si>
    <t>Revitalize your space with Crystal Bead Air Freshener Citrus! These long-lasting beads emit a vibrant and zesty citrus scent, invigorating your surroundings with a burst of freshness. Perfect for any discount store, this air freshener is a must-have for a lively and energizing atmosphere.</t>
  </si>
  <si>
    <t>https://fantasydiscountwholesale.com/wp-content/uploads/2024/06/88138.jpeg</t>
  </si>
  <si>
    <t>88139</t>
  </si>
  <si>
    <t>Crystal bead af clean linen - 88139</t>
  </si>
  <si>
    <t>CRYSTAL BEAD AF CLEAN LINEN</t>
  </si>
  <si>
    <t>Experience the crisp scent of freshly laundered linens with Crystal Bead Air Freshener Clean Linen! These long-lasting beads release a comforting and familiar aroma, reminiscent of clean laundry drying in the sun. Ideal for any discount store, this air freshener is a must-have for a cozy and inviting home ambiance.</t>
  </si>
  <si>
    <t>https://fantasydiscountwholesale.com/wp-content/uploads/2024/06/88139.jpeg</t>
  </si>
  <si>
    <t>88140</t>
  </si>
  <si>
    <t xml:space="preserve">Crystal bead af outdoor meadows - 88140 </t>
  </si>
  <si>
    <t>CRYSTAL BEAD AF OUTDOOR MEADOWS</t>
  </si>
  <si>
    <t>Bring the outdoors inside with Crystal Bead Air Freshener Outdoor Meadows! These long-lasting beads evoke the fresh, natural scents of a blooming meadow, filling your space with the invigorating fragrance of wildflowers and grass. Perfect for any discount store, this air freshener is a must-have for a rejuvenating and tranquil atmosphere.</t>
  </si>
  <si>
    <t>https://fantasydiscountwholesale.com/wp-content/uploads/2024/06/88140.jpeg</t>
  </si>
  <si>
    <t>88137</t>
  </si>
  <si>
    <t xml:space="preserve">Crystal bead af lavender &amp; chamomile - 88137 </t>
  </si>
  <si>
    <t>CRYSTAL BEAD AF LAVENDER &amp; CHAMOMILE</t>
  </si>
  <si>
    <t>Relax and unwind with Crystal Bead Air Freshener Lavender &amp; Chamomile! These long-lasting beads release a soothing blend of lavender and chamomile, creating a serene atmosphere that promotes tranquility and calm. Perfect for any discount store, this air freshener is a must-have for creating a peaceful and restful environment.</t>
  </si>
  <si>
    <t>https://fantasydiscountwholesale.com/wp-content/uploads/2024/06/88137.jpeg</t>
  </si>
  <si>
    <t>96066</t>
  </si>
  <si>
    <t xml:space="preserve">Wick jar candle black cherry - 96066 </t>
  </si>
  <si>
    <t>WICK JAR CANDLE BLACK CHERRY</t>
  </si>
  <si>
    <t>Indulge your senses with the rich and luscious aroma of our Wick Jar Candle in Black Cherry! As the flame flickers, the sweet and fruity scent of ripe cherries fills the air, creating an ambiance of decadence and luxury. Perfect for romantic evenings or quiet moments of relaxation, this candle adds a touch of sophistication to any setting.</t>
  </si>
  <si>
    <t>https://fantasydiscountwholesale.com/wp-content/uploads/2024/06/96066.jpeg</t>
  </si>
  <si>
    <t>96059</t>
  </si>
  <si>
    <t>Wick jar candle pine - 96059</t>
  </si>
  <si>
    <t>WICK JAR CANDLE PINE</t>
  </si>
  <si>
    <t>Bring the invigorating scent of the forest into your home with our Wick Jar Candle in Pine! The crisp and woody aroma of pine needles captures the essence of a peaceful woodland retreat, creating a cozy ambiance that reconnects you with nature. Perfect for adding a touch of rustic charm to your space, this candle is a breath of fresh air all year round.</t>
  </si>
  <si>
    <t>https://fantasydiscountwholesale.com/wp-content/uploads/2024/06/96059.jpeg</t>
  </si>
  <si>
    <t>CN90212-A</t>
  </si>
  <si>
    <t xml:space="preserve">Super oxy bathroom cleaner - CN90212-A </t>
  </si>
  <si>
    <t>SUPER OXY BATHROOM CLEANER</t>
  </si>
  <si>
    <t>Achieve sparkling cleanliness with our Super Oxy Bathroom Cleaner! Formulated with powerful oxygen-based ingredients, it effortlessly lifts and removes tough stains, soap scum, and grime, leaving your bathroom surfaces gleaming. Perfect for showers, tubs, sinks, and tiles, this cleaner provides a thorough clean without harsh chemicals.</t>
  </si>
  <si>
    <t>https://fantasydiscountwholesale.com/wp-content/uploads/2024/06/CN90212-A.jpeg</t>
  </si>
  <si>
    <t>55662</t>
  </si>
  <si>
    <t xml:space="preserve">Auto long lasting protectant wipes - 55662 </t>
  </si>
  <si>
    <t>AUTO LONG LASTING PROTECTANT WIPES</t>
  </si>
  <si>
    <t>Keep your car looking like new with our Auto Long Lasting Protectant Wipes! Specially formulated to shield your vehicle's surfaces from UV rays and everyday wear and tear, these convenient wipes provide long-lasting protection with just a quick application. Perfect for dashboards, vinyl, and rubber trim, they leave behind a glossy finish that enhances your car's appearance while preserving its value.</t>
  </si>
  <si>
    <t>https://fantasydiscountwholesale.com/wp-content/uploads/2024/06/55662_2.jpeg</t>
  </si>
  <si>
    <t>55652</t>
  </si>
  <si>
    <t>Wipes furniture polish - 55652</t>
  </si>
  <si>
    <t xml:space="preserve">FURNITURE POLISH WIPES </t>
  </si>
  <si>
    <t>Revitalize your furniture with our Furniture Polish Wipes! Convenient and easy to use, these wipes quickly and effectively clean, shine, and protect wood surfaces, leaving behind a streak-free finish and a fresh lemon scent. Perfect for wood furniture, cabinets, and more, they help restore the natural beauty of your home décor with every wipe.</t>
  </si>
  <si>
    <t>https://fantasydiscountwholesale.com/wp-content/uploads/2024/06/55652_1.jpeg</t>
  </si>
  <si>
    <t>72008</t>
  </si>
  <si>
    <t xml:space="preserve">Real woman hair color blue black (011) - 72008 </t>
  </si>
  <si>
    <t>WOMAN HAIR COLOR BLUE BLACK</t>
  </si>
  <si>
    <t>Transform your look with our Woman Hair Color in Blue Black! Achieve stunning, rich color with this vibrant shade that adds depth and dimension to your hair. Formulated for long-lasting results, it covers grays while conditioning and nourishing your locks. Perfect for those seeking a bold and striking change, our Blue Black hair color is sure to turn heads wherever you go.</t>
  </si>
  <si>
    <t>https://fantasydiscountwholesale.com/wp-content/uploads/2024/06/72008.jpeg</t>
  </si>
  <si>
    <t>CN72001</t>
  </si>
  <si>
    <t xml:space="preserve">Real woman hair color dark brown (002) - CN72001 </t>
  </si>
  <si>
    <t>WOMAN HAIR COLOR DARK BROWN</t>
  </si>
  <si>
    <t>Elevate your style with our Woman Hair Color in Dark Brown! This luxurious shade adds richness and warmth to your hair, creating a sophisticated and natural-looking finish. Formulated for vibrant and long-lasting color, it covers grays while nourishing and conditioning your locks. Perfect for those seeking timeless elegance, our Dark Brown hair color enhances your beauty with every application.</t>
  </si>
  <si>
    <t>https://fantasydiscountwholesale.com/wp-content/uploads/2024/06/CN72001.jpeg</t>
  </si>
  <si>
    <t>CN72003</t>
  </si>
  <si>
    <t xml:space="preserve">Real woman hair color black (001) - CN72003 </t>
  </si>
  <si>
    <t>WOMAN HAIR COLOR BLACK</t>
  </si>
  <si>
    <t>Embrace timeless elegance with our Woman Hair Color in Black! This classic shade adds depth and intensity to your hair, creating a sleek and sophisticated look. Formulated for rich, lasting color and complete gray coverage, it leaves your locks shiny and radiant. Perfect for those seeking a bold and dramatic change, our Black hair color exudes confidence and style.</t>
  </si>
  <si>
    <t>https://fantasydiscountwholesale.com/wp-content/uploads/2024/06/CN72003.jpeg</t>
  </si>
  <si>
    <t>CN72104</t>
  </si>
  <si>
    <t xml:space="preserve">Real man hair color black (883) - CN72104 </t>
  </si>
  <si>
    <t>MAN HAIR COLOR BLACK</t>
  </si>
  <si>
    <t>Achieve bold, confident style with our Man Hair Color in Black! This sleek and classic shade delivers a sophisticated look while covering grays for a youthful appearance. Formulated for long-lasting results and a natural finish, it provides complete coverage and leaves hair feeling soft and manageable. Perfect for men looking to enhance their appearance with timeless elegance, our Black hair color ensures a polished and refined look every time.</t>
  </si>
  <si>
    <t>https://fantasydiscountwholesale.com/wp-content/uploads/2024/06/CN72104.jpeg</t>
  </si>
  <si>
    <t>56001</t>
  </si>
  <si>
    <t xml:space="preserve">Deep cleaning skin cream - 56001 </t>
  </si>
  <si>
    <t xml:space="preserve">DEEP CLEANING SKIN CREAM </t>
  </si>
  <si>
    <t>Experience the ultimate cleanse with our Deep Cleaning Skin Cream! Formulated with powerful yet gentle ingredients, this cream penetrates deep into pores to remove dirt, oil, and impurities, leaving your skin feeling refreshed and revitalized. Perfect for all skin types, it helps prevent breakouts and promotes a clear, radiant complexion. Ideal for daily use, our Deep Cleaning Skin Cream is your secret weapon for achieving smooth, glowing skin.</t>
  </si>
  <si>
    <t>https://fantasydiscountwholesale.com/wp-content/uploads/2024/06/56001-4.jpeg</t>
  </si>
  <si>
    <t>86219</t>
  </si>
  <si>
    <t>Cotton balls 100 ct - 86219</t>
  </si>
  <si>
    <t>COTTON BALLS 100 CT</t>
  </si>
  <si>
    <t>Stock up on softness with our pack of 100 Cotton Balls! Made from 100% pure cotton, these versatile balls are perfect for applying skincare products, removing makeup, or first aid applications. Gentle and absorbent, they're ideal for sensitive skin and everyday use. Perfect for beauty routines, hygiene needs, or household tasks, our Cotton Balls are a must-have in every home.</t>
  </si>
  <si>
    <t>https://fantasydiscountwholesale.com/wp-content/uploads/2026/02/86219.jpeg</t>
  </si>
  <si>
    <t>82627</t>
  </si>
  <si>
    <t xml:space="preserve">Maxi pad regular with wings 12ct - 82627 </t>
  </si>
  <si>
    <t>MAXI PAD REGULAR WITH WINGS 12CT</t>
  </si>
  <si>
    <t>Stay protected and comfortable with our pack of 12 Regular Maxi Pads with Wings! Designed for reliable absorption and leakage protection, these pads feature wings to ensure a secure fit and maximum coverage. With a contoured shape for enhanced comfort, they provide confidence and peace of mind during your menstrual cycle. Perfect for everyday use, our Maxi Pads are a essential part of your feminine hygiene routine.</t>
  </si>
  <si>
    <t>https://fantasydiscountwholesale.com/wp-content/uploads/2024/06/82627.jpeg</t>
  </si>
  <si>
    <t>82626</t>
  </si>
  <si>
    <t xml:space="preserve">Maxi pad regular with wings 14ct - 82626 </t>
  </si>
  <si>
    <t>MAXI PAD REGULAR WITH WINGS 14CT</t>
  </si>
  <si>
    <t>Experience reliable protection and comfort with our pack of 14 Regular Maxi Pads with Wings! Designed for maximum absorbency and leakage protection, these pads feature wings to provide a secure fit and prevent shifting during movement. With a contoured shape for enhanced comfort, they keep you feeling confident and secure throughout the day. Perfect for your menstrual needs, our Maxi Pads are a essential part of your feminine hygiene routine.</t>
  </si>
  <si>
    <t>https://fantasydiscountwholesale.com/wp-content/uploads/2024/06/82626.jpeg</t>
  </si>
  <si>
    <t>82635</t>
  </si>
  <si>
    <t xml:space="preserve">Pain relief cold &amp; hot large patch - 82635 </t>
  </si>
  <si>
    <t>PAIN RELIEF COLD &amp; HOT LARGE PATCH</t>
  </si>
  <si>
    <t>Find relief with our Pain Relief Cold &amp; Hot Large Patch! Designed to provide targeted therapy, this patch offers soothing relief for sore muscles, joint pain, and minor aches. Whether you need cooling comfort or penetrating warmth, its dual-action formula helps alleviate discomfort and promote relaxation. Perfect for post-workout recovery or everyday pain management, our Large Patch is your solution for effective and convenient pain relief.</t>
  </si>
  <si>
    <t>https://fantasydiscountwholesale.com/wp-content/uploads/2024/06/82635.jpeg</t>
  </si>
  <si>
    <t>55921</t>
  </si>
  <si>
    <t xml:space="preserve">Baby shampoo / conditioner 2 in 1 - 55921 </t>
  </si>
  <si>
    <t xml:space="preserve">BABY SHAMPOO / CONDITIONER 2 IN 1 </t>
  </si>
  <si>
    <t>Simplify bath time with our 2-in-1 Baby Shampoo and Conditioner! Gentle and tear-free, this mild formula cleanses and conditions your baby's delicate hair and scalp in one easy step. Enriched with nourishing ingredients, it leaves hair soft, shiny, and easy to manage, while avoiding irritation to the eyes. Perfect for daily use, our 2-in-1 Baby Shampoo and Conditioner ensures a happy and enjoyable bath time experience for you and your little one.</t>
  </si>
  <si>
    <t>https://fantasydiscountwholesale.com/wp-content/uploads/2024/06/55921.jpeg</t>
  </si>
  <si>
    <t>CN85613</t>
  </si>
  <si>
    <t>U dog wasted bag 150ct - CN85613</t>
  </si>
  <si>
    <t xml:space="preserve">U DOG WASTED BAG 150 CT </t>
  </si>
  <si>
    <t>Clean up after your furry friend with ease using our U Dog Waste Bags, available in a pack of 150! These durable and leak-proof bags make it convenient to pick up and dispose of pet waste while on walks or in the backyard. With a compact design and easy-to-use tear-and-tie handles, they are perfect for pet owners on the go. Keep your neighborhood clean and your walks hassle-free with our U Dog Waste Bags.</t>
  </si>
  <si>
    <t>https://fantasydiscountwholesale.com/wp-content/uploads/2024/06/CN85613.jpeg</t>
  </si>
  <si>
    <t>01110</t>
  </si>
  <si>
    <t>Baking soda a&amp;h 16oz - 01110</t>
  </si>
  <si>
    <t>PURE BAKING SODA A&amp;H 16OZ</t>
  </si>
  <si>
    <t>Experience the versatile cleaning power of Arm &amp; Hammer Pure Baking Soda in a convenient 16 oz size! Made from 100% pure sodium bicarbonate, this all-natural product is a household essential for cleaning, deodorizing, and more. Perfect for baking, freshening carpets, removing stains, and countless other uses, Arm &amp; Hammer Baking Soda is a trusted solution for maintaining a clean and healthy home.</t>
  </si>
  <si>
    <t>https://fantasydiscountwholesale.com/wp-content/uploads/2024/06/01110.jpeg</t>
  </si>
  <si>
    <t>6564</t>
  </si>
  <si>
    <t>Panasonic AA - 6564</t>
  </si>
  <si>
    <t>PANASONIC AA 4PK</t>
  </si>
  <si>
    <t>Power your devices with reliability using our Panasonic AA Batteries in a pack of 4! Designed for long-lasting performance, these alkaline batteries deliver consistent power to your electronics, from remote controls to digital cameras. With a trusted brand name and a convenient pack size, you can depend on Panasonic AA Batteries to keep your devices running smoothly whenever you need them.</t>
  </si>
  <si>
    <t>3002</t>
  </si>
  <si>
    <t xml:space="preserve">Panasonic AAA 4pk - 3002 </t>
  </si>
  <si>
    <t>PANASONIC AAA 4PK</t>
  </si>
  <si>
    <t>Keep your devices powered up with our Panasonic AAA Batteries in a convenient pack of 4! These alkaline batteries are designed for reliable performance, providing long-lasting power to a variety of electronic devices, such as remote controls, toys, and digital cameras. With a trusted brand name and a convenient pack size, you can count on Panasonic AAA Batteries to keep your devices running smoothly whenever you need them.</t>
  </si>
  <si>
    <t>56278</t>
  </si>
  <si>
    <t xml:space="preserve">Revlon deep intense brown (27) - 56278 </t>
  </si>
  <si>
    <t>REVLON DEEP INTENSE BROWN</t>
  </si>
  <si>
    <t>Enhance your hair color with Revlon Deep Intense Brown! Formulated for rich, vibrant results, this shade delivers deep, luscious brown tones with a hint of intensity. Perfect for those seeking a dramatic yet natural look, Revlon Deep Intense Brown provides long-lasting color and exceptional shine. Whether you're covering grays or simply refreshing your hair color, this formula ensures stunning results every time.</t>
  </si>
  <si>
    <t>https://fantasydiscountwholesale.com/wp-content/uploads/2024/06/56278.jpeg</t>
  </si>
  <si>
    <t>95202</t>
  </si>
  <si>
    <t>Revlon brown black (20) - 95202</t>
  </si>
  <si>
    <t>REVLON BROWN BLACK</t>
  </si>
  <si>
    <t>Elevate your hair color with Revlon Brown Black! This shade offers a sophisticated blend of deep brown and black tones, creating a rich and luxurious look. Formulated for lasting color and exceptional shine, Revlon Brown Black is perfect for those seeking a bold and dramatic style. Whether you're covering grays or simply refreshing your hair color, this formula ensures stunning results with every application.</t>
  </si>
  <si>
    <t>https://fantasydiscountwholesale.com/wp-content/uploads/2024/06/95202.jpeg</t>
  </si>
  <si>
    <t>95301</t>
  </si>
  <si>
    <t>Revlon dark brown (30) - 95301</t>
  </si>
  <si>
    <t xml:space="preserve">REVLON DARK BROWN </t>
  </si>
  <si>
    <t>Achieve timeless elegance with Revlon Dark Brown hair color! This shade offers a classic, rich brown hue that adds depth and dimension to your locks. Formulated for long-lasting color and exceptional shine, Revlon Dark Brown is perfect for those seeking a sophisticated and natural look. Whether you're covering grays or simply refreshing your hair color, this formula ensures stunning results with every application.</t>
  </si>
  <si>
    <t>https://fantasydiscountwholesale.com/wp-content/uploads/2024/06/95301.jpeg</t>
  </si>
  <si>
    <t>95417</t>
  </si>
  <si>
    <t xml:space="preserve">Revlon medium brown - 95417 </t>
  </si>
  <si>
    <t xml:space="preserve">REVLON MEDIUM BROWN </t>
  </si>
  <si>
    <t>Transform your look with Revlon Medium Brown hair color! This versatile shade strikes the perfect balance between light and dark, creating a natural and flattering appearance. Formulated for long-lasting color and exceptional shine, Revlon Medium Brown is perfect for those seeking a subtle yet impactful change. Whether you're covering grays or simply refreshing your hair color, this formula ensures stunning results with every application.</t>
  </si>
  <si>
    <t>https://fantasydiscountwholesale.com/wp-content/uploads/2024/07/95417.jpeg</t>
  </si>
  <si>
    <t>989793</t>
  </si>
  <si>
    <t>H&amp;S shampoo ocean energy 200ml - 989793</t>
  </si>
  <si>
    <t>H&amp;S SHAMPOO OCEAN ENERGY</t>
  </si>
  <si>
    <t>Invigorate your hair and senses with Head &amp; Shoulders Shampoo Ocean Energy! Formulated with ocean-inspired scents, this shampoo cleanses and refreshes your scalp while leaving your hair smelling fresh and revitalized. Perfect for daily use, it effectively removes dandruff and nourishes your hair, leaving it healthy and manageable. Dive into a world of freshness with Head &amp; Shoulders Ocean Energy Shampoo.</t>
  </si>
  <si>
    <t>https://fantasydiscountwholesale.com/wp-content/uploads/2024/06/989793.jpeg</t>
  </si>
  <si>
    <t>5423</t>
  </si>
  <si>
    <t xml:space="preserve">H&amp;S shampoo menthol 200ml - 5423 </t>
  </si>
  <si>
    <t>H&amp;S SHAMPOO MENTHOL</t>
  </si>
  <si>
    <t>Revitalize your scalp and senses with Head &amp; Shoulders Menthol Shampoo! Infused with a cooling menthol sensation, this shampoo provides a refreshing and invigorating experience while effectively cleansing and moisturizing your hair and scalp. Perfect for daily use, it helps relieve itching and leaves your hair feeling clean, healthy, and revitalized. Embrace the cooling sensation and enjoy a fresh start with Head &amp; Shoulders Menthol Shampoo.</t>
  </si>
  <si>
    <t>https://fantasydiscountwholesale.com/wp-content/uploads/2024/06/5423_A.jpeg</t>
  </si>
  <si>
    <t>505601</t>
  </si>
  <si>
    <t>Steaming black rack 20cm - 505601</t>
  </si>
  <si>
    <t>Steaming black rack 20cm</t>
  </si>
  <si>
    <t>Upgrade your kitchen tools with our 20cm Steaming Black Rack! This versatile and durable rack is perfect for steaming vegetables, dumplings, and more, ensuring even heat distribution for perfectly cooked dishes. Made from high-quality materials, it fits easily into various pots and pans, making it an essential accessory for any home chef. Ideal for healthy cooking, our Steaming Black Rack helps you prepare delicious and nutritious meals with ease.</t>
  </si>
  <si>
    <t>https://fantasydiscountwholesale.com/wp-content/uploads/2024/07/505601.jpeg</t>
  </si>
  <si>
    <t>500976</t>
  </si>
  <si>
    <t>Twine rope 2pc - 500976</t>
  </si>
  <si>
    <t>Twine rope 2pc</t>
  </si>
  <si>
    <t>Strong and durable, our 2-piece twine rope set is perfect for crafts, gardening, and everyday household needs. Made from high-quality materials, these ropes ensure reliable performance and versatility for various tasks. Ideal for DIY enthusiasts and hobbyists alike.</t>
  </si>
  <si>
    <t>https://fantasydiscountwholesale.com/wp-content/uploads/2024/07/500976.jpeg</t>
  </si>
  <si>
    <t>503382</t>
  </si>
  <si>
    <t>Kitchen apron - 503382</t>
  </si>
  <si>
    <t xml:space="preserve">Plastic kitchen apron </t>
  </si>
  <si>
    <t>Stay clean and mess-free with our plastic kitchen apron! Perfect for cooking, baking, and grilling, this durable apron provides excellent protection against spills and stains. Easy to clean and comfortable to wear, it's a must-have for every kitchen.</t>
  </si>
  <si>
    <t>https://fantasydiscountwholesale.com/wp-content/uploads/2024/07/503382.jpeg</t>
  </si>
  <si>
    <t>50767</t>
  </si>
  <si>
    <t xml:space="preserve">Reading glasses with cover - 50767 </t>
  </si>
  <si>
    <t>Reading glasses with cover</t>
  </si>
  <si>
    <t>Enhance your reading experience with our stylish reading glasses, complete with a protective cover. These lightweight, comfortable glasses provide clear vision and come in various magnification strengths. The included cover ensures your glasses stay safe and scratch-free when not in use.</t>
  </si>
  <si>
    <t>https://fantasydiscountwholesale.com/wp-content/uploads/2024/07/50767.jpeg</t>
  </si>
  <si>
    <t>Colgate 2.5 oz baking soda &amp; peroxide mint - 66074</t>
  </si>
  <si>
    <t>Colgate 2.5 oz baking soda &amp; peroxide mint</t>
  </si>
  <si>
    <t>Experience a fresh, clean smile with Colgate Baking Soda &amp; Peroxide Mint Toothpaste. This 2.5 oz tube combines the power of baking soda and peroxide for effective whitening and deep cleaning, leaving your mouth feeling refreshed with a burst of minty flavor. Perfect for daily use.</t>
  </si>
  <si>
    <t>Colgate 2.5 oz Cavity protection - 74412</t>
  </si>
  <si>
    <t xml:space="preserve">Colgate 2.5 oz Cavity protection        </t>
  </si>
  <si>
    <t>Keep your teeth strong and healthy with Colgate Cavity Protection Toothpaste. This 2.5 oz tube provides essential fluoride to help fight cavities and strengthen enamel. With regular use, enjoy fresh breath and confident smiles every day. Ideal for the whole family.</t>
  </si>
  <si>
    <t xml:space="preserve">Key chain marvel - 2028       </t>
  </si>
  <si>
    <t xml:space="preserve">Marvel Key chain       </t>
  </si>
  <si>
    <t>Show off your love for superheroes with our Marvel Keychain. Featuring iconic characters and durable construction, this keychain is perfect for fans of all ages. Attach it to your keys, backpack, or purse for a touch of Marvel magic wherever you go.</t>
  </si>
  <si>
    <t>10339</t>
  </si>
  <si>
    <t>Small river rocks - 10339</t>
  </si>
  <si>
    <t>Small river rocks</t>
  </si>
  <si>
    <t>Enhance your decor with our small river rocks. Perfect for aquariums, gardens, and craft projects, these smooth, natural stones add a touch of elegance and tranquility. Ideal for both indoor and outdoor use, they bring a natural, calming vibe to any space.</t>
  </si>
  <si>
    <t>503616</t>
  </si>
  <si>
    <t>Umbrella double sided  58CM - 503616</t>
  </si>
  <si>
    <t>Double sided umbrella 58CM</t>
  </si>
  <si>
    <t>Stay dry in style with our double-sided umbrella, measuring 58CM. Designed for maximum coverage, it offers excellent protection from rain and sun. Its durable construction and comfortable handle make it perfect for daily use. Ideal for both personal and gift purposes.</t>
  </si>
  <si>
    <t>02012</t>
  </si>
  <si>
    <t>Bucket 12LT with basket - 02012</t>
  </si>
  <si>
    <t>Bucket 12LT with basket</t>
  </si>
  <si>
    <t>Simplify your chores with our 12LT bucket with basket. Perfect for cleaning, gardening, and organizing, this durable bucket includes a convenient basket for easy transport of tools and supplies. Ideal for home and outdoor use, making tasks more efficient and manageable.</t>
  </si>
  <si>
    <t>https://fantasydiscountwholesale.com/wp-content/uploads/2024/07/02012.jpeg</t>
  </si>
  <si>
    <t>5561</t>
  </si>
  <si>
    <t>Bicycle lock - 5561</t>
  </si>
  <si>
    <t>Bicycle lock</t>
  </si>
  <si>
    <t>Secure your bike with our reliable bicycle lock. Designed for maximum protection, this durable lock deters theft and provides peace of mind. Easy to use and versatile, it’s perfect for daily commutes and outdoor adventures, keeping your bicycle safe wherever you go.</t>
  </si>
  <si>
    <t>0305</t>
  </si>
  <si>
    <t>Belinno paper towel 93M - 0305</t>
  </si>
  <si>
    <t xml:space="preserve">Belinno paper towel </t>
  </si>
  <si>
    <t>Belinno paper towels offer strong, absorbent sheets perfect for everyday cleaning tasks. Designed for durability, they effectively handle spills, messes, and kitchen cleanups. These versatile paper towels are ideal for both home and office use, providing reliable performance in every sheet.</t>
  </si>
  <si>
    <t>https://fantasydiscountwholesale.com/wp-content/uploads/2024/08/0305.jpeg</t>
  </si>
  <si>
    <t>MK-918</t>
  </si>
  <si>
    <t>4 band radio - MK-918</t>
  </si>
  <si>
    <t xml:space="preserve">4 band radio </t>
  </si>
  <si>
    <t>Versatile 4-band radio offering AM, FM, SW, and LW frequencies for broad listening options. Portable and easy to use, it features a clear tuner and powerful speaker for crisp sound. Ideal for travel, emergencies, or daily use, keeping you connected to your favorite stations.</t>
  </si>
  <si>
    <t>https://fantasydiscountwholesale.com/wp-content/uploads/2024/09/MK-918.jpeg</t>
  </si>
  <si>
    <t>33367</t>
  </si>
  <si>
    <t xml:space="preserve">H&amp;S shampoo apple ftresh 200ml- 33367        </t>
  </si>
  <si>
    <t xml:space="preserve">H&amp;S shampoo apple ftresh         </t>
  </si>
  <si>
    <t>Head &amp; Shoulders Apple Fresh shampoo offers a refreshing cleanse with a crisp apple scent. Formulated to fight dandruff while leaving hair soft and manageable, it provides long-lasting freshness and a clean scalp. Perfect for daily use, ensuring vibrant, healthy-looking hair.</t>
  </si>
  <si>
    <t>https://fantasydiscountwholesale.com/wp-content/uploads/2024/08/37.jpeg</t>
  </si>
  <si>
    <t>45218</t>
  </si>
  <si>
    <t>H&amp;S shampoo 2n1 200ml - 45218</t>
  </si>
  <si>
    <t xml:space="preserve">H&amp;S shampoo 2n1 </t>
  </si>
  <si>
    <t>Head &amp; Shoulders 2-in-1 shampoo combines shampoo and conditioner in one step for convenient hair care. Designed to combat dandruff, it leaves hair clean, soft, and manageable. Perfect for those seeking an efficient solution for a healthy scalp and smooth, hydrated hair.</t>
  </si>
  <si>
    <t>https://fantasydiscountwholesale.com/wp-content/uploads/2024/08/45218.jpeg</t>
  </si>
  <si>
    <t>92620</t>
  </si>
  <si>
    <t xml:space="preserve">Trojan grey ultra thin 3ct - 92620       </t>
  </si>
  <si>
    <t xml:space="preserve">Trojan grey ultra thin 3ct         </t>
  </si>
  <si>
    <t>Trojan Ultra Thin condoms in grey, pack of 3, designed for heightened sensitivity and a more natural feel. Made from premium quality latex, these condoms offer reliable protection while maximizing intimacy. Perfect for those seeking a closer, more comfortable experience without compromising safety.</t>
  </si>
  <si>
    <t>https://fantasydiscountwholesale.com/wp-content/uploads/2024/08/92620.jpeg</t>
  </si>
  <si>
    <t>93050</t>
  </si>
  <si>
    <t xml:space="preserve">Trojan condom light blue - 93050       </t>
  </si>
  <si>
    <t xml:space="preserve">Trojan condom light blue        </t>
  </si>
  <si>
    <t>Trojan condoms in light blue, designed for comfort and reliability. Made from premium quality latex, these condoms offer a secure fit and smooth texture for enhanced pleasure. Ideal for those seeking dependable protection with a subtle, discreet design.</t>
  </si>
  <si>
    <t>https://fantasydiscountwholesale.com/wp-content/uploads/2024/08/93050.jpeg</t>
  </si>
  <si>
    <t>82725</t>
  </si>
  <si>
    <t xml:space="preserve">All purpose cleaner natural pine - 82725       </t>
  </si>
  <si>
    <t xml:space="preserve">All purpose cleaner natural pine         </t>
  </si>
  <si>
    <t>All-purpose cleaner with a natural pine scent provides effective cleaning for various surfaces. Formulated to tackle dirt, grease, and grime, it leaves a refreshing pine fragrance while ensuring a thorough clean. Ideal for use in kitchens, bathrooms, and other areas, it offers a natural and pleasant cleaning experience.</t>
  </si>
  <si>
    <t>https://fantasydiscountwholesale.com/wp-content/uploads/2024/08/82725.jpeg</t>
  </si>
  <si>
    <t>86220</t>
  </si>
  <si>
    <t xml:space="preserve">Cotton rounds pads 100ct - 86220       </t>
  </si>
  <si>
    <t xml:space="preserve">Cotton rounds pads 100ct        </t>
  </si>
  <si>
    <t>Pack of 100 cotton round pads, perfect for makeup removal, skincare application, and other personal care needs. These soft, absorbent pads are gentle on the skin, making them ideal for everyday use. Versatile and convenient, they are a must-have for any beauty routine.</t>
  </si>
  <si>
    <t>https://fantasydiscountwholesale.com/wp-content/uploads/2024/09/86220.jpeg</t>
  </si>
  <si>
    <t>85953</t>
  </si>
  <si>
    <t xml:space="preserve">Dental floss fluoride 60pc - 85953       </t>
  </si>
  <si>
    <t xml:space="preserve">Dental floss fluoride 60pc        </t>
  </si>
  <si>
    <t>Pack of 60 dental floss picks with fluoride, designed for easy and effective plaque removal. These picks help maintain oral hygiene by reaching tight spaces between teeth, promoting healthy gums and fresh breath. Convenient and portable, ideal for daily use at home or on the go.</t>
  </si>
  <si>
    <t>https://fantasydiscountwholesale.com/wp-content/uploads/2024/09/85953.jpeg</t>
  </si>
  <si>
    <t>IN86001</t>
  </si>
  <si>
    <t xml:space="preserve">Rubbing alcohol 12oz - IN86001       </t>
  </si>
  <si>
    <t xml:space="preserve">Rubbing alcohol 12oz        </t>
  </si>
  <si>
    <t>Rubbing alcohol, 12oz, is a versatile antiseptic solution used for cleaning wounds, sanitizing surfaces, and disinfecting equipment. Its fast-drying formula effectively kills germs and bacteria, making it essential for first aid, household cleaning, and general hygiene.</t>
  </si>
  <si>
    <t>https://fantasydiscountwholesale.com/wp-content/uploads/2024/09/IN86001.jpeg</t>
  </si>
  <si>
    <t>CN92099</t>
  </si>
  <si>
    <t>Table cover clear 54"*108" - CN92099</t>
  </si>
  <si>
    <t>Clear table cover 54*108</t>
  </si>
  <si>
    <t>Clear table cover, 54x108 inches, provides a protective layer for your table while allowing the beauty of your table surface to show through. Ideal for parties, everyday meals, or special occasions, it guards against spills, stains, and scratches while maintaining a clean, transparent look.</t>
  </si>
  <si>
    <t>https://fantasydiscountwholesale.com/wp-content/uploads/2024/09/CN92099.jpeg</t>
  </si>
  <si>
    <t>2361</t>
  </si>
  <si>
    <t>Pocket hair brush - 2361</t>
  </si>
  <si>
    <t>Black pocket hair brush - 2361</t>
  </si>
  <si>
    <t>The black pocket hair brush is a compact, portable grooming tool designed for easy hair management on the go. Its sleek design and soft bristles make it ideal for detangling and smoothing hair, offering a convenient solution for touch-ups throughout the day. Perfect for travel or everyday use.</t>
  </si>
  <si>
    <t>https://fantasydiscountwholesale.com/wp-content/uploads/2024/09/2361.jpeg</t>
  </si>
  <si>
    <t>8136</t>
  </si>
  <si>
    <t>Horn hair comb - 8136</t>
  </si>
  <si>
    <t>The Horn Hair Comb, model 8136, is a natural, handcrafted comb made from durable horn material. Designed for smooth detangling and gentle grooming, it helps reduce static and frizz, making it ideal for all hair types. Its sturdy construction ensures long-lasting use while offering a touch of elegance to your grooming routine.</t>
  </si>
  <si>
    <t>https://fantasydiscountwholesale.com/wp-content/uploads/2024/09/8136.jpeg</t>
  </si>
  <si>
    <t>94367</t>
  </si>
  <si>
    <t>Dove deo roll on 40 ml - 94367</t>
  </si>
  <si>
    <t>Dove Roll-On Deodorant, 40ml, provides long-lasting protection against sweat and odor while being gentle on the skin. Its moisturizing formula helps soothe and soften underarms, offering up to 48 hours of freshness. Perfect for daily use, leaving you feeling confident and comfortable all day.</t>
  </si>
  <si>
    <t>https://fantasydiscountwholesale.com/wp-content/uploads/2024/09/94367.jpeg</t>
  </si>
  <si>
    <t>61648</t>
  </si>
  <si>
    <t>Dove bar soap 135g shea butter - 61648</t>
  </si>
  <si>
    <t>Dove bar soap 135g shea butter</t>
  </si>
  <si>
    <t>Dove Shea Butter Bar Soap, 135g, offers a luxurious cleansing experience with the nourishing benefits of shea butter. Its gentle formula moisturizes the skin, leaving it soft and smooth while providing a creamy lather and a subtle, warm fragrance. Perfect for everyday use to pamper and hydrate your skin.</t>
  </si>
  <si>
    <t>https://fantasydiscountwholesale.com/wp-content/uploads/2024/10/61648.jpeg</t>
  </si>
  <si>
    <t>CN91267</t>
  </si>
  <si>
    <t>Babmoo sticks skewer 100ct - cn91267</t>
  </si>
  <si>
    <t>Babmoo sticks skewer 100ct</t>
  </si>
  <si>
    <t>Bamboo Sticks Skewers, 100ct, are durable and eco-friendly, perfect for grilling, barbecues, and food presentations. These versatile skewers are ideal for holding fruits, vegetables, meats, and other foods. Great for parties, picnics, or crafting, they offer a sturdy and natural solution for all your skewer needs.</t>
  </si>
  <si>
    <t>https://fantasydiscountwholesale.com/wp-content/uploads/2024/10/CN91267.jpeg</t>
  </si>
  <si>
    <t>96014</t>
  </si>
  <si>
    <t xml:space="preserve"> uncented 30 ct - 96014</t>
  </si>
  <si>
    <t xml:space="preserve"> uncented 30ct</t>
  </si>
  <si>
    <t xml:space="preserve"> Unscented, 30ct (model 96014), provides a clean, flameless lighting solution for any occasion. Perfect for home decor, events, or emergency lighting, these small candles offer a long-lasting, soft glow without fragrance. Ideal for creating a warm and cozy atmosphere in any setting.</t>
  </si>
  <si>
    <t>https://fantasydiscountwholesale.com/wp-content/uploads/2024/10/96014.jpeg</t>
  </si>
  <si>
    <t>121771</t>
  </si>
  <si>
    <t>Kill zone insect killer 3 oz - 121771</t>
  </si>
  <si>
    <t>Kill zone insect killer in &amp; outdoor  3 oz</t>
  </si>
  <si>
    <t>Kill Zone Insect Killer, 3 oz, provides powerful protection against a wide range of insects both indoors and outdoors. Its fast-acting formula effectively eliminates ants, spiders, roaches, and other pests, creating a pest-free environment. Ideal for use in homes, gardens, or patios, offering convenience and reliable results.</t>
  </si>
  <si>
    <t>https://fantasydiscountwholesale.com/wp-content/uploads/2024/10/121771.jpeg</t>
  </si>
  <si>
    <t>110343</t>
  </si>
  <si>
    <t>Anti-slip Bath mat foot prints - 110343</t>
  </si>
  <si>
    <t>Bath mat foot prints</t>
  </si>
  <si>
    <t>Bath Mat with Footprints, model 110343, features a charming design that adds a playful touch to your bathroom decor. Made from soft, absorbent materials, it provides comfort underfoot while effectively soaking up water. Perfect for enhancing safety and style in your bathroom, making every step a cozy experience.</t>
  </si>
  <si>
    <t>HA103</t>
  </si>
  <si>
    <t>Kitchen bbq lighter - HA103</t>
  </si>
  <si>
    <t xml:space="preserve">Kitchen bbq lighter </t>
  </si>
  <si>
    <t>Kitchen BBQ Lighter is a convenient and safe tool designed for lighting grills, stoves, and candles. Its extended reach and easy ignition make it ideal for outdoor barbecues, kitchen use, and hard-to-reach areas. Durable and refillable, it's perfect for everyday household needs or outdoor activities.</t>
  </si>
  <si>
    <t>0022</t>
  </si>
  <si>
    <t>Gorilla glue punk yellow - 0022</t>
  </si>
  <si>
    <t>Gorilla glue punk yellow</t>
  </si>
  <si>
    <t>Gorilla Glue Punk Yellow, model 0022, is a strong, fast-acting adhesive perfect for tough repairs and bonding tasks. Its durable formula creates a long-lasting hold on various materials, including wood, metal, and plastic. Ideal for DIY projects, crafts, and household repairs, ensuring a reliable and sturdy bond.</t>
  </si>
  <si>
    <t>6667</t>
  </si>
  <si>
    <t xml:space="preserve">Clear tape - 6667 </t>
  </si>
  <si>
    <t>Clear Tape, model 6667, provides a strong and invisible adhesive for sealing, packing, and everyday tasks. Perfect for use at home, in the office, or for crafts, this durable tape offers a smooth, clear finish that blends seamlessly with surfaces while securely holding items in place. Ideal for light to medium-duty applications.</t>
  </si>
  <si>
    <t>362</t>
  </si>
  <si>
    <t>Pliers ciilt normal 200mm -362</t>
  </si>
  <si>
    <t>Pliers Ciilt Normal, 200mm (model 362), are versatile and durable tools designed for gripping, bending, and cutting various materials. Their ergonomic design ensures a comfortable grip and precise control, making them ideal for household repairs, electrical work, and DIY projects. Perfect for everyday use in a toolkit.</t>
  </si>
  <si>
    <t>https://fantasydiscountwholesale.com/wp-content/uploads/2024/10/362.jpeg</t>
  </si>
  <si>
    <t>386</t>
  </si>
  <si>
    <t>Pliers ciilt cutter  200mm -386</t>
  </si>
  <si>
    <t>Pliers Ciilt Cutter, 200mm (model 386), are strong and efficient cutting tools designed for precise wire and material cutting. With sharp, durable blades and a comfortable grip, these pliers are ideal for electrical work, construction, and various DIY projects. Built for long-lasting performance and reliable use.</t>
  </si>
  <si>
    <t>https://fantasydiscountwholesale.com/wp-content/uploads/2024/10/386.jpeg</t>
  </si>
  <si>
    <t>379</t>
  </si>
  <si>
    <t>Pliers ciilt point head 200mm -379</t>
  </si>
  <si>
    <t>Pliers Ciilt Point Head, 200mm (model 379), are precision tools designed with a narrow, pointed head for gripping, bending, and manipulating small objects in tight spaces. Perfect for intricate tasks such as electrical work or crafting, these pliers offer control and accuracy with a comfortable grip for ease of use.</t>
  </si>
  <si>
    <t>https://fantasydiscountwholesale.com/wp-content/uploads/2024/10/379.jpeg</t>
  </si>
  <si>
    <t>YH066</t>
  </si>
  <si>
    <t>Bath sponge muyi 1pc- yh066</t>
  </si>
  <si>
    <t>Bath sponge muyi - yh066</t>
  </si>
  <si>
    <t>Bath Sponge Muyi, model YH066, is a soft and durable sponge designed to gently cleanse and exfoliate the skin. Its textured surface creates a rich lather, making it ideal for daily use in the shower or bath. Perfect for promoting smooth, refreshed skin while enhancing your bathing experience.</t>
  </si>
  <si>
    <t>https://fantasydiscountwholesale.com/wp-content/uploads/2024/10/YH066.jpeg</t>
  </si>
  <si>
    <t>3640</t>
  </si>
  <si>
    <t>Bath sponge 4pc mix - 3640</t>
  </si>
  <si>
    <t>Bath Sponge 4pc Mix, model 3640, includes four assorted sponges designed for gentle cleansing and exfoliation. Each sponge provides a rich lather for an invigorating bathing experience, helping to remove dead skin cells and leave your skin feeling refreshed and smooth. Ideal for daily use and suitable for all skin types.</t>
  </si>
  <si>
    <t>https://fantasydiscountwholesale.com/wp-content/uploads/2024/10/3640.jpeg</t>
  </si>
  <si>
    <t>06395</t>
  </si>
  <si>
    <t>Towel small spring wind - 06395</t>
  </si>
  <si>
    <t>Towel small spring wind 100% cotton - 06395</t>
  </si>
  <si>
    <t>The Small Spring Wind Towel, model 06395, is made from 100% cotton, offering a soft and absorbent texture. Ideal for personal use, it is gentle on the skin and perfect for drying hands or face. Its lightweight design and durable quality make it an excellent addition to any bathroom or travel kit.</t>
  </si>
  <si>
    <t>https://fantasydiscountwholesale.com/wp-content/uploads/2024/10/06395.jpeg</t>
  </si>
  <si>
    <t>690081</t>
  </si>
  <si>
    <t>Tubeless tire repair kit - 690081</t>
  </si>
  <si>
    <t>Tubeless Tire Repair Kit, model 690081, is a compact and essential toolset for repairing punctures in tubeless tires. It includes all necessary tools, such as plugs and a reamer, to quickly and efficiently seal punctures without needing to remove the tire. Ideal for cars, motorcycles, and bicycles, ensuring you're prepared for tire emergencies.</t>
  </si>
  <si>
    <t>https://fantasydiscountwholesale.com/wp-content/uploads/2024/10/690081.jpeg</t>
  </si>
  <si>
    <t>H105</t>
  </si>
  <si>
    <t>Screw pearcing set - H105</t>
  </si>
  <si>
    <t>Screw Piercing Set, model H105, is designed for drilling and piercing through various materials, providing precision and durability. This set includes multiple screw sizes, ideal for wood, metal, or plastic work. Perfect for DIY projects or professional use, it ensures reliable performance for fastening and assembly tasks.</t>
  </si>
  <si>
    <t>https://fantasydiscountwholesale.com/wp-content/uploads/2024/10/H-105.jpeg</t>
  </si>
  <si>
    <t>2144</t>
  </si>
  <si>
    <t>Melamine deep plate 11" - 2144</t>
  </si>
  <si>
    <t>Melamine Deep Plate, 11" (model 2144), is a durable and lightweight dish ideal for everyday use or casual dining. Its deep design makes it perfect for serving soups, salads, or pasta, while the melamine material is break-resistant and easy to clean. Ideal for both indoor and outdoor dining.</t>
  </si>
  <si>
    <t>https://fantasydiscountwholesale.com/wp-content/uploads/2024/10/2144.jpeg</t>
  </si>
  <si>
    <t>663F</t>
  </si>
  <si>
    <t>Guitar cartoon - 663F</t>
  </si>
  <si>
    <t>The Guitar Cartoon, model 663F, is a fun and colorful toy guitar designed for young music enthusiasts. Featuring a vibrant cartoon design, this lightweight instrument is perfect for little hands, encouraging imaginative play and fostering an early love for music. Ideal for kids, it provides a playful introduction to strumming and rhythm.</t>
  </si>
  <si>
    <t>https://fantasydiscountwholesale.com/wp-content/uploads/2024/10/663F.jpeg</t>
  </si>
  <si>
    <t>355-9B</t>
  </si>
  <si>
    <t>Bubble water 2pc - 355-9B</t>
  </si>
  <si>
    <t>The Bubble Water Set, 2 pieces (model 355-9B), is perfect for creating endless bubbles and outdoor fun. Each set includes two bottles of bubble solution, ready to use with bubble wands for quick, easy play. Ideal for parties, outdoor activities, or everyday entertainment, bringing joy to kids of all ages.</t>
  </si>
  <si>
    <t>https://fantasydiscountwholesale.com/wp-content/uploads/2025/10/355-9B.jpeg</t>
  </si>
  <si>
    <t>377489</t>
  </si>
  <si>
    <t>Stationary tape - 377489</t>
  </si>
  <si>
    <t>Stationery Tape, model 377489, is a versatile adhesive tape ideal for office, school, or home use. Its clear finish and strong hold make it perfect for sealing, repairing, or crafting tasks. Easy to dispense and suitable for a variety of surfaces, it’s an essential item for everyday organization and projects.</t>
  </si>
  <si>
    <t>375817</t>
  </si>
  <si>
    <t>Electric shock mosquito lamp - 375817</t>
  </si>
  <si>
    <t>The Electric Shock Mosquito Lamp, model 375817, is an effective solution for indoor and outdoor mosquito control. Using UV light to attract insects, it safely eliminates mosquitoes and other pests upon contact with an electric grid. Ideal for use in homes, patios, and camping areas, it provides a chemical-free way to enjoy a mosquito-free environment.</t>
  </si>
  <si>
    <t>2018-28A</t>
  </si>
  <si>
    <t>Emoji bubble stick - 2018-28A</t>
  </si>
  <si>
    <t>The Emoji Bubble Stick, model 2018-28A, is a fun and colorful bubble wand featuring popular emoji designs. Filled with bubble solution, it creates a stream of bubbles with a simple wave, making it perfect for parties, outdoor activities, or playtime. Ideal for kids who love bubbles and emojis, adding joy to any occasion.</t>
  </si>
  <si>
    <t>https://fantasydiscountwholesale.com/wp-content/uploads/2024/10/2018-28A.jpeg</t>
  </si>
  <si>
    <t>377150</t>
  </si>
  <si>
    <t>Crystal mud bucket - 377150</t>
  </si>
  <si>
    <t>The Crystal Mud Bucket, model 377150, is a fun, sensory play item filled with soft, stretchy, and colorful crystal-like slime. Perfect for kids to mold, stretch, and squish, it promotes creativity and tactile exploration. Ideal for playtime at home or as a stress-relief tool, offering hours of interactive fun.</t>
  </si>
  <si>
    <t>https://fantasydiscountwholesale.com/wp-content/uploads/2024/10/377150.jpeg</t>
  </si>
  <si>
    <t>76565</t>
  </si>
  <si>
    <t>Porceline cup - 76565</t>
  </si>
  <si>
    <t>The Porcelain Cup, model 76565, is a beautifully crafted and durable cup, ideal for enjoying hot beverages like coffee or tea. Its smooth, glossy finish and elegant design make it perfect for both everyday use and special occasions. Made from high-quality porcelain, it offers a timeless aesthetic and long-lasting durability.</t>
  </si>
  <si>
    <t>376460</t>
  </si>
  <si>
    <t>key chain Messi jersery - 376460</t>
  </si>
  <si>
    <t>Messi jersery keychain - 376460</t>
  </si>
  <si>
    <t>The Messi Jersey Keychain, model 376460, features a miniature replica of Lionel Messi's iconic jersey, making it a must-have accessory for soccer fans. Lightweight and durable, this keychain is perfect for attaching to keys, bags, or backpacks, showcasing your support for one of the greatest players in football history. An ideal gift for sports enthusiasts and collectors alike!</t>
  </si>
  <si>
    <t>https://fantasydiscountwholesale.com/wp-content/uploads/2024/10/376460.jpeg</t>
  </si>
  <si>
    <t>376121</t>
  </si>
  <si>
    <t>Plush keychain 4.5*9 - 376121</t>
  </si>
  <si>
    <t>The Plush Keychain, measuring 4.5" x 9", is a soft and cuddly accessory perfect for adding a touch of charm to your keys or bags. Made from high-quality, huggable material, it features a delightful design that appeals to both kids and adults. Ideal for gifting or personal use, this keychain brings a playful element to everyday items.</t>
  </si>
  <si>
    <t>https://fantasydiscountwholesale.com/wp-content/uploads/2024/10/376121.jpeg</t>
  </si>
  <si>
    <t>ARB0927</t>
  </si>
  <si>
    <t>Spinning top. with wind-up shooter 3pc -ARB0927</t>
  </si>
  <si>
    <t>The Spinning Top with Wind-Up Shooter (3pc) - ARB0927 features three colorful tops and a wind-up launcher for easy spinning action. Great for kids' playtime, it offers hours of fun and excitement. Perfect for wholesale toy or discount stores.</t>
  </si>
  <si>
    <t>https://fantasydiscountwholesale.com/wp-content/uploads/2024/10/ARB0927.jpeg</t>
  </si>
  <si>
    <t>ARB1303</t>
  </si>
  <si>
    <t>Assrt die-cast car set 3pc - ARB1303</t>
  </si>
  <si>
    <t>The Assorted Die-Cast Car Set (3pc) - ARB1303 includes three durable, mini die-cast cars in various designs. These high-quality vehicles are perfect for racing and imaginative play. A great addition to toy aisles in discount stores or wholesale outlets.</t>
  </si>
  <si>
    <t>https://fantasydiscountwholesale.com/wp-content/uploads/2024/10/ARB1303.jpeg</t>
  </si>
  <si>
    <t>ARB2307</t>
  </si>
  <si>
    <t>Diecast cars &amp; trucks 5pc - ARB2307</t>
  </si>
  <si>
    <t>The Diecast Cars &amp; Trucks Set (5pc) - ARB2307 offers a mix of five sturdy, mini die-cast vehicles, including cars and trucks. Perfect for imaginative play and vehicle collections. Ideal for toy sections in discount stores and wholesale markets.</t>
  </si>
  <si>
    <t>https://fantasydiscountwholesale.com/wp-content/uploads/2024/10/ARB2307.jpeg</t>
  </si>
  <si>
    <t>ARB62061</t>
  </si>
  <si>
    <t>Assrt die-cast car set 3" 6pc - ARB62061</t>
  </si>
  <si>
    <t>The Assorted Die-Cast Car Set (3", 6pc) - ARB62061 features six mini die-cast cars in various styles. These durable vehicles are perfect for racing and play. A must-have for toy collections, ideal for discount stores and wholesale distribution.</t>
  </si>
  <si>
    <t>https://fantasydiscountwholesale.com/wp-content/uploads/2024/10/ARB62061.jpeg</t>
  </si>
  <si>
    <t>ARG6401</t>
  </si>
  <si>
    <t>Toy bottle 4.75" - ARG6401</t>
  </si>
  <si>
    <t>The Toy Bottle (4.75") - ARG6401 is a cute, miniature bottle perfect for doll accessories and pretend play. Ideal for nurturing role-play and adding realism to doll care. A great addition for toy and gift sections in discount stores.</t>
  </si>
  <si>
    <t>https://fantasydiscountwholesale.com/wp-content/uploads/2024/10/ARG6401.jpeg</t>
  </si>
  <si>
    <t>ARM078</t>
  </si>
  <si>
    <t>Metallic color slime tube 3.5" - ARM078</t>
  </si>
  <si>
    <t>The Metallic Color Slime Tube (3.5") - ARM078 features a vibrant, metallic-colored slime packed in a convenient tube. Stretchy and fun to play with, it’s perfect for sensory play and stress relief. A popular choice for toy aisles in discount stores.</t>
  </si>
  <si>
    <t>https://fantasydiscountwholesale.com/wp-content/uploads/2024/10/ARM078.jpeg</t>
  </si>
  <si>
    <t>ARM16831</t>
  </si>
  <si>
    <t>Tamborine 4" - ARM16831</t>
  </si>
  <si>
    <t>The Tambourine (4") - ARM16831 is a colorful, mini percussion instrument designed for little hands. Perfect for introducing kids to music and rhythm, it encourages creativity and coordination. Ideal for toy sections in discount stores and music-themed retail.</t>
  </si>
  <si>
    <t>https://fantasydiscountwholesale.com/wp-content/uploads/2024/10/ARM16831.jpeg</t>
  </si>
  <si>
    <t>ARM2019</t>
  </si>
  <si>
    <t>High bouncing balls 5pc - ARM2019</t>
  </si>
  <si>
    <t>The High Bouncing Balls Set (5pc) - ARM2019 includes five colorful, durable balls designed for maximum bounce and fun. Great for outdoor play, these balls are perfect for games and activities. A fantastic addition to toy sections in discount and wholesale stores.</t>
  </si>
  <si>
    <t>https://fantasydiscountwholesale.com/wp-content/uploads/2024/10/ARM2019.jpeg</t>
  </si>
  <si>
    <t>ARM3089</t>
  </si>
  <si>
    <t>Guitar 11" - ARM3089</t>
  </si>
  <si>
    <t>The Guitar (11") - ARM3089 is a stylish mini guitar designed for young musicians. Featuring vibrant colors and a lightweight design, it encourages creative play and musical exploration. Ideal for toy sections in discount stores and music-themed retailers.</t>
  </si>
  <si>
    <t>https://fantasydiscountwholesale.com/wp-content/uploads/2024/10/ARM3089.jpeg</t>
  </si>
  <si>
    <t>ARM6081</t>
  </si>
  <si>
    <t>Flying disk 8" - ARM6081</t>
  </si>
  <si>
    <t>The Flying Disk (8") - ARM6081 is a lightweight, durable frisbee designed for outdoor fun. Perfect for parks, beaches, and backyard play, it promotes active play and coordination. An excellent addition to toy sections in discount stores and outdoor retailers.</t>
  </si>
  <si>
    <t>https://fantasydiscountwholesale.com/wp-content/uploads/2024/10/ARM6081.jpeg</t>
  </si>
  <si>
    <t>ARW20722</t>
  </si>
  <si>
    <t>Water gun w/pump action 12" - ARW20722</t>
  </si>
  <si>
    <t>The Water Gun with Pump Action (12") - ARW20722 is a fun, durable water blaster that provides hours of outdoor entertainment. Featuring an easy-to-use pump mechanism, it's perfect for water fights and summer play. Ideal for toy sections in discount and wholesale stores.</t>
  </si>
  <si>
    <t>https://fantasydiscountwholesale.com/wp-content/uploads/2024/10/ARW20722.jpeg</t>
  </si>
  <si>
    <t>ARY430013</t>
  </si>
  <si>
    <t>Baby rattle play set 3pc - ARY430013</t>
  </si>
  <si>
    <t>The Baby Rattle Play Set (3pc) - ARY430013 includes three colorful, easy-to-grip rattles designed for infants. Perfect for sensory development and hand-eye coordination, these rattles are safe and fun for little ones. A great addition to toy sections in discount stores.</t>
  </si>
  <si>
    <t>https://fantasydiscountwholesale.com/wp-content/uploads/2024/10/ARY430013.jpeg</t>
  </si>
  <si>
    <t>ARY6319</t>
  </si>
  <si>
    <t>Piano w/ sound &amp; ligths 6.75" - ARY6319</t>
  </si>
  <si>
    <t>The Piano with Sound &amp; Lights (6.75") - ARY6319 is an interactive musical toy featuring colorful keys that produce sounds and lights. Perfect for introducing toddlers to music and rhythm, it encourages creativity and sensory exploration. Ideal for toy aisles in discount stores.</t>
  </si>
  <si>
    <t>https://fantasydiscountwholesale.com/wp-content/uploads/2024/10/ARY6319.jpeg</t>
  </si>
  <si>
    <t>NB66883</t>
  </si>
  <si>
    <t>Ninja toy sword 20.5" - NB66883</t>
  </si>
  <si>
    <t>The Ninja Toy Sword (20.5") - NB66883 is a striking and sturdy play sword designed for imaginative adventures. Featuring a colorful design, it's perfect for role-playing and pretend battles. A fantastic addition to toy sections in discount stores and party supplies.</t>
  </si>
  <si>
    <t>https://fantasydiscountwholesale.com/wp-content/uploads/2024/10/NB66883.jpeg</t>
  </si>
  <si>
    <t>NG26320</t>
  </si>
  <si>
    <t>Elsie doll w/ accss 4" - NG26320</t>
  </si>
  <si>
    <t>The Elsie Doll with Accessories (4") - NG26320 features a charming doll complete with fashionable accessories for creative play. Perfect for nurturing and imaginative storytelling, this doll encourages role-playing. A delightful addition to toy sections in discount stores and gift shops.</t>
  </si>
  <si>
    <t>https://fantasydiscountwholesale.com/wp-content/uploads/2024/10/NG26320.jpeg</t>
  </si>
  <si>
    <t>11676-12</t>
  </si>
  <si>
    <t>Insect repelent spray 4oz - 11676-12</t>
  </si>
  <si>
    <t>The Insect Repellent Spray (4oz) - 11676-12 is an effective solution for keeping pesky bugs at bay. Easy to apply and suitable for outdoor use, it provides long-lasting protection against insects. A must-have item for outdoor enthusiasts, ideal for discount stores and camping sections.</t>
  </si>
  <si>
    <t>https://fantasydiscountwholesale.com/wp-content/uploads/2024/10/11676-12.jpeg</t>
  </si>
  <si>
    <t>10674</t>
  </si>
  <si>
    <t>Christmas wrapping roll 15 ft - 10674</t>
  </si>
  <si>
    <t>The Christmas Wrapping Roll, model 10674, is a 15-foot roll of festive wrapping paper, perfect for adding holiday cheer to your gifts. Featuring vibrant holiday-themed designs, it's ideal for wrapping presents of all sizes. Durable and easy to use, this roll ensures your gifts look beautiful and festive under the tree.</t>
  </si>
  <si>
    <t>https://fantasydiscountwholesale.com/wp-content/uploads/2024/10/10674.jpeg</t>
  </si>
  <si>
    <t>1108</t>
  </si>
  <si>
    <t>Fashion girl hello - 1108</t>
  </si>
  <si>
    <t>The Fashion Girl Hello, model 1108, is a stylish and fun doll designed for imaginative play. Dressed in trendy outfits, this doll is perfect for kids who love fashion and role-playing. With its vibrant look and fashionable accessories, it encourages creativity and provides hours of entertainment for young fashion enthusiasts.</t>
  </si>
  <si>
    <t>https://fantasydiscountwholesale.com/wp-content/uploads/2024/10/1108.jpeg</t>
  </si>
  <si>
    <t>G6006</t>
  </si>
  <si>
    <t xml:space="preserve"> mix color - G6006</t>
  </si>
  <si>
    <t>The  Mix Color Set, model G60063, features an assortment of bold and beautiful colors for creative nail designs. Perfect for experimenting with different shades and styles, this set is safe and easy to use, making it ideal for young beauty lovers and aspiring nail artists who enjoy expressing their individuality through vibrant manicures.</t>
  </si>
  <si>
    <t>https://fantasydiscountwholesale.com/wp-content/uploads/2024/10/G6006.jpeg</t>
  </si>
  <si>
    <t>G6001</t>
  </si>
  <si>
    <t>Mix clear nail polish - G6001</t>
  </si>
  <si>
    <t xml:space="preserve"> clear - G6001</t>
  </si>
  <si>
    <t>The  Clear, model G6001, is a versatile, transparent polish perfect for adding a glossy finish to any manicure. It can be used alone for a clean, polished look or as a top coat to protect and enhance colored . Ideal for maintaining shiny, well-groomed nails.</t>
  </si>
  <si>
    <t>https://fantasydiscountwholesale.com/wp-content/uploads/2024/10/G6001.jpeg</t>
  </si>
  <si>
    <t>501870M</t>
  </si>
  <si>
    <t>Rubber gloves for kitchen Medium - 501870M</t>
  </si>
  <si>
    <t>The Rubber Gloves for Kitchen, Medium size, model 501870M, offer reliable protection for hands during dishwashing and cleaning tasks. Made from durable, waterproof rubber, these gloves provide a comfortable fit, ensuring flexibility and grip for handling wet or soapy items safely. Ideal for everyday kitchen use and household chores.</t>
  </si>
  <si>
    <t>https://fantasydiscountwholesale.com/wp-content/uploads/2024/11/501870.jpeg</t>
  </si>
  <si>
    <t>501870L</t>
  </si>
  <si>
    <t>Rubber gloves for kitchen Large - 501870L</t>
  </si>
  <si>
    <t>The Rubber Gloves for Kitchen, Large size, model 501870L, provide durable protection for hands during dishwashing and cleaning. Made from high-quality, waterproof rubber, these gloves ensure a secure grip and comfortable fit, making them ideal for tackling various kitchen and household tasks with ease and safety.</t>
  </si>
  <si>
    <t>15C-A</t>
  </si>
  <si>
    <t>Charger 2 in 1 home C to C - 15C-A</t>
  </si>
  <si>
    <t>The 2-in-1 Home Charger, model 15C-A, features a USB-C to USB-C connection, offering fast and reliable charging for compatible devices. Designed for home use, this charger provides efficient power delivery, ensuring quick charging times. Ideal for modern devices with USB-C compatibility, making it a convenient and versatile charging solution.</t>
  </si>
  <si>
    <t>https://fantasydiscountwholesale.com/wp-content/uploads/2024/11/15C-A.jpeg</t>
  </si>
  <si>
    <t>C003-640</t>
  </si>
  <si>
    <t>Charger Type-C cable quick charge - C003-640</t>
  </si>
  <si>
    <t>The Charger Type-C Quick Charge Cable, model C003-640, is designed for fast, efficient charging of USB-C devices. With durable construction and quick-charge compatibility, this cable ensures rapid power delivery and stable data transfer. Perfect for home or office use, it’s ideal for keeping modern devices charged and ready to go.</t>
  </si>
  <si>
    <t>https://fantasydiscountwholesale.com/wp-content/uploads/2024/11/C003-640.jpeg</t>
  </si>
  <si>
    <t>E27</t>
  </si>
  <si>
    <t>Led rechargable light bulb with on and off switch - E27</t>
  </si>
  <si>
    <t>The LED Rechargeable Light Bulb, model E27, combines energy efficiency with convenience, featuring a built-in rechargeable battery. This bulb automatically powers up during outages, providing continuous illumination when needed most. Ideal for home or emergency use, it fits standard E27 sockets and offers a bright, reliable light source with extended battery life.</t>
  </si>
  <si>
    <t>https://fantasydiscountwholesale.com/wp-content/uploads/2024/11/E27.jpeg</t>
  </si>
  <si>
    <t>E28</t>
  </si>
  <si>
    <t>Led on and off switch for rechargeable light bulb- E28</t>
  </si>
  <si>
    <t>Led rechargable light bulb on and off switch - E28</t>
  </si>
  <si>
    <t>The LED Rechargeable Light Bulb with On/Off Switch, model E28, is designed for versatility and convenience. Featuring a built-in rechargeable battery and an integrated switch, this bulb fits standard E27 sockets, providing reliable lighting even during power outages. Perfect for emergency use or portable lighting, it ensures continuous illumination with easy control.</t>
  </si>
  <si>
    <t>https://fantasydiscountwholesale.com/wp-content/uploads/2024/11/E28.jpeg</t>
  </si>
  <si>
    <t>RBW-0744R8</t>
  </si>
  <si>
    <t>Hair clip - rbw-0744r8</t>
  </si>
  <si>
    <t>The Hair Clip, model RBW-0744R8, is a stylish and durable accessory designed to securely hold hair in place. Featuring a sleek design with a strong grip, it's perfect for everyday use or special occasions. Suitable for all hair types, this versatile clip adds a touch of elegance to any hairstyle.</t>
  </si>
  <si>
    <t>https://fantasydiscountwholesale.com/wp-content/uploads/2024/11/RBW-0744R8.jpeg</t>
  </si>
  <si>
    <t>G2410</t>
  </si>
  <si>
    <t>Natural soap aloevera - g2410</t>
  </si>
  <si>
    <t>The Natural Aloe Vera Soap, model G2410, is crafted with soothing aloe vera extracts to gently cleanse and nourish the skin. Ideal for all skin types, it offers a refreshing, hydrating experience, leaving your skin soft, smooth, and revitalized. Perfect for daily use, providing natural moisture and a healthy glow.</t>
  </si>
  <si>
    <t>https://fantasydiscountwholesale.com/wp-content/uploads/2024/11/G2410.jpeg</t>
  </si>
  <si>
    <t>G2411</t>
  </si>
  <si>
    <t>Natural soap jasmine - g2411</t>
  </si>
  <si>
    <t>The Natural Jasmine Soap, model G2411, is infused with the delicate essence of jasmine to cleanse and refresh your skin. Enriched with natural ingredients, this soap provides a soothing, aromatic experience while leaving your skin soft, smooth, and lightly fragranced. Ideal for daily use, promoting a luxurious, spa-like feel.</t>
  </si>
  <si>
    <t>https://fantasydiscountwholesale.com/wp-content/uploads/2024/11/G2411.jpeg</t>
  </si>
  <si>
    <t>G2409</t>
  </si>
  <si>
    <t>Natural soap whitesage - g2409</t>
  </si>
  <si>
    <t>The Natural White Sage Soap, model G2409, is enriched with the purifying properties of white sage to gently cleanse and rejuvenate your skin. This aromatic soap provides a calming, earthy fragrance, leaving your skin feeling refreshed and nourished. Perfect for daily use, offering a soothing and revitalizing bathing experience.</t>
  </si>
  <si>
    <t>https://fantasydiscountwholesale.com/wp-content/uploads/2024/11/G2409.jpeg</t>
  </si>
  <si>
    <t>G2403</t>
  </si>
  <si>
    <t>Natural soap sandalwood - g2403</t>
  </si>
  <si>
    <t>The Natural Sandalwood Soap, model G2403, is infused with the rich, earthy scent of sandalwood to cleanse and moisturize your skin. This soap provides a luxurious, aromatic experience, leaving your skin feeling soft, smooth, and rejuvenated. Perfect for daily use, it brings a touch of natural elegance to your skincare routine.</t>
  </si>
  <si>
    <t>https://fantasydiscountwholesale.com/wp-content/uploads/2024/11/G2403.jpeg</t>
  </si>
  <si>
    <t>G2408</t>
  </si>
  <si>
    <t>Natural soap rose - g2408</t>
  </si>
  <si>
    <t>The Natural Rose Soap, model G2408, is infused with the enchanting fragrance of roses, offering a gentle and nourishing cleanse. Rich in natural ingredients, it leaves your skin feeling soft, smooth, and delicately scented. Perfect for daily use, this soap provides a luxurious and refreshing bathing experience.</t>
  </si>
  <si>
    <t>https://fantasydiscountwholesale.com/wp-content/uploads/2024/11/G2408.jpeg</t>
  </si>
  <si>
    <t>G2404</t>
  </si>
  <si>
    <t>natural soap 7 chakra - g2404</t>
  </si>
  <si>
    <t>The Natural 7 Chakra Soap, model G2404, is crafted to balance and energize your chakras with a blend of natural ingredients and essential oils. Each layer is infused with a unique color and scent to align with the seven chakras, promoting harmony and well-being. Perfect for a holistic cleansing experience that nurtures both body and spirit.</t>
  </si>
  <si>
    <t>https://fantasydiscountwholesale.com/wp-content/uploads/2024/11/G2404.jpeg</t>
  </si>
  <si>
    <t>G2405</t>
  </si>
  <si>
    <t>natural soap lavender - g2405</t>
  </si>
  <si>
    <t>The Natural Lavender Soap, model G2405, is enriched with calming lavender essential oil to gently cleanse and soothe your skin. Known for its relaxing aroma, this soap leaves your skin feeling soft, refreshed, and lightly scented. Ideal for daily use, it provides a tranquil, spa-like experience with every wash.</t>
  </si>
  <si>
    <t>https://fantasydiscountwholesale.com/wp-content/uploads/2024/11/G2405.jpeg</t>
  </si>
  <si>
    <t>G2407</t>
  </si>
  <si>
    <t>natural soap patchouli - g2407</t>
  </si>
  <si>
    <t>The Natural Patchouli Soap, model G2407, is infused with the earthy, aromatic scent of patchouli to cleanse and nourish your skin. Known for its grounding properties, this soap leaves your skin feeling soft and rejuvenated while providing a rich, calming fragrance. Perfect for daily use, it offers a soothing and aromatic bathing experience.</t>
  </si>
  <si>
    <t>https://fantasydiscountwholesale.com/wp-content/uploads/2024/11/G2407.jpeg</t>
  </si>
  <si>
    <t>RCP-0455R</t>
  </si>
  <si>
    <t>Hair clip - rcp-0455r</t>
  </si>
  <si>
    <t>The Hair Clip, model RCP-0455R, is a stylish and practical accessory designed to securely hold hair in place. Featuring a durable construction and a sleek design, it’s perfect for everyday use or special occasions. Ideal for all hair types, this clip ensures a firm grip while adding a touch of elegance to your hairstyle.</t>
  </si>
  <si>
    <t>https://fantasydiscountwholesale.com/wp-content/uploads/2024/11/RCP-0455R.jpeg</t>
  </si>
  <si>
    <t>RCP-0261BT</t>
  </si>
  <si>
    <t>Hair clip - rcp-0261bt</t>
  </si>
  <si>
    <t>The Hair Clip, model RCP-0261BT, is a sleek and stylish accessory designed for securing hair with ease. With its sturdy construction and fashionable design, it offers a reliable grip for all hair types. Ideal for daily use or adding a chic touch to any hairstyle, this clip combines functionality with elegance.</t>
  </si>
  <si>
    <t>https://fantasydiscountwholesale.com/wp-content/uploads/2024/11/RCP-0261BT.jpeg</t>
  </si>
  <si>
    <t>RAN-0053R2</t>
  </si>
  <si>
    <t>Pre-glued nails - RAN-0053R2</t>
  </si>
  <si>
    <t>The Pre-Glued Nails, model RAN-0053R2, offer a quick and easy solution for stylish, salon-quality nails at home. These nails come with adhesive backing, ensuring a hassle-free application and long-lasting wear. Perfect for an instant manicure, they feature a sleek design that suits any occasion, providing a flawless finish in minutes.</t>
  </si>
  <si>
    <t>https://fantasydiscountwholesale.com/wp-content/uploads/2024/11/RAN-0053R2.jpeg</t>
  </si>
  <si>
    <t>RCP-0495GS</t>
  </si>
  <si>
    <t>Hair clip - rcp-0495gs</t>
  </si>
  <si>
    <t>The Hair Clip, model RCP-0495GS, is a chic and durable accessory designed to keep hair securely in place. Its elegant design adds a touch of sophistication, making it perfect for both everyday wear and special occasions. Suitable for all hair types, this clip provides a firm grip while enhancing any hairstyle with a stylish flair.</t>
  </si>
  <si>
    <t>https://fantasydiscountwholesale.com/wp-content/uploads/2024/11/RCP-0495GS.jpeg</t>
  </si>
  <si>
    <t>ETB4172</t>
  </si>
  <si>
    <t>Bracelet - ETB4172</t>
  </si>
  <si>
    <t>The Bracelet, model ETB4172, is a stylish accessory crafted to complement any outfit. Featuring a sleek design with high-quality materials, it offers both durability and elegance. Perfect for daily wear or special occasions, this bracelet adds a touch of sophistication and charm to your look.</t>
  </si>
  <si>
    <t>https://fantasydiscountwholesale.com/wp-content/uploads/2024/11/ETB4172.jpeg</t>
  </si>
  <si>
    <t>KL-5517G</t>
  </si>
  <si>
    <t>Key chain - KL-5517G</t>
  </si>
  <si>
    <t>Key cahin - KL-5517G</t>
  </si>
  <si>
    <t>The Keychain, model KL-5517G, is a practical and stylish accessory designed to keep your keys organized. Featuring a durable build and a sleek design, it’s perfect for everyday use. Ideal for adding a touch of elegance to your keyring or as a thoughtful gift.</t>
  </si>
  <si>
    <t>https://fantasydiscountwholesale.com/wp-content/uploads/2024/11/KL-5517G.jpeg</t>
  </si>
  <si>
    <t>CL-6004</t>
  </si>
  <si>
    <t>Hair clip - cl-6004</t>
  </si>
  <si>
    <t>The Hair Clip, model CL-6004, is a versatile accessory designed to securely hold your hair in place. With its sturdy construction and elegant design, this clip is perfect for both casual and formal hairstyles. Suitable for all hair types, it provides a reliable grip while adding a touch of style to your look.</t>
  </si>
  <si>
    <t>https://fantasydiscountwholesale.com/wp-content/uploads/2024/11/CL-6204.jpeg</t>
  </si>
  <si>
    <t>SCP-0112</t>
  </si>
  <si>
    <t>Hair clip - SCP-0112</t>
  </si>
  <si>
    <t>The Hair Clip, model SCP-0112, combines style and function with its elegant design and strong hold. Perfect for securing various hairstyles, this versatile clip suits all hair types. Whether for everyday wear or special occasions, it adds a chic touch while keeping hair neatly in place.</t>
  </si>
  <si>
    <t>https://fantasydiscountwholesale.com/wp-content/uploads/2024/11/SCP-0112.jpeg</t>
  </si>
  <si>
    <t>SKC-0070GS6</t>
  </si>
  <si>
    <t>Key chain - SKC-0070GS6</t>
  </si>
  <si>
    <t>The Key Chain, model SKC-0070GS6, is a stylish and durable accessory designed to keep your keys secure and organized. Featuring a sleek design with high-quality materials, it’s perfect for everyday use. Ideal for adding a touch of elegance to your key collection or as a thoughtful gift.</t>
  </si>
  <si>
    <t>https://fantasydiscountwholesale.com/wp-content/uploads/2024/11/SKC-0070GS6.jpeg</t>
  </si>
  <si>
    <t>RCP-0438R</t>
  </si>
  <si>
    <t>Hair clip - RCP-0438R</t>
  </si>
  <si>
    <t>The Hair Clip, model RCP-0438R, is a stylish accessory designed for a secure and comfortable hold. With a durable build and elegant design, it’s perfect for enhancing everyday hairstyles or adding a touch of sophistication to special occasions. Suitable for all hair types, this clip ensures a reliable grip with a fashionable flair.</t>
  </si>
  <si>
    <t>https://fantasydiscountwholesale.com/wp-content/uploads/2024/11/RCP-0438R.jpeg</t>
  </si>
  <si>
    <t>SKC-0087</t>
  </si>
  <si>
    <t>Key chain - SKC-0087</t>
  </si>
  <si>
    <t>The Key Chain, model SKC-0087, is a practical and stylish accessory designed to keep your keys organized. Made with high-quality materials, it features a sleek and durable design, perfect for everyday use. A great addition to your keyring or as a thoughtful gift for someone special.</t>
  </si>
  <si>
    <t>https://fantasydiscountwholesale.com/wp-content/uploads/2024/11/SKC-0087.jpeg</t>
  </si>
  <si>
    <t>T17180</t>
  </si>
  <si>
    <t>Thanks giving plates - T17180</t>
  </si>
  <si>
    <t>The Thanksgiving Plates, model T17180, are festive and durable disposable plates perfect for holiday gatherings. Featuring a seasonal design, they add charm to your table setting while offering convenience for serving meals. Ideal for parties and celebrations, making cleanup quick and hassle-free.</t>
  </si>
  <si>
    <t>https://fantasydiscountwholesale.com/wp-content/uploads/2024/11/T17180.jpeg</t>
  </si>
  <si>
    <t>T17182</t>
  </si>
  <si>
    <t>Thanks giving cups - T17180</t>
  </si>
  <si>
    <t>The Thanksgiving Cups, model T17180, are festive disposable cups designed for holiday celebrations. Featuring a charming Thanksgiving-themed design, they’re perfect for serving beverages while adding seasonal flair to your table. Durable and convenient, these cups make entertaining easy and cleanup effortless.</t>
  </si>
  <si>
    <t>https://fantasydiscountwholesale.com/wp-content/uploads/2024/11/T17182.jpeg</t>
  </si>
  <si>
    <t>T17186</t>
  </si>
  <si>
    <t>Thanks giving small plates - T17186</t>
  </si>
  <si>
    <t>The Thanksgiving Small Plates, model T17186, are perfect for serving desserts, appetizers, or snacks at your holiday gatherings. Featuring a festive Thanksgiving design, these durable disposable plates add seasonal charm to your table while ensuring easy cleanup. Ideal for both casual and formal celebrations.</t>
  </si>
  <si>
    <t>https://fantasydiscountwholesale.com/wp-content/uploads/2024/11/T17186.jpeg</t>
  </si>
  <si>
    <t>DE5867</t>
  </si>
  <si>
    <t>Thanks giving napkins - DE5867</t>
  </si>
  <si>
    <t>The Thanksgiving Napkins, model DE5867, feature a festive design to add a touch of seasonal charm to your table setting. Made from high-quality, absorbent material, they are perfect for keeping things tidy during holiday meals and celebrations. Ideal for complementing your Thanksgiving decor with convenience and style.</t>
  </si>
  <si>
    <t>https://fantasydiscountwholesale.com/wp-content/uploads/2024/11/DE5867.jpeg</t>
  </si>
  <si>
    <t>T17160</t>
  </si>
  <si>
    <t>Thanks giving table cloth - T17160</t>
  </si>
  <si>
    <t>The Thanksgiving Tablecloth, model T17160, is a festive addition to your holiday decor. Designed with a charming Thanksgiving motif, it protects your table while enhancing your dining experience. Durable and easy to clean, it’s perfect for family meals, parties, or gatherings, adding seasonal flair to any setting.</t>
  </si>
  <si>
    <t>https://fantasydiscountwholesale.com/wp-content/uploads/2024/11/T17160.jpeg</t>
  </si>
  <si>
    <t>RER-3092R</t>
  </si>
  <si>
    <t>Accessory set RER-3092R</t>
  </si>
  <si>
    <t>The Accessory Set, model RER-3092R, is a stylish collection of coordinating items designed to enhance your outfit. Perfect for various occasions, this set features high-quality materials and a chic design, making it an elegant addition to your accessory collection or a thoughtful gift option.</t>
  </si>
  <si>
    <t>https://fantasydiscountwholesale.com/wp-content/uploads/2024/11/RER-3092R.jpeg</t>
  </si>
  <si>
    <t>MUG-CRK3</t>
  </si>
  <si>
    <t>Coffee mug - MUG-CRK3</t>
  </si>
  <si>
    <t>The Coffee Mug, model MUG-CRK3, is a durable and stylish option for enjoying your favorite hot beverages. Made from high-quality materials, it features a comfortable handle and a sleek design. Perfect for home, office, or gifting, it combines practicality with modern elegance.</t>
  </si>
  <si>
    <t>https://fantasydiscountwholesale.com/wp-content/uploads/2024/11/MUG-CRK3.jpeg</t>
  </si>
  <si>
    <t>0310</t>
  </si>
  <si>
    <t>Hair clip - 0310</t>
  </si>
  <si>
    <t>The Hair Clip, model 0310, is a practical and stylish accessory designed to securely hold hair in place. Its durable construction and elegant design make it suitable for everyday wear or special occasions. Perfect for all hair types, it adds a touch of sophistication to any hairstyle.</t>
  </si>
  <si>
    <t>https://fantasydiscountwholesale.com/wp-content/uploads/2024/11/0310.jpeg</t>
  </si>
  <si>
    <t>0221</t>
  </si>
  <si>
    <t>Hain comb - 0221</t>
  </si>
  <si>
    <t>The Hair Comb, model 0221, is a sleek and functional tool designed for detangling and styling. Made from durable materials, it smoothly glides through hair to reduce breakage while offering a comfortable grip. Ideal for all hair types, this comb is perfect for everyday use and maintaining a polished look.</t>
  </si>
  <si>
    <t>https://fantasydiscountwholesale.com/wp-content/uploads/2024/11/0221.jpeg</t>
  </si>
  <si>
    <t>6614</t>
  </si>
  <si>
    <t>Hair comb - 6614</t>
  </si>
  <si>
    <t>The Hair Comb, model 6614, is a durable and versatile grooming tool designed for effortless styling and detangling. Its smooth teeth glide gently through hair, minimizing breakage and promoting a neat look. Suitable for all hair types, it's perfect for daily use or travel.</t>
  </si>
  <si>
    <t>https://fantasydiscountwholesale.com/wp-content/uploads/2024/11/6614.jpeg</t>
  </si>
  <si>
    <t>EME1451B</t>
  </si>
  <si>
    <t xml:space="preserve">Earrings set - eme1451b </t>
  </si>
  <si>
    <t>The Earrings Set, model EME1451B, offers a stunning variety of designs crafted from premium materials. Perfect for everyday wear or special occasions, this set combines elegance and versatility, making it a thoughtful gift or a chic addition to your jewelry collection.</t>
  </si>
  <si>
    <t>https://fantasydiscountwholesale.com/wp-content/uploads/2024/11/EME1451B.jpeg</t>
  </si>
  <si>
    <t>SKC-0055</t>
  </si>
  <si>
    <t>Key chain with eyes - SKC-0055</t>
  </si>
  <si>
    <t>The Key Chain with Eyes, model SKC-0055, is a fun and quirky accessory perfect for keeping your keys organized. Its playful design features eye details that add charm and personality. Durable and lightweight, it's a practical and stylish addition to your everyday essentials.</t>
  </si>
  <si>
    <t>https://fantasydiscountwholesale.com/wp-content/uploads/2024/12/SKC-0055.jpeg</t>
  </si>
  <si>
    <t>601945</t>
  </si>
  <si>
    <t>Little tree america- 601945</t>
  </si>
  <si>
    <t>The Little Tree America, model 601945, is a patriotic air freshener featuring a bold American flag design. Its long-lasting fragrance freshens up your car, home, or office while showcasing your national pride. Stylish and functional, it's perfect for adding a touch of freshness anywhere.</t>
  </si>
  <si>
    <t>https://fantasydiscountwholesale.com/wp-content/uploads/2024/12/601945.jpeg</t>
  </si>
  <si>
    <t>92255</t>
  </si>
  <si>
    <t>Little tree royal pine - 92255</t>
  </si>
  <si>
    <t>The Little Tree Royal Pine, model 92255, brings the refreshing scent of a lush pine forest into your car, home, or office. This iconic air freshener provides long-lasting fragrance with a classic design, perfect for creating a fresh and invigorating atmosphere wherever you go.</t>
  </si>
  <si>
    <t>https://fantasydiscountwholesale.com/wp-content/uploads/2024/12/92255.jpeg</t>
  </si>
  <si>
    <t>54695</t>
  </si>
  <si>
    <t>Wizard solid apple cannamon - 54695</t>
  </si>
  <si>
    <t>The Wizard Solid Air Freshener, Apple Cinnamon, model 54695, fills your space with the cozy and inviting aroma of spiced apples and cinnamon. Compact and long-lasting, it’s perfect for refreshing any room, car, or office with a warm, comforting scent.</t>
  </si>
  <si>
    <t>https://fantasydiscountwholesale.com/wp-content/uploads/2024/12/54695.jpeg</t>
  </si>
  <si>
    <t>69957</t>
  </si>
  <si>
    <t>Wizard solid cherry berry - 69957</t>
  </si>
  <si>
    <t>The Wizard Solid Air Freshener, Cherry Berry, model 69957, delivers a delightful blend of sweet cherry and berry fragrances. Ideal for homes, offices, or cars, its compact design ensures long-lasting freshness, creating a cheerful and inviting atmosphere wherever placed.</t>
  </si>
  <si>
    <t>https://fantasydiscountwholesale.com/wp-content/uploads/2024/12/69957.jpeg</t>
  </si>
  <si>
    <t>54697</t>
  </si>
  <si>
    <t>Wizard solid folded linen - 54697</t>
  </si>
  <si>
    <t>The Wizard Solid Air Freshener, Folded Linen, model 54697, provides a clean, crisp scent reminiscent of freshly laundered linen. Perfect for creating a calming and refreshing atmosphere, it’s compact, long-lasting, and ideal for use in homes, cars, or offices.</t>
  </si>
  <si>
    <t>https://fantasydiscountwholesale.com/wp-content/uploads/2024/12/54697.jpeg</t>
  </si>
  <si>
    <t>69956</t>
  </si>
  <si>
    <t>Wizard solid fresh vanilla - 69956</t>
  </si>
  <si>
    <t>The Wizard Solid Air Freshener, Fresh Vanilla, model 69956, fills your space with a soothing and sweet vanilla aroma. Compact and long-lasting, it’s ideal for creating a warm and inviting ambiance in your home, car, or office.</t>
  </si>
  <si>
    <t>https://fantasydiscountwholesale.com/wp-content/uploads/2025/03/69956.jpeg</t>
  </si>
  <si>
    <t>54685</t>
  </si>
  <si>
    <t>Wizard solid mango peach - 54685</t>
  </si>
  <si>
    <t>The Wizard Solid Air Freshener, Mango Peach, model 54685, offers a tropical burst of juicy mango and sweet peach fragrances. Compact and long-lasting, it’s perfect for refreshing your home, car, or office with a vibrant and uplifting scent.</t>
  </si>
  <si>
    <t>https://fantasydiscountwholesale.com/wp-content/uploads/2024/12/54685.jpeg</t>
  </si>
  <si>
    <t>09500</t>
  </si>
  <si>
    <t>Wizard solid tropical citrus - 09500</t>
  </si>
  <si>
    <t>The Wizard Solid Air Freshener, Tropical Citrus, model 09500, delivers a zesty and refreshing blend of tropical fruits and citrus notes. Compact and long-lasting, it’s ideal for brightening up any space, from your home to your car, with an energizing aroma.</t>
  </si>
  <si>
    <t>https://fantasydiscountwholesale.com/wp-content/uploads/2024/12/09500.jpeg</t>
  </si>
  <si>
    <t>96055</t>
  </si>
  <si>
    <t>Taper candle red 10" - 96055</t>
  </si>
  <si>
    <t>The Taper Candle Red, 10" model 96055, adds a touch of elegance and warmth to any setting. Its vibrant red color and tall, slim design make it perfect for dinner tables, candle holders, or special occasions. Provides a classic and long-lasting candlelight ambiance.</t>
  </si>
  <si>
    <t>https://fantasydiscountwholesale.com/wp-content/uploads/2024/12/96055.jpeg</t>
  </si>
  <si>
    <t>96054</t>
  </si>
  <si>
    <t>Taper candle white 10" - 96054</t>
  </si>
  <si>
    <t>The Taper Candle White, 10" model 96054, offers a timeless and elegant touch to any occasion. Its crisp white color and slim design make it perfect for formal dinners, weddings, or home décor. Provides a long-lasting, soft glow to create a cozy and refined atmosphere.</t>
  </si>
  <si>
    <t>https://fantasydiscountwholesale.com/wp-content/uploads/2024/12/96054.jpeg</t>
  </si>
  <si>
    <t>10006</t>
  </si>
  <si>
    <t>Dish liquid blue Oxygen - 10006</t>
  </si>
  <si>
    <t>The Dish Liquid Blue Oxygen, model 10006, is a powerful and effective dishwashing liquid designed to cut through grease and grime. With the added benefit of oxygen, it helps to lift stains and odors while leaving dishes sparkling clean. Its blue formula offers a refreshing, clean scent.</t>
  </si>
  <si>
    <t>https://fantasydiscountwholesale.com/wp-content/uploads/2024/12/10006.jpeg</t>
  </si>
  <si>
    <t>451026</t>
  </si>
  <si>
    <t>Chap lip lip balm 1 CT flavors display - 451026</t>
  </si>
  <si>
    <t>The Chap Lip Lip Balm 1CT Flavors Display, model 451026, offers a variety of soothing and moisturizing lip balms in assorted flavors. Perfect for dry or chapped lips, this display is ideal for retail settings, providing customers with a nourishing lip care solution.</t>
  </si>
  <si>
    <t>https://fantasydiscountwholesale.com/wp-content/uploads/2025/01/451026.jpeg</t>
  </si>
  <si>
    <t>28</t>
  </si>
  <si>
    <t>400058</t>
  </si>
  <si>
    <t>Dove shampoo 400ML Hair fall rescue - 400058</t>
  </si>
  <si>
    <t>The Dove Shampoo 400ML Hair Fall Rescue, model 400058, strengthens hair from root to tip, reducing breakage and hair fall. Its nourishing formula leaves hair soft, smooth, and healthy-looking, making it an essential for strong, beautiful hair.</t>
  </si>
  <si>
    <t>https://fantasydiscountwholesale.com/wp-content/uploads/2025/01/400058.jpeg</t>
  </si>
  <si>
    <t>412004</t>
  </si>
  <si>
    <t>Dove shampoo 400ML Intensive care - 412004</t>
  </si>
  <si>
    <t>The Dove Shampoo 400ML Intensive Care, model 412004, deeply nourishes and repairs damaged hair, restoring its natural strength and softness. Ideal for revitalizing dry or brittle strands, it leaves hair healthier, smoother, and more resilient with every wash.</t>
  </si>
  <si>
    <t>https://fantasydiscountwholesale.com/wp-content/uploads/2025/01/412004.jpeg</t>
  </si>
  <si>
    <t>30926</t>
  </si>
  <si>
    <t>Duracell batteries AA2 - 30926</t>
  </si>
  <si>
    <t>Duracell Batteries AA2, model *30926, deliver reliable and long-lasting power for everyday devices. Perfect for remotes, clocks, toys, and more, these batteries are built to provide consistent performance and dependability when you need it most.</t>
  </si>
  <si>
    <t>https://fantasydiscountwholesale.com/wp-content/uploads/2025/01/30926.jpeg</t>
  </si>
  <si>
    <t>14</t>
  </si>
  <si>
    <t>31526</t>
  </si>
  <si>
    <t>Duracell batteries AAA2 - 31526</t>
  </si>
  <si>
    <t>Duracell Batteries AA2, model *31526, provide dependable, long-lasting power for a variety of household devices. Ideal for remotes, cameras, and toys, these batteries ensure consistent performance and reliability for everyday use.</t>
  </si>
  <si>
    <t>https://fantasydiscountwholesale.com/wp-content/uploads/2025/01/31526.jpeg</t>
  </si>
  <si>
    <t>606050</t>
  </si>
  <si>
    <t>Panasonic AA 4pk  purpose carbon- 606050</t>
  </si>
  <si>
    <t>Panasonic AA 4pk Purpose Carbon Batteries, model 606050, offer reliable power for everyday devices. These economical carbon batteries are ideal for low-drain items like remotes, clocks, and flashlights, ensuring consistent and dependable performance.</t>
  </si>
  <si>
    <t>23032</t>
  </si>
  <si>
    <t>Pharmacy best rubbing alcohol 12OZ - 23032</t>
  </si>
  <si>
    <t>Pharmacy Best Rubbing Alcohol 12oz, model 23032, is a versatile antiseptic solution for first aid, cleaning, and disinfecting. Ideal for minor cuts, scrapes, and personal care, it provides effective germ-killing power and hygiene support.</t>
  </si>
  <si>
    <t>https://fantasydiscountwholesale.com/wp-content/uploads/2025/02/23032.jpeg</t>
  </si>
  <si>
    <t>23033</t>
  </si>
  <si>
    <t>Pharmacy best rubbing alcohol 12OZ Wintergreen - 23033</t>
  </si>
  <si>
    <t>Pharmacy Best Rubbing Alcohol 12oz Wintergreen, model *23033, combines the antiseptic properties of rubbing alcohol with a refreshing wintergreen scent. Ideal for cleaning, disinfecting, and soothing sore muscles, it provides effective relief and a cooling sensation.</t>
  </si>
  <si>
    <t>https://fantasydiscountwholesale.com/wp-content/uploads/2025/04/23033.jpg</t>
  </si>
  <si>
    <t>CH80397</t>
  </si>
  <si>
    <t>6 PCS Champagne glass - CH80397</t>
  </si>
  <si>
    <t>The 6 PCS Champagne Glass set, model CH80397, is perfect for celebrating special occasions. Featuring elegant, crystal-clear design, these glasses enhance the experience of enjoying champagne or sparkling wines, providing a sophisticated touch to your table setting.</t>
  </si>
  <si>
    <t>https://fantasydiscountwholesale.com/wp-content/uploads/2025/01/CH80397.jpeg</t>
  </si>
  <si>
    <t>28070</t>
  </si>
  <si>
    <t>Always pads 18CT diarios con perfume respirable - 28070</t>
  </si>
  <si>
    <t>Always Pads 18CT Diarios con Perfume Respirables - 28070
Protectores diarios con fragancia suave y material transpirable, diseñados para brindar frescura y ventilación durante todo el día. Proporcionan comodidad y protección ligera. Paquete de 18 unidades.</t>
  </si>
  <si>
    <t>https://fantasydiscountwholesale.com/wp-content/uploads/2025/01/28070.jpeg</t>
  </si>
  <si>
    <t>33358</t>
  </si>
  <si>
    <t>Toilet bowl cleaner 6CT - 33358</t>
  </si>
  <si>
    <t>Toilet Bowl Cleaner 6CT - 33358
Juego de 6 limpiadores de inodoros eficaces, formulados para eliminar manchas, sarro y residuos difíciles. Dejan el inodoro limpio y fresco con cada uso, garantizando una higiene duradera. Ideal para uso doméstico.</t>
  </si>
  <si>
    <t>https://fantasydiscountwholesale.com/wp-content/uploads/2025/01/33358.jpeg</t>
  </si>
  <si>
    <t>23165</t>
  </si>
  <si>
    <t>Toilet bowl cleaner 4CT - 23165</t>
  </si>
  <si>
    <t>Toilet bowl cleaner 4CT - *23165</t>
  </si>
  <si>
    <t>Toilet Bowl Cleaner 4CT - *23165 
Paquete de 4 limpiadores de inodoro, diseñados para desinfectar y eliminar manchas difíciles. Dejan un aroma fresco y una limpieza profunda con cada uso. Perfecto para mantener la higiene diaria del baño.</t>
  </si>
  <si>
    <t>https://fantasydiscountwholesale.com/wp-content/uploads/2025/01/23165.jpeg</t>
  </si>
  <si>
    <t>BMA0015</t>
  </si>
  <si>
    <t>Back hoody blue - BMA0015 M\L</t>
  </si>
  <si>
    <t>Blue hoody - BMA0015</t>
  </si>
  <si>
    <t>Blue Hoody (BMA0015) offers comfort and style with its soft, warm fabric and classic fit. Perfect for casual wear or layering in any season. Ideal for retail, bulk purchases, and discount stores.</t>
  </si>
  <si>
    <t>https://fantasydiscountwholesale.com/wp-content/uploads/2025/02/BMA0015-1.jpeg</t>
  </si>
  <si>
    <t xml:space="preserve">BMR0019 </t>
  </si>
  <si>
    <t>Bl Hoody red - BMR0019 M/L</t>
  </si>
  <si>
    <t>Red hoody - BMR0019</t>
  </si>
  <si>
    <t>Red Hoody (BMR0019) combines comfort and style with its soft, warm fabric and classic fit. Perfect for casual wear or layering in any season. Ideal for retail, bulk purchases, and discount stores.</t>
  </si>
  <si>
    <t>https://fantasydiscountwholesale.com/wp-content/uploads/2025/02/BMR0019.jpeg</t>
  </si>
  <si>
    <t>3284</t>
  </si>
  <si>
    <t>Adhesive tape 2 inch - 3284</t>
  </si>
  <si>
    <t>2 inch adhesive tape - 3284</t>
  </si>
  <si>
    <t>2-Inch Adhesive Tape (3284) offers strong adhesion and is perfect for sealing packages, crafting, and various home or office projects. Its durable design ensures a secure hold. Ideal for retail, bulk purchases, and discount stores.</t>
  </si>
  <si>
    <t>https://fantasydiscountwholesale.com/wp-content/uploads/2025/02/3284.jpeg</t>
  </si>
  <si>
    <t>3291</t>
  </si>
  <si>
    <t>Bucket 18 LT - 3291</t>
  </si>
  <si>
    <t>18L Bucket (3291) is a versatile and durable container, perfect for carrying, storing, or mixing liquids and materials. Its sturdy design ensures long-lasting use for cleaning, painting, or construction projects. Ideal for wholesale and discount stores.</t>
  </si>
  <si>
    <t>https://fantasydiscountwholesale.com/wp-content/uploads/2025/02/3291.jpeg</t>
  </si>
  <si>
    <t>3280</t>
  </si>
  <si>
    <t>Bucket 13 LT - 3280</t>
  </si>
  <si>
    <t>13L Bucket (3280) is a durable and practical container, ideal for carrying, storing, or mixing liquids and materials. Its sturdy build ensures long-lasting use for cleaning, gardening, or household tasks. Perfect for wholesale and discount stores.</t>
  </si>
  <si>
    <t>https://fantasydiscountwholesale.com/wp-content/uploads/2025/02/3280.jpeg</t>
  </si>
  <si>
    <t>00571</t>
  </si>
  <si>
    <t>Zote 11oz laundry soap pink - 00571</t>
  </si>
  <si>
    <t>Zote Pink Laundry Soap (11oz - 00571) is a multi-purpose soap with a gentle yet effective formula for removing stains and deep-cleaning fabrics. Made with natural ingredients, it's ideal for handwashing and delicate garments. Perfect for wholesale and discount stores.</t>
  </si>
  <si>
    <t>https://fantasydiscountwholesale.com/wp-content/uploads/2025/02/00571.jpeg</t>
  </si>
  <si>
    <t>00573</t>
  </si>
  <si>
    <t>Zote 11oz laundry soap white - 00573</t>
  </si>
  <si>
    <t>Zote White Laundry Soap (11oz - 00573) is a versatile, effective soap for deep-cleaning fabrics and removing tough stains. Made with natural ingredients, it's ideal for handwashing and delicate garments. Perfect for wholesale and discount stores.</t>
  </si>
  <si>
    <t>https://fantasydiscountwholesale.com/wp-content/uploads/2025/02/00573.jpeg</t>
  </si>
  <si>
    <t>32607</t>
  </si>
  <si>
    <t>Moco de Gorila rockero red Gel - 32607</t>
  </si>
  <si>
    <t>Moco de Gorila Rockero Red Gel (32607) offers strong hold for styling hair with a long-lasting, firm finish. Its vibrant red gel provides a bold, rockstar look while keeping hair in place all day. Ideal for wholesale and discount stores.</t>
  </si>
  <si>
    <t>https://fantasydiscountwholesale.com/wp-content/uploads/2025/02/00001-8.jpeg</t>
  </si>
  <si>
    <t>32609</t>
  </si>
  <si>
    <t>Moco de Gorila squiz green Gel - 32609</t>
  </si>
  <si>
    <t>Moco de Gorila Squiz Green Gel (32609) provides powerful hold for all hair types, keeping styles intact all day with a firm, lasting finish. Its unique formula delivers control while adding a fun green color. Perfect for wholesale and discount stores.</t>
  </si>
  <si>
    <t>https://fantasydiscountwholesale.com/wp-content/uploads/2025/02/00002-8.jpeg</t>
  </si>
  <si>
    <t>IN85586</t>
  </si>
  <si>
    <t>CO-EX Light blue cups - IN85586</t>
  </si>
  <si>
    <t>Light blue CO-EX CUPS - IN85586</t>
  </si>
  <si>
    <t>Light Blue CO-EX Cups (IN85586) are durable and versatile, perfect for serving drinks at parties, events, or everyday use. These multi-layered cups are designed to hold both hot and cold beverages securely. Ideal for wholesale and discount stores.</t>
  </si>
  <si>
    <t>https://fantasydiscountwholesale.com/wp-content/uploads/2025/02/IN85586.jpeg</t>
  </si>
  <si>
    <t>FD17288</t>
  </si>
  <si>
    <t>PALMOLIVE DISHWASHER LIQUID SOAP 3 OZ 72/1 - FD17288</t>
  </si>
  <si>
    <t>Palmolive Dishwasher Liquid Soap (3oz - FD17288) cuts through grease and tough food residue with a powerful formula, leaving dishes sparkling clean. Its small size is perfect for travel, trial use, or convenience. Ideal for wholesale and discount stores.</t>
  </si>
  <si>
    <t>82828</t>
  </si>
  <si>
    <t>Tennis ball  2.8" (3 PACK) -82828</t>
  </si>
  <si>
    <t>Tennis ball 2.8" (3 PACK) -82828</t>
  </si>
  <si>
    <t>Tennis Ball 3-Pack (82828) offers high-quality, durable balls perfect for practice, casual play, or training. Designed for optimal bounce and performance on all surfaces. Ideal for sports enthusiasts, schools, and wholesale or discount stores.</t>
  </si>
  <si>
    <t>377349</t>
  </si>
  <si>
    <t>Christmas tree glasses 5.5"x 6.5" - 377349</t>
  </si>
  <si>
    <t>Christmas Tree Glasses (5.5" x 6.5" - 377349) feature a festive design, perfect for holiday celebrations. Ideal for serving beverages or as decorative pieces for Christmas parties and gatherings. Great for retail, holiday events, and wholesale stores.</t>
  </si>
  <si>
    <t>377347</t>
  </si>
  <si>
    <t>Christmas glasses 5.5" - 377347</t>
  </si>
  <si>
    <t>Christmas Glasses (5.5" - 377347) feature a charming holiday design, perfect for serving drinks at Christmas parties or adding festive cheer to your table setting. Ideal for seasonal events and gatherings. Great for retail, holiday décor, and wholesale stores.</t>
  </si>
  <si>
    <t>377348</t>
  </si>
  <si>
    <t>ELK glasses 5.5"x6.5" -377348</t>
  </si>
  <si>
    <t>ELK Glasses (5.5" x 6.5" - 377348) feature a unique and festive elk design, perfect for holiday gatherings or seasonal décor. Ideal for serving beverages at Christmas or winter-themed events. Great for retail and wholesale stores.</t>
  </si>
  <si>
    <t>377632</t>
  </si>
  <si>
    <t>Religuos decoration 7" W/ Ligth - 377632</t>
  </si>
  <si>
    <t>Religious Decoration 7" with Light (377632) features a beautifully detailed design, illuminated for added warmth and ambiance. Perfect for religious celebrations, home décor, or as a thoughtful gift. Ideal for retail and wholesale stores, especially during the holiday season.</t>
  </si>
  <si>
    <t>TK112</t>
  </si>
  <si>
    <t>Colorful drawing board - TK112</t>
  </si>
  <si>
    <t>Colorful Drawing Board (TK112) provides a fun, creative outlet for kids with vibrant colors and a smooth surface for drawing and doodling. Perfect for developing motor skills and imagination. Ideal for gifts, classrooms, and wholesale stores.</t>
  </si>
  <si>
    <t>https://fantasydiscountwholesale.com/wp-content/uploads/2025/03/TK112.jpeg</t>
  </si>
  <si>
    <t>376051</t>
  </si>
  <si>
    <t>Christmas gift box 11"x8"1.2" - 376051</t>
  </si>
  <si>
    <t>Christmas Gift Box (11" x 8" x 1.2" - 376051) features a festive design, perfect for wrapping holiday presents. Its sturdy construction and holiday-themed design make it ideal for gifts, decorations, or gift packaging. Perfect for retail, holiday events, and wholesale stores.</t>
  </si>
  <si>
    <t>f</t>
  </si>
  <si>
    <t>Key chain Mickey and Minnie - 20140</t>
  </si>
  <si>
    <t>Kay chain Mickey and Minnie - 20140</t>
  </si>
  <si>
    <t>Keychain Mickey &amp; Minnie (20140) features adorable designs of the beloved characters, perfect for Disney fans. A great accessory for keys, bags, or backpacks. Ideal for gifts, souvenirs, and wholesale or discount stores.</t>
  </si>
  <si>
    <t>https://fantasydiscountwholesale.com/wp-content/uploads/2025/03/20140.jpeg</t>
  </si>
  <si>
    <t>4810</t>
  </si>
  <si>
    <t>Cotton rope 45G - 4810</t>
  </si>
  <si>
    <t>Cutton rope 45G - 4810</t>
  </si>
  <si>
    <t>Cotton Rope (45G - 4810) is strong, durable, and versatile for various household, craft, and DIY projects. Made from quality cotton for a soft yet sturdy hold. Ideal for retail, home improvement, and wholesale stores.</t>
  </si>
  <si>
    <t>https://fantasydiscountwholesale.com/wp-content/uploads/2025/03/4810.jpeg</t>
  </si>
  <si>
    <t>8500</t>
  </si>
  <si>
    <t>Alarm clock - 8500</t>
  </si>
  <si>
    <t>Alarm Clock (8500) features a reliable and easy-to-use design, perfect for waking up on time. With a clear display and loud alarm, it’s ideal for home, office, or travel use. Perfect for retail, home essentials, and wholesale stores.</t>
  </si>
  <si>
    <t>https://fantasydiscountwholesale.com/wp-content/uploads/2025/03/8500.jpeg</t>
  </si>
  <si>
    <t>20135</t>
  </si>
  <si>
    <t>Key chain Mario mini - 20135</t>
  </si>
  <si>
    <t>Kay chain mario mini - 20140</t>
  </si>
  <si>
    <t>Keychain Mario (20135) features a fun and iconic design of the beloved character, perfect for fans and collectors. A great accessory for keys, bags, or backpacks. Ideal for gifts, souvenirs, and wholesale or discount stores.</t>
  </si>
  <si>
    <t>https://fantasydiscountwholesale.com/wp-content/uploads/2025/03/20135.jpeg</t>
  </si>
  <si>
    <t>2015</t>
  </si>
  <si>
    <t>Key chain stitch donut - 2015</t>
  </si>
  <si>
    <t>Keychain Stitch Donut (2015) features an adorable design of Stitch with a donut, perfect for Disney fans and collectors. A fun accessory for keys, bags, or backpacks. Ideal for gifts, souvenirs, and wholesale or discount stores.</t>
  </si>
  <si>
    <t>https://fantasydiscountwholesale.com/wp-content/uploads/2025/03/2015-1.jpeg</t>
  </si>
  <si>
    <t>20133</t>
  </si>
  <si>
    <t>Key chain pirate mario - 20133</t>
  </si>
  <si>
    <t>Keychain Pirate Mario (20133) features a fun and adventurous design of Mario dressed as a pirate, perfect for fans and collectors. A great accessory for keys, bags, or backpacks. Ideal for gifts, souvenirs, and wholesale or discount stores.</t>
  </si>
  <si>
    <t>https://fantasydiscountwholesale.com/wp-content/uploads/2025/03/20133.jpeg</t>
  </si>
  <si>
    <t>20138</t>
  </si>
  <si>
    <t>Key chain Mini toy story - 20138</t>
  </si>
  <si>
    <t>Keychain Mini Toy Story (20138) features a charming design inspired by the beloved Toy Story characters. Perfect for fans, collectors, and as a fun accessory for keys, bags, or backpacks. Ideal for gifts, souvenirs, and wholesale or discount stores.</t>
  </si>
  <si>
    <t>https://fantasydiscountwholesale.com/wp-content/uploads/2025/03/20138.jpeg</t>
  </si>
  <si>
    <t>2091</t>
  </si>
  <si>
    <t>Key chain Toy story mini  - 2091</t>
  </si>
  <si>
    <t>Key chain Toy story mini- 2091</t>
  </si>
  <si>
    <t>Keychain Toy Story Mini (2091) features a charming mini design inspired by beloved Toy Story characters. Perfect for fans, collectors, and as a fun accessory for keys, bags, or backpacks. Ideal for gifts, souvenirs, and wholesale or discount stores.</t>
  </si>
  <si>
    <t>https://fantasydiscountwholesale.com/wp-content/uploads/2025/03/2091.jpeg</t>
  </si>
  <si>
    <t>20114</t>
  </si>
  <si>
    <t>Key chain Hello kitty red / pink - 20114</t>
  </si>
  <si>
    <t>Keychain Hello Kitty Red/Pink (20114) features a cute Hello Kitty design in vibrant red and pink colors, perfect for fans and collectors. A charming accessory for keys, bags, or backpacks. Ideal for gifts, souvenirs, and wholesale or discount stores.</t>
  </si>
  <si>
    <t>https://fantasydiscountwholesale.com/wp-content/uploads/2025/04/20114.jpg</t>
  </si>
  <si>
    <t>20105</t>
  </si>
  <si>
    <t>Key chain hello kitty mix - 20105</t>
  </si>
  <si>
    <t>Keychain Hello Kitty Mix (20105) features a variety of adorable Hello Kitty designs, perfect for fans and collectors. A fun accessory for keys, bags, or backpacks. Ideal for gifts, souvenirs, and wholesale or discount stores.</t>
  </si>
  <si>
    <t>https://fantasydiscountwholesale.com/wp-content/uploads/2025/04/20105.jpg</t>
  </si>
  <si>
    <t>2082</t>
  </si>
  <si>
    <t>Key chain stitch mix - 2082</t>
  </si>
  <si>
    <t>Keychain Stitch Mix (2082) features a variety of adorable Stitch designs, perfect for fans and collectors. A fun accessory for keys, bags, or backpacks. Ideal for gifts, souvenirs, and wholesale or discount stores.</t>
  </si>
  <si>
    <t>https://fantasydiscountwholesale.com/wp-content/uploads/2025/03/2082.jpeg</t>
  </si>
  <si>
    <t>20148</t>
  </si>
  <si>
    <t>Key chain stitch banana - 20148</t>
  </si>
  <si>
    <t>Keychain Stitch Banana (20148) features a cute and playful design of Stitch with a banana, perfect for fans and collectors. A fun accessory for keys, bags, or backpacks. Ideal for gifts, souvenirs, and wholesale or discount stores.</t>
  </si>
  <si>
    <t>https://fantasydiscountwholesale.com/wp-content/uploads/2025/03/20148.jpeg</t>
  </si>
  <si>
    <t>20149</t>
  </si>
  <si>
    <t>Key chain stitch bat cape - 20149</t>
  </si>
  <si>
    <t>Keychain Stitch Bat Cape (20149) features an adorable design of Stitch wearing a bat cape, perfect for fans and collectors. A fun and unique accessory for keys, bags, or backpacks. Ideal for gifts, souvenirs, and wholesale or discount stores.</t>
  </si>
  <si>
    <t>https://fantasydiscountwholesale.com/wp-content/uploads/2025/03/20149.jpeg</t>
  </si>
  <si>
    <t>20126</t>
  </si>
  <si>
    <t>Key chain doggy - 20126</t>
  </si>
  <si>
    <t>Keychain Doggy (20126) features a cute and charming dog design, perfect for pet lovers and collectors. A fun accessory for keys, bags, or backpacks. Ideal for gifts, souvenirs, and wholesale or discount stores.</t>
  </si>
  <si>
    <t>https://fantasydiscountwholesale.com/wp-content/uploads/2025/03/20126.jpeg</t>
  </si>
  <si>
    <t>Z001-818</t>
  </si>
  <si>
    <t>Moskito killer lamp - Z001-818</t>
  </si>
  <si>
    <t>The Moskito Killer Lamp Z001-818 is an energy-efficient, UV light mosquito trap designed for indoor and outdoor use. It attracts and eliminates insects silently and safely, making it perfect for homes, patios, and businesses. Easy to clean and chemical-free.</t>
  </si>
  <si>
    <t>https://fantasydiscountwholesale.com/wp-content/uploads/2025/04/Z001-818.jpg</t>
  </si>
  <si>
    <t>600237</t>
  </si>
  <si>
    <t>Pen blue 6pc - 600237</t>
  </si>
  <si>
    <t>The Blue Pen 6pc set (600237) features smooth-flowing ink for effortless writing. Ideal for home, school, or office use, these pens offer a comfortable grip and durable design. Perfect for bulk purchases, ensuring reliable performance at an affordable price.</t>
  </si>
  <si>
    <t>https://fantasydiscountwholesale.com/wp-content/uploads/2025/04/600237.jpg</t>
  </si>
  <si>
    <t>600238</t>
  </si>
  <si>
    <t>Pen black 6pc - 600238</t>
  </si>
  <si>
    <t>Black pen 6pc - 600238</t>
  </si>
  <si>
    <t>The Black Pen 6pc set (600238) offers smooth, consistent ink flow for everyday writing. Perfect for school, office, or home use, these pens feature a comfortable grip and durable design. A cost-effective choice for bulk buyers seeking quality and reliability.</t>
  </si>
  <si>
    <t>https://fantasydiscountwholesale.com/wp-content/uploads/2025/04/600238.jpg</t>
  </si>
  <si>
    <t>505917</t>
  </si>
  <si>
    <t>Plastic dental floss 100pc - 505917</t>
  </si>
  <si>
    <t>The Plastic Dental Floss 100pc (505917) provides strong, shred-resistant floss for effective plaque removal. Designed with easy-grip handles, these flossers ensure convenience and hygiene. Perfect for bulk buyers, offering an affordable and practical solution for daily oral care.</t>
  </si>
  <si>
    <t>https://fantasydiscountwholesale.com/wp-content/uploads/2025/04/505917.jpg</t>
  </si>
  <si>
    <t>110328</t>
  </si>
  <si>
    <t>Rubber mat 17"x29" - 110328</t>
  </si>
  <si>
    <t>The Rubber Mat 17"x29" (110328) is a durable, non-slip mat designed for indoor and outdoor use. It provides excellent traction, traps dirt, and is easy to clean. Ideal for entryways, kitchens, or workspaces, offering reliability and comfort at an affordable price.</t>
  </si>
  <si>
    <t>https://fantasydiscountwholesale.com/wp-content/uploads/2025/10/110328.jpeg</t>
  </si>
  <si>
    <t>50074</t>
  </si>
  <si>
    <t>Diner mat - 50074</t>
  </si>
  <si>
    <t>The Diner Mat (50074) is a stylish and easy-to-clean placemat designed for everyday dining. It protects tables from spills and heat while adding a decorative touch. Perfect for homes, restaurants, and bulk buyers looking for affordable, practical table essentials.</t>
  </si>
  <si>
    <t>https://fantasydiscountwholesale.com/wp-content/uploads/2025/04/50074.jpg</t>
  </si>
  <si>
    <t>600913</t>
  </si>
  <si>
    <t>Mixed color markers 4pc - 600913</t>
  </si>
  <si>
    <t>The Mixed Color Markers 4pc set (600913) features vibrant, quick-drying ink for smooth and bold writing. Ideal for school, office, or creative projects, these markers offer durable tips and comfortable grips. A great choice for bulk buyers seeking quality and affordability.</t>
  </si>
  <si>
    <t>https://fantasydiscountwholesale.com/wp-content/uploads/2025/04/600913.jpg</t>
  </si>
  <si>
    <t>600911</t>
  </si>
  <si>
    <t>Color markers 10pc - 600911</t>
  </si>
  <si>
    <t>The Color Markers 10pc set (600911) features vibrant, quick-drying ink for smooth and bold coloring or writing. With durable tips and comfortable grips, they’re perfect for school, office, or art projects. A great choice for bulk buyers seeking quality and value.</t>
  </si>
  <si>
    <t>https://fantasydiscountwholesale.com/wp-content/uploads/2025/04/600911.jpg</t>
  </si>
  <si>
    <t>505729</t>
  </si>
  <si>
    <t>Bowl stainless steel 22cm - 505729</t>
  </si>
  <si>
    <t>Bowl Stainless Steel (22cm - 505729) is durable, rust-resistant, and perfect for mixing, serving, or food prep. Its sleek design makes it ideal for home or commercial kitchens. Great for retail, kitchen essentials, and wholesale stores.</t>
  </si>
  <si>
    <t>https://fantasydiscountwholesale.com/wp-content/uploads/2025/04/505729.jpg</t>
  </si>
  <si>
    <t>502533</t>
  </si>
  <si>
    <t>Sharpening steel - 502533</t>
  </si>
  <si>
    <t>Sharpening Steel (502533) is a durable and essential tool for keeping knives sharp and precise. Ideal for home or professional kitchens, it ensures long-lasting blade performance. Perfect for retail, kitchen essentials, and wholesale stores.</t>
  </si>
  <si>
    <t>https://fantasydiscountwholesale.com/wp-content/uploads/2025/04/502533.jpg</t>
  </si>
  <si>
    <t>505805</t>
  </si>
  <si>
    <t>Hand towel market with pineapple squares - 505805</t>
  </si>
  <si>
    <t>Hand Towel Market with Pineapple Squares (505805) features a soft and absorbent design with a stylish pineapple square pattern. Perfect for kitchens, bathrooms, or everyday use. Ideal for retail, home essentials, and wholesale stores.</t>
  </si>
  <si>
    <t>https://fantasydiscountwholesale.com/wp-content/uploads/2025/04/505805.jpg</t>
  </si>
  <si>
    <t>502799</t>
  </si>
  <si>
    <t>Needle set Valley set - 502799</t>
  </si>
  <si>
    <t>Needle Set Valley Set (502799) includes a variety of durable and high-quality needles for sewing, crafting, and repairs. Perfect for home use, tailoring, or DIY projects. Ideal for retail, craft supplies, and wholesale stores.</t>
  </si>
  <si>
    <t>https://fantasydiscountwholesale.com/wp-content/uploads/2025/04/502799.jpg</t>
  </si>
  <si>
    <t>504977</t>
  </si>
  <si>
    <t>Lunch box glass 1000ML - 504977</t>
  </si>
  <si>
    <t>Lunch Box Glass (1000ML - 504977) is a durable and heat-resistant food storage container, perfect for meal prep and on-the-go meals. Its airtight lid keeps food fresh. Ideal for retail, kitchen essentials, and wholesale stores.</t>
  </si>
  <si>
    <t>https://fantasydiscountwholesale.com/wp-content/uploads/2025/04/504977.jpg</t>
  </si>
  <si>
    <t>504720</t>
  </si>
  <si>
    <t>Bottle large - 504720</t>
  </si>
  <si>
    <t>Bottle Large (504720) features a spacious design, perfect for staying hydrated throughout the day. Ideal for home, gym, travel, or outdoor use. Durable and reusable. Great for retail, home essentials, and wholesale stores.</t>
  </si>
  <si>
    <t>https://fantasydiscountwholesale.com/wp-content/uploads/2025/04/504720.jpg</t>
  </si>
  <si>
    <t>502724</t>
  </si>
  <si>
    <t>Hooks set 5pc - 502724</t>
  </si>
  <si>
    <t>Hooks Set 5PC (502724) includes durable and versatile hooks, perfect for organizing spaces at home, office, or garage. Easy to install and ideal for hanging keys, towels, or accessories. Great for retail, home essentials, and wholesale stores.</t>
  </si>
  <si>
    <t>https://fantasydiscountwholesale.com/wp-content/uploads/2025/04/502724.jpg</t>
  </si>
  <si>
    <t>505755</t>
  </si>
  <si>
    <t>Sealing clip 15cm 4pc - 505755</t>
  </si>
  <si>
    <t>Sealing Clip 15CM 4PC (505755) provides an airtight seal for bags, keeping food fresh longer. Durable and easy to use, perfect for snacks, coffee, or pantry storage. Ideal for retail, kitchen essentials, and wholesale stores.</t>
  </si>
  <si>
    <t>https://fantasydiscountwholesale.com/wp-content/uploads/2026/02/505755-1.jpeg</t>
  </si>
  <si>
    <t>T-E0702</t>
  </si>
  <si>
    <t>Transformer action figure - T-E0702</t>
  </si>
  <si>
    <t>Transformer Action Figure (T-E0702) features a dynamic design with movable parts, allowing it to switch between robot and vehicle modes. Perfect for fans and collectors of transforming toys. Ideal for gifts, toy collections, and wholesale or discount stores.</t>
  </si>
  <si>
    <t>https://fantasydiscountwholesale.com/wp-content/uploads/2025/03/T-EO702.jpeg</t>
  </si>
  <si>
    <t>F5955</t>
  </si>
  <si>
    <t>Star wars big action figured - F5955</t>
  </si>
  <si>
    <t>Star Wars Big Action Figures (F5955) feature highly detailed, larger-than-life versions of iconic characters from the Star Wars universe. Perfect for fans and collectors, ideal for display or imaginative play. Great for gifts, toy collections, and wholesale stores.</t>
  </si>
  <si>
    <t>https://fantasydiscountwholesale.com/wp-content/uploads/2025/04/F5955.jpg</t>
  </si>
  <si>
    <t>10387</t>
  </si>
  <si>
    <t>Chap lip display 24pc - 10387</t>
  </si>
  <si>
    <t>Chap lip display – 10387 includes 24 moisturizing lip balms in a convenient countertop display. Perfect for impulse buys at checkout. Ideal for wholesale to convenience stores, salons, and pharmacies.</t>
  </si>
  <si>
    <t>https://fantasydiscountwholesale.com/wp-content/uploads/2025/05/10387.jpg</t>
  </si>
  <si>
    <t>IN85590</t>
  </si>
  <si>
    <t>CO-EX Green cups - IN85590</t>
  </si>
  <si>
    <t>CO-EX green cups – IN85590 are durable, eco-friendly disposable cups ideal for cold beverages. Great for events, offices, or food service. Perfect for bulk wholesale to retailers and catering suppliers.</t>
  </si>
  <si>
    <t>https://fantasydiscountwholesale.com/wp-content/uploads/2025/05/IN85590.jpg</t>
  </si>
  <si>
    <t>ARZ668</t>
  </si>
  <si>
    <t>Nenuco doll - ARZ668</t>
  </si>
  <si>
    <t>Nenuco doll – ARZ668 is a charming, lifelike baby doll designed for nurturing play. Soft-bodied and easy to handle, ideal for young children. Perfect for wholesale to toy stores and gift retailers.</t>
  </si>
  <si>
    <t>CH86303</t>
  </si>
  <si>
    <t>Tweezers in Jar - CH86303</t>
  </si>
  <si>
    <t xml:space="preserve">Tweezers in Jar – CH86303: 48 stainless steel tweezers with rounded tips for safe trimming of nose, eyebrows, and facial hair. Compact and durable. Ideal for wholesale to beauty supply and personal care retailers.
</t>
  </si>
  <si>
    <t>https://fantasydiscountwholesale.com/wp-content/uploads/2025/06/CH86303.jpg</t>
  </si>
  <si>
    <t>CH81812</t>
  </si>
  <si>
    <t>3PK Colored Mersh Sponge in Net Bag - CH81812</t>
  </si>
  <si>
    <t xml:space="preserve">3PK Colored Mesh Sponges in Net Bag – CH81812: Set of 3 colorful mesh bath sponges for gentle exfoliation and cleansing. Comes in a convenient net bag. Ideal for wholesale to beauty and personal care retailers.
</t>
  </si>
  <si>
    <t>https://fantasydiscountwholesale.com/wp-content/uploads/2025/06/CH81812.jpg</t>
  </si>
  <si>
    <t>CH81874</t>
  </si>
  <si>
    <t>3pc Soap Case - CH81874</t>
  </si>
  <si>
    <t>3PC Soap Case – CH81874: Set of three durable, waterproof soap holders in assorted colors. Ideal for travel, gym, or home use. Perfect for wholesale to bath and personal care retailers.</t>
  </si>
  <si>
    <t>https://fantasydiscountwholesale.com/wp-content/uploads/2025/06/CH81874.jpg</t>
  </si>
  <si>
    <t>IN85118</t>
  </si>
  <si>
    <t>Black Composition Book - IN85118</t>
  </si>
  <si>
    <t>Black Composition Book – IN85118: Classic black marble notebook with 100 wide-ruled sheets (200 pages). Durable hardcover and sewn binding ensure longevity. Ideal for wholesale to school, office, and stationery retailers.</t>
  </si>
  <si>
    <t>https://fantasydiscountwholesale.com/wp-content/uploads/2025/06/IN85118.jpg</t>
  </si>
  <si>
    <t>ZY-3884-RF-1PK</t>
  </si>
  <si>
    <t>Neon BBQ Lighter Blister - ZY-3884-RF-1PK</t>
  </si>
  <si>
    <t>Neon BBQ Lighter Blister – ZY-3884-RF-1PK: Long-reach utility lighter with child-resistant safety, ideal for grills, fireplaces, and candles. Assorted colors, blister-packed, 72 per case. Perfect for wholesale to hardware and general merchandise retailers.</t>
  </si>
  <si>
    <t>https://fantasydiscountwholesale.com/wp-content/uploads/2025/06/ZY-3889-RF-1PK.jpg</t>
  </si>
  <si>
    <t>CH26699</t>
  </si>
  <si>
    <t>Nylon Strainer Set 3 pcs - CH26699</t>
  </si>
  <si>
    <t>3PCS Nylon Strainer Set - CH26699</t>
  </si>
  <si>
    <t>3PCS Nylon Strainer Set – CH26699: Set of three nylon mesh strainers with ergonomic handles and bright colors. Perfect for rinsing fruits, vegetables, and draining pasta. Easy to store with hanging holes. Ideal for wholesale.</t>
  </si>
  <si>
    <t>https://fantasydiscountwholesale.com/wp-content/uploads/2025/06/CH26699.jpg</t>
  </si>
  <si>
    <t>CH81960</t>
  </si>
  <si>
    <t>Sink Strainer 2 pcs- CH81960</t>
  </si>
  <si>
    <t>2PCS Sink Strainer - CH81960</t>
  </si>
  <si>
    <t>2PCS Sink Strainer CH81960 keeps drains clear of food debris. Durable, easy to clean, and perfect for everyday kitchen use—an affordable, high-demand item for discount stores.</t>
  </si>
  <si>
    <t>https://fantasydiscountwholesale.com/wp-content/uploads/2025/06/CH81960.jpg</t>
  </si>
  <si>
    <t>CH80856</t>
  </si>
  <si>
    <t>1PK Big Can Opener - CH80856</t>
  </si>
  <si>
    <t>The 1PK Big Can Opener – CH80856 is a durable handheld can opener designed for opening large cylindrical metal cans, such as those containing fruits, vegetables, or soups. It features an ergonomic handle for a comfortable grip and is suitable for both home and commercial kitchens.</t>
  </si>
  <si>
    <t>https://fantasydiscountwholesale.com/wp-content/uploads/2025/06/CH80856.jpg</t>
  </si>
  <si>
    <t>CH99162</t>
  </si>
  <si>
    <t>4PCS Magnet Clip Set - CH99162</t>
  </si>
  <si>
    <t>The 4PCS Magnet Clip Set – CH99162 is a versatile set of four colorful plastic clips with strong magnetic backs, designed for organizing and securing items on metal surfaces such as refrigerators, lockers, or whiteboards. Each clip features a sturdy spring mechanism, making it ideal for holding papers, notes, or small kitchen bags.</t>
  </si>
  <si>
    <t>https://fantasydiscountwholesale.com/wp-content/uploads/2025/06/CH99162.jpg</t>
  </si>
  <si>
    <t>CH26623</t>
  </si>
  <si>
    <t>Scrubber 6PK  Multi-Use Sponge - CH26623</t>
  </si>
  <si>
    <t>6PK  Multi-Use Sponge Scrubber - CH26623</t>
  </si>
  <si>
    <t>The 6PK Multi-Use Sponge Scrubber – CH26623 is a versatile cleaning tool designed for various household tasks. Each pack contains six sponges featuring a dual-sided design: one side with a durable green scouring pad for tough cleaning, and the other with a soft cellulose sponge for gentle wiping. These sponges are ideal for cleaning dishes, pots, pans, countertops, and more.</t>
  </si>
  <si>
    <t>https://fantasydiscountwholesale.com/wp-content/uploads/2025/06/CH26623.jpg</t>
  </si>
  <si>
    <t>CH99039</t>
  </si>
  <si>
    <t>Melamine salad plate 8" wavey - CH99039</t>
  </si>
  <si>
    <t>8" Wavey Melamine Salad Plate - CH99039</t>
  </si>
  <si>
    <t xml:space="preserve">The 8" Wavey Melamine Salad Plate – CH99039 is a durable and stylish addition to any dining setting. Crafted from high-quality melamine, this plate features a wavy design, adding a touch of elegance to your tableware.
</t>
  </si>
  <si>
    <t>https://fantasydiscountwholesale.com/wp-content/uploads/2025/06/CH99039.jpg</t>
  </si>
  <si>
    <t>CH99042</t>
  </si>
  <si>
    <t>Melamine Soup Bowl 8" wavey - CH99042</t>
  </si>
  <si>
    <t>8" Wavey Melamine Soup Bowl - CH99042</t>
  </si>
  <si>
    <t>The 8" Wavey Melamine Soup Bowl – CH99042 is a durable and stylish addition to any dining setting. Crafted from high-quality melamine, this bowl features a wavy design, adding a touch of elegance to your tableware.</t>
  </si>
  <si>
    <t>https://fantasydiscountwholesale.com/wp-content/uploads/2025/06/CH99042.jpg</t>
  </si>
  <si>
    <t>CH99049</t>
  </si>
  <si>
    <t>Melamine Mug 450ML 14oz wavey- CH99049</t>
  </si>
  <si>
    <t>14OZ Wavey Melamine Mug 450ML - CH99049</t>
  </si>
  <si>
    <t>The 14OZ Wavey Melamine Mug – CH99049 is a durable and stylish addition to any dining setting. Crafted from high-quality melamine, this mug features a wavy design, adding a touch of elegance to your tableware.</t>
  </si>
  <si>
    <t>https://fantasydiscountwholesale.com/wp-content/uploads/2025/06/CH99049.jpg</t>
  </si>
  <si>
    <t>Beer Mug - 7224</t>
  </si>
  <si>
    <t>H162</t>
  </si>
  <si>
    <t>3PC iron wire - H162</t>
  </si>
  <si>
    <t>Durable 3-piece iron wire set, perfect for household, gardening, or crafting use. Flexible and strong, ideal for bundling, hanging, or securing items. Great wholesale value.</t>
  </si>
  <si>
    <t>https://fantasydiscountwholesale.com/wp-content/uploads/2025/07/H162.jpg</t>
  </si>
  <si>
    <t>690075</t>
  </si>
  <si>
    <t>Boxcutter - 690075</t>
  </si>
  <si>
    <t>Compact and easy-to-use retractable utility knife with a folding design for safety and convenience. Ideal for opening boxes, cutting tape, or warehouse use. Great for wholesale and retail.</t>
  </si>
  <si>
    <t>20083</t>
  </si>
  <si>
    <t>Key chain kirbi - 20083</t>
  </si>
  <si>
    <t xml:space="preserve">Cute and colorful Kirbi key chain, perfect for bags, backpacks, or keys. Popular among kids and gamers. Lightweight, durable, and eye-catching design makes it great for reselling or giveaways.
</t>
  </si>
  <si>
    <t>https://fantasydiscountwholesale.com/wp-content/uploads/2025/07/20083.jpg</t>
  </si>
  <si>
    <t>20081</t>
  </si>
  <si>
    <t>Key chain salor moon - 20081</t>
  </si>
  <si>
    <t xml:space="preserve">Charming Sailor Moon key chain featuring iconic character design. Made of quality material, ideal for fans and anime lovers. Great as a gift or accessory. Perfect for wholesale resale.
</t>
  </si>
  <si>
    <t>https://fantasydiscountwholesale.com/wp-content/uploads/2025/07/20081.jpg</t>
  </si>
  <si>
    <t>20082</t>
  </si>
  <si>
    <t>Key chain Stitch bebe - 20082</t>
  </si>
  <si>
    <t xml:space="preserve">Adorable Stitch bebé key chain with cute baby-style design. Compact, colorful, and perfect for backpacks, purses, or keys. Great for gifting or reselling in bulk. Popular among all ages.
</t>
  </si>
  <si>
    <t>https://fantasydiscountwholesale.com/wp-content/uploads/2025/07/20082.jpg</t>
  </si>
  <si>
    <t>20080</t>
  </si>
  <si>
    <t>Key chain hellon kitty - 20080</t>
  </si>
  <si>
    <t xml:space="preserve">Charming Hello Kitty key chain featuring the classic pink design. Lightweight and eye-catching—perfect for bags, keys, or gifts. A cute collectible ideal for wholesale and resale.
</t>
  </si>
  <si>
    <t>https://fantasydiscountwholesale.com/wp-content/uploads/2025/07/20080.jpg</t>
  </si>
  <si>
    <t>9966</t>
  </si>
  <si>
    <t>Sacagrasa naranja 650ml SA-37</t>
  </si>
  <si>
    <t xml:space="preserve">Potente sacagrasa con aroma a naranja de 650ml. Ideal para eliminar grasa difícil en cocina, estufa y superficies. Presentación atractiva, lista para venta al por mayor.
</t>
  </si>
  <si>
    <t>https://fantasydiscountwholesale.com/wp-content/uploads/2023/10/9966.jpeg</t>
  </si>
  <si>
    <t>?</t>
  </si>
  <si>
    <t>966-12</t>
  </si>
  <si>
    <t>Labubu Big into energy - 966-12</t>
  </si>
  <si>
    <t>Labubu "Big into Energy" collectible figure. Vibrant and creative design, perfect for display or decor. Popular among art toy collectors. Great wholesale item for novelty and pop culture retailers.</t>
  </si>
  <si>
    <t>https://fantasydiscountwholesale.com/wp-content/uploads/2025/07/966-12.avif</t>
  </si>
  <si>
    <t>966-11</t>
  </si>
  <si>
    <t>Labubu Have a seat - 966-11</t>
  </si>
  <si>
    <t xml:space="preserve">Labubu "Have a Seat" collectible figure featuring a playful seated pose. Fun and quirky design, perfect for collectors or gift shops. Great for wholesale resale in toy or novelty stores.
</t>
  </si>
  <si>
    <t>https://fantasydiscountwholesale.com/wp-content/uploads/2025/07/966-11.webp</t>
  </si>
  <si>
    <t>966-3</t>
  </si>
  <si>
    <t>Labubu Exciting macaron - 966-3</t>
  </si>
  <si>
    <t>Labubu “Exciting Macaron” collectible figure with a vibrant macaron theme. Eye-catching and playful design, ideal for collectors, gifts, or display. Perfect wholesale item for toy or novelty retailers.</t>
  </si>
  <si>
    <t>https://fantasydiscountwholesale.com/wp-content/uploads/2025/07/966-3.avif</t>
  </si>
  <si>
    <t>KT5001</t>
  </si>
  <si>
    <t>Kitchen towel  - KT5001</t>
  </si>
  <si>
    <t>Toalla de cocina - KT5001</t>
  </si>
  <si>
    <t>Kitchen towel made from absorbent material, ideal for drying dishes or cleaning surfaces. Durable, reusable, and essential for every kitchen. Perfect for wholesale home or cleaning supply stores.</t>
  </si>
  <si>
    <t>https://fantasydiscountwholesale.com/wp-content/uploads/2025/07/KT5001.jpg</t>
  </si>
  <si>
    <t>180-111</t>
  </si>
  <si>
    <t>Soga azul - 1810-111</t>
  </si>
  <si>
    <t>Durable blue rope ideal for home, outdoor, or utility use. Strong, flexible, and lightweight—perfect for bundling, tying, or securing items. Great for hardware or general merchandise wholesale.</t>
  </si>
  <si>
    <t>https://fantasydiscountwholesale.com/wp-content/uploads/2025/07/180-111.jpg</t>
  </si>
  <si>
    <t>B022110</t>
  </si>
  <si>
    <t>Venda - B022110</t>
  </si>
  <si>
    <t>Elastic bandage ideal for supporting injuries, sprains, or muscle strains. Comfortable, stretchable, and easy to apply. A must-have for first aid kits and pharmacy wholesale.</t>
  </si>
  <si>
    <t>https://fantasydiscountwholesale.com/wp-content/uploads/2025/07/B022110.jpg</t>
  </si>
  <si>
    <t>ZR195-1</t>
  </si>
  <si>
    <t>Electric police car w/ ligth &amp; music - ZR195-1</t>
  </si>
  <si>
    <t>Electric police car with light and music. Features flashing lights, realistic sirens, and fast movement. Great for kids’ playtime. Battery-operated and perfect for toy stores or wholesale distribution.</t>
  </si>
  <si>
    <t>https://fantasydiscountwholesale.com/wp-content/uploads/2025/07/ZR195-1.jpg</t>
  </si>
  <si>
    <t>8811-7</t>
  </si>
  <si>
    <t>Electric rotating transform car with light &amp; music - 8811-7</t>
  </si>
  <si>
    <t>Electric rotating transform car with light and music. Automatically spins, transforms, and flashes colorful lights with sound effects. Eye-catching toy perfect for kids. Ideal for wholesale toy resellers and gift stores.</t>
  </si>
  <si>
    <t>https://fantasydiscountwholesale.com/wp-content/uploads/2025/07/8811-7.jpg</t>
  </si>
  <si>
    <t>8811-22</t>
  </si>
  <si>
    <t>Battery operated car with light &amp; sound 8811-22</t>
  </si>
  <si>
    <t>Battery operated car with light and sound. Features vibrant flashing lights and realistic engine sounds. Fun and interactive toy for children. Great wholesale item for toy stores and gift shops.</t>
  </si>
  <si>
    <t>https://fantasydiscountwholesale.com/wp-content/uploads/2025/07/8811-22.jpg</t>
  </si>
  <si>
    <t>YJ388-45</t>
  </si>
  <si>
    <t>Electric racing car -  YJ388-45</t>
  </si>
  <si>
    <t>Electric racing car with vibrant lights and sound effects. High-speed action and eye-catching design make it a fun choice for kids. Ideal for resale in toy and gift stores.</t>
  </si>
  <si>
    <t>https://fantasydiscountwholesale.com/wp-content/uploads/2025/07/YJ388-45.jpg</t>
  </si>
  <si>
    <t>YJ388-71</t>
  </si>
  <si>
    <t>Electric tranform police car with light &amp; sound - YJ388-71</t>
  </si>
  <si>
    <t>Electric transform police car with light &amp; sound - YJ388-72</t>
  </si>
  <si>
    <t>Electric transform police car with lights and sound. Transforms with motion, features flashing lights and siren effects. A dynamic toy that’s perfect for kids. Great for wholesale toy retailers.</t>
  </si>
  <si>
    <t>https://fantasydiscountwholesale.com/wp-content/uploads/2025/07/YJ388-71.jpg</t>
  </si>
  <si>
    <t>FN032-10</t>
  </si>
  <si>
    <t>Remote contral car with light - FN032-11</t>
  </si>
  <si>
    <t>Remote control car with bright lights and sleek design. Easy to operate and fun for all ages. Great for gift shops or toy stores looking to offer interactive play options.</t>
  </si>
  <si>
    <t>https://fantasydiscountwholesale.com/wp-content/uploads/2025/07/FN032-10.jpg</t>
  </si>
  <si>
    <t>LY030-1</t>
  </si>
  <si>
    <t>Holes dog bubble gun - LY030-1</t>
  </si>
  <si>
    <t>Holes Dog Bubble Gun: Cute dog-shaped bubble blower that shoots a stream of bubbles when triggered. Lightweight, safe, and fun. Perfect for outdoor play, parties, or gifts. Ideal for wholesale toy sales.</t>
  </si>
  <si>
    <t>https://fantasydiscountwholesale.com/wp-content/uploads/2025/07/LY030-1.jpg</t>
  </si>
  <si>
    <t>LY023-1</t>
  </si>
  <si>
    <t>Holes yellow duck bubble gun - LY023-1</t>
  </si>
  <si>
    <t>Holes Yellow Duck Bubble Gun – LY023-1: Fun duck-shaped bubble gun with easy trigger function. Shoots continuous bubbles. Great for kids' outdoor play. Bright yellow color. Battery-operated. Perfect for parties and gifts.</t>
  </si>
  <si>
    <t>https://fantasydiscountwholesale.com/wp-content/uploads/2025/07/LY023-1.jpg</t>
  </si>
  <si>
    <t>LY028-1</t>
  </si>
  <si>
    <t>Holes unicorn bubble gun - LY028-1</t>
  </si>
  <si>
    <t>Holes Unicorn Bubble Gun – LY028-1: Magical unicorn-shaped bubble gun with light and continuous bubble action. Battery-operated and easy to use. Perfect for kids’ outdoor fun, parties, and gifts.</t>
  </si>
  <si>
    <t>https://fantasydiscountwholesale.com/wp-content/uploads/2025/07/LY028-1.jpg</t>
  </si>
  <si>
    <t>LD-131D</t>
  </si>
  <si>
    <t>Electric rotating girl with light &amp; music - LD-131D</t>
  </si>
  <si>
    <t>Electric Rotating Girl with Light &amp; Music – LD-131D: Charming dancing girl figure that spins with colorful lights and music. Battery-operated entertainment toy ideal for young kids and birthday gifts.</t>
  </si>
  <si>
    <t>https://fantasydiscountwholesale.com/wp-content/uploads/2025/07/LD-131D.jpg</t>
  </si>
  <si>
    <t>JD193-3A</t>
  </si>
  <si>
    <t>Horse carriage with light &amp; sound - JD193-3A</t>
  </si>
  <si>
    <t>Bring fairy tales to life with the enchanting Horse Carriage with Light &amp; Sound – JD193-3A. Sparkling lights and magical sounds make this toy perfect for imaginative play and unforgettable adventures.</t>
  </si>
  <si>
    <t>https://fantasydiscountwholesale.com/wp-content/uploads/2025/07/JD193-3A.jpg</t>
  </si>
  <si>
    <t>HA64</t>
  </si>
  <si>
    <t>Fashion princess - HA64</t>
  </si>
  <si>
    <t>Unleash your inner royalty with Fashion Princess – HA64. Dressed in stunning outfits, she’s ready to shine in every stylish adventure and inspire magical playtime moments.</t>
  </si>
  <si>
    <t>https://fantasydiscountwholesale.com/wp-content/uploads/2025/07/HA64.jpg</t>
  </si>
  <si>
    <t>CH99045</t>
  </si>
  <si>
    <t>Melamine wavey spoon 10" - CH99045</t>
  </si>
  <si>
    <t>Stir, serve, and scoop in style with the 10" Wavey Melamine Spoon – CH99045. Durable, lightweight, and designed for everyday elegance in your kitchen.</t>
  </si>
  <si>
    <t>https://fantasydiscountwholesale.com/wp-content/uploads/2025/07/CH99045.jpg</t>
  </si>
  <si>
    <t>CH99046</t>
  </si>
  <si>
    <t>Melamine wavey oval plate 14" - CH99046</t>
  </si>
  <si>
    <t>Serve with elegance using the 14" Melamine Wavey Oval Plate – CH99046. Its durable, lightweight design and stylish wavey edges make it perfect for everyday dining or special occasions.</t>
  </si>
  <si>
    <t>https://fantasydiscountwholesale.com/wp-content/uploads/2025/07/CH99046.jpg</t>
  </si>
  <si>
    <t>CH990447</t>
  </si>
  <si>
    <t>Melamine wavey oval plate 18" -  CH99047</t>
  </si>
  <si>
    <t>Make a statement at the table with the 18" Melamine Wavey Oval Plate – CH99047. Its generous size and elegant wavey design are perfect for serving family-style meals with style and durability.</t>
  </si>
  <si>
    <t>https://fantasydiscountwholesale.com/wp-content/uploads/2025/07/CH99047.jpg</t>
  </si>
  <si>
    <t>ARB0814</t>
  </si>
  <si>
    <t>Friction machine gun - ARB0814</t>
  </si>
  <si>
    <t>Gear up for action with the Friction Machine Gun – ARB0814. Featuring realistic design and sound effects, it’s perfect for thrilling playtime battles without the need for batteries</t>
  </si>
  <si>
    <t>https://fantasydiscountwholesale.com/wp-content/uploads/2025/08/ARB0814.jpeg</t>
  </si>
  <si>
    <t>ARB62031</t>
  </si>
  <si>
    <t>Metal cars 3pc - ARB62031</t>
  </si>
  <si>
    <t>3pc Metal Cars – ARB62031 feature durable construction, realistic detailing, and kid-friendly sizing, making them perfect for gift sets, impulse sales, and encouraging imaginative play in children of all ages.</t>
  </si>
  <si>
    <t>https://fantasydiscountwholesale.com/wp-content/uploads/2025/09/ARB62031.jpeg</t>
  </si>
  <si>
    <t>ARG0005</t>
  </si>
  <si>
    <t>Doll - ARG0005</t>
  </si>
  <si>
    <t>Doll – ARG0005 features a charming design, colorful outfit, and durable build, making it perfect for gift shops, toy stores, and inspiring imaginative play for children of all ages.</t>
  </si>
  <si>
    <t>https://fantasydiscountwholesale.com/wp-content/uploads/2025/08/ARG0005.jpeg</t>
  </si>
  <si>
    <t>ARG11563</t>
  </si>
  <si>
    <t>Beauty game - ARG11563</t>
  </si>
  <si>
    <t>Beauty Game – ARG11563 includes stylish accessories, vibrant colors, and durable pieces, making it ideal for retail displays, gift purchases, and encouraging creative, imaginative play for children who love fashion and beauty.</t>
  </si>
  <si>
    <t>https://fantasydiscountwholesale.com/wp-content/uploads/2025/08/ARG11563.jpeg</t>
  </si>
  <si>
    <t>ARG1604</t>
  </si>
  <si>
    <t>Cosmetics set - ARG1604</t>
  </si>
  <si>
    <t>8.5" FRUIT SHAPE MAKE UP SET ON BLISTER CARD, 2 ASSRT</t>
  </si>
  <si>
    <t>Cosmetics Set – ARG1604 features colorful makeup accessories, safe materials, and attractive packaging, making it perfect for gift shops, toy stores, and inspiring creative, pretend-play experiences for children who enjoy beauty activities.</t>
  </si>
  <si>
    <t>https://fantasydiscountwholesale.com/wp-content/uploads/2025/09/ARG1604.jpeg</t>
  </si>
  <si>
    <t>ARG1618</t>
  </si>
  <si>
    <t>Fashion doll set - ARG1618</t>
  </si>
  <si>
    <t xml:space="preserve">Fashion Doll Set – ARG1618 features stylish outfits, detailed accessories, and durable design, making it perfect for retail sales, gift purchases, and inspiring imaginative fashion-themed play for children of all ages.
</t>
  </si>
  <si>
    <t>https://fantasydiscountwholesale.com/wp-content/uploads/2025/09/ARG1618.jpeg</t>
  </si>
  <si>
    <t>ARG260</t>
  </si>
  <si>
    <t>Shopping cart - ARG260</t>
  </si>
  <si>
    <t>9.25" SHOPPING CART ON BLISTER CARD, 2 ASSRT CLRS - ARG 260</t>
  </si>
  <si>
    <t xml:space="preserve">9.25" Shopping Cart on Blister Card, 2 Assorted Colors – ARG260 features sturdy construction, vibrant designs, and kid-friendly size, making it ideal for retail sales, gift purchases, and imaginative role-playing fun.
</t>
  </si>
  <si>
    <t>https://fantasydiscountwholesale.com/wp-content/uploads/2025/08/ARG260.jpeg</t>
  </si>
  <si>
    <t>ARG3241</t>
  </si>
  <si>
    <t>Mermaid - ARG3241</t>
  </si>
  <si>
    <t>13" B/O MERMAID ON BLISTER CARD - ARG3241</t>
  </si>
  <si>
    <t xml:space="preserve">13" B/O Mermaid on Blister Card – ARG3241 features light and sound functions, vibrant colors, and durable design, making it perfect for retail sales, gift purchases, and inspiring magical underwater-themed imaginative play.
</t>
  </si>
  <si>
    <t>https://fantasydiscountwholesale.com/wp-content/uploads/2025/08/ARG3241.jpeg</t>
  </si>
  <si>
    <t>ARG70634</t>
  </si>
  <si>
    <t>Unicorn shape make up - ARG70634</t>
  </si>
  <si>
    <t>7.5" UNICORN SHAPE MAKE UP - ARG70634</t>
  </si>
  <si>
    <t xml:space="preserve">7.5" Unicorn Shape Make Up – ARG70634 features vibrant colors, fun unicorn design, and safe materials, making it ideal for retail sales, gift purchases, and encouraging imaginative beauty play for children.
</t>
  </si>
  <si>
    <t>https://fantasydiscountwholesale.com/wp-content/uploads/2025/08/ARG70634.jpeg</t>
  </si>
  <si>
    <t>ARM0012</t>
  </si>
  <si>
    <t>Molding wizard clay - ARM0012</t>
  </si>
  <si>
    <t>2.25" MOLDING WIZARD CLAY ON BLISTER CARD - ARM0012</t>
  </si>
  <si>
    <t xml:space="preserve">2.25" Molding Wizard Clay on Blister Card – ARM0012 features bright colors, soft texture, and easy shaping, making it perfect for retail sales, party favors, and encouraging creative play for children.
</t>
  </si>
  <si>
    <t>https://fantasydiscountwholesale.com/wp-content/uploads/2025/08/ARM0012.jpeg</t>
  </si>
  <si>
    <t>ARM25861</t>
  </si>
  <si>
    <t>Water game - Arm25861</t>
  </si>
  <si>
    <t>6" RING TOSS WATER GAME - ARM25861
PEGABLE PP BAG,</t>
  </si>
  <si>
    <t xml:space="preserve">Water Game – ARM25861 features a colorful design, engaging button controls, and portable size, making it ideal for retail sales, party favors, and providing classic, screen-free entertainment for children anywhere.
</t>
  </si>
  <si>
    <t>ARM3030</t>
  </si>
  <si>
    <t>Money cash - ARM3030</t>
  </si>
  <si>
    <t>PLAYING MONEY CASH DRAWER PLAY - ARM3030</t>
  </si>
  <si>
    <t xml:space="preserve">Playing Money Cash Drawer Play – ARM3030 features realistic bills, coins, and a functional drawer, making it ideal for retail sales, educational play, and inspiring imaginative role-playing as a cashier or shopkeeper.
</t>
  </si>
  <si>
    <t>https://fantasydiscountwholesale.com/wp-content/uploads/2025/08/ARM899.jpeg</t>
  </si>
  <si>
    <t>ARM6652</t>
  </si>
  <si>
    <t>Magic spring - ARM6652</t>
  </si>
  <si>
    <t>2.5" RAINBOW MAGIC SPRING - ARM6652</t>
  </si>
  <si>
    <t xml:space="preserve">2.5" Rainbow Magic Spring – ARM6652 features vibrant colors, durable plastic, and smooth movement, making it perfect for retail sales, party favors, and providing endless fun with classic slinky-style play.
</t>
  </si>
  <si>
    <t>https://fantasydiscountwholesale.com/wp-content/uploads/2025/08/ARM6652.jpeg</t>
  </si>
  <si>
    <t>ARM899</t>
  </si>
  <si>
    <t>Bills &amp; coins - ARM899</t>
  </si>
  <si>
    <t>24 ASST BILLS &amp; COINS CASINO - ARM899</t>
  </si>
  <si>
    <t xml:space="preserve">24 Asst Bills &amp; Coins Casino – ARM899 features realistic play money, assorted denominations, and durable materials, making it perfect for retail sales, educational activities, and enhancing imaginative casino or shop role-play games.
</t>
  </si>
  <si>
    <t>https://fantasydiscountwholesale.com/wp-content/uploads/2025/08/ARM899.jpg</t>
  </si>
  <si>
    <t>ARW10082</t>
  </si>
  <si>
    <t>Bubble gun - ARW10082</t>
  </si>
  <si>
    <t>6.75" B/O BUBBLE GUN W/ SOUND &amp; LIGHT - ARW10082</t>
  </si>
  <si>
    <t xml:space="preserve">6.75" B/O Bubble Gun with Sound &amp; Light – ARW10082 features vibrant lighting, fun sound effects, and continuous bubble action, making it perfect for retail sales, outdoor play, and exciting gift purchases for children.
</t>
  </si>
  <si>
    <t>https://fantasydiscountwholesale.com/wp-content/uploads/2025/08/ARW10082.jpeg</t>
  </si>
  <si>
    <t>ARW21681</t>
  </si>
  <si>
    <t>Water gun - ARW21681</t>
  </si>
  <si>
    <t>7.5" WATER GUN IN POLY BAG W/ HEADER - ARW21681</t>
  </si>
  <si>
    <t xml:space="preserve">7.5" Water Gun in Poly Bag with Header – ARW21681 features a compact design, bright colors, and durable construction, making it ideal for retail sales, summer fun, and exciting outdoor water play.
</t>
  </si>
  <si>
    <t>https://fantasydiscountwholesale.com/wp-content/uploads/2025/08/ARW21681.jpeg</t>
  </si>
  <si>
    <t>ARY77051</t>
  </si>
  <si>
    <t>Pretend ukulele - ARY77051</t>
  </si>
  <si>
    <t>15" PRETEND UKULELE - ARY77051</t>
  </si>
  <si>
    <t xml:space="preserve">15" Pretend Ukulele – ARY77051 features a realistic design, vibrant colors, and durable construction, making it ideal for retail sales, gift purchases, and encouraging musical creativity and imaginative play in children.
</t>
  </si>
  <si>
    <t>https://fantasydiscountwholesale.com/wp-content/uploads/2025/09/ARY77051.jpeg</t>
  </si>
  <si>
    <t>ARZ688</t>
  </si>
  <si>
    <t>Baby doll - ARZ688</t>
  </si>
  <si>
    <t>17" S/B BABY DOLL IN POLY BAG W/ HEADER - ARZ 688</t>
  </si>
  <si>
    <t xml:space="preserve">17" S/B Baby Doll in Poly Bag with Header – ARZ688 features a soft body, realistic details, and colorful outfit, making it perfect for retail sales, gift purchases, and encouraging nurturing imaginative play.
</t>
  </si>
  <si>
    <t>https://fantasydiscountwholesale.com/wp-content/uploads/2025/08/ARZ688.jpeg</t>
  </si>
  <si>
    <t>NM195651</t>
  </si>
  <si>
    <t>Jumbo blocks - NM195651</t>
  </si>
  <si>
    <t>30PC JUMBO BLOCKS - NM195651</t>
  </si>
  <si>
    <t xml:space="preserve">30pc Jumbo Blocks – NM195651 features bright colors, large interlocking pieces, and durable construction, making it ideal for retail sales, educational play, and fostering creativity and motor skills in young children.
</t>
  </si>
  <si>
    <t>https://fantasydiscountwholesale.com/wp-content/uploads/2025/08/NM195651.jpeg</t>
  </si>
  <si>
    <t>CH86534</t>
  </si>
  <si>
    <t>Microfiber brush - CH86534</t>
  </si>
  <si>
    <t>12" MICROFIBER CHENILLE CLEANING BRUSH - CH86534</t>
  </si>
  <si>
    <t xml:space="preserve">12" Microfiber Chenille Cleaning Brush – CH86534 features soft chenille fibers, a comfortable grip, and durable build, making it perfect for retail sales, household cleaning, and providing gentle yet effective dusting on various surfaces.
</t>
  </si>
  <si>
    <t>https://fantasydiscountwholesale.com/wp-content/uploads/2025/08/CH8653.jpg</t>
  </si>
  <si>
    <t>CH81939</t>
  </si>
  <si>
    <t>Bungi cord - CH81939</t>
  </si>
  <si>
    <t xml:space="preserve">1/1.5/2FT 6PK BUNGI CORD ASST - CH81939
</t>
  </si>
  <si>
    <t xml:space="preserve">1/1.5/2ft 6pk Bungi Cord Asst – CH81939 features assorted lengths, strong elastic construction, and durable hooks, making it perfect for retail sales, outdoor activities, and securing items for home, travel, or work use.
</t>
  </si>
  <si>
    <t>https://fantasydiscountwholesale.com/wp-content/uploads/2025/08/CH81939.jpg</t>
  </si>
  <si>
    <t>CH86529</t>
  </si>
  <si>
    <t>Auto fuse set - CH86529</t>
  </si>
  <si>
    <t>12PC AUTO FUSE SET WITH TESTER PEN - CH86529</t>
  </si>
  <si>
    <t xml:space="preserve">12pc Auto Fuse Set with Tester Pen – CH86529 features assorted fuse sizes, a durable tester pen, and organized packaging, making it ideal for retail sales, automotive maintenance, and quick, reliable electrical diagnostics.
</t>
  </si>
  <si>
    <t>https://fantasydiscountwholesale.com/wp-content/uploads/2025/08/CH86529.jpeg</t>
  </si>
  <si>
    <t>CH24290</t>
  </si>
  <si>
    <t>Sewing kit - CH24290</t>
  </si>
  <si>
    <t xml:space="preserve">DELUXE SEWING KIT - CH24290
</t>
  </si>
  <si>
    <t xml:space="preserve">Deluxe Sewing Kit – CH24290 features assorted threads, needles, scissors, and essential tools in a compact case, making it perfect for retail sales, travel, and convenient at-home sewing or quick clothing repairs.
</t>
  </si>
  <si>
    <t>https://fantasydiscountwholesale.com/wp-content/uploads/2025/08/CH24290.jpeg</t>
  </si>
  <si>
    <t>CH91111</t>
  </si>
  <si>
    <t>Tape packing tape - CH91111</t>
  </si>
  <si>
    <t xml:space="preserve">1.89'' X 55YD SHIPPING PACKING TAPE - CH91111
</t>
  </si>
  <si>
    <t xml:space="preserve">1.89" x 55yd Shipping Packing Tape – CH91111 features strong adhesive, durable material, and easy application, making it perfect for retail sales, packaging, moving, and securely sealing boxes for shipping or storage.
</t>
  </si>
  <si>
    <t>https://fantasydiscountwholesale.com/wp-content/uploads/2025/08/CH91111.jpeg</t>
  </si>
  <si>
    <t>CH91110</t>
  </si>
  <si>
    <t>Tape painter tape - CH91110</t>
  </si>
  <si>
    <t xml:space="preserve">24MM * 20.32M PAINTER TAPE - CH91110
</t>
  </si>
  <si>
    <t xml:space="preserve">24mm x 20.32m Painter Tape – CH91110 features clean removal, strong adhesion, and easy tear design, making it perfect for retail sales, painting projects, and protecting surfaces during home improvement or craft work.
</t>
  </si>
  <si>
    <t>https://fantasydiscountwholesale.com/wp-content/uploads/2025/08/CH91110.jpeg</t>
  </si>
  <si>
    <t>CH86349</t>
  </si>
  <si>
    <t>Super glue - CH86349</t>
  </si>
  <si>
    <t xml:space="preserve">3PK SUPER GLUE - CH86349
</t>
  </si>
  <si>
    <t xml:space="preserve">3pk Super Glue – CH86349 features fast-drying formula, strong bonding power, and convenient packaging, making it perfect for retail sales, household repairs, and quick fixes on a variety of materials.
</t>
  </si>
  <si>
    <t>https://fantasydiscountwholesale.com/wp-content/uploads/2025/08/CH86349.jpeg</t>
  </si>
  <si>
    <t>CH91141</t>
  </si>
  <si>
    <t>Paint brush 5pc - CH91141</t>
  </si>
  <si>
    <t xml:space="preserve">05 PCS PAINT BRUSH SET - CH91141
</t>
  </si>
  <si>
    <t xml:space="preserve">05pcs Paint Brush Set – CH91141 features assorted brush sizes, durable bristles, and comfortable handles, making it perfect for retail sales, home improvement projects, and achieving smooth, precise finishes on various surfaces.
</t>
  </si>
  <si>
    <t>https://fantasydiscountwholesale.com/wp-content/uploads/2025/08/CH91141.jpeg</t>
  </si>
  <si>
    <t>CH81880</t>
  </si>
  <si>
    <t>Clothes pins plastic - CH81880</t>
  </si>
  <si>
    <t xml:space="preserve">48 PCS PLASTIC CLOTHES PINS - CH81880
</t>
  </si>
  <si>
    <t xml:space="preserve">48pcs Plastic Clothes Pins – CH81880 feature durable plastic construction, strong grip, and vibrant colors, making them perfect for retail sales, everyday laundry use, and securely holding clothes on lines or drying racks.
</t>
  </si>
  <si>
    <t>https://fantasydiscountwholesale.com/wp-content/uploads/2025/08/CH81880.jpeg</t>
  </si>
  <si>
    <t>CH81040</t>
  </si>
  <si>
    <t>Kitchen fork - CH81040</t>
  </si>
  <si>
    <t xml:space="preserve">KITCHEN SERVING FORK - CH81040
</t>
  </si>
  <si>
    <t xml:space="preserve">Kitchen Serving Fork – CH81040 features durable construction, a comfortable handle, and a sleek design, making it perfect for retail sales, everyday dining, and serving a variety of dishes with style and ease.
</t>
  </si>
  <si>
    <t>https://fantasydiscountwholesale.com/wp-content/uploads/2025/08/CH81040.jpeg</t>
  </si>
  <si>
    <t>IN45200</t>
  </si>
  <si>
    <t>Cutlery tray - IN45200</t>
  </si>
  <si>
    <t xml:space="preserve">CUTLERY TRAY – IN45200
</t>
  </si>
  <si>
    <t xml:space="preserve">Cutlery Tray – IN45200 features durable plastic construction, multiple compartments, and an easy-to-clean design, making it perfect for retail sales, kitchen organization, and keeping utensils neatly arranged for everyday use.
</t>
  </si>
  <si>
    <t>https://fantasydiscountwholesale.com/wp-content/uploads/2025/08/IN45200.jpeg</t>
  </si>
  <si>
    <t>CH85196</t>
  </si>
  <si>
    <t>Scissor - CH85196</t>
  </si>
  <si>
    <t xml:space="preserve">HANDLE SCISSOR - CH85196
</t>
  </si>
  <si>
    <t xml:space="preserve">Handle Scissor – CH85196 features sharp stainless steel blades, ergonomic handles, and durable construction, making it perfect for retail sales, household tasks, and providing precise cutting for crafts, office, or kitchen use.
</t>
  </si>
  <si>
    <t>https://fantasydiscountwholesale.com/wp-content/uploads/2025/08/CH85196.jpeg</t>
  </si>
  <si>
    <t>CH26789</t>
  </si>
  <si>
    <t>Strainer coffe - CH26789</t>
  </si>
  <si>
    <t xml:space="preserve">COFFEE STRAINER - CH26789
</t>
  </si>
  <si>
    <t xml:space="preserve">Coffee Strainer – CH26789 features fine mesh for smooth filtering, durable construction, and an easy-to-clean design, making it perfect for retail sales, everyday brewing, and preparing fresh, flavorful coffee at home.
</t>
  </si>
  <si>
    <t>https://fantasydiscountwholesale.com/wp-content/uploads/2025/08/CH26789.jpeg</t>
  </si>
  <si>
    <t>CH82257</t>
  </si>
  <si>
    <t>Can opener - CH82257</t>
  </si>
  <si>
    <t xml:space="preserve">DELUXE CAN OPENER - CH82257
</t>
  </si>
  <si>
    <t xml:space="preserve">Deluxe Can Opener – CH82257 features sturdy construction, sharp cutting mechanism, and comfortable grip handles, making it perfect for retail sales, home kitchens, and effortlessly opening cans with ease and precision.
</t>
  </si>
  <si>
    <t>https://fantasydiscountwholesale.com/wp-content/uploads/2025/08/CH82257.jpeg</t>
  </si>
  <si>
    <t>CH87177</t>
  </si>
  <si>
    <t>Oil &amp; vinigar glass - CH87177</t>
  </si>
  <si>
    <t xml:space="preserve">OIL &amp; VINEGAR GLASS BOTTLES W/PDQ - CH87177
</t>
  </si>
  <si>
    <t xml:space="preserve">Oil &amp; Vinegar Glass Bottles with PDQ – CH87177 feature elegant glass construction, easy-pour spouts, and a convenient display box, making them perfect for retail sales, kitchen use, and stylishly serving condiments at home or events.
</t>
  </si>
  <si>
    <t>https://fantasydiscountwholesale.com/wp-content/uploads/2025/08/CH87177.jpeg</t>
  </si>
  <si>
    <t>CH76655</t>
  </si>
  <si>
    <t>Spice jar - CH76655</t>
  </si>
  <si>
    <t xml:space="preserve">125ML GLASS SPICE JAR - CH76655
</t>
  </si>
  <si>
    <t xml:space="preserve">125ml Glass Spice Jar – CH76655 features clear glass construction, secure lid, and compact design, making it perfect for retail sales, kitchen organization, and neatly storing a variety of spices or seasonings.
</t>
  </si>
  <si>
    <t>https://fantasydiscountwholesale.com/wp-content/uploads/2025/08/CH76655.jpeg</t>
  </si>
  <si>
    <t>CH11201</t>
  </si>
  <si>
    <t>Mortar bamboo - CH11201</t>
  </si>
  <si>
    <t xml:space="preserve">BAMBOO MORTAR WITH PASTEL - CH11201
</t>
  </si>
  <si>
    <t xml:space="preserve">Bamboo Mortar with Pestle – CH11201 features eco-friendly bamboo construction, sturdy design, and a smooth finish, making it perfect for retail sales, home kitchens, and grinding herbs or spices with natural style.
</t>
  </si>
  <si>
    <t>https://fantasydiscountwholesale.com/wp-content/uploads/2025/08/CH11201.jpeg</t>
  </si>
  <si>
    <t>CH26892</t>
  </si>
  <si>
    <t>Mortar plastic - CH26892</t>
  </si>
  <si>
    <t xml:space="preserve">PLASTIC MORTAR WITH PASTEL - CH26892
</t>
  </si>
  <si>
    <t xml:space="preserve">Plastic Mortar with Pestle – CH26892 features durable plastic construction, lightweight design, and easy-to-clean surface, making it perfect for retail sales, home kitchens, and grinding herbs or spices with convenience and ease.
</t>
  </si>
  <si>
    <t>https://fantasydiscountwholesale.com/wp-content/uploads/2025/08/CH26892.jpeg</t>
  </si>
  <si>
    <t>IN11232</t>
  </si>
  <si>
    <t>Milk warmer - IN11232</t>
  </si>
  <si>
    <t xml:space="preserve">12 OZ MILK WARMER - IN11232
</t>
  </si>
  <si>
    <t xml:space="preserve">12oz Milk Warmer – IN11232 features durable construction, an easy-pour spout, and heat-resistant handle, making it perfect for retail sales, home kitchens, and efficiently warming milk for coffee, tea, or recipes.
</t>
  </si>
  <si>
    <t>https://fantasydiscountwholesale.com/wp-content/uploads/2025/08/IN11232.jpeg</t>
  </si>
  <si>
    <t>0377AL12</t>
  </si>
  <si>
    <t>Rocks glass - 0377AL12</t>
  </si>
  <si>
    <t xml:space="preserve">12oz LISBOA ROCKS GLASS - CR-0377AL12
</t>
  </si>
  <si>
    <t xml:space="preserve">12oz Lisboa Rocks Glass – CR-0377AL12 features clear, durable glass construction, a classic rocks design, and comfortable grip, making it perfect for retail sales, home bars, and serving whiskey, cocktails, or spirits in style.
</t>
  </si>
  <si>
    <t>https://fantasydiscountwholesale.com/wp-content/uploads/2025/08/0377AL12.jpeg</t>
  </si>
  <si>
    <t>IN99637</t>
  </si>
  <si>
    <t>Measuring cup - IN99637</t>
  </si>
  <si>
    <t xml:space="preserve">33oz / 1000ML CLEAR MEASURING CUP - IN99637
</t>
  </si>
  <si>
    <t xml:space="preserve">33oz / 1000ml Clear Measuring Cup – IN99637 features durable transparent construction, easy-to-read measurement markings, and a sturdy handle, making it perfect for retail sales, home kitchens, and accurate liquid or dry ingredient measuring.
</t>
  </si>
  <si>
    <t>https://fantasydiscountwholesale.com/wp-content/uploads/2025/08/IN99637.jpeg</t>
  </si>
  <si>
    <t>1377</t>
  </si>
  <si>
    <t>Key chain Bears - 1377</t>
  </si>
  <si>
    <t xml:space="preserve">Adorable and practical, these key chain bears bring charm and functionality together. Soft yet durable, they make keys easy to spot while adding a playful touch. Perfect as gifts, party favors, or impulse buys, their lightweight design appeals to all ages, making them a popular choice for everyday use.
</t>
  </si>
  <si>
    <t>https://fantasydiscountwholesale.com/wp-content/uploads/2025/09/2013-77.jpeg</t>
  </si>
  <si>
    <t>o</t>
  </si>
  <si>
    <t>1009</t>
  </si>
  <si>
    <t>Key chain starbucks mix - 1009</t>
  </si>
  <si>
    <t xml:space="preserve">Fun and trendy, these Starbucks mix key chains add a stylish flair to everyday essentials. Designed with unique coffee-inspired themes, they’re lightweight, durable, and perfect for personal use or gifting. A great impulse item, they appeal to coffee lovers of all ages and make keys or bags stand out instantly.
</t>
  </si>
  <si>
    <t>https://fantasydiscountwholesale.com/wp-content/uploads/2025/09/2013-1009.jpeg</t>
  </si>
  <si>
    <t>1003</t>
  </si>
  <si>
    <t>Key chain labubu boom - 1003</t>
  </si>
  <si>
    <t xml:space="preserve">Eye-catching and playful, the Labubu Boom key chain is a must-have collectible. Featuring a vibrant character design, it adds personality to keys, bags, or backpacks. Durable and lightweight, it’s perfect for daily use or gifting. Its unique style makes it an attractive impulse purchase that appeals to trend-conscious customers.
</t>
  </si>
  <si>
    <t>https://fantasydiscountwholesale.com/wp-content/uploads/2025/09/2013-1003.jpeg</t>
  </si>
  <si>
    <t>1008</t>
  </si>
  <si>
    <t>Key chain hello kurami - 1008</t>
  </si>
  <si>
    <t xml:space="preserve">Cute and stylish, the Hello Kurami key chain brings a touch of charm to everyday accessories. Its playful design makes it perfect for decorating keys, bags, or backpacks while staying lightweight and durable. Ideal for gifting or impulse purchases, it appeals to fans of adorable collectibles and trendy accessories alike.
</t>
  </si>
  <si>
    <t>https://fantasydiscountwholesale.com/wp-content/uploads/2025/09/2013-1008.jpeg</t>
  </si>
  <si>
    <t>1368</t>
  </si>
  <si>
    <t>Key chain Cry baby - 1368</t>
  </si>
  <si>
    <t xml:space="preserve">The Cry Baby key chain offers a playful, collectible design that stands out on keys, bags, or backpacks. Lightweight and durable, it’s an ideal everyday accessory and a fun impulse gift item.
</t>
  </si>
  <si>
    <t>https://fantasydiscountwholesale.com/wp-content/uploads/2025/09/2013-68.jpeg</t>
  </si>
  <si>
    <t>Key chain labubu hard - 1013</t>
  </si>
  <si>
    <t xml:space="preserve">The Labubu Hard key chain features a bold, trendy design that adds personality to keys, bags, or backpacks. Durable and lightweight, it’s perfect for daily use, gifting, or collecting stylish accessories.
</t>
  </si>
  <si>
    <t>https://fantasydiscountwholesale.com/wp-content/uploads/2025/09/2013-1013.jpeg</t>
  </si>
  <si>
    <t>1315</t>
  </si>
  <si>
    <t>Key chain kurami - 1315</t>
  </si>
  <si>
    <t xml:space="preserve">The Kurami key chain delivers a cute and trendy design that brightens up keys, bags, or backpacks. Lightweight and durable, it’s perfect for everyday use, gifting, or collecting adorable accessories.
</t>
  </si>
  <si>
    <t>https://fantasydiscountwholesale.com/wp-content/uploads/2025/09/2013-15.jpeg</t>
  </si>
  <si>
    <t>1006</t>
  </si>
  <si>
    <t>Key chain stitch cake - 1006</t>
  </si>
  <si>
    <t xml:space="preserve">The Stitch Cake key chain combines playful character design with everyday function. Lightweight and durable, it’s perfect for decorating keys, bags, or backpacks while making a fun gift or collectible accessory.
</t>
  </si>
  <si>
    <t>https://fantasydiscountwholesale.com/wp-content/uploads/2025/09/2013-1006.jpeg</t>
  </si>
  <si>
    <t>1018</t>
  </si>
  <si>
    <t>Key chain stitch pink - 1018</t>
  </si>
  <si>
    <t xml:space="preserve">The Stitch Pink key chain features a charming character design that adds a playful touch to keys, bags, or backpacks. Lightweight and durable, it’s ideal for daily use, gifting, or collecting.
</t>
  </si>
  <si>
    <t>https://fantasydiscountwholesale.com/wp-content/uploads/2025/09/2013-1018.jpeg</t>
  </si>
  <si>
    <t>1365</t>
  </si>
  <si>
    <t>Key chain teddy tales - 1365</t>
  </si>
  <si>
    <t xml:space="preserve">The Teddy Tales key chain showcases an adorable, storybook-inspired design that brightens keys, bags, or backpacks. Lightweight and durable, it’s perfect for everyday use, gifting, or as a collectible accessory for all ages.
</t>
  </si>
  <si>
    <t>https://fantasydiscountwholesale.com/wp-content/uploads/2025/09/2013-65.jpeg</t>
  </si>
  <si>
    <t>13107</t>
  </si>
  <si>
    <t>Key chain monster inc - 13107</t>
  </si>
  <si>
    <t xml:space="preserve">The Monster Inc key chain features a fun, character-inspired design that adds personality to keys, bags, or backpacks. Lightweight and durable, it’s ideal for daily use, gifting, or collecting for fans of the beloved franchise.
</t>
  </si>
  <si>
    <t>https://fantasydiscountwholesale.com/wp-content/uploads/2025/09/2013-107.jpeg</t>
  </si>
  <si>
    <t>13106</t>
  </si>
  <si>
    <t>Key chain pikachu marvel - 13106</t>
  </si>
  <si>
    <t xml:space="preserve">The Pikachu Marvel key chain combines two fan-favorite icons for a fun, eye-catching accessory. Lightweight and durable, it’s perfect for keys, bags, or backpacks, making it an ideal gift or collectible.
</t>
  </si>
  <si>
    <t>https://fantasydiscountwholesale.com/wp-content/uploads/2025/09/2013-106.jpeg</t>
  </si>
  <si>
    <t>1007</t>
  </si>
  <si>
    <t>Key chain stitch drink - 1007</t>
  </si>
  <si>
    <t xml:space="preserve">The Stitch Drink key chain features a playful design with a favorite character enjoying a drink. Lightweight and durable, it’s perfect for keys, bags, or backpacks, making a fun gift or collectible.
</t>
  </si>
  <si>
    <t>https://fantasydiscountwholesale.com/wp-content/uploads/2025/09/2013-1007.jpeg</t>
  </si>
  <si>
    <t>1020</t>
  </si>
  <si>
    <t>Key chain mini mickey - 1020</t>
  </si>
  <si>
    <t xml:space="preserve">The Mini Mickey key chain features a classic, charming design that brightens keys, bags, or backpacks. Lightweight and durable, it’s perfect for everyday use, gifting, or collecting for fans of iconic Disney characters.
</t>
  </si>
  <si>
    <t>https://fantasydiscountwholesale.com/wp-content/uploads/2025/09/2013-1020.jpeg</t>
  </si>
  <si>
    <t>1011</t>
  </si>
  <si>
    <t>Key chain mario cart - 1011</t>
  </si>
  <si>
    <t xml:space="preserve">The Mario Cart key chain showcases a vibrant, playful design inspired by the popular game. Lightweight and durable, it’s perfect for keys, bags, or backpacks, making it an ideal gift or collectible.
</t>
  </si>
  <si>
    <t>https://fantasydiscountwholesale.com/wp-content/uploads/2025/09/2013-1011.jpeg</t>
  </si>
  <si>
    <t>1004</t>
  </si>
  <si>
    <t>Key chain labubu fur - 1004</t>
  </si>
  <si>
    <t xml:space="preserve">The Labubu Fur key chain features a soft, plush design that adds a cute, tactile touch to keys, bags, or backpacks. Lightweight and durable, it’s perfect for gifting, collecting, or everyday use.
</t>
  </si>
  <si>
    <t>https://fantasydiscountwholesale.com/wp-content/uploads/2025/09/2013-1004.jpeg</t>
  </si>
  <si>
    <t>1001</t>
  </si>
  <si>
    <t>Key chain labubu strive - 1001</t>
  </si>
  <si>
    <t xml:space="preserve">The Labubu Strive key chain features a bold, unique design that adds personality to keys, bags, or backpacks. Lightweight and durable, it’s perfect for everyday use, gifting, or collecting trendy accessories.
</t>
  </si>
  <si>
    <t>https://fantasydiscountwholesale.com/wp-content/uploads/2025/09/2013-1001.jpeg</t>
  </si>
  <si>
    <t>1354</t>
  </si>
  <si>
    <t>Key chain kirby star - 1354</t>
  </si>
  <si>
    <t xml:space="preserve">The Kirby Star key chain features a playful, colorful design inspired by the beloved character. Lightweight and durable, it’s ideal for decorating keys, bags, or backpacks, making it a fun gift or collectible.
</t>
  </si>
  <si>
    <t>https://fantasydiscountwholesale.com/wp-content/uploads/2025/09/2013-54.jpeg</t>
  </si>
  <si>
    <t>24221</t>
  </si>
  <si>
    <t>Stainless scourer 4pc - 24221</t>
  </si>
  <si>
    <t xml:space="preserve">The Stainless Scourer 4pc set delivers powerful cleaning for tough stains and grease. Durable and rust-resistant, these reusable pads are perfect for kitchens, grills, and cookware, making scrubbing effortless and long-lasting.
</t>
  </si>
  <si>
    <t>https://fantasydiscountwholesale.com/wp-content/uploads/2025/09/24221.jpeg</t>
  </si>
  <si>
    <t>102282</t>
  </si>
  <si>
    <t>Mix nail polish - 102282</t>
  </si>
  <si>
    <t xml:space="preserve">This  offers vibrant, long-lasting color with a smooth finish that resists chipping. Easy to apply and quick-drying, it’s perfect for everyday wear or special occasions, making it a must-have beauty essential.
</t>
  </si>
  <si>
    <t>https://fantasydiscountwholesale.com/wp-content/uploads/2025/09/102282.jpeg</t>
  </si>
  <si>
    <t>102285</t>
  </si>
  <si>
    <t>Mix nail polish - 102285</t>
  </si>
  <si>
    <t xml:space="preserve">This  delivers rich, glossy color with a durable finish that lasts. Its smooth application and quick-drying formula make it ideal for everyday style or special looks, offering customers a reliable beauty staple.
</t>
  </si>
  <si>
    <t>https://fantasydiscountwholesale.com/wp-content/uploads/2025/09/102285.jpeg</t>
  </si>
  <si>
    <t>102280</t>
  </si>
  <si>
    <t xml:space="preserve">Mix nail polish - 102280 </t>
  </si>
  <si>
    <t xml:space="preserve">This  provides bold, high-shine color with a smooth, even coat that lasts. Quick-drying and chip-resistant, it’s perfect for daily wear or special occasions, making it an essential addition to any collection.
</t>
  </si>
  <si>
    <t>https://fantasydiscountwholesale.com/wp-content/uploads/2025/09/102280.jpeg</t>
  </si>
  <si>
    <t>102083</t>
  </si>
  <si>
    <t>Mix nail polish - 102283</t>
  </si>
  <si>
    <t xml:space="preserve">This  features vibrant, long-lasting color with a sleek, glossy finish. Its quick-dry, chip-resistant formula ensures easy application and durability, making it perfect for everyday wear or enhancing any special look.
</t>
  </si>
  <si>
    <t>https://fantasydiscountwholesale.com/wp-content/uploads/2025/09/102083.jpeg</t>
  </si>
  <si>
    <t>102288</t>
  </si>
  <si>
    <t xml:space="preserve">Mix nail polish - 102288 </t>
  </si>
  <si>
    <t xml:space="preserve">This  offers a striking, glossy finish with vibrant color that lasts. Its smooth, quick-drying formula resists chipping, making it ideal for daily use or special occasions, and a must-have beauty essential.
</t>
  </si>
  <si>
    <t>https://fantasydiscountwholesale.com/wp-content/uploads/2025/09/102288.jpeg</t>
  </si>
  <si>
    <t>801739</t>
  </si>
  <si>
    <t>Charger for car - 801739</t>
  </si>
  <si>
    <t>Car charger - 801739</t>
  </si>
  <si>
    <t>This charger delivers fast, reliable power for everyday devices. Compact and durable, it’s designed for convenience at home, work, or travel. Easy to use and long-lasting, it ensures customers stay connected wherever they go.</t>
  </si>
  <si>
    <t>https://fantasydiscountwholesale.com/wp-content/uploads/2025/09/801739.jpeg</t>
  </si>
  <si>
    <t>801794</t>
  </si>
  <si>
    <t>Charger fast c to c - 801794</t>
  </si>
  <si>
    <t>Fast charger c to c - 801794</t>
  </si>
  <si>
    <t xml:space="preserve">Durable Type-C to Type-C fast charger for quick, efficient charging of compatible devices. Compact and lightweight design, ideal for home, office, or travel use. Reliable wholesale item for everyday electronics needs.
</t>
  </si>
  <si>
    <t>https://fantasydiscountwholesale.com/wp-content/uploads/2025/09/801794.jpeg</t>
  </si>
  <si>
    <t>801796</t>
  </si>
  <si>
    <t>Charger for iphone - 801796</t>
  </si>
  <si>
    <t>House charger - 801796</t>
  </si>
  <si>
    <t xml:space="preserve">Reliable house charger designed for everyday device charging. Compact and durable build ensures long-lasting use. Perfect for keeping phones, tablets, and other electronics powered at home or on the go. Great wholesale essential.
</t>
  </si>
  <si>
    <t>https://fantasydiscountwholesale.com/wp-content/uploads/2025/09/801796.jpeg</t>
  </si>
  <si>
    <t>501124</t>
  </si>
  <si>
    <t>Needle multi-used 18pc - 501124</t>
  </si>
  <si>
    <t>Multi-used needle 18pc - 501124</t>
  </si>
  <si>
    <t xml:space="preserve">Practical 18-piece multi-use needle set for sewing, crafting, and repairs. Includes assorted sizes to handle various fabrics and projects. A handy wholesale item for households, tailors, and DIY enthusiasts.
</t>
  </si>
  <si>
    <t>https://fantasydiscountwholesale.com/wp-content/uploads/2025/09/501124.jpeg</t>
  </si>
  <si>
    <t>502229</t>
  </si>
  <si>
    <t>Needle eye 80 silver - 502229</t>
  </si>
  <si>
    <t>Needle eye 80 silver - 50229</t>
  </si>
  <si>
    <t xml:space="preserve">Set of 80 silver needle eyes, perfect for sewing, threading, and craft projects. Durable and easy to use, ideal for tailoring, mending, and DIY needs. Great value wholesale item.
</t>
  </si>
  <si>
    <t>https://fantasydiscountwholesale.com/wp-content/uploads/2025/09/502229.jpeg</t>
  </si>
  <si>
    <t>502437</t>
  </si>
  <si>
    <t>Needle set pack - 502437</t>
  </si>
  <si>
    <t xml:space="preserve">Assorted needle set pack with multiple sizes for sewing, mending, and craft projects. Durable and versatile, suitable for different fabrics. A useful wholesale item for households, tailors, and DIY needs.
</t>
  </si>
  <si>
    <t>https://fantasydiscountwholesale.com/wp-content/uploads/2025/09/502437.jpeg</t>
  </si>
  <si>
    <t>502230</t>
  </si>
  <si>
    <t>Needle set 23pc - 502230</t>
  </si>
  <si>
    <t xml:space="preserve">23-piece needle set with assorted sizes for sewing, mending, and crafting. Strong and versatile, suitable for various fabrics and projects. A convenient wholesale item for households and tailors.
</t>
  </si>
  <si>
    <t>https://fantasydiscountwholesale.com/wp-content/uploads/2025/09/502230.jpeg</t>
  </si>
  <si>
    <t>501125</t>
  </si>
  <si>
    <t>Needle eye 55, 5 jumbo - 501125</t>
  </si>
  <si>
    <t xml:space="preserve">Pack of 55 regular needle eyes plus 5 jumbo sizes for versatile sewing and crafting. Strong and durable, suitable for different fabrics and projects. A convenient wholesale item for households and tailors.
</t>
  </si>
  <si>
    <t>https://fantasydiscountwholesale.com/wp-content/uploads/2025/09/501125.jpeg</t>
  </si>
  <si>
    <t>501954</t>
  </si>
  <si>
    <t>Sewing kit - 501954</t>
  </si>
  <si>
    <t xml:space="preserve">Compact sewing kit with assorted needles, threads, buttons, and essentials for quick repairs and crafting. Convenient and portable, perfect for home, travel, or emergency use. A practical wholesale item for everyday needs.
</t>
  </si>
  <si>
    <t>https://fantasydiscountwholesale.com/wp-content/uploads/2025/09/501954.jpeg</t>
  </si>
  <si>
    <t>500906</t>
  </si>
  <si>
    <t>Elastic 4pc - 500906</t>
  </si>
  <si>
    <t xml:space="preserve">Set of 4 durable elastic bands, ideal for sewing, crafting, and clothing adjustments. Strong stretch material provides flexibility and reliability. A useful wholesale item for households, tailors, and DIY projects.
</t>
  </si>
  <si>
    <t>https://fantasydiscountwholesale.com/wp-content/uploads/2025/09/500906.jpeg</t>
  </si>
  <si>
    <t>502050</t>
  </si>
  <si>
    <t>Folding scissors - 502050</t>
  </si>
  <si>
    <t xml:space="preserve">Compact folding scissors designed for safety and portability. Sharp and durable blades for precise cutting, perfect for sewing, crafts, and travel use. A convenient wholesale item for everyday needs.
</t>
  </si>
  <si>
    <t>https://fantasydiscountwholesale.com/wp-content/uploads/2025/09/502050.jpeg</t>
  </si>
  <si>
    <t>50052</t>
  </si>
  <si>
    <t>Thread multi-color 10pc - 50052</t>
  </si>
  <si>
    <t xml:space="preserve">Set of 10 multi-color threads, perfect for sewing, repairs, and crafting projects. Strong and versatile, suitable for various fabrics. A practical wholesale item for households, tailors, and DIY enthusiasts.
</t>
  </si>
  <si>
    <t>https://fantasydiscountwholesale.com/wp-content/uploads/2025/09/50052.jpeg</t>
  </si>
  <si>
    <t>502231</t>
  </si>
  <si>
    <t>Thread 6pc - 502231</t>
  </si>
  <si>
    <t xml:space="preserve">Set of 6 durable threads in assorted colors, ideal for sewing, mending, and craft projects. Strong and versatile for various fabrics. A handy wholesale item for home and professional use.
</t>
  </si>
  <si>
    <t>https://fantasydiscountwholesale.com/wp-content/uploads/2025/09/502231.jpeg</t>
  </si>
  <si>
    <t>502227</t>
  </si>
  <si>
    <t>Needle machine 14, 16, 18 - 502227</t>
  </si>
  <si>
    <t xml:space="preserve">Set of sewing machine needles in sizes 14, 16, and 18, suitable for various fabrics and sewing projects. Durable and reliable, perfect for tailoring and DIY enthusiasts. A practical wholesale item.
</t>
  </si>
  <si>
    <t>https://fantasydiscountwholesale.com/wp-content/uploads/2025/09/502227.jpeg</t>
  </si>
  <si>
    <t>501242</t>
  </si>
  <si>
    <t>Sewing set - 501242</t>
  </si>
  <si>
    <t xml:space="preserve">Complete sewing set with assorted needles, threads, buttons, and essential tools for repairs and crafting. Compact and portable, perfect for home or travel use. A practical wholesale item for everyday sewing needs.
</t>
  </si>
  <si>
    <t>https://fantasydiscountwholesale.com/wp-content/uploads/2025/09/501242.jpeg</t>
  </si>
  <si>
    <t>504845</t>
  </si>
  <si>
    <t>Sewing scissors - 504845</t>
  </si>
  <si>
    <t xml:space="preserve">Durable sewing scissors with sharp blades for precise cutting of fabrics and threads. Ergonomic design ensures comfort during use. Ideal for tailoring, crafting, and DIY projects. A reliable wholesale item.
</t>
  </si>
  <si>
    <t>https://fantasydiscountwholesale.com/wp-content/uploads/2025/09/504845.jpeg</t>
  </si>
  <si>
    <t>501127</t>
  </si>
  <si>
    <t>Bra hook wide - 501127</t>
  </si>
  <si>
    <t xml:space="preserve">Wide bra hooks designed for secure and comfortable fastening. Durable and easy to use, suitable for various lingerie and garment repairs. A practical wholesale item for sewing and tailoring needs.
</t>
  </si>
  <si>
    <t>https://fantasydiscountwholesale.com/wp-content/uploads/2025/09/501127.jpeg</t>
  </si>
  <si>
    <t>501126</t>
  </si>
  <si>
    <t>Bra hook - 501126</t>
  </si>
  <si>
    <t xml:space="preserve">Standard bra hooks for secure and comfortable fastening. Durable and easy to attach, ideal for lingerie, garments, and sewing repairs. A convenient wholesale item for tailoring and DIY projects.
</t>
  </si>
  <si>
    <t>https://fantasydiscountwholesale.com/wp-content/uploads/2025/09/501126.jpeg</t>
  </si>
  <si>
    <t>503176</t>
  </si>
  <si>
    <t>Velcro 4pc - 503176</t>
  </si>
  <si>
    <t xml:space="preserve">Set of 4 durable Velcro strips, perfect for fastening, organizing, and crafting projects. Easy to use and reusable, suitable for home, office, or DIY applications. A practical wholesale item.
</t>
  </si>
  <si>
    <t>https://fantasydiscountwholesale.com/wp-content/uploads/2025/09/503176.jpeg</t>
  </si>
  <si>
    <t>505372</t>
  </si>
  <si>
    <t>Towel small bathroom - 505372</t>
  </si>
  <si>
    <t>Towel - 505372</t>
  </si>
  <si>
    <t xml:space="preserve">Soft and absorbent towel, perfect for everyday use at home, gym, or travel. Durable material ensures long-lasting quality. A practical and versatile wholesale item for personal and household needs.
</t>
  </si>
  <si>
    <t>https://fantasydiscountwholesale.com/wp-content/uploads/2025/09/505372-1.jpeg</t>
  </si>
  <si>
    <t>JBL0108</t>
  </si>
  <si>
    <t>Screw black 1.5" - JBL0108</t>
  </si>
  <si>
    <t xml:space="preserve">Black 1.5" screws, durable and versatile for woodworking, repairs, and DIY projects. Reliable and easy to use, ideal for home or professional applications. A practical wholesale item.
</t>
  </si>
  <si>
    <t>https://fantasydiscountwholesale.com/wp-content/uploads/2025/09/JBL0108.jpeg</t>
  </si>
  <si>
    <t>JBL0115</t>
  </si>
  <si>
    <t>Screw black 2" - JBL0115</t>
  </si>
  <si>
    <t xml:space="preserve">Black 2" screws, sturdy and reliable for woodworking, repairs, and DIY projects. Easy to handle and durable, suitable for home or professional use. A practical wholesale item.
</t>
  </si>
  <si>
    <t>https://fantasydiscountwholesale.com/wp-content/uploads/2025/09/JBL0115.jpeg</t>
  </si>
  <si>
    <t>JBL0122</t>
  </si>
  <si>
    <t>Screw black 2.5" - JBL0122</t>
  </si>
  <si>
    <t xml:space="preserve">Black 2.5" screws, strong and durable for various woodworking, DIY, and repair projects. Easy to use and reliable, ideal for home or professional applications. A practical wholesale item.
</t>
  </si>
  <si>
    <t>https://fantasydiscountwholesale.com/wp-content/uploads/2025/09/JBL0122.jpeg</t>
  </si>
  <si>
    <t>966-4</t>
  </si>
  <si>
    <t>Labubu LABUBU - 966-4</t>
  </si>
  <si>
    <t xml:space="preserve">Labubu collectible figure with detailed design, perfect for display or gifting. Durable and stylish, ideal for toy collectors and enthusiasts. A unique wholesale item that attracts attention in any collection.
</t>
  </si>
  <si>
    <t>https://fantasydiscountwholesale.com/wp-content/uploads/2025/09/966-4.jpeg</t>
  </si>
  <si>
    <t>378882</t>
  </si>
  <si>
    <t>Mug set xmas - 378882</t>
  </si>
  <si>
    <t xml:space="preserve">Festive Christmas mug set with cheerful holiday designs, perfect for hot drinks during the season. Durable and reusable, great for gifting or home use. A popular wholesale holiday item.
</t>
  </si>
  <si>
    <t>https://fantasydiscountwholesale.com/wp-content/uploads/2025/09/378882.jpeg</t>
  </si>
  <si>
    <t>999-65</t>
  </si>
  <si>
    <t>Unicorn light &amp; sound - 999-65</t>
  </si>
  <si>
    <t xml:space="preserve">Cute unicorn toy with light and sound features, perfect for kids’ playtime and entertainment. Bright, colorful, and engaging design. A fun and attractive wholesale item for gifts and toy collections.
</t>
  </si>
  <si>
    <t>https://fantasydiscountwholesale.com/wp-content/uploads/2025/09/999-65.jpeg</t>
  </si>
  <si>
    <t>21340</t>
  </si>
  <si>
    <t>Slime bucket 1000g - 21340</t>
  </si>
  <si>
    <t xml:space="preserve">Large 1000g slime bucket, stretchy and fun for kids’ play and creativity. Safe, colorful, and reusable, perfect for parties or gifts. A popular wholesale item for entertainment and toy stores.
</t>
  </si>
  <si>
    <t>https://fantasydiscountwholesale.com/wp-content/uploads/2025/09/21340.jpeg</t>
  </si>
  <si>
    <t>21341</t>
  </si>
  <si>
    <t>Slime bucket 500g - 21341</t>
  </si>
  <si>
    <t xml:space="preserve">Colorful 500g slime bucket, fun and stretchy for kids’ play and creativity. Safe and reusable, ideal for parties, gifts, or everyday entertainment. A popular wholesale toy item.
</t>
  </si>
  <si>
    <t>https://fantasydiscountwholesale.com/wp-content/uploads/2025/09/21341.jpeg</t>
  </si>
  <si>
    <t>2055R6</t>
  </si>
  <si>
    <t>Stitch bracelet - 2055R6</t>
  </si>
  <si>
    <t xml:space="preserve">Stylish Stitch bracelet with fun character design, perfect for kids and fans. Lightweight and comfortable to wear, great for gifting or collecting. A trendy wholesale accessory item.
</t>
  </si>
  <si>
    <t>https://fantasydiscountwholesale.com/wp-content/uploads/2025/09/RBT-2055R6.jpeg</t>
  </si>
  <si>
    <t>1186R3</t>
  </si>
  <si>
    <t>Mini hair bow - 1186R3</t>
  </si>
  <si>
    <t xml:space="preserve">Cute mini hair bow accessory, perfect for styling kids’ hair or adding a touch of charm. Lightweight and easy to use, ideal for daily wear or parties. A popular wholesale item.
</t>
  </si>
  <si>
    <t>https://fantasydiscountwholesale.com/wp-content/uploads/2025/09/RBW-1186R3.jpeg</t>
  </si>
  <si>
    <t>0153</t>
  </si>
  <si>
    <t>Labubu purse chain big - 0153</t>
  </si>
  <si>
    <t xml:space="preserve">Trendy Labubu purse with big chain detail, combining style and durability. Spacious and lightweight, perfect for daily use or gifting. A fashionable wholesale item for accessories collections.
</t>
  </si>
  <si>
    <t>https://fantasydiscountwholesale.com/wp-content/uploads/2025/09/SKC-0153.jpeg</t>
  </si>
  <si>
    <t>0152</t>
  </si>
  <si>
    <t>Labubu purse chain - 0152</t>
  </si>
  <si>
    <t xml:space="preserve">Stylish Labubu purse with chain strap, compact yet practical for daily essentials. Lightweight and fashionable, ideal for casual use or gifting. A trendy wholesale accessory item.
</t>
  </si>
  <si>
    <t>https://fantasydiscountwholesale.com/wp-content/uploads/2025/09/0152.jpeg</t>
  </si>
  <si>
    <t>2089</t>
  </si>
  <si>
    <t>Stitch set - 2089</t>
  </si>
  <si>
    <t xml:space="preserve">Cute Stitch set featuring themed accessories, perfect for kids and fans. Fun, colorful, and practical for daily use or gifting. A popular wholesale item for character-themed collections.
</t>
  </si>
  <si>
    <t>https://fantasydiscountwholesale.com/wp-content/uploads/2025/10/SNT-2089.jpeg</t>
  </si>
  <si>
    <t>2313</t>
  </si>
  <si>
    <t>Labubu mechanical pencil - 2313</t>
  </si>
  <si>
    <t xml:space="preserve">Fun Labubu mechanical pencil with character design, perfect for school, office, or collecting. Durable and easy to use, adds a playful touch to writing. A trendy wholesale stationery item.
</t>
  </si>
  <si>
    <t>https://fantasydiscountwholesale.com/wp-content/uploads/2025/09/SNT-2313.jpeg</t>
  </si>
  <si>
    <t>36</t>
  </si>
  <si>
    <t>2114</t>
  </si>
  <si>
    <t>Labubu pen rocks - 2114</t>
  </si>
  <si>
    <t xml:space="preserve">Cool Labubu pen with rock-style design, perfect for writing, school, or collecting. Fun and durable, adds character to everyday use. A trendy wholesale stationery item.
</t>
  </si>
  <si>
    <t>https://fantasydiscountwholesale.com/wp-content/uploads/2025/09/SNT-2114.jpeg</t>
  </si>
  <si>
    <t>2312</t>
  </si>
  <si>
    <t>Labubu pen - 2312</t>
  </si>
  <si>
    <t xml:space="preserve">Cute Labubu pen with playful character design, ideal for school, office, or gifting. Smooth writing and durable build. A fun and trendy wholesale stationery item.
</t>
  </si>
  <si>
    <t>https://fantasydiscountwholesale.com/wp-content/uploads/2025/09/SNT-2312.jpeg</t>
  </si>
  <si>
    <t>2314</t>
  </si>
  <si>
    <t>Labubu mechanical pencil top - 2314</t>
  </si>
  <si>
    <t xml:space="preserve">Labubu mechanical pencil with decorative top, combining fun character design with practicality. Perfect for school, office, or collecting. A trendy and durable wholesale stationery item.
</t>
  </si>
  <si>
    <t>https://fantasydiscountwholesale.com/wp-content/uploads/2025/09/SNT-2314.jpeg</t>
  </si>
  <si>
    <t>0583R</t>
  </si>
  <si>
    <t>Stitch gift bag  - 0583R</t>
  </si>
  <si>
    <t xml:space="preserve">Adorable Stitch gift bag, perfect for birthdays, holidays, or special occasions. Durable and spacious, ideal for gifting small items. A fun and practical wholesale item.
</t>
  </si>
  <si>
    <t>https://fantasydiscountwholesale.com/wp-content/uploads/2025/09/RBG-0583R.jpeg</t>
  </si>
  <si>
    <t>0541</t>
  </si>
  <si>
    <t>Labubu lip balm - 0541</t>
  </si>
  <si>
    <t xml:space="preserve">Labubu lip balm with fun character design, moisturizing and safe for daily use. Perfect for kids or as a cute gift. A popular wholesale item for personal care and accessories.
</t>
  </si>
  <si>
    <t>https://fantasydiscountwholesale.com/wp-content/uploads/2025/09/RCS-0541.jpeg</t>
  </si>
  <si>
    <t>0691</t>
  </si>
  <si>
    <t>lip gloss kurami - 0691</t>
  </si>
  <si>
    <t xml:space="preserve">Kurami lip gloss, smooth and shiny formula for a vibrant, long-lasting look. Easy to apply and perfect for daily use or gifting. A popular wholesale personal care item.
</t>
  </si>
  <si>
    <t>https://fantasydiscountwholesale.com/wp-content/uploads/2025/09/SCS-0691.jpeg</t>
  </si>
  <si>
    <t>0692</t>
  </si>
  <si>
    <t>lip gloss stitch - 0692</t>
  </si>
  <si>
    <t xml:space="preserve">Stitch-themed lip gloss with smooth, shiny formula for a fun, vibrant look. Easy to apply and perfect for kids or gifting. A popular wholesale personal care item.
</t>
  </si>
  <si>
    <t>https://fantasydiscountwholesale.com/wp-content/uploads/2025/09/SCS-0692.jpeg</t>
  </si>
  <si>
    <t>0567</t>
  </si>
  <si>
    <t>Lip gloss labubu - 0567</t>
  </si>
  <si>
    <t xml:space="preserve">Labubu lip gloss with moisturizing, shiny formula for a fun and vibrant look. Perfect for kids or as a cute gift. A popular wholesale personal care item.
</t>
  </si>
  <si>
    <t>https://fantasydiscountwholesale.com/wp-content/uploads/2025/09/RCS-0567.jpeg</t>
  </si>
  <si>
    <t>0045R3</t>
  </si>
  <si>
    <t>Nails unicorn - 0045R3</t>
  </si>
  <si>
    <t xml:space="preserve">Unicorn-themed nail set with colorful, fun designs, perfect for kids and parties. Easy to apply and remove, ideal for creative nail art. A popular wholesale beauty accessory item.
</t>
  </si>
  <si>
    <t>https://fantasydiscountwholesale.com/wp-content/uploads/2025/09/RAN-0045R3.jpeg</t>
  </si>
  <si>
    <t>0256R</t>
  </si>
  <si>
    <t>Nails happy - 0256R</t>
  </si>
  <si>
    <t xml:space="preserve">Happy-themed nail set with bright, cheerful designs, perfect for kids and creative nail art. Easy to apply and remove, ideal for parties or everyday fun. A popular wholesale beauty accessory item.
</t>
  </si>
  <si>
    <t>https://fantasydiscountwholesale.com/wp-content/uploads/2025/09/RAN-0256R.jpeg</t>
  </si>
  <si>
    <t>51085</t>
  </si>
  <si>
    <t>Colgate cavity 8oz - 51085</t>
  </si>
  <si>
    <t xml:space="preserve">Colgate Cavity Protection toothpaste, 8oz, helps prevent cavities and maintain healthy teeth. Smooth, minty formula suitable for daily use. A trusted wholesale oral care essential.
</t>
  </si>
  <si>
    <t>https://fantasydiscountwholesale.com/wp-content/uploads/2025/09/51085.jpeg</t>
  </si>
  <si>
    <t>80417</t>
  </si>
  <si>
    <t>T-shirt bag black M (1000pc) - 80417</t>
  </si>
  <si>
    <t>T-shirt bag black M - 80417</t>
  </si>
  <si>
    <t xml:space="preserve">The T-shirt Bag Black M offers durable, versatile carry for groceries, retail, or everyday use. Medium-sized and reliable, it’s strong enough for various items while remaining lightweight and easy to store in bulk.
</t>
  </si>
  <si>
    <t>https://fantasydiscountwholesale.com/wp-content/uploads/2025/09/0417.jpeg</t>
  </si>
  <si>
    <t>96012</t>
  </si>
  <si>
    <t>T-light black barry 30pc - 96012</t>
  </si>
  <si>
    <t xml:space="preserve">The T-Light Black Barry 30pc set provides long-lasting, clean-burning candles with a subtle touch of style. Perfect for creating ambiance, they’re ideal for events, home décor, or daily use, offering customers both value and convenience.
</t>
  </si>
  <si>
    <t>https://fantasydiscountwholesale.com/wp-content/uploads/2025/09/96012.jpeg</t>
  </si>
  <si>
    <t>28567</t>
  </si>
  <si>
    <t>Dove spray 150 ML fresh men - 28567</t>
  </si>
  <si>
    <t xml:space="preserve">Dove Spray 150ml Fresh Men provides long-lasting freshness with a clean, invigorating scent. Its gentle formula protects against odor while being kind to skin, making it a reliable daily essential for active, modern men.
</t>
  </si>
  <si>
    <t>https://fantasydiscountwholesale.com/wp-content/uploads/2025/09/28567.jpeg</t>
  </si>
  <si>
    <t>72333</t>
  </si>
  <si>
    <t>Dove spray 150 ML energising men - 72333</t>
  </si>
  <si>
    <t xml:space="preserve">Dove Spray 150ml Energising Men delivers an uplifting fragrance that keeps you fresh all day. Its gentle, skin-friendly formula offers reliable odor protection, making it an essential choice for active, confident lifestyles.
</t>
  </si>
  <si>
    <t>https://fantasydiscountwholesale.com/wp-content/uploads/2025/09/72333.jpeg</t>
  </si>
  <si>
    <t>95546</t>
  </si>
  <si>
    <t>Dove spray 150 ML classic men - 95546</t>
  </si>
  <si>
    <t xml:space="preserve">Dove Spray 150ml Classic Men offers timeless freshness with a clean, masculine scent. Gentle on skin yet effective against odor, it provides long-lasting protection, making it a dependable daily grooming essential for men.
</t>
  </si>
  <si>
    <t>https://fantasydiscountwholesale.com/wp-content/uploads/2025/09/95546.jpeg</t>
  </si>
  <si>
    <t>87589</t>
  </si>
  <si>
    <t>Dove spray 150 ML fresh - 877589</t>
  </si>
  <si>
    <t xml:space="preserve">Dove Spray 150ml Fresh provides lasting freshness with a light, revitalizing scent. Its gentle formula protects against odor while caring for skin, making it a perfect everyday choice for reliable comfort and confidence.
</t>
  </si>
  <si>
    <t>https://fantasydiscountwholesale.com/wp-content/uploads/2025/09/87589.jpeg</t>
  </si>
  <si>
    <t>66882</t>
  </si>
  <si>
    <t>Dove spray 150 ML fruity - 66882</t>
  </si>
  <si>
    <t xml:space="preserve">Dove Spray 150ml Fruity delivers a refreshing burst of fragrance with long-lasting protection. Gentle on skin and effective against odor, it’s perfect for daily use, keeping customers feeling confident, fresh, and energized all day.
</t>
  </si>
  <si>
    <t>https://fantasydiscountwholesale.com/wp-content/uploads/2025/09/66882.jpeg</t>
  </si>
  <si>
    <t>65861</t>
  </si>
  <si>
    <t>Dove spray 150 ML vanilla - 65861</t>
  </si>
  <si>
    <t xml:space="preserve">Dove Spray 150ml Vanilla offers a warm, sweet fragrance combined with reliable odor protection. Gentle on skin and long-lasting, it’s perfect for everyday freshness, giving customers comfort and confidence with a touch of softness.
</t>
  </si>
  <si>
    <t>https://fantasydiscountwholesale.com/wp-content/uploads/2025/09/65861.jpeg</t>
  </si>
  <si>
    <t>566769</t>
  </si>
  <si>
    <t>Dove spray 150 ML floral - 566769</t>
  </si>
  <si>
    <t xml:space="preserve">Dove Spray 150ml Floral provides all-day freshness with a delicate, feminine scent. Its gentle, skin-friendly formula protects against odor while caring for skin, making it an ideal everyday essential for lasting confidence.
</t>
  </si>
  <si>
    <t>https://fantasydiscountwholesale.com/wp-content/uploads/2025/09/566769.jpeg</t>
  </si>
  <si>
    <t>14116</t>
  </si>
  <si>
    <t>Irish spring 3pk aloe vera soap 3.7oz - 14116</t>
  </si>
  <si>
    <t xml:space="preserve">Irish Spring 3pk Aloe Vera Soap 3.7oz offers refreshing cleanliness with the soothing benefits of aloe. Gentle yet effective, it nourishes skin while providing long-lasting freshness, making it a reliable everyday choice for customers.
</t>
  </si>
  <si>
    <t>https://fantasydiscountwholesale.com/wp-content/uploads/2025/09/14116.jpeg</t>
  </si>
  <si>
    <t>14179</t>
  </si>
  <si>
    <t>Irish spring 3pk moisture soap 3.7oz - 14179</t>
  </si>
  <si>
    <t xml:space="preserve">Irish Spring 3pk Moisture Soap 3.7oz delivers refreshing cleanliness while locking in skin moisture. Its rich lather and long-lasting freshness make it perfect for daily use, keeping skin feeling soft, hydrated, and revitalized.
</t>
  </si>
  <si>
    <t>https://fantasydiscountwholesale.com/wp-content/uploads/2025/09/14179.jpeg</t>
  </si>
  <si>
    <t>34320</t>
  </si>
  <si>
    <t>Anti gas extra strength 15CT - 34320</t>
  </si>
  <si>
    <t>The Anti Gas Extra Strength 15ct provides fast-acting relief from bloating, pressure, and discomfort caused by gas. Convenient and easy to use, these tablets deliver powerful support for digestive comfort, making them an essential over-the-counter item for everyday wellness.</t>
  </si>
  <si>
    <t>https://fantasydiscountwholesale.com/wp-content/uploads/2025/10/34320.jpg</t>
  </si>
  <si>
    <t>a23-7</t>
  </si>
  <si>
    <t xml:space="preserve"> CH90104</t>
  </si>
  <si>
    <t>Extension cord 9ft grey - CH90104</t>
  </si>
  <si>
    <t>9FT Extension cord grey - CH90104</t>
  </si>
  <si>
    <t>The 9FT Extension Cord Grey offers reliable power with a durable, flexible design. Ideal for home or office use, it provides extended reach for electronics and appliances while maintaining safety and convenience in any space.</t>
  </si>
  <si>
    <t>https://fantasydiscountwholesale.com/wp-content/uploads/2025/10/CH90104.jpg</t>
  </si>
  <si>
    <t>a23-8</t>
  </si>
  <si>
    <t>CH90103</t>
  </si>
  <si>
    <t>Extension cord 12ft grey - CH90103</t>
  </si>
  <si>
    <t>12FT Extension cord grey - CH90103</t>
  </si>
  <si>
    <t>The 12FT Extension Cord Grey provides dependable power with extended reach for home, office, or workshop use. Durable and flexible, it ensures safe, convenient connection for multiple devices and everyday electrical needs.</t>
  </si>
  <si>
    <t>https://fantasydiscountwholesale.com/wp-content/uploads/2025/10/CH90103.jpg</t>
  </si>
  <si>
    <t>a23-9</t>
  </si>
  <si>
    <t>CH91136</t>
  </si>
  <si>
    <t>4" Paint scraper - CH91136</t>
  </si>
  <si>
    <t>The 4" Paint Scraper offers strong, precise performance for removing paint, residue, or adhesives. Built with a sturdy handle and durable blade, it ensures comfortable grip and efficient results for DIY or professional projects.</t>
  </si>
  <si>
    <t>https://fantasydiscountwholesale.com/wp-content/uploads/2025/10/CH91136.jpg</t>
  </si>
  <si>
    <t>a23-10</t>
  </si>
  <si>
    <t>CH86914</t>
  </si>
  <si>
    <t>Brush dish with stiff bristle - CH86914</t>
  </si>
  <si>
    <t>The Brush Dish with Stiff Bristle provides powerful scrubbing action for tough cleaning jobs. Durable and easy to grip, it effectively removes grease and residue, making dishwashing faster and more efficient for everyday use.</t>
  </si>
  <si>
    <t>https://fantasydiscountwholesale.com/wp-content/uploads/2025/10/CH86914.jpg</t>
  </si>
  <si>
    <t>a23-11</t>
  </si>
  <si>
    <t>CH85197</t>
  </si>
  <si>
    <t>Stainless steel sink strainer - CH85197</t>
  </si>
  <si>
    <t>The Stainless Steel Sink Strainer offers durable protection against clogged drains. Its fine mesh design efficiently traps food particles while allowing water to flow freely, making it a practical, long-lasting addition to any kitchen sink.</t>
  </si>
  <si>
    <t>https://fantasydiscountwholesale.com/wp-content/uploads/2025/10/CH85197.jpg</t>
  </si>
  <si>
    <t>a23-12</t>
  </si>
  <si>
    <t>Wavey Melamine spoon rest - CH99045</t>
  </si>
  <si>
    <t>The Wavey Melamine Spoon Rest combines style and function with its modern wavy design. Durable, lightweight, and easy to clean, it keeps countertops tidy while holding spoons or utensils during cooking and serving.</t>
  </si>
  <si>
    <t>https://fantasydiscountwholesale.com/wp-content/uploads/2025/10/CH99045-1.jpg</t>
  </si>
  <si>
    <t>a23-13</t>
  </si>
  <si>
    <t>CH99038</t>
  </si>
  <si>
    <t>14oz Diamond marina melamine mug - CH99038</t>
  </si>
  <si>
    <t>The 14oz Diamond Marina Melamine Mug offers a stylish, durable design perfect for everyday use. Lightweight and break-resistant, it’s ideal for home, outdoor, or commercial settings, combining practicality with an elegant, modern look.</t>
  </si>
  <si>
    <t>https://fantasydiscountwholesale.com/wp-content/uploads/2025/10/CH99038.jpg</t>
  </si>
  <si>
    <t>a23-14</t>
  </si>
  <si>
    <t>CR-0378AL24</t>
  </si>
  <si>
    <t>16oz Pub pint glass - CR-0378AL24</t>
  </si>
  <si>
    <t>The 16oz Pub Pint Glass delivers classic style and durability for serving beer, cocktails, or soft drinks. Crystal-clear and sturdy, it’s perfect for bars, restaurants, or home use, offering a timeless, professional presentation.</t>
  </si>
  <si>
    <t>https://fantasydiscountwholesale.com/wp-content/uploads/2025/10/CR-0378AL24.jpg</t>
  </si>
  <si>
    <t>a23-15</t>
  </si>
  <si>
    <t>CH84162</t>
  </si>
  <si>
    <t>Scrubber galvanized mesh wire - CH84162</t>
  </si>
  <si>
    <t>Galvanized mesh wire scourer - CH84162</t>
  </si>
  <si>
    <t>The Galvanized Mesh Wire Scourer provides powerful cleaning for tough grease and grime. Durable and rust-resistant, it’s ideal for cookware, grills, and kitchen surfaces, ensuring long-lasting performance and sparkling results with every use.</t>
  </si>
  <si>
    <t>https://fantasydiscountwholesale.com/wp-content/uploads/2025/10/CH84162.jpg</t>
  </si>
  <si>
    <t>a23-16</t>
  </si>
  <si>
    <t>21017</t>
  </si>
  <si>
    <t>Chamois yellow - 21017</t>
  </si>
  <si>
    <t xml:space="preserve">The Chamois Yellow cloth offers superior absorbency and softness for streak-free cleaning. Perfect for cars, glass, and household surfaces, it’s durable, reusable, and provides a spotless shine with every use.
</t>
  </si>
  <si>
    <t>https://fantasydiscountwholesale.com/wp-content/uploads/2025/10/21017.jpeg</t>
  </si>
  <si>
    <t>a23-17</t>
  </si>
  <si>
    <t>21010</t>
  </si>
  <si>
    <t>Sponge - 21010</t>
  </si>
  <si>
    <t xml:space="preserve">The Sponge delivers effective cleaning with a soft yet durable texture. Ideal for dishes, countertops, and household surfaces, it easily removes grease and grime while being gentle enough for everyday use.
</t>
  </si>
  <si>
    <t>https://fantasydiscountwholesale.com/wp-content/uploads/2025/10/21010.jpeg</t>
  </si>
  <si>
    <t>a23-18</t>
  </si>
  <si>
    <t>21011</t>
  </si>
  <si>
    <t>Micro cloths 3 pack  - 21011</t>
  </si>
  <si>
    <t xml:space="preserve">The Micro Cloths 3 Pack offers superior cleaning power with ultra-soft, lint-free fabric. Perfect for dusting, polishing, or wiping surfaces, they absorb efficiently and can be reused multiple times for a streak-free finish.
</t>
  </si>
  <si>
    <t>https://fantasydiscountwholesale.com/wp-content/uploads/2025/10/21011.jpeg</t>
  </si>
  <si>
    <t>a23-19</t>
  </si>
  <si>
    <t>83165</t>
  </si>
  <si>
    <t>Disingfecting spray - 83165</t>
  </si>
  <si>
    <t>Disingfecting spray smart touch - 83165</t>
  </si>
  <si>
    <t xml:space="preserve">The Disinfecting Spray Smart Touch provides fast, effective germ and bacteria elimination on multiple surfaces. Easy to use and quick-drying, it leaves areas clean and fresh, making it ideal for homes, offices, or commercial spaces.
</t>
  </si>
  <si>
    <t>https://fantasydiscountwholesale.com/wp-content/uploads/2025/10/83165.jpeg</t>
  </si>
  <si>
    <t>a23-20</t>
  </si>
  <si>
    <t>23480</t>
  </si>
  <si>
    <t>Incense citronela - 23480</t>
  </si>
  <si>
    <t xml:space="preserve">The Incense Citronella offers a refreshing scent that naturally repels mosquitoes and insects. Perfect for outdoor gatherings or relaxation spaces, it provides a pleasant aroma while creating a comfortable, bug-free environment.
</t>
  </si>
  <si>
    <t>https://fantasydiscountwholesale.com/wp-content/uploads/2025/10/23480.jpeg</t>
  </si>
  <si>
    <t>a23-21</t>
  </si>
  <si>
    <t>40012</t>
  </si>
  <si>
    <t>Encendedores magneto L (12pc) - 40012</t>
  </si>
  <si>
    <t>Encendedores magneto L - 40012</t>
  </si>
  <si>
    <t xml:space="preserve">Los Encendedores Magneto L ofrecen encendido seguro y confiable con diseño ergonómico y fácil de usar. Ideales para cocina, parrillas o velas, brindan durabilidad y practicidad en cada uso, siendo un artículo esencial para el hogar.
</t>
  </si>
  <si>
    <t>https://fantasydiscountwholesale.com/wp-content/uploads/2025/10/40012.jpeg</t>
  </si>
  <si>
    <t>5088</t>
  </si>
  <si>
    <t>Mosquito tick repellent - 5088</t>
  </si>
  <si>
    <t xml:space="preserve">The Mosquito Tick Repellent provides strong, long-lasting protection against mosquitoes and ticks. Easy to apply and fast-drying, it’s ideal for outdoor activities, keeping skin safe and comfortable while preventing bites effectively.
</t>
  </si>
  <si>
    <t>https://fantasydiscountwholesale.com/wp-content/uploads/2025/10/5088-1.jpg</t>
  </si>
  <si>
    <t>a23-23</t>
  </si>
  <si>
    <t>NET104126</t>
  </si>
  <si>
    <t>Black shirt - NET104126</t>
  </si>
  <si>
    <t xml:space="preserve">The Black Shirt offers a classic, versatile style suitable for any occasion. Made from comfortable, durable fabric, it provides a sleek fit and timeless look, perfect for casual wear, work, or layering.
</t>
  </si>
  <si>
    <t>https://fantasydiscountwholesale.com/wp-content/uploads/2025/11/NET104126.jpeg</t>
  </si>
  <si>
    <t>a23-24</t>
  </si>
  <si>
    <t>BMA0001</t>
  </si>
  <si>
    <t>Black jacket - BMA0001</t>
  </si>
  <si>
    <t xml:space="preserve">The Black Jacket combines modern style with practical comfort. Crafted from durable, high-quality material, it provides warmth and versatility, making it perfect for everyday wear, outdoor activities, or casual occasions.
</t>
  </si>
  <si>
    <t>https://fantasydiscountwholesale.com/wp-content/uploads/2025/11/BMLN-0001.jpeg</t>
  </si>
  <si>
    <t>a23-25</t>
  </si>
  <si>
    <t>BMA0002</t>
  </si>
  <si>
    <t>Dark gray jacket - BMA0002</t>
  </si>
  <si>
    <t>Black jacket - BMA0002</t>
  </si>
  <si>
    <t xml:space="preserve">The Black Jacket offers a sleek, contemporary design with durable construction for lasting wear. Comfortable and versatile, it’s ideal for daily use, providing both style and functionality in any season.
</t>
  </si>
  <si>
    <t>https://fantasydiscountwholesale.com/wp-content/uploads/2025/11/BMLG-0002.jpeg</t>
  </si>
  <si>
    <t>a23-26</t>
  </si>
  <si>
    <t>7186</t>
  </si>
  <si>
    <t>Thanks giving Plates L 8pc - 7186</t>
  </si>
  <si>
    <t xml:space="preserve">The Thanksgiving Plates L 8pc set features festive designs perfect for holiday gatherings. Durable and disposable, they offer easy cleanup while adding seasonal charm to any table setting, ideal for parties or family dinners.
</t>
  </si>
  <si>
    <t>https://fantasydiscountwholesale.com/wp-content/uploads/2025/11/THPP-7186.jpeg</t>
  </si>
  <si>
    <t>7182</t>
  </si>
  <si>
    <t>Thanks giving cups 8pc - 7182</t>
  </si>
  <si>
    <t xml:space="preserve">The Thanksgiving Cups 8pc set brings festive cheer to any celebration. Featuring seasonal designs, they’re sturdy, disposable, and perfect for serving beverages during holiday gatherings, making cleanup quick and easy.
</t>
  </si>
  <si>
    <t>https://fantasydiscountwholesale.com/wp-content/uploads/2025/11/THV-7182.jpeg</t>
  </si>
  <si>
    <t>7188</t>
  </si>
  <si>
    <t>Thanks giving napkins 8pc - 7188</t>
  </si>
  <si>
    <t xml:space="preserve">The Thanksgiving Napkins 8pc set adds a festive touch to holiday tables. Soft, absorbent, and decorated with seasonal designs, they’re perfect for family dinners, parties, or events, combining style with convenience.
</t>
  </si>
  <si>
    <t>https://fantasydiscountwholesale.com/wp-content/uploads/2025/11/THS-7188.jpeg</t>
  </si>
  <si>
    <t>7180</t>
  </si>
  <si>
    <t>Thanks giving Plates S 8pc- 7180</t>
  </si>
  <si>
    <t xml:space="preserve">The Thanksgiving Plates S 8pc set offers charming seasonal designs ideal for appetizers or desserts. Durable and disposable, they make entertaining easy while adding a festive touch to any holiday celebration.
</t>
  </si>
  <si>
    <t>https://fantasydiscountwholesale.com/wp-content/uploads/2025/11/THPG-7180.jpeg</t>
  </si>
  <si>
    <t>7162</t>
  </si>
  <si>
    <t>Thanks giving knifes 8pc- 7162</t>
  </si>
  <si>
    <t xml:space="preserve">The Thanksgiving Knives 8pc set combines festive style with practicality. Durable and disposable, they’re perfect for holiday meals and gatherings, offering convenience and easy cleanup while complementing any seasonal table setting.
</t>
  </si>
  <si>
    <t>https://fantasydiscountwholesale.com/wp-content/uploads/2025/11/THCC-7162.jpeg</t>
  </si>
  <si>
    <t>7166</t>
  </si>
  <si>
    <t>Thanks giving forks 8pc- 7162</t>
  </si>
  <si>
    <t xml:space="preserve">The Thanksgiving Forks 8pc set offers durable, disposable utensils perfect for holiday meals. Designed for convenience and easy cleanup, they complement seasonal table settings while ensuring a practical and festive dining experience.
</t>
  </si>
  <si>
    <t>https://fantasydiscountwholesale.com/wp-content/uploads/2025/11/THT-7166.jpeg</t>
  </si>
  <si>
    <t>7168</t>
  </si>
  <si>
    <t>Thanks giving spoons 8pc- 7162</t>
  </si>
  <si>
    <t xml:space="preserve">The Thanksgiving Spoons 8pc set provides durable, disposable utensils ideal for holiday meals and desserts. Convenient and easy to clean up, they enhance festive table settings while ensuring a practical dining experience.
</t>
  </si>
  <si>
    <t>https://fantasydiscountwholesale.com/wp-content/uploads/2025/11/THC-7168.jpeg</t>
  </si>
  <si>
    <t>165142</t>
  </si>
  <si>
    <t>Xmas lights - 165142</t>
  </si>
  <si>
    <t xml:space="preserve">The Xmas Lights add a warm, festive glow to any space. Perfect for trees, windows, or outdoor décor, they’re durable, energy-efficient, and easy to install, creating a cheerful holiday atmosphere.
</t>
  </si>
  <si>
    <t>https://fantasydiscountwholesale.com/wp-content/uploads/2025/11/165142.jpeg</t>
  </si>
  <si>
    <t>QE2749</t>
  </si>
  <si>
    <t>Xmas glasses - QE2749</t>
  </si>
  <si>
    <t xml:space="preserve">The Xmas Glasses bring fun and festive spirit to any holiday celebration. Featuring playful Christmas-themed designs, they’re perfect for parties, photo booths, or gifts, adding joy and laughter to the season.
</t>
  </si>
  <si>
    <t>https://fantasydiscountwholesale.com/wp-content/uploads/2025/11/QE2749.jpeg</t>
  </si>
  <si>
    <t>CCW20005</t>
  </si>
  <si>
    <t>Coconut water 1L - CWW20005</t>
  </si>
  <si>
    <t xml:space="preserve">The Coconut Water 1L offers natural hydration with a refreshing, tropical taste. Packed with electrolytes and nutrients, it’s perfect for post-workout recovery, everyday refreshment, or a healthy beverage option for all ages.
</t>
  </si>
  <si>
    <t>https://fantasydiscountwholesale.com/wp-content/uploads/2025/11/CCW-20005.jpeg</t>
  </si>
  <si>
    <t>B0592</t>
  </si>
  <si>
    <t>Cotton squares 50ct - B0592</t>
  </si>
  <si>
    <t xml:space="preserve">The Cotton Squares 50ct provide soft, gentle care for daily skincare routines. Ideal for makeup removal, cleansing, or applying toner, they’re durable, absorbent, and suitable for all skin types, ensuring a smooth, effective experience.
</t>
  </si>
  <si>
    <t>https://fantasydiscountwholesale.com/wp-content/uploads/2025/11/B0592.jpeg</t>
  </si>
  <si>
    <t>41660</t>
  </si>
  <si>
    <t>Roma Liquid Detergent 16.02OZ - 41660</t>
  </si>
  <si>
    <t>Roma Liquid Detergent is a concentrated, effective formula ideal for everyday laundry. It removes dirt and stains while leaving clothes fresh and clean. Its gentle formulation is suitable for both handwashing and machine use, and it rinses easily without leaving residue. A reliable, budget-friendly option for maintaining soft, bright fabrics.</t>
  </si>
  <si>
    <t>https://fantasydiscountwholesale.com/wp-content/uploads/2025/11/41660.jpg</t>
  </si>
  <si>
    <t>01850</t>
  </si>
  <si>
    <t>Emergen-C - 01850</t>
  </si>
  <si>
    <t>Emergen-C is a vitamin supplement powder known for its high dose of vitamin C (1,000 mg) per packet. It also includes B vitamins, electrolytes, and antioxidants to support immune health and boost daily energy levels. Usually mixed with water, it dissolves into a fizzy, flavored drink. Perfect for immune support, hydration, and daily wellness.</t>
  </si>
  <si>
    <t>https://fantasydiscountwholesale.com/wp-content/uploads/2025/11/01850.jpg</t>
  </si>
  <si>
    <t>G6037</t>
  </si>
  <si>
    <t>Mix color nail polish - G6037</t>
  </si>
  <si>
    <t>Mix color nails - G6037</t>
  </si>
  <si>
    <t>Nail polish set featuring assorted vibrant colors. Includes a variety of shades suitable for everyday wear or creative nail designs. Smooth application and long-lasting finish.</t>
  </si>
  <si>
    <t>https://fantasydiscountwholesale.com/wp-content/uploads/2025/12/G6037.jpeg</t>
  </si>
  <si>
    <t>G6056</t>
  </si>
  <si>
    <t>Mix color nail polish - G6056</t>
  </si>
  <si>
    <t>Assorted nail polish set featuring a range of vibrant and trendy colors. Offers smooth application, fast drying, and a long-lasting finish. Perfect for everyday use or creative nail designs.</t>
  </si>
  <si>
    <t>https://fantasydiscountwholesale.com/wp-content/uploads/2025/12/G6056.jpeg</t>
  </si>
  <si>
    <t>G6002</t>
  </si>
  <si>
    <t>Mix White nail polish - G6002</t>
  </si>
  <si>
    <t>White nail polish - G6002</t>
  </si>
  <si>
    <t>Classic white nail polish with smooth, even coverage. Fast-drying formula provides a clean, long-lasting finish—perfect for French tips, nail art, or an elegant everyday look.</t>
  </si>
  <si>
    <t>https://fantasydiscountwholesale.com/wp-content/uploads/2025/12/G6002.jpeg</t>
  </si>
  <si>
    <t>G6057</t>
  </si>
  <si>
    <t>Mix color nail polish - G6057</t>
  </si>
  <si>
    <t>Vibrant red mix nail polish set featuring rich, glossy shades. Smooth application with long-lasting wear—perfect for bold looks, accent nails, or creative nail art.</t>
  </si>
  <si>
    <t>https://fantasydiscountwholesale.com/wp-content/uploads/2025/12/G6057.jpeg</t>
  </si>
  <si>
    <t>375889</t>
  </si>
  <si>
    <t>Christmas ceramics cup 9"x5" - 375889</t>
  </si>
  <si>
    <t>Festive ceramic Christmas cup featuring a charming seasonal design. Durable, high-quality ceramic with a 9"x5" size—perfect for enjoying hot cocoa, coffee, or holiday beverages. A great addition to your holiday décor or as a cheerful gift.</t>
  </si>
  <si>
    <t>https://fantasydiscountwholesale.com/wp-content/uploads/2025/12/375889.jpg</t>
  </si>
  <si>
    <t>377374</t>
  </si>
  <si>
    <t>Christmas ceramic cup 4.5"x3.5"- 377374</t>
  </si>
  <si>
    <t>Charming holiday ceramic cup featuring a festive Christmas design. Made from durable, high-quality ceramic and sized at 4.5"x3.5", perfect for serving hot drinks or adding a decorative touch to your seasonal tableware. Ideal for gifting or everyday holiday use.</t>
  </si>
  <si>
    <t>https://fantasydiscountwholesale.com/wp-content/uploads/2025/12/377374.jpg</t>
  </si>
  <si>
    <t>02802</t>
  </si>
  <si>
    <t>Christmas hat - 02802</t>
  </si>
  <si>
    <t>Festive Christmas hat made from soft, comfortable fabric. Features classic holiday colors and design, perfect for holiday parties, family gatherings, or seasonal celebrations. A cheerful accessory to complete any Christmas outfit.</t>
  </si>
  <si>
    <t>https://fantasydiscountwholesale.com/wp-content/uploads/2025/12/02802.jpg</t>
  </si>
  <si>
    <t>375941</t>
  </si>
  <si>
    <t>Christmas gift bag 12"x16"- 375941</t>
  </si>
  <si>
    <t>Festive Christmas gift bag measuring 12"x16" with colorful holiday designs. Durable and spacious, perfect for wrapping presents for family and friends. Adds a cheerful and convenient touch to any holiday gift-giving.</t>
  </si>
  <si>
    <t>https://fantasydiscountwholesale.com/wp-content/uploads/2025/12/375941.jpg</t>
  </si>
  <si>
    <t>83096</t>
  </si>
  <si>
    <t>Christmas gift bag 12"x16"- 83096</t>
  </si>
  <si>
    <t>Holiday gift bag measuring 12"x16" featuring festive designs. Sturdy and spacious, ideal for wrapping presents for family, friends, or coworkers. Adds a convenient and cheerful touch to holiday gift-giving.</t>
  </si>
  <si>
    <t>https://fantasydiscountwholesale.com/wp-content/uploads/2025/12/83096.jpg</t>
  </si>
  <si>
    <t>375934</t>
  </si>
  <si>
    <t>Christmas gift bag 10"x12" - 375934</t>
  </si>
  <si>
    <t>Festive Christmas gift bag measuring 10"x12" with colorful seasonal designs. Durable and convenient, perfect for wrapping small to medium-sized presents and adding a cheerful touch to holiday celebrations.</t>
  </si>
  <si>
    <t>https://fantasydiscountwholesale.com/wp-content/uploads/2025/12/375934.jpg</t>
  </si>
  <si>
    <t>E24733</t>
  </si>
  <si>
    <t>New year fedora glitter hat - E24733</t>
  </si>
  <si>
    <t>Sparkling glitter fedora hat perfect for New Year’s celebrations. Stylish and eye-catching, it adds festive flair to parties and events. Lightweight and comfortable, ideal for fun, memorable holiday moments.</t>
  </si>
  <si>
    <t>https://fantasydiscountwholesale.com/wp-content/uploads/2025/12/E24733.jpg</t>
  </si>
  <si>
    <t>8841</t>
  </si>
  <si>
    <t>Electric aircraft 9.4" - 8841</t>
  </si>
  <si>
    <t>Fun and exciting 9.4" electric aircraft toy with durable construction. Easy to operate and lightweight, perfect for kids or hobbyists. Ideal for outdoor play, skill-building, and entertainment.</t>
  </si>
  <si>
    <t>https://fantasydiscountwholesale.com/wp-content/uploads/2025/12/8841.jpg</t>
  </si>
  <si>
    <t>82243</t>
  </si>
  <si>
    <t>Big box double six dominoes - 82243</t>
  </si>
  <si>
    <t>Classic double-six dominoes set in a large, durable box. Perfect for family game nights, parties, or casual play. Includes all standard pieces for endless entertainment and strategic fun.</t>
  </si>
  <si>
    <t>https://fantasydiscountwholesale.com/wp-content/uploads/2025/12/82243.jpg</t>
  </si>
  <si>
    <t>HJ978-1</t>
  </si>
  <si>
    <t>Spray elephant light &amp; sound - HJ978-1</t>
  </si>
  <si>
    <t>Fun elephant toy that sprays water and features lights and sounds. Engaging and interactive, it’s perfect for bath time or playtime, providing entertainment and sensory stimulation for children.</t>
  </si>
  <si>
    <t>https://fantasydiscountwholesale.com/wp-content/uploads/2025/12/HJ978-1.jpg</t>
  </si>
  <si>
    <t>NY03</t>
  </si>
  <si>
    <t>New year glasses ligth - NY03</t>
  </si>
  <si>
    <t>Festive light-up glasses designed for New Year’s celebrations. Fun and eye-catching, they feature bright LED lights to enhance parties and events. Perfect for adding a playful and memorable touch to holiday festivities.</t>
  </si>
  <si>
    <t>https://fantasydiscountwholesale.com/wp-content/uploads/2025/12/NY03.jpg</t>
  </si>
  <si>
    <t>701038</t>
  </si>
  <si>
    <t>Encendedores bic disposable lighters - 701038</t>
  </si>
  <si>
    <t>Pack of reliable BIC disposable lighters known for their long-lasting flame and consistent performance. Child-resistant design with durable construction. Ideal for everyday use, candles, camping, and more.</t>
  </si>
  <si>
    <t>https://fantasydiscountwholesale.com/wp-content/uploads/2025/12/701038.jpeg</t>
  </si>
  <si>
    <t>68378</t>
  </si>
  <si>
    <t>Suave deo stick everlasting sunchine 2.6OZ - 68378</t>
  </si>
  <si>
    <t>Long-lasting Suave deodorant stick with the fresh Everlasting Sunshine scent. Helps provide reliable odor protection throughout the day. Perfect for daily use and suitable for all skin types.</t>
  </si>
  <si>
    <t>https://fantasydiscountwholesale.com/wp-content/uploads/2025/12/68378.jpeg</t>
  </si>
  <si>
    <t>68393</t>
  </si>
  <si>
    <t>Suave deo stick powder invisible 2.6OZ - 68393</t>
  </si>
  <si>
    <t>Suave invisible solid deodorant with a classic powder scent. Provides dependable all-day odor protection while going on clear to help avoid white marks. Ideal for everyday use.</t>
  </si>
  <si>
    <t>https://fantasydiscountwholesale.com/wp-content/uploads/2025/12/68393.jpeg</t>
  </si>
  <si>
    <t>68394</t>
  </si>
  <si>
    <t>Suave deo stick solid tropical paradise 2.6oz - 68394</t>
  </si>
  <si>
    <t>Suave solid deodorant with a refreshing Tropical Paradise scent. Offers long-lasting odor protection and applies smoothly for everyday freshness. Ideal for daily use.</t>
  </si>
  <si>
    <t>https://fantasydiscountwholesale.com/wp-content/uploads/2025/12/68394.jpeg</t>
  </si>
  <si>
    <t>38676</t>
  </si>
  <si>
    <t>Suave deo stick sweet pea &amp; violet 2.6OZ - 38676</t>
  </si>
  <si>
    <t>Suave solid deodorant with a soft Sweet Pea &amp; Violet fragrance. Provides reliable, long-lasting odor protection with a smooth and comfortable application. Perfect for everyday freshness.</t>
  </si>
  <si>
    <t>https://fantasydiscountwholesale.com/wp-content/uploads/2025/12/38676.jpeg</t>
  </si>
  <si>
    <t>0137</t>
  </si>
  <si>
    <t>Bucket 70LT - 0137</t>
  </si>
  <si>
    <t>Durable 70-liter bucket designed for heavy-duty use. Ideal for storage, cleaning, and general utility tasks. Sturdy construction with large capacity for home or commercial needs.</t>
  </si>
  <si>
    <t>https://fantasydiscountwholesale.com/wp-content/uploads/2025/12/0137.jpg</t>
  </si>
  <si>
    <t>7740</t>
  </si>
  <si>
    <t>Vegetable organizer - 7740</t>
  </si>
  <si>
    <t>ompact and practical organizer designed to keep vegetables fresh and neatly stored. Features ventilated structure for airflow, helping maintain produce quality while maximizing kitchen space.</t>
  </si>
  <si>
    <t>https://fantasydiscountwholesale.com/wp-content/uploads/2025/12/7740.jpeg</t>
  </si>
  <si>
    <t>7641</t>
  </si>
  <si>
    <t>Dish drainer - 7641</t>
  </si>
  <si>
    <t>Durable and spacious dish drainer designed to hold plates, cups, and utensils securely. Its open design promotes fast drying, while the sturdy construction ensures long-lasting use—perfect for keeping kitchen counters organized and clean</t>
  </si>
  <si>
    <t>https://fantasydiscountwholesale.com/wp-content/uploads/2025/12/7641-1.jpeg</t>
  </si>
  <si>
    <t>0298</t>
  </si>
  <si>
    <t>2P Square conteiner - 0298</t>
  </si>
  <si>
    <t>Compact 2-piece square container set ideal for storing snacks, leftovers, or small household items. Secure lids keep contents fresh, while the space-saving shape fits easily in cabinets, lunch bags, or refrigerators. Perfect for everyday organization.</t>
  </si>
  <si>
    <t>https://fantasydiscountwholesale.com/wp-content/uploads/2025/12/0298.jpeg</t>
  </si>
  <si>
    <t>0441</t>
  </si>
  <si>
    <t>Cilinder conteiner - 0441</t>
  </si>
  <si>
    <t>Practical cylinder container perfect for storing pasta, grains, snacks, or pantry essentials. Its clear body makes contents easy to see, and the secure lid keeps food fresh. A simple, space-saving solution for organized kitchens.</t>
  </si>
  <si>
    <t>https://fantasydiscountwholesale.com/wp-content/uploads/2025/12/0441.jpeg</t>
  </si>
  <si>
    <t>1639</t>
  </si>
  <si>
    <t>Piggy bank carpenter - 1639</t>
  </si>
  <si>
    <t>Fun and decorative piggy bank shaped like a carpenter. Made from durable materials, it’s perfect for saving coins while adding a playful touch to any room. Ideal for children or as a unique gift.</t>
  </si>
  <si>
    <t>https://fantasydiscountwholesale.com/wp-content/uploads/2025/12/1639.jpeg</t>
  </si>
  <si>
    <t>0335</t>
  </si>
  <si>
    <t>Piggy bank pork ball - 0335</t>
  </si>
  <si>
    <t>Cute and playful piggy bank shaped like a pork ball. Made from durable material, it’s perfect for saving coins while adding charm to any room. Great for kids or as a fun gift.</t>
  </si>
  <si>
    <t>https://fantasydiscountwholesale.com/wp-content/uploads/2025/12/0335.jpeg</t>
  </si>
  <si>
    <t>7726</t>
  </si>
  <si>
    <t>Piggy bank color - 7726</t>
  </si>
  <si>
    <t>Colorful piggy bank designed to make saving fun and engaging. Made from durable materials, it’s perfect for children or as a decorative item. A practical and playful way to encourage saving coins.</t>
  </si>
  <si>
    <t>https://fantasydiscountwholesale.com/wp-content/uploads/2025/12/7726-1.jpeg</t>
  </si>
  <si>
    <t>7504</t>
  </si>
  <si>
    <t>Sport bottle - 7504</t>
  </si>
  <si>
    <t>Durable sport bottle designed for hydration on the go. Lightweight and easy to carry, it’s perfect for workouts, outdoor activities, or daily use. Leak-resistant and reusable, ideal for staying refreshed anytime.</t>
  </si>
  <si>
    <t>https://fantasydiscountwholesale.com/wp-content/uploads/2025/12/7504.jpeg</t>
  </si>
  <si>
    <t>1646</t>
  </si>
  <si>
    <t>Sport cycling bottle - 1646</t>
  </si>
  <si>
    <t>Lightweight and durable cycling bottle designed for athletes and outdoor enthusiasts. Easy to grip and sip from while on the move, it keeps you hydrated during rides, workouts, or sports activities.</t>
  </si>
  <si>
    <t>https://fantasydiscountwholesale.com/wp-content/uploads/2025/12/1646.jpeg</t>
  </si>
  <si>
    <t>1660</t>
  </si>
  <si>
    <t>Sport bottle 750ml - 1660</t>
  </si>
  <si>
    <t>Durable 750ml sport bottle designed for hydration during workouts, outdoor activities, or daily use. Lightweight and easy to carry, with a secure, leak-resistant lid for convenient on-the-go refreshment.</t>
  </si>
  <si>
    <t>https://fantasydiscountwholesale.com/wp-content/uploads/2025/12/1660.jpeg</t>
  </si>
  <si>
    <t>3269</t>
  </si>
  <si>
    <t>Cleaning brush - 3269</t>
  </si>
  <si>
    <t>Durable cleaning brush designed for scrubbing dishes, surfaces, and hard-to-reach areas. Sturdy bristles provide effective cleaning while the comfortable handle ensures ease of use for everyday household tasks.</t>
  </si>
  <si>
    <t>https://fantasydiscountwholesale.com/wp-content/uploads/2025/12/3269.jpeg</t>
  </si>
  <si>
    <t>1977R</t>
  </si>
  <si>
    <t>Bracelet golden &amp; silver Minnie - 1977R</t>
  </si>
  <si>
    <t>Golden &amp; Silver Minnie bracelet featuring a charming character-inspired design. Lightweight and stylish, it adds a playful touch to any outfit and makes a lovely gift or collectible accessory for all ages.</t>
  </si>
  <si>
    <t>https://fantasydiscountwholesale.com/wp-content/uploads/2025/12/RBT-1977R.jpeg</t>
  </si>
  <si>
    <t>1417R</t>
  </si>
  <si>
    <t>ID Holder Labubu - 1417R</t>
  </si>
  <si>
    <t>The Labubu ID holder features a playful character design that adds personality to everyday essentials. Lightweight and durable, it’s perfect for holding IDs or cards securely while on the go.</t>
  </si>
  <si>
    <t>https://fantasydiscountwholesale.com/wp-content/uploads/2025/12/RNT-1417R.jpeg</t>
  </si>
  <si>
    <t>1418R</t>
  </si>
  <si>
    <t xml:space="preserve">ID Holder Stitch - 1418R </t>
  </si>
  <si>
    <t>The Stitch ID holder features a fun character design that adds charm to everyday use. Lightweight and durable, it securely holds IDs or cards, making it perfect for school, work, or daily activities.</t>
  </si>
  <si>
    <t>https://fantasydiscountwholesale.com/wp-content/uploads/2025/12/RNT-1418R.jpeg</t>
  </si>
  <si>
    <t>0289IV</t>
  </si>
  <si>
    <t xml:space="preserve">Hair clips pearls Mickey - 0289IV </t>
  </si>
  <si>
    <t>Elegant hair clips featuring pearl accents and a Mickey-inspired design. Lightweight and stylish, perfect for securing hair while adding a charming touch to everyday looks or special occasions.</t>
  </si>
  <si>
    <t>https://fantasydiscountwholesale.com/wp-content/uploads/2025/12/RCP-02891V.jpeg</t>
  </si>
  <si>
    <t>0002E5</t>
  </si>
  <si>
    <t>Artificial hair scrunch - 0002E5</t>
  </si>
  <si>
    <t>Artificial hair scrunchie designed to add instant volume and style. Lightweight and easy to wear, it blends naturally with hair, perfect for quick updos, ponytails, or everyday styling.</t>
  </si>
  <si>
    <t>https://fantasydiscountwholesale.com/wp-content/uploads/2025/12/SHS-0002E5.jpeg</t>
  </si>
  <si>
    <t>0537R12</t>
  </si>
  <si>
    <t>Hair bows Minnie - 0537R12</t>
  </si>
  <si>
    <t>Minnie hair bows featuring a cute, character-inspired design. Lightweight and comfortable, perfect for everyday wear, parties, or gifting. Adds a playful and stylish touch to any hairstyle.</t>
  </si>
  <si>
    <t>https://fantasydiscountwholesale.com/wp-content/uploads/2025/12/RBW-0537R12.jpeg</t>
  </si>
  <si>
    <t>0290IV</t>
  </si>
  <si>
    <t>Hair clip - 0290IV</t>
  </si>
  <si>
    <t>Simple and stylish hair clip designed for everyday use. Lightweight and easy to secure, it keeps hair in place while adding a clean, polished touch to any hairstyle.</t>
  </si>
  <si>
    <t>0803R6</t>
  </si>
  <si>
    <t>Necklaces golden flower - 0803R6</t>
  </si>
  <si>
    <t>Elegant golden flower necklaces featuring a delicate, stylish design. Lightweight and versatile, perfect for everyday wear or special occasions, adding a touch of charm and sophistication to any outfit.</t>
  </si>
  <si>
    <t>https://fantasydiscountwholesale.com/wp-content/uploads/2025/12/RNK-0803R6.jpeg</t>
  </si>
  <si>
    <t>0708R12</t>
  </si>
  <si>
    <t>Hair bows and clips Minnie - 0708R12</t>
  </si>
  <si>
    <t>ute Minnie hair bows and clips featuring playful character designs. Lightweight and comfortable, perfect for daily wear, parties, or gifts, adding charm and style to any hairstyle.</t>
  </si>
  <si>
    <t>https://fantasydiscountwholesale.com/wp-content/uploads/2025/12/RBW-0708R12.jpeg</t>
  </si>
  <si>
    <t>HM65082</t>
  </si>
  <si>
    <t>Doll keychain 28cm - HM65082</t>
  </si>
  <si>
    <t>Large 28cm doll keychain featuring a soft, eye-catching design. Perfect for bags, backpacks, or display, it adds playful charm while standing out as a trendy accessory or gift.</t>
  </si>
  <si>
    <t>https://fantasydiscountwholesale.com/wp-content/uploads/2025/12/HM65082.jpeg</t>
  </si>
  <si>
    <t>378537</t>
  </si>
  <si>
    <t>Party trumpets - 378537</t>
  </si>
  <si>
    <t>Festive party trumpets perfect for celebrations and special events. Lightweight and easy to use, they add fun sound and excitement to parties, birthdays, and holiday gatherings.</t>
  </si>
  <si>
    <t>https://fantasydiscountwholesale.com/wp-content/uploads/2025/12/378537-1.jpg</t>
  </si>
  <si>
    <t>6570</t>
  </si>
  <si>
    <t>Degree Sport 2.7OZ - 6570</t>
  </si>
  <si>
    <t>Degree Sport deodorant provides long-lasting odor protection designed for active lifestyles. Its refreshing scent and MotionSense® technology help keep you feeling fresh and confident throughout workouts and busy days. Ideal for daily use.</t>
  </si>
  <si>
    <t>https://fantasydiscountwholesale.com/wp-content/uploads/2026/01/6570.jpeg</t>
  </si>
  <si>
    <t>6540</t>
  </si>
  <si>
    <t>Degree Cool Rush 2.7 - 6540</t>
  </si>
  <si>
    <t>Degree Cool Rush deodorant delivers long-lasting odor protection with a crisp, refreshing scent. Formulated with MotionSense® technology, it responds to movement to keep you feeling cool, fresh, and confident throughout the day. Ideal for active, everyday use.</t>
  </si>
  <si>
    <t>https://fantasydiscountwholesale.com/wp-content/uploads/2026/01/6540.jpeg</t>
  </si>
  <si>
    <t>6560</t>
  </si>
  <si>
    <t>Degree Extreme Blast 2.7OZ - 6560</t>
  </si>
  <si>
    <t>Degree Extreme Blast deodorant provides powerful, long-lasting odor protection with an intense, invigorating scent. Featuring MotionSense® technology, it activates with movement to keep you feeling fresh and confident during even the most active days. Perfect for daily and athletic use.</t>
  </si>
  <si>
    <t>https://fantasydiscountwholesale.com/wp-content/uploads/2026/01/6560.jpeg</t>
  </si>
  <si>
    <t>6125</t>
  </si>
  <si>
    <t>AXE Dark Temptation 2.7OZ- 6125</t>
  </si>
  <si>
    <t>AXE Dark Temptation deodorant features a rich, irresistible scent with notes inspired by dark chocolate. Provides long-lasting odor protection and all-day freshness, making it ideal for everyday use and confident style.</t>
  </si>
  <si>
    <t>https://fantasydiscountwholesale.com/wp-content/uploads/2026/01/6125.jpeg</t>
  </si>
  <si>
    <t>5110</t>
  </si>
  <si>
    <t>AXE Phoenix 2.7OZ - 5110</t>
  </si>
  <si>
    <t>AXE Phoenix deodorant delivers long-lasting odor protection with a fresh, energizing scent. Designed for all-day confidence, it keeps you feeling clean and refreshed, making it a reliable choice for everyday use.</t>
  </si>
  <si>
    <t>https://fantasydiscountwholesale.com/wp-content/uploads/2026/01/5110.jpeg</t>
  </si>
  <si>
    <t>6094</t>
  </si>
  <si>
    <t>AXE Apollo 2.7OZ - 6094</t>
  </si>
  <si>
    <t>AXE Apollo deodorant offers long-lasting odor protection with a crisp, clean scent inspired by freshness and confidence. Ideal for everyday use, it keeps you feeling refreshed and ready for any occasion.</t>
  </si>
  <si>
    <t>https://fantasydiscountwholesale.com/wp-content/uploads/2026/01/6094.jpeg</t>
  </si>
  <si>
    <t>0750</t>
  </si>
  <si>
    <t>Dove Fresh 2.6OZ- 0750</t>
  </si>
  <si>
    <t>Dove Fresh deodorant provides reliable odor protection with a clean, refreshing scent. Formulated to be gentle on skin while keeping you feeling fresh and comfortable throughout the day. Ideal for everyday use</t>
  </si>
  <si>
    <t>https://fantasydiscountwholesale.com/wp-content/uploads/2026/01/0750.jpeg</t>
  </si>
  <si>
    <t>0730</t>
  </si>
  <si>
    <t>Dove Original Clean 2.6OZ - 0730</t>
  </si>
  <si>
    <t>Dove Original Clean deodorant offers dependable odor protection with a classic, clean scent. Its gentle formula helps care for skin while keeping you fresh and comfortable all day. Perfect for everyday use.</t>
  </si>
  <si>
    <t xml:space="preserve">
https://fantasydiscountwholesale.com/wp-content/uploads/2026/01/0730.jpeg</t>
  </si>
  <si>
    <t>0720</t>
  </si>
  <si>
    <t>Dove Powder 2.6OZ - 0720</t>
  </si>
  <si>
    <t>Dove Powder deodorant provides long-lasting odor protection with a soft, powder-fresh scent. Its gentle formula helps care for skin while keeping you feeling comfortable and fresh throughout the day, making it ideal for daily use.</t>
  </si>
  <si>
    <t>https://fantasydiscountwholesale.com/wp-content/uploads/2026/01/0720.jpeg</t>
  </si>
  <si>
    <t>2087</t>
  </si>
  <si>
    <t>Hook 123 - 2087</t>
  </si>
  <si>
    <t>Hook 123 – 2087 offers strong, reliable support for hanging household items with ease. Durable construction and easy installation make it a practical, fast-moving item for discount retail shelves.</t>
  </si>
  <si>
    <t>https://fantasydiscountwholesale.com/wp-content/uploads/2026/02/2087.jpeg</t>
  </si>
  <si>
    <t>917</t>
  </si>
  <si>
    <t>Hook flower - 917</t>
  </si>
  <si>
    <t xml:space="preserve">Flower hook 917 combines decorative style with sturdy support for hanging items. Attractive floral design adds charm while delivering reliable function—an eye-catching, affordable seller for discount stores.
</t>
  </si>
  <si>
    <t>https://fantasydiscountwholesale.com/wp-content/uploads/2026/02/917.jpeg</t>
  </si>
  <si>
    <t>9979</t>
  </si>
  <si>
    <t>Hook love - 9979</t>
  </si>
  <si>
    <t xml:space="preserve">Love hook 9979 features a stylish design with dependable strength for hanging essentials. Decorative and functional, it’s an attractive, budget-friendly addition to any discount retail assortment.
</t>
  </si>
  <si>
    <t>https://fantasydiscountwholesale.com/wp-content/uploads/2026/02/9979.jpeg</t>
  </si>
  <si>
    <t>2157</t>
  </si>
  <si>
    <t>Hook chick - 2157</t>
  </si>
  <si>
    <t xml:space="preserve">Chick hook 2157 adds a cute, playful touch while providing sturdy support for hanging items. Decorative, functional, and affordable—perfect for seasonal displays and impulse sales in discount stores.
</t>
  </si>
  <si>
    <t>https://fantasydiscountwholesale.com/wp-content/uploads/2026/02/2157.jpeg</t>
  </si>
  <si>
    <t>241</t>
  </si>
  <si>
    <t>Hook diamond - 241</t>
  </si>
  <si>
    <t xml:space="preserve">Diamond hook 241 features a sleek, eye-catching design with strong, reliable hold. Decorative yet practical, it’s a stylish and affordable hanging solution perfect for discount retail displays.
</t>
  </si>
  <si>
    <t>https://fantasydiscountwholesale.com/wp-content/uploads/2026/02/241.jpeg</t>
  </si>
  <si>
    <t>JBL0375</t>
  </si>
  <si>
    <t>Washer set - JBL0375</t>
  </si>
  <si>
    <t>Practical washer set designed for everyday cleaning tasks. Durable and easy to use, ideal for washing dishes, surfaces, or household items. A reliable addition to any home cleaning routine.</t>
  </si>
  <si>
    <t>https://fantasydiscountwholesale.com/wp-content/uploads/2026/02/JBL0375-1.jpeg</t>
  </si>
  <si>
    <t>JBL0368</t>
  </si>
  <si>
    <t>Nail set - JBL0368</t>
  </si>
  <si>
    <t>Complete nail care set designed for grooming and maintenance. Includes essential tools for trimming, shaping, and caring for nails. Compact and convenient, perfect for home use or travel.</t>
  </si>
  <si>
    <t>https://fantasydiscountwholesale.com/wp-content/uploads/2026/02/JBL0368.jpeg</t>
  </si>
  <si>
    <t>JBL5978</t>
  </si>
  <si>
    <t>Nails - JBL5978</t>
  </si>
  <si>
    <t xml:space="preserve">Nails JBL5978 offer strong, reliable fastening for home and hardware needs. Durable and versatile, perfect for everyday repairs and projects—an essential, high-demand item for discount store shelves.
</t>
  </si>
  <si>
    <t>https://fantasydiscountwholesale.com/wp-content/uploads/2026/02/JBL5978.jpeg</t>
  </si>
  <si>
    <t>JBL1970</t>
  </si>
  <si>
    <t>Frame hook kit - JBL1970</t>
  </si>
  <si>
    <t xml:space="preserve">Frame hook kit JBL1970 includes essential hardware for secure picture and décor hanging. Easy to use, durable, and perfect for everyday home needs—an excellent value item for discount retailers.
</t>
  </si>
  <si>
    <t>https://fantasydiscountwholesale.com/wp-content/uploads/2026/02/JBL1970-1.jpeg</t>
  </si>
  <si>
    <t>JBL0156</t>
  </si>
  <si>
    <t>Screw nail set - JBL0156</t>
  </si>
  <si>
    <t xml:space="preserve">Screw nail set JBL0156 provides assorted durable fasteners for home repairs and DIY projects. Versatile, reliable, and essential for everyday use—perfect high-demand hardware for discount store customers.
</t>
  </si>
  <si>
    <t>https://fantasydiscountwholesale.com/wp-content/uploads/2026/02/JBL0156.jpeg</t>
  </si>
  <si>
    <t>501247</t>
  </si>
  <si>
    <t>Thread -501247</t>
  </si>
  <si>
    <t xml:space="preserve">Thread 501247 offers strong, smooth stitching for everyday sewing and repairs. Durable and easy to use, it’s a must-have essential for households and a fast-moving item for discount retailers.
</t>
  </si>
  <si>
    <t>https://fantasydiscountwholesale.com/wp-content/uploads/2026/02/501247.jpeg</t>
  </si>
  <si>
    <t>501067</t>
  </si>
  <si>
    <t>Oil sewing -501067</t>
  </si>
  <si>
    <t xml:space="preserve">Sewing oil 501067 keeps machines running smoothly by reducing friction and wear. Clear, lightweight formula ensures optimal performance—an essential maintenance item for sewing supplies in discount stores.
</t>
  </si>
  <si>
    <t>https://fantasydiscountwholesale.com/wp-content/uploads/2026/02/501067.jpeg</t>
  </si>
  <si>
    <t>600912</t>
  </si>
  <si>
    <t>Black markers 10pc - 600912</t>
  </si>
  <si>
    <t xml:space="preserve">Black markers 10pc 600912 provide bold, long-lasting ink for writing, labeling, and crafts. Durable, easy-to-use, and versatile—perfect everyday essentials for classrooms, offices, and discount store shoppers.
</t>
  </si>
  <si>
    <t>https://fantasydiscountwholesale.com/wp-content/uploads/2026/02/600912.jpeg</t>
  </si>
  <si>
    <t>102230</t>
  </si>
  <si>
    <t>Eyebrow clipper - 102230</t>
  </si>
  <si>
    <t xml:space="preserve">Eyebrow clipper 102230 offers precise, safe trimming for flawless brows. Compact, easy-to-use, and ideal for personal grooming—an affordable, high-demand beauty tool for discount retailers.
</t>
  </si>
  <si>
    <t>https://fantasydiscountwholesale.com/wp-content/uploads/2026/02/102230.jpeg</t>
  </si>
  <si>
    <t>501246</t>
  </si>
  <si>
    <t>Thread colors - 501246</t>
  </si>
  <si>
    <t xml:space="preserve">Thread colors 501246 offers a vibrant assortment for sewing, crafting, and repairs. Durable, smooth, and versatile—perfect for creative projects and everyday use in discount stores.
</t>
  </si>
  <si>
    <t>https://fantasydiscountwholesale.com/wp-content/uploads/2026/02/501246.jpeg</t>
  </si>
  <si>
    <t>CH10197</t>
  </si>
  <si>
    <t>Bangdage 40 clear - CH10197</t>
  </si>
  <si>
    <t xml:space="preserve">Bandage 40 Clear CH10197 provides flexible, transparent protection for cuts and scrapes. Easy to apply, durable, and ideal for first aid—an essential, high-turnover item for discount retailers.
</t>
  </si>
  <si>
    <t>https://fantasydiscountwholesale.com/wp-content/uploads/2026/02/CH10197.jpeg</t>
  </si>
  <si>
    <t>F16LA</t>
  </si>
  <si>
    <t>Fabuloso 16.9 oz Lavander - F16LA</t>
  </si>
  <si>
    <t>Fabuloso Lavander 16.9 oz - F16LA</t>
  </si>
  <si>
    <t xml:space="preserve">Fabuloso Lavender 16.9 oz delivers powerful multi-surface cleaning with a long-lasting, fresh lavender fragrance. Effectively cuts through grease and grime, leaving surfaces spotless, shiny, and beautifully scented after every use. Perfect everyday cleaner.
</t>
  </si>
  <si>
    <t>https://fantasydiscountwholesale.com/wp-content/uploads/2026/03/FA16LA.jpeg</t>
  </si>
  <si>
    <t>F16O</t>
  </si>
  <si>
    <t>Fabuloso 16.9 oz Orange baking soda - F16O</t>
  </si>
  <si>
    <t>Fabuloso Orange baking soda 16.9 oz - F16O</t>
  </si>
  <si>
    <t xml:space="preserve">Fabuloso Orange with Baking Soda 16.9 oz combines powerful grease-cutting performance with natural baking soda strength. Leaves surfaces sparkling clean with a refreshing citrus scent, eliminating tough odors while delivering long-lasting freshness after every use.
</t>
  </si>
  <si>
    <t>https://fantasydiscountwholesale.com/wp-content/uploads/2026/03/FA16O.jpeg</t>
  </si>
  <si>
    <t>F16PF</t>
  </si>
  <si>
    <t>Fabuloso 16.9 oz Passion fruit - F16PF</t>
  </si>
  <si>
    <t>Fabuloso Passion fruit 16.9 oz - F16PF</t>
  </si>
  <si>
    <t xml:space="preserve">Fabuloso Orange with Baking Soda 16.9 oz delivers powerful grease-cutting action and odor elimination, leaving surfaces sparkling clean with a fresh, long-lasting citrus scent.
</t>
  </si>
  <si>
    <t>https://fantasydiscountwholesale.com/wp-content/uploads/2026/03/FA16PF.jpeg</t>
  </si>
  <si>
    <t>F16RL</t>
  </si>
  <si>
    <t>Fabuloso 16.9 oz Refreshing limon - F16RL</t>
  </si>
  <si>
    <t>Fabuloso Refreshing limon 16.9 oz - F16RL</t>
  </si>
  <si>
    <t xml:space="preserve">Fabuloso Refreshing Limon 16.9 oz provides powerful multi-surface cleaning, cutting through grease and grime while leaving a crisp, fresh lemon scent and long-lasting shine after every use.
</t>
  </si>
  <si>
    <t>https://fantasydiscountwholesale.com/wp-content/uploads/2026/03/FA16RL.jpeg</t>
  </si>
  <si>
    <t>F28LA</t>
  </si>
  <si>
    <t>Fabuloso 28 oz Lavender - F28LA</t>
  </si>
  <si>
    <t>Fabuloso Lavender 28oz - F28LA</t>
  </si>
  <si>
    <t xml:space="preserve">Fabuloso Lavender 28 oz delivers powerful multi-surface cleaning with a soothing lavender fragrance, effectively removing grease and grime while leaving surfaces sparkling clean and freshly scented longer.
</t>
  </si>
  <si>
    <t>F28OP</t>
  </si>
  <si>
    <t>Fabuloso 28 oz Ocean Paradise - F28OP</t>
  </si>
  <si>
    <t>Fabuloso Ocean Paradise 28oz - F28OP</t>
  </si>
  <si>
    <t xml:space="preserve">Fabuloso Ocean Paradise 28 oz provides powerful multi-surface cleaning, cutting through grease and grime while leaving a fresh, breezy ocean scent and long-lasting shine throughout any space.
</t>
  </si>
  <si>
    <t>https://fantasydiscountwholesale.com/wp-content/uploads/2026/03/F28OP.jpeg</t>
  </si>
  <si>
    <t>F28PF</t>
  </si>
  <si>
    <t>Fabuloso 28 oz Passion fruit - F28PF</t>
  </si>
  <si>
    <t>Fabuloso Passion fruit 28oz - F28PF</t>
  </si>
  <si>
    <t xml:space="preserve">Fabuloso Passion Fruit 28 oz delivers powerful multi-surface cleaning with a vibrant tropical fragrance, cutting through grease and grime while leaving surfaces sparkling clean and freshly scented.
</t>
  </si>
  <si>
    <t>https://fantasydiscountwholesale.com/wp-content/uploads/2026/03/F28PF.jpeg</t>
  </si>
  <si>
    <t>F28T</t>
  </si>
  <si>
    <t>Fabuloso 28 oz Tropical Spring - F28T</t>
  </si>
  <si>
    <t>Fabuloso Tropical Spring 28oz - F28T</t>
  </si>
  <si>
    <t xml:space="preserve">Fabuloso Tropical Spring 28 oz provides powerful multi-surface cleaning, removing grease and grime while leaving surfaces sparkling clean with a fresh, tropical scent that lasts throughout the day.
</t>
  </si>
  <si>
    <t>https://fantasydiscountwholesale.com/wp-content/uploads/2026/03/F28T.jpeg</t>
  </si>
  <si>
    <t>F56BA</t>
  </si>
  <si>
    <t>Fabuloso 56 oz Bleach alternative spring fresh - F56BA</t>
  </si>
  <si>
    <t>Fabuloso Bleach alternative spring fresh 56oz - F56BA</t>
  </si>
  <si>
    <t xml:space="preserve">Fabuloso Bleach Alternative Spring Fresh 56 oz offers powerful cleaning without harsh bleach, removing tough stains and germs while leaving surfaces sparkling clean with a fresh, long-lasting spring fragrance.
</t>
  </si>
  <si>
    <t>https://fantasydiscountwholesale.com/wp-content/uploads/2026/03/F56BA.jpeg</t>
  </si>
  <si>
    <t>F56BS</t>
  </si>
  <si>
    <t>Fabuloso 56 oz Baking soda - F56BS</t>
  </si>
  <si>
    <t>Fabuloso Baking soda 56oz - F56BS</t>
  </si>
  <si>
    <t xml:space="preserve">Fabuloso Baking Soda 56 oz delivers tough, grease-cutting cleaning power while neutralizing odors, leaving surfaces spotless, fresh, and lightly scented for a cleaner, healthier home or workspace.
</t>
  </si>
  <si>
    <t>https://fantasydiscountwholesale.com/wp-content/uploads/2026/03/F56BS.jpeg</t>
  </si>
  <si>
    <t>F56LA</t>
  </si>
  <si>
    <t>Fabuloso 56 oz Lavander - F56LA</t>
  </si>
  <si>
    <t>Fabuloso Lavander 56oz - F56LA</t>
  </si>
  <si>
    <t xml:space="preserve">Fabuloso Lavender 56 oz provides powerful multi-surface cleaning, cutting through grease and grime while leaving surfaces sparkling clean with a soothing, long-lasting lavender fragrance.
</t>
  </si>
  <si>
    <t>https://fantasydiscountwholesale.com/wp-content/uploads/2026/03/F56LA.jpeg</t>
  </si>
  <si>
    <t>F56PF</t>
  </si>
  <si>
    <t>Fabuloso 56 oz Passion fruit - F56PF</t>
  </si>
  <si>
    <t>Fabuloso Passion fruit 56oz - F56PF</t>
  </si>
  <si>
    <t xml:space="preserve">Fabuloso Passion Fruit 56 oz delivers powerful multi-surface cleaning, removing grease and grime while leaving surfaces sparkling clean with a vibrant, long-lasting tropical passion fruit scent.
</t>
  </si>
  <si>
    <t>https://fantasydiscountwholesale.com/wp-content/uploads/2026/03/F56PF.jpeg</t>
  </si>
  <si>
    <t>SL64G</t>
  </si>
  <si>
    <t>Suavitel 64 oz Apple &amp; Berries - SL64G</t>
  </si>
  <si>
    <t>Suavitel Apple &amp; Berries 64oz - SL64G</t>
  </si>
  <si>
    <t xml:space="preserve">Suavitel Apple &amp; Berries 64 oz softens fabrics while leaving clothes fresh with a sweet, fruity apple and berries scent that lasts through every wash.
</t>
  </si>
  <si>
    <t>https://fantasydiscountwholesale.com/wp-content/uploads/2026/03/SL64-GREEN.jpeg</t>
  </si>
  <si>
    <t>SL64W</t>
  </si>
  <si>
    <t>Suavitel 64 oz Baby  - SL64W</t>
  </si>
  <si>
    <t>Suavitel Baby 64oz - SL64W</t>
  </si>
  <si>
    <t xml:space="preserve">Suavitel Baby 64 oz gently softens fabrics while leaving clothes fresh with a light, soothing baby scent, perfect for sensitive skin and a comforting laundry experience.
</t>
  </si>
  <si>
    <t>https://fantasydiscountwholesale.com/wp-content/uploads/2026/03/SL64-WHITE.jpeg</t>
  </si>
  <si>
    <t>SL64Y</t>
  </si>
  <si>
    <t>Suavitel 64 oz Morning sun - SL64Y</t>
  </si>
  <si>
    <t>Suavitel Morning sun 64oz - SL64Y</t>
  </si>
  <si>
    <t xml:space="preserve">Suavitel Morning Sun 64 oz softens fabrics while leaving clothes fresh with a bright, uplifting scent that brings a clean, sunny feeling to every wash.
</t>
  </si>
  <si>
    <t>https://fantasydiscountwholesale.com/wp-content/uploads/2026/03/SL64-YELLOW-.jpeg</t>
  </si>
  <si>
    <t>AL784</t>
  </si>
  <si>
    <t>Blue pen 5pc - AL784</t>
  </si>
  <si>
    <t xml:space="preserve">Blue Pen 5pc offers smooth, consistent ink flow for effortless writing, reliable performance, and comfortable grip, making it ideal for school, office, or everyday use.
</t>
  </si>
  <si>
    <t>https://fantasydiscountwholesale.com/wp-content/uploads/2026/03/1005.jpeg</t>
  </si>
  <si>
    <t>AL785</t>
  </si>
  <si>
    <t>Black pen 4pc - AL785</t>
  </si>
  <si>
    <t xml:space="preserve">Black Pen 4pc provides smooth, reliable ink flow with a comfortable grip, perfect for everyday writing, office tasks, and schoolwork, delivering consistent performance with every use.
</t>
  </si>
  <si>
    <t>https://fantasydiscountwholesale.com/wp-content/uploads/2026/03/1004.jpeg</t>
  </si>
  <si>
    <t>AK692</t>
  </si>
  <si>
    <t>Glue stick 3pc - AK692</t>
  </si>
  <si>
    <t xml:space="preserve">Glue Stick 3pc offers strong, fast-drying adhesion for paper, crafts, and school projects, providing a clean, easy-to-use solution that’s safe, convenient, and perfect for everyday use.
</t>
  </si>
  <si>
    <t>https://fantasydiscountwholesale.com/wp-content/uploads/2026/03/600036.jpeg</t>
  </si>
  <si>
    <t>02430</t>
  </si>
  <si>
    <t>Suavitel 13.5 oz field flower blue</t>
  </si>
  <si>
    <t xml:space="preserve">Suavitel 13.5 oz Field Flower Blue liquid fabric softener delivers long-lasting floral freshness, enhanced softness, and reduced static, ideal for everyday laundry care.
</t>
  </si>
  <si>
    <t>https://fantasydiscountwholesale.com/wp-content/uploads/2026/03/02430.jpeg</t>
  </si>
  <si>
    <t>02439</t>
  </si>
  <si>
    <t>Suavitel 13.5 oz lavender</t>
  </si>
  <si>
    <t xml:space="preserve">Suavitel 13.5 oz Lavender liquid fabric softener provides soothing lavender fragrance, softens fabrics, reduces static, and leaves laundry fresh and comfortable.
</t>
  </si>
  <si>
    <t>https://fantasydiscountwholesale.com/wp-content/uploads/2026/03/02439.jpeg</t>
  </si>
  <si>
    <t>02444</t>
  </si>
  <si>
    <t>Suavitel 13.5 oz waterfall</t>
  </si>
  <si>
    <t xml:space="preserve">Suavitel 13.5 oz Waterfall liquid fabric softener delivers crisp, refreshing scent, enhances fabric softness, reduces static, and keeps laundry fresh and beautifully fragranced.
</t>
  </si>
  <si>
    <t>https://fantasydiscountwholesale.com/wp-content/uploads/2026/03/02444.jpeg</t>
  </si>
  <si>
    <t>02445</t>
  </si>
  <si>
    <t>Suavitel 13.5 oz morning sun yellow</t>
  </si>
  <si>
    <t xml:space="preserve">Suavitel 13.5 oz Morning Sun (Yellow) liquid fabric softener infuses laundry with a bright, cheerful scent, softens fabrics, reduces static, and leaves clothes fresh and comfortable.
</t>
  </si>
  <si>
    <t>https://fantasydiscountwholesale.com/wp-content/uploads/2026/03/02445.jpeg</t>
  </si>
  <si>
    <t>02447</t>
  </si>
  <si>
    <t>Suavitel 13.5 oz green apple</t>
  </si>
  <si>
    <t xml:space="preserve">Suavitel 13.5 oz Green Apple liquid fabric softener offers a crisp apple scent, softens fabrics, reduces static, and leaves laundry fresh and pleasantly fragranced.
</t>
  </si>
  <si>
    <t>https://fantasydiscountwholesale.com/wp-content/uploads/2026/03/02447.jpeg</t>
  </si>
  <si>
    <t>Tags</t>
  </si>
  <si>
    <t>Shipping class</t>
  </si>
  <si>
    <t>Download limit</t>
  </si>
  <si>
    <t>Download expiry days</t>
  </si>
  <si>
    <t>Parent</t>
  </si>
  <si>
    <t>Grouped products</t>
  </si>
  <si>
    <t>Upsells</t>
  </si>
  <si>
    <t>Cross-sells</t>
  </si>
  <si>
    <t>External URL</t>
  </si>
  <si>
    <t>Button text</t>
  </si>
  <si>
    <t>Position</t>
  </si>
  <si>
    <t>Product Location</t>
  </si>
  <si>
    <t>Items per Products</t>
  </si>
  <si>
    <t>Meta: _ic_cogs_cost</t>
  </si>
  <si>
    <t>UPDATE CATALOGO: SHEETS-DOWLOAD\ WEB-PRODUCT-IMPORTS-FILE-EXISTING PRODUST</t>
  </si>
  <si>
    <t>Definición</t>
  </si>
  <si>
    <t>Short Description</t>
  </si>
  <si>
    <t>Regular Price</t>
  </si>
  <si>
    <t>Identificacion del producto</t>
  </si>
  <si>
    <t>Numero unico e irrepetible de cada producto</t>
  </si>
  <si>
    <t>external</t>
  </si>
  <si>
    <t>productos afiliados</t>
  </si>
  <si>
    <t>stock keeping unit</t>
  </si>
  <si>
    <t>código de referencia</t>
  </si>
  <si>
    <t>Nombde del producto</t>
  </si>
  <si>
    <t xml:space="preserve">borrador </t>
  </si>
  <si>
    <t>no</t>
  </si>
  <si>
    <t>oculto</t>
  </si>
  <si>
    <t>Descripcion corta del producto</t>
  </si>
  <si>
    <t>Descripcion completa del producto que se muestra en la pagina del producto</t>
  </si>
  <si>
    <t>2021-02-24</t>
  </si>
  <si>
    <t>sin hora</t>
  </si>
  <si>
    <t>Taxable o se deja en blanco sino es taxable</t>
  </si>
  <si>
    <t>si es producto con variante y es igual que el padre</t>
  </si>
  <si>
    <t>Precio Regular</t>
  </si>
  <si>
    <t>Categoria del producto</t>
  </si>
  <si>
    <t>Link o URL de la imagen alojada en Wordpress</t>
  </si>
  <si>
    <t>Agotado</t>
  </si>
  <si>
    <t>Cantidad de articulos del mismo producto</t>
  </si>
  <si>
    <t>Items por products</t>
  </si>
  <si>
    <t>Cantidad mínima a ser vendida por producto</t>
  </si>
  <si>
    <t>Cost of Goods</t>
  </si>
  <si>
    <t>Costo inicial del producto antes de la venta</t>
  </si>
  <si>
    <t>sin variantes</t>
  </si>
  <si>
    <t>si</t>
  </si>
  <si>
    <t>2021-02-24 0:00:00</t>
  </si>
  <si>
    <t>con hora</t>
  </si>
  <si>
    <t>Estándar</t>
  </si>
  <si>
    <t>padre</t>
  </si>
  <si>
    <t>Hay existencias</t>
  </si>
  <si>
    <t>simple, downloadable</t>
  </si>
  <si>
    <t>sin variantes. Los productos descargables dan acceso a un archivo después de la compra</t>
  </si>
  <si>
    <t>Tasa cero</t>
  </si>
  <si>
    <t>backorder</t>
  </si>
  <si>
    <t>Se puede reservar</t>
  </si>
  <si>
    <t>simple, downloadable, virtual</t>
  </si>
  <si>
    <t xml:space="preserve">sin variantes. </t>
  </si>
  <si>
    <t>Tasa reducida</t>
  </si>
  <si>
    <t>simple, virtual</t>
  </si>
  <si>
    <t>sin variantes. Los productos virtuales son intangibles y no se envían</t>
  </si>
  <si>
    <t>si alguien busca numero si aparece</t>
  </si>
  <si>
    <t>variable</t>
  </si>
  <si>
    <t>variation</t>
  </si>
  <si>
    <t>hijos</t>
  </si>
  <si>
    <t>variation, downloadable</t>
  </si>
  <si>
    <t>variation, downloadable, virtual</t>
  </si>
  <si>
    <t>variation, virtual</t>
  </si>
  <si>
    <t xml:space="preserve">Processing </t>
  </si>
  <si>
    <t xml:space="preserve">Ready to go </t>
  </si>
  <si>
    <t>Deliverd</t>
  </si>
  <si>
    <t>Alpha insights</t>
  </si>
  <si>
    <t>para manage expenses</t>
  </si>
  <si>
    <t xml:space="preserve">Pending payment </t>
  </si>
  <si>
    <t xml:space="preserve">Alpha insights / p&amp;l </t>
  </si>
  <si>
    <t>para ver full reports</t>
  </si>
  <si>
    <t>Para cargar plantilla</t>
  </si>
  <si>
    <t>Plantilla-file-dowload-csv / produtcs - import - choose file - continue - run importer.</t>
  </si>
  <si>
    <t xml:space="preserve">si hay </t>
  </si>
  <si>
    <t>Para cargar pagina</t>
  </si>
  <si>
    <t>product- export- chulo- generate / file - import - upload - browse - wc (import data)</t>
  </si>
  <si>
    <t>no hay</t>
  </si>
  <si>
    <t>Crear % (regla) de producto</t>
  </si>
  <si>
    <t>woocomers - pricing and discount (por cliente) \ VC aetting (general discount)</t>
  </si>
  <si>
    <t>No hay y no se traera</t>
  </si>
  <si>
    <t xml:space="preserve">Crear cupones </t>
  </si>
  <si>
    <t xml:space="preserve">Marketing - Coupons - add coupons </t>
  </si>
  <si>
    <t>falta foto</t>
  </si>
  <si>
    <t>para ver ventas (Analytics)</t>
  </si>
  <si>
    <t>cargar precio especial</t>
  </si>
  <si>
    <t>file- dowload-csv / csp- import-file</t>
  </si>
  <si>
    <t>- SIN STOCK / SALE OUT OF STOCK</t>
  </si>
  <si>
    <t>User</t>
  </si>
  <si>
    <t>Min Qty</t>
  </si>
  <si>
    <t>Flat</t>
  </si>
  <si>
    <t>%</t>
  </si>
  <si>
    <t>DOLLAR HOUSE</t>
  </si>
  <si>
    <t>FANTASY DISCOUNT</t>
  </si>
  <si>
    <t>ATTACK</t>
  </si>
  <si>
    <t>Next level</t>
  </si>
  <si>
    <t>GOVERNMENT</t>
  </si>
  <si>
    <t>Ramdelsa</t>
  </si>
  <si>
    <t>Fecha de inicio/fin del precio rebajado</t>
  </si>
  <si>
    <t>Clase del impuesto</t>
  </si>
  <si>
    <t>¿Permitir reservar productos agotados?</t>
  </si>
  <si>
    <t>borrador</t>
  </si>
  <si>
    <t>No</t>
  </si>
  <si>
    <t>Sí</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</si>
</sst>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64">
    <font>
      <sz val="11.0"/>
      <color theme="1"/>
      <name val="Arial"/>
      <scheme val="minor"/>
    </font>
    <font>
      <color theme="1"/>
      <name val="Arial"/>
      <scheme val="minor"/>
    </font>
    <font>
      <sz val="10.0"/>
      <color theme="1"/>
      <name val="Calibri"/>
    </font>
    <font>
      <sz val="7.0"/>
      <color theme="1"/>
      <name val="Calibri"/>
    </font>
    <font>
      <sz val="10.0"/>
      <color rgb="FF000000"/>
      <name val="Calibri"/>
    </font>
    <font>
      <color theme="1"/>
      <name val="Calibri"/>
    </font>
    <font>
      <u/>
      <color rgb="FF0000FF"/>
    </font>
    <font>
      <sz val="11.0"/>
      <color theme="1"/>
      <name val="Calibri"/>
    </font>
    <font>
      <b/>
      <sz val="15.0"/>
      <color theme="1"/>
      <name val="Arial"/>
      <scheme val="minor"/>
    </font>
    <font>
      <u/>
      <color rgb="FF0000FF"/>
    </font>
    <font>
      <u/>
      <color rgb="FF0000FF"/>
    </font>
    <font>
      <sz val="11.0"/>
      <color theme="1"/>
      <name val="Arial"/>
    </font>
    <font>
      <sz val="9.0"/>
      <color rgb="FF1F1F1F"/>
      <name val="&quot;Google Sans&quot;"/>
    </font>
    <font>
      <u/>
      <color rgb="FF0000FF"/>
    </font>
    <font>
      <u/>
      <sz val="10.0"/>
      <color rgb="FF0000FF"/>
      <name val="Calibri"/>
    </font>
    <font>
      <u/>
      <sz val="10.0"/>
      <color rgb="FF0000FF"/>
      <name val="Calibri"/>
    </font>
    <font>
      <u/>
      <color rgb="FF0563C1"/>
    </font>
    <font>
      <sz val="9.0"/>
      <color theme="1"/>
      <name val="Arial"/>
    </font>
    <font>
      <u/>
      <color rgb="FF0000FF"/>
    </font>
    <font>
      <sz val="9.0"/>
      <color theme="1"/>
      <name val="Calibri"/>
    </font>
    <font>
      <sz val="7.0"/>
      <color rgb="FF0F1111"/>
      <name val="Calibri"/>
    </font>
    <font>
      <color rgb="FF000000"/>
      <name val="Arial"/>
      <scheme val="minor"/>
    </font>
    <font>
      <u/>
      <color rgb="FF0563C1"/>
    </font>
    <font>
      <sz val="7.0"/>
      <color theme="1"/>
      <name val="Arial"/>
      <scheme val="minor"/>
    </font>
    <font>
      <u/>
      <sz val="10.0"/>
      <color rgb="FF0000FF"/>
      <name val="Calibri"/>
    </font>
    <font>
      <b/>
      <sz val="14.0"/>
      <color theme="1"/>
      <name val="Arial"/>
      <scheme val="minor"/>
    </font>
    <font>
      <sz val="15.0"/>
      <color theme="1"/>
      <name val="Arial"/>
      <scheme val="minor"/>
    </font>
    <font>
      <sz val="7.0"/>
      <color rgb="FF000000"/>
      <name val="Calibri"/>
    </font>
    <font>
      <color theme="1"/>
      <name val="Arial"/>
    </font>
    <font>
      <color rgb="FF000000"/>
    </font>
    <font>
      <sz val="11.0"/>
      <color rgb="FFFF0000"/>
      <name val="Arial"/>
      <scheme val="minor"/>
    </font>
    <font>
      <sz val="7.0"/>
      <color rgb="FF1F1F1F"/>
      <name val="&quot;Google Sans&quot;"/>
    </font>
    <font>
      <u/>
      <color rgb="FF0000FF"/>
    </font>
    <font>
      <u/>
      <sz val="11.0"/>
      <color rgb="FF0000FF"/>
      <name val="Arial"/>
    </font>
    <font>
      <u/>
      <sz val="11.0"/>
      <color rgb="FF1155CC"/>
      <name val="Arial"/>
    </font>
    <font>
      <u/>
      <color rgb="FF0000FF"/>
    </font>
    <font>
      <sz val="10.0"/>
      <color rgb="FF0563C1"/>
      <name val="Calibri"/>
    </font>
    <font>
      <color rgb="FF000000"/>
      <name val="Calibri"/>
    </font>
    <font>
      <sz val="11.0"/>
      <color rgb="FF000000"/>
      <name val="Arial"/>
      <scheme val="minor"/>
    </font>
    <font>
      <sz val="11.0"/>
      <color rgb="FF000000"/>
      <name val="Calibri"/>
    </font>
    <font>
      <sz val="9.0"/>
      <color rgb="FF000000"/>
      <name val="Arial"/>
    </font>
    <font>
      <sz val="10.0"/>
      <color rgb="FF333333"/>
      <name val="Calibri"/>
    </font>
    <font>
      <sz val="7.0"/>
      <color rgb="FF374151"/>
      <name val="Calibri"/>
    </font>
    <font>
      <u/>
      <color rgb="FF0000FF"/>
    </font>
    <font>
      <u/>
      <color rgb="FF0563C1"/>
    </font>
    <font>
      <sz val="10.0"/>
      <color rgb="FF1F1F1F"/>
      <name val="Calibri"/>
    </font>
    <font>
      <u/>
      <sz val="11.0"/>
      <color rgb="FF0563C1"/>
      <name val="Calibri"/>
    </font>
    <font>
      <sz val="10.0"/>
      <color rgb="FF374151"/>
      <name val="Calibri"/>
    </font>
    <font>
      <u/>
      <sz val="11.0"/>
      <color rgb="FF1155CC"/>
      <name val="Arial"/>
    </font>
    <font>
      <u/>
      <color rgb="FF000000"/>
    </font>
    <font>
      <sz val="10.0"/>
      <color rgb="FFFF0000"/>
      <name val="Calibri"/>
    </font>
    <font>
      <sz val="7.0"/>
      <color theme="1"/>
      <name val="Arial"/>
    </font>
    <font>
      <u/>
      <sz val="11.0"/>
      <color rgb="FF0563C1"/>
      <name val="Calibri"/>
    </font>
    <font>
      <sz val="7.0"/>
      <color rgb="FFFF0000"/>
      <name val="Calibri"/>
    </font>
    <font>
      <u/>
      <color rgb="FF0000FF"/>
    </font>
    <font>
      <u/>
      <sz val="11.0"/>
      <color rgb="FF0000FF"/>
      <name val="Arial"/>
    </font>
    <font>
      <sz val="7.0"/>
      <color rgb="FF000000"/>
      <name val="Arial"/>
      <scheme val="minor"/>
    </font>
    <font>
      <u/>
      <color rgb="FF000000"/>
    </font>
    <font>
      <sz val="11.0"/>
      <color rgb="FF000000"/>
      <name val="Arial"/>
    </font>
    <font>
      <u/>
      <color rgb="FF0000FF"/>
    </font>
    <font>
      <b/>
      <sz val="11.0"/>
      <color rgb="FFA5A5A5"/>
      <name val="Calibri"/>
    </font>
    <font>
      <sz val="10.0"/>
      <color rgb="FF000000"/>
      <name val="Arial"/>
      <scheme val="minor"/>
    </font>
    <font>
      <sz val="9.0"/>
      <color rgb="FF000000"/>
      <name val="&quot;Google Sans Mono&quot;"/>
    </font>
    <font>
      <b/>
      <sz val="11.0"/>
      <color rgb="FFA5A5A5"/>
      <name val="Arial"/>
      <scheme val="minor"/>
    </font>
  </fonts>
  <fills count="13">
    <fill>
      <patternFill patternType="none"/>
    </fill>
    <fill>
      <patternFill patternType="lightGray"/>
    </fill>
    <fill>
      <patternFill patternType="solid">
        <fgColor rgb="FFE7E6E6"/>
        <bgColor rgb="FFE7E6E6"/>
      </patternFill>
    </fill>
    <fill>
      <patternFill patternType="solid">
        <fgColor rgb="FFE2EFD9"/>
        <bgColor rgb="FFE2EFD9"/>
      </patternFill>
    </fill>
    <fill>
      <patternFill patternType="solid">
        <fgColor rgb="FFFEF2CB"/>
        <bgColor rgb="FFFEF2CB"/>
      </patternFill>
    </fill>
    <fill>
      <patternFill patternType="solid">
        <fgColor rgb="FFFFFF00"/>
        <bgColor rgb="FFFFFF00"/>
      </patternFill>
    </fill>
    <fill>
      <patternFill patternType="solid">
        <fgColor rgb="FFFF0000"/>
        <bgColor rgb="FFFF0000"/>
      </patternFill>
    </fill>
    <fill>
      <patternFill patternType="solid">
        <fgColor rgb="FFF4CCCC"/>
        <bgColor rgb="FFF4CCCC"/>
      </patternFill>
    </fill>
    <fill>
      <patternFill patternType="solid">
        <fgColor rgb="FF00FF00"/>
        <bgColor rgb="FF00FF00"/>
      </patternFill>
    </fill>
    <fill>
      <patternFill patternType="solid">
        <fgColor rgb="FFCCCCCC"/>
        <bgColor rgb="FFCCCCCC"/>
      </patternFill>
    </fill>
    <fill>
      <patternFill patternType="solid">
        <fgColor rgb="FFFF00FF"/>
        <bgColor rgb="FFFF00FF"/>
      </patternFill>
    </fill>
    <fill>
      <patternFill patternType="solid">
        <fgColor rgb="FFFF9900"/>
        <bgColor rgb="FFFF9900"/>
      </patternFill>
    </fill>
    <fill>
      <patternFill patternType="solid">
        <fgColor rgb="FFFFFFFF"/>
        <bgColor rgb="FFFFFFFF"/>
      </patternFill>
    </fill>
  </fills>
  <borders count="10">
    <border/>
    <border>
      <left/>
      <right/>
      <top/>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right/>
      <bottom/>
    </border>
    <border>
      <right style="thin">
        <color rgb="FF000000"/>
      </right>
      <bottom style="thin">
        <color rgb="FF000000"/>
      </bottom>
    </border>
    <border>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644">
    <xf borderId="0" fillId="0" fontId="0" numFmtId="0" xfId="0" applyAlignment="1" applyFont="1">
      <alignment readingOrder="0" shrinkToFit="0" vertical="bottom" wrapText="0"/>
    </xf>
    <xf borderId="1" fillId="2" fontId="0" numFmtId="0" xfId="0" applyAlignment="1" applyBorder="1" applyFill="1" applyFont="1">
      <alignment horizontal="center" shrinkToFit="0" vertical="center" wrapText="1"/>
    </xf>
    <xf borderId="1" fillId="3" fontId="0" numFmtId="0" xfId="0" applyAlignment="1" applyBorder="1" applyFill="1" applyFont="1">
      <alignment horizontal="center" shrinkToFit="0" vertical="center" wrapText="1"/>
    </xf>
    <xf borderId="1" fillId="4" fontId="0" numFmtId="0" xfId="0" applyAlignment="1" applyBorder="1" applyFill="1" applyFont="1">
      <alignment horizontal="center" shrinkToFit="0" vertical="center" wrapText="1"/>
    </xf>
    <xf borderId="1" fillId="3" fontId="0" numFmtId="49" xfId="0" applyAlignment="1" applyBorder="1" applyFont="1" applyNumberFormat="1">
      <alignment horizontal="center" shrinkToFit="0" vertical="center" wrapText="1"/>
    </xf>
    <xf borderId="1" fillId="3" fontId="0" numFmtId="1" xfId="0" applyAlignment="1" applyBorder="1" applyFont="1" applyNumberFormat="1">
      <alignment horizontal="center" shrinkToFit="0" vertical="center" wrapText="1"/>
    </xf>
    <xf borderId="1" fillId="2" fontId="0" numFmtId="0" xfId="0" applyBorder="1" applyFont="1"/>
    <xf borderId="0" fillId="0" fontId="1" numFmtId="0" xfId="0" applyFont="1"/>
    <xf borderId="0" fillId="0" fontId="0" numFmtId="0" xfId="0" applyAlignment="1" applyFont="1">
      <alignment horizontal="left"/>
    </xf>
    <xf borderId="0" fillId="0" fontId="0" numFmtId="49" xfId="0" applyFont="1" applyNumberFormat="1"/>
    <xf borderId="0" fillId="0" fontId="1" numFmtId="0" xfId="0" applyAlignment="1" applyFont="1">
      <alignment readingOrder="0"/>
    </xf>
    <xf borderId="0" fillId="0" fontId="0" numFmtId="1" xfId="0" applyFont="1" applyNumberFormat="1"/>
    <xf borderId="0" fillId="0" fontId="0" numFmtId="1" xfId="0" applyAlignment="1" applyFont="1" applyNumberFormat="1">
      <alignment horizontal="left" vertical="center"/>
    </xf>
    <xf borderId="2" fillId="0" fontId="2" numFmtId="0" xfId="0" applyAlignment="1" applyBorder="1" applyFont="1">
      <alignment readingOrder="0"/>
    </xf>
    <xf borderId="2" fillId="3" fontId="2" numFmtId="0" xfId="0" applyAlignment="1" applyBorder="1" applyFont="1">
      <alignment horizontal="center" readingOrder="0" shrinkToFit="0" vertical="center" wrapText="1"/>
    </xf>
    <xf borderId="2" fillId="5" fontId="2" numFmtId="0" xfId="0" applyAlignment="1" applyBorder="1" applyFill="1" applyFont="1">
      <alignment horizontal="left" shrinkToFit="0" vertical="bottom" wrapText="1"/>
    </xf>
    <xf borderId="2" fillId="5" fontId="2" numFmtId="0" xfId="0" applyAlignment="1" applyBorder="1" applyFont="1">
      <alignment horizontal="center" readingOrder="0" shrinkToFit="0" vertical="center" wrapText="1"/>
    </xf>
    <xf borderId="2" fillId="5" fontId="3" numFmtId="0" xfId="0" applyAlignment="1" applyBorder="1" applyFont="1">
      <alignment horizontal="center" readingOrder="0" shrinkToFit="0" vertical="center" wrapText="1"/>
    </xf>
    <xf borderId="2" fillId="3" fontId="2" numFmtId="49" xfId="0" applyAlignment="1" applyBorder="1" applyFont="1" applyNumberFormat="1">
      <alignment horizontal="center" readingOrder="0" shrinkToFit="0" vertical="center" wrapText="1"/>
    </xf>
    <xf borderId="2" fillId="3" fontId="2" numFmtId="1" xfId="0" applyAlignment="1" applyBorder="1" applyFont="1" applyNumberFormat="1">
      <alignment horizontal="center" readingOrder="0" shrinkToFit="0" vertical="center" wrapText="1"/>
    </xf>
    <xf borderId="2" fillId="3" fontId="4" numFmtId="0" xfId="0" applyAlignment="1" applyBorder="1" applyFont="1">
      <alignment horizontal="center" readingOrder="0" shrinkToFit="0" vertical="center" wrapText="1"/>
    </xf>
    <xf borderId="2" fillId="5" fontId="2" numFmtId="164" xfId="0" applyAlignment="1" applyBorder="1" applyFont="1" applyNumberFormat="1">
      <alignment horizontal="center" readingOrder="0" shrinkToFit="0" vertical="center" wrapText="1"/>
    </xf>
    <xf borderId="0" fillId="5" fontId="5" numFmtId="0" xfId="0" applyAlignment="1" applyFont="1">
      <alignment horizontal="center" readingOrder="0" shrinkToFit="0" wrapText="1"/>
    </xf>
    <xf borderId="0" fillId="3" fontId="0" numFmtId="164" xfId="0" applyAlignment="1" applyFont="1" applyNumberFormat="1">
      <alignment horizontal="center" readingOrder="0" shrinkToFit="0" vertical="center" wrapText="1"/>
    </xf>
    <xf borderId="1" fillId="3" fontId="0" numFmtId="4" xfId="0" applyAlignment="1" applyBorder="1" applyFont="1" applyNumberFormat="1">
      <alignment horizontal="center" readingOrder="0" shrinkToFit="0" vertical="center" wrapText="1"/>
    </xf>
    <xf borderId="0" fillId="3" fontId="0" numFmtId="4" xfId="0" applyAlignment="1" applyFont="1" applyNumberFormat="1">
      <alignment horizontal="center" readingOrder="0" shrinkToFit="0" vertical="center" wrapText="1"/>
    </xf>
    <xf borderId="2" fillId="6" fontId="2" numFmtId="0" xfId="0" applyAlignment="1" applyBorder="1" applyFill="1" applyFont="1">
      <alignment readingOrder="0"/>
    </xf>
    <xf borderId="2" fillId="6" fontId="2" numFmtId="0" xfId="0" applyBorder="1" applyFont="1"/>
    <xf borderId="2" fillId="6" fontId="2" numFmtId="49" xfId="0" applyAlignment="1" applyBorder="1" applyFont="1" applyNumberFormat="1">
      <alignment horizontal="left" readingOrder="0" vertical="bottom"/>
    </xf>
    <xf borderId="2" fillId="6" fontId="2" numFmtId="0" xfId="0" applyAlignment="1" applyBorder="1" applyFont="1">
      <alignment readingOrder="0" shrinkToFit="0" wrapText="1"/>
    </xf>
    <xf borderId="2" fillId="6" fontId="2" numFmtId="0" xfId="0" applyAlignment="1" applyBorder="1" applyFont="1">
      <alignment horizontal="left" readingOrder="0"/>
    </xf>
    <xf borderId="2" fillId="6" fontId="3" numFmtId="0" xfId="0" applyAlignment="1" applyBorder="1" applyFont="1">
      <alignment readingOrder="0" shrinkToFit="0" wrapText="1"/>
    </xf>
    <xf borderId="2" fillId="6" fontId="2" numFmtId="49" xfId="0" applyBorder="1" applyFont="1" applyNumberFormat="1"/>
    <xf borderId="2" fillId="6" fontId="2" numFmtId="1" xfId="0" applyAlignment="1" applyBorder="1" applyFont="1" applyNumberFormat="1">
      <alignment readingOrder="0"/>
    </xf>
    <xf borderId="2" fillId="6" fontId="2" numFmtId="1" xfId="0" applyBorder="1" applyFont="1" applyNumberFormat="1"/>
    <xf borderId="2" fillId="6" fontId="4" numFmtId="0" xfId="0" applyBorder="1" applyFont="1"/>
    <xf borderId="2" fillId="6" fontId="2" numFmtId="164" xfId="0" applyAlignment="1" applyBorder="1" applyFont="1" applyNumberFormat="1">
      <alignment readingOrder="0"/>
    </xf>
    <xf borderId="0" fillId="6" fontId="6" numFmtId="0" xfId="0" applyAlignment="1" applyFont="1">
      <alignment readingOrder="0"/>
    </xf>
    <xf borderId="0" fillId="6" fontId="7" numFmtId="49" xfId="0" applyAlignment="1" applyFont="1" applyNumberFormat="1">
      <alignment horizontal="right" readingOrder="0" vertical="bottom"/>
    </xf>
    <xf borderId="0" fillId="6" fontId="1" numFmtId="4" xfId="0" applyAlignment="1" applyFont="1" applyNumberFormat="1">
      <alignment readingOrder="0"/>
    </xf>
    <xf borderId="0" fillId="6" fontId="8" numFmtId="4" xfId="0" applyAlignment="1" applyFont="1" applyNumberFormat="1">
      <alignment readingOrder="0"/>
    </xf>
    <xf borderId="0" fillId="7" fontId="1" numFmtId="10" xfId="0" applyAlignment="1" applyFill="1" applyFont="1" applyNumberFormat="1">
      <alignment readingOrder="0"/>
    </xf>
    <xf borderId="2" fillId="8" fontId="2" numFmtId="0" xfId="0" applyAlignment="1" applyBorder="1" applyFill="1" applyFont="1">
      <alignment readingOrder="0"/>
    </xf>
    <xf borderId="2" fillId="8" fontId="2" numFmtId="0" xfId="0" applyBorder="1" applyFont="1"/>
    <xf borderId="2" fillId="8" fontId="2" numFmtId="49" xfId="0" applyAlignment="1" applyBorder="1" applyFont="1" applyNumberFormat="1">
      <alignment horizontal="left" readingOrder="0" vertical="bottom"/>
    </xf>
    <xf borderId="2" fillId="8" fontId="2" numFmtId="0" xfId="0" applyAlignment="1" applyBorder="1" applyFont="1">
      <alignment horizontal="left" readingOrder="0" shrinkToFit="0" vertical="top" wrapText="1"/>
    </xf>
    <xf borderId="2" fillId="8" fontId="4" numFmtId="0" xfId="0" applyAlignment="1" applyBorder="1" applyFont="1">
      <alignment readingOrder="0" shrinkToFit="0" wrapText="1"/>
    </xf>
    <xf borderId="2" fillId="8" fontId="3" numFmtId="0" xfId="0" applyAlignment="1" applyBorder="1" applyFont="1">
      <alignment readingOrder="0" shrinkToFit="0" wrapText="1"/>
    </xf>
    <xf borderId="2" fillId="8" fontId="2" numFmtId="49" xfId="0" applyBorder="1" applyFont="1" applyNumberFormat="1"/>
    <xf borderId="2" fillId="8" fontId="2" numFmtId="1" xfId="0" applyAlignment="1" applyBorder="1" applyFont="1" applyNumberFormat="1">
      <alignment readingOrder="0"/>
    </xf>
    <xf borderId="2" fillId="8" fontId="2" numFmtId="1" xfId="0" applyBorder="1" applyFont="1" applyNumberFormat="1"/>
    <xf borderId="2" fillId="8" fontId="4" numFmtId="0" xfId="0" applyBorder="1" applyFont="1"/>
    <xf borderId="2" fillId="8" fontId="2" numFmtId="164" xfId="0" applyAlignment="1" applyBorder="1" applyFont="1" applyNumberFormat="1">
      <alignment readingOrder="0"/>
    </xf>
    <xf borderId="0" fillId="8" fontId="9" numFmtId="0" xfId="0" applyAlignment="1" applyFont="1">
      <alignment readingOrder="0"/>
    </xf>
    <xf borderId="0" fillId="8" fontId="1" numFmtId="49" xfId="0" applyAlignment="1" applyFont="1" applyNumberFormat="1">
      <alignment horizontal="right" readingOrder="0"/>
    </xf>
    <xf borderId="0" fillId="8" fontId="1" numFmtId="4" xfId="0" applyAlignment="1" applyFont="1" applyNumberFormat="1">
      <alignment readingOrder="0"/>
    </xf>
    <xf borderId="0" fillId="8" fontId="8" numFmtId="4" xfId="0" applyAlignment="1" applyFont="1" applyNumberFormat="1">
      <alignment readingOrder="0"/>
    </xf>
    <xf borderId="0" fillId="8" fontId="1" numFmtId="10" xfId="0" applyAlignment="1" applyFont="1" applyNumberFormat="1">
      <alignment readingOrder="0"/>
    </xf>
    <xf borderId="2" fillId="8" fontId="3" numFmtId="0" xfId="0" applyAlignment="1" applyBorder="1" applyFont="1">
      <alignment readingOrder="0" shrinkToFit="0" vertical="bottom" wrapText="1"/>
    </xf>
    <xf borderId="2" fillId="7" fontId="0" numFmtId="0" xfId="0" applyBorder="1" applyFont="1"/>
    <xf borderId="2" fillId="7" fontId="1" numFmtId="0" xfId="0" applyAlignment="1" applyBorder="1" applyFont="1">
      <alignment readingOrder="0"/>
    </xf>
    <xf borderId="2" fillId="7" fontId="1" numFmtId="49" xfId="0" applyAlignment="1" applyBorder="1" applyFont="1" applyNumberFormat="1">
      <alignment horizontal="left" readingOrder="0" vertical="bottom"/>
    </xf>
    <xf borderId="2" fillId="7" fontId="2" numFmtId="0" xfId="0" applyAlignment="1" applyBorder="1" applyFont="1">
      <alignment horizontal="left" readingOrder="0" shrinkToFit="0" vertical="top" wrapText="1"/>
    </xf>
    <xf borderId="2" fillId="7" fontId="2" numFmtId="0" xfId="0" applyAlignment="1" applyBorder="1" applyFont="1">
      <alignment readingOrder="0"/>
    </xf>
    <xf borderId="2" fillId="7" fontId="3" numFmtId="0" xfId="0" applyAlignment="1" applyBorder="1" applyFont="1">
      <alignment readingOrder="0" shrinkToFit="0" wrapText="1"/>
    </xf>
    <xf borderId="2" fillId="7" fontId="2" numFmtId="49" xfId="0" applyBorder="1" applyFont="1" applyNumberFormat="1"/>
    <xf borderId="2" fillId="7" fontId="2" numFmtId="0" xfId="0" applyBorder="1" applyFont="1"/>
    <xf borderId="2" fillId="7" fontId="2" numFmtId="1" xfId="0" applyAlignment="1" applyBorder="1" applyFont="1" applyNumberFormat="1">
      <alignment readingOrder="0"/>
    </xf>
    <xf borderId="2" fillId="7" fontId="2" numFmtId="1" xfId="0" applyBorder="1" applyFont="1" applyNumberFormat="1"/>
    <xf borderId="2" fillId="7" fontId="4" numFmtId="0" xfId="0" applyBorder="1" applyFont="1"/>
    <xf borderId="2" fillId="7" fontId="2" numFmtId="164" xfId="0" applyAlignment="1" applyBorder="1" applyFont="1" applyNumberFormat="1">
      <alignment readingOrder="0"/>
    </xf>
    <xf borderId="0" fillId="7" fontId="10" numFmtId="0" xfId="0" applyAlignment="1" applyFont="1">
      <alignment readingOrder="0"/>
    </xf>
    <xf borderId="0" fillId="7" fontId="1" numFmtId="49" xfId="0" applyAlignment="1" applyFont="1" applyNumberFormat="1">
      <alignment horizontal="right" readingOrder="0"/>
    </xf>
    <xf borderId="0" fillId="7" fontId="11" numFmtId="4" xfId="0" applyAlignment="1" applyFont="1" applyNumberFormat="1">
      <alignment vertical="bottom"/>
    </xf>
    <xf borderId="0" fillId="7" fontId="1" numFmtId="4" xfId="0" applyAlignment="1" applyFont="1" applyNumberFormat="1">
      <alignment readingOrder="0"/>
    </xf>
    <xf borderId="0" fillId="7" fontId="8" numFmtId="4" xfId="0" applyAlignment="1" applyFont="1" applyNumberFormat="1">
      <alignment readingOrder="0"/>
    </xf>
    <xf borderId="2" fillId="8" fontId="12" numFmtId="0" xfId="0" applyAlignment="1" applyBorder="1" applyFont="1">
      <alignment readingOrder="0" shrinkToFit="0" wrapText="1"/>
    </xf>
    <xf borderId="2" fillId="8" fontId="2" numFmtId="0" xfId="0" applyAlignment="1" applyBorder="1" applyFont="1">
      <alignment horizontal="left" readingOrder="0"/>
    </xf>
    <xf borderId="2" fillId="8" fontId="2" numFmtId="0" xfId="0" applyAlignment="1" applyBorder="1" applyFont="1">
      <alignment readingOrder="0" shrinkToFit="0" wrapText="1"/>
    </xf>
    <xf borderId="0" fillId="8" fontId="7" numFmtId="49" xfId="0" applyAlignment="1" applyFont="1" applyNumberFormat="1">
      <alignment horizontal="right" readingOrder="0" vertical="bottom"/>
    </xf>
    <xf borderId="0" fillId="9" fontId="8" numFmtId="4" xfId="0" applyAlignment="1" applyFill="1" applyFont="1" applyNumberFormat="1">
      <alignment readingOrder="0"/>
    </xf>
    <xf borderId="2" fillId="8" fontId="0" numFmtId="0" xfId="0" applyBorder="1" applyFont="1"/>
    <xf borderId="2" fillId="8" fontId="1" numFmtId="0" xfId="0" applyAlignment="1" applyBorder="1" applyFont="1">
      <alignment readingOrder="0"/>
    </xf>
    <xf borderId="2" fillId="8" fontId="1" numFmtId="49" xfId="0" applyAlignment="1" applyBorder="1" applyFont="1" applyNumberFormat="1">
      <alignment horizontal="left" readingOrder="0" vertical="bottom"/>
    </xf>
    <xf borderId="0" fillId="8" fontId="13" numFmtId="0" xfId="0" applyAlignment="1" applyFont="1">
      <alignment readingOrder="0"/>
    </xf>
    <xf borderId="0" fillId="8" fontId="11" numFmtId="4" xfId="0" applyAlignment="1" applyFont="1" applyNumberFormat="1">
      <alignment vertical="bottom"/>
    </xf>
    <xf borderId="3" fillId="8" fontId="3" numFmtId="0" xfId="0" applyAlignment="1" applyBorder="1" applyFont="1">
      <alignment readingOrder="0" shrinkToFit="0" wrapText="1"/>
    </xf>
    <xf borderId="0" fillId="8" fontId="2" numFmtId="0" xfId="0" applyAlignment="1" applyFont="1">
      <alignment horizontal="left" readingOrder="0" shrinkToFit="0" vertical="top" wrapText="1"/>
    </xf>
    <xf borderId="0" fillId="8" fontId="14" numFmtId="0" xfId="0" applyAlignment="1" applyFont="1">
      <alignment readingOrder="0"/>
    </xf>
    <xf borderId="4" fillId="8" fontId="2" numFmtId="0" xfId="0" applyAlignment="1" applyBorder="1" applyFont="1">
      <alignment readingOrder="0" shrinkToFit="0" wrapText="1"/>
    </xf>
    <xf borderId="2" fillId="6" fontId="1" numFmtId="0" xfId="0" applyAlignment="1" applyBorder="1" applyFont="1">
      <alignment readingOrder="0"/>
    </xf>
    <xf borderId="2" fillId="6" fontId="7" numFmtId="49" xfId="0" applyAlignment="1" applyBorder="1" applyFont="1" applyNumberFormat="1">
      <alignment horizontal="left" vertical="bottom"/>
    </xf>
    <xf borderId="0" fillId="6" fontId="15" numFmtId="0" xfId="0" applyAlignment="1" applyFont="1">
      <alignment readingOrder="0"/>
    </xf>
    <xf borderId="0" fillId="6" fontId="1" numFmtId="49" xfId="0" applyAlignment="1" applyFont="1" applyNumberFormat="1">
      <alignment horizontal="right" readingOrder="0"/>
    </xf>
    <xf borderId="0" fillId="8" fontId="2" numFmtId="0" xfId="0" applyAlignment="1" applyFont="1">
      <alignment readingOrder="0" shrinkToFit="0" wrapText="1"/>
    </xf>
    <xf borderId="0" fillId="8" fontId="16" numFmtId="0" xfId="0" applyAlignment="1" applyFont="1">
      <alignment readingOrder="0"/>
    </xf>
    <xf borderId="2" fillId="8" fontId="0" numFmtId="0" xfId="0" applyAlignment="1" applyBorder="1" applyFont="1">
      <alignment readingOrder="0"/>
    </xf>
    <xf borderId="2" fillId="8" fontId="17" numFmtId="1" xfId="0" applyAlignment="1" applyBorder="1" applyFont="1" applyNumberFormat="1">
      <alignment readingOrder="0" shrinkToFit="0" vertical="bottom" wrapText="1"/>
    </xf>
    <xf borderId="2" fillId="8" fontId="2" numFmtId="1" xfId="0" applyAlignment="1" applyBorder="1" applyFont="1" applyNumberFormat="1">
      <alignment readingOrder="0" shrinkToFit="0" vertical="bottom" wrapText="1"/>
    </xf>
    <xf borderId="2" fillId="8" fontId="2" numFmtId="49" xfId="0" applyAlignment="1" applyBorder="1" applyFont="1" applyNumberFormat="1">
      <alignment horizontal="left" readingOrder="0" shrinkToFit="0" vertical="bottom" wrapText="0"/>
    </xf>
    <xf borderId="4" fillId="7" fontId="2" numFmtId="0" xfId="0" applyAlignment="1" applyBorder="1" applyFont="1">
      <alignment horizontal="left" readingOrder="0" shrinkToFit="0" vertical="top" wrapText="1"/>
    </xf>
    <xf borderId="2" fillId="7" fontId="0" numFmtId="0" xfId="0" applyAlignment="1" applyBorder="1" applyFont="1">
      <alignment readingOrder="0"/>
    </xf>
    <xf borderId="2" fillId="7" fontId="2" numFmtId="0" xfId="0" applyAlignment="1" applyBorder="1" applyFont="1">
      <alignment readingOrder="0" shrinkToFit="0" wrapText="1"/>
    </xf>
    <xf borderId="2" fillId="7" fontId="0" numFmtId="0" xfId="0" applyAlignment="1" applyBorder="1" applyFont="1">
      <alignment readingOrder="0"/>
    </xf>
    <xf borderId="0" fillId="7" fontId="18" numFmtId="0" xfId="0" applyAlignment="1" applyFont="1">
      <alignment readingOrder="0"/>
    </xf>
    <xf borderId="2" fillId="7" fontId="2" numFmtId="49" xfId="0" applyAlignment="1" applyBorder="1" applyFont="1" applyNumberFormat="1">
      <alignment horizontal="left" readingOrder="0" vertical="bottom"/>
    </xf>
    <xf borderId="2" fillId="7" fontId="2" numFmtId="0" xfId="0" applyAlignment="1" applyBorder="1" applyFont="1">
      <alignment horizontal="left" readingOrder="0"/>
    </xf>
    <xf borderId="4" fillId="7" fontId="2" numFmtId="0" xfId="0" applyAlignment="1" applyBorder="1" applyFont="1">
      <alignment readingOrder="0" shrinkToFit="0" wrapText="1"/>
    </xf>
    <xf borderId="2" fillId="8" fontId="19" numFmtId="0" xfId="0" applyAlignment="1" applyBorder="1" applyFont="1">
      <alignment readingOrder="0" shrinkToFit="0" wrapText="1"/>
    </xf>
    <xf borderId="2" fillId="8" fontId="1" numFmtId="0" xfId="0" applyBorder="1" applyFont="1"/>
    <xf borderId="2" fillId="8" fontId="20" numFmtId="0" xfId="0" applyAlignment="1" applyBorder="1" applyFont="1">
      <alignment readingOrder="0" shrinkToFit="0" vertical="bottom" wrapText="1"/>
    </xf>
    <xf borderId="2" fillId="7" fontId="4" numFmtId="49" xfId="0" applyAlignment="1" applyBorder="1" applyFont="1" applyNumberFormat="1">
      <alignment horizontal="left" readingOrder="0" shrinkToFit="0" vertical="bottom" wrapText="0"/>
    </xf>
    <xf borderId="2" fillId="7" fontId="4" numFmtId="0" xfId="0" applyAlignment="1" applyBorder="1" applyFont="1">
      <alignment readingOrder="0" shrinkToFit="0" wrapText="1"/>
    </xf>
    <xf borderId="2" fillId="8" fontId="4" numFmtId="49" xfId="0" applyAlignment="1" applyBorder="1" applyFont="1" applyNumberFormat="1">
      <alignment horizontal="left" readingOrder="0" shrinkToFit="0" vertical="bottom" wrapText="0"/>
    </xf>
    <xf borderId="2" fillId="7" fontId="21" numFmtId="0" xfId="0" applyAlignment="1" applyBorder="1" applyFont="1">
      <alignment readingOrder="0"/>
    </xf>
    <xf borderId="0" fillId="7" fontId="22" numFmtId="0" xfId="0" applyAlignment="1" applyFont="1">
      <alignment readingOrder="0"/>
    </xf>
    <xf borderId="4" fillId="8" fontId="4" numFmtId="0" xfId="0" applyAlignment="1" applyBorder="1" applyFont="1">
      <alignment readingOrder="0" shrinkToFit="0" wrapText="1"/>
    </xf>
    <xf borderId="0" fillId="7" fontId="3" numFmtId="0" xfId="0" applyAlignment="1" applyFont="1">
      <alignment readingOrder="0" shrinkToFit="0" wrapText="1"/>
    </xf>
    <xf borderId="2" fillId="6" fontId="0" numFmtId="0" xfId="0" applyAlignment="1" applyBorder="1" applyFont="1">
      <alignment readingOrder="0"/>
    </xf>
    <xf borderId="2" fillId="6" fontId="1" numFmtId="49" xfId="0" applyAlignment="1" applyBorder="1" applyFont="1" applyNumberFormat="1">
      <alignment horizontal="left" readingOrder="0" vertical="bottom"/>
    </xf>
    <xf borderId="2" fillId="6" fontId="17" numFmtId="1" xfId="0" applyAlignment="1" applyBorder="1" applyFont="1" applyNumberFormat="1">
      <alignment readingOrder="0" shrinkToFit="0" vertical="bottom" wrapText="1"/>
    </xf>
    <xf borderId="2" fillId="7" fontId="23" numFmtId="0" xfId="0" applyAlignment="1" applyBorder="1" applyFont="1">
      <alignment readingOrder="0" shrinkToFit="0" wrapText="1"/>
    </xf>
    <xf borderId="0" fillId="7" fontId="24" numFmtId="0" xfId="0" applyAlignment="1" applyFont="1">
      <alignment readingOrder="0"/>
    </xf>
    <xf borderId="0" fillId="9" fontId="25" numFmtId="4" xfId="0" applyAlignment="1" applyFont="1" applyNumberFormat="1">
      <alignment readingOrder="0"/>
    </xf>
    <xf borderId="2" fillId="7" fontId="2" numFmtId="49" xfId="0" applyAlignment="1" applyBorder="1" applyFont="1" applyNumberFormat="1">
      <alignment horizontal="left" readingOrder="0" shrinkToFit="0" vertical="bottom" wrapText="0"/>
    </xf>
    <xf borderId="2" fillId="7" fontId="7" numFmtId="49" xfId="0" applyAlignment="1" applyBorder="1" applyFont="1" applyNumberFormat="1">
      <alignment horizontal="left" vertical="bottom"/>
    </xf>
    <xf borderId="2" fillId="7" fontId="19" numFmtId="164" xfId="0" applyAlignment="1" applyBorder="1" applyFont="1" applyNumberFormat="1">
      <alignment readingOrder="0" shrinkToFit="0" vertical="bottom" wrapText="1"/>
    </xf>
    <xf borderId="2" fillId="7" fontId="2" numFmtId="164" xfId="0" applyAlignment="1" applyBorder="1" applyFont="1" applyNumberFormat="1">
      <alignment readingOrder="0" shrinkToFit="0" vertical="bottom" wrapText="1"/>
    </xf>
    <xf borderId="0" fillId="7" fontId="25" numFmtId="4" xfId="0" applyAlignment="1" applyFont="1" applyNumberFormat="1">
      <alignment readingOrder="0"/>
    </xf>
    <xf borderId="4" fillId="8" fontId="2" numFmtId="0" xfId="0" applyAlignment="1" applyBorder="1" applyFont="1">
      <alignment horizontal="left" readingOrder="0" shrinkToFit="0" vertical="top" wrapText="1"/>
    </xf>
    <xf borderId="0" fillId="8" fontId="26" numFmtId="4" xfId="0" applyAlignment="1" applyFont="1" applyNumberFormat="1">
      <alignment readingOrder="0"/>
    </xf>
    <xf borderId="0" fillId="8" fontId="21" numFmtId="4" xfId="0" applyAlignment="1" applyFont="1" applyNumberFormat="1">
      <alignment readingOrder="0"/>
    </xf>
    <xf borderId="2" fillId="8" fontId="4" numFmtId="0" xfId="0" applyAlignment="1" applyBorder="1" applyFont="1">
      <alignment readingOrder="0" shrinkToFit="0" vertical="bottom" wrapText="1"/>
    </xf>
    <xf borderId="2" fillId="8" fontId="4" numFmtId="164" xfId="0" applyAlignment="1" applyBorder="1" applyFont="1" applyNumberFormat="1">
      <alignment horizontal="right" readingOrder="0" shrinkToFit="0" vertical="bottom" wrapText="0"/>
    </xf>
    <xf borderId="2" fillId="8" fontId="27" numFmtId="0" xfId="0" applyAlignment="1" applyBorder="1" applyFont="1">
      <alignment readingOrder="0" shrinkToFit="0" vertical="bottom" wrapText="1"/>
    </xf>
    <xf borderId="2" fillId="8" fontId="23" numFmtId="0" xfId="0" applyAlignment="1" applyBorder="1" applyFont="1">
      <alignment readingOrder="0" shrinkToFit="0" wrapText="1"/>
    </xf>
    <xf borderId="0" fillId="7" fontId="28" numFmtId="4" xfId="0" applyAlignment="1" applyFont="1" applyNumberFormat="1">
      <alignment horizontal="right" vertical="bottom"/>
    </xf>
    <xf borderId="2" fillId="7" fontId="17" numFmtId="1" xfId="0" applyAlignment="1" applyBorder="1" applyFont="1" applyNumberFormat="1">
      <alignment readingOrder="0" shrinkToFit="0" vertical="bottom" wrapText="1"/>
    </xf>
    <xf borderId="2" fillId="8" fontId="7" numFmtId="49" xfId="0" applyAlignment="1" applyBorder="1" applyFont="1" applyNumberFormat="1">
      <alignment horizontal="left" vertical="bottom"/>
    </xf>
    <xf borderId="2" fillId="8" fontId="17" numFmtId="1" xfId="0" applyAlignment="1" applyBorder="1" applyFont="1" applyNumberFormat="1">
      <alignment readingOrder="0" shrinkToFit="0" vertical="bottom" wrapText="1"/>
    </xf>
    <xf borderId="2" fillId="7" fontId="2" numFmtId="1" xfId="0" applyAlignment="1" applyBorder="1" applyFont="1" applyNumberFormat="1">
      <alignment readingOrder="0" shrinkToFit="0" vertical="bottom" wrapText="1"/>
    </xf>
    <xf borderId="2" fillId="7" fontId="2" numFmtId="4" xfId="0" applyAlignment="1" applyBorder="1" applyFont="1" applyNumberFormat="1">
      <alignment horizontal="left" readingOrder="0" shrinkToFit="0" vertical="top" wrapText="1"/>
    </xf>
    <xf borderId="0" fillId="5" fontId="1" numFmtId="4" xfId="0" applyAlignment="1" applyFont="1" applyNumberFormat="1">
      <alignment readingOrder="0"/>
    </xf>
    <xf borderId="0" fillId="7" fontId="1" numFmtId="0" xfId="0" applyAlignment="1" applyFont="1">
      <alignment readingOrder="0"/>
    </xf>
    <xf borderId="2" fillId="7" fontId="2" numFmtId="0" xfId="0" applyAlignment="1" applyBorder="1" applyFont="1">
      <alignment horizontal="left" readingOrder="0" shrinkToFit="0" vertical="bottom" wrapText="1"/>
    </xf>
    <xf borderId="0" fillId="8" fontId="29" numFmtId="0" xfId="0" applyAlignment="1" applyFont="1">
      <alignment readingOrder="0"/>
    </xf>
    <xf borderId="2" fillId="8" fontId="21" numFmtId="0" xfId="0" applyAlignment="1" applyBorder="1" applyFont="1">
      <alignment readingOrder="0"/>
    </xf>
    <xf borderId="2" fillId="8" fontId="30" numFmtId="0" xfId="0" applyAlignment="1" applyBorder="1" applyFont="1">
      <alignment readingOrder="0"/>
    </xf>
    <xf borderId="0" fillId="8" fontId="1" numFmtId="0" xfId="0" applyAlignment="1" applyFont="1">
      <alignment readingOrder="0"/>
    </xf>
    <xf borderId="0" fillId="8" fontId="21" numFmtId="49" xfId="0" applyAlignment="1" applyFont="1" applyNumberFormat="1">
      <alignment horizontal="right" readingOrder="0"/>
    </xf>
    <xf borderId="0" fillId="7" fontId="21" numFmtId="4" xfId="0" applyAlignment="1" applyFont="1" applyNumberFormat="1">
      <alignment readingOrder="0"/>
    </xf>
    <xf borderId="2" fillId="8" fontId="31" numFmtId="0" xfId="0" applyAlignment="1" applyBorder="1" applyFont="1">
      <alignment readingOrder="0" shrinkToFit="0" wrapText="1"/>
    </xf>
    <xf borderId="2" fillId="8" fontId="2" numFmtId="1" xfId="0" applyAlignment="1" applyBorder="1" applyFont="1" applyNumberFormat="1">
      <alignment shrinkToFit="0" vertical="bottom" wrapText="1"/>
    </xf>
    <xf borderId="2" fillId="7" fontId="30" numFmtId="0" xfId="0" applyAlignment="1" applyBorder="1" applyFont="1">
      <alignment readingOrder="0"/>
    </xf>
    <xf borderId="0" fillId="7" fontId="21" numFmtId="49" xfId="0" applyAlignment="1" applyFont="1" applyNumberFormat="1">
      <alignment horizontal="right" readingOrder="0"/>
    </xf>
    <xf borderId="2" fillId="7" fontId="1" numFmtId="0" xfId="0" applyAlignment="1" applyBorder="1" applyFont="1">
      <alignment readingOrder="0" shrinkToFit="0" wrapText="1"/>
    </xf>
    <xf borderId="0" fillId="6" fontId="28" numFmtId="4" xfId="0" applyAlignment="1" applyFont="1" applyNumberFormat="1">
      <alignment horizontal="right" vertical="bottom"/>
    </xf>
    <xf borderId="2" fillId="6" fontId="30" numFmtId="0" xfId="0" applyAlignment="1" applyBorder="1" applyFont="1">
      <alignment readingOrder="0"/>
    </xf>
    <xf borderId="2" fillId="6" fontId="21" numFmtId="0" xfId="0" applyAlignment="1" applyBorder="1" applyFont="1">
      <alignment readingOrder="0"/>
    </xf>
    <xf borderId="2" fillId="6" fontId="2" numFmtId="0" xfId="0" applyAlignment="1" applyBorder="1" applyFont="1">
      <alignment horizontal="left" readingOrder="0" shrinkToFit="0" vertical="top" wrapText="1"/>
    </xf>
    <xf borderId="0" fillId="6" fontId="32" numFmtId="0" xfId="0" applyAlignment="1" applyFont="1">
      <alignment readingOrder="0"/>
    </xf>
    <xf borderId="2" fillId="2" fontId="0" numFmtId="0" xfId="0" applyAlignment="1" applyBorder="1" applyFont="1">
      <alignment readingOrder="0"/>
    </xf>
    <xf borderId="2" fillId="8" fontId="11" numFmtId="49" xfId="0" applyAlignment="1" applyBorder="1" applyFont="1" applyNumberFormat="1">
      <alignment vertical="bottom"/>
    </xf>
    <xf borderId="2" fillId="8" fontId="5" numFmtId="1" xfId="0" applyAlignment="1" applyBorder="1" applyFont="1" applyNumberFormat="1">
      <alignment readingOrder="0" shrinkToFit="0" vertical="top" wrapText="1"/>
    </xf>
    <xf borderId="2" fillId="8" fontId="2" numFmtId="1" xfId="0" applyAlignment="1" applyBorder="1" applyFont="1" applyNumberFormat="1">
      <alignment shrinkToFit="0" vertical="top" wrapText="1"/>
    </xf>
    <xf borderId="2" fillId="0" fontId="2" numFmtId="49" xfId="0" applyBorder="1" applyFont="1" applyNumberFormat="1"/>
    <xf borderId="2" fillId="0" fontId="2" numFmtId="0" xfId="0" applyBorder="1" applyFont="1"/>
    <xf borderId="2" fillId="8" fontId="11" numFmtId="2" xfId="0" applyAlignment="1" applyBorder="1" applyFont="1" applyNumberFormat="1">
      <alignment horizontal="right" shrinkToFit="0" vertical="bottom" wrapText="1"/>
    </xf>
    <xf borderId="0" fillId="8" fontId="11" numFmtId="2" xfId="0" applyAlignment="1" applyFont="1" applyNumberFormat="1">
      <alignment horizontal="right" vertical="bottom"/>
    </xf>
    <xf borderId="2" fillId="7" fontId="11" numFmtId="49" xfId="0" applyAlignment="1" applyBorder="1" applyFont="1" applyNumberFormat="1">
      <alignment vertical="bottom"/>
    </xf>
    <xf borderId="2" fillId="7" fontId="5" numFmtId="1" xfId="0" applyAlignment="1" applyBorder="1" applyFont="1" applyNumberFormat="1">
      <alignment readingOrder="0" shrinkToFit="0" vertical="top" wrapText="1"/>
    </xf>
    <xf borderId="2" fillId="7" fontId="2" numFmtId="1" xfId="0" applyAlignment="1" applyBorder="1" applyFont="1" applyNumberFormat="1">
      <alignment shrinkToFit="0" vertical="top" wrapText="1"/>
    </xf>
    <xf borderId="2" fillId="7" fontId="11" numFmtId="2" xfId="0" applyAlignment="1" applyBorder="1" applyFont="1" applyNumberFormat="1">
      <alignment horizontal="right" shrinkToFit="0" vertical="bottom" wrapText="1"/>
    </xf>
    <xf borderId="0" fillId="7" fontId="11" numFmtId="2" xfId="0" applyAlignment="1" applyFont="1" applyNumberFormat="1">
      <alignment horizontal="right" vertical="bottom"/>
    </xf>
    <xf borderId="2" fillId="8" fontId="2" numFmtId="1" xfId="0" applyAlignment="1" applyBorder="1" applyFont="1" applyNumberFormat="1">
      <alignment readingOrder="0" shrinkToFit="0" vertical="top" wrapText="1"/>
    </xf>
    <xf borderId="2" fillId="8" fontId="7" numFmtId="49" xfId="0" applyAlignment="1" applyBorder="1" applyFont="1" applyNumberFormat="1">
      <alignment horizontal="left" readingOrder="0" vertical="bottom"/>
    </xf>
    <xf borderId="0" fillId="8" fontId="7" numFmtId="4" xfId="0" applyAlignment="1" applyFont="1" applyNumberFormat="1">
      <alignment horizontal="right" vertical="bottom"/>
    </xf>
    <xf borderId="0" fillId="7" fontId="28" numFmtId="4" xfId="0" applyAlignment="1" applyFont="1" applyNumberFormat="1">
      <alignment horizontal="right" readingOrder="0" vertical="bottom"/>
    </xf>
    <xf borderId="2" fillId="8" fontId="4" numFmtId="0" xfId="0" applyAlignment="1" applyBorder="1" applyFont="1">
      <alignment horizontal="left" readingOrder="0" shrinkToFit="0" wrapText="1"/>
    </xf>
    <xf borderId="2" fillId="8" fontId="7" numFmtId="49" xfId="0" applyAlignment="1" applyBorder="1" applyFont="1" applyNumberFormat="1">
      <alignment horizontal="center" readingOrder="0" vertical="bottom"/>
    </xf>
    <xf borderId="2" fillId="8" fontId="4" numFmtId="0" xfId="0" applyAlignment="1" applyBorder="1" applyFont="1">
      <alignment horizontal="left" readingOrder="0" shrinkToFit="0" vertical="top" wrapText="1"/>
    </xf>
    <xf borderId="2" fillId="8" fontId="3" numFmtId="0" xfId="0" applyAlignment="1" applyBorder="1" applyFont="1">
      <alignment readingOrder="0" shrinkToFit="0" vertical="top" wrapText="1"/>
    </xf>
    <xf borderId="0" fillId="6" fontId="2" numFmtId="0" xfId="0" applyAlignment="1" applyFont="1">
      <alignment readingOrder="0" shrinkToFit="0" wrapText="1"/>
    </xf>
    <xf borderId="2" fillId="8" fontId="2" numFmtId="164" xfId="0" applyAlignment="1" applyBorder="1" applyFont="1" applyNumberFormat="1">
      <alignment readingOrder="0" shrinkToFit="0" wrapText="1"/>
    </xf>
    <xf borderId="0" fillId="7" fontId="7" numFmtId="49" xfId="0" applyAlignment="1" applyFont="1" applyNumberFormat="1">
      <alignment horizontal="right" readingOrder="0" vertical="bottom"/>
    </xf>
    <xf borderId="2" fillId="6" fontId="4" numFmtId="49" xfId="0" applyAlignment="1" applyBorder="1" applyFont="1" applyNumberFormat="1">
      <alignment horizontal="left" readingOrder="0" shrinkToFit="0" vertical="bottom" wrapText="0"/>
    </xf>
    <xf borderId="0" fillId="6" fontId="1" numFmtId="0" xfId="0" applyAlignment="1" applyFont="1">
      <alignment readingOrder="0"/>
    </xf>
    <xf borderId="2" fillId="7" fontId="3" numFmtId="0" xfId="0" applyAlignment="1" applyBorder="1" applyFont="1">
      <alignment readingOrder="0" shrinkToFit="0" vertical="top" wrapText="1"/>
    </xf>
    <xf borderId="2" fillId="8" fontId="11" numFmtId="2" xfId="0" applyAlignment="1" applyBorder="1" applyFont="1" applyNumberFormat="1">
      <alignment horizontal="right" readingOrder="0" shrinkToFit="0" vertical="bottom" wrapText="1"/>
    </xf>
    <xf borderId="0" fillId="8" fontId="11" numFmtId="4" xfId="0" applyAlignment="1" applyFont="1" applyNumberFormat="1">
      <alignment horizontal="right" readingOrder="0" vertical="bottom"/>
    </xf>
    <xf borderId="2" fillId="7" fontId="11" numFmtId="2" xfId="0" applyAlignment="1" applyBorder="1" applyFont="1" applyNumberFormat="1">
      <alignment horizontal="right" readingOrder="0" shrinkToFit="0" vertical="bottom" wrapText="1"/>
    </xf>
    <xf borderId="0" fillId="7" fontId="11" numFmtId="4" xfId="0" applyAlignment="1" applyFont="1" applyNumberFormat="1">
      <alignment horizontal="right" readingOrder="0" vertical="bottom"/>
    </xf>
    <xf borderId="2" fillId="7" fontId="28" numFmtId="49" xfId="0" applyAlignment="1" applyBorder="1" applyFont="1" applyNumberFormat="1">
      <alignment vertical="bottom"/>
    </xf>
    <xf borderId="5" fillId="8" fontId="0" numFmtId="0" xfId="0" applyAlignment="1" applyBorder="1" applyFont="1">
      <alignment readingOrder="0"/>
    </xf>
    <xf borderId="1" fillId="8" fontId="0" numFmtId="0" xfId="0" applyAlignment="1" applyBorder="1" applyFont="1">
      <alignment readingOrder="0"/>
    </xf>
    <xf borderId="1" fillId="8" fontId="0" numFmtId="0" xfId="0" applyBorder="1" applyFont="1"/>
    <xf borderId="1" fillId="7" fontId="0" numFmtId="0" xfId="0" applyBorder="1" applyFont="1"/>
    <xf borderId="6" fillId="8" fontId="1" numFmtId="49" xfId="0" applyAlignment="1" applyBorder="1" applyFont="1" applyNumberFormat="1">
      <alignment horizontal="left" readingOrder="0" vertical="bottom"/>
    </xf>
    <xf borderId="2" fillId="8" fontId="11" numFmtId="0" xfId="0" applyAlignment="1" applyBorder="1" applyFont="1">
      <alignment readingOrder="0" vertical="bottom"/>
    </xf>
    <xf borderId="2" fillId="8" fontId="11" numFmtId="0" xfId="0" applyAlignment="1" applyBorder="1" applyFont="1">
      <alignment vertical="bottom"/>
    </xf>
    <xf borderId="2" fillId="8" fontId="11" numFmtId="49" xfId="0" applyAlignment="1" applyBorder="1" applyFont="1" applyNumberFormat="1">
      <alignment readingOrder="0" vertical="bottom"/>
    </xf>
    <xf borderId="2" fillId="8" fontId="2" numFmtId="0" xfId="0" applyAlignment="1" applyBorder="1" applyFont="1">
      <alignment shrinkToFit="0" vertical="top" wrapText="1"/>
    </xf>
    <xf borderId="2" fillId="8" fontId="3" numFmtId="0" xfId="0" applyAlignment="1" applyBorder="1" applyFont="1">
      <alignment horizontal="right" shrinkToFit="0" vertical="bottom" wrapText="1"/>
    </xf>
    <xf borderId="2" fillId="8" fontId="5" numFmtId="49" xfId="0" applyAlignment="1" applyBorder="1" applyFont="1" applyNumberFormat="1">
      <alignment horizontal="right" vertical="bottom"/>
    </xf>
    <xf borderId="2" fillId="8" fontId="5" numFmtId="49" xfId="0" applyAlignment="1" applyBorder="1" applyFont="1" applyNumberFormat="1">
      <alignment vertical="bottom"/>
    </xf>
    <xf borderId="2" fillId="8" fontId="28" numFmtId="49" xfId="0" applyAlignment="1" applyBorder="1" applyFont="1" applyNumberFormat="1">
      <alignment shrinkToFit="0" vertical="bottom" wrapText="1"/>
    </xf>
    <xf borderId="2" fillId="8" fontId="5" numFmtId="0" xfId="0" applyAlignment="1" applyBorder="1" applyFont="1">
      <alignment shrinkToFit="0" vertical="bottom" wrapText="1"/>
    </xf>
    <xf borderId="2" fillId="8" fontId="11" numFmtId="1" xfId="0" applyAlignment="1" applyBorder="1" applyFont="1" applyNumberFormat="1">
      <alignment vertical="bottom"/>
    </xf>
    <xf borderId="2" fillId="8" fontId="5" numFmtId="1" xfId="0" applyAlignment="1" applyBorder="1" applyFont="1" applyNumberFormat="1">
      <alignment horizontal="right" vertical="bottom"/>
    </xf>
    <xf borderId="2" fillId="8" fontId="11" numFmtId="0" xfId="0" applyAlignment="1" applyBorder="1" applyFont="1">
      <alignment vertical="bottom"/>
    </xf>
    <xf borderId="2" fillId="8" fontId="11" numFmtId="164" xfId="0" applyAlignment="1" applyBorder="1" applyFont="1" applyNumberFormat="1">
      <alignment readingOrder="0" vertical="bottom"/>
    </xf>
    <xf borderId="0" fillId="8" fontId="33" numFmtId="0" xfId="0" applyAlignment="1" applyFont="1">
      <alignment vertical="bottom"/>
    </xf>
    <xf borderId="0" fillId="8" fontId="11" numFmtId="49" xfId="0" applyAlignment="1" applyFont="1" applyNumberFormat="1">
      <alignment readingOrder="0" vertical="bottom"/>
    </xf>
    <xf borderId="0" fillId="8" fontId="5" numFmtId="164" xfId="0" applyAlignment="1" applyFont="1" applyNumberFormat="1">
      <alignment horizontal="right" vertical="bottom"/>
    </xf>
    <xf borderId="0" fillId="8" fontId="5" numFmtId="4" xfId="0" applyAlignment="1" applyFont="1" applyNumberFormat="1">
      <alignment vertical="bottom"/>
    </xf>
    <xf borderId="1" fillId="7" fontId="0" numFmtId="0" xfId="0" applyAlignment="1" applyBorder="1" applyFont="1">
      <alignment readingOrder="0"/>
    </xf>
    <xf borderId="6" fillId="7" fontId="1" numFmtId="49" xfId="0" applyAlignment="1" applyBorder="1" applyFont="1" applyNumberFormat="1">
      <alignment horizontal="left" readingOrder="0" vertical="bottom"/>
    </xf>
    <xf borderId="0" fillId="7" fontId="11" numFmtId="4" xfId="0" applyAlignment="1" applyFont="1" applyNumberFormat="1">
      <alignment horizontal="right" vertical="bottom"/>
    </xf>
    <xf borderId="7" fillId="7" fontId="1" numFmtId="49" xfId="0" applyAlignment="1" applyBorder="1" applyFont="1" applyNumberFormat="1">
      <alignment horizontal="left" readingOrder="0" vertical="bottom"/>
    </xf>
    <xf borderId="7" fillId="8" fontId="1" numFmtId="49" xfId="0" applyAlignment="1" applyBorder="1" applyFont="1" applyNumberFormat="1">
      <alignment horizontal="left" readingOrder="0" vertical="bottom"/>
    </xf>
    <xf borderId="0" fillId="8" fontId="0" numFmtId="0" xfId="0" applyAlignment="1" applyFont="1">
      <alignment readingOrder="0"/>
    </xf>
    <xf borderId="3" fillId="8" fontId="2" numFmtId="0" xfId="0" applyAlignment="1" applyBorder="1" applyFont="1">
      <alignment horizontal="left" readingOrder="0" shrinkToFit="0" vertical="top" wrapText="1"/>
    </xf>
    <xf borderId="3" fillId="8" fontId="2" numFmtId="0" xfId="0" applyAlignment="1" applyBorder="1" applyFont="1">
      <alignment readingOrder="0"/>
    </xf>
    <xf borderId="3" fillId="8" fontId="2" numFmtId="0" xfId="0" applyAlignment="1" applyBorder="1" applyFont="1">
      <alignment readingOrder="0" shrinkToFit="0" wrapText="1"/>
    </xf>
    <xf borderId="3" fillId="8" fontId="2" numFmtId="49" xfId="0" applyBorder="1" applyFont="1" applyNumberFormat="1"/>
    <xf borderId="3" fillId="8" fontId="2" numFmtId="0" xfId="0" applyBorder="1" applyFont="1"/>
    <xf borderId="3" fillId="8" fontId="2" numFmtId="1" xfId="0" applyAlignment="1" applyBorder="1" applyFont="1" applyNumberFormat="1">
      <alignment readingOrder="0"/>
    </xf>
    <xf borderId="3" fillId="8" fontId="2" numFmtId="1" xfId="0" applyBorder="1" applyFont="1" applyNumberFormat="1"/>
    <xf borderId="3" fillId="8" fontId="4" numFmtId="0" xfId="0" applyBorder="1" applyFont="1"/>
    <xf borderId="3" fillId="8" fontId="2" numFmtId="164" xfId="0" applyAlignment="1" applyBorder="1" applyFont="1" applyNumberFormat="1">
      <alignment readingOrder="0"/>
    </xf>
    <xf borderId="0" fillId="8" fontId="3" numFmtId="0" xfId="0" applyAlignment="1" applyFont="1">
      <alignment readingOrder="0" shrinkToFit="0" wrapText="1"/>
    </xf>
    <xf borderId="4" fillId="8" fontId="3" numFmtId="0" xfId="0" applyAlignment="1" applyBorder="1" applyFont="1">
      <alignment readingOrder="0" shrinkToFit="0" wrapText="1"/>
    </xf>
    <xf borderId="4" fillId="8" fontId="1" numFmtId="0" xfId="0" applyAlignment="1" applyBorder="1" applyFont="1">
      <alignment readingOrder="0" shrinkToFit="0" wrapText="1"/>
    </xf>
    <xf borderId="1" fillId="8" fontId="11" numFmtId="0" xfId="0" applyAlignment="1" applyBorder="1" applyFont="1">
      <alignment readingOrder="0" vertical="bottom"/>
    </xf>
    <xf borderId="0" fillId="8" fontId="11" numFmtId="0" xfId="0" applyAlignment="1" applyFont="1">
      <alignment vertical="bottom"/>
    </xf>
    <xf borderId="2" fillId="8" fontId="5" numFmtId="0" xfId="0" applyAlignment="1" applyBorder="1" applyFont="1">
      <alignment readingOrder="0" shrinkToFit="0" vertical="top" wrapText="1"/>
    </xf>
    <xf borderId="2" fillId="8" fontId="5" numFmtId="0" xfId="0" applyAlignment="1" applyBorder="1" applyFont="1">
      <alignment readingOrder="0" vertical="bottom"/>
    </xf>
    <xf borderId="2" fillId="8" fontId="5" numFmtId="0" xfId="0" applyAlignment="1" applyBorder="1" applyFont="1">
      <alignment horizontal="right" vertical="bottom"/>
    </xf>
    <xf borderId="2" fillId="8" fontId="3" numFmtId="0" xfId="0" applyAlignment="1" applyBorder="1" applyFont="1">
      <alignment shrinkToFit="0" vertical="bottom" wrapText="1"/>
    </xf>
    <xf borderId="2" fillId="8" fontId="5" numFmtId="0" xfId="0" applyAlignment="1" applyBorder="1" applyFont="1">
      <alignment horizontal="right" readingOrder="0" vertical="bottom"/>
    </xf>
    <xf borderId="2" fillId="8" fontId="5" numFmtId="1" xfId="0" applyAlignment="1" applyBorder="1" applyFont="1" applyNumberFormat="1">
      <alignment horizontal="right" readingOrder="0" vertical="bottom"/>
    </xf>
    <xf borderId="2" fillId="8" fontId="5" numFmtId="0" xfId="0" applyAlignment="1" applyBorder="1" applyFont="1">
      <alignment vertical="bottom"/>
    </xf>
    <xf borderId="0" fillId="8" fontId="34" numFmtId="0" xfId="0" applyAlignment="1" applyFont="1">
      <alignment vertical="bottom"/>
    </xf>
    <xf borderId="0" fillId="8" fontId="11" numFmtId="49" xfId="0" applyAlignment="1" applyFont="1" applyNumberFormat="1">
      <alignment horizontal="right" vertical="bottom"/>
    </xf>
    <xf borderId="0" fillId="8" fontId="3" numFmtId="0" xfId="0" applyAlignment="1" applyFont="1">
      <alignment shrinkToFit="0" vertical="bottom" wrapText="1"/>
    </xf>
    <xf borderId="6" fillId="8" fontId="2" numFmtId="0" xfId="0" applyAlignment="1" applyBorder="1" applyFont="1">
      <alignment horizontal="left" readingOrder="0" shrinkToFit="0" vertical="top" wrapText="1"/>
    </xf>
    <xf borderId="0" fillId="8" fontId="35" numFmtId="49" xfId="0" applyAlignment="1" applyFont="1" applyNumberFormat="1">
      <alignment horizontal="left" readingOrder="0" vertical="bottom"/>
    </xf>
    <xf borderId="6" fillId="8" fontId="2" numFmtId="0" xfId="0" applyAlignment="1" applyBorder="1" applyFont="1">
      <alignment readingOrder="0" shrinkToFit="0" wrapText="1"/>
    </xf>
    <xf borderId="8" fillId="8" fontId="1" numFmtId="49" xfId="0" applyAlignment="1" applyBorder="1" applyFont="1" applyNumberFormat="1">
      <alignment horizontal="left" readingOrder="0" vertical="bottom"/>
    </xf>
    <xf borderId="0" fillId="8" fontId="1" numFmtId="0" xfId="0" applyFont="1"/>
    <xf borderId="8" fillId="7" fontId="1" numFmtId="49" xfId="0" applyAlignment="1" applyBorder="1" applyFont="1" applyNumberFormat="1">
      <alignment horizontal="left" readingOrder="0" vertical="bottom"/>
    </xf>
    <xf borderId="1" fillId="7" fontId="30" numFmtId="0" xfId="0" applyAlignment="1" applyBorder="1" applyFont="1">
      <alignment readingOrder="0"/>
    </xf>
    <xf borderId="0" fillId="7" fontId="21" numFmtId="0" xfId="0" applyAlignment="1" applyFont="1">
      <alignment readingOrder="0"/>
    </xf>
    <xf borderId="2" fillId="7" fontId="17" numFmtId="1" xfId="0" applyAlignment="1" applyBorder="1" applyFont="1" applyNumberFormat="1">
      <alignment readingOrder="0" shrinkToFit="0" vertical="bottom" wrapText="1"/>
    </xf>
    <xf borderId="1" fillId="8" fontId="2" numFmtId="0" xfId="0" applyAlignment="1" applyBorder="1" applyFont="1">
      <alignment readingOrder="0"/>
    </xf>
    <xf borderId="0" fillId="8" fontId="2" numFmtId="0" xfId="0" applyFont="1"/>
    <xf borderId="8" fillId="8" fontId="2" numFmtId="49" xfId="0" applyAlignment="1" applyBorder="1" applyFont="1" applyNumberFormat="1">
      <alignment horizontal="left" readingOrder="0" vertical="bottom"/>
    </xf>
    <xf borderId="1" fillId="6" fontId="2" numFmtId="0" xfId="0" applyAlignment="1" applyBorder="1" applyFont="1">
      <alignment readingOrder="0"/>
    </xf>
    <xf borderId="0" fillId="6" fontId="2" numFmtId="0" xfId="0" applyFont="1"/>
    <xf borderId="8" fillId="6" fontId="2" numFmtId="49" xfId="0" applyAlignment="1" applyBorder="1" applyFont="1" applyNumberFormat="1">
      <alignment horizontal="left" readingOrder="0" vertical="bottom"/>
    </xf>
    <xf borderId="2" fillId="8" fontId="5" numFmtId="0" xfId="0" applyAlignment="1" applyBorder="1" applyFont="1">
      <alignment readingOrder="0" shrinkToFit="0" vertical="bottom" wrapText="1"/>
    </xf>
    <xf borderId="2" fillId="8" fontId="2" numFmtId="0" xfId="0" applyAlignment="1" applyBorder="1" applyFont="1">
      <alignment shrinkToFit="0" vertical="bottom" wrapText="1"/>
    </xf>
    <xf borderId="1" fillId="7" fontId="2" numFmtId="0" xfId="0" applyAlignment="1" applyBorder="1" applyFont="1">
      <alignment readingOrder="0"/>
    </xf>
    <xf borderId="0" fillId="7" fontId="2" numFmtId="0" xfId="0" applyFont="1"/>
    <xf borderId="8" fillId="7" fontId="2" numFmtId="49" xfId="0" applyAlignment="1" applyBorder="1" applyFont="1" applyNumberFormat="1">
      <alignment horizontal="left" readingOrder="0" vertical="bottom"/>
    </xf>
    <xf borderId="2" fillId="7" fontId="5" numFmtId="0" xfId="0" applyAlignment="1" applyBorder="1" applyFont="1">
      <alignment readingOrder="0" shrinkToFit="0" vertical="bottom" wrapText="1"/>
    </xf>
    <xf borderId="2" fillId="7" fontId="2" numFmtId="0" xfId="0" applyAlignment="1" applyBorder="1" applyFont="1">
      <alignment shrinkToFit="0" vertical="bottom" wrapText="1"/>
    </xf>
    <xf borderId="2" fillId="7" fontId="3" numFmtId="0" xfId="0" applyAlignment="1" applyBorder="1" applyFont="1">
      <alignment readingOrder="0" shrinkToFit="0" vertical="bottom" wrapText="1"/>
    </xf>
    <xf borderId="8" fillId="7" fontId="2" numFmtId="164" xfId="0" applyAlignment="1" applyBorder="1" applyFont="1" applyNumberFormat="1">
      <alignment readingOrder="0"/>
    </xf>
    <xf borderId="8" fillId="8" fontId="4" numFmtId="49" xfId="0" applyAlignment="1" applyBorder="1" applyFont="1" applyNumberFormat="1">
      <alignment horizontal="left" readingOrder="0" shrinkToFit="0" vertical="bottom" wrapText="0"/>
    </xf>
    <xf borderId="2" fillId="8" fontId="27" numFmtId="0" xfId="0" applyAlignment="1" applyBorder="1" applyFont="1">
      <alignment readingOrder="0" shrinkToFit="0" wrapText="1"/>
    </xf>
    <xf borderId="2" fillId="8" fontId="4" numFmtId="49" xfId="0" applyBorder="1" applyFont="1" applyNumberFormat="1"/>
    <xf borderId="2" fillId="8" fontId="4" numFmtId="1" xfId="0" applyBorder="1" applyFont="1" applyNumberFormat="1"/>
    <xf borderId="8" fillId="8" fontId="4" numFmtId="164" xfId="0" applyAlignment="1" applyBorder="1" applyFont="1" applyNumberFormat="1">
      <alignment readingOrder="0"/>
    </xf>
    <xf borderId="2" fillId="8" fontId="36" numFmtId="0" xfId="0" applyAlignment="1" applyBorder="1" applyFont="1">
      <alignment readingOrder="0"/>
    </xf>
    <xf borderId="8" fillId="7" fontId="28" numFmtId="49" xfId="0" applyAlignment="1" applyBorder="1" applyFont="1" applyNumberFormat="1">
      <alignment vertical="bottom"/>
    </xf>
    <xf borderId="1" fillId="8" fontId="4" numFmtId="0" xfId="0" applyAlignment="1" applyBorder="1" applyFont="1">
      <alignment readingOrder="0"/>
    </xf>
    <xf borderId="0" fillId="8" fontId="4" numFmtId="0" xfId="0" applyFont="1"/>
    <xf borderId="2" fillId="8" fontId="4" numFmtId="0" xfId="0" applyAlignment="1" applyBorder="1" applyFont="1">
      <alignment horizontal="left" readingOrder="0"/>
    </xf>
    <xf borderId="2" fillId="8" fontId="4" numFmtId="0" xfId="0" applyAlignment="1" applyBorder="1" applyFont="1">
      <alignment readingOrder="0"/>
    </xf>
    <xf borderId="2" fillId="8" fontId="4" numFmtId="1" xfId="0" applyAlignment="1" applyBorder="1" applyFont="1" applyNumberFormat="1">
      <alignment readingOrder="0"/>
    </xf>
    <xf borderId="2" fillId="8" fontId="4" numFmtId="164" xfId="0" applyAlignment="1" applyBorder="1" applyFont="1" applyNumberFormat="1">
      <alignment readingOrder="0"/>
    </xf>
    <xf borderId="2" fillId="8" fontId="2" numFmtId="0" xfId="0" applyAlignment="1" applyBorder="1" applyFont="1">
      <alignment horizontal="left" readingOrder="0" shrinkToFit="0" vertical="bottom" wrapText="1"/>
    </xf>
    <xf borderId="0" fillId="10" fontId="1" numFmtId="4" xfId="0" applyAlignment="1" applyFill="1" applyFont="1" applyNumberFormat="1">
      <alignment readingOrder="0"/>
    </xf>
    <xf borderId="1" fillId="6" fontId="0" numFmtId="0" xfId="0" applyAlignment="1" applyBorder="1" applyFont="1">
      <alignment readingOrder="0"/>
    </xf>
    <xf borderId="0" fillId="6" fontId="21" numFmtId="0" xfId="0" applyAlignment="1" applyFont="1">
      <alignment readingOrder="0"/>
    </xf>
    <xf borderId="0" fillId="8" fontId="21" numFmtId="0" xfId="0" applyAlignment="1" applyFont="1">
      <alignment readingOrder="0"/>
    </xf>
    <xf borderId="0" fillId="8" fontId="0" numFmtId="0" xfId="0" applyFont="1"/>
    <xf borderId="7" fillId="8" fontId="1" numFmtId="0" xfId="0" applyAlignment="1" applyBorder="1" applyFont="1">
      <alignment readingOrder="0"/>
    </xf>
    <xf borderId="3" fillId="8" fontId="1" numFmtId="49" xfId="0" applyAlignment="1" applyBorder="1" applyFont="1" applyNumberFormat="1">
      <alignment horizontal="left" readingOrder="0" vertical="bottom"/>
    </xf>
    <xf borderId="0" fillId="7" fontId="2" numFmtId="0" xfId="0" applyAlignment="1" applyFont="1">
      <alignment readingOrder="0"/>
    </xf>
    <xf borderId="0" fillId="7" fontId="2" numFmtId="49" xfId="0" applyAlignment="1" applyFont="1" applyNumberFormat="1">
      <alignment horizontal="left" readingOrder="0" vertical="bottom"/>
    </xf>
    <xf borderId="0" fillId="7" fontId="2" numFmtId="0" xfId="0" applyAlignment="1" applyFont="1">
      <alignment readingOrder="0" shrinkToFit="0" wrapText="1"/>
    </xf>
    <xf borderId="0" fillId="7" fontId="2" numFmtId="49" xfId="0" applyFont="1" applyNumberFormat="1"/>
    <xf borderId="0" fillId="7" fontId="2" numFmtId="1" xfId="0" applyFont="1" applyNumberFormat="1"/>
    <xf borderId="0" fillId="7" fontId="4" numFmtId="0" xfId="0" applyFont="1"/>
    <xf borderId="0" fillId="7" fontId="2" numFmtId="164" xfId="0" applyAlignment="1" applyFont="1" applyNumberFormat="1">
      <alignment readingOrder="0"/>
    </xf>
    <xf borderId="0" fillId="7" fontId="0" numFmtId="0" xfId="0" applyAlignment="1" applyFont="1">
      <alignment readingOrder="0"/>
    </xf>
    <xf borderId="0" fillId="7" fontId="1" numFmtId="49" xfId="0" applyAlignment="1" applyFont="1" applyNumberFormat="1">
      <alignment horizontal="left" readingOrder="0" vertical="bottom"/>
    </xf>
    <xf borderId="0" fillId="7" fontId="2" numFmtId="0" xfId="0" applyAlignment="1" applyFont="1">
      <alignment horizontal="left" readingOrder="0" shrinkToFit="0" vertical="top" wrapText="1"/>
    </xf>
    <xf borderId="0" fillId="8" fontId="2" numFmtId="0" xfId="0" applyAlignment="1" applyFont="1">
      <alignment readingOrder="0"/>
    </xf>
    <xf borderId="0" fillId="8" fontId="2" numFmtId="49" xfId="0" applyAlignment="1" applyFont="1" applyNumberFormat="1">
      <alignment horizontal="left" readingOrder="0" vertical="bottom"/>
    </xf>
    <xf borderId="0" fillId="8" fontId="2" numFmtId="49" xfId="0" applyFont="1" applyNumberFormat="1"/>
    <xf borderId="0" fillId="8" fontId="2" numFmtId="1" xfId="0" applyFont="1" applyNumberFormat="1"/>
    <xf borderId="0" fillId="8" fontId="2" numFmtId="164" xfId="0" applyAlignment="1" applyFont="1" applyNumberFormat="1">
      <alignment readingOrder="0"/>
    </xf>
    <xf borderId="0" fillId="6" fontId="2" numFmtId="0" xfId="0" applyAlignment="1" applyFont="1">
      <alignment readingOrder="0"/>
    </xf>
    <xf borderId="0" fillId="6" fontId="2" numFmtId="49" xfId="0" applyAlignment="1" applyFont="1" applyNumberFormat="1">
      <alignment horizontal="left" readingOrder="0" vertical="bottom"/>
    </xf>
    <xf borderId="0" fillId="6" fontId="3" numFmtId="0" xfId="0" applyAlignment="1" applyFont="1">
      <alignment readingOrder="0" shrinkToFit="0" wrapText="1"/>
    </xf>
    <xf borderId="0" fillId="6" fontId="2" numFmtId="49" xfId="0" applyFont="1" applyNumberFormat="1"/>
    <xf borderId="0" fillId="6" fontId="2" numFmtId="1" xfId="0" applyFont="1" applyNumberFormat="1"/>
    <xf borderId="0" fillId="6" fontId="4" numFmtId="0" xfId="0" applyFont="1"/>
    <xf borderId="0" fillId="6" fontId="2" numFmtId="164" xfId="0" applyAlignment="1" applyFont="1" applyNumberFormat="1">
      <alignment readingOrder="0"/>
    </xf>
    <xf borderId="0" fillId="6" fontId="1" numFmtId="0" xfId="0" applyFont="1"/>
    <xf borderId="0" fillId="8" fontId="4" numFmtId="164" xfId="0" applyAlignment="1" applyFont="1" applyNumberFormat="1">
      <alignment horizontal="right" readingOrder="0" shrinkToFit="0" vertical="bottom" wrapText="0"/>
    </xf>
    <xf borderId="0" fillId="6" fontId="4" numFmtId="49" xfId="0" applyAlignment="1" applyFont="1" applyNumberFormat="1">
      <alignment horizontal="left" readingOrder="0" shrinkToFit="0" vertical="bottom" wrapText="0"/>
    </xf>
    <xf borderId="0" fillId="6" fontId="2" numFmtId="0" xfId="0" applyAlignment="1" applyFont="1">
      <alignment horizontal="left" readingOrder="0" shrinkToFit="0" vertical="top" wrapText="1"/>
    </xf>
    <xf borderId="0" fillId="6" fontId="4" numFmtId="0" xfId="0" applyAlignment="1" applyFont="1">
      <alignment readingOrder="0" shrinkToFit="0" vertical="bottom" wrapText="1"/>
    </xf>
    <xf borderId="0" fillId="6" fontId="27" numFmtId="0" xfId="0" applyAlignment="1" applyFont="1">
      <alignment readingOrder="0" shrinkToFit="0" vertical="bottom" wrapText="1"/>
    </xf>
    <xf borderId="0" fillId="6" fontId="4" numFmtId="164" xfId="0" applyAlignment="1" applyFont="1" applyNumberFormat="1">
      <alignment horizontal="right" readingOrder="0" shrinkToFit="0" vertical="bottom" wrapText="0"/>
    </xf>
    <xf borderId="0" fillId="6" fontId="37" numFmtId="0" xfId="0" applyAlignment="1" applyFont="1">
      <alignment horizontal="left" readingOrder="0"/>
    </xf>
    <xf borderId="0" fillId="6" fontId="4" numFmtId="0" xfId="0" applyAlignment="1" applyFont="1">
      <alignment horizontal="left" readingOrder="0"/>
    </xf>
    <xf borderId="0" fillId="8" fontId="4" numFmtId="49" xfId="0" applyAlignment="1" applyFont="1" applyNumberFormat="1">
      <alignment horizontal="left" readingOrder="0" shrinkToFit="0" vertical="bottom" wrapText="0"/>
    </xf>
    <xf borderId="0" fillId="7" fontId="7" numFmtId="4" xfId="0" applyAlignment="1" applyFont="1" applyNumberFormat="1">
      <alignment horizontal="right" vertical="bottom"/>
    </xf>
    <xf borderId="6" fillId="7" fontId="2" numFmtId="164" xfId="0" applyAlignment="1" applyBorder="1" applyFont="1" applyNumberFormat="1">
      <alignment readingOrder="0"/>
    </xf>
    <xf borderId="0" fillId="7" fontId="38" numFmtId="0" xfId="0" applyAlignment="1" applyFont="1">
      <alignment readingOrder="0"/>
    </xf>
    <xf borderId="0" fillId="7" fontId="39" numFmtId="49" xfId="0" applyAlignment="1" applyFont="1" applyNumberFormat="1">
      <alignment horizontal="left" vertical="bottom"/>
    </xf>
    <xf borderId="0" fillId="7" fontId="40" numFmtId="1" xfId="0" applyAlignment="1" applyFont="1" applyNumberFormat="1">
      <alignment readingOrder="0" shrinkToFit="0" vertical="bottom" wrapText="1"/>
    </xf>
    <xf borderId="0" fillId="7" fontId="4" numFmtId="1" xfId="0" applyFont="1" applyNumberFormat="1"/>
    <xf borderId="6" fillId="7" fontId="4" numFmtId="164" xfId="0" applyAlignment="1" applyBorder="1" applyFont="1" applyNumberFormat="1">
      <alignment readingOrder="0"/>
    </xf>
    <xf borderId="0" fillId="7" fontId="4" numFmtId="0" xfId="0" applyAlignment="1" applyFont="1">
      <alignment readingOrder="0"/>
    </xf>
    <xf borderId="6" fillId="7" fontId="21" numFmtId="4" xfId="0" applyAlignment="1" applyBorder="1" applyFont="1" applyNumberFormat="1">
      <alignment readingOrder="0"/>
    </xf>
    <xf borderId="6" fillId="7" fontId="1" numFmtId="4" xfId="0" applyAlignment="1" applyBorder="1" applyFont="1" applyNumberFormat="1">
      <alignment readingOrder="0"/>
    </xf>
    <xf borderId="0" fillId="7" fontId="1" numFmtId="0" xfId="0" applyFont="1"/>
    <xf borderId="0" fillId="7" fontId="2" numFmtId="0" xfId="0" applyAlignment="1" applyFont="1">
      <alignment horizontal="left" readingOrder="0"/>
    </xf>
    <xf borderId="0" fillId="7" fontId="4" numFmtId="0" xfId="0" applyAlignment="1" applyFont="1">
      <alignment horizontal="left" readingOrder="0" shrinkToFit="0" vertical="top" wrapText="1"/>
    </xf>
    <xf borderId="0" fillId="7" fontId="12" numFmtId="0" xfId="0" applyAlignment="1" applyFont="1">
      <alignment readingOrder="0" shrinkToFit="0" wrapText="1"/>
    </xf>
    <xf borderId="0" fillId="7" fontId="41" numFmtId="0" xfId="0" applyAlignment="1" applyFont="1">
      <alignment readingOrder="0" shrinkToFit="0" wrapText="1"/>
    </xf>
    <xf borderId="0" fillId="7" fontId="28" numFmtId="49" xfId="0" applyAlignment="1" applyFont="1" applyNumberFormat="1">
      <alignment vertical="bottom"/>
    </xf>
    <xf borderId="0" fillId="7" fontId="28" numFmtId="2" xfId="0" applyAlignment="1" applyFont="1" applyNumberFormat="1">
      <alignment horizontal="right" vertical="bottom"/>
    </xf>
    <xf borderId="0" fillId="7" fontId="7" numFmtId="49" xfId="0" applyAlignment="1" applyFont="1" applyNumberFormat="1">
      <alignment horizontal="left" vertical="bottom"/>
    </xf>
    <xf borderId="0" fillId="7" fontId="17" numFmtId="1" xfId="0" applyAlignment="1" applyFont="1" applyNumberFormat="1">
      <alignment readingOrder="0" shrinkToFit="0" vertical="bottom" wrapText="1"/>
    </xf>
    <xf borderId="0" fillId="7" fontId="1" numFmtId="0" xfId="0" applyAlignment="1" applyFont="1">
      <alignment readingOrder="0"/>
    </xf>
    <xf borderId="9" fillId="7" fontId="2" numFmtId="0" xfId="0" applyAlignment="1" applyBorder="1" applyFont="1">
      <alignment readingOrder="0" shrinkToFit="0" wrapText="1"/>
    </xf>
    <xf borderId="0" fillId="7" fontId="11" numFmtId="49" xfId="0" applyAlignment="1" applyFont="1" applyNumberFormat="1">
      <alignment horizontal="left" vertical="bottom"/>
    </xf>
    <xf borderId="0" fillId="7" fontId="17" numFmtId="0" xfId="0" applyAlignment="1" applyFont="1">
      <alignment readingOrder="0" shrinkToFit="0" vertical="bottom" wrapText="1"/>
    </xf>
    <xf borderId="0" fillId="7" fontId="2" numFmtId="0" xfId="0" applyAlignment="1" applyFont="1">
      <alignment readingOrder="0" shrinkToFit="0" vertical="bottom" wrapText="1"/>
    </xf>
    <xf borderId="0" fillId="8" fontId="30" numFmtId="0" xfId="0" applyAlignment="1" applyFont="1">
      <alignment readingOrder="0"/>
    </xf>
    <xf borderId="0" fillId="8" fontId="1" numFmtId="49" xfId="0" applyAlignment="1" applyFont="1" applyNumberFormat="1">
      <alignment horizontal="left" readingOrder="0" vertical="bottom"/>
    </xf>
    <xf borderId="0" fillId="8" fontId="42" numFmtId="0" xfId="0" applyAlignment="1" applyFont="1">
      <alignment readingOrder="0" shrinkToFit="0" wrapText="1"/>
    </xf>
    <xf borderId="6" fillId="8" fontId="2" numFmtId="49" xfId="0" applyAlignment="1" applyBorder="1" applyFont="1" applyNumberFormat="1">
      <alignment horizontal="left" readingOrder="0" vertical="bottom"/>
    </xf>
    <xf borderId="2" fillId="7" fontId="43" numFmtId="0" xfId="0" applyAlignment="1" applyBorder="1" applyFont="1">
      <alignment readingOrder="0"/>
    </xf>
    <xf borderId="0" fillId="7" fontId="30" numFmtId="0" xfId="0" applyAlignment="1" applyFont="1">
      <alignment readingOrder="0"/>
    </xf>
    <xf borderId="0" fillId="7" fontId="2" numFmtId="1" xfId="0" applyAlignment="1" applyFont="1" applyNumberFormat="1">
      <alignment readingOrder="0" shrinkToFit="0" vertical="bottom" wrapText="1"/>
    </xf>
    <xf borderId="0" fillId="6" fontId="0" numFmtId="0" xfId="0" applyAlignment="1" applyFont="1">
      <alignment readingOrder="0"/>
    </xf>
    <xf borderId="0" fillId="6" fontId="28" numFmtId="49" xfId="0" applyAlignment="1" applyFont="1" applyNumberFormat="1">
      <alignment vertical="bottom"/>
    </xf>
    <xf borderId="6" fillId="6" fontId="28" numFmtId="2" xfId="0" applyAlignment="1" applyBorder="1" applyFont="1" applyNumberFormat="1">
      <alignment horizontal="right" vertical="bottom"/>
    </xf>
    <xf borderId="6" fillId="6" fontId="28" numFmtId="4" xfId="0" applyAlignment="1" applyBorder="1" applyFont="1" applyNumberFormat="1">
      <alignment horizontal="right" vertical="bottom"/>
    </xf>
    <xf borderId="6" fillId="7" fontId="28" numFmtId="2" xfId="0" applyAlignment="1" applyBorder="1" applyFont="1" applyNumberFormat="1">
      <alignment horizontal="right" vertical="bottom"/>
    </xf>
    <xf borderId="6" fillId="7" fontId="28" numFmtId="4" xfId="0" applyAlignment="1" applyBorder="1" applyFont="1" applyNumberFormat="1">
      <alignment horizontal="right" vertical="bottom"/>
    </xf>
    <xf borderId="6" fillId="6" fontId="2" numFmtId="164" xfId="0" applyAlignment="1" applyBorder="1" applyFont="1" applyNumberFormat="1">
      <alignment readingOrder="0"/>
    </xf>
    <xf borderId="6" fillId="6" fontId="1" numFmtId="4" xfId="0" applyAlignment="1" applyBorder="1" applyFont="1" applyNumberFormat="1">
      <alignment readingOrder="0"/>
    </xf>
    <xf borderId="0" fillId="6" fontId="4" numFmtId="0" xfId="0" applyAlignment="1" applyFont="1">
      <alignment horizontal="left" readingOrder="0" shrinkToFit="0" vertical="top" wrapText="1"/>
    </xf>
    <xf borderId="0" fillId="6" fontId="2" numFmtId="49" xfId="0" applyAlignment="1" applyFont="1" applyNumberFormat="1">
      <alignment horizontal="left" readingOrder="0" shrinkToFit="0" vertical="bottom" wrapText="0"/>
    </xf>
    <xf borderId="0" fillId="6" fontId="2" numFmtId="0" xfId="0" applyAlignment="1" applyFont="1">
      <alignment horizontal="left" readingOrder="0" shrinkToFit="0" vertical="bottom" wrapText="1"/>
    </xf>
    <xf borderId="0" fillId="6" fontId="44" numFmtId="0" xfId="0" applyAlignment="1" applyFont="1">
      <alignment readingOrder="0"/>
    </xf>
    <xf borderId="0" fillId="7" fontId="2" numFmtId="49" xfId="0" applyAlignment="1" applyFont="1" applyNumberFormat="1">
      <alignment horizontal="left" readingOrder="0" shrinkToFit="0" vertical="bottom" wrapText="0"/>
    </xf>
    <xf borderId="0" fillId="8" fontId="2" numFmtId="49" xfId="0" applyAlignment="1" applyFont="1" applyNumberFormat="1">
      <alignment horizontal="left" readingOrder="0" shrinkToFit="0" vertical="bottom" wrapText="0"/>
    </xf>
    <xf borderId="6" fillId="8" fontId="2" numFmtId="164" xfId="0" applyAlignment="1" applyBorder="1" applyFont="1" applyNumberFormat="1">
      <alignment readingOrder="0"/>
    </xf>
    <xf borderId="6" fillId="8" fontId="1" numFmtId="4" xfId="0" applyAlignment="1" applyBorder="1" applyFont="1" applyNumberFormat="1">
      <alignment readingOrder="0"/>
    </xf>
    <xf borderId="0" fillId="7" fontId="45" numFmtId="1" xfId="0" applyAlignment="1" applyFont="1" applyNumberFormat="1">
      <alignment readingOrder="0"/>
    </xf>
    <xf borderId="0" fillId="8" fontId="11" numFmtId="4" xfId="0" applyAlignment="1" applyFont="1" applyNumberFormat="1">
      <alignment horizontal="right" vertical="bottom"/>
    </xf>
    <xf borderId="0" fillId="8" fontId="7" numFmtId="0" xfId="0" applyAlignment="1" applyFont="1">
      <alignment readingOrder="0" vertical="bottom"/>
    </xf>
    <xf borderId="0" fillId="8" fontId="7" numFmtId="0" xfId="0" applyAlignment="1" applyFont="1">
      <alignment vertical="bottom"/>
    </xf>
    <xf borderId="0" fillId="8" fontId="7" numFmtId="49" xfId="0" applyAlignment="1" applyFont="1" applyNumberFormat="1">
      <alignment readingOrder="0" vertical="bottom"/>
    </xf>
    <xf borderId="0" fillId="8" fontId="5" numFmtId="0" xfId="0" applyAlignment="1" applyFont="1">
      <alignment readingOrder="0" shrinkToFit="0" vertical="top" wrapText="1"/>
    </xf>
    <xf borderId="0" fillId="8" fontId="2" numFmtId="0" xfId="0" applyAlignment="1" applyFont="1">
      <alignment readingOrder="0" shrinkToFit="0" vertical="bottom" wrapText="1"/>
    </xf>
    <xf borderId="0" fillId="8" fontId="7" numFmtId="49" xfId="0" applyAlignment="1" applyFont="1" applyNumberFormat="1">
      <alignment vertical="bottom"/>
    </xf>
    <xf borderId="0" fillId="8" fontId="7" numFmtId="0" xfId="0" applyAlignment="1" applyFont="1">
      <alignment vertical="bottom"/>
    </xf>
    <xf borderId="0" fillId="8" fontId="7" numFmtId="1" xfId="0" applyAlignment="1" applyFont="1" applyNumberFormat="1">
      <alignment vertical="bottom"/>
    </xf>
    <xf borderId="6" fillId="8" fontId="5" numFmtId="164" xfId="0" applyAlignment="1" applyBorder="1" applyFont="1" applyNumberFormat="1">
      <alignment horizontal="right" readingOrder="0" vertical="bottom"/>
    </xf>
    <xf borderId="0" fillId="8" fontId="5" numFmtId="0" xfId="0" applyAlignment="1" applyFont="1">
      <alignment readingOrder="0" vertical="bottom"/>
    </xf>
    <xf borderId="0" fillId="8" fontId="46" numFmtId="0" xfId="0" applyAlignment="1" applyFont="1">
      <alignment readingOrder="0" vertical="bottom"/>
    </xf>
    <xf borderId="6" fillId="8" fontId="7" numFmtId="4" xfId="0" applyAlignment="1" applyBorder="1" applyFont="1" applyNumberFormat="1">
      <alignment horizontal="right" readingOrder="0" vertical="bottom"/>
    </xf>
    <xf borderId="6" fillId="7" fontId="28" numFmtId="2" xfId="0" applyAlignment="1" applyBorder="1" applyFont="1" applyNumberFormat="1">
      <alignment horizontal="right" readingOrder="0" vertical="bottom"/>
    </xf>
    <xf borderId="6" fillId="7" fontId="28" numFmtId="4" xfId="0" applyAlignment="1" applyBorder="1" applyFont="1" applyNumberFormat="1">
      <alignment horizontal="right" readingOrder="0" vertical="bottom"/>
    </xf>
    <xf borderId="0" fillId="7" fontId="4" numFmtId="49" xfId="0" applyAlignment="1" applyFont="1" applyNumberFormat="1">
      <alignment horizontal="left" readingOrder="0" shrinkToFit="0" vertical="bottom" wrapText="0"/>
    </xf>
    <xf borderId="6" fillId="7" fontId="47" numFmtId="164" xfId="0" applyAlignment="1" applyBorder="1" applyFont="1" applyNumberFormat="1">
      <alignment readingOrder="0"/>
    </xf>
    <xf borderId="0" fillId="7" fontId="17" numFmtId="1" xfId="0" applyAlignment="1" applyFont="1" applyNumberFormat="1">
      <alignment readingOrder="0" shrinkToFit="0" vertical="bottom" wrapText="1"/>
    </xf>
    <xf borderId="0" fillId="6" fontId="1" numFmtId="49" xfId="0" applyAlignment="1" applyFont="1" applyNumberFormat="1">
      <alignment horizontal="left" readingOrder="0" vertical="bottom"/>
    </xf>
    <xf borderId="9" fillId="7" fontId="2" numFmtId="0" xfId="0" applyAlignment="1" applyBorder="1" applyFont="1">
      <alignment horizontal="left" readingOrder="0" shrinkToFit="0" vertical="top" wrapText="1"/>
    </xf>
    <xf borderId="4" fillId="7" fontId="17" numFmtId="1" xfId="0" applyAlignment="1" applyBorder="1" applyFont="1" applyNumberFormat="1">
      <alignment readingOrder="0" shrinkToFit="0" vertical="bottom" wrapText="1"/>
    </xf>
    <xf borderId="6" fillId="6" fontId="2" numFmtId="49" xfId="0" applyAlignment="1" applyBorder="1" applyFont="1" applyNumberFormat="1">
      <alignment horizontal="left" readingOrder="0" shrinkToFit="0" vertical="bottom" wrapText="0"/>
    </xf>
    <xf borderId="4" fillId="6" fontId="2" numFmtId="0" xfId="0" applyAlignment="1" applyBorder="1" applyFont="1">
      <alignment horizontal="left" readingOrder="0" shrinkToFit="0" vertical="top" wrapText="1"/>
    </xf>
    <xf borderId="4" fillId="6" fontId="4" numFmtId="0" xfId="0" applyAlignment="1" applyBorder="1" applyFont="1">
      <alignment horizontal="left" readingOrder="0" shrinkToFit="0" vertical="bottom" wrapText="1"/>
    </xf>
    <xf borderId="0" fillId="6" fontId="2" numFmtId="1" xfId="0" applyAlignment="1" applyFont="1" applyNumberFormat="1">
      <alignment readingOrder="0"/>
    </xf>
    <xf borderId="0" fillId="7" fontId="2" numFmtId="1" xfId="0" applyAlignment="1" applyFont="1" applyNumberFormat="1">
      <alignment readingOrder="0"/>
    </xf>
    <xf borderId="0" fillId="6" fontId="2" numFmtId="0" xfId="0" applyAlignment="1" applyFont="1">
      <alignment horizontal="left" readingOrder="0"/>
    </xf>
    <xf borderId="0" fillId="8" fontId="2" numFmtId="0" xfId="0" applyAlignment="1" applyFont="1">
      <alignment horizontal="left" readingOrder="0"/>
    </xf>
    <xf borderId="0" fillId="8" fontId="2" numFmtId="1" xfId="0" applyAlignment="1" applyFont="1" applyNumberFormat="1">
      <alignment readingOrder="0"/>
    </xf>
    <xf borderId="2" fillId="7" fontId="1" numFmtId="49" xfId="0" applyAlignment="1" applyBorder="1" applyFont="1" applyNumberFormat="1">
      <alignment horizontal="right" readingOrder="0"/>
    </xf>
    <xf borderId="0" fillId="6" fontId="17" numFmtId="1" xfId="0" applyAlignment="1" applyFont="1" applyNumberFormat="1">
      <alignment readingOrder="0" shrinkToFit="0" vertical="bottom" wrapText="1"/>
    </xf>
    <xf borderId="0" fillId="6" fontId="7" numFmtId="49" xfId="0" applyAlignment="1" applyFont="1" applyNumberFormat="1">
      <alignment horizontal="left" vertical="bottom"/>
    </xf>
    <xf quotePrefix="1" borderId="0" fillId="6" fontId="2" numFmtId="49" xfId="0" applyAlignment="1" applyFont="1" applyNumberFormat="1">
      <alignment horizontal="left" readingOrder="0" vertical="bottom"/>
    </xf>
    <xf borderId="0" fillId="6" fontId="2" numFmtId="1" xfId="0" applyAlignment="1" applyFont="1" applyNumberFormat="1">
      <alignment readingOrder="0" shrinkToFit="0" vertical="bottom" wrapText="1"/>
    </xf>
    <xf borderId="0" fillId="7" fontId="23" numFmtId="0" xfId="0" applyAlignment="1" applyFont="1">
      <alignment readingOrder="0" shrinkToFit="0" wrapText="1"/>
    </xf>
    <xf borderId="0" fillId="7" fontId="0" numFmtId="49" xfId="0" applyAlignment="1" applyFont="1" applyNumberFormat="1">
      <alignment horizontal="right" readingOrder="0"/>
    </xf>
    <xf borderId="0" fillId="7" fontId="11" numFmtId="0" xfId="0" applyAlignment="1" applyFont="1">
      <alignment readingOrder="0" vertical="bottom"/>
    </xf>
    <xf borderId="0" fillId="7" fontId="11" numFmtId="0" xfId="0" applyAlignment="1" applyFont="1">
      <alignment vertical="bottom"/>
    </xf>
    <xf borderId="0" fillId="7" fontId="11" numFmtId="49" xfId="0" applyAlignment="1" applyFont="1" applyNumberFormat="1">
      <alignment vertical="bottom"/>
    </xf>
    <xf borderId="0" fillId="7" fontId="5" numFmtId="0" xfId="0" applyAlignment="1" applyFont="1">
      <alignment readingOrder="0" shrinkToFit="0" vertical="top" wrapText="1"/>
    </xf>
    <xf borderId="0" fillId="7" fontId="5" numFmtId="0" xfId="0" applyAlignment="1" applyFont="1">
      <alignment readingOrder="0" vertical="bottom"/>
    </xf>
    <xf borderId="0" fillId="7" fontId="5" numFmtId="0" xfId="0" applyAlignment="1" applyFont="1">
      <alignment horizontal="right" vertical="bottom"/>
    </xf>
    <xf borderId="0" fillId="7" fontId="2" numFmtId="0" xfId="0" applyAlignment="1" applyFont="1">
      <alignment shrinkToFit="0" vertical="bottom" wrapText="1"/>
    </xf>
    <xf borderId="0" fillId="7" fontId="3" numFmtId="0" xfId="0" applyAlignment="1" applyFont="1">
      <alignment shrinkToFit="0" vertical="bottom" wrapText="1"/>
    </xf>
    <xf borderId="0" fillId="7" fontId="5" numFmtId="0" xfId="0" applyAlignment="1" applyFont="1">
      <alignment horizontal="right" readingOrder="0" vertical="bottom"/>
    </xf>
    <xf borderId="0" fillId="7" fontId="5" numFmtId="1" xfId="0" applyAlignment="1" applyFont="1" applyNumberFormat="1">
      <alignment horizontal="right" readingOrder="0" vertical="bottom"/>
    </xf>
    <xf borderId="0" fillId="7" fontId="11" numFmtId="1" xfId="0" applyAlignment="1" applyFont="1" applyNumberFormat="1">
      <alignment vertical="bottom"/>
    </xf>
    <xf borderId="0" fillId="7" fontId="5" numFmtId="164" xfId="0" applyAlignment="1" applyFont="1" applyNumberFormat="1">
      <alignment horizontal="right" vertical="bottom"/>
    </xf>
    <xf borderId="0" fillId="7" fontId="5" numFmtId="0" xfId="0" applyAlignment="1" applyFont="1">
      <alignment vertical="bottom"/>
    </xf>
    <xf borderId="0" fillId="7" fontId="48" numFmtId="0" xfId="0" applyAlignment="1" applyFont="1">
      <alignment vertical="bottom"/>
    </xf>
    <xf borderId="0" fillId="7" fontId="11" numFmtId="49" xfId="0" applyAlignment="1" applyFont="1" applyNumberFormat="1">
      <alignment horizontal="right" readingOrder="0" vertical="bottom"/>
    </xf>
    <xf borderId="0" fillId="7" fontId="11" numFmtId="49" xfId="0" applyAlignment="1" applyFont="1" applyNumberFormat="1">
      <alignment horizontal="right" vertical="bottom"/>
    </xf>
    <xf borderId="0" fillId="8" fontId="38" numFmtId="0" xfId="0" applyAlignment="1" applyFont="1">
      <alignment readingOrder="0"/>
    </xf>
    <xf borderId="0" fillId="8" fontId="21" numFmtId="49" xfId="0" applyAlignment="1" applyFont="1" applyNumberFormat="1">
      <alignment horizontal="left" readingOrder="0" vertical="bottom"/>
    </xf>
    <xf borderId="0" fillId="8" fontId="4" numFmtId="0" xfId="0" applyAlignment="1" applyFont="1">
      <alignment horizontal="left" readingOrder="0" shrinkToFit="0" vertical="top" wrapText="1"/>
    </xf>
    <xf borderId="0" fillId="8" fontId="4" numFmtId="0" xfId="0" applyAlignment="1" applyFont="1">
      <alignment readingOrder="0"/>
    </xf>
    <xf borderId="0" fillId="8" fontId="4" numFmtId="0" xfId="0" applyAlignment="1" applyFont="1">
      <alignment readingOrder="0" shrinkToFit="0" wrapText="1"/>
    </xf>
    <xf borderId="0" fillId="8" fontId="27" numFmtId="0" xfId="0" applyAlignment="1" applyFont="1">
      <alignment readingOrder="0" shrinkToFit="0" wrapText="1"/>
    </xf>
    <xf borderId="0" fillId="8" fontId="4" numFmtId="49" xfId="0" applyFont="1" applyNumberFormat="1"/>
    <xf borderId="0" fillId="8" fontId="4" numFmtId="1" xfId="0" applyAlignment="1" applyFont="1" applyNumberFormat="1">
      <alignment readingOrder="0"/>
    </xf>
    <xf borderId="0" fillId="8" fontId="4" numFmtId="1" xfId="0" applyFont="1" applyNumberFormat="1"/>
    <xf borderId="0" fillId="8" fontId="4" numFmtId="164" xfId="0" applyAlignment="1" applyFont="1" applyNumberFormat="1">
      <alignment readingOrder="0"/>
    </xf>
    <xf borderId="0" fillId="8" fontId="49" numFmtId="0" xfId="0" applyAlignment="1" applyFont="1">
      <alignment readingOrder="0"/>
    </xf>
    <xf borderId="0" fillId="7" fontId="4" numFmtId="49" xfId="0" applyAlignment="1" applyFont="1" applyNumberFormat="1">
      <alignment horizontal="left" readingOrder="0" vertical="bottom"/>
    </xf>
    <xf borderId="0" fillId="7" fontId="4" numFmtId="0" xfId="0" applyAlignment="1" applyFont="1">
      <alignment horizontal="left" readingOrder="0" shrinkToFit="0" vertical="center" wrapText="1"/>
    </xf>
    <xf borderId="0" fillId="7" fontId="50" numFmtId="1" xfId="0" applyFont="1" applyNumberFormat="1"/>
    <xf borderId="0" fillId="7" fontId="50" numFmtId="0" xfId="0" applyFont="1"/>
    <xf borderId="0" fillId="7" fontId="4" numFmtId="164" xfId="0" applyAlignment="1" applyFont="1" applyNumberFormat="1">
      <alignment readingOrder="0"/>
    </xf>
    <xf borderId="0" fillId="7" fontId="5" numFmtId="0" xfId="0" applyAlignment="1" applyFont="1">
      <alignment readingOrder="0" shrinkToFit="0" vertical="bottom" wrapText="1"/>
    </xf>
    <xf borderId="0" fillId="7" fontId="2" numFmtId="0" xfId="0" applyAlignment="1" applyFont="1">
      <alignment shrinkToFit="0" vertical="bottom" wrapText="1"/>
    </xf>
    <xf borderId="0" fillId="5" fontId="2" numFmtId="0" xfId="0" applyAlignment="1" applyFont="1">
      <alignment readingOrder="0"/>
    </xf>
    <xf borderId="0" fillId="5" fontId="2" numFmtId="0" xfId="0" applyFont="1"/>
    <xf borderId="0" fillId="5" fontId="2" numFmtId="49" xfId="0" applyAlignment="1" applyFont="1" applyNumberFormat="1">
      <alignment horizontal="left" readingOrder="0" vertical="bottom"/>
    </xf>
    <xf borderId="0" fillId="5" fontId="5" numFmtId="0" xfId="0" applyAlignment="1" applyFont="1">
      <alignment readingOrder="0" shrinkToFit="0" vertical="bottom" wrapText="1"/>
    </xf>
    <xf borderId="0" fillId="5" fontId="2" numFmtId="0" xfId="0" applyAlignment="1" applyFont="1">
      <alignment horizontal="left" readingOrder="0"/>
    </xf>
    <xf borderId="0" fillId="5" fontId="2" numFmtId="0" xfId="0" applyAlignment="1" applyFont="1">
      <alignment shrinkToFit="0" vertical="bottom" wrapText="1"/>
    </xf>
    <xf borderId="0" fillId="5" fontId="3" numFmtId="0" xfId="0" applyAlignment="1" applyFont="1">
      <alignment shrinkToFit="0" vertical="bottom" wrapText="1"/>
    </xf>
    <xf borderId="0" fillId="5" fontId="2" numFmtId="49" xfId="0" applyFont="1" applyNumberFormat="1"/>
    <xf borderId="0" fillId="5" fontId="2" numFmtId="1" xfId="0" applyAlignment="1" applyFont="1" applyNumberFormat="1">
      <alignment readingOrder="0"/>
    </xf>
    <xf borderId="0" fillId="5" fontId="2" numFmtId="1" xfId="0" applyFont="1" applyNumberFormat="1"/>
    <xf borderId="0" fillId="5" fontId="4" numFmtId="0" xfId="0" applyFont="1"/>
    <xf borderId="0" fillId="5" fontId="2" numFmtId="164" xfId="0" applyAlignment="1" applyFont="1" applyNumberFormat="1">
      <alignment readingOrder="0"/>
    </xf>
    <xf borderId="0" fillId="5" fontId="1" numFmtId="0" xfId="0" applyAlignment="1" applyFont="1">
      <alignment readingOrder="0"/>
    </xf>
    <xf borderId="0" fillId="5" fontId="7" numFmtId="49" xfId="0" applyAlignment="1" applyFont="1" applyNumberFormat="1">
      <alignment horizontal="right" readingOrder="0" vertical="bottom"/>
    </xf>
    <xf borderId="0" fillId="7" fontId="3" numFmtId="0" xfId="0" applyAlignment="1" applyFont="1">
      <alignment readingOrder="0" shrinkToFit="0" vertical="bottom" wrapText="1"/>
    </xf>
    <xf borderId="0" fillId="5" fontId="1" numFmtId="0" xfId="0" applyFont="1"/>
    <xf borderId="0" fillId="5" fontId="2" numFmtId="0" xfId="0" applyAlignment="1" applyFont="1">
      <alignment readingOrder="0" shrinkToFit="0" wrapText="1"/>
    </xf>
    <xf borderId="0" fillId="7" fontId="3" numFmtId="0" xfId="0" applyAlignment="1" applyFont="1">
      <alignment readingOrder="0" shrinkToFit="0" vertical="top" wrapText="1"/>
    </xf>
    <xf borderId="0" fillId="7" fontId="1" numFmtId="0" xfId="0" applyAlignment="1" applyFont="1">
      <alignment readingOrder="0" shrinkToFit="0" wrapText="1"/>
    </xf>
    <xf borderId="0" fillId="8" fontId="7" numFmtId="49" xfId="0" applyAlignment="1" applyFont="1" applyNumberFormat="1">
      <alignment horizontal="left" vertical="bottom"/>
    </xf>
    <xf borderId="0" fillId="8" fontId="17" numFmtId="1" xfId="0" applyAlignment="1" applyFont="1" applyNumberFormat="1">
      <alignment readingOrder="0" shrinkToFit="0" vertical="bottom" wrapText="1"/>
    </xf>
    <xf borderId="0" fillId="10" fontId="0" numFmtId="0" xfId="0" applyAlignment="1" applyFont="1">
      <alignment readingOrder="0"/>
    </xf>
    <xf borderId="0" fillId="10" fontId="1" numFmtId="0" xfId="0" applyAlignment="1" applyFont="1">
      <alignment readingOrder="0"/>
    </xf>
    <xf borderId="0" fillId="10" fontId="7" numFmtId="49" xfId="0" applyAlignment="1" applyFont="1" applyNumberFormat="1">
      <alignment horizontal="left" vertical="bottom"/>
    </xf>
    <xf borderId="0" fillId="10" fontId="17" numFmtId="1" xfId="0" applyAlignment="1" applyFont="1" applyNumberFormat="1">
      <alignment readingOrder="0" shrinkToFit="0" vertical="bottom" wrapText="1"/>
    </xf>
    <xf borderId="0" fillId="10" fontId="2" numFmtId="0" xfId="0" applyAlignment="1" applyFont="1">
      <alignment horizontal="left" readingOrder="0"/>
    </xf>
    <xf borderId="0" fillId="10" fontId="2" numFmtId="0" xfId="0" applyAlignment="1" applyFont="1">
      <alignment readingOrder="0"/>
    </xf>
    <xf borderId="0" fillId="10" fontId="2" numFmtId="0" xfId="0" applyAlignment="1" applyFont="1">
      <alignment shrinkToFit="0" wrapText="1"/>
    </xf>
    <xf borderId="0" fillId="10" fontId="3" numFmtId="0" xfId="0" applyAlignment="1" applyFont="1">
      <alignment readingOrder="0" shrinkToFit="0" wrapText="1"/>
    </xf>
    <xf borderId="0" fillId="10" fontId="2" numFmtId="49" xfId="0" applyFont="1" applyNumberFormat="1"/>
    <xf borderId="0" fillId="10" fontId="2" numFmtId="0" xfId="0" applyFont="1"/>
    <xf borderId="0" fillId="10" fontId="2" numFmtId="1" xfId="0" applyAlignment="1" applyFont="1" applyNumberFormat="1">
      <alignment readingOrder="0"/>
    </xf>
    <xf borderId="0" fillId="10" fontId="2" numFmtId="1" xfId="0" applyFont="1" applyNumberFormat="1"/>
    <xf borderId="0" fillId="10" fontId="4" numFmtId="0" xfId="0" applyFont="1"/>
    <xf borderId="0" fillId="10" fontId="2" numFmtId="164" xfId="0" applyAlignment="1" applyFont="1" applyNumberFormat="1">
      <alignment readingOrder="0"/>
    </xf>
    <xf borderId="0" fillId="10" fontId="1" numFmtId="0" xfId="0" applyFont="1"/>
    <xf borderId="0" fillId="10" fontId="1" numFmtId="49" xfId="0" applyAlignment="1" applyFont="1" applyNumberFormat="1">
      <alignment horizontal="right" readingOrder="0"/>
    </xf>
    <xf borderId="0" fillId="8" fontId="2" numFmtId="1" xfId="0" applyAlignment="1" applyFont="1" applyNumberFormat="1">
      <alignment readingOrder="0" shrinkToFit="0" vertical="bottom" wrapText="1"/>
    </xf>
    <xf borderId="0" fillId="7" fontId="2" numFmtId="49" xfId="0" applyAlignment="1" applyFont="1" applyNumberFormat="1">
      <alignment horizontal="left" vertical="bottom"/>
    </xf>
    <xf borderId="0" fillId="7" fontId="51" numFmtId="1" xfId="0" applyAlignment="1" applyFont="1" applyNumberFormat="1">
      <alignment shrinkToFit="0" vertical="bottom" wrapText="1"/>
    </xf>
    <xf borderId="0" fillId="7" fontId="27" numFmtId="0" xfId="0" applyAlignment="1" applyFont="1">
      <alignment readingOrder="0" shrinkToFit="0" wrapText="1"/>
    </xf>
    <xf borderId="0" fillId="7" fontId="4" numFmtId="49" xfId="0" applyFont="1" applyNumberFormat="1"/>
    <xf borderId="0" fillId="7" fontId="4" numFmtId="1" xfId="0" applyAlignment="1" applyFont="1" applyNumberFormat="1">
      <alignment readingOrder="0"/>
    </xf>
    <xf borderId="0" fillId="8" fontId="28" numFmtId="49" xfId="0" applyAlignment="1" applyFont="1" applyNumberFormat="1">
      <alignment vertical="bottom"/>
    </xf>
    <xf borderId="0" fillId="8" fontId="4" numFmtId="49" xfId="0" applyAlignment="1" applyFont="1" applyNumberFormat="1">
      <alignment horizontal="left" readingOrder="0" vertical="bottom"/>
    </xf>
    <xf borderId="0" fillId="8" fontId="3" numFmtId="0" xfId="0" applyAlignment="1" applyFont="1">
      <alignment horizontal="left" readingOrder="0" shrinkToFit="0" vertical="top" wrapText="1"/>
    </xf>
    <xf borderId="0" fillId="8" fontId="50" numFmtId="49" xfId="0" applyFont="1" applyNumberFormat="1"/>
    <xf borderId="0" fillId="8" fontId="50" numFmtId="0" xfId="0" applyFont="1"/>
    <xf borderId="0" fillId="8" fontId="50" numFmtId="1" xfId="0" applyFont="1" applyNumberFormat="1"/>
    <xf borderId="0" fillId="7" fontId="7" numFmtId="0" xfId="0" applyAlignment="1" applyFont="1">
      <alignment readingOrder="0" vertical="bottom"/>
    </xf>
    <xf borderId="0" fillId="7" fontId="5" numFmtId="0" xfId="0" applyAlignment="1" applyFont="1">
      <alignment vertical="bottom"/>
    </xf>
    <xf borderId="0" fillId="7" fontId="5" numFmtId="49" xfId="0" applyAlignment="1" applyFont="1" applyNumberFormat="1">
      <alignment readingOrder="0" vertical="bottom"/>
    </xf>
    <xf borderId="0" fillId="7" fontId="5" numFmtId="0" xfId="0" applyAlignment="1" applyFont="1">
      <alignment horizontal="right" vertical="bottom"/>
    </xf>
    <xf borderId="0" fillId="7" fontId="7" numFmtId="49" xfId="0" applyAlignment="1" applyFont="1" applyNumberFormat="1">
      <alignment vertical="bottom"/>
    </xf>
    <xf borderId="0" fillId="7" fontId="7" numFmtId="0" xfId="0" applyAlignment="1" applyFont="1">
      <alignment vertical="bottom"/>
    </xf>
    <xf borderId="0" fillId="7" fontId="7" numFmtId="1" xfId="0" applyAlignment="1" applyFont="1" applyNumberFormat="1">
      <alignment vertical="bottom"/>
    </xf>
    <xf borderId="0" fillId="7" fontId="52" numFmtId="0" xfId="0" applyAlignment="1" applyFont="1">
      <alignment readingOrder="0" vertical="bottom"/>
    </xf>
    <xf borderId="0" fillId="7" fontId="7" numFmtId="49" xfId="0" applyAlignment="1" applyFont="1" applyNumberFormat="1">
      <alignment horizontal="right" vertical="bottom"/>
    </xf>
    <xf borderId="0" fillId="7" fontId="53" numFmtId="0" xfId="0" applyAlignment="1" applyFont="1">
      <alignment readingOrder="0" shrinkToFit="0" wrapText="1"/>
    </xf>
    <xf borderId="0" fillId="7" fontId="50" numFmtId="49" xfId="0" applyFont="1" applyNumberFormat="1"/>
    <xf borderId="0" fillId="7" fontId="1" numFmtId="4" xfId="0" applyFont="1" applyNumberFormat="1"/>
    <xf borderId="0" fillId="8" fontId="1" numFmtId="4" xfId="0" applyFont="1" applyNumberFormat="1"/>
    <xf borderId="0" fillId="6" fontId="1" numFmtId="4" xfId="0" applyFont="1" applyNumberFormat="1"/>
    <xf borderId="0" fillId="6" fontId="1" numFmtId="49" xfId="0" applyAlignment="1" applyFont="1" applyNumberFormat="1">
      <alignment horizontal="right"/>
    </xf>
    <xf borderId="0" fillId="7" fontId="21" numFmtId="4" xfId="0" applyFont="1" applyNumberFormat="1"/>
    <xf borderId="0" fillId="7" fontId="11" numFmtId="2" xfId="0" applyAlignment="1" applyFont="1" applyNumberFormat="1">
      <alignment horizontal="right" readingOrder="0" shrinkToFit="0" vertical="bottom" wrapText="1"/>
    </xf>
    <xf borderId="0" fillId="7" fontId="11" numFmtId="2" xfId="0" applyAlignment="1" applyFont="1" applyNumberFormat="1">
      <alignment horizontal="right" shrinkToFit="0" vertical="bottom" wrapText="1"/>
    </xf>
    <xf borderId="0" fillId="6" fontId="11" numFmtId="2" xfId="0" applyAlignment="1" applyFont="1" applyNumberFormat="1">
      <alignment horizontal="right" readingOrder="0" shrinkToFit="0" vertical="bottom" wrapText="1"/>
    </xf>
    <xf borderId="0" fillId="6" fontId="11" numFmtId="4" xfId="0" applyAlignment="1" applyFont="1" applyNumberFormat="1">
      <alignment horizontal="right" readingOrder="0" vertical="bottom"/>
    </xf>
    <xf borderId="0" fillId="8" fontId="11" numFmtId="2" xfId="0" applyAlignment="1" applyFont="1" applyNumberFormat="1">
      <alignment horizontal="right" readingOrder="0" shrinkToFit="0" vertical="bottom" wrapText="1"/>
    </xf>
    <xf borderId="0" fillId="7" fontId="54" numFmtId="49" xfId="0" applyAlignment="1" applyFont="1" applyNumberFormat="1">
      <alignment horizontal="left" readingOrder="0" vertical="bottom"/>
    </xf>
    <xf borderId="0" fillId="8" fontId="11" numFmtId="49" xfId="0" applyAlignment="1" applyFont="1" applyNumberFormat="1">
      <alignment vertical="bottom"/>
    </xf>
    <xf borderId="0" fillId="8" fontId="2" numFmtId="1" xfId="0" applyAlignment="1" applyFont="1" applyNumberFormat="1">
      <alignment shrinkToFit="0" vertical="bottom" wrapText="1"/>
    </xf>
    <xf borderId="0" fillId="8" fontId="11" numFmtId="2" xfId="0" applyAlignment="1" applyFont="1" applyNumberFormat="1">
      <alignment horizontal="right" readingOrder="0" vertical="bottom"/>
    </xf>
    <xf borderId="0" fillId="8" fontId="28" numFmtId="0" xfId="0" applyAlignment="1" applyFont="1">
      <alignment readingOrder="0" shrinkToFit="0" vertical="bottom" wrapText="1"/>
    </xf>
    <xf borderId="0" fillId="8" fontId="2" numFmtId="0" xfId="0" applyAlignment="1" applyFont="1">
      <alignment vertical="bottom"/>
    </xf>
    <xf borderId="0" fillId="8" fontId="5" numFmtId="1" xfId="0" applyAlignment="1" applyFont="1" applyNumberFormat="1">
      <alignment readingOrder="0" shrinkToFit="0" vertical="top" wrapText="1"/>
    </xf>
    <xf borderId="0" fillId="8" fontId="2" numFmtId="1" xfId="0" applyAlignment="1" applyFont="1" applyNumberFormat="1">
      <alignment readingOrder="0" shrinkToFit="0" vertical="top" wrapText="1"/>
    </xf>
    <xf borderId="2" fillId="7" fontId="2" numFmtId="1" xfId="0" applyAlignment="1" applyBorder="1" applyFont="1" applyNumberFormat="1">
      <alignment readingOrder="0" shrinkToFit="0" vertical="top" wrapText="1"/>
    </xf>
    <xf borderId="0" fillId="7" fontId="28" numFmtId="49" xfId="0" applyAlignment="1" applyFont="1" applyNumberFormat="1">
      <alignment readingOrder="0" vertical="bottom"/>
    </xf>
    <xf borderId="0" fillId="5" fontId="1" numFmtId="4" xfId="0" applyFont="1" applyNumberFormat="1"/>
    <xf borderId="0" fillId="7" fontId="51" numFmtId="0" xfId="0" applyAlignment="1" applyFont="1">
      <alignment shrinkToFit="0" vertical="bottom" wrapText="1"/>
    </xf>
    <xf borderId="0" fillId="7" fontId="5" numFmtId="49" xfId="0" applyAlignment="1" applyFont="1" applyNumberFormat="1">
      <alignment shrinkToFit="0" vertical="top" wrapText="1"/>
    </xf>
    <xf borderId="0" fillId="7" fontId="5" numFmtId="1" xfId="0" applyAlignment="1" applyFont="1" applyNumberFormat="1">
      <alignment readingOrder="0" vertical="bottom"/>
    </xf>
    <xf borderId="0" fillId="7" fontId="11" numFmtId="1" xfId="0" applyAlignment="1" applyFont="1" applyNumberFormat="1">
      <alignment shrinkToFit="0" vertical="bottom" wrapText="1"/>
    </xf>
    <xf borderId="0" fillId="7" fontId="5" numFmtId="1" xfId="0" applyAlignment="1" applyFont="1" applyNumberFormat="1">
      <alignment shrinkToFit="0" vertical="bottom" wrapText="1"/>
    </xf>
    <xf borderId="0" fillId="7" fontId="5" numFmtId="1" xfId="0" applyAlignment="1" applyFont="1" applyNumberFormat="1">
      <alignment horizontal="right" vertical="bottom"/>
    </xf>
    <xf borderId="0" fillId="7" fontId="11" numFmtId="0" xfId="0" applyAlignment="1" applyFont="1">
      <alignment vertical="bottom"/>
    </xf>
    <xf borderId="0" fillId="7" fontId="55" numFmtId="0" xfId="0" applyAlignment="1" applyFont="1">
      <alignment readingOrder="0" vertical="bottom"/>
    </xf>
    <xf borderId="0" fillId="7" fontId="11" numFmtId="49" xfId="0" applyAlignment="1" applyFont="1" applyNumberFormat="1">
      <alignment readingOrder="0" vertical="bottom"/>
    </xf>
    <xf borderId="0" fillId="7" fontId="0" numFmtId="0" xfId="0" applyFont="1"/>
    <xf borderId="0" fillId="8" fontId="23" numFmtId="0" xfId="0" applyAlignment="1" applyFont="1">
      <alignment readingOrder="0" shrinkToFit="0" wrapText="1"/>
    </xf>
    <xf borderId="0" fillId="7" fontId="38" numFmtId="0" xfId="0" applyFont="1"/>
    <xf borderId="0" fillId="7" fontId="21" numFmtId="49" xfId="0" applyAlignment="1" applyFont="1" applyNumberFormat="1">
      <alignment horizontal="left" readingOrder="0" vertical="bottom"/>
    </xf>
    <xf borderId="0" fillId="7" fontId="56" numFmtId="0" xfId="0" applyAlignment="1" applyFont="1">
      <alignment readingOrder="0" shrinkToFit="0" wrapText="1"/>
    </xf>
    <xf borderId="0" fillId="7" fontId="57" numFmtId="0" xfId="0" applyAlignment="1" applyFont="1">
      <alignment readingOrder="0"/>
    </xf>
    <xf borderId="0" fillId="7" fontId="58" numFmtId="4" xfId="0" applyAlignment="1" applyFont="1" applyNumberFormat="1">
      <alignment vertical="bottom"/>
    </xf>
    <xf borderId="0" fillId="11" fontId="0" numFmtId="0" xfId="0" applyFill="1" applyFont="1"/>
    <xf borderId="0" fillId="11" fontId="1" numFmtId="0" xfId="0" applyAlignment="1" applyFont="1">
      <alignment readingOrder="0"/>
    </xf>
    <xf borderId="0" fillId="11" fontId="1" numFmtId="49" xfId="0" applyAlignment="1" applyFont="1" applyNumberFormat="1">
      <alignment horizontal="left" readingOrder="0" vertical="bottom"/>
    </xf>
    <xf borderId="0" fillId="11" fontId="2" numFmtId="0" xfId="0" applyAlignment="1" applyFont="1">
      <alignment horizontal="left" readingOrder="0" shrinkToFit="0" vertical="top" wrapText="1"/>
    </xf>
    <xf borderId="0" fillId="11" fontId="2" numFmtId="0" xfId="0" applyAlignment="1" applyFont="1">
      <alignment readingOrder="0"/>
    </xf>
    <xf borderId="0" fillId="11" fontId="23" numFmtId="0" xfId="0" applyAlignment="1" applyFont="1">
      <alignment readingOrder="0" shrinkToFit="0" wrapText="1"/>
    </xf>
    <xf borderId="0" fillId="11" fontId="2" numFmtId="49" xfId="0" applyFont="1" applyNumberFormat="1"/>
    <xf borderId="0" fillId="11" fontId="2" numFmtId="0" xfId="0" applyFont="1"/>
    <xf borderId="0" fillId="11" fontId="2" numFmtId="1" xfId="0" applyAlignment="1" applyFont="1" applyNumberFormat="1">
      <alignment readingOrder="0"/>
    </xf>
    <xf borderId="0" fillId="11" fontId="2" numFmtId="1" xfId="0" applyFont="1" applyNumberFormat="1"/>
    <xf borderId="0" fillId="11" fontId="4" numFmtId="0" xfId="0" applyFont="1"/>
    <xf borderId="0" fillId="11" fontId="2" numFmtId="164" xfId="0" applyAlignment="1" applyFont="1" applyNumberFormat="1">
      <alignment readingOrder="0"/>
    </xf>
    <xf borderId="0" fillId="11" fontId="1" numFmtId="0" xfId="0" applyFont="1"/>
    <xf borderId="0" fillId="11" fontId="1" numFmtId="49" xfId="0" applyAlignment="1" applyFont="1" applyNumberFormat="1">
      <alignment horizontal="right" readingOrder="0"/>
    </xf>
    <xf borderId="0" fillId="11" fontId="11" numFmtId="4" xfId="0" applyAlignment="1" applyFont="1" applyNumberFormat="1">
      <alignment vertical="bottom"/>
    </xf>
    <xf borderId="0" fillId="11" fontId="1" numFmtId="4" xfId="0" applyAlignment="1" applyFont="1" applyNumberFormat="1">
      <alignment readingOrder="0"/>
    </xf>
    <xf borderId="0" fillId="11" fontId="8" numFmtId="4" xfId="0" applyAlignment="1" applyFont="1" applyNumberFormat="1">
      <alignment readingOrder="0"/>
    </xf>
    <xf borderId="0" fillId="11" fontId="1" numFmtId="4" xfId="0" applyFont="1" applyNumberFormat="1"/>
    <xf borderId="0" fillId="8" fontId="3" numFmtId="0" xfId="0" applyAlignment="1" applyFont="1">
      <alignment readingOrder="0" shrinkToFit="0" wrapText="1"/>
    </xf>
    <xf borderId="0" fillId="6" fontId="0" numFmtId="0" xfId="0" applyFont="1"/>
    <xf borderId="0" fillId="6" fontId="23" numFmtId="0" xfId="0" applyAlignment="1" applyFont="1">
      <alignment readingOrder="0" shrinkToFit="0" wrapText="1"/>
    </xf>
    <xf borderId="0" fillId="6" fontId="11" numFmtId="4" xfId="0" applyAlignment="1" applyFont="1" applyNumberFormat="1">
      <alignment vertical="bottom"/>
    </xf>
    <xf borderId="0" fillId="7" fontId="1" numFmtId="49" xfId="0" applyAlignment="1" applyFont="1" applyNumberFormat="1">
      <alignment horizontal="right"/>
    </xf>
    <xf borderId="0" fillId="8" fontId="1" numFmtId="49" xfId="0" applyAlignment="1" applyFont="1" applyNumberFormat="1">
      <alignment horizontal="right"/>
    </xf>
    <xf borderId="0" fillId="7" fontId="3" numFmtId="0" xfId="0" applyAlignment="1" applyFont="1">
      <alignment horizontal="left" readingOrder="0" shrinkToFit="0" vertical="top" wrapText="1"/>
    </xf>
    <xf borderId="0" fillId="8" fontId="3" numFmtId="0" xfId="0" applyAlignment="1" applyFont="1">
      <alignment readingOrder="0" shrinkToFit="0" vertical="top" wrapText="1"/>
    </xf>
    <xf borderId="0" fillId="5" fontId="0" numFmtId="0" xfId="0" applyFont="1"/>
    <xf borderId="0" fillId="5" fontId="1" numFmtId="49" xfId="0" applyAlignment="1" applyFont="1" applyNumberFormat="1">
      <alignment horizontal="left" readingOrder="0" vertical="bottom"/>
    </xf>
    <xf borderId="0" fillId="5" fontId="2" numFmtId="0" xfId="0" applyAlignment="1" applyFont="1">
      <alignment horizontal="left" readingOrder="0" shrinkToFit="0" vertical="top" wrapText="1"/>
    </xf>
    <xf borderId="0" fillId="5" fontId="3" numFmtId="0" xfId="0" applyAlignment="1" applyFont="1">
      <alignment readingOrder="0" shrinkToFit="0" wrapText="1"/>
    </xf>
    <xf borderId="0" fillId="5" fontId="1" numFmtId="49" xfId="0" applyAlignment="1" applyFont="1" applyNumberFormat="1">
      <alignment horizontal="right"/>
    </xf>
    <xf borderId="0" fillId="5" fontId="1" numFmtId="49" xfId="0" applyAlignment="1" applyFont="1" applyNumberFormat="1">
      <alignment horizontal="right" readingOrder="0"/>
    </xf>
    <xf borderId="0" fillId="5" fontId="11" numFmtId="4" xfId="0" applyAlignment="1" applyFont="1" applyNumberFormat="1">
      <alignment vertical="bottom"/>
    </xf>
    <xf borderId="0" fillId="2" fontId="0" numFmtId="0" xfId="0" applyFont="1"/>
    <xf borderId="0" fillId="0" fontId="1" numFmtId="49" xfId="0" applyAlignment="1" applyFont="1" applyNumberFormat="1">
      <alignment horizontal="left" readingOrder="0" vertical="bottom"/>
    </xf>
    <xf borderId="0" fillId="0" fontId="2" numFmtId="0" xfId="0" applyAlignment="1" applyFont="1">
      <alignment horizontal="left" readingOrder="0" shrinkToFit="0" vertical="top" wrapText="1"/>
    </xf>
    <xf borderId="0" fillId="0" fontId="3" numFmtId="0" xfId="0" applyAlignment="1" applyFont="1">
      <alignment readingOrder="0" shrinkToFit="0" wrapText="1"/>
    </xf>
    <xf borderId="0" fillId="0" fontId="2" numFmtId="49" xfId="0" applyFont="1" applyNumberFormat="1"/>
    <xf borderId="0" fillId="0" fontId="2" numFmtId="0" xfId="0" applyFont="1"/>
    <xf borderId="0" fillId="0" fontId="2" numFmtId="1" xfId="0" applyFont="1" applyNumberFormat="1"/>
    <xf borderId="0" fillId="0" fontId="4" numFmtId="0" xfId="0" applyFont="1"/>
    <xf borderId="0" fillId="0" fontId="2" numFmtId="164" xfId="0" applyAlignment="1" applyFont="1" applyNumberFormat="1">
      <alignment readingOrder="0"/>
    </xf>
    <xf borderId="0" fillId="0" fontId="2" numFmtId="0" xfId="0" applyAlignment="1" applyFont="1">
      <alignment readingOrder="0"/>
    </xf>
    <xf borderId="0" fillId="0" fontId="59" numFmtId="0" xfId="0" applyAlignment="1" applyFont="1">
      <alignment readingOrder="0"/>
    </xf>
    <xf borderId="0" fillId="0" fontId="1" numFmtId="49" xfId="0" applyAlignment="1" applyFont="1" applyNumberFormat="1">
      <alignment horizontal="right"/>
    </xf>
    <xf borderId="0" fillId="0" fontId="1" numFmtId="49" xfId="0" applyAlignment="1" applyFont="1" applyNumberFormat="1">
      <alignment horizontal="right" readingOrder="0"/>
    </xf>
    <xf borderId="0" fillId="0" fontId="1" numFmtId="4" xfId="0" applyAlignment="1" applyFont="1" applyNumberFormat="1">
      <alignment readingOrder="0"/>
    </xf>
    <xf borderId="0" fillId="0" fontId="1" numFmtId="4" xfId="0" applyFont="1" applyNumberFormat="1"/>
    <xf borderId="0" fillId="0" fontId="1" numFmtId="49" xfId="0" applyAlignment="1" applyFont="1" applyNumberFormat="1">
      <alignment horizontal="left" vertical="bottom"/>
    </xf>
    <xf borderId="0" fillId="0" fontId="2" numFmtId="0" xfId="0" applyAlignment="1" applyFont="1">
      <alignment shrinkToFit="0" wrapText="1"/>
    </xf>
    <xf borderId="1" fillId="3" fontId="0" numFmtId="0" xfId="0" applyAlignment="1" applyBorder="1" applyFont="1">
      <alignment horizontal="center" readingOrder="0" shrinkToFit="0" vertical="center" wrapText="1"/>
    </xf>
    <xf borderId="1" fillId="3" fontId="0" numFmtId="49" xfId="0" applyAlignment="1" applyBorder="1" applyFont="1" applyNumberFormat="1">
      <alignment horizontal="center" readingOrder="0" shrinkToFit="0" vertical="center" wrapText="1"/>
    </xf>
    <xf borderId="1" fillId="3" fontId="0" numFmtId="164" xfId="0" applyAlignment="1" applyBorder="1" applyFont="1" applyNumberFormat="1">
      <alignment horizontal="center" readingOrder="0" shrinkToFit="0" vertical="center" wrapText="1"/>
    </xf>
    <xf borderId="0" fillId="0" fontId="21" numFmtId="0" xfId="0" applyFont="1"/>
    <xf borderId="2" fillId="0" fontId="1" numFmtId="49" xfId="0" applyAlignment="1" applyBorder="1" applyFont="1" applyNumberFormat="1">
      <alignment horizontal="left" vertical="bottom"/>
    </xf>
    <xf borderId="2" fillId="0" fontId="2" numFmtId="0" xfId="0" applyAlignment="1" applyBorder="1" applyFont="1">
      <alignment horizontal="left" readingOrder="0" shrinkToFit="0" vertical="top" wrapText="1"/>
    </xf>
    <xf borderId="2" fillId="0" fontId="1" numFmtId="0" xfId="0" applyAlignment="1" applyBorder="1" applyFont="1">
      <alignment shrinkToFit="0" wrapText="1"/>
    </xf>
    <xf borderId="2" fillId="0" fontId="2" numFmtId="0" xfId="0" applyAlignment="1" applyBorder="1" applyFont="1">
      <alignment readingOrder="0" shrinkToFit="0" wrapText="1"/>
    </xf>
    <xf borderId="2" fillId="0" fontId="2" numFmtId="1" xfId="0" applyBorder="1" applyFont="1" applyNumberFormat="1"/>
    <xf borderId="2" fillId="0" fontId="2" numFmtId="164" xfId="0" applyAlignment="1" applyBorder="1" applyFont="1" applyNumberFormat="1">
      <alignment readingOrder="0"/>
    </xf>
    <xf borderId="0" fillId="0" fontId="1" numFmtId="164" xfId="0" applyFont="1" applyNumberFormat="1"/>
    <xf borderId="0" fillId="0" fontId="7" numFmtId="0" xfId="0" applyAlignment="1" applyFont="1">
      <alignment horizontal="center" readingOrder="0" shrinkToFit="0" wrapText="1"/>
    </xf>
    <xf borderId="0" fillId="0" fontId="60" numFmtId="0" xfId="0" applyAlignment="1" applyFont="1">
      <alignment horizontal="center" shrinkToFit="0" wrapText="1"/>
    </xf>
    <xf borderId="0" fillId="0" fontId="7" numFmtId="0" xfId="0" applyAlignment="1" applyFont="1">
      <alignment horizontal="center" shrinkToFit="0" wrapText="1"/>
    </xf>
    <xf borderId="0" fillId="0" fontId="7" numFmtId="49" xfId="0" applyAlignment="1" applyFont="1" applyNumberFormat="1">
      <alignment readingOrder="0" shrinkToFit="0" vertical="bottom" wrapText="1"/>
    </xf>
    <xf borderId="0" fillId="0" fontId="60" numFmtId="0" xfId="0" applyAlignment="1" applyFont="1">
      <alignment horizontal="center" shrinkToFit="0" wrapText="1"/>
    </xf>
    <xf borderId="0" fillId="0" fontId="7" numFmtId="49" xfId="0" applyAlignment="1" applyFont="1" applyNumberFormat="1">
      <alignment horizontal="center" readingOrder="0" shrinkToFit="0" wrapText="1"/>
    </xf>
    <xf borderId="0" fillId="0" fontId="7" numFmtId="0" xfId="0" applyAlignment="1" applyFont="1">
      <alignment readingOrder="0" shrinkToFit="0" vertical="bottom" wrapText="1"/>
    </xf>
    <xf borderId="0" fillId="0" fontId="7" numFmtId="0" xfId="0" applyAlignment="1" applyFont="1">
      <alignment readingOrder="0" vertical="bottom"/>
    </xf>
    <xf borderId="0" fillId="0" fontId="60" numFmtId="0" xfId="0" applyAlignment="1" applyFont="1">
      <alignment vertical="bottom"/>
    </xf>
    <xf borderId="0" fillId="0" fontId="7" numFmtId="0" xfId="0" applyAlignment="1" applyFont="1">
      <alignment vertical="bottom"/>
    </xf>
    <xf borderId="0" fillId="0" fontId="7" numFmtId="0" xfId="0" applyAlignment="1" applyFont="1">
      <alignment horizontal="right" vertical="bottom"/>
    </xf>
    <xf borderId="0" fillId="0" fontId="60" numFmtId="0" xfId="0" applyAlignment="1" applyFont="1">
      <alignment readingOrder="0" vertical="bottom"/>
    </xf>
    <xf borderId="0" fillId="0" fontId="7" numFmtId="49" xfId="0" applyAlignment="1" applyFont="1" applyNumberFormat="1">
      <alignment vertical="bottom"/>
    </xf>
    <xf borderId="0" fillId="0" fontId="60" numFmtId="0" xfId="0" applyAlignment="1" applyFont="1">
      <alignment vertical="bottom"/>
    </xf>
    <xf borderId="0" fillId="0" fontId="7" numFmtId="0" xfId="0" applyAlignment="1" applyFont="1">
      <alignment vertical="bottom"/>
    </xf>
    <xf borderId="0" fillId="0" fontId="60" numFmtId="0" xfId="0" applyFont="1"/>
    <xf borderId="0" fillId="0" fontId="60" numFmtId="0" xfId="0" applyAlignment="1" applyFont="1">
      <alignment shrinkToFit="0" wrapText="1"/>
    </xf>
    <xf borderId="0" fillId="0" fontId="60" numFmtId="0" xfId="0" applyAlignment="1" applyFont="1">
      <alignment readingOrder="0" shrinkToFit="0" wrapText="1"/>
    </xf>
    <xf borderId="0" fillId="0" fontId="7" numFmtId="0" xfId="0" applyAlignment="1" applyFont="1">
      <alignment horizontal="left" readingOrder="0" vertical="bottom"/>
    </xf>
    <xf borderId="0" fillId="0" fontId="60" numFmtId="0" xfId="0" applyAlignment="1" applyFont="1">
      <alignment horizontal="center" readingOrder="0" shrinkToFit="0" wrapText="1"/>
    </xf>
    <xf borderId="0" fillId="8" fontId="7" numFmtId="0" xfId="0" applyAlignment="1" applyFont="1">
      <alignment readingOrder="0" shrinkToFit="0" vertical="bottom" wrapText="1"/>
    </xf>
    <xf borderId="0" fillId="6" fontId="7" numFmtId="0" xfId="0" applyAlignment="1" applyFont="1">
      <alignment readingOrder="0" vertical="bottom"/>
    </xf>
    <xf borderId="0" fillId="5" fontId="7" numFmtId="0" xfId="0" applyAlignment="1" applyFont="1">
      <alignment readingOrder="0" vertical="bottom"/>
    </xf>
    <xf borderId="0" fillId="0" fontId="11" numFmtId="0" xfId="0" applyAlignment="1" applyFont="1">
      <alignment vertical="bottom"/>
    </xf>
    <xf borderId="0" fillId="0" fontId="61" numFmtId="0" xfId="0" applyAlignment="1" applyFont="1">
      <alignment horizontal="center" vertical="bottom"/>
    </xf>
    <xf borderId="0" fillId="0" fontId="28" numFmtId="49" xfId="0" applyAlignment="1" applyFont="1" applyNumberFormat="1">
      <alignment vertical="bottom"/>
    </xf>
    <xf borderId="0" fillId="0" fontId="28" numFmtId="0" xfId="0" applyAlignment="1" applyFont="1">
      <alignment readingOrder="0" vertical="bottom"/>
    </xf>
    <xf borderId="0" fillId="12" fontId="61" numFmtId="4" xfId="0" applyAlignment="1" applyFill="1" applyFont="1" applyNumberFormat="1">
      <alignment horizontal="center"/>
    </xf>
    <xf borderId="0" fillId="12" fontId="62" numFmtId="4" xfId="0" applyFont="1" applyNumberFormat="1"/>
    <xf borderId="0" fillId="0" fontId="28" numFmtId="0" xfId="0" applyAlignment="1" applyFont="1">
      <alignment vertical="bottom"/>
    </xf>
    <xf borderId="0" fillId="12" fontId="62" numFmtId="2" xfId="0" applyFont="1" applyNumberFormat="1"/>
    <xf borderId="0" fillId="12" fontId="62" numFmtId="164" xfId="0" applyFont="1" applyNumberFormat="1"/>
    <xf borderId="0" fillId="12" fontId="61" numFmtId="0" xfId="0" applyAlignment="1" applyFont="1">
      <alignment horizontal="center"/>
    </xf>
    <xf borderId="0" fillId="12" fontId="62" numFmtId="0" xfId="0" applyFont="1"/>
    <xf borderId="0" fillId="0" fontId="11" numFmtId="49" xfId="0" applyAlignment="1" applyFont="1" applyNumberFormat="1">
      <alignment vertical="bottom"/>
    </xf>
    <xf borderId="0" fillId="0" fontId="58" numFmtId="0" xfId="0" applyAlignment="1" applyFont="1">
      <alignment vertical="bottom"/>
    </xf>
    <xf borderId="0" fillId="0" fontId="62" numFmtId="4" xfId="0" applyFont="1" applyNumberFormat="1"/>
    <xf borderId="0" fillId="0" fontId="11" numFmtId="4" xfId="0" applyAlignment="1" applyFont="1" applyNumberFormat="1">
      <alignment vertical="bottom"/>
    </xf>
    <xf borderId="0" fillId="0" fontId="62" numFmtId="0" xfId="0" applyFont="1"/>
    <xf borderId="0" fillId="0" fontId="0" numFmtId="0" xfId="0" applyAlignment="1" applyFont="1">
      <alignment horizontal="center" shrinkToFit="0" vertical="center" wrapText="1"/>
    </xf>
    <xf borderId="0" fillId="0" fontId="63" numFmtId="0" xfId="0" applyAlignment="1" applyFont="1">
      <alignment horizontal="center" shrinkToFit="0" vertical="center" wrapText="1"/>
    </xf>
    <xf borderId="0" fillId="0" fontId="0" numFmtId="49" xfId="0" applyAlignment="1" applyFont="1" applyNumberFormat="1">
      <alignment shrinkToFit="0" wrapText="1"/>
    </xf>
    <xf borderId="0" fillId="0" fontId="0" numFmtId="0" xfId="0" applyAlignment="1" applyFont="1">
      <alignment shrinkToFit="0" wrapText="1"/>
    </xf>
    <xf borderId="0" fillId="0" fontId="63" numFmtId="0" xfId="0" applyFont="1"/>
    <xf borderId="0" fillId="0" fontId="63" numFmtId="0" xfId="0" applyAlignment="1" applyFont="1">
      <alignment horizontal="left" vertical="center"/>
    </xf>
    <xf borderId="0" fillId="0" fontId="63" numFmtId="0" xfId="0" applyAlignment="1" applyFont="1">
      <alignment horizontal="left" shrinkToFit="0" vertical="center" wrapText="1"/>
    </xf>
  </cellXfs>
  <cellStyles count="1">
    <cellStyle xfId="0" name="Normal" builtinId="0"/>
  </cellStyles>
  <dxfs count="3">
    <dxf>
      <font/>
      <fill>
        <patternFill patternType="solid">
          <fgColor rgb="FFE7E6E6"/>
          <bgColor rgb="FFE7E6E6"/>
        </patternFill>
      </fill>
      <border/>
    </dxf>
    <dxf>
      <font>
        <color rgb="FF171616"/>
      </font>
      <fill>
        <patternFill patternType="solid">
          <fgColor rgb="FFE7E6E6"/>
          <bgColor rgb="FFE7E6E6"/>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92" Type="http://schemas.openxmlformats.org/officeDocument/2006/relationships/hyperlink" Target="https://fantasydiscountwholesale.com/wp-content/uploads/2024/05/IN24841.jpeg" TargetMode="External"/><Relationship Id="rId391" Type="http://schemas.openxmlformats.org/officeDocument/2006/relationships/hyperlink" Target="https://fantasydiscountwholesale.com/wp-content/uploads/2024/05/IN85597.jpeg" TargetMode="External"/><Relationship Id="rId390" Type="http://schemas.openxmlformats.org/officeDocument/2006/relationships/hyperlink" Target="https://fantasydiscountwholesale.com/wp-content/uploads/2024/05/IN85602.jpeg" TargetMode="External"/><Relationship Id="rId1" Type="http://schemas.openxmlformats.org/officeDocument/2006/relationships/hyperlink" Target="https://fantasydiscountwholesale.com/wp-content/uploads/2023/10/FD853.jpeg" TargetMode="External"/><Relationship Id="rId2" Type="http://schemas.openxmlformats.org/officeDocument/2006/relationships/hyperlink" Target="https://fantasydiscountwholesale.com/wp-content/uploads/2023/10/FD1013S.jpeg" TargetMode="External"/><Relationship Id="rId3" Type="http://schemas.openxmlformats.org/officeDocument/2006/relationships/hyperlink" Target="https://fantasydiscountwholesale.com/wp-content/uploads/2023/10/FD1013M.jpeg" TargetMode="External"/><Relationship Id="rId4" Type="http://schemas.openxmlformats.org/officeDocument/2006/relationships/hyperlink" Target="https://fantasydiscountwholesale.com/wp-content/uploads/2023/10/FD1013L.jpeg" TargetMode="External"/><Relationship Id="rId9" Type="http://schemas.openxmlformats.org/officeDocument/2006/relationships/hyperlink" Target="https://fantasydiscountwholesale.com/wp-content/uploads/2025/06/8888.jpg" TargetMode="External"/><Relationship Id="rId385" Type="http://schemas.openxmlformats.org/officeDocument/2006/relationships/hyperlink" Target="https://fantasydiscountwholesale.com/wp-content/uploads/2025/05/11000.jpg" TargetMode="External"/><Relationship Id="rId384" Type="http://schemas.openxmlformats.org/officeDocument/2006/relationships/hyperlink" Target="https://fantasydiscountwholesale.com/wp-content/uploads/2025/02/3286.jpeg" TargetMode="External"/><Relationship Id="rId383" Type="http://schemas.openxmlformats.org/officeDocument/2006/relationships/hyperlink" Target="https://fantasydiscountwholesale.com/wp-content/uploads/2025/02/3282.jpeg" TargetMode="External"/><Relationship Id="rId382" Type="http://schemas.openxmlformats.org/officeDocument/2006/relationships/hyperlink" Target="https://fantasydiscountwholesale.com/wp-content/uploads/2025/02/2571FORK.jpeg" TargetMode="External"/><Relationship Id="rId5" Type="http://schemas.openxmlformats.org/officeDocument/2006/relationships/hyperlink" Target="https://fantasydiscountwholesale.com/wp-content/uploads/2025/06/CN91092-A.jpg" TargetMode="External"/><Relationship Id="rId389" Type="http://schemas.openxmlformats.org/officeDocument/2006/relationships/hyperlink" Target="https://fantasydiscountwholesale.com/wp-content/uploads/2024/05/IN86006.jpeg" TargetMode="External"/><Relationship Id="rId6" Type="http://schemas.openxmlformats.org/officeDocument/2006/relationships/hyperlink" Target="https://fantasydiscountwholesale.com/wp-content/uploads/2025/06/41661.jpg" TargetMode="External"/><Relationship Id="rId388" Type="http://schemas.openxmlformats.org/officeDocument/2006/relationships/hyperlink" Target="https://fantasydiscountwholesale.com/wp-content/uploads/2024/05/IN86003.jpeg" TargetMode="External"/><Relationship Id="rId7" Type="http://schemas.openxmlformats.org/officeDocument/2006/relationships/hyperlink" Target="https://fantasydiscountwholesale.com/wp-content/uploads/2023/10/FD1606.jpeg" TargetMode="External"/><Relationship Id="rId387" Type="http://schemas.openxmlformats.org/officeDocument/2006/relationships/hyperlink" Target="https://fantasydiscountwholesale.com/wp-content/uploads/2023/10/FD810-1.jpeg" TargetMode="External"/><Relationship Id="rId8" Type="http://schemas.openxmlformats.org/officeDocument/2006/relationships/hyperlink" Target="https://fantasydiscountwholesale.com/wp-content/uploads/2023/10/801440-1.jpeg" TargetMode="External"/><Relationship Id="rId386" Type="http://schemas.openxmlformats.org/officeDocument/2006/relationships/hyperlink" Target="https://fantasydiscountwholesale.com/wp-content/uploads/2023/10/WT202207.jpeg" TargetMode="External"/><Relationship Id="rId381" Type="http://schemas.openxmlformats.org/officeDocument/2006/relationships/hyperlink" Target="https://fantasydiscountwholesale.com/wp-content/uploads/2025/02/2570SPOON.jpeg" TargetMode="External"/><Relationship Id="rId380" Type="http://schemas.openxmlformats.org/officeDocument/2006/relationships/hyperlink" Target="https://fantasydiscountwholesale.com/wp-content/uploads/2023/10/FD0299.jpeg" TargetMode="External"/><Relationship Id="rId379" Type="http://schemas.openxmlformats.org/officeDocument/2006/relationships/hyperlink" Target="https://fantasydiscountwholesale.com/wp-content/uploads/2024/09/40007.jpeg" TargetMode="External"/><Relationship Id="rId374" Type="http://schemas.openxmlformats.org/officeDocument/2006/relationships/hyperlink" Target="https://fantasydiscountwholesale.com/wp-content/uploads/2023/10/837.jpeg" TargetMode="External"/><Relationship Id="rId373" Type="http://schemas.openxmlformats.org/officeDocument/2006/relationships/hyperlink" Target="https://fantasydiscountwholesale.com/wp-content/uploads/2025/06/CH86126.jpg" TargetMode="External"/><Relationship Id="rId372" Type="http://schemas.openxmlformats.org/officeDocument/2006/relationships/hyperlink" Target="https://fantasydiscountwholesale.com/wp-content/uploads/2025/06/CV86655.jpg" TargetMode="External"/><Relationship Id="rId371" Type="http://schemas.openxmlformats.org/officeDocument/2006/relationships/hyperlink" Target="https://fantasydiscountwholesale.com/wp-content/uploads/2025/06/CH86501.jpg" TargetMode="External"/><Relationship Id="rId378" Type="http://schemas.openxmlformats.org/officeDocument/2006/relationships/hyperlink" Target="https://fantasydiscountwholesale.com/wp-content/uploads/2025/02/3281.jpeg" TargetMode="External"/><Relationship Id="rId377" Type="http://schemas.openxmlformats.org/officeDocument/2006/relationships/hyperlink" Target="https://fantasydiscountwholesale.com/wp-content/uploads/2024/02/7854.jpeg" TargetMode="External"/><Relationship Id="rId376" Type="http://schemas.openxmlformats.org/officeDocument/2006/relationships/hyperlink" Target="https://fantasydiscountwholesale.com/wp-content/uploads/2023/10/3182.jpeg" TargetMode="External"/><Relationship Id="rId375" Type="http://schemas.openxmlformats.org/officeDocument/2006/relationships/hyperlink" Target="https://fantasydiscountwholesale.com/wp-content/uploads/2023/10/12001.jpeg" TargetMode="External"/><Relationship Id="rId396" Type="http://schemas.openxmlformats.org/officeDocument/2006/relationships/hyperlink" Target="https://fantasydiscountwholesale.com/wp-content/uploads/2024/05/CN90036.jpeg" TargetMode="External"/><Relationship Id="rId395" Type="http://schemas.openxmlformats.org/officeDocument/2006/relationships/hyperlink" Target="https://fantasydiscountwholesale.com/wp-content/uploads/2024/05/IN23592.jpeg" TargetMode="External"/><Relationship Id="rId394" Type="http://schemas.openxmlformats.org/officeDocument/2006/relationships/hyperlink" Target="https://fantasydiscountwholesale.com/wp-content/uploads/2024/05/0747.jpeg" TargetMode="External"/><Relationship Id="rId393" Type="http://schemas.openxmlformats.org/officeDocument/2006/relationships/hyperlink" Target="https://fantasydiscountwholesale.com/wp-content/uploads/2024/05/IN24840.jpeg" TargetMode="External"/><Relationship Id="rId399" Type="http://schemas.openxmlformats.org/officeDocument/2006/relationships/hyperlink" Target="https://fantasydiscountwholesale.com/wp-content/uploads/2023/10/FD1602.jpeg" TargetMode="External"/><Relationship Id="rId398" Type="http://schemas.openxmlformats.org/officeDocument/2006/relationships/hyperlink" Target="https://fantasydiscountwholesale.com/wp-content/uploads/2023/10/FD2301.jpeg" TargetMode="External"/><Relationship Id="rId397" Type="http://schemas.openxmlformats.org/officeDocument/2006/relationships/hyperlink" Target="https://fantasydiscountwholesale.com/wp-content/uploads/2023/10/FD2302.jpeg" TargetMode="External"/><Relationship Id="rId808" Type="http://schemas.openxmlformats.org/officeDocument/2006/relationships/hyperlink" Target="https://fantasydiscountwholesale.com/wp-content/uploads/2024/02/87897.jpeg" TargetMode="External"/><Relationship Id="rId807" Type="http://schemas.openxmlformats.org/officeDocument/2006/relationships/hyperlink" Target="https://fantasydiscountwholesale.com/wp-content/uploads/2023/10/7139.jpeg" TargetMode="External"/><Relationship Id="rId806" Type="http://schemas.openxmlformats.org/officeDocument/2006/relationships/hyperlink" Target="https://fantasydiscountwholesale.com/wp-content/uploads/2023/10/FD82203.jpeg" TargetMode="External"/><Relationship Id="rId805" Type="http://schemas.openxmlformats.org/officeDocument/2006/relationships/hyperlink" Target="https://fantasydiscountwholesale.com/wp-content/uploads/2023/11/3168.jpeg" TargetMode="External"/><Relationship Id="rId809" Type="http://schemas.openxmlformats.org/officeDocument/2006/relationships/hyperlink" Target="https://fantasydiscountwholesale.com/wp-content/uploads/2024/02/0163.jpeg" TargetMode="External"/><Relationship Id="rId800" Type="http://schemas.openxmlformats.org/officeDocument/2006/relationships/hyperlink" Target="https://fantasydiscountwholesale.com/wp-content/uploads/2023/10/YJ-3034-1.jpeg" TargetMode="External"/><Relationship Id="rId804" Type="http://schemas.openxmlformats.org/officeDocument/2006/relationships/hyperlink" Target="https://fantasydiscountwholesale.com/wp-content/uploads/2023/10/FD803XM.jpeg" TargetMode="External"/><Relationship Id="rId803" Type="http://schemas.openxmlformats.org/officeDocument/2006/relationships/hyperlink" Target="https://fantasydiscountwholesale.com/wp-content/uploads/2023/10/500-trapero-tipo-copa-1.jpeg" TargetMode="External"/><Relationship Id="rId802" Type="http://schemas.openxmlformats.org/officeDocument/2006/relationships/hyperlink" Target="https://fantasydiscountwholesale.com/wp-content/uploads/2024/10/951C.jpeg" TargetMode="External"/><Relationship Id="rId801" Type="http://schemas.openxmlformats.org/officeDocument/2006/relationships/hyperlink" Target="https://fantasydiscountwholesale.com/wp-content/uploads/2023/10/FD829.jpeg" TargetMode="External"/><Relationship Id="rId40" Type="http://schemas.openxmlformats.org/officeDocument/2006/relationships/hyperlink" Target="https://fantasydiscountwholesale.com/wp-content/uploads/2025/06/IN81750-A.jpg" TargetMode="External"/><Relationship Id="rId1334" Type="http://schemas.openxmlformats.org/officeDocument/2006/relationships/hyperlink" Target="https://fantasydiscountwholesale.com/wp-content/uploads/2025/06/CH99049.jpg" TargetMode="External"/><Relationship Id="rId1335" Type="http://schemas.openxmlformats.org/officeDocument/2006/relationships/hyperlink" Target="https://fantasydiscountwholesale.com/wp-content/uploads/2024/02/7224.jpeg" TargetMode="External"/><Relationship Id="rId42" Type="http://schemas.openxmlformats.org/officeDocument/2006/relationships/hyperlink" Target="https://fantasydiscountwholesale.com/wp-content/uploads/2023/10/FD-426-1.jpeg" TargetMode="External"/><Relationship Id="rId1336" Type="http://schemas.openxmlformats.org/officeDocument/2006/relationships/hyperlink" Target="https://fantasydiscountwholesale.com/wp-content/uploads/2025/07/H162.jpg" TargetMode="External"/><Relationship Id="rId41" Type="http://schemas.openxmlformats.org/officeDocument/2006/relationships/hyperlink" Target="https://fantasydiscountwholesale.com/wp-content/uploads/2025/06/CH80088.jpg" TargetMode="External"/><Relationship Id="rId1337" Type="http://schemas.openxmlformats.org/officeDocument/2006/relationships/hyperlink" Target="https://fantasydiscountwholesale.com/wp-content/uploads/2023/10/690075.jpeg" TargetMode="External"/><Relationship Id="rId44" Type="http://schemas.openxmlformats.org/officeDocument/2006/relationships/hyperlink" Target="https://fantasydiscountwholesale.com/wp-content/uploads/2025/06/CH87333.jpg" TargetMode="External"/><Relationship Id="rId1338" Type="http://schemas.openxmlformats.org/officeDocument/2006/relationships/hyperlink" Target="https://fantasydiscountwholesale.com/wp-content/uploads/2025/07/20083.jpg" TargetMode="External"/><Relationship Id="rId43" Type="http://schemas.openxmlformats.org/officeDocument/2006/relationships/hyperlink" Target="https://fantasydiscountwholesale.com/wp-content/uploads/2024/03/502831.jpeg" TargetMode="External"/><Relationship Id="rId1339" Type="http://schemas.openxmlformats.org/officeDocument/2006/relationships/hyperlink" Target="https://fantasydiscountwholesale.com/wp-content/uploads/2025/07/20081.jpg" TargetMode="External"/><Relationship Id="rId46" Type="http://schemas.openxmlformats.org/officeDocument/2006/relationships/hyperlink" Target="https://fantasydiscountwholesale.com/wp-content/uploads/2025/06/CH87336.jpg" TargetMode="External"/><Relationship Id="rId45" Type="http://schemas.openxmlformats.org/officeDocument/2006/relationships/hyperlink" Target="https://fantasydiscountwholesale.com/wp-content/uploads/2025/06/CH87335.jpg" TargetMode="External"/><Relationship Id="rId745" Type="http://schemas.openxmlformats.org/officeDocument/2006/relationships/hyperlink" Target="https://fantasydiscountwholesale.com/wp-content/uploads/2023/10/HR-969.jpeg" TargetMode="External"/><Relationship Id="rId744" Type="http://schemas.openxmlformats.org/officeDocument/2006/relationships/hyperlink" Target="https://fantasydiscountwholesale.com/wp-content/uploads/2023/10/1193A-1.jpeg" TargetMode="External"/><Relationship Id="rId743" Type="http://schemas.openxmlformats.org/officeDocument/2006/relationships/hyperlink" Target="https://fantasydiscountwholesale.com/wp-content/uploads/2023/10/ARB2002.jpeg" TargetMode="External"/><Relationship Id="rId742" Type="http://schemas.openxmlformats.org/officeDocument/2006/relationships/hyperlink" Target="https://fantasydiscountwholesale.com/wp-content/uploads/2023/10/ARB1205.jpeg" TargetMode="External"/><Relationship Id="rId749" Type="http://schemas.openxmlformats.org/officeDocument/2006/relationships/hyperlink" Target="https://fantasydiscountwholesale.com/wp-content/uploads/2023/10/626B.jpeg" TargetMode="External"/><Relationship Id="rId748" Type="http://schemas.openxmlformats.org/officeDocument/2006/relationships/hyperlink" Target="https://fantasydiscountwholesale.com/wp-content/uploads/2023/10/NG8810.jpeg" TargetMode="External"/><Relationship Id="rId747" Type="http://schemas.openxmlformats.org/officeDocument/2006/relationships/hyperlink" Target="https://fantasydiscountwholesale.com/wp-content/uploads/2023/10/ARB70110-1.jpeg" TargetMode="External"/><Relationship Id="rId746" Type="http://schemas.openxmlformats.org/officeDocument/2006/relationships/hyperlink" Target="https://fantasydiscountwholesale.com/wp-content/uploads/2023/10/ARB90110-1.jpeg" TargetMode="External"/><Relationship Id="rId48" Type="http://schemas.openxmlformats.org/officeDocument/2006/relationships/hyperlink" Target="https://fantasydiscountwholesale.com/wp-content/uploads/2023/10/50073.jpeg" TargetMode="External"/><Relationship Id="rId47" Type="http://schemas.openxmlformats.org/officeDocument/2006/relationships/hyperlink" Target="https://fantasydiscountwholesale.com/wp-content/uploads/2025/06/CH48111.jpg" TargetMode="External"/><Relationship Id="rId49" Type="http://schemas.openxmlformats.org/officeDocument/2006/relationships/hyperlink" Target="https://fantasydiscountwholesale.com/wp-content/uploads/2023/10/5726.jpeg" TargetMode="External"/><Relationship Id="rId741" Type="http://schemas.openxmlformats.org/officeDocument/2006/relationships/hyperlink" Target="https://fantasydiscountwholesale.com/wp-content/uploads/2023/10/ARM002-Barrel-of-slime-1.jpeg" TargetMode="External"/><Relationship Id="rId1330" Type="http://schemas.openxmlformats.org/officeDocument/2006/relationships/hyperlink" Target="https://fantasydiscountwholesale.com/wp-content/uploads/2025/06/CH99162.jpg" TargetMode="External"/><Relationship Id="rId740" Type="http://schemas.openxmlformats.org/officeDocument/2006/relationships/hyperlink" Target="https://fantasydiscountwholesale.com/wp-content/uploads/2023/10/083.jpeg" TargetMode="External"/><Relationship Id="rId1331" Type="http://schemas.openxmlformats.org/officeDocument/2006/relationships/hyperlink" Target="https://fantasydiscountwholesale.com/wp-content/uploads/2025/06/CH26623.jpg" TargetMode="External"/><Relationship Id="rId1332" Type="http://schemas.openxmlformats.org/officeDocument/2006/relationships/hyperlink" Target="https://fantasydiscountwholesale.com/wp-content/uploads/2025/06/CH99039.jpg" TargetMode="External"/><Relationship Id="rId1333" Type="http://schemas.openxmlformats.org/officeDocument/2006/relationships/hyperlink" Target="https://fantasydiscountwholesale.com/wp-content/uploads/2025/06/CH99042.jpg" TargetMode="External"/><Relationship Id="rId1323" Type="http://schemas.openxmlformats.org/officeDocument/2006/relationships/hyperlink" Target="https://fantasydiscountwholesale.com/wp-content/uploads/2025/06/CH81812.jpg" TargetMode="External"/><Relationship Id="rId1324" Type="http://schemas.openxmlformats.org/officeDocument/2006/relationships/hyperlink" Target="https://fantasydiscountwholesale.com/wp-content/uploads/2025/06/CH81874.jpg" TargetMode="External"/><Relationship Id="rId31" Type="http://schemas.openxmlformats.org/officeDocument/2006/relationships/hyperlink" Target="https://fantasydiscountwholesale.com/wp-content/uploads/2023/10/211-Corta-unas.jpeg" TargetMode="External"/><Relationship Id="rId1325" Type="http://schemas.openxmlformats.org/officeDocument/2006/relationships/hyperlink" Target="https://fantasydiscountwholesale.com/wp-content/uploads/2025/06/IN85118.jpg" TargetMode="External"/><Relationship Id="rId30" Type="http://schemas.openxmlformats.org/officeDocument/2006/relationships/hyperlink" Target="https://fantasydiscountwholesale.com/wp-content/uploads/2023/10/3260.jpeg" TargetMode="External"/><Relationship Id="rId1326" Type="http://schemas.openxmlformats.org/officeDocument/2006/relationships/hyperlink" Target="https://fantasydiscountwholesale.com/wp-content/uploads/2025/06/ZY-3889-RF-1PK.jpg" TargetMode="External"/><Relationship Id="rId33" Type="http://schemas.openxmlformats.org/officeDocument/2006/relationships/hyperlink" Target="https://fantasydiscountwholesale.com/wp-content/uploads/2025/02/9991.jpeg" TargetMode="External"/><Relationship Id="rId1327" Type="http://schemas.openxmlformats.org/officeDocument/2006/relationships/hyperlink" Target="https://fantasydiscountwholesale.com/wp-content/uploads/2025/06/CH26699.jpg" TargetMode="External"/><Relationship Id="rId32" Type="http://schemas.openxmlformats.org/officeDocument/2006/relationships/hyperlink" Target="https://fantasydiscountwholesale.com/wp-content/uploads/2023/10/9113.jpeg" TargetMode="External"/><Relationship Id="rId1328" Type="http://schemas.openxmlformats.org/officeDocument/2006/relationships/hyperlink" Target="https://fantasydiscountwholesale.com/wp-content/uploads/2025/06/CH81960.jpg" TargetMode="External"/><Relationship Id="rId35" Type="http://schemas.openxmlformats.org/officeDocument/2006/relationships/hyperlink" Target="https://fantasydiscountwholesale.com/wp-content/uploads/2023/10/JW-04-1.jpeg" TargetMode="External"/><Relationship Id="rId1329" Type="http://schemas.openxmlformats.org/officeDocument/2006/relationships/hyperlink" Target="https://fantasydiscountwholesale.com/wp-content/uploads/2025/06/CH80856.jpg" TargetMode="External"/><Relationship Id="rId34" Type="http://schemas.openxmlformats.org/officeDocument/2006/relationships/hyperlink" Target="https://fantasydiscountwholesale.com/wp-content/uploads/2023/10/FD083.jpeg" TargetMode="External"/><Relationship Id="rId739" Type="http://schemas.openxmlformats.org/officeDocument/2006/relationships/hyperlink" Target="https://fantasydiscountwholesale.com/wp-content/uploads/2023/10/FD826.jpeg" TargetMode="External"/><Relationship Id="rId734" Type="http://schemas.openxmlformats.org/officeDocument/2006/relationships/hyperlink" Target="https://fantasydiscountwholesale.com/wp-content/uploads/2023/10/11174-1.jpeg" TargetMode="External"/><Relationship Id="rId733" Type="http://schemas.openxmlformats.org/officeDocument/2006/relationships/hyperlink" Target="https://fantasydiscountwholesale.com/wp-content/uploads/2023/10/700007.jpeg" TargetMode="External"/><Relationship Id="rId732" Type="http://schemas.openxmlformats.org/officeDocument/2006/relationships/hyperlink" Target="https://fantasydiscountwholesale.com/wp-content/uploads/2023/10/502297-1.jpeg" TargetMode="External"/><Relationship Id="rId731" Type="http://schemas.openxmlformats.org/officeDocument/2006/relationships/hyperlink" Target="https://fantasydiscountwholesale.com/wp-content/uploads/2023/10/502832-1.jpeg" TargetMode="External"/><Relationship Id="rId738" Type="http://schemas.openxmlformats.org/officeDocument/2006/relationships/hyperlink" Target="https://fantasydiscountwholesale.com/wp-content/uploads/2023/10/FD731-sombrilla-1.jpeg" TargetMode="External"/><Relationship Id="rId737" Type="http://schemas.openxmlformats.org/officeDocument/2006/relationships/hyperlink" Target="https://fantasydiscountwholesale.com/wp-content/uploads/2023/10/502204-1.jpeg" TargetMode="External"/><Relationship Id="rId736" Type="http://schemas.openxmlformats.org/officeDocument/2006/relationships/hyperlink" Target="https://fantasydiscountwholesale.com/wp-content/uploads/2023/10/502207-1.jpeg" TargetMode="External"/><Relationship Id="rId735" Type="http://schemas.openxmlformats.org/officeDocument/2006/relationships/hyperlink" Target="https://fantasydiscountwholesale.com/wp-content/uploads/2023/10/FD192-1.jpeg" TargetMode="External"/><Relationship Id="rId37" Type="http://schemas.openxmlformats.org/officeDocument/2006/relationships/hyperlink" Target="https://fantasydiscountwholesale.com/wp-content/uploads/2025/06/CH87337.jpg" TargetMode="External"/><Relationship Id="rId36" Type="http://schemas.openxmlformats.org/officeDocument/2006/relationships/hyperlink" Target="https://fantasydiscountwholesale.com/wp-content/uploads/2023/10/FD913-1.jpeg" TargetMode="External"/><Relationship Id="rId39" Type="http://schemas.openxmlformats.org/officeDocument/2006/relationships/hyperlink" Target="https://fantasydiscountwholesale.com/wp-content/uploads/2025/06/IN81751.jpg" TargetMode="External"/><Relationship Id="rId38" Type="http://schemas.openxmlformats.org/officeDocument/2006/relationships/hyperlink" Target="https://fantasydiscountwholesale.com/wp-content/uploads/2025/06/IN81752.jpg" TargetMode="External"/><Relationship Id="rId730" Type="http://schemas.openxmlformats.org/officeDocument/2006/relationships/hyperlink" Target="https://fantasydiscountwholesale.com/wp-content/uploads/2023/10/1901-2.jpeg" TargetMode="External"/><Relationship Id="rId1320" Type="http://schemas.openxmlformats.org/officeDocument/2006/relationships/hyperlink" Target="https://fantasydiscountwholesale.com/wp-content/uploads/2025/05/10387.jpg" TargetMode="External"/><Relationship Id="rId1321" Type="http://schemas.openxmlformats.org/officeDocument/2006/relationships/hyperlink" Target="https://fantasydiscountwholesale.com/wp-content/uploads/2025/05/IN85590.jpg" TargetMode="External"/><Relationship Id="rId1322" Type="http://schemas.openxmlformats.org/officeDocument/2006/relationships/hyperlink" Target="https://fantasydiscountwholesale.com/wp-content/uploads/2025/06/CH86303.jpg" TargetMode="External"/><Relationship Id="rId1356" Type="http://schemas.openxmlformats.org/officeDocument/2006/relationships/hyperlink" Target="https://fantasydiscountwholesale.com/wp-content/uploads/2025/07/LY023-1.jpg" TargetMode="External"/><Relationship Id="rId1357" Type="http://schemas.openxmlformats.org/officeDocument/2006/relationships/hyperlink" Target="https://fantasydiscountwholesale.com/wp-content/uploads/2025/07/LY028-1.jpg" TargetMode="External"/><Relationship Id="rId20" Type="http://schemas.openxmlformats.org/officeDocument/2006/relationships/hyperlink" Target="https://fantasydiscountwholesale.com/wp-content/uploads/2023/10/6026.jpeg" TargetMode="External"/><Relationship Id="rId1358" Type="http://schemas.openxmlformats.org/officeDocument/2006/relationships/hyperlink" Target="https://fantasydiscountwholesale.com/wp-content/uploads/2025/07/LD-131D.jpg" TargetMode="External"/><Relationship Id="rId1359" Type="http://schemas.openxmlformats.org/officeDocument/2006/relationships/hyperlink" Target="https://fantasydiscountwholesale.com/wp-content/uploads/2025/07/JD193-3A.jpg" TargetMode="External"/><Relationship Id="rId22" Type="http://schemas.openxmlformats.org/officeDocument/2006/relationships/hyperlink" Target="https://fantasydiscountwholesale.com/wp-content/uploads/2025/02/7712.jpeg" TargetMode="External"/><Relationship Id="rId21" Type="http://schemas.openxmlformats.org/officeDocument/2006/relationships/hyperlink" Target="https://fantasydiscountwholesale.com/wp-content/uploads/2023/10/8208.jpeg" TargetMode="External"/><Relationship Id="rId24" Type="http://schemas.openxmlformats.org/officeDocument/2006/relationships/hyperlink" Target="https://fantasydiscountwholesale.com/wp-content/uploads/2023/10/5218.jpeg" TargetMode="External"/><Relationship Id="rId23" Type="http://schemas.openxmlformats.org/officeDocument/2006/relationships/hyperlink" Target="https://fantasydiscountwholesale.com/wp-content/uploads/2025/06/6088.jpg" TargetMode="External"/><Relationship Id="rId767" Type="http://schemas.openxmlformats.org/officeDocument/2006/relationships/hyperlink" Target="https://fantasydiscountwholesale.com/wp-content/uploads/2023/10/ARB01310-1.jpeg" TargetMode="External"/><Relationship Id="rId766" Type="http://schemas.openxmlformats.org/officeDocument/2006/relationships/hyperlink" Target="https://fantasydiscountwholesale.com/wp-content/uploads/2023/10/ARB01910-1.jpeg" TargetMode="External"/><Relationship Id="rId765" Type="http://schemas.openxmlformats.org/officeDocument/2006/relationships/hyperlink" Target="https://fantasydiscountwholesale.com/wp-content/uploads/2023/10/21986-1.jpeg" TargetMode="External"/><Relationship Id="rId764" Type="http://schemas.openxmlformats.org/officeDocument/2006/relationships/hyperlink" Target="https://fantasydiscountwholesale.com/wp-content/uploads/2023/10/ARM050-1.jpeg" TargetMode="External"/><Relationship Id="rId769" Type="http://schemas.openxmlformats.org/officeDocument/2006/relationships/hyperlink" Target="https://fantasydiscountwholesale.com/wp-content/uploads/2023/10/1012AB-1.jpeg" TargetMode="External"/><Relationship Id="rId768" Type="http://schemas.openxmlformats.org/officeDocument/2006/relationships/hyperlink" Target="https://fantasydiscountwholesale.com/wp-content/uploads/2023/10/ARG0257-1.jpeg" TargetMode="External"/><Relationship Id="rId26" Type="http://schemas.openxmlformats.org/officeDocument/2006/relationships/hyperlink" Target="https://fantasydiscountwholesale.com/wp-content/uploads/2023/10/9637.jpeg" TargetMode="External"/><Relationship Id="rId25" Type="http://schemas.openxmlformats.org/officeDocument/2006/relationships/hyperlink" Target="https://fantasydiscountwholesale.com/wp-content/uploads/2023/10/5999.jpeg" TargetMode="External"/><Relationship Id="rId28" Type="http://schemas.openxmlformats.org/officeDocument/2006/relationships/hyperlink" Target="https://fantasydiscountwholesale.com/wp-content/uploads/2023/10/6853.jpeg" TargetMode="External"/><Relationship Id="rId1350" Type="http://schemas.openxmlformats.org/officeDocument/2006/relationships/hyperlink" Target="https://fantasydiscountwholesale.com/wp-content/uploads/2025/07/8811-7.jpg" TargetMode="External"/><Relationship Id="rId27" Type="http://schemas.openxmlformats.org/officeDocument/2006/relationships/hyperlink" Target="https://fantasydiscountwholesale.com/wp-content/uploads/2023/10/5982.jpeg" TargetMode="External"/><Relationship Id="rId1351" Type="http://schemas.openxmlformats.org/officeDocument/2006/relationships/hyperlink" Target="https://fantasydiscountwholesale.com/wp-content/uploads/2025/07/8811-22.jpg" TargetMode="External"/><Relationship Id="rId763" Type="http://schemas.openxmlformats.org/officeDocument/2006/relationships/hyperlink" Target="https://fantasydiscountwholesale.com/wp-content/uploads/2023/10/ARZ8662.jpeg" TargetMode="External"/><Relationship Id="rId1352" Type="http://schemas.openxmlformats.org/officeDocument/2006/relationships/hyperlink" Target="https://fantasydiscountwholesale.com/wp-content/uploads/2025/07/YJ388-45.jpg" TargetMode="External"/><Relationship Id="rId29" Type="http://schemas.openxmlformats.org/officeDocument/2006/relationships/hyperlink" Target="https://fantasydiscountwholesale.com/wp-content/uploads/2023/10/6002.jpeg" TargetMode="External"/><Relationship Id="rId762" Type="http://schemas.openxmlformats.org/officeDocument/2006/relationships/hyperlink" Target="https://fantasydiscountwholesale.com/wp-content/uploads/2023/10/ARZ05002-1.jpeg" TargetMode="External"/><Relationship Id="rId1353" Type="http://schemas.openxmlformats.org/officeDocument/2006/relationships/hyperlink" Target="https://fantasydiscountwholesale.com/wp-content/uploads/2025/07/YJ388-71.jpg" TargetMode="External"/><Relationship Id="rId761" Type="http://schemas.openxmlformats.org/officeDocument/2006/relationships/hyperlink" Target="https://fantasydiscountwholesale.com/wp-content/uploads/2023/10/8817.jpeg" TargetMode="External"/><Relationship Id="rId1354" Type="http://schemas.openxmlformats.org/officeDocument/2006/relationships/hyperlink" Target="https://fantasydiscountwholesale.com/wp-content/uploads/2025/07/FN032-10.jpg" TargetMode="External"/><Relationship Id="rId760" Type="http://schemas.openxmlformats.org/officeDocument/2006/relationships/hyperlink" Target="https://fantasydiscountwholesale.com/wp-content/uploads/2023/10/YJ388-67-1.jpeg" TargetMode="External"/><Relationship Id="rId1355" Type="http://schemas.openxmlformats.org/officeDocument/2006/relationships/hyperlink" Target="https://fantasydiscountwholesale.com/wp-content/uploads/2025/07/LY030-1.jpg" TargetMode="External"/><Relationship Id="rId1345" Type="http://schemas.openxmlformats.org/officeDocument/2006/relationships/hyperlink" Target="https://fantasydiscountwholesale.com/wp-content/uploads/2025/07/966-3.avif" TargetMode="External"/><Relationship Id="rId1346" Type="http://schemas.openxmlformats.org/officeDocument/2006/relationships/hyperlink" Target="https://fantasydiscountwholesale.com/wp-content/uploads/2025/07/KT5001.jpg" TargetMode="External"/><Relationship Id="rId1347" Type="http://schemas.openxmlformats.org/officeDocument/2006/relationships/hyperlink" Target="https://fantasydiscountwholesale.com/wp-content/uploads/2025/07/180-111.jpg" TargetMode="External"/><Relationship Id="rId1348" Type="http://schemas.openxmlformats.org/officeDocument/2006/relationships/hyperlink" Target="https://fantasydiscountwholesale.com/wp-content/uploads/2025/07/B022110.jpg" TargetMode="External"/><Relationship Id="rId11" Type="http://schemas.openxmlformats.org/officeDocument/2006/relationships/hyperlink" Target="https://fantasydiscountwholesale.com/wp-content/uploads/2023/10/8594-1.jpeg" TargetMode="External"/><Relationship Id="rId1349" Type="http://schemas.openxmlformats.org/officeDocument/2006/relationships/hyperlink" Target="https://fantasydiscountwholesale.com/wp-content/uploads/2025/07/ZR195-1.jpg" TargetMode="External"/><Relationship Id="rId10" Type="http://schemas.openxmlformats.org/officeDocument/2006/relationships/hyperlink" Target="https://fantasydiscountwholesale.com/wp-content/uploads/2023/10/6134.jpeg" TargetMode="External"/><Relationship Id="rId13" Type="http://schemas.openxmlformats.org/officeDocument/2006/relationships/hyperlink" Target="https://fantasydiscountwholesale.com/wp-content/uploads/2025/02/9300.jpeg" TargetMode="External"/><Relationship Id="rId12" Type="http://schemas.openxmlformats.org/officeDocument/2006/relationships/hyperlink" Target="https://fantasydiscountwholesale.com/wp-content/uploads/2023/10/7532.jpeg" TargetMode="External"/><Relationship Id="rId756" Type="http://schemas.openxmlformats.org/officeDocument/2006/relationships/hyperlink" Target="https://fantasydiscountwholesale.com/wp-content/uploads/2023/10/ARM001-1.jpeg" TargetMode="External"/><Relationship Id="rId755" Type="http://schemas.openxmlformats.org/officeDocument/2006/relationships/hyperlink" Target="https://fantasydiscountwholesale.com/wp-content/uploads/2024/01/53998.jpeg" TargetMode="External"/><Relationship Id="rId754" Type="http://schemas.openxmlformats.org/officeDocument/2006/relationships/hyperlink" Target="https://fantasydiscountwholesale.com/wp-content/uploads/2023/10/FD707.jpeg" TargetMode="External"/><Relationship Id="rId753" Type="http://schemas.openxmlformats.org/officeDocument/2006/relationships/hyperlink" Target="https://fantasydiscountwholesale.com/wp-content/uploads/2023/10/FD701-scaled.jpeg" TargetMode="External"/><Relationship Id="rId759" Type="http://schemas.openxmlformats.org/officeDocument/2006/relationships/hyperlink" Target="https://fantasydiscountwholesale.com/wp-content/uploads/2023/10/YF669-19-1.jpeg" TargetMode="External"/><Relationship Id="rId758" Type="http://schemas.openxmlformats.org/officeDocument/2006/relationships/hyperlink" Target="https://fantasydiscountwholesale.com/wp-content/uploads/2023/10/YJ-Q002-1.jpeg" TargetMode="External"/><Relationship Id="rId757" Type="http://schemas.openxmlformats.org/officeDocument/2006/relationships/hyperlink" Target="https://fantasydiscountwholesale.com/wp-content/uploads/2023/10/ARB1325.jpeg" TargetMode="External"/><Relationship Id="rId15" Type="http://schemas.openxmlformats.org/officeDocument/2006/relationships/hyperlink" Target="https://fantasydiscountwholesale.com/wp-content/uploads/2023/10/7355-1.jpeg" TargetMode="External"/><Relationship Id="rId14" Type="http://schemas.openxmlformats.org/officeDocument/2006/relationships/hyperlink" Target="https://fantasydiscountwholesale.com/wp-content/uploads/2023/10/7348.jpeg" TargetMode="External"/><Relationship Id="rId17" Type="http://schemas.openxmlformats.org/officeDocument/2006/relationships/hyperlink" Target="https://fantasydiscountwholesale.com/wp-content/uploads/2025/02/8914.jpeg" TargetMode="External"/><Relationship Id="rId16" Type="http://schemas.openxmlformats.org/officeDocument/2006/relationships/hyperlink" Target="https://fantasydiscountwholesale.com/wp-content/uploads/2025/02/8891.jpeg" TargetMode="External"/><Relationship Id="rId1340" Type="http://schemas.openxmlformats.org/officeDocument/2006/relationships/hyperlink" Target="https://fantasydiscountwholesale.com/wp-content/uploads/2025/07/20082.jpg" TargetMode="External"/><Relationship Id="rId19" Type="http://schemas.openxmlformats.org/officeDocument/2006/relationships/hyperlink" Target="https://fantasydiscountwholesale.com/wp-content/uploads/2025/02/7729.jpeg" TargetMode="External"/><Relationship Id="rId752" Type="http://schemas.openxmlformats.org/officeDocument/2006/relationships/hyperlink" Target="https://fantasydiscountwholesale.com/wp-content/uploads/2023/10/202B.jpeg" TargetMode="External"/><Relationship Id="rId1341" Type="http://schemas.openxmlformats.org/officeDocument/2006/relationships/hyperlink" Target="https://fantasydiscountwholesale.com/wp-content/uploads/2025/07/20080.jpg" TargetMode="External"/><Relationship Id="rId18" Type="http://schemas.openxmlformats.org/officeDocument/2006/relationships/hyperlink" Target="https://fantasydiscountwholesale.com/wp-content/uploads/2025/02/3543.jpeg" TargetMode="External"/><Relationship Id="rId751" Type="http://schemas.openxmlformats.org/officeDocument/2006/relationships/hyperlink" Target="https://fantasydiscountwholesale.com/wp-content/uploads/2023/10/10698-Bubble-gun-1.jpeg" TargetMode="External"/><Relationship Id="rId1342" Type="http://schemas.openxmlformats.org/officeDocument/2006/relationships/hyperlink" Target="https://fantasydiscountwholesale.com/wp-content/uploads/2023/10/9966.jpeg" TargetMode="External"/><Relationship Id="rId750" Type="http://schemas.openxmlformats.org/officeDocument/2006/relationships/hyperlink" Target="https://fantasydiscountwholesale.com/wp-content/uploads/2023/10/C-093.jpeg" TargetMode="External"/><Relationship Id="rId1343" Type="http://schemas.openxmlformats.org/officeDocument/2006/relationships/hyperlink" Target="https://fantasydiscountwholesale.com/wp-content/uploads/2025/07/966-12.avif" TargetMode="External"/><Relationship Id="rId1344" Type="http://schemas.openxmlformats.org/officeDocument/2006/relationships/hyperlink" Target="https://fantasydiscountwholesale.com/wp-content/uploads/2025/07/966-11.webp" TargetMode="External"/><Relationship Id="rId84" Type="http://schemas.openxmlformats.org/officeDocument/2006/relationships/hyperlink" Target="https://fantasydiscountwholesale.com/wp-content/uploads/2023/10/11-48.jpeg" TargetMode="External"/><Relationship Id="rId83" Type="http://schemas.openxmlformats.org/officeDocument/2006/relationships/hyperlink" Target="https://fantasydiscountwholesale.com/wp-content/uploads/2023/10/XR2025.jpeg" TargetMode="External"/><Relationship Id="rId86" Type="http://schemas.openxmlformats.org/officeDocument/2006/relationships/hyperlink" Target="https://fantasydiscountwholesale.com/wp-content/uploads/2026/02/CH91033.jpeg" TargetMode="External"/><Relationship Id="rId85" Type="http://schemas.openxmlformats.org/officeDocument/2006/relationships/hyperlink" Target="https://fantasydiscountwholesale.com/wp-content/uploads/2023/10/FD524-1.jpeg" TargetMode="External"/><Relationship Id="rId88" Type="http://schemas.openxmlformats.org/officeDocument/2006/relationships/hyperlink" Target="https://fantasydiscountwholesale.com/wp-content/uploads/2025/06/CH86439.jpg" TargetMode="External"/><Relationship Id="rId87" Type="http://schemas.openxmlformats.org/officeDocument/2006/relationships/hyperlink" Target="https://fantasydiscountwholesale.com/wp-content/uploads/2023/10/003-680.jpeg" TargetMode="External"/><Relationship Id="rId89" Type="http://schemas.openxmlformats.org/officeDocument/2006/relationships/hyperlink" Target="https://fantasydiscountwholesale.com/wp-content/uploads/2024/02/40844.jpeg" TargetMode="External"/><Relationship Id="rId709" Type="http://schemas.openxmlformats.org/officeDocument/2006/relationships/hyperlink" Target="https://fantasydiscountwholesale.com/wp-content/uploads/2023/10/4016-tijeras-negras.jpeg" TargetMode="External"/><Relationship Id="rId708" Type="http://schemas.openxmlformats.org/officeDocument/2006/relationships/hyperlink" Target="https://fantasydiscountwholesale.com/wp-content/uploads/2024/03/505603.jpeg" TargetMode="External"/><Relationship Id="rId707" Type="http://schemas.openxmlformats.org/officeDocument/2006/relationships/hyperlink" Target="https://fantasydiscountwholesale.com/wp-content/uploads/2023/10/A-224-Multi-used-needles.jpeg" TargetMode="External"/><Relationship Id="rId706" Type="http://schemas.openxmlformats.org/officeDocument/2006/relationships/hyperlink" Target="https://fantasydiscountwholesale.com/wp-content/uploads/2023/10/2915-Alarma-1.jpeg" TargetMode="External"/><Relationship Id="rId80" Type="http://schemas.openxmlformats.org/officeDocument/2006/relationships/hyperlink" Target="https://fantasydiscountwholesale.com/wp-content/uploads/2023/10/FD697.jpeg" TargetMode="External"/><Relationship Id="rId82" Type="http://schemas.openxmlformats.org/officeDocument/2006/relationships/hyperlink" Target="https://fantasydiscountwholesale.com/wp-content/uploads/2023/10/3317-cepillo.jpeg" TargetMode="External"/><Relationship Id="rId81" Type="http://schemas.openxmlformats.org/officeDocument/2006/relationships/hyperlink" Target="https://fantasydiscountwholesale.com/wp-content/uploads/2023/10/221057-1.jpeg" TargetMode="External"/><Relationship Id="rId701" Type="http://schemas.openxmlformats.org/officeDocument/2006/relationships/hyperlink" Target="https://fantasydiscountwholesale.com/wp-content/uploads/2023/10/690209-1.jpeg" TargetMode="External"/><Relationship Id="rId700" Type="http://schemas.openxmlformats.org/officeDocument/2006/relationships/hyperlink" Target="https://fantasydiscountwholesale.com/wp-content/uploads/2023/10/8172-Esponja-Sapolio-1.jpeg" TargetMode="External"/><Relationship Id="rId705" Type="http://schemas.openxmlformats.org/officeDocument/2006/relationships/hyperlink" Target="https://fantasydiscountwholesale.com/wp-content/uploads/2023/10/T125.jpeg" TargetMode="External"/><Relationship Id="rId704" Type="http://schemas.openxmlformats.org/officeDocument/2006/relationships/hyperlink" Target="https://fantasydiscountwholesale.com/wp-content/uploads/2023/10/FD813-1.jpeg" TargetMode="External"/><Relationship Id="rId703" Type="http://schemas.openxmlformats.org/officeDocument/2006/relationships/hyperlink" Target="https://fantasydiscountwholesale.com/wp-content/uploads/2023/10/1828-battery-LED.jpeg" TargetMode="External"/><Relationship Id="rId702" Type="http://schemas.openxmlformats.org/officeDocument/2006/relationships/hyperlink" Target="https://fantasydiscountwholesale.com/wp-content/uploads/2023/10/L-140.jpeg" TargetMode="External"/><Relationship Id="rId73" Type="http://schemas.openxmlformats.org/officeDocument/2006/relationships/hyperlink" Target="https://fantasydiscountwholesale.com/wp-content/uploads/2025/02/82166.jpeg" TargetMode="External"/><Relationship Id="rId72" Type="http://schemas.openxmlformats.org/officeDocument/2006/relationships/hyperlink" Target="https://fantasydiscountwholesale.com/wp-content/uploads/2025/02/82167.jpeg" TargetMode="External"/><Relationship Id="rId75" Type="http://schemas.openxmlformats.org/officeDocument/2006/relationships/hyperlink" Target="https://fantasydiscountwholesale.com/wp-content/uploads/2023/10/6033-piedras-de-rio.jpeg" TargetMode="External"/><Relationship Id="rId74" Type="http://schemas.openxmlformats.org/officeDocument/2006/relationships/hyperlink" Target="https://fantasydiscountwholesale.com/wp-content/uploads/2025/02/82164.jpeg" TargetMode="External"/><Relationship Id="rId77" Type="http://schemas.openxmlformats.org/officeDocument/2006/relationships/hyperlink" Target="https://fantasydiscountwholesale.com/wp-content/uploads/2023/10/FD812-1.jpeg" TargetMode="External"/><Relationship Id="rId76" Type="http://schemas.openxmlformats.org/officeDocument/2006/relationships/hyperlink" Target="https://fantasydiscountwholesale.com/wp-content/uploads/2023/10/81-12-hielera.jpeg" TargetMode="External"/><Relationship Id="rId79" Type="http://schemas.openxmlformats.org/officeDocument/2006/relationships/hyperlink" Target="https://fantasydiscountwholesale.com/wp-content/uploads/2023/10/4070.jpeg" TargetMode="External"/><Relationship Id="rId78" Type="http://schemas.openxmlformats.org/officeDocument/2006/relationships/hyperlink" Target="https://fantasydiscountwholesale.com/wp-content/uploads/2023/10/803100-1.jpeg" TargetMode="External"/><Relationship Id="rId71" Type="http://schemas.openxmlformats.org/officeDocument/2006/relationships/hyperlink" Target="https://fantasydiscountwholesale.com/wp-content/uploads/2025/02/82165.jpeg" TargetMode="External"/><Relationship Id="rId70" Type="http://schemas.openxmlformats.org/officeDocument/2006/relationships/hyperlink" Target="https://fantasydiscountwholesale.com/wp-content/uploads/2023/10/FD-2209-1.jpeg" TargetMode="External"/><Relationship Id="rId62" Type="http://schemas.openxmlformats.org/officeDocument/2006/relationships/hyperlink" Target="https://fantasydiscountwholesale.com/wp-content/uploads/2025/04/503743.jpg" TargetMode="External"/><Relationship Id="rId1312" Type="http://schemas.openxmlformats.org/officeDocument/2006/relationships/hyperlink" Target="https://fantasydiscountwholesale.com/wp-content/uploads/2025/04/505805.jpg" TargetMode="External"/><Relationship Id="rId61" Type="http://schemas.openxmlformats.org/officeDocument/2006/relationships/hyperlink" Target="https://fantasydiscountwholesale.com/wp-content/uploads/2024/03/600289.jpeg" TargetMode="External"/><Relationship Id="rId1313" Type="http://schemas.openxmlformats.org/officeDocument/2006/relationships/hyperlink" Target="https://fantasydiscountwholesale.com/wp-content/uploads/2025/04/502799.jpg" TargetMode="External"/><Relationship Id="rId64" Type="http://schemas.openxmlformats.org/officeDocument/2006/relationships/hyperlink" Target="https://fantasydiscountwholesale.com/wp-content/uploads/2023/10/2026-1.jpeg" TargetMode="External"/><Relationship Id="rId1314" Type="http://schemas.openxmlformats.org/officeDocument/2006/relationships/hyperlink" Target="https://fantasydiscountwholesale.com/wp-content/uploads/2025/04/504977.jpg" TargetMode="External"/><Relationship Id="rId63" Type="http://schemas.openxmlformats.org/officeDocument/2006/relationships/hyperlink" Target="https://fantasydiscountwholesale.com/wp-content/uploads/2025/04/505797.jpg" TargetMode="External"/><Relationship Id="rId1315" Type="http://schemas.openxmlformats.org/officeDocument/2006/relationships/hyperlink" Target="https://fantasydiscountwholesale.com/wp-content/uploads/2025/04/504720.jpg" TargetMode="External"/><Relationship Id="rId66" Type="http://schemas.openxmlformats.org/officeDocument/2006/relationships/hyperlink" Target="https://fantasydiscountwholesale.com/wp-content/uploads/2023/10/5749.jpeg" TargetMode="External"/><Relationship Id="rId1316" Type="http://schemas.openxmlformats.org/officeDocument/2006/relationships/hyperlink" Target="https://fantasydiscountwholesale.com/wp-content/uploads/2025/04/502724.jpg" TargetMode="External"/><Relationship Id="rId65" Type="http://schemas.openxmlformats.org/officeDocument/2006/relationships/hyperlink" Target="https://fantasydiscountwholesale.com/wp-content/uploads/2023/10/CK-5728-1.jpeg" TargetMode="External"/><Relationship Id="rId1317" Type="http://schemas.openxmlformats.org/officeDocument/2006/relationships/hyperlink" Target="https://fantasydiscountwholesale.com/wp-content/uploads/2026/02/505755-1.jpeg" TargetMode="External"/><Relationship Id="rId68" Type="http://schemas.openxmlformats.org/officeDocument/2006/relationships/hyperlink" Target="https://fantasydiscountwholesale.com/wp-content/uploads/2023/10/94-9-1.jpeg" TargetMode="External"/><Relationship Id="rId1318" Type="http://schemas.openxmlformats.org/officeDocument/2006/relationships/hyperlink" Target="https://fantasydiscountwholesale.com/wp-content/uploads/2025/03/T-EO702.jpeg" TargetMode="External"/><Relationship Id="rId67" Type="http://schemas.openxmlformats.org/officeDocument/2006/relationships/hyperlink" Target="https://fantasydiscountwholesale.com/wp-content/uploads/2023/10/3296-9-1.jpeg" TargetMode="External"/><Relationship Id="rId1319" Type="http://schemas.openxmlformats.org/officeDocument/2006/relationships/hyperlink" Target="https://fantasydiscountwholesale.com/wp-content/uploads/2025/04/F5955.jpg" TargetMode="External"/><Relationship Id="rId729" Type="http://schemas.openxmlformats.org/officeDocument/2006/relationships/hyperlink" Target="https://fantasydiscountwholesale.com/wp-content/uploads/2023/10/257009-1.jpeg" TargetMode="External"/><Relationship Id="rId728" Type="http://schemas.openxmlformats.org/officeDocument/2006/relationships/hyperlink" Target="https://fantasydiscountwholesale.com/wp-content/uploads/2023/10/257008-1.jpeg" TargetMode="External"/><Relationship Id="rId60" Type="http://schemas.openxmlformats.org/officeDocument/2006/relationships/hyperlink" Target="https://fantasydiscountwholesale.com/wp-content/uploads/2024/03/600290.jpeg" TargetMode="External"/><Relationship Id="rId723" Type="http://schemas.openxmlformats.org/officeDocument/2006/relationships/hyperlink" Target="https://fantasydiscountwholesale.com/wp-content/uploads/2023/10/ZY-898.jpeg" TargetMode="External"/><Relationship Id="rId722" Type="http://schemas.openxmlformats.org/officeDocument/2006/relationships/hyperlink" Target="https://fantasydiscountwholesale.com/wp-content/uploads/2023/10/FD928.jpeg" TargetMode="External"/><Relationship Id="rId721" Type="http://schemas.openxmlformats.org/officeDocument/2006/relationships/hyperlink" Target="https://fantasydiscountwholesale.com/wp-content/uploads/2023/10/50069-1.jpeg" TargetMode="External"/><Relationship Id="rId720" Type="http://schemas.openxmlformats.org/officeDocument/2006/relationships/hyperlink" Target="https://fantasydiscountwholesale.com/wp-content/uploads/2024/03/5448.jpeg" TargetMode="External"/><Relationship Id="rId727" Type="http://schemas.openxmlformats.org/officeDocument/2006/relationships/hyperlink" Target="https://fantasydiscountwholesale.com/wp-content/uploads/2023/10/257010-1.jpeg" TargetMode="External"/><Relationship Id="rId726" Type="http://schemas.openxmlformats.org/officeDocument/2006/relationships/hyperlink" Target="https://fantasydiscountwholesale.com/wp-content/uploads/2024/02/FD221011.jpeg" TargetMode="External"/><Relationship Id="rId725" Type="http://schemas.openxmlformats.org/officeDocument/2006/relationships/hyperlink" Target="https://fantasydiscountwholesale.com/wp-content/uploads/2023/10/20400-1.jpeg" TargetMode="External"/><Relationship Id="rId724" Type="http://schemas.openxmlformats.org/officeDocument/2006/relationships/hyperlink" Target="https://fantasydiscountwholesale.com/wp-content/uploads/2024/02/0713.jpeg" TargetMode="External"/><Relationship Id="rId69" Type="http://schemas.openxmlformats.org/officeDocument/2006/relationships/hyperlink" Target="https://fantasydiscountwholesale.com/wp-content/uploads/2023/10/3849.jpeg" TargetMode="External"/><Relationship Id="rId1310" Type="http://schemas.openxmlformats.org/officeDocument/2006/relationships/hyperlink" Target="https://fantasydiscountwholesale.com/wp-content/uploads/2025/04/505729.jpg" TargetMode="External"/><Relationship Id="rId1311" Type="http://schemas.openxmlformats.org/officeDocument/2006/relationships/hyperlink" Target="https://fantasydiscountwholesale.com/wp-content/uploads/2025/04/502533.jpg" TargetMode="External"/><Relationship Id="rId51" Type="http://schemas.openxmlformats.org/officeDocument/2006/relationships/hyperlink" Target="https://fantasydiscountwholesale.com/wp-content/uploads/2023/10/50073.jpeg" TargetMode="External"/><Relationship Id="rId1301" Type="http://schemas.openxmlformats.org/officeDocument/2006/relationships/hyperlink" Target="https://fantasydiscountwholesale.com/wp-content/uploads/2025/03/20126.jpeg" TargetMode="External"/><Relationship Id="rId50" Type="http://schemas.openxmlformats.org/officeDocument/2006/relationships/hyperlink" Target="https://fantasydiscountwholesale.com/wp-content/uploads/2023/10/FD701-scaled.jpeg" TargetMode="External"/><Relationship Id="rId1302" Type="http://schemas.openxmlformats.org/officeDocument/2006/relationships/hyperlink" Target="https://fantasydiscountwholesale.com/wp-content/uploads/2025/04/Z001-818.jpg" TargetMode="External"/><Relationship Id="rId53" Type="http://schemas.openxmlformats.org/officeDocument/2006/relationships/hyperlink" Target="https://fantasydiscountwholesale.com/wp-content/uploads/2025/05/69519.jpg" TargetMode="External"/><Relationship Id="rId1303" Type="http://schemas.openxmlformats.org/officeDocument/2006/relationships/hyperlink" Target="https://fantasydiscountwholesale.com/wp-content/uploads/2025/04/600237.jpg" TargetMode="External"/><Relationship Id="rId52" Type="http://schemas.openxmlformats.org/officeDocument/2006/relationships/hyperlink" Target="https://fantasydiscountwholesale.com/wp-content/uploads/2025/05/69465.jpg" TargetMode="External"/><Relationship Id="rId1304" Type="http://schemas.openxmlformats.org/officeDocument/2006/relationships/hyperlink" Target="https://fantasydiscountwholesale.com/wp-content/uploads/2025/04/600238.jpg" TargetMode="External"/><Relationship Id="rId55" Type="http://schemas.openxmlformats.org/officeDocument/2006/relationships/hyperlink" Target="https://fantasydiscountwholesale.com/wp-content/uploads/2025/05/69506.jpg" TargetMode="External"/><Relationship Id="rId1305" Type="http://schemas.openxmlformats.org/officeDocument/2006/relationships/hyperlink" Target="https://fantasydiscountwholesale.com/wp-content/uploads/2025/04/505917.jpg" TargetMode="External"/><Relationship Id="rId54" Type="http://schemas.openxmlformats.org/officeDocument/2006/relationships/hyperlink" Target="https://fantasydiscountwholesale.com/wp-content/uploads/2025/05/69463.jpg" TargetMode="External"/><Relationship Id="rId1306" Type="http://schemas.openxmlformats.org/officeDocument/2006/relationships/hyperlink" Target="https://fantasydiscountwholesale.com/wp-content/uploads/2025/10/110328.jpeg" TargetMode="External"/><Relationship Id="rId57" Type="http://schemas.openxmlformats.org/officeDocument/2006/relationships/hyperlink" Target="https://fantasydiscountwholesale.com/wp-content/uploads/2025/05/69504.jpg" TargetMode="External"/><Relationship Id="rId1307" Type="http://schemas.openxmlformats.org/officeDocument/2006/relationships/hyperlink" Target="https://fantasydiscountwholesale.com/wp-content/uploads/2025/04/50074.jpg" TargetMode="External"/><Relationship Id="rId56" Type="http://schemas.openxmlformats.org/officeDocument/2006/relationships/hyperlink" Target="https://fantasydiscountwholesale.com/wp-content/uploads/2025/05/69512.jpg" TargetMode="External"/><Relationship Id="rId1308" Type="http://schemas.openxmlformats.org/officeDocument/2006/relationships/hyperlink" Target="https://fantasydiscountwholesale.com/wp-content/uploads/2025/04/600913.jpg" TargetMode="External"/><Relationship Id="rId1309" Type="http://schemas.openxmlformats.org/officeDocument/2006/relationships/hyperlink" Target="https://fantasydiscountwholesale.com/wp-content/uploads/2025/04/600911.jpg" TargetMode="External"/><Relationship Id="rId719" Type="http://schemas.openxmlformats.org/officeDocument/2006/relationships/hyperlink" Target="https://fantasydiscountwholesale.com/wp-content/uploads/2023/10/FD918-1.jpeg" TargetMode="External"/><Relationship Id="rId718" Type="http://schemas.openxmlformats.org/officeDocument/2006/relationships/hyperlink" Target="https://fantasydiscountwholesale.com/wp-content/uploads/2023/10/5601.jpeg" TargetMode="External"/><Relationship Id="rId717" Type="http://schemas.openxmlformats.org/officeDocument/2006/relationships/hyperlink" Target="https://fantasydiscountwholesale.com/wp-content/uploads/2023/10/5691-1.jpeg" TargetMode="External"/><Relationship Id="rId712" Type="http://schemas.openxmlformats.org/officeDocument/2006/relationships/hyperlink" Target="https://fantasydiscountwholesale.com/wp-content/uploads/2023/10/D823-1.jpeg" TargetMode="External"/><Relationship Id="rId711" Type="http://schemas.openxmlformats.org/officeDocument/2006/relationships/hyperlink" Target="https://fantasydiscountwholesale.com/wp-content/uploads/2023/10/99000-1.jpeg" TargetMode="External"/><Relationship Id="rId710" Type="http://schemas.openxmlformats.org/officeDocument/2006/relationships/hyperlink" Target="https://fantasydiscountwholesale.com/wp-content/uploads/2023/10/1102.jpeg" TargetMode="External"/><Relationship Id="rId716" Type="http://schemas.openxmlformats.org/officeDocument/2006/relationships/hyperlink" Target="https://fantasydiscountwholesale.com/wp-content/uploads/2024/02/503289.jpeg" TargetMode="External"/><Relationship Id="rId715" Type="http://schemas.openxmlformats.org/officeDocument/2006/relationships/hyperlink" Target="https://fantasydiscountwholesale.com/wp-content/uploads/2023/10/W5979-1.jpeg" TargetMode="External"/><Relationship Id="rId714" Type="http://schemas.openxmlformats.org/officeDocument/2006/relationships/hyperlink" Target="https://fantasydiscountwholesale.com/wp-content/uploads/2023/10/3709-1.jpeg" TargetMode="External"/><Relationship Id="rId713" Type="http://schemas.openxmlformats.org/officeDocument/2006/relationships/hyperlink" Target="https://fantasydiscountwholesale.com/wp-content/uploads/2023/10/3710-1.jpeg" TargetMode="External"/><Relationship Id="rId59" Type="http://schemas.openxmlformats.org/officeDocument/2006/relationships/hyperlink" Target="https://fantasydiscountwholesale.com/wp-content/uploads/2023/10/2206.jpeg" TargetMode="External"/><Relationship Id="rId58" Type="http://schemas.openxmlformats.org/officeDocument/2006/relationships/hyperlink" Target="https://fantasydiscountwholesale.com/wp-content/uploads/2023/10/900782-1.jpeg" TargetMode="External"/><Relationship Id="rId1300" Type="http://schemas.openxmlformats.org/officeDocument/2006/relationships/hyperlink" Target="https://fantasydiscountwholesale.com/wp-content/uploads/2025/03/20149.jpeg" TargetMode="External"/><Relationship Id="rId349" Type="http://schemas.openxmlformats.org/officeDocument/2006/relationships/hyperlink" Target="https://fantasydiscountwholesale.com/wp-content/uploads/2023/10/3015.jpeg" TargetMode="External"/><Relationship Id="rId348" Type="http://schemas.openxmlformats.org/officeDocument/2006/relationships/hyperlink" Target="https://fantasydiscountwholesale.com/wp-content/uploads/2023/10/B-TJ804.jpeg" TargetMode="External"/><Relationship Id="rId347" Type="http://schemas.openxmlformats.org/officeDocument/2006/relationships/hyperlink" Target="https://fantasydiscountwholesale.com/wp-content/uploads/2023/10/FD608.jpeg" TargetMode="External"/><Relationship Id="rId346" Type="http://schemas.openxmlformats.org/officeDocument/2006/relationships/hyperlink" Target="https://fantasydiscountwholesale.com/wp-content/uploads/2025/06/CH86490.jpg" TargetMode="External"/><Relationship Id="rId341" Type="http://schemas.openxmlformats.org/officeDocument/2006/relationships/hyperlink" Target="https://fantasydiscountwholesale.com/wp-content/uploads/2024/08/86027.jpeg" TargetMode="External"/><Relationship Id="rId340" Type="http://schemas.openxmlformats.org/officeDocument/2006/relationships/hyperlink" Target="https://fantasydiscountwholesale.com/wp-content/uploads/2023/10/20lb-maletin.jpeg" TargetMode="External"/><Relationship Id="rId345" Type="http://schemas.openxmlformats.org/officeDocument/2006/relationships/hyperlink" Target="https://fantasydiscountwholesale.com/wp-content/uploads/2025/06/CH85477.jpg" TargetMode="External"/><Relationship Id="rId344" Type="http://schemas.openxmlformats.org/officeDocument/2006/relationships/hyperlink" Target="https://fantasydiscountwholesale.com/wp-content/uploads/2025/06/CH85476.jpg" TargetMode="External"/><Relationship Id="rId343" Type="http://schemas.openxmlformats.org/officeDocument/2006/relationships/hyperlink" Target="https://fantasydiscountwholesale.com/wp-content/uploads/2025/06/CH82275.jpg" TargetMode="External"/><Relationship Id="rId342" Type="http://schemas.openxmlformats.org/officeDocument/2006/relationships/hyperlink" Target="https://fantasydiscountwholesale.com/wp-content/uploads/2025/05/82639.jpg" TargetMode="External"/><Relationship Id="rId338" Type="http://schemas.openxmlformats.org/officeDocument/2006/relationships/hyperlink" Target="https://fantasydiscountwholesale.com/wp-content/uploads/2025/01/702011.jpeg" TargetMode="External"/><Relationship Id="rId337" Type="http://schemas.openxmlformats.org/officeDocument/2006/relationships/hyperlink" Target="https://fantasydiscountwholesale.com/wp-content/uploads/2024/05/FD606.jpeg" TargetMode="External"/><Relationship Id="rId336" Type="http://schemas.openxmlformats.org/officeDocument/2006/relationships/hyperlink" Target="https://fantasydiscountwholesale.com/wp-content/uploads/2024/02/600280.jpeg" TargetMode="External"/><Relationship Id="rId335" Type="http://schemas.openxmlformats.org/officeDocument/2006/relationships/hyperlink" Target="https://fantasydiscountwholesale.com/wp-content/uploads/2023/10/32784-sacapuntas-1.jpeg" TargetMode="External"/><Relationship Id="rId339" Type="http://schemas.openxmlformats.org/officeDocument/2006/relationships/hyperlink" Target="https://fantasydiscountwholesale.com/wp-content/uploads/2023/10/FD70.jpeg" TargetMode="External"/><Relationship Id="rId330" Type="http://schemas.openxmlformats.org/officeDocument/2006/relationships/hyperlink" Target="https://fantasydiscountwholesale.com/wp-content/uploads/2023/10/21019-gafas.jpeg" TargetMode="External"/><Relationship Id="rId334" Type="http://schemas.openxmlformats.org/officeDocument/2006/relationships/hyperlink" Target="https://fantasydiscountwholesale.com/wp-content/uploads/2023/10/FD607-borradores-y-sacapuntas-1.jpeg" TargetMode="External"/><Relationship Id="rId333" Type="http://schemas.openxmlformats.org/officeDocument/2006/relationships/hyperlink" Target="https://fantasydiscountwholesale.com/wp-content/uploads/2023/10/MSL-205-1.jpeg" TargetMode="External"/><Relationship Id="rId332" Type="http://schemas.openxmlformats.org/officeDocument/2006/relationships/hyperlink" Target="https://fantasydiscountwholesale.com/wp-content/uploads/2025/09/50060.jpeg" TargetMode="External"/><Relationship Id="rId331" Type="http://schemas.openxmlformats.org/officeDocument/2006/relationships/hyperlink" Target="https://fantasydiscountwholesale.com/wp-content/uploads/2023/10/503544.jpeg" TargetMode="External"/><Relationship Id="rId370" Type="http://schemas.openxmlformats.org/officeDocument/2006/relationships/hyperlink" Target="https://fantasydiscountwholesale.com/wp-content/uploads/2025/06/CH26632.jpg" TargetMode="External"/><Relationship Id="rId369" Type="http://schemas.openxmlformats.org/officeDocument/2006/relationships/hyperlink" Target="https://fantasydiscountwholesale.com/wp-content/uploads/2025/06/CH80389.jpg" TargetMode="External"/><Relationship Id="rId368" Type="http://schemas.openxmlformats.org/officeDocument/2006/relationships/hyperlink" Target="https://fantasydiscountwholesale.com/wp-content/uploads/2025/06/CH26660.jpg" TargetMode="External"/><Relationship Id="rId363" Type="http://schemas.openxmlformats.org/officeDocument/2006/relationships/hyperlink" Target="https://fantasydiscountwholesale.com/wp-content/uploads/2023/11/FD711.jpeg" TargetMode="External"/><Relationship Id="rId362" Type="http://schemas.openxmlformats.org/officeDocument/2006/relationships/hyperlink" Target="https://fantasydiscountwholesale.com/wp-content/uploads/2023/10/09032.jpeg" TargetMode="External"/><Relationship Id="rId361" Type="http://schemas.openxmlformats.org/officeDocument/2006/relationships/hyperlink" Target="https://fantasydiscountwholesale.com/wp-content/uploads/2024/02/FD712.jpeg" TargetMode="External"/><Relationship Id="rId360" Type="http://schemas.openxmlformats.org/officeDocument/2006/relationships/hyperlink" Target="https://fantasydiscountwholesale.com/wp-content/uploads/2023/10/DC-38-kitchenware-1.jpeg" TargetMode="External"/><Relationship Id="rId367" Type="http://schemas.openxmlformats.org/officeDocument/2006/relationships/hyperlink" Target="https://fantasydiscountwholesale.com/wp-content/uploads/2025/06/CH91134.jpg" TargetMode="External"/><Relationship Id="rId366" Type="http://schemas.openxmlformats.org/officeDocument/2006/relationships/hyperlink" Target="https://fantasydiscountwholesale.com/wp-content/uploads/2025/06/CH91109.jpg" TargetMode="External"/><Relationship Id="rId365" Type="http://schemas.openxmlformats.org/officeDocument/2006/relationships/hyperlink" Target="https://fantasydiscountwholesale.com/wp-content/uploads/2025/02/3285.jpeg" TargetMode="External"/><Relationship Id="rId364" Type="http://schemas.openxmlformats.org/officeDocument/2006/relationships/hyperlink" Target="https://fantasydiscountwholesale.com/wp-content/uploads/2025/02/3283.jpeg" TargetMode="External"/><Relationship Id="rId95" Type="http://schemas.openxmlformats.org/officeDocument/2006/relationships/hyperlink" Target="https://fantasydiscountwholesale.com/wp-content/uploads/2023/10/99738.jpeg" TargetMode="External"/><Relationship Id="rId94" Type="http://schemas.openxmlformats.org/officeDocument/2006/relationships/hyperlink" Target="https://fantasydiscountwholesale.com/wp-content/uploads/2023/12/99740.jpeg" TargetMode="External"/><Relationship Id="rId97" Type="http://schemas.openxmlformats.org/officeDocument/2006/relationships/hyperlink" Target="https://fantasydiscountwholesale.com/wp-content/uploads/2024/02/40843-1.jpeg" TargetMode="External"/><Relationship Id="rId96" Type="http://schemas.openxmlformats.org/officeDocument/2006/relationships/hyperlink" Target="https://fantasydiscountwholesale.com/wp-content/uploads/2023/10/71497-1.jpeg" TargetMode="External"/><Relationship Id="rId99" Type="http://schemas.openxmlformats.org/officeDocument/2006/relationships/hyperlink" Target="https://fantasydiscountwholesale.com/wp-content/uploads/2025/05/48888-1.jpg" TargetMode="External"/><Relationship Id="rId98" Type="http://schemas.openxmlformats.org/officeDocument/2006/relationships/hyperlink" Target="https://fantasydiscountwholesale.com/wp-content/uploads/2023/10/71551.jpeg" TargetMode="External"/><Relationship Id="rId91" Type="http://schemas.openxmlformats.org/officeDocument/2006/relationships/hyperlink" Target="https://fantasydiscountwholesale.com/wp-content/uploads/2023/11/40855.jpeg" TargetMode="External"/><Relationship Id="rId90" Type="http://schemas.openxmlformats.org/officeDocument/2006/relationships/hyperlink" Target="https://fantasydiscountwholesale.com/wp-content/uploads/2024/02/71552.jpeg" TargetMode="External"/><Relationship Id="rId93" Type="http://schemas.openxmlformats.org/officeDocument/2006/relationships/hyperlink" Target="https://fantasydiscountwholesale.com/wp-content/uploads/2023/12/55132.jpeg" TargetMode="External"/><Relationship Id="rId92" Type="http://schemas.openxmlformats.org/officeDocument/2006/relationships/hyperlink" Target="https://fantasydiscountwholesale.com/wp-content/uploads/2023/10/71553-1.jpeg" TargetMode="External"/><Relationship Id="rId359" Type="http://schemas.openxmlformats.org/officeDocument/2006/relationships/hyperlink" Target="https://fantasydiscountwholesale.com/wp-content/uploads/2023/10/180602-shower-curtain-rings.jpeg" TargetMode="External"/><Relationship Id="rId358" Type="http://schemas.openxmlformats.org/officeDocument/2006/relationships/hyperlink" Target="https://fantasydiscountwholesale.com/wp-content/uploads/2023/10/FD822.jpeg" TargetMode="External"/><Relationship Id="rId357" Type="http://schemas.openxmlformats.org/officeDocument/2006/relationships/hyperlink" Target="https://fantasydiscountwholesale.com/wp-content/uploads/2023/10/H016-3-colores-1.jpeg" TargetMode="External"/><Relationship Id="rId352" Type="http://schemas.openxmlformats.org/officeDocument/2006/relationships/hyperlink" Target="https://fantasydiscountwholesale.com/wp-content/uploads/2023/10/904B.jpeg" TargetMode="External"/><Relationship Id="rId351" Type="http://schemas.openxmlformats.org/officeDocument/2006/relationships/hyperlink" Target="https://fantasydiscountwholesale.com/wp-content/uploads/2023/10/FD904w-1.jpeg" TargetMode="External"/><Relationship Id="rId350" Type="http://schemas.openxmlformats.org/officeDocument/2006/relationships/hyperlink" Target="https://fantasydiscountwholesale.com/wp-content/uploads/2023/10/FD824.jpeg" TargetMode="External"/><Relationship Id="rId356" Type="http://schemas.openxmlformats.org/officeDocument/2006/relationships/hyperlink" Target="https://fantasydiscountwholesale.com/wp-content/uploads/2023/10/Fd904-1.jpeg" TargetMode="External"/><Relationship Id="rId355" Type="http://schemas.openxmlformats.org/officeDocument/2006/relationships/hyperlink" Target="https://fantasydiscountwholesale.com/wp-content/uploads/2024/10/5752.jpeg" TargetMode="External"/><Relationship Id="rId354" Type="http://schemas.openxmlformats.org/officeDocument/2006/relationships/hyperlink" Target="https://fantasydiscountwholesale.com/wp-content/uploads/2024/09/36076.jpeg" TargetMode="External"/><Relationship Id="rId353" Type="http://schemas.openxmlformats.org/officeDocument/2006/relationships/hyperlink" Target="https://fantasydiscountwholesale.com/wp-content/uploads/2023/10/FD2208-1.jpeg" TargetMode="External"/><Relationship Id="rId1378" Type="http://schemas.openxmlformats.org/officeDocument/2006/relationships/hyperlink" Target="https://fantasydiscountwholesale.com/wp-content/uploads/2025/08/ARW10082.jpeg" TargetMode="External"/><Relationship Id="rId1379" Type="http://schemas.openxmlformats.org/officeDocument/2006/relationships/hyperlink" Target="https://fantasydiscountwholesale.com/wp-content/uploads/2025/08/ARW21681.jpeg" TargetMode="External"/><Relationship Id="rId305" Type="http://schemas.openxmlformats.org/officeDocument/2006/relationships/hyperlink" Target="https://fantasydiscountwholesale.com/wp-content/uploads/2023/10/03001.jpeg" TargetMode="External"/><Relationship Id="rId789" Type="http://schemas.openxmlformats.org/officeDocument/2006/relationships/hyperlink" Target="https://fantasydiscountwholesale.com/wp-content/uploads/2023/10/A380-200-1.jpg" TargetMode="External"/><Relationship Id="rId304" Type="http://schemas.openxmlformats.org/officeDocument/2006/relationships/hyperlink" Target="https://fantasydiscountwholesale.com/wp-content/uploads/2023/10/ARB56826.jpeg" TargetMode="External"/><Relationship Id="rId788" Type="http://schemas.openxmlformats.org/officeDocument/2006/relationships/hyperlink" Target="https://fantasydiscountwholesale.com/wp-content/uploads/2023/10/8811-25-1.jpeg" TargetMode="External"/><Relationship Id="rId303" Type="http://schemas.openxmlformats.org/officeDocument/2006/relationships/hyperlink" Target="https://fantasydiscountwholesale.com/wp-content/uploads/2023/10/ARM710.jpeg" TargetMode="External"/><Relationship Id="rId787" Type="http://schemas.openxmlformats.org/officeDocument/2006/relationships/hyperlink" Target="https://fantasydiscountwholesale.com/wp-content/uploads/2023/10/0927.jpeg" TargetMode="External"/><Relationship Id="rId302" Type="http://schemas.openxmlformats.org/officeDocument/2006/relationships/hyperlink" Target="https://fantasydiscountwholesale.com/wp-content/uploads/2025/06/CH90074.jpg" TargetMode="External"/><Relationship Id="rId786" Type="http://schemas.openxmlformats.org/officeDocument/2006/relationships/hyperlink" Target="https://fantasydiscountwholesale.com/wp-content/uploads/2023/10/ZR160.jpeg" TargetMode="External"/><Relationship Id="rId309" Type="http://schemas.openxmlformats.org/officeDocument/2006/relationships/hyperlink" Target="https://fantasydiscountwholesale.com/wp-content/uploads/2023/10/502052.jpeg" TargetMode="External"/><Relationship Id="rId308" Type="http://schemas.openxmlformats.org/officeDocument/2006/relationships/hyperlink" Target="https://fantasydiscountwholesale.com/wp-content/uploads/2023/10/A16-2.jpeg" TargetMode="External"/><Relationship Id="rId307" Type="http://schemas.openxmlformats.org/officeDocument/2006/relationships/hyperlink" Target="https://fantasydiscountwholesale.com/wp-content/uploads/2025/09/HA13.jpeg" TargetMode="External"/><Relationship Id="rId306" Type="http://schemas.openxmlformats.org/officeDocument/2006/relationships/hyperlink" Target="https://fantasydiscountwholesale.com/wp-content/uploads/2023/10/02001.jpeg" TargetMode="External"/><Relationship Id="rId781" Type="http://schemas.openxmlformats.org/officeDocument/2006/relationships/hyperlink" Target="https://fantasydiscountwholesale.com/wp-content/uploads/2023/10/ARG16041-1.jpeg" TargetMode="External"/><Relationship Id="rId1370" Type="http://schemas.openxmlformats.org/officeDocument/2006/relationships/hyperlink" Target="https://fantasydiscountwholesale.com/wp-content/uploads/2025/08/ARG260.jpeg" TargetMode="External"/><Relationship Id="rId780" Type="http://schemas.openxmlformats.org/officeDocument/2006/relationships/hyperlink" Target="https://fantasydiscountwholesale.com/wp-content/uploads/2023/10/1938.jpeg" TargetMode="External"/><Relationship Id="rId1371" Type="http://schemas.openxmlformats.org/officeDocument/2006/relationships/hyperlink" Target="https://fantasydiscountwholesale.com/wp-content/uploads/2025/08/ARG3241.jpeg" TargetMode="External"/><Relationship Id="rId1372" Type="http://schemas.openxmlformats.org/officeDocument/2006/relationships/hyperlink" Target="https://fantasydiscountwholesale.com/wp-content/uploads/2025/08/ARG70634.jpeg" TargetMode="External"/><Relationship Id="rId1373" Type="http://schemas.openxmlformats.org/officeDocument/2006/relationships/hyperlink" Target="https://fantasydiscountwholesale.com/wp-content/uploads/2025/08/ARM0012.jpeg" TargetMode="External"/><Relationship Id="rId301" Type="http://schemas.openxmlformats.org/officeDocument/2006/relationships/hyperlink" Target="https://fantasydiscountwholesale.com/wp-content/uploads/2024/11/FK-0685-050.jpeg" TargetMode="External"/><Relationship Id="rId785" Type="http://schemas.openxmlformats.org/officeDocument/2006/relationships/hyperlink" Target="https://fantasydiscountwholesale.com/wp-content/uploads/2023/10/FW2033.jpeg" TargetMode="External"/><Relationship Id="rId1374" Type="http://schemas.openxmlformats.org/officeDocument/2006/relationships/hyperlink" Target="https://fantasydiscountwholesale.com/wp-content/uploads/2023/10/1938.jpeg" TargetMode="External"/><Relationship Id="rId300" Type="http://schemas.openxmlformats.org/officeDocument/2006/relationships/hyperlink" Target="https://fantasydiscountwholesale.com/wp-content/uploads/2024/11/FK0865-046.jpeg" TargetMode="External"/><Relationship Id="rId784" Type="http://schemas.openxmlformats.org/officeDocument/2006/relationships/hyperlink" Target="https://fantasydiscountwholesale.com/wp-content/uploads/2023/10/KH332-5-1.jpeg" TargetMode="External"/><Relationship Id="rId1375" Type="http://schemas.openxmlformats.org/officeDocument/2006/relationships/hyperlink" Target="https://fantasydiscountwholesale.com/wp-content/uploads/2025/08/ARM899.jpeg" TargetMode="External"/><Relationship Id="rId783" Type="http://schemas.openxmlformats.org/officeDocument/2006/relationships/hyperlink" Target="https://fantasydiscountwholesale.com/wp-content/uploads/2023/10/JHP201661-1.jpeg" TargetMode="External"/><Relationship Id="rId1376" Type="http://schemas.openxmlformats.org/officeDocument/2006/relationships/hyperlink" Target="https://fantasydiscountwholesale.com/wp-content/uploads/2025/08/ARM6652.jpeg" TargetMode="External"/><Relationship Id="rId782" Type="http://schemas.openxmlformats.org/officeDocument/2006/relationships/hyperlink" Target="https://fantasydiscountwholesale.com/wp-content/uploads/2023/10/157-3B-1.jpeg" TargetMode="External"/><Relationship Id="rId1377" Type="http://schemas.openxmlformats.org/officeDocument/2006/relationships/hyperlink" Target="https://fantasydiscountwholesale.com/wp-content/uploads/2025/08/ARM899.jpg" TargetMode="External"/><Relationship Id="rId1367" Type="http://schemas.openxmlformats.org/officeDocument/2006/relationships/hyperlink" Target="https://fantasydiscountwholesale.com/wp-content/uploads/2025/08/ARG11563.jpeg" TargetMode="External"/><Relationship Id="rId1368" Type="http://schemas.openxmlformats.org/officeDocument/2006/relationships/hyperlink" Target="https://fantasydiscountwholesale.com/wp-content/uploads/2025/09/ARG1604.jpeg" TargetMode="External"/><Relationship Id="rId1369" Type="http://schemas.openxmlformats.org/officeDocument/2006/relationships/hyperlink" Target="https://fantasydiscountwholesale.com/wp-content/uploads/2025/09/ARG1618.jpeg" TargetMode="External"/><Relationship Id="rId778" Type="http://schemas.openxmlformats.org/officeDocument/2006/relationships/hyperlink" Target="https://fantasydiscountwholesale.com/wp-content/uploads/2023/10/CQ-668.jpeg" TargetMode="External"/><Relationship Id="rId777" Type="http://schemas.openxmlformats.org/officeDocument/2006/relationships/hyperlink" Target="https://fantasydiscountwholesale.com/wp-content/uploads/2023/10/33066-1.jpeg" TargetMode="External"/><Relationship Id="rId776" Type="http://schemas.openxmlformats.org/officeDocument/2006/relationships/hyperlink" Target="https://fantasydiscountwholesale.com/wp-content/uploads/2023/10/ARG77.jpeg" TargetMode="External"/><Relationship Id="rId775" Type="http://schemas.openxmlformats.org/officeDocument/2006/relationships/hyperlink" Target="https://fantasydiscountwholesale.com/wp-content/uploads/2023/10/ARG406.jpeg" TargetMode="External"/><Relationship Id="rId779" Type="http://schemas.openxmlformats.org/officeDocument/2006/relationships/hyperlink" Target="https://fantasydiscountwholesale.com/wp-content/uploads/2023/10/X007-Dr.expert-1.jpeg" TargetMode="External"/><Relationship Id="rId770" Type="http://schemas.openxmlformats.org/officeDocument/2006/relationships/hyperlink" Target="https://fantasydiscountwholesale.com/wp-content/uploads/2023/10/ARY193-1.jpeg" TargetMode="External"/><Relationship Id="rId1360" Type="http://schemas.openxmlformats.org/officeDocument/2006/relationships/hyperlink" Target="https://fantasydiscountwholesale.com/wp-content/uploads/2025/07/HA64.jpg" TargetMode="External"/><Relationship Id="rId1361" Type="http://schemas.openxmlformats.org/officeDocument/2006/relationships/hyperlink" Target="https://fantasydiscountwholesale.com/wp-content/uploads/2025/07/CH99045.jpg" TargetMode="External"/><Relationship Id="rId1362" Type="http://schemas.openxmlformats.org/officeDocument/2006/relationships/hyperlink" Target="https://fantasydiscountwholesale.com/wp-content/uploads/2025/07/CH99046.jpg" TargetMode="External"/><Relationship Id="rId774" Type="http://schemas.openxmlformats.org/officeDocument/2006/relationships/hyperlink" Target="https://fantasydiscountwholesale.com/wp-content/uploads/2023/10/8094-2.jpeg" TargetMode="External"/><Relationship Id="rId1363" Type="http://schemas.openxmlformats.org/officeDocument/2006/relationships/hyperlink" Target="https://fantasydiscountwholesale.com/wp-content/uploads/2025/07/CH99047.jpg" TargetMode="External"/><Relationship Id="rId773" Type="http://schemas.openxmlformats.org/officeDocument/2006/relationships/hyperlink" Target="https://fantasydiscountwholesale.com/wp-content/uploads/2023/10/25862-1.jpeg" TargetMode="External"/><Relationship Id="rId1364" Type="http://schemas.openxmlformats.org/officeDocument/2006/relationships/hyperlink" Target="https://fantasydiscountwholesale.com/wp-content/uploads/2025/08/ARB0814.jpeg" TargetMode="External"/><Relationship Id="rId772" Type="http://schemas.openxmlformats.org/officeDocument/2006/relationships/hyperlink" Target="https://fantasydiscountwholesale.com/wp-content/uploads/2023/10/6003.jpeg" TargetMode="External"/><Relationship Id="rId1365" Type="http://schemas.openxmlformats.org/officeDocument/2006/relationships/hyperlink" Target="https://fantasydiscountwholesale.com/wp-content/uploads/2025/09/ARB62031.jpeg" TargetMode="External"/><Relationship Id="rId771" Type="http://schemas.openxmlformats.org/officeDocument/2006/relationships/hyperlink" Target="https://fantasydiscountwholesale.com/wp-content/uploads/2023/10/HJ708-1.jpeg" TargetMode="External"/><Relationship Id="rId1366" Type="http://schemas.openxmlformats.org/officeDocument/2006/relationships/hyperlink" Target="https://fantasydiscountwholesale.com/wp-content/uploads/2025/08/ARG0005.jpeg" TargetMode="External"/><Relationship Id="rId327" Type="http://schemas.openxmlformats.org/officeDocument/2006/relationships/hyperlink" Target="https://fantasydiscountwholesale.com/wp-content/uploads/2025/06/CH81981.jpg" TargetMode="External"/><Relationship Id="rId326" Type="http://schemas.openxmlformats.org/officeDocument/2006/relationships/hyperlink" Target="https://fantasydiscountwholesale.com/wp-content/uploads/2024/05/8289.jpeg" TargetMode="External"/><Relationship Id="rId325" Type="http://schemas.openxmlformats.org/officeDocument/2006/relationships/hyperlink" Target="https://fantasydiscountwholesale.com/wp-content/uploads/2024/05/6001.jpeg" TargetMode="External"/><Relationship Id="rId324" Type="http://schemas.openxmlformats.org/officeDocument/2006/relationships/hyperlink" Target="https://fantasydiscountwholesale.com/wp-content/uploads/2024/05/8938.jpeg" TargetMode="External"/><Relationship Id="rId329" Type="http://schemas.openxmlformats.org/officeDocument/2006/relationships/hyperlink" Target="https://fantasydiscountwholesale.com/wp-content/uploads/2023/10/18106.jpeg" TargetMode="External"/><Relationship Id="rId1390" Type="http://schemas.openxmlformats.org/officeDocument/2006/relationships/hyperlink" Target="https://fantasydiscountwholesale.com/wp-content/uploads/2025/08/CH91141.jpeg" TargetMode="External"/><Relationship Id="rId328" Type="http://schemas.openxmlformats.org/officeDocument/2006/relationships/hyperlink" Target="https://fantasydiscountwholesale.com/wp-content/uploads/2025/06/CH26687.jpg" TargetMode="External"/><Relationship Id="rId1391" Type="http://schemas.openxmlformats.org/officeDocument/2006/relationships/hyperlink" Target="https://fantasydiscountwholesale.com/wp-content/uploads/2025/08/CH81880.jpeg" TargetMode="External"/><Relationship Id="rId1392" Type="http://schemas.openxmlformats.org/officeDocument/2006/relationships/hyperlink" Target="https://fantasydiscountwholesale.com/wp-content/uploads/2025/08/CH81040.jpeg" TargetMode="External"/><Relationship Id="rId1393" Type="http://schemas.openxmlformats.org/officeDocument/2006/relationships/hyperlink" Target="https://fantasydiscountwholesale.com/wp-content/uploads/2025/08/IN45200.jpeg" TargetMode="External"/><Relationship Id="rId1394" Type="http://schemas.openxmlformats.org/officeDocument/2006/relationships/hyperlink" Target="https://fantasydiscountwholesale.com/wp-content/uploads/2025/08/CH85196.jpeg" TargetMode="External"/><Relationship Id="rId1395" Type="http://schemas.openxmlformats.org/officeDocument/2006/relationships/hyperlink" Target="https://fantasydiscountwholesale.com/wp-content/uploads/2025/08/CH26789.jpeg" TargetMode="External"/><Relationship Id="rId323" Type="http://schemas.openxmlformats.org/officeDocument/2006/relationships/hyperlink" Target="https://fantasydiscountwholesale.com/wp-content/uploads/2023/10/6025-1.jpeg" TargetMode="External"/><Relationship Id="rId1396" Type="http://schemas.openxmlformats.org/officeDocument/2006/relationships/hyperlink" Target="https://fantasydiscountwholesale.com/wp-content/uploads/2025/08/CH82257.jpeg" TargetMode="External"/><Relationship Id="rId322" Type="http://schemas.openxmlformats.org/officeDocument/2006/relationships/hyperlink" Target="https://fantasydiscountwholesale.com/wp-content/uploads/2023/10/718-Bolsa-regalo-mediana.jpeg" TargetMode="External"/><Relationship Id="rId1397" Type="http://schemas.openxmlformats.org/officeDocument/2006/relationships/hyperlink" Target="https://fantasydiscountwholesale.com/wp-content/uploads/2025/08/CH87177.jpeg" TargetMode="External"/><Relationship Id="rId321" Type="http://schemas.openxmlformats.org/officeDocument/2006/relationships/hyperlink" Target="https://fantasydiscountwholesale.com/wp-content/uploads/2023/10/FD717.jpeg" TargetMode="External"/><Relationship Id="rId1398" Type="http://schemas.openxmlformats.org/officeDocument/2006/relationships/hyperlink" Target="https://fantasydiscountwholesale.com/wp-content/uploads/2025/08/CH76655.jpeg" TargetMode="External"/><Relationship Id="rId320" Type="http://schemas.openxmlformats.org/officeDocument/2006/relationships/hyperlink" Target="https://fantasydiscountwholesale.com/wp-content/uploads/2023/10/LI-0001B3.jpeg" TargetMode="External"/><Relationship Id="rId1399" Type="http://schemas.openxmlformats.org/officeDocument/2006/relationships/hyperlink" Target="https://fantasydiscountwholesale.com/wp-content/uploads/2025/08/CH11201.jpeg" TargetMode="External"/><Relationship Id="rId1389" Type="http://schemas.openxmlformats.org/officeDocument/2006/relationships/hyperlink" Target="https://fantasydiscountwholesale.com/wp-content/uploads/2025/08/CH86349.jpeg" TargetMode="External"/><Relationship Id="rId316" Type="http://schemas.openxmlformats.org/officeDocument/2006/relationships/hyperlink" Target="https://fantasydiscountwholesale.com/wp-content/uploads/2023/10/20005-Teflon-1.jpeg" TargetMode="External"/><Relationship Id="rId315" Type="http://schemas.openxmlformats.org/officeDocument/2006/relationships/hyperlink" Target="https://fantasydiscountwholesale.com/wp-content/uploads/2023/10/221020-1.jpeg" TargetMode="External"/><Relationship Id="rId799" Type="http://schemas.openxmlformats.org/officeDocument/2006/relationships/hyperlink" Target="https://fantasydiscountwholesale.com/wp-content/uploads/2023/10/YJ-3030-1.jpeg" TargetMode="External"/><Relationship Id="rId314" Type="http://schemas.openxmlformats.org/officeDocument/2006/relationships/hyperlink" Target="https://fantasydiscountwholesale.com/wp-content/uploads/2023/10/221019-Velcro-1.jpeg" TargetMode="External"/><Relationship Id="rId798" Type="http://schemas.openxmlformats.org/officeDocument/2006/relationships/hyperlink" Target="https://fantasydiscountwholesale.com/wp-content/uploads/2023/10/JD199-5B-1.jpeg" TargetMode="External"/><Relationship Id="rId313" Type="http://schemas.openxmlformats.org/officeDocument/2006/relationships/hyperlink" Target="https://fantasydiscountwholesale.com/wp-content/uploads/2023/10/326-1.jpeg" TargetMode="External"/><Relationship Id="rId797" Type="http://schemas.openxmlformats.org/officeDocument/2006/relationships/hyperlink" Target="https://fantasydiscountwholesale.com/wp-content/uploads/2023/10/QF05-3-1.jpeg" TargetMode="External"/><Relationship Id="rId319" Type="http://schemas.openxmlformats.org/officeDocument/2006/relationships/hyperlink" Target="https://fantasydiscountwholesale.com/wp-content/uploads/2023/10/P08511-1.jpeg" TargetMode="External"/><Relationship Id="rId318" Type="http://schemas.openxmlformats.org/officeDocument/2006/relationships/hyperlink" Target="https://fantasydiscountwholesale.com/wp-content/uploads/2023/10/FD981-1.jpeg" TargetMode="External"/><Relationship Id="rId317" Type="http://schemas.openxmlformats.org/officeDocument/2006/relationships/hyperlink" Target="https://fantasydiscountwholesale.com/wp-content/uploads/2023/10/ZC-9911-1.jpeg" TargetMode="External"/><Relationship Id="rId1380" Type="http://schemas.openxmlformats.org/officeDocument/2006/relationships/hyperlink" Target="https://fantasydiscountwholesale.com/wp-content/uploads/2025/09/ARY77051.jpeg" TargetMode="External"/><Relationship Id="rId792" Type="http://schemas.openxmlformats.org/officeDocument/2006/relationships/hyperlink" Target="https://fantasydiscountwholesale.com/wp-content/uploads/2023/10/NY99973-1.jpeg" TargetMode="External"/><Relationship Id="rId1381" Type="http://schemas.openxmlformats.org/officeDocument/2006/relationships/hyperlink" Target="https://fantasydiscountwholesale.com/wp-content/uploads/2025/08/ARZ688.jpeg" TargetMode="External"/><Relationship Id="rId791" Type="http://schemas.openxmlformats.org/officeDocument/2006/relationships/hyperlink" Target="https://fantasydiscountwholesale.com/wp-content/uploads/2023/10/222-18B-1.jpeg" TargetMode="External"/><Relationship Id="rId1382" Type="http://schemas.openxmlformats.org/officeDocument/2006/relationships/hyperlink" Target="https://fantasydiscountwholesale.com/wp-content/uploads/2025/08/NM195651.jpeg" TargetMode="External"/><Relationship Id="rId790" Type="http://schemas.openxmlformats.org/officeDocument/2006/relationships/hyperlink" Target="https://fantasydiscountwholesale.com/wp-content/uploads/2023/10/HG-683-1-scaled.jpeg" TargetMode="External"/><Relationship Id="rId1383" Type="http://schemas.openxmlformats.org/officeDocument/2006/relationships/hyperlink" Target="https://fantasydiscountwholesale.com/wp-content/uploads/2025/08/CH8653.jpg" TargetMode="External"/><Relationship Id="rId1384" Type="http://schemas.openxmlformats.org/officeDocument/2006/relationships/hyperlink" Target="https://fantasydiscountwholesale.com/wp-content/uploads/2025/08/CH81939.jpg" TargetMode="External"/><Relationship Id="rId312" Type="http://schemas.openxmlformats.org/officeDocument/2006/relationships/hyperlink" Target="https://fantasydiscountwholesale.com/wp-content/uploads/2026/02/CN91266.jpeg" TargetMode="External"/><Relationship Id="rId796" Type="http://schemas.openxmlformats.org/officeDocument/2006/relationships/hyperlink" Target="https://fantasydiscountwholesale.com/wp-content/uploads/2023/10/AK2867.jpeg" TargetMode="External"/><Relationship Id="rId1385" Type="http://schemas.openxmlformats.org/officeDocument/2006/relationships/hyperlink" Target="https://fantasydiscountwholesale.com/wp-content/uploads/2025/08/CH86529.jpeg" TargetMode="External"/><Relationship Id="rId311" Type="http://schemas.openxmlformats.org/officeDocument/2006/relationships/hyperlink" Target="https://fantasydiscountwholesale.com/wp-content/uploads/2023/10/2232.jpeg" TargetMode="External"/><Relationship Id="rId795" Type="http://schemas.openxmlformats.org/officeDocument/2006/relationships/hyperlink" Target="https://fantasydiscountwholesale.com/wp-content/uploads/2023/10/ARY00881-2.jpeg" TargetMode="External"/><Relationship Id="rId1386" Type="http://schemas.openxmlformats.org/officeDocument/2006/relationships/hyperlink" Target="https://fantasydiscountwholesale.com/wp-content/uploads/2025/08/CH24290.jpeg" TargetMode="External"/><Relationship Id="rId310" Type="http://schemas.openxmlformats.org/officeDocument/2006/relationships/hyperlink" Target="https://fantasydiscountwholesale.com/wp-content/uploads/2023/10/O-32-medidor-litro-1.jpeg" TargetMode="External"/><Relationship Id="rId794" Type="http://schemas.openxmlformats.org/officeDocument/2006/relationships/hyperlink" Target="https://fantasydiscountwholesale.com/wp-content/uploads/2023/10/FW-2040A-1-scaled.jpeg" TargetMode="External"/><Relationship Id="rId1387" Type="http://schemas.openxmlformats.org/officeDocument/2006/relationships/hyperlink" Target="https://fantasydiscountwholesale.com/wp-content/uploads/2025/08/CH91111.jpeg" TargetMode="External"/><Relationship Id="rId793" Type="http://schemas.openxmlformats.org/officeDocument/2006/relationships/hyperlink" Target="https://fantasydiscountwholesale.com/wp-content/uploads/2023/10/ARY191-1.jpeg" TargetMode="External"/><Relationship Id="rId1388" Type="http://schemas.openxmlformats.org/officeDocument/2006/relationships/hyperlink" Target="https://fantasydiscountwholesale.com/wp-content/uploads/2025/08/CH91110.jpeg" TargetMode="External"/><Relationship Id="rId297" Type="http://schemas.openxmlformats.org/officeDocument/2006/relationships/hyperlink" Target="https://fantasydiscountwholesale.com/wp-content/uploads/2024/07/FK-0865-039.jpeg-.jpeg" TargetMode="External"/><Relationship Id="rId296" Type="http://schemas.openxmlformats.org/officeDocument/2006/relationships/hyperlink" Target="https://fantasydiscountwholesale.com/wp-content/uploads/2024/07/FK-0865-036.jpeg-.jpeg" TargetMode="External"/><Relationship Id="rId295" Type="http://schemas.openxmlformats.org/officeDocument/2006/relationships/hyperlink" Target="https://fantasydiscountwholesale.com/wp-content/uploads/2024/07/FK-0865-037.jpeg-.jpeg" TargetMode="External"/><Relationship Id="rId294" Type="http://schemas.openxmlformats.org/officeDocument/2006/relationships/hyperlink" Target="https://fantasydiscountwholesale.com/wp-content/uploads/2024/07/FK-0865-038.jpeg" TargetMode="External"/><Relationship Id="rId299" Type="http://schemas.openxmlformats.org/officeDocument/2006/relationships/hyperlink" Target="https://fantasydiscountwholesale.com/wp-content/uploads/2024/09/CN92062.jpeg" TargetMode="External"/><Relationship Id="rId298" Type="http://schemas.openxmlformats.org/officeDocument/2006/relationships/hyperlink" Target="https://fantasydiscountwholesale.com/wp-content/uploads/2024/07/FK-0865-041.jpeg-.jpeg" TargetMode="External"/><Relationship Id="rId271" Type="http://schemas.openxmlformats.org/officeDocument/2006/relationships/hyperlink" Target="https://fantasydiscountwholesale.com/wp-content/uploads/2023/10/FD221059.jpeg" TargetMode="External"/><Relationship Id="rId270" Type="http://schemas.openxmlformats.org/officeDocument/2006/relationships/hyperlink" Target="https://fantasydiscountwholesale.com/wp-content/uploads/2025/03/ZR1143.jpeg" TargetMode="External"/><Relationship Id="rId269" Type="http://schemas.openxmlformats.org/officeDocument/2006/relationships/hyperlink" Target="https://fantasydiscountwholesale.com/wp-content/uploads/2024/10/ARG11562.jpeg" TargetMode="External"/><Relationship Id="rId264" Type="http://schemas.openxmlformats.org/officeDocument/2006/relationships/hyperlink" Target="https://fantasydiscountwholesale.com/wp-content/uploads/2024/05/ARM2012.jpeg" TargetMode="External"/><Relationship Id="rId263" Type="http://schemas.openxmlformats.org/officeDocument/2006/relationships/hyperlink" Target="https://fantasydiscountwholesale.com/wp-content/uploads/2023/10/ARG70637.jpeg" TargetMode="External"/><Relationship Id="rId262" Type="http://schemas.openxmlformats.org/officeDocument/2006/relationships/hyperlink" Target="https://fantasydiscountwholesale.com/wp-content/uploads/2023/10/915.jpeg" TargetMode="External"/><Relationship Id="rId261" Type="http://schemas.openxmlformats.org/officeDocument/2006/relationships/hyperlink" Target="https://fantasydiscountwholesale.com/wp-content/uploads/2023/10/ARG8581.jpeg" TargetMode="External"/><Relationship Id="rId268" Type="http://schemas.openxmlformats.org/officeDocument/2006/relationships/hyperlink" Target="https://fantasydiscountwholesale.com/wp-content/uploads/2024/04/BLD332.jpeg" TargetMode="External"/><Relationship Id="rId267" Type="http://schemas.openxmlformats.org/officeDocument/2006/relationships/hyperlink" Target="https://fantasydiscountwholesale.com/wp-content/uploads/2024/05/ARM130211.jpeg" TargetMode="External"/><Relationship Id="rId266" Type="http://schemas.openxmlformats.org/officeDocument/2006/relationships/hyperlink" Target="https://fantasydiscountwholesale.com/wp-content/uploads/2024/10/NG9610.jpeg" TargetMode="External"/><Relationship Id="rId265" Type="http://schemas.openxmlformats.org/officeDocument/2006/relationships/hyperlink" Target="https://fantasydiscountwholesale.com/wp-content/uploads/2024/05/ARG101N-1.jpeg" TargetMode="External"/><Relationship Id="rId260" Type="http://schemas.openxmlformats.org/officeDocument/2006/relationships/hyperlink" Target="https://fantasydiscountwholesale.com/wp-content/uploads/2023/10/NG2586.jpeg" TargetMode="External"/><Relationship Id="rId259" Type="http://schemas.openxmlformats.org/officeDocument/2006/relationships/hyperlink" Target="https://fantasydiscountwholesale.com/wp-content/uploads/2023/10/ARM007.jpeg" TargetMode="External"/><Relationship Id="rId258" Type="http://schemas.openxmlformats.org/officeDocument/2006/relationships/hyperlink" Target="https://fantasydiscountwholesale.com/wp-content/uploads/2025/10/ARM048.jpeg" TargetMode="External"/><Relationship Id="rId253" Type="http://schemas.openxmlformats.org/officeDocument/2006/relationships/hyperlink" Target="https://fantasydiscountwholesale.com/wp-content/uploads/2024/05/ARW80-1.jpeg" TargetMode="External"/><Relationship Id="rId252" Type="http://schemas.openxmlformats.org/officeDocument/2006/relationships/hyperlink" Target="https://fantasydiscountwholesale.com/wp-content/uploads/2024/05/ARB8248C.jpeg" TargetMode="External"/><Relationship Id="rId251" Type="http://schemas.openxmlformats.org/officeDocument/2006/relationships/hyperlink" Target="https://fantasydiscountwholesale.com/wp-content/uploads/2024/05/ARM1145.jpeg" TargetMode="External"/><Relationship Id="rId250" Type="http://schemas.openxmlformats.org/officeDocument/2006/relationships/hyperlink" Target="https://fantasydiscountwholesale.com/wp-content/uploads/2023/10/ARB1204.jpeg" TargetMode="External"/><Relationship Id="rId257" Type="http://schemas.openxmlformats.org/officeDocument/2006/relationships/hyperlink" Target="https://fantasydiscountwholesale.com/wp-content/uploads/2025/05/ARB0081.jpg" TargetMode="External"/><Relationship Id="rId256" Type="http://schemas.openxmlformats.org/officeDocument/2006/relationships/hyperlink" Target="https://fantasydiscountwholesale.com/wp-content/uploads/2024/05/ARB05452.jpeg" TargetMode="External"/><Relationship Id="rId255" Type="http://schemas.openxmlformats.org/officeDocument/2006/relationships/hyperlink" Target="https://fantasydiscountwholesale.com/wp-content/uploads/2023/10/ARB00118.jpeg" TargetMode="External"/><Relationship Id="rId254" Type="http://schemas.openxmlformats.org/officeDocument/2006/relationships/hyperlink" Target="https://fantasydiscountwholesale.com/wp-content/uploads/2023/10/ARG1107.jpeg" TargetMode="External"/><Relationship Id="rId293" Type="http://schemas.openxmlformats.org/officeDocument/2006/relationships/hyperlink" Target="https://fantasydiscountwholesale.com/wp-content/uploads/2024/05/CN92066.jpeg" TargetMode="External"/><Relationship Id="rId292" Type="http://schemas.openxmlformats.org/officeDocument/2006/relationships/hyperlink" Target="https://fantasydiscountwholesale.com/wp-content/uploads/2024/05/CN92065.jpeg" TargetMode="External"/><Relationship Id="rId291" Type="http://schemas.openxmlformats.org/officeDocument/2006/relationships/hyperlink" Target="https://fantasydiscountwholesale.com/wp-content/uploads/2024/05/CN92064.jpeg" TargetMode="External"/><Relationship Id="rId290" Type="http://schemas.openxmlformats.org/officeDocument/2006/relationships/hyperlink" Target="https://fantasydiscountwholesale.com/wp-content/uploads/2024/05/CN92054.jpeg" TargetMode="External"/><Relationship Id="rId286" Type="http://schemas.openxmlformats.org/officeDocument/2006/relationships/hyperlink" Target="https://fantasydiscountwholesale.com/wp-content/uploads/2023/11/Bombillo-Sylvania.jpeg" TargetMode="External"/><Relationship Id="rId285" Type="http://schemas.openxmlformats.org/officeDocument/2006/relationships/hyperlink" Target="https://fantasydiscountwholesale.com/wp-content/uploads/2023/10/FD2207.jpeg" TargetMode="External"/><Relationship Id="rId284" Type="http://schemas.openxmlformats.org/officeDocument/2006/relationships/hyperlink" Target="https://fantasydiscountwholesale.com/wp-content/uploads/2023/10/NB808-1.jpeg" TargetMode="External"/><Relationship Id="rId283" Type="http://schemas.openxmlformats.org/officeDocument/2006/relationships/hyperlink" Target="https://fantasydiscountwholesale.com/wp-content/uploads/2023/10/FD803-1.jpeg" TargetMode="External"/><Relationship Id="rId289" Type="http://schemas.openxmlformats.org/officeDocument/2006/relationships/hyperlink" Target="https://fantasydiscountwholesale.com/wp-content/uploads/2024/05/CN92063.jpeg" TargetMode="External"/><Relationship Id="rId288" Type="http://schemas.openxmlformats.org/officeDocument/2006/relationships/hyperlink" Target="https://fantasydiscountwholesale.com/wp-content/uploads/2024/05/CN92055.jpeg" TargetMode="External"/><Relationship Id="rId287" Type="http://schemas.openxmlformats.org/officeDocument/2006/relationships/hyperlink" Target="https://fantasydiscountwholesale.com/wp-content/uploads/2023/10/3038.jpeg" TargetMode="External"/><Relationship Id="rId282" Type="http://schemas.openxmlformats.org/officeDocument/2006/relationships/hyperlink" Target="https://fantasydiscountwholesale.com/wp-content/uploads/2023/10/610-guantes-de-trabajo.jpeg" TargetMode="External"/><Relationship Id="rId281" Type="http://schemas.openxmlformats.org/officeDocument/2006/relationships/hyperlink" Target="https://fantasydiscountwholesale.com/wp-content/uploads/2023/10/1996.jpeg" TargetMode="External"/><Relationship Id="rId280" Type="http://schemas.openxmlformats.org/officeDocument/2006/relationships/hyperlink" Target="https://fantasydiscountwholesale.com/wp-content/uploads/2025/06/CH90089.jpg" TargetMode="External"/><Relationship Id="rId275" Type="http://schemas.openxmlformats.org/officeDocument/2006/relationships/hyperlink" Target="https://fantasydiscountwholesale.com/wp-content/uploads/2023/11/IMUSA.jpeg" TargetMode="External"/><Relationship Id="rId274" Type="http://schemas.openxmlformats.org/officeDocument/2006/relationships/hyperlink" Target="https://fantasydiscountwholesale.com/wp-content/uploads/2023/10/ARB2882.jpeg" TargetMode="External"/><Relationship Id="rId273" Type="http://schemas.openxmlformats.org/officeDocument/2006/relationships/hyperlink" Target="https://fantasydiscountwholesale.com/wp-content/uploads/2023/10/Mesh-squish-ball-1.jpeg" TargetMode="External"/><Relationship Id="rId272" Type="http://schemas.openxmlformats.org/officeDocument/2006/relationships/hyperlink" Target="https://fantasydiscountwholesale.com/wp-content/uploads/2023/10/FD221006.jpeg" TargetMode="External"/><Relationship Id="rId279" Type="http://schemas.openxmlformats.org/officeDocument/2006/relationships/hyperlink" Target="https://fantasydiscountwholesale.com/wp-content/uploads/2025/06/CH90087.jpg" TargetMode="External"/><Relationship Id="rId278" Type="http://schemas.openxmlformats.org/officeDocument/2006/relationships/hyperlink" Target="https://fantasydiscountwholesale.com/wp-content/uploads/2025/06/CH90095.jpg" TargetMode="External"/><Relationship Id="rId277" Type="http://schemas.openxmlformats.org/officeDocument/2006/relationships/hyperlink" Target="https://fantasydiscountwholesale.com/wp-content/uploads/2023/10/EC660612.jpeg" TargetMode="External"/><Relationship Id="rId276" Type="http://schemas.openxmlformats.org/officeDocument/2006/relationships/hyperlink" Target="https://fantasydiscountwholesale.com/wp-content/uploads/2024/01/33639F-1.jpeg" TargetMode="External"/><Relationship Id="rId1455" Type="http://schemas.openxmlformats.org/officeDocument/2006/relationships/hyperlink" Target="https://fantasydiscountwholesale.com/wp-content/uploads/2025/09/21341.jpeg" TargetMode="External"/><Relationship Id="rId1456" Type="http://schemas.openxmlformats.org/officeDocument/2006/relationships/hyperlink" Target="https://fantasydiscountwholesale.com/wp-content/uploads/2025/09/RBT-2055R6.jpeg" TargetMode="External"/><Relationship Id="rId1457" Type="http://schemas.openxmlformats.org/officeDocument/2006/relationships/hyperlink" Target="https://fantasydiscountwholesale.com/wp-content/uploads/2025/09/RBW-1186R3.jpeg" TargetMode="External"/><Relationship Id="rId1458" Type="http://schemas.openxmlformats.org/officeDocument/2006/relationships/hyperlink" Target="https://fantasydiscountwholesale.com/wp-content/uploads/2025/09/SKC-0153.jpeg" TargetMode="External"/><Relationship Id="rId1459" Type="http://schemas.openxmlformats.org/officeDocument/2006/relationships/hyperlink" Target="https://fantasydiscountwholesale.com/wp-content/uploads/2025/09/0152.jpeg" TargetMode="External"/><Relationship Id="rId629" Type="http://schemas.openxmlformats.org/officeDocument/2006/relationships/hyperlink" Target="https://fantasydiscountwholesale.com/wp-content/uploads/2024/09/82700.jpeg" TargetMode="External"/><Relationship Id="rId624" Type="http://schemas.openxmlformats.org/officeDocument/2006/relationships/hyperlink" Target="https://fantasydiscountwholesale.com/wp-content/uploads/2024/09/86070.jpeg" TargetMode="External"/><Relationship Id="rId623" Type="http://schemas.openxmlformats.org/officeDocument/2006/relationships/hyperlink" Target="https://fantasydiscountwholesale.com/wp-content/uploads/2024/09/86071.jpeg" TargetMode="External"/><Relationship Id="rId622" Type="http://schemas.openxmlformats.org/officeDocument/2006/relationships/hyperlink" Target="https://fantasydiscountwholesale.com/wp-content/uploads/2024/09/86075.jpeg" TargetMode="External"/><Relationship Id="rId621" Type="http://schemas.openxmlformats.org/officeDocument/2006/relationships/hyperlink" Target="https://fantasydiscountwholesale.com/wp-content/uploads/2024/09/86122.jpeg" TargetMode="External"/><Relationship Id="rId628" Type="http://schemas.openxmlformats.org/officeDocument/2006/relationships/hyperlink" Target="https://fantasydiscountwholesale.com/wp-content/uploads/2024/09/86073.jpeg" TargetMode="External"/><Relationship Id="rId627" Type="http://schemas.openxmlformats.org/officeDocument/2006/relationships/hyperlink" Target="https://fantasydiscountwholesale.com/wp-content/uploads/2024/09/86077.jpeg" TargetMode="External"/><Relationship Id="rId626" Type="http://schemas.openxmlformats.org/officeDocument/2006/relationships/hyperlink" Target="https://fantasydiscountwholesale.com/wp-content/uploads/2024/09/86072.jpeg" TargetMode="External"/><Relationship Id="rId625" Type="http://schemas.openxmlformats.org/officeDocument/2006/relationships/hyperlink" Target="https://fantasydiscountwholesale.com/wp-content/uploads/2024/09/86069.jpeg" TargetMode="External"/><Relationship Id="rId1450" Type="http://schemas.openxmlformats.org/officeDocument/2006/relationships/hyperlink" Target="https://fantasydiscountwholesale.com/wp-content/uploads/2025/09/JBL0122.jpeg" TargetMode="External"/><Relationship Id="rId620" Type="http://schemas.openxmlformats.org/officeDocument/2006/relationships/hyperlink" Target="https://fantasydiscountwholesale.com/wp-content/uploads/2024/09/82697.jpeg" TargetMode="External"/><Relationship Id="rId1451" Type="http://schemas.openxmlformats.org/officeDocument/2006/relationships/hyperlink" Target="https://fantasydiscountwholesale.com/wp-content/uploads/2025/09/966-4.jpeg" TargetMode="External"/><Relationship Id="rId1452" Type="http://schemas.openxmlformats.org/officeDocument/2006/relationships/hyperlink" Target="https://fantasydiscountwholesale.com/wp-content/uploads/2025/09/378882.jpeg" TargetMode="External"/><Relationship Id="rId1453" Type="http://schemas.openxmlformats.org/officeDocument/2006/relationships/hyperlink" Target="https://fantasydiscountwholesale.com/wp-content/uploads/2025/09/999-65.jpeg" TargetMode="External"/><Relationship Id="rId1454" Type="http://schemas.openxmlformats.org/officeDocument/2006/relationships/hyperlink" Target="https://fantasydiscountwholesale.com/wp-content/uploads/2025/09/21340.jpeg" TargetMode="External"/><Relationship Id="rId1444" Type="http://schemas.openxmlformats.org/officeDocument/2006/relationships/hyperlink" Target="https://fantasydiscountwholesale.com/wp-content/uploads/2025/09/501127.jpeg" TargetMode="External"/><Relationship Id="rId1445" Type="http://schemas.openxmlformats.org/officeDocument/2006/relationships/hyperlink" Target="https://fantasydiscountwholesale.com/wp-content/uploads/2025/09/501126.jpeg" TargetMode="External"/><Relationship Id="rId1446" Type="http://schemas.openxmlformats.org/officeDocument/2006/relationships/hyperlink" Target="https://fantasydiscountwholesale.com/wp-content/uploads/2025/09/503176.jpeg" TargetMode="External"/><Relationship Id="rId1447" Type="http://schemas.openxmlformats.org/officeDocument/2006/relationships/hyperlink" Target="https://fantasydiscountwholesale.com/wp-content/uploads/2025/09/505372-1.jpeg" TargetMode="External"/><Relationship Id="rId1448" Type="http://schemas.openxmlformats.org/officeDocument/2006/relationships/hyperlink" Target="https://fantasydiscountwholesale.com/wp-content/uploads/2025/09/JBL0108.jpeg" TargetMode="External"/><Relationship Id="rId1449" Type="http://schemas.openxmlformats.org/officeDocument/2006/relationships/hyperlink" Target="https://fantasydiscountwholesale.com/wp-content/uploads/2025/09/JBL0115.jpeg" TargetMode="External"/><Relationship Id="rId619" Type="http://schemas.openxmlformats.org/officeDocument/2006/relationships/hyperlink" Target="https://fantasydiscountwholesale.com/wp-content/uploads/2024/09/82695.jpeg" TargetMode="External"/><Relationship Id="rId618" Type="http://schemas.openxmlformats.org/officeDocument/2006/relationships/hyperlink" Target="https://fantasydiscountwholesale.com/wp-content/uploads/2024/09/WH-A08.jpeg" TargetMode="External"/><Relationship Id="rId613" Type="http://schemas.openxmlformats.org/officeDocument/2006/relationships/hyperlink" Target="https://fantasydiscountwholesale.com/wp-content/uploads/2024/01/548.jpeg" TargetMode="External"/><Relationship Id="rId612" Type="http://schemas.openxmlformats.org/officeDocument/2006/relationships/hyperlink" Target="https://fantasydiscountwholesale.com/wp-content/uploads/2023/10/FD710.jpeg" TargetMode="External"/><Relationship Id="rId611" Type="http://schemas.openxmlformats.org/officeDocument/2006/relationships/hyperlink" Target="https://fantasydiscountwholesale.com/wp-content/uploads/2023/10/110302.jpeg" TargetMode="External"/><Relationship Id="rId610" Type="http://schemas.openxmlformats.org/officeDocument/2006/relationships/hyperlink" Target="https://fantasydiscountwholesale.com/wp-content/uploads/2024/05/82718.jpeg" TargetMode="External"/><Relationship Id="rId617" Type="http://schemas.openxmlformats.org/officeDocument/2006/relationships/hyperlink" Target="https://fantasydiscountwholesale.com/wp-content/uploads/2024/06/2050.jpeg" TargetMode="External"/><Relationship Id="rId616" Type="http://schemas.openxmlformats.org/officeDocument/2006/relationships/hyperlink" Target="https://fantasydiscountwholesale.com/wp-content/uploads/2024/06/2043.jpeg" TargetMode="External"/><Relationship Id="rId615" Type="http://schemas.openxmlformats.org/officeDocument/2006/relationships/hyperlink" Target="https://fantasydiscountwholesale.com/wp-content/uploads/2024/06/2044.jpeg" TargetMode="External"/><Relationship Id="rId614" Type="http://schemas.openxmlformats.org/officeDocument/2006/relationships/hyperlink" Target="https://fantasydiscountwholesale.com/wp-content/uploads/2024/06/2048.jpeg" TargetMode="External"/><Relationship Id="rId1440" Type="http://schemas.openxmlformats.org/officeDocument/2006/relationships/hyperlink" Target="https://fantasydiscountwholesale.com/wp-content/uploads/2025/09/502231.jpeg" TargetMode="External"/><Relationship Id="rId1441" Type="http://schemas.openxmlformats.org/officeDocument/2006/relationships/hyperlink" Target="https://fantasydiscountwholesale.com/wp-content/uploads/2025/09/502227.jpeg" TargetMode="External"/><Relationship Id="rId1442" Type="http://schemas.openxmlformats.org/officeDocument/2006/relationships/hyperlink" Target="https://fantasydiscountwholesale.com/wp-content/uploads/2025/09/501242.jpeg" TargetMode="External"/><Relationship Id="rId1443" Type="http://schemas.openxmlformats.org/officeDocument/2006/relationships/hyperlink" Target="https://fantasydiscountwholesale.com/wp-content/uploads/2025/09/504845.jpeg" TargetMode="External"/><Relationship Id="rId1477" Type="http://schemas.openxmlformats.org/officeDocument/2006/relationships/hyperlink" Target="https://fantasydiscountwholesale.com/wp-content/uploads/2025/09/95546.jpeg" TargetMode="External"/><Relationship Id="rId1478" Type="http://schemas.openxmlformats.org/officeDocument/2006/relationships/hyperlink" Target="https://fantasydiscountwholesale.com/wp-content/uploads/2025/09/87589.jpeg" TargetMode="External"/><Relationship Id="rId1479" Type="http://schemas.openxmlformats.org/officeDocument/2006/relationships/hyperlink" Target="https://fantasydiscountwholesale.com/wp-content/uploads/2025/09/66882.jpeg" TargetMode="External"/><Relationship Id="rId646" Type="http://schemas.openxmlformats.org/officeDocument/2006/relationships/hyperlink" Target="https://fantasydiscountwholesale.com/wp-content/uploads/2024/11/G6054.jpeg" TargetMode="External"/><Relationship Id="rId645" Type="http://schemas.openxmlformats.org/officeDocument/2006/relationships/hyperlink" Target="https://fantasydiscountwholesale.com/wp-content/uploads/2024/10/G6055.jpeg" TargetMode="External"/><Relationship Id="rId644" Type="http://schemas.openxmlformats.org/officeDocument/2006/relationships/hyperlink" Target="https://fantasydiscountwholesale.com/wp-content/uploads/2024/10/2904.jpeg" TargetMode="External"/><Relationship Id="rId643" Type="http://schemas.openxmlformats.org/officeDocument/2006/relationships/hyperlink" Target="https://fantasydiscountwholesale.com/wp-content/uploads/2024/10/900499.jpeg" TargetMode="External"/><Relationship Id="rId649" Type="http://schemas.openxmlformats.org/officeDocument/2006/relationships/hyperlink" Target="https://fantasydiscountwholesale.com/wp-content/uploads/2025/03/372278.jpeg" TargetMode="External"/><Relationship Id="rId648" Type="http://schemas.openxmlformats.org/officeDocument/2006/relationships/hyperlink" Target="https://fantasydiscountwholesale.com/wp-content/uploads/2025/01/44737-1.jpeg" TargetMode="External"/><Relationship Id="rId647" Type="http://schemas.openxmlformats.org/officeDocument/2006/relationships/hyperlink" Target="https://fantasydiscountwholesale.com/wp-content/uploads/2024/12/92242.jpeg" TargetMode="External"/><Relationship Id="rId1470" Type="http://schemas.openxmlformats.org/officeDocument/2006/relationships/hyperlink" Target="https://fantasydiscountwholesale.com/wp-content/uploads/2025/09/RAN-0045R3.jpeg" TargetMode="External"/><Relationship Id="rId1471" Type="http://schemas.openxmlformats.org/officeDocument/2006/relationships/hyperlink" Target="https://fantasydiscountwholesale.com/wp-content/uploads/2025/09/RAN-0256R.jpeg" TargetMode="External"/><Relationship Id="rId1472" Type="http://schemas.openxmlformats.org/officeDocument/2006/relationships/hyperlink" Target="https://fantasydiscountwholesale.com/wp-content/uploads/2025/09/51085.jpeg" TargetMode="External"/><Relationship Id="rId642" Type="http://schemas.openxmlformats.org/officeDocument/2006/relationships/hyperlink" Target="https://fantasydiscountwholesale.com/wp-content/uploads/2024/10/900502.jpeg" TargetMode="External"/><Relationship Id="rId1473" Type="http://schemas.openxmlformats.org/officeDocument/2006/relationships/hyperlink" Target="https://fantasydiscountwholesale.com/wp-content/uploads/2025/09/0417.jpeg" TargetMode="External"/><Relationship Id="rId641" Type="http://schemas.openxmlformats.org/officeDocument/2006/relationships/hyperlink" Target="https://fantasydiscountwholesale.com/wp-content/uploads/2024/10/900501.jpeg" TargetMode="External"/><Relationship Id="rId1474" Type="http://schemas.openxmlformats.org/officeDocument/2006/relationships/hyperlink" Target="https://fantasydiscountwholesale.com/wp-content/uploads/2025/09/96012.jpeg" TargetMode="External"/><Relationship Id="rId640" Type="http://schemas.openxmlformats.org/officeDocument/2006/relationships/hyperlink" Target="https://fantasydiscountwholesale.com/wp-content/uploads/2024/10/37226.jpeg" TargetMode="External"/><Relationship Id="rId1475" Type="http://schemas.openxmlformats.org/officeDocument/2006/relationships/hyperlink" Target="https://fantasydiscountwholesale.com/wp-content/uploads/2025/09/28567.jpeg" TargetMode="External"/><Relationship Id="rId1476" Type="http://schemas.openxmlformats.org/officeDocument/2006/relationships/hyperlink" Target="https://fantasydiscountwholesale.com/wp-content/uploads/2025/09/72333.jpeg" TargetMode="External"/><Relationship Id="rId1466" Type="http://schemas.openxmlformats.org/officeDocument/2006/relationships/hyperlink" Target="https://fantasydiscountwholesale.com/wp-content/uploads/2025/09/RCS-0541.jpeg" TargetMode="External"/><Relationship Id="rId1467" Type="http://schemas.openxmlformats.org/officeDocument/2006/relationships/hyperlink" Target="https://fantasydiscountwholesale.com/wp-content/uploads/2025/09/SCS-0691.jpeg" TargetMode="External"/><Relationship Id="rId1468" Type="http://schemas.openxmlformats.org/officeDocument/2006/relationships/hyperlink" Target="https://fantasydiscountwholesale.com/wp-content/uploads/2025/09/SCS-0692.jpeg" TargetMode="External"/><Relationship Id="rId1469" Type="http://schemas.openxmlformats.org/officeDocument/2006/relationships/hyperlink" Target="https://fantasydiscountwholesale.com/wp-content/uploads/2025/09/RCS-0567.jpeg" TargetMode="External"/><Relationship Id="rId635" Type="http://schemas.openxmlformats.org/officeDocument/2006/relationships/hyperlink" Target="https://fantasydiscountwholesale.com/wp-content/uploads/2024/09/3722.4.jpeg" TargetMode="External"/><Relationship Id="rId634" Type="http://schemas.openxmlformats.org/officeDocument/2006/relationships/hyperlink" Target="https://fantasydiscountwholesale.com/wp-content/uploads/2024/09/3722.7.jpeg" TargetMode="External"/><Relationship Id="rId633" Type="http://schemas.openxmlformats.org/officeDocument/2006/relationships/hyperlink" Target="https://fantasydiscountwholesale.com/wp-content/uploads/2024/09/44737.jpeg" TargetMode="External"/><Relationship Id="rId632" Type="http://schemas.openxmlformats.org/officeDocument/2006/relationships/hyperlink" Target="https://fantasydiscountwholesale.com/wp-content/uploads/2024/09/462027.jpeg" TargetMode="External"/><Relationship Id="rId639" Type="http://schemas.openxmlformats.org/officeDocument/2006/relationships/hyperlink" Target="https://fantasydiscountwholesale.com/wp-content/uploads/2024/10/4201.jpeg" TargetMode="External"/><Relationship Id="rId638" Type="http://schemas.openxmlformats.org/officeDocument/2006/relationships/hyperlink" Target="https://fantasydiscountwholesale.com/wp-content/uploads/2024/09/4205.jpeg" TargetMode="External"/><Relationship Id="rId637" Type="http://schemas.openxmlformats.org/officeDocument/2006/relationships/hyperlink" Target="https://fantasydiscountwholesale.com/wp-content/uploads/2024/09/3722.12.jpeg" TargetMode="External"/><Relationship Id="rId636" Type="http://schemas.openxmlformats.org/officeDocument/2006/relationships/hyperlink" Target="https://fantasydiscountwholesale.com/wp-content/uploads/2024/09/3722.1.jpeg" TargetMode="External"/><Relationship Id="rId1460" Type="http://schemas.openxmlformats.org/officeDocument/2006/relationships/hyperlink" Target="https://fantasydiscountwholesale.com/wp-content/uploads/2025/10/SNT-2089.jpeg" TargetMode="External"/><Relationship Id="rId1461" Type="http://schemas.openxmlformats.org/officeDocument/2006/relationships/hyperlink" Target="https://fantasydiscountwholesale.com/wp-content/uploads/2025/09/SNT-2313.jpeg" TargetMode="External"/><Relationship Id="rId631" Type="http://schemas.openxmlformats.org/officeDocument/2006/relationships/hyperlink" Target="https://fantasydiscountwholesale.com/wp-content/uploads/2024/10/4416.jpeg" TargetMode="External"/><Relationship Id="rId1462" Type="http://schemas.openxmlformats.org/officeDocument/2006/relationships/hyperlink" Target="https://fantasydiscountwholesale.com/wp-content/uploads/2025/09/SNT-2114.jpeg" TargetMode="External"/><Relationship Id="rId630" Type="http://schemas.openxmlformats.org/officeDocument/2006/relationships/hyperlink" Target="https://fantasydiscountwholesale.com/wp-content/uploads/2024/10/4414.jpeg" TargetMode="External"/><Relationship Id="rId1463" Type="http://schemas.openxmlformats.org/officeDocument/2006/relationships/hyperlink" Target="https://fantasydiscountwholesale.com/wp-content/uploads/2025/09/SNT-2312.jpeg" TargetMode="External"/><Relationship Id="rId1464" Type="http://schemas.openxmlformats.org/officeDocument/2006/relationships/hyperlink" Target="https://fantasydiscountwholesale.com/wp-content/uploads/2025/09/SNT-2314.jpeg" TargetMode="External"/><Relationship Id="rId1465" Type="http://schemas.openxmlformats.org/officeDocument/2006/relationships/hyperlink" Target="https://fantasydiscountwholesale.com/wp-content/uploads/2025/09/RBG-0583R.jpeg" TargetMode="External"/><Relationship Id="rId1411" Type="http://schemas.openxmlformats.org/officeDocument/2006/relationships/hyperlink" Target="https://fantasydiscountwholesale.com/wp-content/uploads/2025/09/2013-1006.jpeg" TargetMode="External"/><Relationship Id="rId1412" Type="http://schemas.openxmlformats.org/officeDocument/2006/relationships/hyperlink" Target="https://fantasydiscountwholesale.com/wp-content/uploads/2025/09/2013-1018.jpeg" TargetMode="External"/><Relationship Id="rId1413" Type="http://schemas.openxmlformats.org/officeDocument/2006/relationships/hyperlink" Target="https://fantasydiscountwholesale.com/wp-content/uploads/2025/09/2013-65.jpeg" TargetMode="External"/><Relationship Id="rId1414" Type="http://schemas.openxmlformats.org/officeDocument/2006/relationships/hyperlink" Target="https://fantasydiscountwholesale.com/wp-content/uploads/2025/09/2013-107.jpeg" TargetMode="External"/><Relationship Id="rId1415" Type="http://schemas.openxmlformats.org/officeDocument/2006/relationships/hyperlink" Target="https://fantasydiscountwholesale.com/wp-content/uploads/2025/09/2013-106.jpeg" TargetMode="External"/><Relationship Id="rId1416" Type="http://schemas.openxmlformats.org/officeDocument/2006/relationships/hyperlink" Target="https://fantasydiscountwholesale.com/wp-content/uploads/2025/09/2013-1007.jpeg" TargetMode="External"/><Relationship Id="rId1417" Type="http://schemas.openxmlformats.org/officeDocument/2006/relationships/hyperlink" Target="https://fantasydiscountwholesale.com/wp-content/uploads/2025/09/2013-1020.jpeg" TargetMode="External"/><Relationship Id="rId1418" Type="http://schemas.openxmlformats.org/officeDocument/2006/relationships/hyperlink" Target="https://fantasydiscountwholesale.com/wp-content/uploads/2025/09/2013-1011.jpeg" TargetMode="External"/><Relationship Id="rId1419" Type="http://schemas.openxmlformats.org/officeDocument/2006/relationships/hyperlink" Target="https://fantasydiscountwholesale.com/wp-content/uploads/2025/09/2013-1004.jpeg" TargetMode="External"/><Relationship Id="rId1410" Type="http://schemas.openxmlformats.org/officeDocument/2006/relationships/hyperlink" Target="https://fantasydiscountwholesale.com/wp-content/uploads/2025/09/2013-15.jpeg" TargetMode="External"/><Relationship Id="rId1400" Type="http://schemas.openxmlformats.org/officeDocument/2006/relationships/hyperlink" Target="https://fantasydiscountwholesale.com/wp-content/uploads/2025/08/CH26892.jpeg" TargetMode="External"/><Relationship Id="rId1401" Type="http://schemas.openxmlformats.org/officeDocument/2006/relationships/hyperlink" Target="https://fantasydiscountwholesale.com/wp-content/uploads/2025/08/IN11232.jpeg" TargetMode="External"/><Relationship Id="rId1402" Type="http://schemas.openxmlformats.org/officeDocument/2006/relationships/hyperlink" Target="https://fantasydiscountwholesale.com/wp-content/uploads/2025/08/0377AL12.jpeg" TargetMode="External"/><Relationship Id="rId1403" Type="http://schemas.openxmlformats.org/officeDocument/2006/relationships/hyperlink" Target="https://fantasydiscountwholesale.com/wp-content/uploads/2025/08/IN99637.jpeg" TargetMode="External"/><Relationship Id="rId1404" Type="http://schemas.openxmlformats.org/officeDocument/2006/relationships/hyperlink" Target="https://fantasydiscountwholesale.com/wp-content/uploads/2025/09/2013-77.jpeg" TargetMode="External"/><Relationship Id="rId1405" Type="http://schemas.openxmlformats.org/officeDocument/2006/relationships/hyperlink" Target="https://fantasydiscountwholesale.com/wp-content/uploads/2025/09/2013-1009.jpeg" TargetMode="External"/><Relationship Id="rId1406" Type="http://schemas.openxmlformats.org/officeDocument/2006/relationships/hyperlink" Target="https://fantasydiscountwholesale.com/wp-content/uploads/2025/09/2013-1003.jpeg" TargetMode="External"/><Relationship Id="rId1407" Type="http://schemas.openxmlformats.org/officeDocument/2006/relationships/hyperlink" Target="https://fantasydiscountwholesale.com/wp-content/uploads/2025/09/2013-1008.jpeg" TargetMode="External"/><Relationship Id="rId1408" Type="http://schemas.openxmlformats.org/officeDocument/2006/relationships/hyperlink" Target="https://fantasydiscountwholesale.com/wp-content/uploads/2025/09/2013-68.jpeg" TargetMode="External"/><Relationship Id="rId1409" Type="http://schemas.openxmlformats.org/officeDocument/2006/relationships/hyperlink" Target="https://fantasydiscountwholesale.com/wp-content/uploads/2025/09/2013-1013.jpeg" TargetMode="External"/><Relationship Id="rId1433" Type="http://schemas.openxmlformats.org/officeDocument/2006/relationships/hyperlink" Target="https://fantasydiscountwholesale.com/wp-content/uploads/2025/09/502437.jpeg" TargetMode="External"/><Relationship Id="rId1434" Type="http://schemas.openxmlformats.org/officeDocument/2006/relationships/hyperlink" Target="https://fantasydiscountwholesale.com/wp-content/uploads/2025/09/502230.jpeg" TargetMode="External"/><Relationship Id="rId1435" Type="http://schemas.openxmlformats.org/officeDocument/2006/relationships/hyperlink" Target="https://fantasydiscountwholesale.com/wp-content/uploads/2025/09/501125.jpeg" TargetMode="External"/><Relationship Id="rId1436" Type="http://schemas.openxmlformats.org/officeDocument/2006/relationships/hyperlink" Target="https://fantasydiscountwholesale.com/wp-content/uploads/2025/09/501954.jpeg" TargetMode="External"/><Relationship Id="rId1437" Type="http://schemas.openxmlformats.org/officeDocument/2006/relationships/hyperlink" Target="https://fantasydiscountwholesale.com/wp-content/uploads/2025/09/500906.jpeg" TargetMode="External"/><Relationship Id="rId1438" Type="http://schemas.openxmlformats.org/officeDocument/2006/relationships/hyperlink" Target="https://fantasydiscountwholesale.com/wp-content/uploads/2025/09/502050.jpeg" TargetMode="External"/><Relationship Id="rId1439" Type="http://schemas.openxmlformats.org/officeDocument/2006/relationships/hyperlink" Target="https://fantasydiscountwholesale.com/wp-content/uploads/2025/09/50052.jpeg" TargetMode="External"/><Relationship Id="rId609" Type="http://schemas.openxmlformats.org/officeDocument/2006/relationships/hyperlink" Target="https://fantasydiscountwholesale.com/wp-content/uploads/2023/12/4404-1.jpeg" TargetMode="External"/><Relationship Id="rId608" Type="http://schemas.openxmlformats.org/officeDocument/2006/relationships/hyperlink" Target="https://fantasydiscountwholesale.com/wp-content/uploads/2023/10/Bandera-Cuba-1.jpeg" TargetMode="External"/><Relationship Id="rId607" Type="http://schemas.openxmlformats.org/officeDocument/2006/relationships/hyperlink" Target="https://fantasydiscountwholesale.com/wp-content/uploads/2024/03/2038.jpeg" TargetMode="External"/><Relationship Id="rId602" Type="http://schemas.openxmlformats.org/officeDocument/2006/relationships/hyperlink" Target="https://fantasydiscountwholesale.com/wp-content/uploads/2023/12/4402-1.jpeg" TargetMode="External"/><Relationship Id="rId601" Type="http://schemas.openxmlformats.org/officeDocument/2006/relationships/hyperlink" Target="https://fantasydiscountwholesale.com/wp-content/uploads/2024/05/5040.jpeg" TargetMode="External"/><Relationship Id="rId600" Type="http://schemas.openxmlformats.org/officeDocument/2006/relationships/hyperlink" Target="https://fantasydiscountwholesale.com/wp-content/uploads/2023/12/4417-1.jpeg" TargetMode="External"/><Relationship Id="rId606" Type="http://schemas.openxmlformats.org/officeDocument/2006/relationships/hyperlink" Target="https://fantasydiscountwholesale.com/wp-content/uploads/2024/02/7541.jpeg" TargetMode="External"/><Relationship Id="rId605" Type="http://schemas.openxmlformats.org/officeDocument/2006/relationships/hyperlink" Target="https://fantasydiscountwholesale.com/wp-content/uploads/2023/10/501093.jpeg" TargetMode="External"/><Relationship Id="rId604" Type="http://schemas.openxmlformats.org/officeDocument/2006/relationships/hyperlink" Target="https://fantasydiscountwholesale.com/wp-content/uploads/2023/10/502330.jpeg" TargetMode="External"/><Relationship Id="rId603" Type="http://schemas.openxmlformats.org/officeDocument/2006/relationships/hyperlink" Target="https://fantasydiscountwholesale.com/wp-content/uploads/2023/12/1301.jpeg" TargetMode="External"/><Relationship Id="rId1430" Type="http://schemas.openxmlformats.org/officeDocument/2006/relationships/hyperlink" Target="https://fantasydiscountwholesale.com/wp-content/uploads/2025/09/801796.jpeg" TargetMode="External"/><Relationship Id="rId1431" Type="http://schemas.openxmlformats.org/officeDocument/2006/relationships/hyperlink" Target="https://fantasydiscountwholesale.com/wp-content/uploads/2025/09/501124.jpeg" TargetMode="External"/><Relationship Id="rId1432" Type="http://schemas.openxmlformats.org/officeDocument/2006/relationships/hyperlink" Target="https://fantasydiscountwholesale.com/wp-content/uploads/2025/09/502229.jpeg" TargetMode="External"/><Relationship Id="rId1422" Type="http://schemas.openxmlformats.org/officeDocument/2006/relationships/hyperlink" Target="https://fantasydiscountwholesale.com/wp-content/uploads/2025/09/24221.jpeg" TargetMode="External"/><Relationship Id="rId1423" Type="http://schemas.openxmlformats.org/officeDocument/2006/relationships/hyperlink" Target="https://fantasydiscountwholesale.com/wp-content/uploads/2025/09/102282.jpeg" TargetMode="External"/><Relationship Id="rId1424" Type="http://schemas.openxmlformats.org/officeDocument/2006/relationships/hyperlink" Target="https://fantasydiscountwholesale.com/wp-content/uploads/2025/09/102285.jpeg" TargetMode="External"/><Relationship Id="rId1425" Type="http://schemas.openxmlformats.org/officeDocument/2006/relationships/hyperlink" Target="https://fantasydiscountwholesale.com/wp-content/uploads/2025/09/102280.jpeg" TargetMode="External"/><Relationship Id="rId1426" Type="http://schemas.openxmlformats.org/officeDocument/2006/relationships/hyperlink" Target="https://fantasydiscountwholesale.com/wp-content/uploads/2025/09/102083.jpeg" TargetMode="External"/><Relationship Id="rId1427" Type="http://schemas.openxmlformats.org/officeDocument/2006/relationships/hyperlink" Target="https://fantasydiscountwholesale.com/wp-content/uploads/2025/09/102288.jpeg" TargetMode="External"/><Relationship Id="rId1428" Type="http://schemas.openxmlformats.org/officeDocument/2006/relationships/hyperlink" Target="https://fantasydiscountwholesale.com/wp-content/uploads/2025/09/801739.jpeg" TargetMode="External"/><Relationship Id="rId1429" Type="http://schemas.openxmlformats.org/officeDocument/2006/relationships/hyperlink" Target="https://fantasydiscountwholesale.com/wp-content/uploads/2025/09/801794.jpeg" TargetMode="External"/><Relationship Id="rId1420" Type="http://schemas.openxmlformats.org/officeDocument/2006/relationships/hyperlink" Target="https://fantasydiscountwholesale.com/wp-content/uploads/2025/09/2013-1001.jpeg" TargetMode="External"/><Relationship Id="rId1421" Type="http://schemas.openxmlformats.org/officeDocument/2006/relationships/hyperlink" Target="https://fantasydiscountwholesale.com/wp-content/uploads/2025/09/2013-54.jpeg" TargetMode="External"/><Relationship Id="rId1059" Type="http://schemas.openxmlformats.org/officeDocument/2006/relationships/hyperlink" Target="https://fantasydiscountwholesale.com/wp-content/uploads/2023/10/H-110-1.jpeg" TargetMode="External"/><Relationship Id="rId228" Type="http://schemas.openxmlformats.org/officeDocument/2006/relationships/hyperlink" Target="https://fantasydiscountwholesale.com/wp-content/uploads/2024/05/NB2022.jpeg" TargetMode="External"/><Relationship Id="rId227" Type="http://schemas.openxmlformats.org/officeDocument/2006/relationships/hyperlink" Target="https://fantasydiscountwholesale.com/wp-content/uploads/2025/05/ARB1208.jpg" TargetMode="External"/><Relationship Id="rId226" Type="http://schemas.openxmlformats.org/officeDocument/2006/relationships/hyperlink" Target="https://fantasydiscountwholesale.com/wp-content/uploads/2024/10/ARB694.jpeg" TargetMode="External"/><Relationship Id="rId225" Type="http://schemas.openxmlformats.org/officeDocument/2006/relationships/hyperlink" Target="https://fantasydiscountwholesale.com/wp-content/uploads/2025/05/ARB55297.jpg" TargetMode="External"/><Relationship Id="rId229" Type="http://schemas.openxmlformats.org/officeDocument/2006/relationships/hyperlink" Target="https://fantasydiscountwholesale.com/wp-content/uploads/2023/10/ARG39936.jpeg" TargetMode="External"/><Relationship Id="rId1050" Type="http://schemas.openxmlformats.org/officeDocument/2006/relationships/hyperlink" Target="https://fantasydiscountwholesale.com/wp-content/uploads/2023/10/68109.jpeg" TargetMode="External"/><Relationship Id="rId220" Type="http://schemas.openxmlformats.org/officeDocument/2006/relationships/hyperlink" Target="https://fantasydiscountwholesale.com/wp-content/uploads/2024/05/ARB808.jpeg" TargetMode="External"/><Relationship Id="rId1051" Type="http://schemas.openxmlformats.org/officeDocument/2006/relationships/hyperlink" Target="https://fantasydiscountwholesale.com/wp-content/uploads/2023/10/H104-1.jpeg" TargetMode="External"/><Relationship Id="rId1052" Type="http://schemas.openxmlformats.org/officeDocument/2006/relationships/hyperlink" Target="https://fantasydiscountwholesale.com/wp-content/uploads/2024/02/2030.jpeg" TargetMode="External"/><Relationship Id="rId1053" Type="http://schemas.openxmlformats.org/officeDocument/2006/relationships/hyperlink" Target="https://fantasydiscountwholesale.com/wp-content/uploads/2024/02/2033.jpeg" TargetMode="External"/><Relationship Id="rId1054" Type="http://schemas.openxmlformats.org/officeDocument/2006/relationships/hyperlink" Target="https://fantasydiscountwholesale.com/wp-content/uploads/2024/02/2034.jpeg" TargetMode="External"/><Relationship Id="rId224" Type="http://schemas.openxmlformats.org/officeDocument/2006/relationships/hyperlink" Target="https://fantasydiscountwholesale.com/wp-content/uploads/2025/05/ARB3132.jpg" TargetMode="External"/><Relationship Id="rId1055" Type="http://schemas.openxmlformats.org/officeDocument/2006/relationships/hyperlink" Target="https://fantasydiscountwholesale.com/wp-content/uploads/2023/12/2013.jpeg" TargetMode="External"/><Relationship Id="rId223" Type="http://schemas.openxmlformats.org/officeDocument/2006/relationships/hyperlink" Target="https://fantasydiscountwholesale.com/wp-content/uploads/2024/10/ARB2017.jpeg" TargetMode="External"/><Relationship Id="rId1056" Type="http://schemas.openxmlformats.org/officeDocument/2006/relationships/hyperlink" Target="https://fantasydiscountwholesale.com/wp-content/uploads/2024/02/2021.jpeg" TargetMode="External"/><Relationship Id="rId222" Type="http://schemas.openxmlformats.org/officeDocument/2006/relationships/hyperlink" Target="https://fantasydiscountwholesale.com/wp-content/uploads/2024/02/1013.jpeg" TargetMode="External"/><Relationship Id="rId1057" Type="http://schemas.openxmlformats.org/officeDocument/2006/relationships/hyperlink" Target="https://fantasydiscountwholesale.com/wp-content/uploads/2024/02/2024.jpeg" TargetMode="External"/><Relationship Id="rId221" Type="http://schemas.openxmlformats.org/officeDocument/2006/relationships/hyperlink" Target="https://fantasydiscountwholesale.com/wp-content/uploads/2023/10/ARB0608.jpeg" TargetMode="External"/><Relationship Id="rId1058" Type="http://schemas.openxmlformats.org/officeDocument/2006/relationships/hyperlink" Target="https://fantasydiscountwholesale.com/wp-content/uploads/2024/02/2029.jpeg" TargetMode="External"/><Relationship Id="rId1048" Type="http://schemas.openxmlformats.org/officeDocument/2006/relationships/hyperlink" Target="https://fantasydiscountwholesale.com/wp-content/uploads/2024/03/2041.jpeg" TargetMode="External"/><Relationship Id="rId1049" Type="http://schemas.openxmlformats.org/officeDocument/2006/relationships/hyperlink" Target="https://fantasydiscountwholesale.com/wp-content/uploads/2024/03/2042.jpeg" TargetMode="External"/><Relationship Id="rId217" Type="http://schemas.openxmlformats.org/officeDocument/2006/relationships/hyperlink" Target="https://fantasydiscountwholesale.com/wp-content/uploads/2024/11/TW-2025.jpeg" TargetMode="External"/><Relationship Id="rId216" Type="http://schemas.openxmlformats.org/officeDocument/2006/relationships/hyperlink" Target="https://fantasydiscountwholesale.com/wp-content/uploads/2023/10/FD8632-1.jpeg" TargetMode="External"/><Relationship Id="rId215" Type="http://schemas.openxmlformats.org/officeDocument/2006/relationships/hyperlink" Target="https://fantasydiscountwholesale.com/wp-content/uploads/2023/10/FD815.jpeg" TargetMode="External"/><Relationship Id="rId699" Type="http://schemas.openxmlformats.org/officeDocument/2006/relationships/hyperlink" Target="https://fantasydiscountwholesale.com/wp-content/uploads/2023/10/3017-ash-tray.jpeg" TargetMode="External"/><Relationship Id="rId214" Type="http://schemas.openxmlformats.org/officeDocument/2006/relationships/hyperlink" Target="https://fantasydiscountwholesale.com/wp-content/uploads/2024/02/LD-155B.jpeg" TargetMode="External"/><Relationship Id="rId698" Type="http://schemas.openxmlformats.org/officeDocument/2006/relationships/hyperlink" Target="https://fantasydiscountwholesale.com/wp-content/uploads/2024/03/503549.jpeg" TargetMode="External"/><Relationship Id="rId219" Type="http://schemas.openxmlformats.org/officeDocument/2006/relationships/hyperlink" Target="https://fantasydiscountwholesale.com/wp-content/uploads/2023/10/FD724.jpeg" TargetMode="External"/><Relationship Id="rId218" Type="http://schemas.openxmlformats.org/officeDocument/2006/relationships/hyperlink" Target="https://fantasydiscountwholesale.com/wp-content/uploads/2023/10/91407P.jpeg" TargetMode="External"/><Relationship Id="rId693" Type="http://schemas.openxmlformats.org/officeDocument/2006/relationships/hyperlink" Target="https://fantasydiscountwholesale.com/wp-content/uploads/2024/03/SC5100.jpeg" TargetMode="External"/><Relationship Id="rId1040" Type="http://schemas.openxmlformats.org/officeDocument/2006/relationships/hyperlink" Target="https://fantasydiscountwholesale.com/wp-content/uploads/2024/05/5038-1.jpeg" TargetMode="External"/><Relationship Id="rId692" Type="http://schemas.openxmlformats.org/officeDocument/2006/relationships/hyperlink" Target="https://fantasydiscountwholesale.com/wp-content/uploads/2023/10/7860-Domino-1.jpeg" TargetMode="External"/><Relationship Id="rId1041" Type="http://schemas.openxmlformats.org/officeDocument/2006/relationships/hyperlink" Target="https://fantasydiscountwholesale.com/wp-content/uploads/2024/02/452293.jpeg" TargetMode="External"/><Relationship Id="rId691" Type="http://schemas.openxmlformats.org/officeDocument/2006/relationships/hyperlink" Target="https://fantasydiscountwholesale.com/wp-content/uploads/2023/10/FD7856-1.jpeg" TargetMode="External"/><Relationship Id="rId1042" Type="http://schemas.openxmlformats.org/officeDocument/2006/relationships/hyperlink" Target="https://fantasydiscountwholesale.com/wp-content/uploads/2024/02/452292.jpeg" TargetMode="External"/><Relationship Id="rId690" Type="http://schemas.openxmlformats.org/officeDocument/2006/relationships/hyperlink" Target="https://fantasydiscountwholesale.com/wp-content/uploads/2023/10/908-Hilos.jpeg" TargetMode="External"/><Relationship Id="rId1043" Type="http://schemas.openxmlformats.org/officeDocument/2006/relationships/hyperlink" Target="https://fantasydiscountwholesale.com/wp-content/uploads/2023/10/H114.jpeg" TargetMode="External"/><Relationship Id="rId213" Type="http://schemas.openxmlformats.org/officeDocument/2006/relationships/hyperlink" Target="https://fantasydiscountwholesale.com/wp-content/uploads/2024/04/ZR156-3.jpeg" TargetMode="External"/><Relationship Id="rId697" Type="http://schemas.openxmlformats.org/officeDocument/2006/relationships/hyperlink" Target="https://fantasydiscountwholesale.com/wp-content/uploads/2024/03/502768.jpeg" TargetMode="External"/><Relationship Id="rId1044" Type="http://schemas.openxmlformats.org/officeDocument/2006/relationships/hyperlink" Target="https://fantasydiscountwholesale.com/wp-content/uploads/2024/01/82278.jpeg" TargetMode="External"/><Relationship Id="rId212" Type="http://schemas.openxmlformats.org/officeDocument/2006/relationships/hyperlink" Target="https://fantasydiscountwholesale.com/wp-content/uploads/2024/04/LD-169A.jpeg" TargetMode="External"/><Relationship Id="rId696" Type="http://schemas.openxmlformats.org/officeDocument/2006/relationships/hyperlink" Target="https://fantasydiscountwholesale.com/wp-content/uploads/2024/02/26012.jpeg" TargetMode="External"/><Relationship Id="rId1045" Type="http://schemas.openxmlformats.org/officeDocument/2006/relationships/hyperlink" Target="https://fantasydiscountwholesale.com/wp-content/uploads/2024/02/5878.jpeg" TargetMode="External"/><Relationship Id="rId211" Type="http://schemas.openxmlformats.org/officeDocument/2006/relationships/hyperlink" Target="https://fantasydiscountwholesale.com/wp-content/uploads/2024/04/258.jpeg" TargetMode="External"/><Relationship Id="rId695" Type="http://schemas.openxmlformats.org/officeDocument/2006/relationships/hyperlink" Target="https://fantasydiscountwholesale.com/wp-content/uploads/2023/10/05281.jpeg" TargetMode="External"/><Relationship Id="rId1046" Type="http://schemas.openxmlformats.org/officeDocument/2006/relationships/hyperlink" Target="https://fantasydiscountwholesale.com/wp-content/uploads/2023/10/JBL5997-1.jpeg" TargetMode="External"/><Relationship Id="rId210" Type="http://schemas.openxmlformats.org/officeDocument/2006/relationships/hyperlink" Target="https://fantasydiscountwholesale.com/wp-content/uploads/2024/10/KH332-2.jpeg" TargetMode="External"/><Relationship Id="rId694" Type="http://schemas.openxmlformats.org/officeDocument/2006/relationships/hyperlink" Target="https://fantasydiscountwholesale.com/wp-content/uploads/2023/10/7597-Jarra-cuadrada-4lt-1.jpeg" TargetMode="External"/><Relationship Id="rId1047" Type="http://schemas.openxmlformats.org/officeDocument/2006/relationships/hyperlink" Target="https://fantasydiscountwholesale.com/wp-content/uploads/2024/03/2040.jpeg" TargetMode="External"/><Relationship Id="rId249" Type="http://schemas.openxmlformats.org/officeDocument/2006/relationships/hyperlink" Target="https://fantasydiscountwholesale.com/wp-content/uploads/2024/10/ARB0578.jpeg" TargetMode="External"/><Relationship Id="rId248" Type="http://schemas.openxmlformats.org/officeDocument/2006/relationships/hyperlink" Target="https://fantasydiscountwholesale.com/wp-content/uploads/2024/05/ARB0061.jpeg" TargetMode="External"/><Relationship Id="rId247" Type="http://schemas.openxmlformats.org/officeDocument/2006/relationships/hyperlink" Target="https://fantasydiscountwholesale.com/wp-content/uploads/2024/05/ARB3201.jpeg" TargetMode="External"/><Relationship Id="rId1070" Type="http://schemas.openxmlformats.org/officeDocument/2006/relationships/hyperlink" Target="https://fantasydiscountwholesale.com/wp-content/uploads/2023/12/2016.jpeg" TargetMode="External"/><Relationship Id="rId1071" Type="http://schemas.openxmlformats.org/officeDocument/2006/relationships/hyperlink" Target="https://fantasydiscountwholesale.com/wp-content/uploads/2023/12/2019.jpeg" TargetMode="External"/><Relationship Id="rId1072" Type="http://schemas.openxmlformats.org/officeDocument/2006/relationships/hyperlink" Target="https://fantasydiscountwholesale.com/wp-content/uploads/2024/02/2022.jpeg" TargetMode="External"/><Relationship Id="rId242" Type="http://schemas.openxmlformats.org/officeDocument/2006/relationships/hyperlink" Target="https://fantasydiscountwholesale.com/wp-content/uploads/2025/09/ARZ6617.jpeg" TargetMode="External"/><Relationship Id="rId1073" Type="http://schemas.openxmlformats.org/officeDocument/2006/relationships/hyperlink" Target="https://fantasydiscountwholesale.com/wp-content/uploads/2024/02/2026.jpeg" TargetMode="External"/><Relationship Id="rId241" Type="http://schemas.openxmlformats.org/officeDocument/2006/relationships/hyperlink" Target="https://fantasydiscountwholesale.com/wp-content/uploads/2023/10/ARZ8662.jpeg" TargetMode="External"/><Relationship Id="rId1074" Type="http://schemas.openxmlformats.org/officeDocument/2006/relationships/hyperlink" Target="https://fantasydiscountwholesale.com/wp-content/uploads/2024/02/2028.jpeg" TargetMode="External"/><Relationship Id="rId240" Type="http://schemas.openxmlformats.org/officeDocument/2006/relationships/hyperlink" Target="https://fantasydiscountwholesale.com/wp-content/uploads/2024/10/NG3016.jpeg" TargetMode="External"/><Relationship Id="rId1075" Type="http://schemas.openxmlformats.org/officeDocument/2006/relationships/hyperlink" Target="https://fantasydiscountwholesale.com/wp-content/uploads/2023/10/110408.jpeg" TargetMode="External"/><Relationship Id="rId1076" Type="http://schemas.openxmlformats.org/officeDocument/2006/relationships/hyperlink" Target="https://fantasydiscountwholesale.com/wp-content/uploads/2023/10/17889.jpeg" TargetMode="External"/><Relationship Id="rId246" Type="http://schemas.openxmlformats.org/officeDocument/2006/relationships/hyperlink" Target="https://fantasydiscountwholesale.com/wp-content/uploads/2023/10/ARB02011.jpeg" TargetMode="External"/><Relationship Id="rId1077" Type="http://schemas.openxmlformats.org/officeDocument/2006/relationships/hyperlink" Target="https://fantasydiscountwholesale.com/wp-content/uploads/2024/02/056.jpeg" TargetMode="External"/><Relationship Id="rId245" Type="http://schemas.openxmlformats.org/officeDocument/2006/relationships/hyperlink" Target="https://fantasydiscountwholesale.com/wp-content/uploads/2025/10/ARY33352.jpeg" TargetMode="External"/><Relationship Id="rId1078" Type="http://schemas.openxmlformats.org/officeDocument/2006/relationships/hyperlink" Target="https://fantasydiscountwholesale.com/wp-content/uploads/2023/10/900793.jpg" TargetMode="External"/><Relationship Id="rId244" Type="http://schemas.openxmlformats.org/officeDocument/2006/relationships/hyperlink" Target="https://fantasydiscountwholesale.com/wp-content/uploads/2025/10/ARZ35731.jpeg" TargetMode="External"/><Relationship Id="rId1079" Type="http://schemas.openxmlformats.org/officeDocument/2006/relationships/hyperlink" Target="https://fantasydiscountwholesale.com/wp-content/uploads/2023/10/IN2425.jpeg" TargetMode="External"/><Relationship Id="rId243" Type="http://schemas.openxmlformats.org/officeDocument/2006/relationships/hyperlink" Target="https://fantasydiscountwholesale.com/wp-content/uploads/2023/10/ARG1861.jpeg" TargetMode="External"/><Relationship Id="rId239" Type="http://schemas.openxmlformats.org/officeDocument/2006/relationships/hyperlink" Target="https://fantasydiscountwholesale.com/wp-content/uploads/2024/10/NG2811.jpeg" TargetMode="External"/><Relationship Id="rId238" Type="http://schemas.openxmlformats.org/officeDocument/2006/relationships/hyperlink" Target="https://fantasydiscountwholesale.com/wp-content/uploads/2024/10/NG2643.jpeg" TargetMode="External"/><Relationship Id="rId237" Type="http://schemas.openxmlformats.org/officeDocument/2006/relationships/hyperlink" Target="https://fantasydiscountwholesale.com/wp-content/uploads/2024/10/NB858.jpeg" TargetMode="External"/><Relationship Id="rId236" Type="http://schemas.openxmlformats.org/officeDocument/2006/relationships/hyperlink" Target="https://fantasydiscountwholesale.com/wp-content/uploads/2024/10/ARM6622.jpeg" TargetMode="External"/><Relationship Id="rId1060" Type="http://schemas.openxmlformats.org/officeDocument/2006/relationships/hyperlink" Target="https://fantasydiscountwholesale.com/wp-content/uploads/2024/02/2031.jpeg" TargetMode="External"/><Relationship Id="rId1061" Type="http://schemas.openxmlformats.org/officeDocument/2006/relationships/hyperlink" Target="https://fantasydiscountwholesale.com/wp-content/uploads/2023/12/2018.jpeg" TargetMode="External"/><Relationship Id="rId231" Type="http://schemas.openxmlformats.org/officeDocument/2006/relationships/hyperlink" Target="https://fantasydiscountwholesale.com/wp-content/uploads/2024/10/ARG32871.jpeg" TargetMode="External"/><Relationship Id="rId1062" Type="http://schemas.openxmlformats.org/officeDocument/2006/relationships/hyperlink" Target="https://fantasydiscountwholesale.com/wp-content/uploads/2024/02/2020.jpeg" TargetMode="External"/><Relationship Id="rId230" Type="http://schemas.openxmlformats.org/officeDocument/2006/relationships/hyperlink" Target="https://fantasydiscountwholesale.com/wp-content/uploads/2024/05/ARG3461-1.jpeg" TargetMode="External"/><Relationship Id="rId1063" Type="http://schemas.openxmlformats.org/officeDocument/2006/relationships/hyperlink" Target="https://fantasydiscountwholesale.com/wp-content/uploads/2024/02/2023.jpeg" TargetMode="External"/><Relationship Id="rId1064" Type="http://schemas.openxmlformats.org/officeDocument/2006/relationships/hyperlink" Target="https://fantasydiscountwholesale.com/wp-content/uploads/2024/02/2025.jpeg" TargetMode="External"/><Relationship Id="rId1065" Type="http://schemas.openxmlformats.org/officeDocument/2006/relationships/hyperlink" Target="https://fantasydiscountwholesale.com/wp-content/uploads/2024/02/2027.jpeg" TargetMode="External"/><Relationship Id="rId235" Type="http://schemas.openxmlformats.org/officeDocument/2006/relationships/hyperlink" Target="https://fantasydiscountwholesale.com/wp-content/uploads/2024/05/ARG53918.jpeg" TargetMode="External"/><Relationship Id="rId1066" Type="http://schemas.openxmlformats.org/officeDocument/2006/relationships/hyperlink" Target="https://fantasydiscountwholesale.com/wp-content/uploads/2024/03/2039.jpeg" TargetMode="External"/><Relationship Id="rId234" Type="http://schemas.openxmlformats.org/officeDocument/2006/relationships/hyperlink" Target="https://fantasydiscountwholesale.com/wp-content/uploads/2023/10/ARG2017.jpeg" TargetMode="External"/><Relationship Id="rId1067" Type="http://schemas.openxmlformats.org/officeDocument/2006/relationships/hyperlink" Target="https://fantasydiscountwholesale.com/wp-content/uploads/2023/10/504962.jpeg" TargetMode="External"/><Relationship Id="rId233" Type="http://schemas.openxmlformats.org/officeDocument/2006/relationships/hyperlink" Target="https://fantasydiscountwholesale.com/wp-content/uploads/2025/05/ARM711.jpg" TargetMode="External"/><Relationship Id="rId1068" Type="http://schemas.openxmlformats.org/officeDocument/2006/relationships/hyperlink" Target="https://fantasydiscountwholesale.com/wp-content/uploads/2024/02/2035.jpeg" TargetMode="External"/><Relationship Id="rId232" Type="http://schemas.openxmlformats.org/officeDocument/2006/relationships/hyperlink" Target="https://fantasydiscountwholesale.com/wp-content/uploads/2024/11/ARG20167.jpeg" TargetMode="External"/><Relationship Id="rId1069" Type="http://schemas.openxmlformats.org/officeDocument/2006/relationships/hyperlink" Target="https://fantasydiscountwholesale.com/wp-content/uploads/2023/12/2014.jpeg" TargetMode="External"/><Relationship Id="rId1015" Type="http://schemas.openxmlformats.org/officeDocument/2006/relationships/hyperlink" Target="https://fantasydiscountwholesale.com/wp-content/uploads/2023/10/5962.jpeg" TargetMode="External"/><Relationship Id="rId1499" Type="http://schemas.openxmlformats.org/officeDocument/2006/relationships/hyperlink" Target="https://fantasydiscountwholesale.com/wp-content/uploads/2025/10/40012.jpeg" TargetMode="External"/><Relationship Id="rId1016" Type="http://schemas.openxmlformats.org/officeDocument/2006/relationships/hyperlink" Target="https://fantasydiscountwholesale.com/wp-content/uploads/2024/02/5985.jpeg" TargetMode="External"/><Relationship Id="rId1017" Type="http://schemas.openxmlformats.org/officeDocument/2006/relationships/hyperlink" Target="https://fantasydiscountwholesale.com/wp-content/uploads/2023/10/690259.jpeg" TargetMode="External"/><Relationship Id="rId1018" Type="http://schemas.openxmlformats.org/officeDocument/2006/relationships/hyperlink" Target="https://fantasydiscountwholesale.com/wp-content/uploads/2023/10/9306-1.jpeg" TargetMode="External"/><Relationship Id="rId1019" Type="http://schemas.openxmlformats.org/officeDocument/2006/relationships/hyperlink" Target="https://fantasydiscountwholesale.com/wp-content/uploads/2023/10/5127.jpeg" TargetMode="External"/><Relationship Id="rId668" Type="http://schemas.openxmlformats.org/officeDocument/2006/relationships/hyperlink" Target="https://fantasydiscountwholesale.com/wp-content/uploads/2023/10/7110-saca-agua.jpeg" TargetMode="External"/><Relationship Id="rId667" Type="http://schemas.openxmlformats.org/officeDocument/2006/relationships/hyperlink" Target="https://fantasydiscountwholesale.com/wp-content/uploads/2023/10/3945-Chupa.jpeg" TargetMode="External"/><Relationship Id="rId666" Type="http://schemas.openxmlformats.org/officeDocument/2006/relationships/hyperlink" Target="https://fantasydiscountwholesale.com/wp-content/uploads/2023/10/FD2210-1.jpeg" TargetMode="External"/><Relationship Id="rId665" Type="http://schemas.openxmlformats.org/officeDocument/2006/relationships/hyperlink" Target="https://fantasydiscountwholesale.com/wp-content/uploads/2024/10/H-103.jpeg" TargetMode="External"/><Relationship Id="rId669" Type="http://schemas.openxmlformats.org/officeDocument/2006/relationships/hyperlink" Target="https://fantasydiscountwholesale.com/wp-content/uploads/2023/10/Cepillo-de-piso.jpeg" TargetMode="External"/><Relationship Id="rId1490" Type="http://schemas.openxmlformats.org/officeDocument/2006/relationships/hyperlink" Target="https://fantasydiscountwholesale.com/wp-content/uploads/2025/10/CH99045-1.jpg" TargetMode="External"/><Relationship Id="rId660" Type="http://schemas.openxmlformats.org/officeDocument/2006/relationships/hyperlink" Target="https://fantasydiscountwholesale.com/wp-content/uploads/2025/03/20141.jpeg" TargetMode="External"/><Relationship Id="rId1491" Type="http://schemas.openxmlformats.org/officeDocument/2006/relationships/hyperlink" Target="https://fantasydiscountwholesale.com/wp-content/uploads/2025/10/CH99038.jpg" TargetMode="External"/><Relationship Id="rId1492" Type="http://schemas.openxmlformats.org/officeDocument/2006/relationships/hyperlink" Target="https://fantasydiscountwholesale.com/wp-content/uploads/2025/10/CR-0378AL24.jpg" TargetMode="External"/><Relationship Id="rId1493" Type="http://schemas.openxmlformats.org/officeDocument/2006/relationships/hyperlink" Target="https://fantasydiscountwholesale.com/wp-content/uploads/2025/10/CH84162.jpg" TargetMode="External"/><Relationship Id="rId1010" Type="http://schemas.openxmlformats.org/officeDocument/2006/relationships/hyperlink" Target="https://fantasydiscountwholesale.com/wp-content/uploads/2023/10/690297.jpeg" TargetMode="External"/><Relationship Id="rId1494" Type="http://schemas.openxmlformats.org/officeDocument/2006/relationships/hyperlink" Target="https://fantasydiscountwholesale.com/wp-content/uploads/2025/10/21017.jpeg" TargetMode="External"/><Relationship Id="rId664" Type="http://schemas.openxmlformats.org/officeDocument/2006/relationships/hyperlink" Target="https://fantasydiscountwholesale.com/wp-content/uploads/2025/06/CH81808.jpg" TargetMode="External"/><Relationship Id="rId1011" Type="http://schemas.openxmlformats.org/officeDocument/2006/relationships/hyperlink" Target="https://fantasydiscountwholesale.com/wp-content/uploads/2024/02/0702.jpeg" TargetMode="External"/><Relationship Id="rId1495" Type="http://schemas.openxmlformats.org/officeDocument/2006/relationships/hyperlink" Target="https://fantasydiscountwholesale.com/wp-content/uploads/2025/10/21010.jpeg" TargetMode="External"/><Relationship Id="rId663" Type="http://schemas.openxmlformats.org/officeDocument/2006/relationships/hyperlink" Target="https://fantasydiscountwholesale.com/wp-content/uploads/2025/05/92252.jpg" TargetMode="External"/><Relationship Id="rId1012" Type="http://schemas.openxmlformats.org/officeDocument/2006/relationships/hyperlink" Target="https://fantasydiscountwholesale.com/wp-content/uploads/2023/12/690255-1.jpeg" TargetMode="External"/><Relationship Id="rId1496" Type="http://schemas.openxmlformats.org/officeDocument/2006/relationships/hyperlink" Target="https://fantasydiscountwholesale.com/wp-content/uploads/2025/10/21011.jpeg" TargetMode="External"/><Relationship Id="rId662" Type="http://schemas.openxmlformats.org/officeDocument/2006/relationships/hyperlink" Target="https://fantasydiscountwholesale.com/wp-content/uploads/2025/04/17177.jpg" TargetMode="External"/><Relationship Id="rId1013" Type="http://schemas.openxmlformats.org/officeDocument/2006/relationships/hyperlink" Target="https://fantasydiscountwholesale.com/wp-content/uploads/2024/02/0344.jpeg" TargetMode="External"/><Relationship Id="rId1497" Type="http://schemas.openxmlformats.org/officeDocument/2006/relationships/hyperlink" Target="https://fantasydiscountwholesale.com/wp-content/uploads/2025/10/83165.jpeg" TargetMode="External"/><Relationship Id="rId661" Type="http://schemas.openxmlformats.org/officeDocument/2006/relationships/hyperlink" Target="https://fantasydiscountwholesale.com/wp-content/uploads/2025/04/92250.jpg" TargetMode="External"/><Relationship Id="rId1014" Type="http://schemas.openxmlformats.org/officeDocument/2006/relationships/hyperlink" Target="https://fantasydiscountwholesale.com/wp-content/uploads/2023/11/A180.jpeg" TargetMode="External"/><Relationship Id="rId1498" Type="http://schemas.openxmlformats.org/officeDocument/2006/relationships/hyperlink" Target="https://fantasydiscountwholesale.com/wp-content/uploads/2025/10/23480.jpeg" TargetMode="External"/><Relationship Id="rId1004" Type="http://schemas.openxmlformats.org/officeDocument/2006/relationships/hyperlink" Target="https://fantasydiscountwholesale.com/wp-content/uploads/2023/10/83132.jpeg" TargetMode="External"/><Relationship Id="rId1488" Type="http://schemas.openxmlformats.org/officeDocument/2006/relationships/hyperlink" Target="https://fantasydiscountwholesale.com/wp-content/uploads/2025/10/CH86914.jpg" TargetMode="External"/><Relationship Id="rId1005" Type="http://schemas.openxmlformats.org/officeDocument/2006/relationships/hyperlink" Target="https://fantasydiscountwholesale.com/wp-content/uploads/2023/10/83131.jpeg" TargetMode="External"/><Relationship Id="rId1489" Type="http://schemas.openxmlformats.org/officeDocument/2006/relationships/hyperlink" Target="https://fantasydiscountwholesale.com/wp-content/uploads/2025/10/CH85197.jpg" TargetMode="External"/><Relationship Id="rId1006" Type="http://schemas.openxmlformats.org/officeDocument/2006/relationships/hyperlink" Target="https://fantasydiscountwholesale.com/wp-content/uploads/2023/10/98656.jpeg" TargetMode="External"/><Relationship Id="rId1007" Type="http://schemas.openxmlformats.org/officeDocument/2006/relationships/hyperlink" Target="https://fantasydiscountwholesale.com/wp-content/uploads/2024/05/AD133.jpeg" TargetMode="External"/><Relationship Id="rId1008" Type="http://schemas.openxmlformats.org/officeDocument/2006/relationships/hyperlink" Target="https://fantasydiscountwholesale.com/wp-content/uploads/2024/05/GH279.jpeg" TargetMode="External"/><Relationship Id="rId1009" Type="http://schemas.openxmlformats.org/officeDocument/2006/relationships/hyperlink" Target="https://fantasydiscountwholesale.com/wp-content/uploads/2024/05/80090.jpeg" TargetMode="External"/><Relationship Id="rId657" Type="http://schemas.openxmlformats.org/officeDocument/2006/relationships/hyperlink" Target="https://fantasydiscountwholesale.com/wp-content/uploads/2025/03/32216.jpeg" TargetMode="External"/><Relationship Id="rId656" Type="http://schemas.openxmlformats.org/officeDocument/2006/relationships/hyperlink" Target="https://fantasydiscountwholesale.com/wp-content/uploads/2025/02/601935.jpeg" TargetMode="External"/><Relationship Id="rId655" Type="http://schemas.openxmlformats.org/officeDocument/2006/relationships/hyperlink" Target="https://fantasydiscountwholesale.com/wp-content/uploads/2025/02/601917.jpeg" TargetMode="External"/><Relationship Id="rId654" Type="http://schemas.openxmlformats.org/officeDocument/2006/relationships/hyperlink" Target="https://fantasydiscountwholesale.com/wp-content/uploads/2025/02/92238.jpeg" TargetMode="External"/><Relationship Id="rId659" Type="http://schemas.openxmlformats.org/officeDocument/2006/relationships/hyperlink" Target="https://fantasydiscountwholesale.com/wp-content/uploads/2025/03/2097.jpeg" TargetMode="External"/><Relationship Id="rId658" Type="http://schemas.openxmlformats.org/officeDocument/2006/relationships/hyperlink" Target="https://fantasydiscountwholesale.com/wp-content/uploads/2025/03/32206.jpeg" TargetMode="External"/><Relationship Id="rId1480" Type="http://schemas.openxmlformats.org/officeDocument/2006/relationships/hyperlink" Target="https://fantasydiscountwholesale.com/wp-content/uploads/2025/09/65861.jpeg" TargetMode="External"/><Relationship Id="rId1481" Type="http://schemas.openxmlformats.org/officeDocument/2006/relationships/hyperlink" Target="https://fantasydiscountwholesale.com/wp-content/uploads/2025/09/566769.jpeg" TargetMode="External"/><Relationship Id="rId1482" Type="http://schemas.openxmlformats.org/officeDocument/2006/relationships/hyperlink" Target="https://fantasydiscountwholesale.com/wp-content/uploads/2025/09/14116.jpeg" TargetMode="External"/><Relationship Id="rId1483" Type="http://schemas.openxmlformats.org/officeDocument/2006/relationships/hyperlink" Target="https://fantasydiscountwholesale.com/wp-content/uploads/2025/09/14179.jpeg" TargetMode="External"/><Relationship Id="rId653" Type="http://schemas.openxmlformats.org/officeDocument/2006/relationships/hyperlink" Target="https://fantasydiscountwholesale.com/wp-content/uploads/2025/02/92239.jpeg" TargetMode="External"/><Relationship Id="rId1000" Type="http://schemas.openxmlformats.org/officeDocument/2006/relationships/hyperlink" Target="https://fantasydiscountwholesale.com/wp-content/uploads/2024/05/540-D.jpeg" TargetMode="External"/><Relationship Id="rId1484" Type="http://schemas.openxmlformats.org/officeDocument/2006/relationships/hyperlink" Target="https://fantasydiscountwholesale.com/wp-content/uploads/2025/10/34320.jpg" TargetMode="External"/><Relationship Id="rId652" Type="http://schemas.openxmlformats.org/officeDocument/2006/relationships/hyperlink" Target="https://fantasydiscountwholesale.com/wp-content/uploads/2025/02/92241.jpg" TargetMode="External"/><Relationship Id="rId1001" Type="http://schemas.openxmlformats.org/officeDocument/2006/relationships/hyperlink" Target="https://fantasydiscountwholesale.com/wp-content/uploads/2023/10/NZ208811-scaled.jpeg" TargetMode="External"/><Relationship Id="rId1485" Type="http://schemas.openxmlformats.org/officeDocument/2006/relationships/hyperlink" Target="https://fantasydiscountwholesale.com/wp-content/uploads/2025/10/CH90104.jpg" TargetMode="External"/><Relationship Id="rId651" Type="http://schemas.openxmlformats.org/officeDocument/2006/relationships/hyperlink" Target="https://fantasydiscountwholesale.com/wp-content/uploads/2025/02/92246.jpeg" TargetMode="External"/><Relationship Id="rId1002" Type="http://schemas.openxmlformats.org/officeDocument/2006/relationships/hyperlink" Target="https://fantasydiscountwholesale.com/wp-content/uploads/2023/10/A380.jpeg" TargetMode="External"/><Relationship Id="rId1486" Type="http://schemas.openxmlformats.org/officeDocument/2006/relationships/hyperlink" Target="https://fantasydiscountwholesale.com/wp-content/uploads/2025/10/CH90103.jpg" TargetMode="External"/><Relationship Id="rId650" Type="http://schemas.openxmlformats.org/officeDocument/2006/relationships/hyperlink" Target="https://fantasydiscountwholesale.com/wp-content/uploads/2025/02/609031.jpeg" TargetMode="External"/><Relationship Id="rId1003" Type="http://schemas.openxmlformats.org/officeDocument/2006/relationships/hyperlink" Target="https://fantasydiscountwholesale.com/wp-content/uploads/2024/03/9409-8.jpeg" TargetMode="External"/><Relationship Id="rId1487" Type="http://schemas.openxmlformats.org/officeDocument/2006/relationships/hyperlink" Target="https://fantasydiscountwholesale.com/wp-content/uploads/2025/10/CH91136.jpg" TargetMode="External"/><Relationship Id="rId1037" Type="http://schemas.openxmlformats.org/officeDocument/2006/relationships/hyperlink" Target="https://fantasydiscountwholesale.com/wp-content/uploads/2024/02/2032.jpeg" TargetMode="External"/><Relationship Id="rId1038" Type="http://schemas.openxmlformats.org/officeDocument/2006/relationships/hyperlink" Target="https://fantasydiscountwholesale.com/wp-content/uploads/2024/02/2036.jpeg" TargetMode="External"/><Relationship Id="rId1039" Type="http://schemas.openxmlformats.org/officeDocument/2006/relationships/hyperlink" Target="https://fantasydiscountwholesale.com/wp-content/uploads/2023/12/2017.jpeg" TargetMode="External"/><Relationship Id="rId206" Type="http://schemas.openxmlformats.org/officeDocument/2006/relationships/hyperlink" Target="https://fantasydiscountwholesale.com/wp-content/uploads/2024/02/393-34-1.jpeg" TargetMode="External"/><Relationship Id="rId205" Type="http://schemas.openxmlformats.org/officeDocument/2006/relationships/hyperlink" Target="https://fantasydiscountwholesale.com/wp-content/uploads/2024/04/P904-A.jpeg" TargetMode="External"/><Relationship Id="rId689" Type="http://schemas.openxmlformats.org/officeDocument/2006/relationships/hyperlink" Target="https://fantasydiscountwholesale.com/wp-content/uploads/2023/10/056012-Jabonera.jpeg" TargetMode="External"/><Relationship Id="rId204" Type="http://schemas.openxmlformats.org/officeDocument/2006/relationships/hyperlink" Target="https://fantasydiscountwholesale.com/wp-content/uploads/2023/10/725-1.jpeg" TargetMode="External"/><Relationship Id="rId688" Type="http://schemas.openxmlformats.org/officeDocument/2006/relationships/hyperlink" Target="https://fantasydiscountwholesale.com/wp-content/uploads/2024/03/503530.jpeg" TargetMode="External"/><Relationship Id="rId203" Type="http://schemas.openxmlformats.org/officeDocument/2006/relationships/hyperlink" Target="https://fantasydiscountwholesale.com/wp-content/uploads/2024/02/28678.jpeg" TargetMode="External"/><Relationship Id="rId687" Type="http://schemas.openxmlformats.org/officeDocument/2006/relationships/hyperlink" Target="https://fantasydiscountwholesale.com/wp-content/uploads/2024/02/7183.jpeg" TargetMode="External"/><Relationship Id="rId209" Type="http://schemas.openxmlformats.org/officeDocument/2006/relationships/hyperlink" Target="https://fantasydiscountwholesale.com/wp-content/uploads/2024/10/FW-2038A.jpeg" TargetMode="External"/><Relationship Id="rId208" Type="http://schemas.openxmlformats.org/officeDocument/2006/relationships/hyperlink" Target="https://fantasydiscountwholesale.com/wp-content/uploads/2024/10/YJ388-44.jpeg" TargetMode="External"/><Relationship Id="rId207" Type="http://schemas.openxmlformats.org/officeDocument/2006/relationships/hyperlink" Target="https://fantasydiscountwholesale.com/wp-content/uploads/2024/10/8811-19.jpeg" TargetMode="External"/><Relationship Id="rId682" Type="http://schemas.openxmlformats.org/officeDocument/2006/relationships/hyperlink" Target="https://fantasydiscountwholesale.com/wp-content/uploads/2024/02/3884.jpeg" TargetMode="External"/><Relationship Id="rId681" Type="http://schemas.openxmlformats.org/officeDocument/2006/relationships/hyperlink" Target="https://fantasydiscountwholesale.com/wp-content/uploads/2023/12/FD501-1.jpeg" TargetMode="External"/><Relationship Id="rId1030" Type="http://schemas.openxmlformats.org/officeDocument/2006/relationships/hyperlink" Target="https://fantasydiscountwholesale.com/wp-content/uploads/2024/03/J9355.jpeg" TargetMode="External"/><Relationship Id="rId680" Type="http://schemas.openxmlformats.org/officeDocument/2006/relationships/hyperlink" Target="https://fantasydiscountwholesale.com/wp-content/uploads/2023/10/G-804-1.jpeg" TargetMode="External"/><Relationship Id="rId1031" Type="http://schemas.openxmlformats.org/officeDocument/2006/relationships/hyperlink" Target="https://fantasydiscountwholesale.com/wp-content/uploads/2023/10/YY8008.jpeg" TargetMode="External"/><Relationship Id="rId1032" Type="http://schemas.openxmlformats.org/officeDocument/2006/relationships/hyperlink" Target="https://fantasydiscountwholesale.com/wp-content/uploads/2023/10/yl1002.jpeg" TargetMode="External"/><Relationship Id="rId202" Type="http://schemas.openxmlformats.org/officeDocument/2006/relationships/hyperlink" Target="https://fantasydiscountwholesale.com/wp-content/uploads/2023/10/YJ388-68.jpeg" TargetMode="External"/><Relationship Id="rId686" Type="http://schemas.openxmlformats.org/officeDocument/2006/relationships/hyperlink" Target="https://fantasydiscountwholesale.com/wp-content/uploads/2024/02/7183.jpeg" TargetMode="External"/><Relationship Id="rId1033" Type="http://schemas.openxmlformats.org/officeDocument/2006/relationships/hyperlink" Target="https://fantasydiscountwholesale.com/wp-content/uploads/2023/10/IN295.jpeg" TargetMode="External"/><Relationship Id="rId201" Type="http://schemas.openxmlformats.org/officeDocument/2006/relationships/hyperlink" Target="https://fantasydiscountwholesale.com/wp-content/uploads/2024/04/FS238-12A.jpeg" TargetMode="External"/><Relationship Id="rId685" Type="http://schemas.openxmlformats.org/officeDocument/2006/relationships/hyperlink" Target="https://fantasydiscountwholesale.com/wp-content/uploads/2023/10/6033-piedras-de-rio.jpeg" TargetMode="External"/><Relationship Id="rId1034" Type="http://schemas.openxmlformats.org/officeDocument/2006/relationships/hyperlink" Target="https://fantasydiscountwholesale.com/wp-content/uploads/2023/10/5877.jpeg" TargetMode="External"/><Relationship Id="rId200" Type="http://schemas.openxmlformats.org/officeDocument/2006/relationships/hyperlink" Target="https://fantasydiscountwholesale.com/wp-content/uploads/2025/03/F4778.jpeg" TargetMode="External"/><Relationship Id="rId684" Type="http://schemas.openxmlformats.org/officeDocument/2006/relationships/hyperlink" Target="https://fantasydiscountwholesale.com/wp-content/uploads/2023/10/2214.jpeg" TargetMode="External"/><Relationship Id="rId1035" Type="http://schemas.openxmlformats.org/officeDocument/2006/relationships/hyperlink" Target="https://fantasydiscountwholesale.com/wp-content/uploads/2023/10/501322.jpeg" TargetMode="External"/><Relationship Id="rId683" Type="http://schemas.openxmlformats.org/officeDocument/2006/relationships/hyperlink" Target="https://fantasydiscountwholesale.com/wp-content/uploads/2023/10/6201-1.jpeg" TargetMode="External"/><Relationship Id="rId1036" Type="http://schemas.openxmlformats.org/officeDocument/2006/relationships/hyperlink" Target="https://fantasydiscountwholesale.com/wp-content/uploads/2023/10/8pc-cutter_knives-set.jpeg" TargetMode="External"/><Relationship Id="rId1026" Type="http://schemas.openxmlformats.org/officeDocument/2006/relationships/hyperlink" Target="https://fantasydiscountwholesale.com/wp-content/uploads/2023/10/500878W.jpeg" TargetMode="External"/><Relationship Id="rId1027" Type="http://schemas.openxmlformats.org/officeDocument/2006/relationships/hyperlink" Target="https://fantasydiscountwholesale.com/wp-content/uploads/2023/12/690299-1.jpeg" TargetMode="External"/><Relationship Id="rId1028" Type="http://schemas.openxmlformats.org/officeDocument/2006/relationships/hyperlink" Target="https://fantasydiscountwholesale.com/wp-content/uploads/2024/02/J8023.jpeg" TargetMode="External"/><Relationship Id="rId1029" Type="http://schemas.openxmlformats.org/officeDocument/2006/relationships/hyperlink" Target="https://fantasydiscountwholesale.com/wp-content/uploads/2024/02/452290.jpeg" TargetMode="External"/><Relationship Id="rId679" Type="http://schemas.openxmlformats.org/officeDocument/2006/relationships/hyperlink" Target="https://fantasydiscountwholesale.com/wp-content/uploads/2023/10/937-Factureros.jpeg" TargetMode="External"/><Relationship Id="rId678" Type="http://schemas.openxmlformats.org/officeDocument/2006/relationships/hyperlink" Target="https://fantasydiscountwholesale.com/wp-content/uploads/2023/10/11499.jpeg" TargetMode="External"/><Relationship Id="rId677" Type="http://schemas.openxmlformats.org/officeDocument/2006/relationships/hyperlink" Target="https://fantasydiscountwholesale.com/wp-content/uploads/2023/10/501615.jpeg" TargetMode="External"/><Relationship Id="rId676" Type="http://schemas.openxmlformats.org/officeDocument/2006/relationships/hyperlink" Target="https://fantasydiscountwholesale.com/wp-content/uploads/2023/10/96320.jpeg" TargetMode="External"/><Relationship Id="rId671" Type="http://schemas.openxmlformats.org/officeDocument/2006/relationships/hyperlink" Target="https://fantasydiscountwholesale.com/wp-content/uploads/2024/07/0184.jpeg" TargetMode="External"/><Relationship Id="rId670" Type="http://schemas.openxmlformats.org/officeDocument/2006/relationships/hyperlink" Target="https://fantasydiscountwholesale.com/wp-content/uploads/2023/10/Esponja-lavaplatos.jpeg" TargetMode="External"/><Relationship Id="rId1020" Type="http://schemas.openxmlformats.org/officeDocument/2006/relationships/hyperlink" Target="https://fantasydiscountwholesale.com/wp-content/uploads/2023/10/690298.jpeg" TargetMode="External"/><Relationship Id="rId1021" Type="http://schemas.openxmlformats.org/officeDocument/2006/relationships/hyperlink" Target="https://fantasydiscountwholesale.com/wp-content/uploads/2023/12/690326-1.jpeg" TargetMode="External"/><Relationship Id="rId675" Type="http://schemas.openxmlformats.org/officeDocument/2006/relationships/hyperlink" Target="https://fantasydiscountwholesale.com/wp-content/uploads/2023/10/FL-8002-1.jpeg" TargetMode="External"/><Relationship Id="rId1022" Type="http://schemas.openxmlformats.org/officeDocument/2006/relationships/hyperlink" Target="https://fantasydiscountwholesale.com/wp-content/uploads/2023/10/JBL5988.jpeg" TargetMode="External"/><Relationship Id="rId674" Type="http://schemas.openxmlformats.org/officeDocument/2006/relationships/hyperlink" Target="https://fantasydiscountwholesale.com/wp-content/uploads/2023/10/15010-Fosforos-1.jpeg" TargetMode="External"/><Relationship Id="rId1023" Type="http://schemas.openxmlformats.org/officeDocument/2006/relationships/hyperlink" Target="https://fantasydiscountwholesale.com/wp-content/uploads/2024/02/0399.jpeg" TargetMode="External"/><Relationship Id="rId673" Type="http://schemas.openxmlformats.org/officeDocument/2006/relationships/hyperlink" Target="https://fantasydiscountwholesale.com/wp-content/uploads/2023/10/FD811.jpeg" TargetMode="External"/><Relationship Id="rId1024" Type="http://schemas.openxmlformats.org/officeDocument/2006/relationships/hyperlink" Target="https://fantasydiscountwholesale.com/wp-content/uploads/2023/10/500878LB.jpeg" TargetMode="External"/><Relationship Id="rId672" Type="http://schemas.openxmlformats.org/officeDocument/2006/relationships/hyperlink" Target="https://fantasydiscountwholesale.com/wp-content/uploads/2025/05/67757.jpg" TargetMode="External"/><Relationship Id="rId1025" Type="http://schemas.openxmlformats.org/officeDocument/2006/relationships/hyperlink" Target="https://fantasydiscountwholesale.com/wp-content/uploads/2023/10/500878DB.jpeg" TargetMode="External"/><Relationship Id="rId190" Type="http://schemas.openxmlformats.org/officeDocument/2006/relationships/hyperlink" Target="https://fantasydiscountwholesale.com/wp-content/uploads/2024/04/ZR183.jpeg" TargetMode="External"/><Relationship Id="rId194" Type="http://schemas.openxmlformats.org/officeDocument/2006/relationships/hyperlink" Target="https://fantasydiscountwholesale.com/wp-content/uploads/2025/03/WH-3006.jpeg" TargetMode="External"/><Relationship Id="rId193" Type="http://schemas.openxmlformats.org/officeDocument/2006/relationships/hyperlink" Target="https://fantasydiscountwholesale.com/wp-content/uploads/2024/10/1689.jpeg" TargetMode="External"/><Relationship Id="rId192" Type="http://schemas.openxmlformats.org/officeDocument/2006/relationships/hyperlink" Target="https://fantasydiscountwholesale.com/wp-content/uploads/2024/10/3592.jpeg" TargetMode="External"/><Relationship Id="rId191" Type="http://schemas.openxmlformats.org/officeDocument/2006/relationships/hyperlink" Target="https://fantasydiscountwholesale.com/wp-content/uploads/2024/04/HG-890.jpeg" TargetMode="External"/><Relationship Id="rId187" Type="http://schemas.openxmlformats.org/officeDocument/2006/relationships/hyperlink" Target="https://fantasydiscountwholesale.com/wp-content/uploads/2024/04/LD-172A.jpeg" TargetMode="External"/><Relationship Id="rId186" Type="http://schemas.openxmlformats.org/officeDocument/2006/relationships/hyperlink" Target="https://fantasydiscountwholesale.com/wp-content/uploads/2024/04/393-40.jpeg" TargetMode="External"/><Relationship Id="rId185" Type="http://schemas.openxmlformats.org/officeDocument/2006/relationships/hyperlink" Target="https://fantasydiscountwholesale.com/wp-content/uploads/2024/04/8882.jpeg" TargetMode="External"/><Relationship Id="rId184" Type="http://schemas.openxmlformats.org/officeDocument/2006/relationships/hyperlink" Target="https://fantasydiscountwholesale.com/wp-content/uploads/2024/10/BLS82-2.jpeg" TargetMode="External"/><Relationship Id="rId189" Type="http://schemas.openxmlformats.org/officeDocument/2006/relationships/hyperlink" Target="https://fantasydiscountwholesale.com/wp-content/uploads/2024/05/ARB201302.jpeg" TargetMode="External"/><Relationship Id="rId188" Type="http://schemas.openxmlformats.org/officeDocument/2006/relationships/hyperlink" Target="https://fantasydiscountwholesale.com/wp-content/uploads/2025/03/FS238-28A.jpeg" TargetMode="External"/><Relationship Id="rId183" Type="http://schemas.openxmlformats.org/officeDocument/2006/relationships/hyperlink" Target="https://fantasydiscountwholesale.com/wp-content/uploads/2024/10/FW338-7A.jpeg" TargetMode="External"/><Relationship Id="rId182" Type="http://schemas.openxmlformats.org/officeDocument/2006/relationships/hyperlink" Target="https://fantasydiscountwholesale.com/wp-content/uploads/2025/03/RS-9038C.jpeg" TargetMode="External"/><Relationship Id="rId181" Type="http://schemas.openxmlformats.org/officeDocument/2006/relationships/hyperlink" Target="https://fantasydiscountwholesale.com/wp-content/uploads/2025/03/DR5024.jpeg" TargetMode="External"/><Relationship Id="rId180" Type="http://schemas.openxmlformats.org/officeDocument/2006/relationships/hyperlink" Target="https://fantasydiscountwholesale.com/wp-content/uploads/2024/02/8811-15.jpeg" TargetMode="External"/><Relationship Id="rId176" Type="http://schemas.openxmlformats.org/officeDocument/2006/relationships/hyperlink" Target="https://fantasydiscountwholesale.com/wp-content/uploads/2025/03/66018.jpeg" TargetMode="External"/><Relationship Id="rId175" Type="http://schemas.openxmlformats.org/officeDocument/2006/relationships/hyperlink" Target="https://fantasydiscountwholesale.com/wp-content/uploads/2024/10/82221.jpeg" TargetMode="External"/><Relationship Id="rId174" Type="http://schemas.openxmlformats.org/officeDocument/2006/relationships/hyperlink" Target="https://fantasydiscountwholesale.com/wp-content/uploads/2024/10/82220.jpeg" TargetMode="External"/><Relationship Id="rId173" Type="http://schemas.openxmlformats.org/officeDocument/2006/relationships/hyperlink" Target="https://fantasydiscountwholesale.com/wp-content/uploads/2023/10/FL169.jpeg" TargetMode="External"/><Relationship Id="rId179" Type="http://schemas.openxmlformats.org/officeDocument/2006/relationships/hyperlink" Target="https://fantasydiscountwholesale.com/wp-content/uploads/2025/10/8999.jpeg" TargetMode="External"/><Relationship Id="rId178" Type="http://schemas.openxmlformats.org/officeDocument/2006/relationships/hyperlink" Target="https://fantasydiscountwholesale.com/wp-content/uploads/2024/09/ARG1901.jpeg" TargetMode="External"/><Relationship Id="rId177" Type="http://schemas.openxmlformats.org/officeDocument/2006/relationships/hyperlink" Target="https://fantasydiscountwholesale.com/wp-content/uploads/2023/10/FAN040-1.jpeg" TargetMode="External"/><Relationship Id="rId198" Type="http://schemas.openxmlformats.org/officeDocument/2006/relationships/hyperlink" Target="https://fantasydiscountwholesale.com/wp-content/uploads/2025/03/SW7616.jpeg" TargetMode="External"/><Relationship Id="rId197" Type="http://schemas.openxmlformats.org/officeDocument/2006/relationships/hyperlink" Target="https://fantasydiscountwholesale.com/wp-content/uploads/2023/10/6010M.jpeg" TargetMode="External"/><Relationship Id="rId196" Type="http://schemas.openxmlformats.org/officeDocument/2006/relationships/hyperlink" Target="https://fantasydiscountwholesale.com/wp-content/uploads/2025/03/8811-5.jpeg" TargetMode="External"/><Relationship Id="rId195" Type="http://schemas.openxmlformats.org/officeDocument/2006/relationships/hyperlink" Target="https://fantasydiscountwholesale.com/wp-content/uploads/2025/03/FW338-6A.jpeg" TargetMode="External"/><Relationship Id="rId199" Type="http://schemas.openxmlformats.org/officeDocument/2006/relationships/hyperlink" Target="https://fantasydiscountwholesale.com/wp-content/uploads/2025/03/SWF5823.jpeg" TargetMode="External"/><Relationship Id="rId150" Type="http://schemas.openxmlformats.org/officeDocument/2006/relationships/hyperlink" Target="https://fantasydiscountwholesale.com/wp-content/uploads/2025/03/5813.jpeg" TargetMode="External"/><Relationship Id="rId149" Type="http://schemas.openxmlformats.org/officeDocument/2006/relationships/hyperlink" Target="https://fantasydiscountwholesale.com/wp-content/uploads/2026/02/2607.jpeg" TargetMode="External"/><Relationship Id="rId148" Type="http://schemas.openxmlformats.org/officeDocument/2006/relationships/hyperlink" Target="https://fantasydiscountwholesale.com/wp-content/uploads/2024/02/01006.jpeg" TargetMode="External"/><Relationship Id="rId1090" Type="http://schemas.openxmlformats.org/officeDocument/2006/relationships/hyperlink" Target="https://fantasydiscountwholesale.com/wp-content/uploads/2024/09/40083.jpeg" TargetMode="External"/><Relationship Id="rId1091" Type="http://schemas.openxmlformats.org/officeDocument/2006/relationships/hyperlink" Target="https://fantasydiscountwholesale.com/wp-content/uploads/2024/09/40076.jpeg" TargetMode="External"/><Relationship Id="rId1092" Type="http://schemas.openxmlformats.org/officeDocument/2006/relationships/hyperlink" Target="https://fantasydiscountwholesale.com/wp-content/uploads/2024/01/BE006.jpeg" TargetMode="External"/><Relationship Id="rId1093" Type="http://schemas.openxmlformats.org/officeDocument/2006/relationships/hyperlink" Target="https://fantasydiscountwholesale.com/wp-content/uploads/2023/10/alcancia-cerdo-Blanco.jpeg" TargetMode="External"/><Relationship Id="rId1094" Type="http://schemas.openxmlformats.org/officeDocument/2006/relationships/hyperlink" Target="https://fantasydiscountwholesale.com/wp-content/uploads/2023/10/0069-gancho-de-ropa_6.jpeg" TargetMode="External"/><Relationship Id="rId143" Type="http://schemas.openxmlformats.org/officeDocument/2006/relationships/hyperlink" Target="https://fantasydiscountwholesale.com/wp-content/uploads/2025/06/CH80372.jpg" TargetMode="External"/><Relationship Id="rId1095" Type="http://schemas.openxmlformats.org/officeDocument/2006/relationships/hyperlink" Target="https://fantasydiscountwholesale.com/wp-content/uploads/2023/10/3819-vasos-foam-8oz.jpeg" TargetMode="External"/><Relationship Id="rId142" Type="http://schemas.openxmlformats.org/officeDocument/2006/relationships/hyperlink" Target="https://fantasydiscountwholesale.com/wp-content/uploads/2025/06/CH80371.jpg" TargetMode="External"/><Relationship Id="rId1096" Type="http://schemas.openxmlformats.org/officeDocument/2006/relationships/hyperlink" Target="https://fantasydiscountwholesale.com/wp-content/uploads/2023/10/Foam-plates-30-shoppers-value.jpeg" TargetMode="External"/><Relationship Id="rId141" Type="http://schemas.openxmlformats.org/officeDocument/2006/relationships/hyperlink" Target="https://fantasydiscountwholesale.com/wp-content/uploads/2025/06/CH82605.jpg" TargetMode="External"/><Relationship Id="rId1097" Type="http://schemas.openxmlformats.org/officeDocument/2006/relationships/hyperlink" Target="https://fantasydiscountwholesale.com/wp-content/uploads/2025/12/7726.jpeg" TargetMode="External"/><Relationship Id="rId140" Type="http://schemas.openxmlformats.org/officeDocument/2006/relationships/hyperlink" Target="https://fantasydiscountwholesale.com/wp-content/uploads/2025/06/CH81974.jpg" TargetMode="External"/><Relationship Id="rId1098" Type="http://schemas.openxmlformats.org/officeDocument/2006/relationships/hyperlink" Target="https://fantasydiscountwholesale.com/wp-content/uploads/2023/10/500-trapero-tipo-copa.jpeg" TargetMode="External"/><Relationship Id="rId147" Type="http://schemas.openxmlformats.org/officeDocument/2006/relationships/hyperlink" Target="https://fantasydiscountwholesale.com/wp-content/uploads/2023/10/11217.jpeg" TargetMode="External"/><Relationship Id="rId1099" Type="http://schemas.openxmlformats.org/officeDocument/2006/relationships/hyperlink" Target="https://fantasydiscountwholesale.com/wp-content/uploads/2023/11/1354.jpeg" TargetMode="External"/><Relationship Id="rId146" Type="http://schemas.openxmlformats.org/officeDocument/2006/relationships/hyperlink" Target="https://fantasydiscountwholesale.com/wp-content/uploads/2024/06/6564.jpeg" TargetMode="External"/><Relationship Id="rId145" Type="http://schemas.openxmlformats.org/officeDocument/2006/relationships/hyperlink" Target="https://fantasydiscountwholesale.com/wp-content/uploads/2025/06/PK80027N.jpg" TargetMode="External"/><Relationship Id="rId144" Type="http://schemas.openxmlformats.org/officeDocument/2006/relationships/hyperlink" Target="https://fantasydiscountwholesale.com/wp-content/uploads/2025/06/PK80029.jpg" TargetMode="External"/><Relationship Id="rId139" Type="http://schemas.openxmlformats.org/officeDocument/2006/relationships/hyperlink" Target="https://fantasydiscountwholesale.com/wp-content/uploads/2025/06/CH80446.jpg" TargetMode="External"/><Relationship Id="rId138" Type="http://schemas.openxmlformats.org/officeDocument/2006/relationships/hyperlink" Target="https://fantasydiscountwholesale.com/wp-content/uploads/2025/06/CH81966.jpg" TargetMode="External"/><Relationship Id="rId137" Type="http://schemas.openxmlformats.org/officeDocument/2006/relationships/hyperlink" Target="https://fantasydiscountwholesale.com/wp-content/uploads/2025/06/PK80031.jpg" TargetMode="External"/><Relationship Id="rId1080" Type="http://schemas.openxmlformats.org/officeDocument/2006/relationships/hyperlink" Target="https://fantasydiscountwholesale.com/wp-content/uploads/2023/10/690034.jpeg" TargetMode="External"/><Relationship Id="rId1081" Type="http://schemas.openxmlformats.org/officeDocument/2006/relationships/hyperlink" Target="https://fantasydiscountwholesale.com/wp-content/uploads/2023/10/C003-688.jpeg" TargetMode="External"/><Relationship Id="rId1082" Type="http://schemas.openxmlformats.org/officeDocument/2006/relationships/hyperlink" Target="https://fantasydiscountwholesale.com/wp-content/uploads/2023/12/690256-1.jpeg" TargetMode="External"/><Relationship Id="rId1083" Type="http://schemas.openxmlformats.org/officeDocument/2006/relationships/hyperlink" Target="https://fantasydiscountwholesale.com/wp-content/uploads/2023/10/C003-021.jpeg" TargetMode="External"/><Relationship Id="rId132" Type="http://schemas.openxmlformats.org/officeDocument/2006/relationships/hyperlink" Target="https://fantasydiscountwholesale.com/wp-content/uploads/2024/07/50020.jpeg" TargetMode="External"/><Relationship Id="rId1084" Type="http://schemas.openxmlformats.org/officeDocument/2006/relationships/hyperlink" Target="https://fantasydiscountwholesale.com/wp-content/uploads/2023/10/690075.jpeg" TargetMode="External"/><Relationship Id="rId131" Type="http://schemas.openxmlformats.org/officeDocument/2006/relationships/hyperlink" Target="https://fantasydiscountwholesale.com/wp-content/uploads/2024/07/50017.jpeg" TargetMode="External"/><Relationship Id="rId1085" Type="http://schemas.openxmlformats.org/officeDocument/2006/relationships/hyperlink" Target="https://fantasydiscountwholesale.com/wp-content/uploads/2024/02/C-3073A.jpeg" TargetMode="External"/><Relationship Id="rId130" Type="http://schemas.openxmlformats.org/officeDocument/2006/relationships/hyperlink" Target="https://fantasydiscountwholesale.com/wp-content/uploads/2023/10/PAAA-1.jpeg" TargetMode="External"/><Relationship Id="rId1086" Type="http://schemas.openxmlformats.org/officeDocument/2006/relationships/hyperlink" Target="https://fantasydiscountwholesale.com/wp-content/uploads/2024/02/110.jpeg" TargetMode="External"/><Relationship Id="rId1087" Type="http://schemas.openxmlformats.org/officeDocument/2006/relationships/hyperlink" Target="https://fantasydiscountwholesale.com/wp-content/uploads/2023/10/Bathflower.jpeg" TargetMode="External"/><Relationship Id="rId136" Type="http://schemas.openxmlformats.org/officeDocument/2006/relationships/hyperlink" Target="https://fantasydiscountwholesale.com/wp-content/uploads/2025/06/CH81036.jpg" TargetMode="External"/><Relationship Id="rId1088" Type="http://schemas.openxmlformats.org/officeDocument/2006/relationships/hyperlink" Target="https://fantasydiscountwholesale.com/wp-content/uploads/2024/09/40052.jpeg" TargetMode="External"/><Relationship Id="rId135" Type="http://schemas.openxmlformats.org/officeDocument/2006/relationships/hyperlink" Target="https://fantasydiscountwholesale.com/wp-content/uploads/2025/06/CH81035.jpg" TargetMode="External"/><Relationship Id="rId1089" Type="http://schemas.openxmlformats.org/officeDocument/2006/relationships/hyperlink" Target="https://fantasydiscountwholesale.com/wp-content/uploads/2024/09/40014.jpeg" TargetMode="External"/><Relationship Id="rId134" Type="http://schemas.openxmlformats.org/officeDocument/2006/relationships/hyperlink" Target="https://fantasydiscountwholesale.com/wp-content/uploads/2025/06/CH81038.jpg" TargetMode="External"/><Relationship Id="rId133" Type="http://schemas.openxmlformats.org/officeDocument/2006/relationships/hyperlink" Target="https://fantasydiscountwholesale.com/wp-content/uploads/2025/06/CH85582.jpg" TargetMode="External"/><Relationship Id="rId172" Type="http://schemas.openxmlformats.org/officeDocument/2006/relationships/hyperlink" Target="https://fantasydiscountwholesale.com/wp-content/uploads/2025/06/ZR174-4.jpg" TargetMode="External"/><Relationship Id="rId171" Type="http://schemas.openxmlformats.org/officeDocument/2006/relationships/hyperlink" Target="https://fantasydiscountwholesale.com/wp-content/uploads/2025/03/6632.jpeg" TargetMode="External"/><Relationship Id="rId170" Type="http://schemas.openxmlformats.org/officeDocument/2006/relationships/hyperlink" Target="https://fantasydiscountwholesale.com/wp-content/uploads/2024/10/377145.jpeg" TargetMode="External"/><Relationship Id="rId165" Type="http://schemas.openxmlformats.org/officeDocument/2006/relationships/hyperlink" Target="https://fantasydiscountwholesale.com/wp-content/uploads/2024/04/ZR173-1.jpeg" TargetMode="External"/><Relationship Id="rId164" Type="http://schemas.openxmlformats.org/officeDocument/2006/relationships/hyperlink" Target="https://fantasydiscountwholesale.com/wp-content/uploads/2025/03/671B.jpeg" TargetMode="External"/><Relationship Id="rId163" Type="http://schemas.openxmlformats.org/officeDocument/2006/relationships/hyperlink" Target="https://fantasydiscountwholesale.com/wp-content/uploads/2025/03/993-6E.jpeg" TargetMode="External"/><Relationship Id="rId162" Type="http://schemas.openxmlformats.org/officeDocument/2006/relationships/hyperlink" Target="https://fantasydiscountwholesale.com/wp-content/uploads/2024/10/377144-e1729546120454.jpeg" TargetMode="External"/><Relationship Id="rId169" Type="http://schemas.openxmlformats.org/officeDocument/2006/relationships/hyperlink" Target="https://fantasydiscountwholesale.com/wp-content/uploads/2024/10/2290.jpeg" TargetMode="External"/><Relationship Id="rId168" Type="http://schemas.openxmlformats.org/officeDocument/2006/relationships/hyperlink" Target="https://fantasydiscountwholesale.com/wp-content/uploads/2023/10/9409.jpeg" TargetMode="External"/><Relationship Id="rId167" Type="http://schemas.openxmlformats.org/officeDocument/2006/relationships/hyperlink" Target="https://fantasydiscountwholesale.com/wp-content/uploads/2023/10/LD-131A.jpeg" TargetMode="External"/><Relationship Id="rId166" Type="http://schemas.openxmlformats.org/officeDocument/2006/relationships/hyperlink" Target="https://fantasydiscountwholesale.com/wp-content/uploads/2023/10/99229.jpeg" TargetMode="External"/><Relationship Id="rId161" Type="http://schemas.openxmlformats.org/officeDocument/2006/relationships/hyperlink" Target="https://fantasydiscountwholesale.com/wp-content/uploads/2024/10/880-7.jpeg" TargetMode="External"/><Relationship Id="rId160" Type="http://schemas.openxmlformats.org/officeDocument/2006/relationships/hyperlink" Target="https://fantasydiscountwholesale.com/wp-content/uploads/2024/10/6608-28B.jpeg" TargetMode="External"/><Relationship Id="rId159" Type="http://schemas.openxmlformats.org/officeDocument/2006/relationships/hyperlink" Target="https://fantasydiscountwholesale.com/wp-content/uploads/2023/10/11002.jpeg" TargetMode="External"/><Relationship Id="rId154" Type="http://schemas.openxmlformats.org/officeDocument/2006/relationships/hyperlink" Target="https://fantasydiscountwholesale.com/wp-content/uploads/2025/06/CH82261.jpg" TargetMode="External"/><Relationship Id="rId153" Type="http://schemas.openxmlformats.org/officeDocument/2006/relationships/hyperlink" Target="https://fantasydiscountwholesale.com/wp-content/uploads/2025/06/CH86098.jpg" TargetMode="External"/><Relationship Id="rId152" Type="http://schemas.openxmlformats.org/officeDocument/2006/relationships/hyperlink" Target="https://fantasydiscountwholesale.com/wp-content/uploads/2025/06/CH81957.jpg" TargetMode="External"/><Relationship Id="rId151" Type="http://schemas.openxmlformats.org/officeDocument/2006/relationships/hyperlink" Target="https://fantasydiscountwholesale.com/wp-content/uploads/2025/06/CH44281.jpg" TargetMode="External"/><Relationship Id="rId158" Type="http://schemas.openxmlformats.org/officeDocument/2006/relationships/hyperlink" Target="https://fantasydiscountwholesale.com/wp-content/uploads/2023/10/01173.jpeg" TargetMode="External"/><Relationship Id="rId157" Type="http://schemas.openxmlformats.org/officeDocument/2006/relationships/hyperlink" Target="https://fantasydiscountwholesale.com/wp-content/uploads/2025/06/CH11147.jpg" TargetMode="External"/><Relationship Id="rId156" Type="http://schemas.openxmlformats.org/officeDocument/2006/relationships/hyperlink" Target="https://fantasydiscountwholesale.com/wp-content/uploads/2025/06/CH81819.jpg" TargetMode="External"/><Relationship Id="rId155" Type="http://schemas.openxmlformats.org/officeDocument/2006/relationships/hyperlink" Target="https://fantasydiscountwholesale.com/wp-content/uploads/2025/06/CV88010.jpg" TargetMode="External"/><Relationship Id="rId1510" Type="http://schemas.openxmlformats.org/officeDocument/2006/relationships/hyperlink" Target="https://fantasydiscountwholesale.com/wp-content/uploads/2025/11/THC-7168.jpeg" TargetMode="External"/><Relationship Id="rId1511" Type="http://schemas.openxmlformats.org/officeDocument/2006/relationships/hyperlink" Target="https://fantasydiscountwholesale.com/wp-content/uploads/2025/11/165142.jpeg" TargetMode="External"/><Relationship Id="rId1512" Type="http://schemas.openxmlformats.org/officeDocument/2006/relationships/hyperlink" Target="https://fantasydiscountwholesale.com/wp-content/uploads/2025/11/QE2749.jpeg" TargetMode="External"/><Relationship Id="rId1513" Type="http://schemas.openxmlformats.org/officeDocument/2006/relationships/hyperlink" Target="https://fantasydiscountwholesale.com/wp-content/uploads/2025/11/CCW-20005.jpeg" TargetMode="External"/><Relationship Id="rId1514" Type="http://schemas.openxmlformats.org/officeDocument/2006/relationships/hyperlink" Target="https://fantasydiscountwholesale.com/wp-content/uploads/2025/11/B0592.jpeg" TargetMode="External"/><Relationship Id="rId1515" Type="http://schemas.openxmlformats.org/officeDocument/2006/relationships/hyperlink" Target="https://fantasydiscountwholesale.com/wp-content/uploads/2025/11/41660.jpg" TargetMode="External"/><Relationship Id="rId1516" Type="http://schemas.openxmlformats.org/officeDocument/2006/relationships/hyperlink" Target="https://fantasydiscountwholesale.com/wp-content/uploads/2025/11/01850.jpg" TargetMode="External"/><Relationship Id="rId1517" Type="http://schemas.openxmlformats.org/officeDocument/2006/relationships/hyperlink" Target="https://fantasydiscountwholesale.com/wp-content/uploads/2025/12/G6037.jpeg" TargetMode="External"/><Relationship Id="rId1518" Type="http://schemas.openxmlformats.org/officeDocument/2006/relationships/hyperlink" Target="https://fantasydiscountwholesale.com/wp-content/uploads/2025/12/G6056.jpeg" TargetMode="External"/><Relationship Id="rId1519" Type="http://schemas.openxmlformats.org/officeDocument/2006/relationships/hyperlink" Target="https://fantasydiscountwholesale.com/wp-content/uploads/2025/12/G6002.jpeg" TargetMode="External"/><Relationship Id="rId1500" Type="http://schemas.openxmlformats.org/officeDocument/2006/relationships/hyperlink" Target="https://fantasydiscountwholesale.com/wp-content/uploads/2025/10/5088-1.jpg" TargetMode="External"/><Relationship Id="rId1501" Type="http://schemas.openxmlformats.org/officeDocument/2006/relationships/hyperlink" Target="https://fantasydiscountwholesale.com/wp-content/uploads/2025/11/NET104126.jpeg" TargetMode="External"/><Relationship Id="rId1502" Type="http://schemas.openxmlformats.org/officeDocument/2006/relationships/hyperlink" Target="https://fantasydiscountwholesale.com/wp-content/uploads/2025/11/BMLN-0001.jpeg" TargetMode="External"/><Relationship Id="rId1503" Type="http://schemas.openxmlformats.org/officeDocument/2006/relationships/hyperlink" Target="https://fantasydiscountwholesale.com/wp-content/uploads/2025/11/BMLG-0002.jpeg" TargetMode="External"/><Relationship Id="rId1504" Type="http://schemas.openxmlformats.org/officeDocument/2006/relationships/hyperlink" Target="https://fantasydiscountwholesale.com/wp-content/uploads/2025/11/THPP-7186.jpeg" TargetMode="External"/><Relationship Id="rId1505" Type="http://schemas.openxmlformats.org/officeDocument/2006/relationships/hyperlink" Target="https://fantasydiscountwholesale.com/wp-content/uploads/2025/11/THV-7182.jpeg" TargetMode="External"/><Relationship Id="rId1506" Type="http://schemas.openxmlformats.org/officeDocument/2006/relationships/hyperlink" Target="https://fantasydiscountwholesale.com/wp-content/uploads/2025/11/THS-7188.jpeg" TargetMode="External"/><Relationship Id="rId1507" Type="http://schemas.openxmlformats.org/officeDocument/2006/relationships/hyperlink" Target="https://fantasydiscountwholesale.com/wp-content/uploads/2025/11/THPG-7180.jpeg" TargetMode="External"/><Relationship Id="rId1508" Type="http://schemas.openxmlformats.org/officeDocument/2006/relationships/hyperlink" Target="https://fantasydiscountwholesale.com/wp-content/uploads/2025/11/THCC-7162.jpeg" TargetMode="External"/><Relationship Id="rId1509" Type="http://schemas.openxmlformats.org/officeDocument/2006/relationships/hyperlink" Target="https://fantasydiscountwholesale.com/wp-content/uploads/2025/11/THT-7166.jpeg" TargetMode="External"/><Relationship Id="rId1576" Type="http://schemas.openxmlformats.org/officeDocument/2006/relationships/hyperlink" Target="https://fantasydiscountwholesale.com/wp-content/uploads/2026/02/JBL1970-1.jpeg" TargetMode="External"/><Relationship Id="rId1577" Type="http://schemas.openxmlformats.org/officeDocument/2006/relationships/hyperlink" Target="https://fantasydiscountwholesale.com/wp-content/uploads/2026/02/JBL0156.jpeg" TargetMode="External"/><Relationship Id="rId1578" Type="http://schemas.openxmlformats.org/officeDocument/2006/relationships/hyperlink" Target="https://fantasydiscountwholesale.com/wp-content/uploads/2026/02/501247.jpeg" TargetMode="External"/><Relationship Id="rId1579" Type="http://schemas.openxmlformats.org/officeDocument/2006/relationships/hyperlink" Target="https://fantasydiscountwholesale.com/wp-content/uploads/2026/02/501067.jpeg" TargetMode="External"/><Relationship Id="rId509" Type="http://schemas.openxmlformats.org/officeDocument/2006/relationships/hyperlink" Target="https://fantasydiscountwholesale.com/wp-content/uploads/2024/08/87016.jpeg" TargetMode="External"/><Relationship Id="rId508" Type="http://schemas.openxmlformats.org/officeDocument/2006/relationships/hyperlink" Target="https://fantasydiscountwholesale.com/wp-content/uploads/2024/08/86014.jpeg" TargetMode="External"/><Relationship Id="rId503" Type="http://schemas.openxmlformats.org/officeDocument/2006/relationships/hyperlink" Target="https://fantasydiscountwholesale.com/wp-content/uploads/2024/08/86021.jpeg" TargetMode="External"/><Relationship Id="rId987" Type="http://schemas.openxmlformats.org/officeDocument/2006/relationships/hyperlink" Target="https://fantasydiscountwholesale.com/wp-content/uploads/2024/05/ARM26104.jpeg" TargetMode="External"/><Relationship Id="rId502" Type="http://schemas.openxmlformats.org/officeDocument/2006/relationships/hyperlink" Target="https://fantasydiscountwholesale.com/wp-content/uploads/2024/06/IN68304.jpeg" TargetMode="External"/><Relationship Id="rId986" Type="http://schemas.openxmlformats.org/officeDocument/2006/relationships/hyperlink" Target="https://fantasydiscountwholesale.com/wp-content/uploads/2024/05/ARG88041.jpeg" TargetMode="External"/><Relationship Id="rId501" Type="http://schemas.openxmlformats.org/officeDocument/2006/relationships/hyperlink" Target="https://fantasydiscountwholesale.com/wp-content/uploads/2024/05/96051.jpeg" TargetMode="External"/><Relationship Id="rId985" Type="http://schemas.openxmlformats.org/officeDocument/2006/relationships/hyperlink" Target="https://fantasydiscountwholesale.com/wp-content/uploads/2024/05/ARB3862.jpeg" TargetMode="External"/><Relationship Id="rId500" Type="http://schemas.openxmlformats.org/officeDocument/2006/relationships/hyperlink" Target="https://fantasydiscountwholesale.com/wp-content/uploads/2024/05/96050.jpeg" TargetMode="External"/><Relationship Id="rId984" Type="http://schemas.openxmlformats.org/officeDocument/2006/relationships/hyperlink" Target="https://fantasydiscountwholesale.com/wp-content/uploads/2023/10/ARZ10041.jpeg" TargetMode="External"/><Relationship Id="rId507" Type="http://schemas.openxmlformats.org/officeDocument/2006/relationships/hyperlink" Target="https://fantasydiscountwholesale.com/wp-content/uploads/2024/08/86020.jpeg" TargetMode="External"/><Relationship Id="rId506" Type="http://schemas.openxmlformats.org/officeDocument/2006/relationships/hyperlink" Target="https://fantasydiscountwholesale.com/wp-content/uploads/2024/08/86017.jpeg" TargetMode="External"/><Relationship Id="rId505" Type="http://schemas.openxmlformats.org/officeDocument/2006/relationships/hyperlink" Target="https://fantasydiscountwholesale.com/wp-content/uploads/2024/08/86019.jpeg" TargetMode="External"/><Relationship Id="rId989" Type="http://schemas.openxmlformats.org/officeDocument/2006/relationships/hyperlink" Target="https://fantasydiscountwholesale.com/wp-content/uploads/2024/05/ARZ15710.jpeg" TargetMode="External"/><Relationship Id="rId504" Type="http://schemas.openxmlformats.org/officeDocument/2006/relationships/hyperlink" Target="https://fantasydiscountwholesale.com/wp-content/uploads/2024/08/86012.jpeg" TargetMode="External"/><Relationship Id="rId988" Type="http://schemas.openxmlformats.org/officeDocument/2006/relationships/hyperlink" Target="https://fantasydiscountwholesale.com/wp-content/uploads/2024/05/ARY62805.jpeg" TargetMode="External"/><Relationship Id="rId1570" Type="http://schemas.openxmlformats.org/officeDocument/2006/relationships/hyperlink" Target="https://fantasydiscountwholesale.com/wp-content/uploads/2026/02/9979.jpeg" TargetMode="External"/><Relationship Id="rId1571" Type="http://schemas.openxmlformats.org/officeDocument/2006/relationships/hyperlink" Target="https://fantasydiscountwholesale.com/wp-content/uploads/2026/02/2157.jpeg" TargetMode="External"/><Relationship Id="rId983" Type="http://schemas.openxmlformats.org/officeDocument/2006/relationships/hyperlink" Target="https://fantasydiscountwholesale.com/wp-content/uploads/2023/10/ARG53936.jpeg" TargetMode="External"/><Relationship Id="rId1572" Type="http://schemas.openxmlformats.org/officeDocument/2006/relationships/hyperlink" Target="https://fantasydiscountwholesale.com/wp-content/uploads/2026/02/241.jpeg" TargetMode="External"/><Relationship Id="rId982" Type="http://schemas.openxmlformats.org/officeDocument/2006/relationships/hyperlink" Target="https://fantasydiscountwholesale.com/wp-content/uploads/2024/02/FN516.jpeg" TargetMode="External"/><Relationship Id="rId1573" Type="http://schemas.openxmlformats.org/officeDocument/2006/relationships/hyperlink" Target="https://fantasydiscountwholesale.com/wp-content/uploads/2026/02/JBL0375-1.jpeg" TargetMode="External"/><Relationship Id="rId981" Type="http://schemas.openxmlformats.org/officeDocument/2006/relationships/hyperlink" Target="https://fantasydiscountwholesale.com/wp-content/uploads/2024/02/17138.jpeg" TargetMode="External"/><Relationship Id="rId1574" Type="http://schemas.openxmlformats.org/officeDocument/2006/relationships/hyperlink" Target="https://fantasydiscountwholesale.com/wp-content/uploads/2026/02/JBL0368.jpeg" TargetMode="External"/><Relationship Id="rId980" Type="http://schemas.openxmlformats.org/officeDocument/2006/relationships/hyperlink" Target="https://fantasydiscountwholesale.com/wp-content/uploads/2023/10/6085ABC-1.jpeg" TargetMode="External"/><Relationship Id="rId1575" Type="http://schemas.openxmlformats.org/officeDocument/2006/relationships/hyperlink" Target="https://fantasydiscountwholesale.com/wp-content/uploads/2026/02/JBL5978.jpeg" TargetMode="External"/><Relationship Id="rId1565" Type="http://schemas.openxmlformats.org/officeDocument/2006/relationships/hyperlink" Target="https://fantasydiscountwholesale.com/wp-content/uploads/2026/01/0750.jpeg" TargetMode="External"/><Relationship Id="rId1566" Type="http://schemas.openxmlformats.org/officeDocument/2006/relationships/hyperlink" Target="https://fantasydiscountwholesale.com/wp-content/uploads/2026/01/0730.jpeg" TargetMode="External"/><Relationship Id="rId1567" Type="http://schemas.openxmlformats.org/officeDocument/2006/relationships/hyperlink" Target="https://fantasydiscountwholesale.com/wp-content/uploads/2026/01/0720.jpeg" TargetMode="External"/><Relationship Id="rId1568" Type="http://schemas.openxmlformats.org/officeDocument/2006/relationships/hyperlink" Target="https://fantasydiscountwholesale.com/wp-content/uploads/2026/02/2087.jpeg" TargetMode="External"/><Relationship Id="rId1569" Type="http://schemas.openxmlformats.org/officeDocument/2006/relationships/hyperlink" Target="https://fantasydiscountwholesale.com/wp-content/uploads/2026/02/917.jpeg" TargetMode="External"/><Relationship Id="rId976" Type="http://schemas.openxmlformats.org/officeDocument/2006/relationships/hyperlink" Target="https://fantasydiscountwholesale.com/wp-content/uploads/2024/02/JY686.jpeg" TargetMode="External"/><Relationship Id="rId975" Type="http://schemas.openxmlformats.org/officeDocument/2006/relationships/hyperlink" Target="https://fantasydiscountwholesale.com/wp-content/uploads/2024/05/NB33123.jpeg" TargetMode="External"/><Relationship Id="rId974" Type="http://schemas.openxmlformats.org/officeDocument/2006/relationships/hyperlink" Target="https://fantasydiscountwholesale.com/wp-content/uploads/2024/02/669.jpeg" TargetMode="External"/><Relationship Id="rId973" Type="http://schemas.openxmlformats.org/officeDocument/2006/relationships/hyperlink" Target="https://fantasydiscountwholesale.com/wp-content/uploads/2023/10/ARZ8662.jpeg" TargetMode="External"/><Relationship Id="rId979" Type="http://schemas.openxmlformats.org/officeDocument/2006/relationships/hyperlink" Target="https://fantasydiscountwholesale.com/wp-content/uploads/2023/10/375896.jpeg" TargetMode="External"/><Relationship Id="rId978" Type="http://schemas.openxmlformats.org/officeDocument/2006/relationships/hyperlink" Target="https://fantasydiscountwholesale.com/wp-content/uploads/2023/10/375897.jpeg" TargetMode="External"/><Relationship Id="rId977" Type="http://schemas.openxmlformats.org/officeDocument/2006/relationships/hyperlink" Target="https://fantasydiscountwholesale.com/wp-content/uploads/2023/10/JD033.jpeg" TargetMode="External"/><Relationship Id="rId1560" Type="http://schemas.openxmlformats.org/officeDocument/2006/relationships/hyperlink" Target="https://fantasydiscountwholesale.com/wp-content/uploads/2026/01/6540.jpeg" TargetMode="External"/><Relationship Id="rId972" Type="http://schemas.openxmlformats.org/officeDocument/2006/relationships/hyperlink" Target="https://fantasydiscountwholesale.com/wp-content/uploads/2024/05/ARB7999.jpeg" TargetMode="External"/><Relationship Id="rId1561" Type="http://schemas.openxmlformats.org/officeDocument/2006/relationships/hyperlink" Target="https://fantasydiscountwholesale.com/wp-content/uploads/2026/01/6560.jpeg" TargetMode="External"/><Relationship Id="rId971" Type="http://schemas.openxmlformats.org/officeDocument/2006/relationships/hyperlink" Target="https://fantasydiscountwholesale.com/wp-content/uploads/2024/05/NY19514.jpeg" TargetMode="External"/><Relationship Id="rId1562" Type="http://schemas.openxmlformats.org/officeDocument/2006/relationships/hyperlink" Target="https://fantasydiscountwholesale.com/wp-content/uploads/2026/01/6125.jpeg" TargetMode="External"/><Relationship Id="rId970" Type="http://schemas.openxmlformats.org/officeDocument/2006/relationships/hyperlink" Target="https://fantasydiscountwholesale.com/wp-content/uploads/2024/05/NM80808.jpeg" TargetMode="External"/><Relationship Id="rId1563" Type="http://schemas.openxmlformats.org/officeDocument/2006/relationships/hyperlink" Target="https://fantasydiscountwholesale.com/wp-content/uploads/2026/01/5110.jpeg" TargetMode="External"/><Relationship Id="rId1564" Type="http://schemas.openxmlformats.org/officeDocument/2006/relationships/hyperlink" Target="https://fantasydiscountwholesale.com/wp-content/uploads/2026/01/6094.jpeg" TargetMode="External"/><Relationship Id="rId1114" Type="http://schemas.openxmlformats.org/officeDocument/2006/relationships/hyperlink" Target="https://fantasydiscountwholesale.com/wp-content/uploads/2024/06/2047.jpeg" TargetMode="External"/><Relationship Id="rId1598" Type="http://schemas.openxmlformats.org/officeDocument/2006/relationships/hyperlink" Target="https://fantasydiscountwholesale.com/wp-content/uploads/2026/03/1005.jpeg" TargetMode="External"/><Relationship Id="rId1115" Type="http://schemas.openxmlformats.org/officeDocument/2006/relationships/hyperlink" Target="https://fantasydiscountwholesale.com/wp-content/uploads/2024/06/2046.jpeg" TargetMode="External"/><Relationship Id="rId1599" Type="http://schemas.openxmlformats.org/officeDocument/2006/relationships/hyperlink" Target="https://fantasydiscountwholesale.com/wp-content/uploads/2026/03/1004.jpeg" TargetMode="External"/><Relationship Id="rId1116" Type="http://schemas.openxmlformats.org/officeDocument/2006/relationships/hyperlink" Target="https://fantasydiscountwholesale.com/wp-content/uploads/2024/06/CN91235.jpeg" TargetMode="External"/><Relationship Id="rId1117" Type="http://schemas.openxmlformats.org/officeDocument/2006/relationships/hyperlink" Target="https://fantasydiscountwholesale.com/wp-content/uploads/2024/06/88135.jpeg" TargetMode="External"/><Relationship Id="rId1118" Type="http://schemas.openxmlformats.org/officeDocument/2006/relationships/hyperlink" Target="https://fantasydiscountwholesale.com/wp-content/uploads/2024/06/88142.jpeg" TargetMode="External"/><Relationship Id="rId1119" Type="http://schemas.openxmlformats.org/officeDocument/2006/relationships/hyperlink" Target="https://fantasydiscountwholesale.com/wp-content/uploads/2024/06/88136.jpeg" TargetMode="External"/><Relationship Id="rId525" Type="http://schemas.openxmlformats.org/officeDocument/2006/relationships/hyperlink" Target="https://fantasydiscountwholesale.com/wp-content/uploads/2024/10/55566.jpeg" TargetMode="External"/><Relationship Id="rId524" Type="http://schemas.openxmlformats.org/officeDocument/2006/relationships/hyperlink" Target="https://fantasydiscountwholesale.com/wp-content/uploads/2024/10/001117.jpeg" TargetMode="External"/><Relationship Id="rId523" Type="http://schemas.openxmlformats.org/officeDocument/2006/relationships/hyperlink" Target="https://fantasydiscountwholesale.com/wp-content/uploads/2024/09/01114-1.jpeg" TargetMode="External"/><Relationship Id="rId522" Type="http://schemas.openxmlformats.org/officeDocument/2006/relationships/hyperlink" Target="https://fantasydiscountwholesale.com/wp-content/uploads/2024/06/86316.jpeg" TargetMode="External"/><Relationship Id="rId529" Type="http://schemas.openxmlformats.org/officeDocument/2006/relationships/hyperlink" Target="https://fantasydiscountwholesale.com/wp-content/uploads/2024/05/82331.jpeg" TargetMode="External"/><Relationship Id="rId528" Type="http://schemas.openxmlformats.org/officeDocument/2006/relationships/hyperlink" Target="https://fantasydiscountwholesale.com/wp-content/uploads/2024/10/91580.jpeg" TargetMode="External"/><Relationship Id="rId527" Type="http://schemas.openxmlformats.org/officeDocument/2006/relationships/hyperlink" Target="https://fantasydiscountwholesale.com/wp-content/uploads/2024/10/28114.jpeg" TargetMode="External"/><Relationship Id="rId526" Type="http://schemas.openxmlformats.org/officeDocument/2006/relationships/hyperlink" Target="https://fantasydiscountwholesale.com/wp-content/uploads/2024/10/80747.jpeg" TargetMode="External"/><Relationship Id="rId1590" Type="http://schemas.openxmlformats.org/officeDocument/2006/relationships/hyperlink" Target="https://fantasydiscountwholesale.com/wp-content/uploads/2026/03/F28T.jpeg" TargetMode="External"/><Relationship Id="rId1591" Type="http://schemas.openxmlformats.org/officeDocument/2006/relationships/hyperlink" Target="https://fantasydiscountwholesale.com/wp-content/uploads/2026/03/F56BA.jpeg" TargetMode="External"/><Relationship Id="rId1592" Type="http://schemas.openxmlformats.org/officeDocument/2006/relationships/hyperlink" Target="https://fantasydiscountwholesale.com/wp-content/uploads/2026/03/F56BS.jpeg" TargetMode="External"/><Relationship Id="rId1593" Type="http://schemas.openxmlformats.org/officeDocument/2006/relationships/hyperlink" Target="https://fantasydiscountwholesale.com/wp-content/uploads/2026/03/F56LA.jpeg" TargetMode="External"/><Relationship Id="rId521" Type="http://schemas.openxmlformats.org/officeDocument/2006/relationships/hyperlink" Target="https://fantasydiscountwholesale.com/wp-content/uploads/2024/06/86314.jpeg" TargetMode="External"/><Relationship Id="rId1110" Type="http://schemas.openxmlformats.org/officeDocument/2006/relationships/hyperlink" Target="https://fantasydiscountwholesale.com/wp-content/uploads/2024/05/00773.jpeg" TargetMode="External"/><Relationship Id="rId1594" Type="http://schemas.openxmlformats.org/officeDocument/2006/relationships/hyperlink" Target="https://fantasydiscountwholesale.com/wp-content/uploads/2026/03/F56PF.jpeg" TargetMode="External"/><Relationship Id="rId520" Type="http://schemas.openxmlformats.org/officeDocument/2006/relationships/hyperlink" Target="https://fantasydiscountwholesale.com/wp-content/uploads/2024/06/86318.jpeg" TargetMode="External"/><Relationship Id="rId1111" Type="http://schemas.openxmlformats.org/officeDocument/2006/relationships/hyperlink" Target="https://fantasydiscountwholesale.com/wp-content/uploads/2024/05/GH279.jpeg" TargetMode="External"/><Relationship Id="rId1595" Type="http://schemas.openxmlformats.org/officeDocument/2006/relationships/hyperlink" Target="https://fantasydiscountwholesale.com/wp-content/uploads/2026/03/SL64-GREEN.jpeg" TargetMode="External"/><Relationship Id="rId1112" Type="http://schemas.openxmlformats.org/officeDocument/2006/relationships/hyperlink" Target="https://fantasydiscountwholesale.com/wp-content/uploads/2024/05/32219-1.jpeg" TargetMode="External"/><Relationship Id="rId1596" Type="http://schemas.openxmlformats.org/officeDocument/2006/relationships/hyperlink" Target="https://fantasydiscountwholesale.com/wp-content/uploads/2026/03/SL64-WHITE.jpeg" TargetMode="External"/><Relationship Id="rId1113" Type="http://schemas.openxmlformats.org/officeDocument/2006/relationships/hyperlink" Target="https://fantasydiscountwholesale.com/wp-content/uploads/2024/06/2049.jpeg" TargetMode="External"/><Relationship Id="rId1597" Type="http://schemas.openxmlformats.org/officeDocument/2006/relationships/hyperlink" Target="https://fantasydiscountwholesale.com/wp-content/uploads/2026/03/SL64-YELLOW-.jpeg" TargetMode="External"/><Relationship Id="rId1103" Type="http://schemas.openxmlformats.org/officeDocument/2006/relationships/hyperlink" Target="https://fantasydiscountwholesale.com/wp-content/uploads/2024/03/505516.jpeg" TargetMode="External"/><Relationship Id="rId1587" Type="http://schemas.openxmlformats.org/officeDocument/2006/relationships/hyperlink" Target="https://fantasydiscountwholesale.com/wp-content/uploads/2026/03/FA16RL.jpeg" TargetMode="External"/><Relationship Id="rId1104" Type="http://schemas.openxmlformats.org/officeDocument/2006/relationships/hyperlink" Target="https://fantasydiscountwholesale.com/wp-content/uploads/2024/04/ZR135-3.jpeg" TargetMode="External"/><Relationship Id="rId1588" Type="http://schemas.openxmlformats.org/officeDocument/2006/relationships/hyperlink" Target="https://fantasydiscountwholesale.com/wp-content/uploads/2026/03/F28OP.jpeg" TargetMode="External"/><Relationship Id="rId1105" Type="http://schemas.openxmlformats.org/officeDocument/2006/relationships/hyperlink" Target="https://fantasydiscountwholesale.com/wp-content/uploads/2024/04/YJ388-61.jpeg" TargetMode="External"/><Relationship Id="rId1589" Type="http://schemas.openxmlformats.org/officeDocument/2006/relationships/hyperlink" Target="https://fantasydiscountwholesale.com/wp-content/uploads/2026/03/F28PF.jpeg" TargetMode="External"/><Relationship Id="rId1106" Type="http://schemas.openxmlformats.org/officeDocument/2006/relationships/hyperlink" Target="https://fantasydiscountwholesale.com/wp-content/uploads/2024/05/ARB07552.jpeg" TargetMode="External"/><Relationship Id="rId1107" Type="http://schemas.openxmlformats.org/officeDocument/2006/relationships/hyperlink" Target="https://fantasydiscountwholesale.com/wp-content/uploads/2024/05/ARB12909.jpeg" TargetMode="External"/><Relationship Id="rId1108" Type="http://schemas.openxmlformats.org/officeDocument/2006/relationships/hyperlink" Target="https://fantasydiscountwholesale.com/wp-content/uploads/2024/05/ARB20122.jpeg" TargetMode="External"/><Relationship Id="rId1109" Type="http://schemas.openxmlformats.org/officeDocument/2006/relationships/hyperlink" Target="https://fantasydiscountwholesale.com/wp-content/uploads/2024/05/ARB3033.jpeg" TargetMode="External"/><Relationship Id="rId519" Type="http://schemas.openxmlformats.org/officeDocument/2006/relationships/hyperlink" Target="https://fantasydiscountwholesale.com/wp-content/uploads/2024/05/86324.jpeg" TargetMode="External"/><Relationship Id="rId514" Type="http://schemas.openxmlformats.org/officeDocument/2006/relationships/hyperlink" Target="https://fantasydiscountwholesale.com/wp-content/uploads/2024/05/86313.jpeg" TargetMode="External"/><Relationship Id="rId998" Type="http://schemas.openxmlformats.org/officeDocument/2006/relationships/hyperlink" Target="https://fantasydiscountwholesale.com/wp-content/uploads/2024/05/NB703.jpeg" TargetMode="External"/><Relationship Id="rId513" Type="http://schemas.openxmlformats.org/officeDocument/2006/relationships/hyperlink" Target="https://fantasydiscountwholesale.com/wp-content/uploads/2024/05/82327.jpeg" TargetMode="External"/><Relationship Id="rId997" Type="http://schemas.openxmlformats.org/officeDocument/2006/relationships/hyperlink" Target="https://fantasydiscountwholesale.com/wp-content/uploads/2024/05/ARM2621.jpeg" TargetMode="External"/><Relationship Id="rId512" Type="http://schemas.openxmlformats.org/officeDocument/2006/relationships/hyperlink" Target="https://fantasydiscountwholesale.com/wp-content/uploads/2024/05/82333.jpeg" TargetMode="External"/><Relationship Id="rId996" Type="http://schemas.openxmlformats.org/officeDocument/2006/relationships/hyperlink" Target="https://fantasydiscountwholesale.com/wp-content/uploads/2024/05/ARM20225.jpeg" TargetMode="External"/><Relationship Id="rId511" Type="http://schemas.openxmlformats.org/officeDocument/2006/relationships/hyperlink" Target="https://fantasydiscountwholesale.com/wp-content/uploads/2024/08/87010.jpeg" TargetMode="External"/><Relationship Id="rId995" Type="http://schemas.openxmlformats.org/officeDocument/2006/relationships/hyperlink" Target="https://fantasydiscountwholesale.com/wp-content/uploads/2024/05/ARG19022.jpeg" TargetMode="External"/><Relationship Id="rId518" Type="http://schemas.openxmlformats.org/officeDocument/2006/relationships/hyperlink" Target="https://fantasydiscountwholesale.com/wp-content/uploads/2024/05/86312.jpeg" TargetMode="External"/><Relationship Id="rId517" Type="http://schemas.openxmlformats.org/officeDocument/2006/relationships/hyperlink" Target="https://fantasydiscountwholesale.com/wp-content/uploads/2024/05/86310.jpeg" TargetMode="External"/><Relationship Id="rId516" Type="http://schemas.openxmlformats.org/officeDocument/2006/relationships/hyperlink" Target="https://fantasydiscountwholesale.com/wp-content/uploads/2024/05/86311.jpeg" TargetMode="External"/><Relationship Id="rId515" Type="http://schemas.openxmlformats.org/officeDocument/2006/relationships/hyperlink" Target="https://fantasydiscountwholesale.com/wp-content/uploads/2024/05/86317.jpeg" TargetMode="External"/><Relationship Id="rId999" Type="http://schemas.openxmlformats.org/officeDocument/2006/relationships/hyperlink" Target="https://fantasydiscountwholesale.com/wp-content/uploads/2024/05/NG15717.jpeg" TargetMode="External"/><Relationship Id="rId990" Type="http://schemas.openxmlformats.org/officeDocument/2006/relationships/hyperlink" Target="https://fantasydiscountwholesale.com/wp-content/uploads/2024/05/NG10292.jpeg" TargetMode="External"/><Relationship Id="rId1580" Type="http://schemas.openxmlformats.org/officeDocument/2006/relationships/hyperlink" Target="https://fantasydiscountwholesale.com/wp-content/uploads/2026/02/600912.jpeg" TargetMode="External"/><Relationship Id="rId1581" Type="http://schemas.openxmlformats.org/officeDocument/2006/relationships/hyperlink" Target="https://fantasydiscountwholesale.com/wp-content/uploads/2026/02/102230.jpeg" TargetMode="External"/><Relationship Id="rId1582" Type="http://schemas.openxmlformats.org/officeDocument/2006/relationships/hyperlink" Target="https://fantasydiscountwholesale.com/wp-content/uploads/2026/02/501246.jpeg" TargetMode="External"/><Relationship Id="rId510" Type="http://schemas.openxmlformats.org/officeDocument/2006/relationships/hyperlink" Target="https://fantasydiscountwholesale.com/wp-content/uploads/2024/08/87015.jpeg" TargetMode="External"/><Relationship Id="rId994" Type="http://schemas.openxmlformats.org/officeDocument/2006/relationships/hyperlink" Target="https://fantasydiscountwholesale.com/wp-content/uploads/2023/10/NG10412.jpeg" TargetMode="External"/><Relationship Id="rId1583" Type="http://schemas.openxmlformats.org/officeDocument/2006/relationships/hyperlink" Target="https://fantasydiscountwholesale.com/wp-content/uploads/2026/02/CH10197.jpeg" TargetMode="External"/><Relationship Id="rId993" Type="http://schemas.openxmlformats.org/officeDocument/2006/relationships/hyperlink" Target="https://fantasydiscountwholesale.com/wp-content/uploads/2023/10/ARB13828.jpeg" TargetMode="External"/><Relationship Id="rId1100" Type="http://schemas.openxmlformats.org/officeDocument/2006/relationships/hyperlink" Target="https://fantasydiscountwholesale.com/wp-content/uploads/2023/10/FD706.jpeg" TargetMode="External"/><Relationship Id="rId1584" Type="http://schemas.openxmlformats.org/officeDocument/2006/relationships/hyperlink" Target="https://fantasydiscountwholesale.com/wp-content/uploads/2026/03/FA16LA.jpeg" TargetMode="External"/><Relationship Id="rId992" Type="http://schemas.openxmlformats.org/officeDocument/2006/relationships/hyperlink" Target="https://fantasydiscountwholesale.com/wp-content/uploads/2024/05/ARY6635-1.jpeg" TargetMode="External"/><Relationship Id="rId1101" Type="http://schemas.openxmlformats.org/officeDocument/2006/relationships/hyperlink" Target="https://fantasydiscountwholesale.com/wp-content/uploads/2023/12/216005-1.jpeg" TargetMode="External"/><Relationship Id="rId1585" Type="http://schemas.openxmlformats.org/officeDocument/2006/relationships/hyperlink" Target="https://fantasydiscountwholesale.com/wp-content/uploads/2026/03/FA16O.jpeg" TargetMode="External"/><Relationship Id="rId991" Type="http://schemas.openxmlformats.org/officeDocument/2006/relationships/hyperlink" Target="https://fantasydiscountwholesale.com/wp-content/uploads/2024/05/NG11255.jpeg" TargetMode="External"/><Relationship Id="rId1102" Type="http://schemas.openxmlformats.org/officeDocument/2006/relationships/hyperlink" Target="https://fantasydiscountwholesale.com/wp-content/uploads/2024/02/7787.jpeg" TargetMode="External"/><Relationship Id="rId1586" Type="http://schemas.openxmlformats.org/officeDocument/2006/relationships/hyperlink" Target="https://fantasydiscountwholesale.com/wp-content/uploads/2026/03/FA16PF.jpeg" TargetMode="External"/><Relationship Id="rId1532" Type="http://schemas.openxmlformats.org/officeDocument/2006/relationships/hyperlink" Target="https://fantasydiscountwholesale.com/wp-content/uploads/2025/12/701038.jpeg" TargetMode="External"/><Relationship Id="rId1533" Type="http://schemas.openxmlformats.org/officeDocument/2006/relationships/hyperlink" Target="https://fantasydiscountwholesale.com/wp-content/uploads/2025/12/68378.jpeg" TargetMode="External"/><Relationship Id="rId1534" Type="http://schemas.openxmlformats.org/officeDocument/2006/relationships/hyperlink" Target="https://fantasydiscountwholesale.com/wp-content/uploads/2025/12/68393.jpeg" TargetMode="External"/><Relationship Id="rId1535" Type="http://schemas.openxmlformats.org/officeDocument/2006/relationships/hyperlink" Target="https://fantasydiscountwholesale.com/wp-content/uploads/2025/12/68394.jpeg" TargetMode="External"/><Relationship Id="rId1536" Type="http://schemas.openxmlformats.org/officeDocument/2006/relationships/hyperlink" Target="https://fantasydiscountwholesale.com/wp-content/uploads/2025/12/38676.jpeg" TargetMode="External"/><Relationship Id="rId1537" Type="http://schemas.openxmlformats.org/officeDocument/2006/relationships/hyperlink" Target="https://fantasydiscountwholesale.com/wp-content/uploads/2025/12/0137.jpg" TargetMode="External"/><Relationship Id="rId1538" Type="http://schemas.openxmlformats.org/officeDocument/2006/relationships/hyperlink" Target="https://fantasydiscountwholesale.com/wp-content/uploads/2025/12/7740.jpeg" TargetMode="External"/><Relationship Id="rId1539" Type="http://schemas.openxmlformats.org/officeDocument/2006/relationships/hyperlink" Target="https://fantasydiscountwholesale.com/wp-content/uploads/2025/12/7641-1.jpeg" TargetMode="External"/><Relationship Id="rId949" Type="http://schemas.openxmlformats.org/officeDocument/2006/relationships/hyperlink" Target="https://fantasydiscountwholesale.com/wp-content/uploads/2023/10/JH218919.jpeg" TargetMode="External"/><Relationship Id="rId948" Type="http://schemas.openxmlformats.org/officeDocument/2006/relationships/hyperlink" Target="https://fantasydiscountwholesale.com/wp-content/uploads/2023/10/JH207512.jpeg" TargetMode="External"/><Relationship Id="rId943" Type="http://schemas.openxmlformats.org/officeDocument/2006/relationships/hyperlink" Target="https://fantasydiscountwholesale.com/wp-content/uploads/2023/10/S7530.jpeg" TargetMode="External"/><Relationship Id="rId942" Type="http://schemas.openxmlformats.org/officeDocument/2006/relationships/hyperlink" Target="https://fantasydiscountwholesale.com/wp-content/uploads/2024/04/36-DCJ.jpeg" TargetMode="External"/><Relationship Id="rId941" Type="http://schemas.openxmlformats.org/officeDocument/2006/relationships/hyperlink" Target="https://fantasydiscountwholesale.com/wp-content/uploads/2024/04/JS124.jpeg" TargetMode="External"/><Relationship Id="rId940" Type="http://schemas.openxmlformats.org/officeDocument/2006/relationships/hyperlink" Target="https://fantasydiscountwholesale.com/wp-content/uploads/2024/04/FW-2069A.jpeg" TargetMode="External"/><Relationship Id="rId947" Type="http://schemas.openxmlformats.org/officeDocument/2006/relationships/hyperlink" Target="https://fantasydiscountwholesale.com/wp-content/uploads/2023/10/JH207505.jpeg" TargetMode="External"/><Relationship Id="rId946" Type="http://schemas.openxmlformats.org/officeDocument/2006/relationships/hyperlink" Target="https://fantasydiscountwholesale.com/wp-content/uploads/2023/10/JH218922.jpeg" TargetMode="External"/><Relationship Id="rId945" Type="http://schemas.openxmlformats.org/officeDocument/2006/relationships/hyperlink" Target="https://fantasydiscountwholesale.com/wp-content/uploads/2023/10/S7509.jpeg" TargetMode="External"/><Relationship Id="rId944" Type="http://schemas.openxmlformats.org/officeDocument/2006/relationships/hyperlink" Target="https://fantasydiscountwholesale.com/wp-content/uploads/2023/10/S7531.jpeg" TargetMode="External"/><Relationship Id="rId1530" Type="http://schemas.openxmlformats.org/officeDocument/2006/relationships/hyperlink" Target="https://fantasydiscountwholesale.com/wp-content/uploads/2025/12/HJ978-1.jpg" TargetMode="External"/><Relationship Id="rId1531" Type="http://schemas.openxmlformats.org/officeDocument/2006/relationships/hyperlink" Target="https://fantasydiscountwholesale.com/wp-content/uploads/2025/12/NY03.jpg" TargetMode="External"/><Relationship Id="rId1521" Type="http://schemas.openxmlformats.org/officeDocument/2006/relationships/hyperlink" Target="https://fantasydiscountwholesale.com/wp-content/uploads/2025/12/375889.jpg" TargetMode="External"/><Relationship Id="rId1522" Type="http://schemas.openxmlformats.org/officeDocument/2006/relationships/hyperlink" Target="https://fantasydiscountwholesale.com/wp-content/uploads/2025/12/377374.jpg" TargetMode="External"/><Relationship Id="rId1523" Type="http://schemas.openxmlformats.org/officeDocument/2006/relationships/hyperlink" Target="https://fantasydiscountwholesale.com/wp-content/uploads/2025/12/02802.jpg" TargetMode="External"/><Relationship Id="rId1524" Type="http://schemas.openxmlformats.org/officeDocument/2006/relationships/hyperlink" Target="https://fantasydiscountwholesale.com/wp-content/uploads/2025/12/375941.jpg" TargetMode="External"/><Relationship Id="rId1525" Type="http://schemas.openxmlformats.org/officeDocument/2006/relationships/hyperlink" Target="https://fantasydiscountwholesale.com/wp-content/uploads/2025/12/83096.jpg" TargetMode="External"/><Relationship Id="rId1526" Type="http://schemas.openxmlformats.org/officeDocument/2006/relationships/hyperlink" Target="https://fantasydiscountwholesale.com/wp-content/uploads/2025/12/375934.jpg" TargetMode="External"/><Relationship Id="rId1527" Type="http://schemas.openxmlformats.org/officeDocument/2006/relationships/hyperlink" Target="https://fantasydiscountwholesale.com/wp-content/uploads/2025/12/E24733.jpg" TargetMode="External"/><Relationship Id="rId1528" Type="http://schemas.openxmlformats.org/officeDocument/2006/relationships/hyperlink" Target="https://fantasydiscountwholesale.com/wp-content/uploads/2025/12/8841.jpg" TargetMode="External"/><Relationship Id="rId1529" Type="http://schemas.openxmlformats.org/officeDocument/2006/relationships/hyperlink" Target="https://fantasydiscountwholesale.com/wp-content/uploads/2025/12/82243.jpg" TargetMode="External"/><Relationship Id="rId939" Type="http://schemas.openxmlformats.org/officeDocument/2006/relationships/hyperlink" Target="https://fantasydiscountwholesale.com/wp-content/uploads/2024/05/ARB77791.jpeg" TargetMode="External"/><Relationship Id="rId938" Type="http://schemas.openxmlformats.org/officeDocument/2006/relationships/hyperlink" Target="https://fantasydiscountwholesale.com/wp-content/uploads/2024/04/5788B.jpeg" TargetMode="External"/><Relationship Id="rId937" Type="http://schemas.openxmlformats.org/officeDocument/2006/relationships/hyperlink" Target="https://fantasydiscountwholesale.com/wp-content/uploads/2023/10/6003.jpeg" TargetMode="External"/><Relationship Id="rId932" Type="http://schemas.openxmlformats.org/officeDocument/2006/relationships/hyperlink" Target="https://fantasydiscountwholesale.com/wp-content/uploads/2023/12/526-1.jpeg" TargetMode="External"/><Relationship Id="rId931" Type="http://schemas.openxmlformats.org/officeDocument/2006/relationships/hyperlink" Target="https://fantasydiscountwholesale.com/wp-content/uploads/2024/02/5356.jpeg" TargetMode="External"/><Relationship Id="rId930" Type="http://schemas.openxmlformats.org/officeDocument/2006/relationships/hyperlink" Target="https://fantasydiscountwholesale.com/wp-content/uploads/2024/05/A02-704.jpeg" TargetMode="External"/><Relationship Id="rId936" Type="http://schemas.openxmlformats.org/officeDocument/2006/relationships/hyperlink" Target="https://fantasydiscountwholesale.com/wp-content/uploads/2024/05/ARB82488.jpeg" TargetMode="External"/><Relationship Id="rId935" Type="http://schemas.openxmlformats.org/officeDocument/2006/relationships/hyperlink" Target="https://fantasydiscountwholesale.com/wp-content/uploads/2024/05/ARY101-1.jpeg" TargetMode="External"/><Relationship Id="rId934" Type="http://schemas.openxmlformats.org/officeDocument/2006/relationships/hyperlink" Target="https://fantasydiscountwholesale.com/wp-content/uploads/2024/04/161-7.jpeg" TargetMode="External"/><Relationship Id="rId933" Type="http://schemas.openxmlformats.org/officeDocument/2006/relationships/hyperlink" Target="https://fantasydiscountwholesale.com/wp-content/uploads/2024/03/4016.jpeg" TargetMode="External"/><Relationship Id="rId1520" Type="http://schemas.openxmlformats.org/officeDocument/2006/relationships/hyperlink" Target="https://fantasydiscountwholesale.com/wp-content/uploads/2025/12/G6057.jpeg" TargetMode="External"/><Relationship Id="rId1554" Type="http://schemas.openxmlformats.org/officeDocument/2006/relationships/hyperlink" Target="https://fantasydiscountwholesale.com/wp-content/uploads/2025/12/RBW-0537R12.jpeg" TargetMode="External"/><Relationship Id="rId1555" Type="http://schemas.openxmlformats.org/officeDocument/2006/relationships/hyperlink" Target="https://fantasydiscountwholesale.com/wp-content/uploads/2025/12/RNK-0803R6.jpeg" TargetMode="External"/><Relationship Id="rId1556" Type="http://schemas.openxmlformats.org/officeDocument/2006/relationships/hyperlink" Target="https://fantasydiscountwholesale.com/wp-content/uploads/2025/12/RBW-0708R12.jpeg" TargetMode="External"/><Relationship Id="rId1557" Type="http://schemas.openxmlformats.org/officeDocument/2006/relationships/hyperlink" Target="https://fantasydiscountwholesale.com/wp-content/uploads/2025/12/HM65082.jpeg" TargetMode="External"/><Relationship Id="rId1558" Type="http://schemas.openxmlformats.org/officeDocument/2006/relationships/hyperlink" Target="https://fantasydiscountwholesale.com/wp-content/uploads/2025/12/378537-1.jpg" TargetMode="External"/><Relationship Id="rId1559" Type="http://schemas.openxmlformats.org/officeDocument/2006/relationships/hyperlink" Target="https://fantasydiscountwholesale.com/wp-content/uploads/2026/01/6570.jpeg" TargetMode="External"/><Relationship Id="rId965" Type="http://schemas.openxmlformats.org/officeDocument/2006/relationships/hyperlink" Target="https://fantasydiscountwholesale.com/wp-content/uploads/2023/10/ARB0015.jpeg" TargetMode="External"/><Relationship Id="rId964" Type="http://schemas.openxmlformats.org/officeDocument/2006/relationships/hyperlink" Target="https://fantasydiscountwholesale.com/wp-content/uploads/2023/10/ARB112.jpeg" TargetMode="External"/><Relationship Id="rId963" Type="http://schemas.openxmlformats.org/officeDocument/2006/relationships/hyperlink" Target="https://fantasydiscountwholesale.com/wp-content/uploads/2023/10/ARB0052.jpeg" TargetMode="External"/><Relationship Id="rId962" Type="http://schemas.openxmlformats.org/officeDocument/2006/relationships/hyperlink" Target="https://fantasydiscountwholesale.com/wp-content/uploads/2024/05/ARW8948-1.jpeg" TargetMode="External"/><Relationship Id="rId969" Type="http://schemas.openxmlformats.org/officeDocument/2006/relationships/hyperlink" Target="https://fantasydiscountwholesale.com/wp-content/uploads/2024/05/NB9331.jpeg" TargetMode="External"/><Relationship Id="rId968" Type="http://schemas.openxmlformats.org/officeDocument/2006/relationships/hyperlink" Target="https://fantasydiscountwholesale.com/wp-content/uploads/2024/05/ARB9030H.jpeg" TargetMode="External"/><Relationship Id="rId967" Type="http://schemas.openxmlformats.org/officeDocument/2006/relationships/hyperlink" Target="https://fantasydiscountwholesale.com/wp-content/uploads/2023/10/ARB18071.jpeg" TargetMode="External"/><Relationship Id="rId966" Type="http://schemas.openxmlformats.org/officeDocument/2006/relationships/hyperlink" Target="https://fantasydiscountwholesale.com/wp-content/uploads/2023/10/ARB0615.jpeg" TargetMode="External"/><Relationship Id="rId961" Type="http://schemas.openxmlformats.org/officeDocument/2006/relationships/hyperlink" Target="https://fantasydiscountwholesale.com/wp-content/uploads/2023/10/ARB88953.jpeg" TargetMode="External"/><Relationship Id="rId1550" Type="http://schemas.openxmlformats.org/officeDocument/2006/relationships/hyperlink" Target="https://fantasydiscountwholesale.com/wp-content/uploads/2025/12/RNT-1417R.jpeg" TargetMode="External"/><Relationship Id="rId960" Type="http://schemas.openxmlformats.org/officeDocument/2006/relationships/hyperlink" Target="https://fantasydiscountwholesale.com/wp-content/uploads/2024/02/ARY555291-1.jpeg" TargetMode="External"/><Relationship Id="rId1551" Type="http://schemas.openxmlformats.org/officeDocument/2006/relationships/hyperlink" Target="https://fantasydiscountwholesale.com/wp-content/uploads/2025/12/RNT-1418R.jpeg" TargetMode="External"/><Relationship Id="rId1552" Type="http://schemas.openxmlformats.org/officeDocument/2006/relationships/hyperlink" Target="https://fantasydiscountwholesale.com/wp-content/uploads/2025/12/RCP-02891V.jpeg" TargetMode="External"/><Relationship Id="rId1553" Type="http://schemas.openxmlformats.org/officeDocument/2006/relationships/hyperlink" Target="https://fantasydiscountwholesale.com/wp-content/uploads/2025/12/SHS-0002E5.jpeg" TargetMode="External"/><Relationship Id="rId1543" Type="http://schemas.openxmlformats.org/officeDocument/2006/relationships/hyperlink" Target="https://fantasydiscountwholesale.com/wp-content/uploads/2025/12/0335.jpeg" TargetMode="External"/><Relationship Id="rId1544" Type="http://schemas.openxmlformats.org/officeDocument/2006/relationships/hyperlink" Target="https://fantasydiscountwholesale.com/wp-content/uploads/2025/12/7726-1.jpeg" TargetMode="External"/><Relationship Id="rId1545" Type="http://schemas.openxmlformats.org/officeDocument/2006/relationships/hyperlink" Target="https://fantasydiscountwholesale.com/wp-content/uploads/2025/12/7504.jpeg" TargetMode="External"/><Relationship Id="rId1546" Type="http://schemas.openxmlformats.org/officeDocument/2006/relationships/hyperlink" Target="https://fantasydiscountwholesale.com/wp-content/uploads/2025/12/1646.jpeg" TargetMode="External"/><Relationship Id="rId1547" Type="http://schemas.openxmlformats.org/officeDocument/2006/relationships/hyperlink" Target="https://fantasydiscountwholesale.com/wp-content/uploads/2025/12/1660.jpeg" TargetMode="External"/><Relationship Id="rId1548" Type="http://schemas.openxmlformats.org/officeDocument/2006/relationships/hyperlink" Target="https://fantasydiscountwholesale.com/wp-content/uploads/2025/12/3269.jpeg" TargetMode="External"/><Relationship Id="rId1549" Type="http://schemas.openxmlformats.org/officeDocument/2006/relationships/hyperlink" Target="https://fantasydiscountwholesale.com/wp-content/uploads/2025/12/RBT-1977R.jpeg" TargetMode="External"/><Relationship Id="rId959" Type="http://schemas.openxmlformats.org/officeDocument/2006/relationships/hyperlink" Target="https://fantasydiscountwholesale.com/wp-content/uploads/2023/10/ARW10163.jpeg" TargetMode="External"/><Relationship Id="rId954" Type="http://schemas.openxmlformats.org/officeDocument/2006/relationships/hyperlink" Target="https://fantasydiscountwholesale.com/wp-content/uploads/2023/10/HL526.jpeg" TargetMode="External"/><Relationship Id="rId953" Type="http://schemas.openxmlformats.org/officeDocument/2006/relationships/hyperlink" Target="https://fantasydiscountwholesale.com/wp-content/uploads/2023/11/376102.jpeg" TargetMode="External"/><Relationship Id="rId952" Type="http://schemas.openxmlformats.org/officeDocument/2006/relationships/hyperlink" Target="https://fantasydiscountwholesale.com/wp-content/uploads/2023/11/376209.jpeg" TargetMode="External"/><Relationship Id="rId951" Type="http://schemas.openxmlformats.org/officeDocument/2006/relationships/hyperlink" Target="https://fantasydiscountwholesale.com/wp-content/uploads/2023/10/JH207507.jpeg" TargetMode="External"/><Relationship Id="rId958" Type="http://schemas.openxmlformats.org/officeDocument/2006/relationships/hyperlink" Target="https://fantasydiscountwholesale.com/wp-content/uploads/2024/05/ARW8708.jpeg" TargetMode="External"/><Relationship Id="rId957" Type="http://schemas.openxmlformats.org/officeDocument/2006/relationships/hyperlink" Target="https://fantasydiscountwholesale.com/wp-content/uploads/2023/12/66-03D-2.jpeg" TargetMode="External"/><Relationship Id="rId956" Type="http://schemas.openxmlformats.org/officeDocument/2006/relationships/hyperlink" Target="https://fantasydiscountwholesale.com/wp-content/uploads/2023/10/LQ1413.jpeg" TargetMode="External"/><Relationship Id="rId955" Type="http://schemas.openxmlformats.org/officeDocument/2006/relationships/hyperlink" Target="https://fantasydiscountwholesale.com/wp-content/uploads/2024/05/ARB12024.jpeg" TargetMode="External"/><Relationship Id="rId950" Type="http://schemas.openxmlformats.org/officeDocument/2006/relationships/hyperlink" Target="https://fantasydiscountwholesale.com/wp-content/uploads/2023/10/JH218921.jpeg" TargetMode="External"/><Relationship Id="rId1540" Type="http://schemas.openxmlformats.org/officeDocument/2006/relationships/hyperlink" Target="https://fantasydiscountwholesale.com/wp-content/uploads/2025/12/0298.jpeg" TargetMode="External"/><Relationship Id="rId1541" Type="http://schemas.openxmlformats.org/officeDocument/2006/relationships/hyperlink" Target="https://fantasydiscountwholesale.com/wp-content/uploads/2025/12/0441.jpeg" TargetMode="External"/><Relationship Id="rId1542" Type="http://schemas.openxmlformats.org/officeDocument/2006/relationships/hyperlink" Target="https://fantasydiscountwholesale.com/wp-content/uploads/2025/12/1639.jpeg" TargetMode="External"/><Relationship Id="rId590" Type="http://schemas.openxmlformats.org/officeDocument/2006/relationships/hyperlink" Target="https://fantasydiscountwholesale.com/wp-content/uploads/2023/10/Tylenol-1.jpeg" TargetMode="External"/><Relationship Id="rId107" Type="http://schemas.openxmlformats.org/officeDocument/2006/relationships/hyperlink" Target="https://fantasydiscountwholesale.com/wp-content/uploads/2025/04/10412.jpg" TargetMode="External"/><Relationship Id="rId106" Type="http://schemas.openxmlformats.org/officeDocument/2006/relationships/hyperlink" Target="https://fantasydiscountwholesale.com/wp-content/uploads/2025/01/28063.jpeg" TargetMode="External"/><Relationship Id="rId105" Type="http://schemas.openxmlformats.org/officeDocument/2006/relationships/hyperlink" Target="https://fantasydiscountwholesale.com/wp-content/uploads/2023/10/4521.jpeg" TargetMode="External"/><Relationship Id="rId589" Type="http://schemas.openxmlformats.org/officeDocument/2006/relationships/hyperlink" Target="https://fantasydiscountwholesale.com/wp-content/uploads/2023/10/FD221003.jpeg" TargetMode="External"/><Relationship Id="rId104" Type="http://schemas.openxmlformats.org/officeDocument/2006/relationships/hyperlink" Target="https://fantasydiscountwholesale.com/wp-content/uploads/2025/05/48895.jpg" TargetMode="External"/><Relationship Id="rId588" Type="http://schemas.openxmlformats.org/officeDocument/2006/relationships/hyperlink" Target="https://fantasydiscountwholesale.com/wp-content/uploads/2024/05/96056.jpeg" TargetMode="External"/><Relationship Id="rId109" Type="http://schemas.openxmlformats.org/officeDocument/2006/relationships/hyperlink" Target="https://fantasydiscountwholesale.com/wp-content/uploads/2025/06/1810.jpg" TargetMode="External"/><Relationship Id="rId1170" Type="http://schemas.openxmlformats.org/officeDocument/2006/relationships/hyperlink" Target="https://fantasydiscountwholesale.com/wp-content/uploads/2024/09/2361.jpeg" TargetMode="External"/><Relationship Id="rId108" Type="http://schemas.openxmlformats.org/officeDocument/2006/relationships/hyperlink" Target="https://fantasydiscountwholesale.com/wp-content/uploads/2025/06/1803.jpg" TargetMode="External"/><Relationship Id="rId1171" Type="http://schemas.openxmlformats.org/officeDocument/2006/relationships/hyperlink" Target="https://fantasydiscountwholesale.com/wp-content/uploads/2024/09/8136.jpeg" TargetMode="External"/><Relationship Id="rId583" Type="http://schemas.openxmlformats.org/officeDocument/2006/relationships/hyperlink" Target="https://fantasydiscountwholesale.com/wp-content/uploads/2023/10/690289.jpeg" TargetMode="External"/><Relationship Id="rId1172" Type="http://schemas.openxmlformats.org/officeDocument/2006/relationships/hyperlink" Target="https://fantasydiscountwholesale.com/wp-content/uploads/2024/09/94367.jpeg" TargetMode="External"/><Relationship Id="rId582" Type="http://schemas.openxmlformats.org/officeDocument/2006/relationships/hyperlink" Target="https://fantasydiscountwholesale.com/wp-content/uploads/2023/12/690251-2.jpeg" TargetMode="External"/><Relationship Id="rId1173" Type="http://schemas.openxmlformats.org/officeDocument/2006/relationships/hyperlink" Target="https://fantasydiscountwholesale.com/wp-content/uploads/2024/10/61648.jpeg" TargetMode="External"/><Relationship Id="rId581" Type="http://schemas.openxmlformats.org/officeDocument/2006/relationships/hyperlink" Target="https://fantasydiscountwholesale.com/wp-content/uploads/2023/12/690327-1.jpeg" TargetMode="External"/><Relationship Id="rId1174" Type="http://schemas.openxmlformats.org/officeDocument/2006/relationships/hyperlink" Target="https://fantasydiscountwholesale.com/wp-content/uploads/2024/10/CN91267.jpeg" TargetMode="External"/><Relationship Id="rId580" Type="http://schemas.openxmlformats.org/officeDocument/2006/relationships/hyperlink" Target="https://fantasydiscountwholesale.com/wp-content/uploads/2023/12/690325-1.jpeg" TargetMode="External"/><Relationship Id="rId1175" Type="http://schemas.openxmlformats.org/officeDocument/2006/relationships/hyperlink" Target="https://fantasydiscountwholesale.com/wp-content/uploads/2024/10/96014.jpeg" TargetMode="External"/><Relationship Id="rId103" Type="http://schemas.openxmlformats.org/officeDocument/2006/relationships/hyperlink" Target="https://fantasydiscountwholesale.com/wp-content/uploads/2025/05/48901.jpg" TargetMode="External"/><Relationship Id="rId587" Type="http://schemas.openxmlformats.org/officeDocument/2006/relationships/hyperlink" Target="https://fantasydiscountwholesale.com/wp-content/uploads/2023/10/Blue-catch-36-sets-1.jpeg" TargetMode="External"/><Relationship Id="rId1176" Type="http://schemas.openxmlformats.org/officeDocument/2006/relationships/hyperlink" Target="https://fantasydiscountwholesale.com/wp-content/uploads/2024/10/121771.jpeg" TargetMode="External"/><Relationship Id="rId102" Type="http://schemas.openxmlformats.org/officeDocument/2006/relationships/hyperlink" Target="https://fantasydiscountwholesale.com/wp-content/uploads/2025/05/48918.jpg" TargetMode="External"/><Relationship Id="rId586" Type="http://schemas.openxmlformats.org/officeDocument/2006/relationships/hyperlink" Target="https://fantasydiscountwholesale.com/wp-content/uploads/2023/10/900527.jpeg" TargetMode="External"/><Relationship Id="rId1177" Type="http://schemas.openxmlformats.org/officeDocument/2006/relationships/hyperlink" Target="https://fantasydiscountwholesale.com/wp-content/uploads/2023/10/FD707.jpeg" TargetMode="External"/><Relationship Id="rId101" Type="http://schemas.openxmlformats.org/officeDocument/2006/relationships/hyperlink" Target="https://fantasydiscountwholesale.com/wp-content/uploads/2025/05/48864.jpg" TargetMode="External"/><Relationship Id="rId585" Type="http://schemas.openxmlformats.org/officeDocument/2006/relationships/hyperlink" Target="https://fantasydiscountwholesale.com/wp-content/uploads/2023/10/900528.jpeg" TargetMode="External"/><Relationship Id="rId1178" Type="http://schemas.openxmlformats.org/officeDocument/2006/relationships/hyperlink" Target="https://fantasydiscountwholesale.com/wp-content/uploads/2024/02/3884.jpeg" TargetMode="External"/><Relationship Id="rId100" Type="http://schemas.openxmlformats.org/officeDocument/2006/relationships/hyperlink" Target="https://fantasydiscountwholesale.com/wp-content/uploads/2025/05/48857.jpg" TargetMode="External"/><Relationship Id="rId584" Type="http://schemas.openxmlformats.org/officeDocument/2006/relationships/hyperlink" Target="https://fantasydiscountwholesale.com/wp-content/uploads/2023/10/40472-1.jpeg" TargetMode="External"/><Relationship Id="rId1179" Type="http://schemas.openxmlformats.org/officeDocument/2006/relationships/hyperlink" Target="https://fantasydiscountwholesale.com/wp-content/uploads/2024/02/87897.jpeg" TargetMode="External"/><Relationship Id="rId1169" Type="http://schemas.openxmlformats.org/officeDocument/2006/relationships/hyperlink" Target="https://fantasydiscountwholesale.com/wp-content/uploads/2024/09/CN92099.jpeg" TargetMode="External"/><Relationship Id="rId579" Type="http://schemas.openxmlformats.org/officeDocument/2006/relationships/hyperlink" Target="https://fantasydiscountwholesale.com/wp-content/uploads/2023/10/690200A.jpeg" TargetMode="External"/><Relationship Id="rId578" Type="http://schemas.openxmlformats.org/officeDocument/2006/relationships/hyperlink" Target="https://fantasydiscountwholesale.com/wp-content/uploads/2023/10/SJ2632-12B.jpeg" TargetMode="External"/><Relationship Id="rId577" Type="http://schemas.openxmlformats.org/officeDocument/2006/relationships/hyperlink" Target="https://fantasydiscountwholesale.com/wp-content/uploads/2023/10/SJ2632-12A.jpeg" TargetMode="External"/><Relationship Id="rId1160" Type="http://schemas.openxmlformats.org/officeDocument/2006/relationships/hyperlink" Target="https://fantasydiscountwholesale.com/wp-content/uploads/2024/09/MK-918.jpeg" TargetMode="External"/><Relationship Id="rId572" Type="http://schemas.openxmlformats.org/officeDocument/2006/relationships/hyperlink" Target="https://fantasydiscountwholesale.com/wp-content/uploads/2023/10/FD7850.jpeg" TargetMode="External"/><Relationship Id="rId1161" Type="http://schemas.openxmlformats.org/officeDocument/2006/relationships/hyperlink" Target="https://fantasydiscountwholesale.com/wp-content/uploads/2024/08/33367.jpeg" TargetMode="External"/><Relationship Id="rId571" Type="http://schemas.openxmlformats.org/officeDocument/2006/relationships/hyperlink" Target="https://fantasydiscountwholesale.com/wp-content/uploads/2023/10/FD7848.jpeg" TargetMode="External"/><Relationship Id="rId1162" Type="http://schemas.openxmlformats.org/officeDocument/2006/relationships/hyperlink" Target="https://fantasydiscountwholesale.com/wp-content/uploads/2024/08/45218.jpeg" TargetMode="External"/><Relationship Id="rId570" Type="http://schemas.openxmlformats.org/officeDocument/2006/relationships/hyperlink" Target="https://fantasydiscountwholesale.com/wp-content/uploads/2023/10/FD7847.jpeg" TargetMode="External"/><Relationship Id="rId1163" Type="http://schemas.openxmlformats.org/officeDocument/2006/relationships/hyperlink" Target="https://fantasydiscountwholesale.com/wp-content/uploads/2024/08/92620.jpeg" TargetMode="External"/><Relationship Id="rId1164" Type="http://schemas.openxmlformats.org/officeDocument/2006/relationships/hyperlink" Target="https://fantasydiscountwholesale.com/wp-content/uploads/2024/08/93050.jpeg" TargetMode="External"/><Relationship Id="rId576" Type="http://schemas.openxmlformats.org/officeDocument/2006/relationships/hyperlink" Target="https://fantasydiscountwholesale.com/wp-content/uploads/2023/10/FD237.jpeg" TargetMode="External"/><Relationship Id="rId1165" Type="http://schemas.openxmlformats.org/officeDocument/2006/relationships/hyperlink" Target="https://fantasydiscountwholesale.com/wp-content/uploads/2024/08/82725.jpeg" TargetMode="External"/><Relationship Id="rId575" Type="http://schemas.openxmlformats.org/officeDocument/2006/relationships/hyperlink" Target="https://fantasydiscountwholesale.com/wp-content/uploads/2023/10/04010.jpeg" TargetMode="External"/><Relationship Id="rId1166" Type="http://schemas.openxmlformats.org/officeDocument/2006/relationships/hyperlink" Target="https://fantasydiscountwholesale.com/wp-content/uploads/2024/09/86220.jpeg" TargetMode="External"/><Relationship Id="rId574" Type="http://schemas.openxmlformats.org/officeDocument/2006/relationships/hyperlink" Target="https://fantasydiscountwholesale.com/wp-content/uploads/2023/10/0069-gancho-de-ropa-colores.jpeg" TargetMode="External"/><Relationship Id="rId1167" Type="http://schemas.openxmlformats.org/officeDocument/2006/relationships/hyperlink" Target="https://fantasydiscountwholesale.com/wp-content/uploads/2024/09/85953.jpeg" TargetMode="External"/><Relationship Id="rId573" Type="http://schemas.openxmlformats.org/officeDocument/2006/relationships/hyperlink" Target="https://fantasydiscountwholesale.com/wp-content/uploads/2023/10/CX-212.jpeg" TargetMode="External"/><Relationship Id="rId1168" Type="http://schemas.openxmlformats.org/officeDocument/2006/relationships/hyperlink" Target="https://fantasydiscountwholesale.com/wp-content/uploads/2024/09/IN86001.jpeg" TargetMode="External"/><Relationship Id="rId129" Type="http://schemas.openxmlformats.org/officeDocument/2006/relationships/hyperlink" Target="https://fantasydiscountwholesale.com/wp-content/uploads/2024/02/7224.jpeg" TargetMode="External"/><Relationship Id="rId128" Type="http://schemas.openxmlformats.org/officeDocument/2006/relationships/hyperlink" Target="https://fantasydiscountwholesale.com/wp-content/uploads/2024/01/601060.jpeg" TargetMode="External"/><Relationship Id="rId127" Type="http://schemas.openxmlformats.org/officeDocument/2006/relationships/hyperlink" Target="https://fantasydiscountwholesale.com/wp-content/uploads/2024/05/A02-506.jpeg" TargetMode="External"/><Relationship Id="rId126" Type="http://schemas.openxmlformats.org/officeDocument/2006/relationships/hyperlink" Target="https://fantasydiscountwholesale.com/wp-content/uploads/2023/10/PAAA.jpeg" TargetMode="External"/><Relationship Id="rId1190" Type="http://schemas.openxmlformats.org/officeDocument/2006/relationships/hyperlink" Target="https://fantasydiscountwholesale.com/wp-content/uploads/2024/10/663F.jpeg" TargetMode="External"/><Relationship Id="rId1191" Type="http://schemas.openxmlformats.org/officeDocument/2006/relationships/hyperlink" Target="https://fantasydiscountwholesale.com/wp-content/uploads/2025/10/355-9B.jpeg" TargetMode="External"/><Relationship Id="rId1192" Type="http://schemas.openxmlformats.org/officeDocument/2006/relationships/hyperlink" Target="https://fantasydiscountwholesale.com/wp-content/uploads/2024/10/2018-28A.jpeg" TargetMode="External"/><Relationship Id="rId1193" Type="http://schemas.openxmlformats.org/officeDocument/2006/relationships/hyperlink" Target="https://fantasydiscountwholesale.com/wp-content/uploads/2024/10/377150.jpeg" TargetMode="External"/><Relationship Id="rId121" Type="http://schemas.openxmlformats.org/officeDocument/2006/relationships/hyperlink" Target="https://fantasydiscountwholesale.com/wp-content/uploads/2023/10/61646-1.jpeg" TargetMode="External"/><Relationship Id="rId1194" Type="http://schemas.openxmlformats.org/officeDocument/2006/relationships/hyperlink" Target="https://fantasydiscountwholesale.com/wp-content/uploads/2024/10/376460.jpeg" TargetMode="External"/><Relationship Id="rId120" Type="http://schemas.openxmlformats.org/officeDocument/2006/relationships/hyperlink" Target="https://fantasydiscountwholesale.com/wp-content/uploads/2023/10/79933.jpeg" TargetMode="External"/><Relationship Id="rId1195" Type="http://schemas.openxmlformats.org/officeDocument/2006/relationships/hyperlink" Target="https://fantasydiscountwholesale.com/wp-content/uploads/2024/10/376121.jpeg" TargetMode="External"/><Relationship Id="rId1196" Type="http://schemas.openxmlformats.org/officeDocument/2006/relationships/hyperlink" Target="https://fantasydiscountwholesale.com/wp-content/uploads/2024/10/ARB0927.jpeg" TargetMode="External"/><Relationship Id="rId1197" Type="http://schemas.openxmlformats.org/officeDocument/2006/relationships/hyperlink" Target="https://fantasydiscountwholesale.com/wp-content/uploads/2024/10/ARB1303.jpeg" TargetMode="External"/><Relationship Id="rId125" Type="http://schemas.openxmlformats.org/officeDocument/2006/relationships/hyperlink" Target="https://fantasydiscountwholesale.com/wp-content/uploads/2024/06/6564.jpeg" TargetMode="External"/><Relationship Id="rId1198" Type="http://schemas.openxmlformats.org/officeDocument/2006/relationships/hyperlink" Target="https://fantasydiscountwholesale.com/wp-content/uploads/2024/10/ARB2307.jpeg" TargetMode="External"/><Relationship Id="rId124" Type="http://schemas.openxmlformats.org/officeDocument/2006/relationships/hyperlink" Target="https://fantasydiscountwholesale.com/wp-content/uploads/2023/10/79930-1.jpeg" TargetMode="External"/><Relationship Id="rId1199" Type="http://schemas.openxmlformats.org/officeDocument/2006/relationships/hyperlink" Target="https://fantasydiscountwholesale.com/wp-content/uploads/2024/10/ARB62061.jpeg" TargetMode="External"/><Relationship Id="rId123" Type="http://schemas.openxmlformats.org/officeDocument/2006/relationships/hyperlink" Target="https://fantasydiscountwholesale.com/wp-content/uploads/2024/09/401078.jpeg" TargetMode="External"/><Relationship Id="rId122" Type="http://schemas.openxmlformats.org/officeDocument/2006/relationships/hyperlink" Target="https://fantasydiscountwholesale.com/wp-content/uploads/2023/10/79930-1.jpeg" TargetMode="External"/><Relationship Id="rId118" Type="http://schemas.openxmlformats.org/officeDocument/2006/relationships/hyperlink" Target="https://fantasydiscountwholesale.com/wp-content/uploads/2023/11/501895.jpeg" TargetMode="External"/><Relationship Id="rId117" Type="http://schemas.openxmlformats.org/officeDocument/2006/relationships/hyperlink" Target="https://fantasydiscountwholesale.com/wp-content/uploads/2023/10/6698.jpeg" TargetMode="External"/><Relationship Id="rId116" Type="http://schemas.openxmlformats.org/officeDocument/2006/relationships/hyperlink" Target="https://fantasydiscountwholesale.com/wp-content/uploads/2024/03/504280.jpeg" TargetMode="External"/><Relationship Id="rId115" Type="http://schemas.openxmlformats.org/officeDocument/2006/relationships/hyperlink" Target="https://fantasydiscountwholesale.com/wp-content/uploads/2023/10/50lb-maletin-negro.jpeg" TargetMode="External"/><Relationship Id="rId599" Type="http://schemas.openxmlformats.org/officeDocument/2006/relationships/hyperlink" Target="https://fantasydiscountwholesale.com/wp-content/uploads/2023/10/40120.jpeg" TargetMode="External"/><Relationship Id="rId1180" Type="http://schemas.openxmlformats.org/officeDocument/2006/relationships/hyperlink" Target="https://fantasydiscountwholesale.com/wp-content/uploads/2023/10/FD907.jpeg" TargetMode="External"/><Relationship Id="rId1181" Type="http://schemas.openxmlformats.org/officeDocument/2006/relationships/hyperlink" Target="https://fantasydiscountwholesale.com/wp-content/uploads/2024/10/362.jpeg" TargetMode="External"/><Relationship Id="rId119" Type="http://schemas.openxmlformats.org/officeDocument/2006/relationships/hyperlink" Target="https://fantasydiscountwholesale.com/wp-content/uploads/2023/10/401102.jpeg" TargetMode="External"/><Relationship Id="rId1182" Type="http://schemas.openxmlformats.org/officeDocument/2006/relationships/hyperlink" Target="https://fantasydiscountwholesale.com/wp-content/uploads/2024/10/386.jpeg" TargetMode="External"/><Relationship Id="rId110" Type="http://schemas.openxmlformats.org/officeDocument/2006/relationships/hyperlink" Target="https://fantasydiscountwholesale.com/wp-content/uploads/2025/06/4484.jpg" TargetMode="External"/><Relationship Id="rId594" Type="http://schemas.openxmlformats.org/officeDocument/2006/relationships/hyperlink" Target="https://fantasydiscountwholesale.com/wp-content/uploads/2023/10/85777.jpeg" TargetMode="External"/><Relationship Id="rId1183" Type="http://schemas.openxmlformats.org/officeDocument/2006/relationships/hyperlink" Target="https://fantasydiscountwholesale.com/wp-content/uploads/2024/10/379.jpeg" TargetMode="External"/><Relationship Id="rId593" Type="http://schemas.openxmlformats.org/officeDocument/2006/relationships/hyperlink" Target="https://fantasydiscountwholesale.com/wp-content/uploads/2023/10/Halls-extra-forte.jpeg" TargetMode="External"/><Relationship Id="rId1184" Type="http://schemas.openxmlformats.org/officeDocument/2006/relationships/hyperlink" Target="https://fantasydiscountwholesale.com/wp-content/uploads/2024/10/YH066.jpeg" TargetMode="External"/><Relationship Id="rId592" Type="http://schemas.openxmlformats.org/officeDocument/2006/relationships/hyperlink" Target="https://fantasydiscountwholesale.com/wp-content/uploads/2023/10/Halls-cereza-1.jpeg" TargetMode="External"/><Relationship Id="rId1185" Type="http://schemas.openxmlformats.org/officeDocument/2006/relationships/hyperlink" Target="https://fantasydiscountwholesale.com/wp-content/uploads/2024/10/3640.jpeg" TargetMode="External"/><Relationship Id="rId591" Type="http://schemas.openxmlformats.org/officeDocument/2006/relationships/hyperlink" Target="https://fantasydiscountwholesale.com/wp-content/uploads/2024/02/85729.jpeg" TargetMode="External"/><Relationship Id="rId1186" Type="http://schemas.openxmlformats.org/officeDocument/2006/relationships/hyperlink" Target="https://fantasydiscountwholesale.com/wp-content/uploads/2024/10/06395.jpeg" TargetMode="External"/><Relationship Id="rId114" Type="http://schemas.openxmlformats.org/officeDocument/2006/relationships/hyperlink" Target="https://fantasydiscountwholesale.com/wp-content/uploads/2023/10/FD927.jpeg" TargetMode="External"/><Relationship Id="rId598" Type="http://schemas.openxmlformats.org/officeDocument/2006/relationships/hyperlink" Target="https://fantasydiscountwholesale.com/wp-content/uploads/2023/10/50150-1.jpeg" TargetMode="External"/><Relationship Id="rId1187" Type="http://schemas.openxmlformats.org/officeDocument/2006/relationships/hyperlink" Target="https://fantasydiscountwholesale.com/wp-content/uploads/2024/10/690081.jpeg" TargetMode="External"/><Relationship Id="rId113" Type="http://schemas.openxmlformats.org/officeDocument/2006/relationships/hyperlink" Target="https://fantasydiscountwholesale.com/wp-content/uploads/2025/05/14001.jpg" TargetMode="External"/><Relationship Id="rId597" Type="http://schemas.openxmlformats.org/officeDocument/2006/relationships/hyperlink" Target="https://fantasydiscountwholesale.com/wp-content/uploads/2024/02/351026.jpeg" TargetMode="External"/><Relationship Id="rId1188" Type="http://schemas.openxmlformats.org/officeDocument/2006/relationships/hyperlink" Target="https://fantasydiscountwholesale.com/wp-content/uploads/2024/10/H-105.jpeg" TargetMode="External"/><Relationship Id="rId112" Type="http://schemas.openxmlformats.org/officeDocument/2006/relationships/hyperlink" Target="https://fantasydiscountwholesale.com/wp-content/uploads/2025/06/4521.jpg" TargetMode="External"/><Relationship Id="rId596" Type="http://schemas.openxmlformats.org/officeDocument/2006/relationships/hyperlink" Target="https://fantasydiscountwholesale.com/wp-content/uploads/2023/10/Halls-Sandia-1.jpeg" TargetMode="External"/><Relationship Id="rId1189" Type="http://schemas.openxmlformats.org/officeDocument/2006/relationships/hyperlink" Target="https://fantasydiscountwholesale.com/wp-content/uploads/2024/10/2144.jpeg" TargetMode="External"/><Relationship Id="rId111" Type="http://schemas.openxmlformats.org/officeDocument/2006/relationships/hyperlink" Target="https://fantasydiscountwholesale.com/wp-content/uploads/2025/06/4477.jpg" TargetMode="External"/><Relationship Id="rId595" Type="http://schemas.openxmlformats.org/officeDocument/2006/relationships/hyperlink" Target="https://fantasydiscountwholesale.com/wp-content/uploads/2023/10/Halls-menta-1.jpeg" TargetMode="External"/><Relationship Id="rId1136" Type="http://schemas.openxmlformats.org/officeDocument/2006/relationships/hyperlink" Target="https://fantasydiscountwholesale.com/wp-content/uploads/2024/06/82626.jpeg" TargetMode="External"/><Relationship Id="rId1137" Type="http://schemas.openxmlformats.org/officeDocument/2006/relationships/hyperlink" Target="https://fantasydiscountwholesale.com/wp-content/uploads/2024/06/82635.jpeg" TargetMode="External"/><Relationship Id="rId1138" Type="http://schemas.openxmlformats.org/officeDocument/2006/relationships/hyperlink" Target="https://fantasydiscountwholesale.com/wp-content/uploads/2024/06/55921.jpeg" TargetMode="External"/><Relationship Id="rId1139" Type="http://schemas.openxmlformats.org/officeDocument/2006/relationships/hyperlink" Target="https://fantasydiscountwholesale.com/wp-content/uploads/2024/06/CN85613.jpeg" TargetMode="External"/><Relationship Id="rId547" Type="http://schemas.openxmlformats.org/officeDocument/2006/relationships/hyperlink" Target="https://fantasydiscountwholesale.com/wp-content/uploads/2024/06/CN91264.jpeg" TargetMode="External"/><Relationship Id="rId546" Type="http://schemas.openxmlformats.org/officeDocument/2006/relationships/hyperlink" Target="https://fantasydiscountwholesale.com/wp-content/uploads/2024/05/WB005.jpeg" TargetMode="External"/><Relationship Id="rId545" Type="http://schemas.openxmlformats.org/officeDocument/2006/relationships/hyperlink" Target="https://fantasydiscountwholesale.com/wp-content/uploads/2024/05/TY10001.jpeg" TargetMode="External"/><Relationship Id="rId544" Type="http://schemas.openxmlformats.org/officeDocument/2006/relationships/hyperlink" Target="https://fantasydiscountwholesale.com/wp-content/uploads/2024/05/TY10003.jpeg" TargetMode="External"/><Relationship Id="rId549" Type="http://schemas.openxmlformats.org/officeDocument/2006/relationships/hyperlink" Target="https://fantasydiscountwholesale.com/wp-content/uploads/2024/08/5032.jpeg" TargetMode="External"/><Relationship Id="rId548" Type="http://schemas.openxmlformats.org/officeDocument/2006/relationships/hyperlink" Target="https://fantasydiscountwholesale.com/wp-content/uploads/2024/08/91121.jpeg" TargetMode="External"/><Relationship Id="rId1130" Type="http://schemas.openxmlformats.org/officeDocument/2006/relationships/hyperlink" Target="https://fantasydiscountwholesale.com/wp-content/uploads/2024/06/CN72001.jpeg" TargetMode="External"/><Relationship Id="rId1131" Type="http://schemas.openxmlformats.org/officeDocument/2006/relationships/hyperlink" Target="https://fantasydiscountwholesale.com/wp-content/uploads/2024/06/CN72003.jpeg" TargetMode="External"/><Relationship Id="rId543" Type="http://schemas.openxmlformats.org/officeDocument/2006/relationships/hyperlink" Target="https://fantasydiscountwholesale.com/wp-content/uploads/2024/05/CN91263.jpeg" TargetMode="External"/><Relationship Id="rId1132" Type="http://schemas.openxmlformats.org/officeDocument/2006/relationships/hyperlink" Target="https://fantasydiscountwholesale.com/wp-content/uploads/2024/06/CN72104.jpeg" TargetMode="External"/><Relationship Id="rId542" Type="http://schemas.openxmlformats.org/officeDocument/2006/relationships/hyperlink" Target="https://fantasydiscountwholesale.com/wp-content/uploads/2024/09/55563.jpeg" TargetMode="External"/><Relationship Id="rId1133" Type="http://schemas.openxmlformats.org/officeDocument/2006/relationships/hyperlink" Target="https://fantasydiscountwholesale.com/wp-content/uploads/2024/06/56001-4.jpeg" TargetMode="External"/><Relationship Id="rId541" Type="http://schemas.openxmlformats.org/officeDocument/2006/relationships/hyperlink" Target="https://fantasydiscountwholesale.com/wp-content/uploads/2024/06/IN00059.jpeg" TargetMode="External"/><Relationship Id="rId1134" Type="http://schemas.openxmlformats.org/officeDocument/2006/relationships/hyperlink" Target="https://fantasydiscountwholesale.com/wp-content/uploads/2026/02/86219.jpeg" TargetMode="External"/><Relationship Id="rId540" Type="http://schemas.openxmlformats.org/officeDocument/2006/relationships/hyperlink" Target="https://fantasydiscountwholesale.com/wp-content/uploads/2024/06/82328.jpeg" TargetMode="External"/><Relationship Id="rId1135" Type="http://schemas.openxmlformats.org/officeDocument/2006/relationships/hyperlink" Target="https://fantasydiscountwholesale.com/wp-content/uploads/2024/06/82627.jpeg" TargetMode="External"/><Relationship Id="rId1125" Type="http://schemas.openxmlformats.org/officeDocument/2006/relationships/hyperlink" Target="https://fantasydiscountwholesale.com/wp-content/uploads/2024/06/96059.jpeg" TargetMode="External"/><Relationship Id="rId1126" Type="http://schemas.openxmlformats.org/officeDocument/2006/relationships/hyperlink" Target="https://fantasydiscountwholesale.com/wp-content/uploads/2024/06/CN90212-A.jpeg" TargetMode="External"/><Relationship Id="rId1127" Type="http://schemas.openxmlformats.org/officeDocument/2006/relationships/hyperlink" Target="https://fantasydiscountwholesale.com/wp-content/uploads/2024/06/55662_2.jpeg" TargetMode="External"/><Relationship Id="rId1128" Type="http://schemas.openxmlformats.org/officeDocument/2006/relationships/hyperlink" Target="https://fantasydiscountwholesale.com/wp-content/uploads/2024/06/55652_1.jpeg" TargetMode="External"/><Relationship Id="rId1129" Type="http://schemas.openxmlformats.org/officeDocument/2006/relationships/hyperlink" Target="https://fantasydiscountwholesale.com/wp-content/uploads/2024/06/72008.jpeg" TargetMode="External"/><Relationship Id="rId536" Type="http://schemas.openxmlformats.org/officeDocument/2006/relationships/hyperlink" Target="https://fantasydiscountwholesale.com/wp-content/uploads/2024/06/82334.jpeg" TargetMode="External"/><Relationship Id="rId535" Type="http://schemas.openxmlformats.org/officeDocument/2006/relationships/hyperlink" Target="https://fantasydiscountwholesale.com/wp-content/uploads/2024/05/IN00057.jpeg" TargetMode="External"/><Relationship Id="rId534" Type="http://schemas.openxmlformats.org/officeDocument/2006/relationships/hyperlink" Target="https://fantasydiscountwholesale.com/wp-content/uploads/2024/05/IN00056.jpeg" TargetMode="External"/><Relationship Id="rId533" Type="http://schemas.openxmlformats.org/officeDocument/2006/relationships/hyperlink" Target="https://fantasydiscountwholesale.com/wp-content/uploads/2024/05/IN00058.jpeg" TargetMode="External"/><Relationship Id="rId539" Type="http://schemas.openxmlformats.org/officeDocument/2006/relationships/hyperlink" Target="https://fantasydiscountwholesale.com/wp-content/uploads/2024/06/82326.jpeg" TargetMode="External"/><Relationship Id="rId538" Type="http://schemas.openxmlformats.org/officeDocument/2006/relationships/hyperlink" Target="https://fantasydiscountwholesale.com/wp-content/uploads/2024/06/82335.jpeg" TargetMode="External"/><Relationship Id="rId537" Type="http://schemas.openxmlformats.org/officeDocument/2006/relationships/hyperlink" Target="https://fantasydiscountwholesale.com/wp-content/uploads/2024/06/82330.jpeg" TargetMode="External"/><Relationship Id="rId1120" Type="http://schemas.openxmlformats.org/officeDocument/2006/relationships/hyperlink" Target="https://fantasydiscountwholesale.com/wp-content/uploads/2024/06/88138.jpeg" TargetMode="External"/><Relationship Id="rId532" Type="http://schemas.openxmlformats.org/officeDocument/2006/relationships/hyperlink" Target="https://fantasydiscountwholesale.com/wp-content/uploads/2024/05/82329.jpeg" TargetMode="External"/><Relationship Id="rId1121" Type="http://schemas.openxmlformats.org/officeDocument/2006/relationships/hyperlink" Target="https://fantasydiscountwholesale.com/wp-content/uploads/2024/06/88139.jpeg" TargetMode="External"/><Relationship Id="rId531" Type="http://schemas.openxmlformats.org/officeDocument/2006/relationships/hyperlink" Target="https://fantasydiscountwholesale.com/wp-content/uploads/2024/05/82325.jpeg" TargetMode="External"/><Relationship Id="rId1122" Type="http://schemas.openxmlformats.org/officeDocument/2006/relationships/hyperlink" Target="https://fantasydiscountwholesale.com/wp-content/uploads/2024/06/88140.jpeg" TargetMode="External"/><Relationship Id="rId530" Type="http://schemas.openxmlformats.org/officeDocument/2006/relationships/hyperlink" Target="https://fantasydiscountwholesale.com/wp-content/uploads/2024/05/82332.jpeg" TargetMode="External"/><Relationship Id="rId1123" Type="http://schemas.openxmlformats.org/officeDocument/2006/relationships/hyperlink" Target="https://fantasydiscountwholesale.com/wp-content/uploads/2024/06/88137.jpeg" TargetMode="External"/><Relationship Id="rId1124" Type="http://schemas.openxmlformats.org/officeDocument/2006/relationships/hyperlink" Target="https://fantasydiscountwholesale.com/wp-content/uploads/2024/06/96066.jpeg" TargetMode="External"/><Relationship Id="rId1158" Type="http://schemas.openxmlformats.org/officeDocument/2006/relationships/hyperlink" Target="https://fantasydiscountwholesale.com/wp-content/uploads/2024/07/02012.jpeg" TargetMode="External"/><Relationship Id="rId1159" Type="http://schemas.openxmlformats.org/officeDocument/2006/relationships/hyperlink" Target="https://fantasydiscountwholesale.com/wp-content/uploads/2024/08/0305.jpeg" TargetMode="External"/><Relationship Id="rId569" Type="http://schemas.openxmlformats.org/officeDocument/2006/relationships/hyperlink" Target="https://fantasydiscountwholesale.com/wp-content/uploads/2023/10/FD7849.jpeg" TargetMode="External"/><Relationship Id="rId568" Type="http://schemas.openxmlformats.org/officeDocument/2006/relationships/hyperlink" Target="https://fantasydiscountwholesale.com/wp-content/uploads/2023/12/38-1.jpeg" TargetMode="External"/><Relationship Id="rId567" Type="http://schemas.openxmlformats.org/officeDocument/2006/relationships/hyperlink" Target="https://fantasydiscountwholesale.com/wp-content/uploads/2023/10/FD7909.jpeg" TargetMode="External"/><Relationship Id="rId566" Type="http://schemas.openxmlformats.org/officeDocument/2006/relationships/hyperlink" Target="https://fantasydiscountwholesale.com/wp-content/uploads/2023/10/FD733.jpeg" TargetMode="External"/><Relationship Id="rId561" Type="http://schemas.openxmlformats.org/officeDocument/2006/relationships/hyperlink" Target="https://fantasydiscountwholesale.com/wp-content/uploads/2025/02/51345.jpeg" TargetMode="External"/><Relationship Id="rId1150" Type="http://schemas.openxmlformats.org/officeDocument/2006/relationships/hyperlink" Target="https://fantasydiscountwholesale.com/wp-content/uploads/2024/07/500976.jpeg" TargetMode="External"/><Relationship Id="rId560" Type="http://schemas.openxmlformats.org/officeDocument/2006/relationships/hyperlink" Target="https://fantasydiscountwholesale.com/wp-content/uploads/2025/02/51344.jpeg" TargetMode="External"/><Relationship Id="rId1151" Type="http://schemas.openxmlformats.org/officeDocument/2006/relationships/hyperlink" Target="https://fantasydiscountwholesale.com/wp-content/uploads/2024/07/503382.jpeg" TargetMode="External"/><Relationship Id="rId1152" Type="http://schemas.openxmlformats.org/officeDocument/2006/relationships/hyperlink" Target="https://fantasydiscountwholesale.com/wp-content/uploads/2024/07/50767.jpeg" TargetMode="External"/><Relationship Id="rId1153" Type="http://schemas.openxmlformats.org/officeDocument/2006/relationships/hyperlink" Target="https://fantasydiscountwholesale.com/wp-content/uploads/2023/12/66074.jpeg" TargetMode="External"/><Relationship Id="rId565" Type="http://schemas.openxmlformats.org/officeDocument/2006/relationships/hyperlink" Target="https://fantasydiscountwholesale.com/wp-content/uploads/2023/12/39567-1.jpeg" TargetMode="External"/><Relationship Id="rId1154" Type="http://schemas.openxmlformats.org/officeDocument/2006/relationships/hyperlink" Target="https://fantasydiscountwholesale.com/wp-content/uploads/2023/12/74412-1.jpeg" TargetMode="External"/><Relationship Id="rId564" Type="http://schemas.openxmlformats.org/officeDocument/2006/relationships/hyperlink" Target="https://fantasydiscountwholesale.com/wp-content/uploads/2025/05/10008.jpg" TargetMode="External"/><Relationship Id="rId1155" Type="http://schemas.openxmlformats.org/officeDocument/2006/relationships/hyperlink" Target="https://fantasydiscountwholesale.com/wp-content/uploads/2024/02/2028.jpeg" TargetMode="External"/><Relationship Id="rId563" Type="http://schemas.openxmlformats.org/officeDocument/2006/relationships/hyperlink" Target="https://fantasydiscountwholesale.com/wp-content/uploads/2025/03/15493.jpeg" TargetMode="External"/><Relationship Id="rId1156" Type="http://schemas.openxmlformats.org/officeDocument/2006/relationships/hyperlink" Target="https://fantasydiscountwholesale.com/wp-content/uploads/2023/10/6033-piedras-de-rio.jpeg" TargetMode="External"/><Relationship Id="rId562" Type="http://schemas.openxmlformats.org/officeDocument/2006/relationships/hyperlink" Target="https://fantasydiscountwholesale.com/wp-content/uploads/2025/03/39569.jpeg" TargetMode="External"/><Relationship Id="rId1157" Type="http://schemas.openxmlformats.org/officeDocument/2006/relationships/hyperlink" Target="https://fantasydiscountwholesale.com/wp-content/uploads/2024/02/7905.jpeg" TargetMode="External"/><Relationship Id="rId1147" Type="http://schemas.openxmlformats.org/officeDocument/2006/relationships/hyperlink" Target="https://fantasydiscountwholesale.com/wp-content/uploads/2024/06/989793.jpeg" TargetMode="External"/><Relationship Id="rId1148" Type="http://schemas.openxmlformats.org/officeDocument/2006/relationships/hyperlink" Target="https://fantasydiscountwholesale.com/wp-content/uploads/2024/06/5423_A.jpeg" TargetMode="External"/><Relationship Id="rId1149" Type="http://schemas.openxmlformats.org/officeDocument/2006/relationships/hyperlink" Target="https://fantasydiscountwholesale.com/wp-content/uploads/2024/07/505601.jpeg" TargetMode="External"/><Relationship Id="rId558" Type="http://schemas.openxmlformats.org/officeDocument/2006/relationships/hyperlink" Target="https://fantasydiscountwholesale.com/wp-content/uploads/2025/02/15492.jpeg" TargetMode="External"/><Relationship Id="rId557" Type="http://schemas.openxmlformats.org/officeDocument/2006/relationships/hyperlink" Target="https://fantasydiscountwholesale.com/wp-content/uploads/2025/02/231326.jpeg" TargetMode="External"/><Relationship Id="rId556" Type="http://schemas.openxmlformats.org/officeDocument/2006/relationships/hyperlink" Target="https://fantasydiscountwholesale.com/wp-content/uploads/2025/02/91119.jpeg" TargetMode="External"/><Relationship Id="rId555" Type="http://schemas.openxmlformats.org/officeDocument/2006/relationships/hyperlink" Target="https://fantasydiscountwholesale.com/wp-content/uploads/2025/02/39568.jpeg" TargetMode="External"/><Relationship Id="rId559" Type="http://schemas.openxmlformats.org/officeDocument/2006/relationships/hyperlink" Target="https://fantasydiscountwholesale.com/wp-content/uploads/2025/02/51343.jpeg" TargetMode="External"/><Relationship Id="rId550" Type="http://schemas.openxmlformats.org/officeDocument/2006/relationships/hyperlink" Target="https://fantasydiscountwholesale.com/wp-content/uploads/2024/12/86501.jpeg" TargetMode="External"/><Relationship Id="rId1140" Type="http://schemas.openxmlformats.org/officeDocument/2006/relationships/hyperlink" Target="https://fantasydiscountwholesale.com/wp-content/uploads/2024/06/01110.jpeg" TargetMode="External"/><Relationship Id="rId1141" Type="http://schemas.openxmlformats.org/officeDocument/2006/relationships/hyperlink" Target="https://fantasydiscountwholesale.com/wp-content/uploads/2024/06/6564.jpeg" TargetMode="External"/><Relationship Id="rId1142" Type="http://schemas.openxmlformats.org/officeDocument/2006/relationships/hyperlink" Target="https://fantasydiscountwholesale.com/wp-content/uploads/2023/10/PAAA-1.jpeg" TargetMode="External"/><Relationship Id="rId554" Type="http://schemas.openxmlformats.org/officeDocument/2006/relationships/hyperlink" Target="https://fantasydiscountwholesale.com/wp-content/uploads/2025/02/67415.jpeg" TargetMode="External"/><Relationship Id="rId1143" Type="http://schemas.openxmlformats.org/officeDocument/2006/relationships/hyperlink" Target="https://fantasydiscountwholesale.com/wp-content/uploads/2024/06/56278.jpeg" TargetMode="External"/><Relationship Id="rId553" Type="http://schemas.openxmlformats.org/officeDocument/2006/relationships/hyperlink" Target="https://fantasydiscountwholesale.com/wp-content/uploads/2024/12/10004.jpeg" TargetMode="External"/><Relationship Id="rId1144" Type="http://schemas.openxmlformats.org/officeDocument/2006/relationships/hyperlink" Target="https://fantasydiscountwholesale.com/wp-content/uploads/2024/06/95202.jpeg" TargetMode="External"/><Relationship Id="rId552" Type="http://schemas.openxmlformats.org/officeDocument/2006/relationships/hyperlink" Target="https://fantasydiscountwholesale.com/wp-content/uploads/2024/12/10005.jpeg" TargetMode="External"/><Relationship Id="rId1145" Type="http://schemas.openxmlformats.org/officeDocument/2006/relationships/hyperlink" Target="https://fantasydiscountwholesale.com/wp-content/uploads/2024/06/95301.jpeg" TargetMode="External"/><Relationship Id="rId551" Type="http://schemas.openxmlformats.org/officeDocument/2006/relationships/hyperlink" Target="https://fantasydiscountwholesale.com/wp-content/uploads/2024/12/10007.jpeg" TargetMode="External"/><Relationship Id="rId1146" Type="http://schemas.openxmlformats.org/officeDocument/2006/relationships/hyperlink" Target="https://fantasydiscountwholesale.com/wp-content/uploads/2024/07/95417.jpeg" TargetMode="External"/><Relationship Id="rId495" Type="http://schemas.openxmlformats.org/officeDocument/2006/relationships/hyperlink" Target="https://fantasydiscountwholesale.com/wp-content/uploads/2024/05/IN85600.jpeg" TargetMode="External"/><Relationship Id="rId494" Type="http://schemas.openxmlformats.org/officeDocument/2006/relationships/hyperlink" Target="https://fantasydiscountwholesale.com/wp-content/uploads/2024/05/82630.jpeg" TargetMode="External"/><Relationship Id="rId493" Type="http://schemas.openxmlformats.org/officeDocument/2006/relationships/hyperlink" Target="https://fantasydiscountwholesale.com/wp-content/uploads/2024/05/82629.jpeg" TargetMode="External"/><Relationship Id="rId492" Type="http://schemas.openxmlformats.org/officeDocument/2006/relationships/hyperlink" Target="https://fantasydiscountwholesale.com/wp-content/uploads/2024/05/IN85585.jpeg" TargetMode="External"/><Relationship Id="rId499" Type="http://schemas.openxmlformats.org/officeDocument/2006/relationships/hyperlink" Target="https://fantasydiscountwholesale.com/wp-content/uploads/2025/02/CN85185.jpeg" TargetMode="External"/><Relationship Id="rId498" Type="http://schemas.openxmlformats.org/officeDocument/2006/relationships/hyperlink" Target="https://fantasydiscountwholesale.com/wp-content/uploads/2024/12/CN92017.jpeg" TargetMode="External"/><Relationship Id="rId497" Type="http://schemas.openxmlformats.org/officeDocument/2006/relationships/hyperlink" Target="https://fantasydiscountwholesale.com/wp-content/uploads/2024/07/IN85601.jpeg" TargetMode="External"/><Relationship Id="rId496" Type="http://schemas.openxmlformats.org/officeDocument/2006/relationships/hyperlink" Target="https://fantasydiscountwholesale.com/wp-content/uploads/2024/06/IN68303.jpeg" TargetMode="External"/><Relationship Id="rId907" Type="http://schemas.openxmlformats.org/officeDocument/2006/relationships/hyperlink" Target="https://fantasydiscountwholesale.com/wp-content/uploads/2024/05/CN55137.jpeg" TargetMode="External"/><Relationship Id="rId906" Type="http://schemas.openxmlformats.org/officeDocument/2006/relationships/hyperlink" Target="https://fantasydiscountwholesale.com/wp-content/uploads/2023/10/9166-1.jpeg" TargetMode="External"/><Relationship Id="rId905" Type="http://schemas.openxmlformats.org/officeDocument/2006/relationships/hyperlink" Target="https://fantasydiscountwholesale.com/wp-content/uploads/2023/10/6854.jpeg" TargetMode="External"/><Relationship Id="rId904" Type="http://schemas.openxmlformats.org/officeDocument/2006/relationships/hyperlink" Target="https://fantasydiscountwholesale.com/wp-content/uploads/2023/10/5030.jpeg" TargetMode="External"/><Relationship Id="rId909" Type="http://schemas.openxmlformats.org/officeDocument/2006/relationships/hyperlink" Target="https://fantasydiscountwholesale.com/wp-content/uploads/2024/05/IN85603.jpeg" TargetMode="External"/><Relationship Id="rId908" Type="http://schemas.openxmlformats.org/officeDocument/2006/relationships/hyperlink" Target="https://fantasydiscountwholesale.com/wp-content/uploads/2024/05/CN55138.jpeg" TargetMode="External"/><Relationship Id="rId903" Type="http://schemas.openxmlformats.org/officeDocument/2006/relationships/hyperlink" Target="https://fantasydiscountwholesale.com/wp-content/uploads/2023/10/1557.jpeg" TargetMode="External"/><Relationship Id="rId902" Type="http://schemas.openxmlformats.org/officeDocument/2006/relationships/hyperlink" Target="https://fantasydiscountwholesale.com/wp-content/uploads/2023/10/6422.jpeg" TargetMode="External"/><Relationship Id="rId901" Type="http://schemas.openxmlformats.org/officeDocument/2006/relationships/hyperlink" Target="https://fantasydiscountwholesale.com/wp-content/uploads/2023/10/6415.jpeg" TargetMode="External"/><Relationship Id="rId900" Type="http://schemas.openxmlformats.org/officeDocument/2006/relationships/hyperlink" Target="https://fantasydiscountwholesale.com/wp-content/uploads/2023/10/6408.jpeg" TargetMode="External"/><Relationship Id="rId1600" Type="http://schemas.openxmlformats.org/officeDocument/2006/relationships/hyperlink" Target="https://fantasydiscountwholesale.com/wp-content/uploads/2026/03/600036.jpeg" TargetMode="External"/><Relationship Id="rId1601" Type="http://schemas.openxmlformats.org/officeDocument/2006/relationships/hyperlink" Target="https://fantasydiscountwholesale.com/wp-content/uploads/2026/03/02430.jpeg" TargetMode="External"/><Relationship Id="rId1602" Type="http://schemas.openxmlformats.org/officeDocument/2006/relationships/hyperlink" Target="https://fantasydiscountwholesale.com/wp-content/uploads/2026/03/02439.jpeg" TargetMode="External"/><Relationship Id="rId1603" Type="http://schemas.openxmlformats.org/officeDocument/2006/relationships/hyperlink" Target="https://fantasydiscountwholesale.com/wp-content/uploads/2026/03/02444.jpeg" TargetMode="External"/><Relationship Id="rId1604" Type="http://schemas.openxmlformats.org/officeDocument/2006/relationships/hyperlink" Target="https://fantasydiscountwholesale.com/wp-content/uploads/2026/03/02445.jpeg" TargetMode="External"/><Relationship Id="rId1605" Type="http://schemas.openxmlformats.org/officeDocument/2006/relationships/hyperlink" Target="https://fantasydiscountwholesale.com/wp-content/uploads/2026/03/02447.jpeg" TargetMode="External"/><Relationship Id="rId1606" Type="http://schemas.openxmlformats.org/officeDocument/2006/relationships/drawing" Target="../drawings/drawing2.xml"/><Relationship Id="rId929" Type="http://schemas.openxmlformats.org/officeDocument/2006/relationships/hyperlink" Target="https://fantasydiscountwholesale.com/wp-content/uploads/2023/12/HQT5.jpeg" TargetMode="External"/><Relationship Id="rId928" Type="http://schemas.openxmlformats.org/officeDocument/2006/relationships/hyperlink" Target="https://fantasydiscountwholesale.com/wp-content/uploads/2023/12/HQT5.jpeg" TargetMode="External"/><Relationship Id="rId927" Type="http://schemas.openxmlformats.org/officeDocument/2006/relationships/hyperlink" Target="https://fantasydiscountwholesale.com/wp-content/uploads/2024/02/0317.jpeg" TargetMode="External"/><Relationship Id="rId926" Type="http://schemas.openxmlformats.org/officeDocument/2006/relationships/hyperlink" Target="https://fantasydiscountwholesale.com/wp-content/uploads/2024/05/CN90047.jpeg" TargetMode="External"/><Relationship Id="rId921" Type="http://schemas.openxmlformats.org/officeDocument/2006/relationships/hyperlink" Target="https://fantasydiscountwholesale.com/wp-content/uploads/2023/10/9120.jpeg" TargetMode="External"/><Relationship Id="rId920" Type="http://schemas.openxmlformats.org/officeDocument/2006/relationships/hyperlink" Target="https://fantasydiscountwholesale.com/wp-content/uploads/2023/10/0053.jpeg" TargetMode="External"/><Relationship Id="rId925" Type="http://schemas.openxmlformats.org/officeDocument/2006/relationships/hyperlink" Target="https://fantasydiscountwholesale.com/wp-content/uploads/2024/05/CH85486.jpeg" TargetMode="External"/><Relationship Id="rId924" Type="http://schemas.openxmlformats.org/officeDocument/2006/relationships/hyperlink" Target="https://fantasydiscountwholesale.com/wp-content/uploads/2024/05/30141.jpeg" TargetMode="External"/><Relationship Id="rId923" Type="http://schemas.openxmlformats.org/officeDocument/2006/relationships/hyperlink" Target="https://fantasydiscountwholesale.com/wp-content/uploads/2024/05/0159.jpeg" TargetMode="External"/><Relationship Id="rId922" Type="http://schemas.openxmlformats.org/officeDocument/2006/relationships/hyperlink" Target="https://fantasydiscountwholesale.com/wp-content/uploads/2024/05/82763.jpeg" TargetMode="External"/><Relationship Id="rId918" Type="http://schemas.openxmlformats.org/officeDocument/2006/relationships/hyperlink" Target="https://fantasydiscountwholesale.com/wp-content/uploads/2023/10/5081.jpeg" TargetMode="External"/><Relationship Id="rId917" Type="http://schemas.openxmlformats.org/officeDocument/2006/relationships/hyperlink" Target="https://fantasydiscountwholesale.com/wp-content/uploads/2023/10/0765.jpeg" TargetMode="External"/><Relationship Id="rId916" Type="http://schemas.openxmlformats.org/officeDocument/2006/relationships/hyperlink" Target="https://fantasydiscountwholesale.com/wp-content/uploads/2023/10/FD915.jpeg" TargetMode="External"/><Relationship Id="rId915" Type="http://schemas.openxmlformats.org/officeDocument/2006/relationships/hyperlink" Target="https://fantasydiscountwholesale.com/wp-content/uploads/2023/10/0060.jpeg" TargetMode="External"/><Relationship Id="rId919" Type="http://schemas.openxmlformats.org/officeDocument/2006/relationships/hyperlink" Target="https://fantasydiscountwholesale.com/wp-content/uploads/2023/10/9324.jpeg" TargetMode="External"/><Relationship Id="rId910" Type="http://schemas.openxmlformats.org/officeDocument/2006/relationships/hyperlink" Target="https://fantasydiscountwholesale.com/wp-content/uploads/2023/10/4923.jpeg" TargetMode="External"/><Relationship Id="rId914" Type="http://schemas.openxmlformats.org/officeDocument/2006/relationships/hyperlink" Target="https://fantasydiscountwholesale.com/wp-content/uploads/2023/10/6321.jpeg" TargetMode="External"/><Relationship Id="rId913" Type="http://schemas.openxmlformats.org/officeDocument/2006/relationships/hyperlink" Target="https://fantasydiscountwholesale.com/wp-content/uploads/2024/05/IN85500.jpeg" TargetMode="External"/><Relationship Id="rId912" Type="http://schemas.openxmlformats.org/officeDocument/2006/relationships/hyperlink" Target="https://fantasydiscountwholesale.com/wp-content/uploads/2023/10/4954.jpeg" TargetMode="External"/><Relationship Id="rId911" Type="http://schemas.openxmlformats.org/officeDocument/2006/relationships/hyperlink" Target="https://fantasydiscountwholesale.com/wp-content/uploads/2023/10/5473.jpeg" TargetMode="External"/><Relationship Id="rId1213" Type="http://schemas.openxmlformats.org/officeDocument/2006/relationships/hyperlink" Target="https://fantasydiscountwholesale.com/wp-content/uploads/2024/10/1108.jpeg" TargetMode="External"/><Relationship Id="rId1214" Type="http://schemas.openxmlformats.org/officeDocument/2006/relationships/hyperlink" Target="https://fantasydiscountwholesale.com/wp-content/uploads/2024/10/G6006.jpeg" TargetMode="External"/><Relationship Id="rId1215" Type="http://schemas.openxmlformats.org/officeDocument/2006/relationships/hyperlink" Target="https://fantasydiscountwholesale.com/wp-content/uploads/2024/10/G6001.jpeg" TargetMode="External"/><Relationship Id="rId1216" Type="http://schemas.openxmlformats.org/officeDocument/2006/relationships/hyperlink" Target="https://fantasydiscountwholesale.com/wp-content/uploads/2024/11/501870.jpeg" TargetMode="External"/><Relationship Id="rId1217" Type="http://schemas.openxmlformats.org/officeDocument/2006/relationships/hyperlink" Target="https://fantasydiscountwholesale.com/wp-content/uploads/2024/11/501870.jpeg" TargetMode="External"/><Relationship Id="rId1218" Type="http://schemas.openxmlformats.org/officeDocument/2006/relationships/hyperlink" Target="https://fantasydiscountwholesale.com/wp-content/uploads/2024/11/15C-A.jpeg" TargetMode="External"/><Relationship Id="rId1219" Type="http://schemas.openxmlformats.org/officeDocument/2006/relationships/hyperlink" Target="https://fantasydiscountwholesale.com/wp-content/uploads/2024/11/C003-640.jpeg" TargetMode="External"/><Relationship Id="rId866" Type="http://schemas.openxmlformats.org/officeDocument/2006/relationships/hyperlink" Target="https://fantasydiscountwholesale.com/wp-content/uploads/2024/04/11300.jpeg" TargetMode="External"/><Relationship Id="rId865" Type="http://schemas.openxmlformats.org/officeDocument/2006/relationships/hyperlink" Target="https://fantasydiscountwholesale.com/wp-content/uploads/2024/01/102009.jpeg" TargetMode="External"/><Relationship Id="rId864" Type="http://schemas.openxmlformats.org/officeDocument/2006/relationships/hyperlink" Target="https://fantasydiscountwholesale.com/wp-content/uploads/2023/12/238-1.jpeg" TargetMode="External"/><Relationship Id="rId863" Type="http://schemas.openxmlformats.org/officeDocument/2006/relationships/hyperlink" Target="https://fantasydiscountwholesale.com/wp-content/uploads/2023/12/66074.jpeg" TargetMode="External"/><Relationship Id="rId869" Type="http://schemas.openxmlformats.org/officeDocument/2006/relationships/hyperlink" Target="https://fantasydiscountwholesale.com/wp-content/uploads/2023/10/FD1601.jpeg" TargetMode="External"/><Relationship Id="rId868" Type="http://schemas.openxmlformats.org/officeDocument/2006/relationships/hyperlink" Target="https://fantasydiscountwholesale.com/wp-content/uploads/2023/10/FD909.jpeg" TargetMode="External"/><Relationship Id="rId867" Type="http://schemas.openxmlformats.org/officeDocument/2006/relationships/hyperlink" Target="https://fantasydiscountwholesale.com/wp-content/uploads/2023/10/FD1605.jpeg" TargetMode="External"/><Relationship Id="rId862" Type="http://schemas.openxmlformats.org/officeDocument/2006/relationships/hyperlink" Target="https://fantasydiscountwholesale.com/wp-content/uploads/2023/12/51110.jpeg" TargetMode="External"/><Relationship Id="rId861" Type="http://schemas.openxmlformats.org/officeDocument/2006/relationships/hyperlink" Target="https://fantasydiscountwholesale.com/wp-content/uploads/2023/12/74412-1.jpeg" TargetMode="External"/><Relationship Id="rId1210" Type="http://schemas.openxmlformats.org/officeDocument/2006/relationships/hyperlink" Target="https://fantasydiscountwholesale.com/wp-content/uploads/2024/10/NG26320.jpeg" TargetMode="External"/><Relationship Id="rId860" Type="http://schemas.openxmlformats.org/officeDocument/2006/relationships/hyperlink" Target="https://fantasydiscountwholesale.com/wp-content/uploads/2023/12/FD503.jpeg" TargetMode="External"/><Relationship Id="rId1211" Type="http://schemas.openxmlformats.org/officeDocument/2006/relationships/hyperlink" Target="https://fantasydiscountwholesale.com/wp-content/uploads/2024/10/11676-12.jpeg" TargetMode="External"/><Relationship Id="rId1212" Type="http://schemas.openxmlformats.org/officeDocument/2006/relationships/hyperlink" Target="https://fantasydiscountwholesale.com/wp-content/uploads/2024/10/10674.jpeg" TargetMode="External"/><Relationship Id="rId1202" Type="http://schemas.openxmlformats.org/officeDocument/2006/relationships/hyperlink" Target="https://fantasydiscountwholesale.com/wp-content/uploads/2024/10/ARM16831.jpeg" TargetMode="External"/><Relationship Id="rId1203" Type="http://schemas.openxmlformats.org/officeDocument/2006/relationships/hyperlink" Target="https://fantasydiscountwholesale.com/wp-content/uploads/2024/10/ARM2019.jpeg" TargetMode="External"/><Relationship Id="rId1204" Type="http://schemas.openxmlformats.org/officeDocument/2006/relationships/hyperlink" Target="https://fantasydiscountwholesale.com/wp-content/uploads/2024/10/ARM3089.jpeg" TargetMode="External"/><Relationship Id="rId1205" Type="http://schemas.openxmlformats.org/officeDocument/2006/relationships/hyperlink" Target="https://fantasydiscountwholesale.com/wp-content/uploads/2024/10/ARM6081.jpeg" TargetMode="External"/><Relationship Id="rId1206" Type="http://schemas.openxmlformats.org/officeDocument/2006/relationships/hyperlink" Target="https://fantasydiscountwholesale.com/wp-content/uploads/2024/10/ARW20722.jpeg" TargetMode="External"/><Relationship Id="rId1207" Type="http://schemas.openxmlformats.org/officeDocument/2006/relationships/hyperlink" Target="https://fantasydiscountwholesale.com/wp-content/uploads/2024/10/ARY430013.jpeg" TargetMode="External"/><Relationship Id="rId1208" Type="http://schemas.openxmlformats.org/officeDocument/2006/relationships/hyperlink" Target="https://fantasydiscountwholesale.com/wp-content/uploads/2024/10/ARY6319.jpeg" TargetMode="External"/><Relationship Id="rId1209" Type="http://schemas.openxmlformats.org/officeDocument/2006/relationships/hyperlink" Target="https://fantasydiscountwholesale.com/wp-content/uploads/2024/10/NB66883.jpeg" TargetMode="External"/><Relationship Id="rId855" Type="http://schemas.openxmlformats.org/officeDocument/2006/relationships/hyperlink" Target="https://fantasydiscountwholesale.com/wp-content/uploads/2023/10/61647.jpeg" TargetMode="External"/><Relationship Id="rId854" Type="http://schemas.openxmlformats.org/officeDocument/2006/relationships/hyperlink" Target="https://fantasydiscountwholesale.com/wp-content/uploads/2023/10/FD7966.jpeg" TargetMode="External"/><Relationship Id="rId853" Type="http://schemas.openxmlformats.org/officeDocument/2006/relationships/hyperlink" Target="https://fantasydiscountwholesale.com/wp-content/uploads/2024/01/51107.jpeg" TargetMode="External"/><Relationship Id="rId852" Type="http://schemas.openxmlformats.org/officeDocument/2006/relationships/hyperlink" Target="https://fantasydiscountwholesale.com/wp-content/uploads/2023/10/3067PB-ET.jpeg" TargetMode="External"/><Relationship Id="rId859" Type="http://schemas.openxmlformats.org/officeDocument/2006/relationships/hyperlink" Target="https://fantasydiscountwholesale.com/wp-content/uploads/2025/09/FD8624.jpeg" TargetMode="External"/><Relationship Id="rId858" Type="http://schemas.openxmlformats.org/officeDocument/2006/relationships/hyperlink" Target="https://fantasydiscountwholesale.com/wp-content/uploads/2023/10/650181.jpeg" TargetMode="External"/><Relationship Id="rId857" Type="http://schemas.openxmlformats.org/officeDocument/2006/relationships/hyperlink" Target="https://fantasydiscountwholesale.com/wp-content/uploads/2023/10/B-082.jpeg" TargetMode="External"/><Relationship Id="rId856" Type="http://schemas.openxmlformats.org/officeDocument/2006/relationships/hyperlink" Target="https://fantasydiscountwholesale.com/wp-content/uploads/2025/02/99113.jpeg" TargetMode="External"/><Relationship Id="rId851" Type="http://schemas.openxmlformats.org/officeDocument/2006/relationships/hyperlink" Target="https://fantasydiscountwholesale.com/wp-content/uploads/2023/10/7312.jpeg" TargetMode="External"/><Relationship Id="rId850" Type="http://schemas.openxmlformats.org/officeDocument/2006/relationships/hyperlink" Target="https://fantasydiscountwholesale.com/wp-content/uploads/2024/04/83411.jpeg" TargetMode="External"/><Relationship Id="rId1200" Type="http://schemas.openxmlformats.org/officeDocument/2006/relationships/hyperlink" Target="https://fantasydiscountwholesale.com/wp-content/uploads/2024/10/ARG6401.jpeg" TargetMode="External"/><Relationship Id="rId1201" Type="http://schemas.openxmlformats.org/officeDocument/2006/relationships/hyperlink" Target="https://fantasydiscountwholesale.com/wp-content/uploads/2024/10/ARM078.jpeg" TargetMode="External"/><Relationship Id="rId1235" Type="http://schemas.openxmlformats.org/officeDocument/2006/relationships/hyperlink" Target="https://fantasydiscountwholesale.com/wp-content/uploads/2024/11/ETB4172.jpeg" TargetMode="External"/><Relationship Id="rId1236" Type="http://schemas.openxmlformats.org/officeDocument/2006/relationships/hyperlink" Target="https://fantasydiscountwholesale.com/wp-content/uploads/2024/11/KL-5517G.jpeg" TargetMode="External"/><Relationship Id="rId1237" Type="http://schemas.openxmlformats.org/officeDocument/2006/relationships/hyperlink" Target="https://fantasydiscountwholesale.com/wp-content/uploads/2024/11/CL-6204.jpeg" TargetMode="External"/><Relationship Id="rId1238" Type="http://schemas.openxmlformats.org/officeDocument/2006/relationships/hyperlink" Target="https://fantasydiscountwholesale.com/wp-content/uploads/2024/11/SCP-0112.jpeg" TargetMode="External"/><Relationship Id="rId1239" Type="http://schemas.openxmlformats.org/officeDocument/2006/relationships/hyperlink" Target="https://fantasydiscountwholesale.com/wp-content/uploads/2024/11/SKC-0070GS6.jpeg" TargetMode="External"/><Relationship Id="rId409" Type="http://schemas.openxmlformats.org/officeDocument/2006/relationships/hyperlink" Target="https://fantasydiscountwholesale.com/wp-content/uploads/2025/06/CH865606.jpg" TargetMode="External"/><Relationship Id="rId404" Type="http://schemas.openxmlformats.org/officeDocument/2006/relationships/hyperlink" Target="https://fantasydiscountwholesale.com/wp-content/uploads/2024/05/86013.jpeg" TargetMode="External"/><Relationship Id="rId888" Type="http://schemas.openxmlformats.org/officeDocument/2006/relationships/hyperlink" Target="https://fantasydiscountwholesale.com/wp-content/uploads/2024/05/83025.jpeg" TargetMode="External"/><Relationship Id="rId403" Type="http://schemas.openxmlformats.org/officeDocument/2006/relationships/hyperlink" Target="https://fantasydiscountwholesale.com/wp-content/uploads/2024/05/86018.jpeg" TargetMode="External"/><Relationship Id="rId887" Type="http://schemas.openxmlformats.org/officeDocument/2006/relationships/hyperlink" Target="https://fantasydiscountwholesale.com/wp-content/uploads/2024/05/83024.jpeg" TargetMode="External"/><Relationship Id="rId402" Type="http://schemas.openxmlformats.org/officeDocument/2006/relationships/hyperlink" Target="https://fantasydiscountwholesale.com/wp-content/uploads/2024/05/86011.jpeg" TargetMode="External"/><Relationship Id="rId886" Type="http://schemas.openxmlformats.org/officeDocument/2006/relationships/hyperlink" Target="https://fantasydiscountwholesale.com/wp-content/uploads/2024/05/82668.jpeg" TargetMode="External"/><Relationship Id="rId401" Type="http://schemas.openxmlformats.org/officeDocument/2006/relationships/hyperlink" Target="https://fantasydiscountwholesale.com/wp-content/uploads/2024/05/86000.jpeg" TargetMode="External"/><Relationship Id="rId885" Type="http://schemas.openxmlformats.org/officeDocument/2006/relationships/hyperlink" Target="https://fantasydiscountwholesale.com/wp-content/uploads/2024/05/82669.jpeg" TargetMode="External"/><Relationship Id="rId408" Type="http://schemas.openxmlformats.org/officeDocument/2006/relationships/hyperlink" Target="https://fantasydiscountwholesale.com/wp-content/uploads/2025/06/CH10024.jpg" TargetMode="External"/><Relationship Id="rId407" Type="http://schemas.openxmlformats.org/officeDocument/2006/relationships/hyperlink" Target="https://fantasydiscountwholesale.com/wp-content/uploads/2025/06/CH82268.jpg" TargetMode="External"/><Relationship Id="rId406" Type="http://schemas.openxmlformats.org/officeDocument/2006/relationships/hyperlink" Target="https://fantasydiscountwholesale.com/wp-content/uploads/2024/02/FD708.jpeg" TargetMode="External"/><Relationship Id="rId405" Type="http://schemas.openxmlformats.org/officeDocument/2006/relationships/hyperlink" Target="https://fantasydiscountwholesale.com/wp-content/uploads/2023/10/7559.jpeg" TargetMode="External"/><Relationship Id="rId889" Type="http://schemas.openxmlformats.org/officeDocument/2006/relationships/hyperlink" Target="https://fantasydiscountwholesale.com/wp-content/uploads/2024/05/83022.jpeg" TargetMode="External"/><Relationship Id="rId880" Type="http://schemas.openxmlformats.org/officeDocument/2006/relationships/hyperlink" Target="https://fantasydiscountwholesale.com/wp-content/uploads/2024/05/CN91403.jpeg" TargetMode="External"/><Relationship Id="rId1230" Type="http://schemas.openxmlformats.org/officeDocument/2006/relationships/hyperlink" Target="https://fantasydiscountwholesale.com/wp-content/uploads/2024/11/G2407.jpeg" TargetMode="External"/><Relationship Id="rId400" Type="http://schemas.openxmlformats.org/officeDocument/2006/relationships/hyperlink" Target="https://fantasydiscountwholesale.com/wp-content/uploads/2024/05/80089.jpeg" TargetMode="External"/><Relationship Id="rId884" Type="http://schemas.openxmlformats.org/officeDocument/2006/relationships/hyperlink" Target="https://fantasydiscountwholesale.com/wp-content/uploads/2024/05/55565.jpeg" TargetMode="External"/><Relationship Id="rId1231" Type="http://schemas.openxmlformats.org/officeDocument/2006/relationships/hyperlink" Target="https://fantasydiscountwholesale.com/wp-content/uploads/2024/11/RCP-0455R.jpeg" TargetMode="External"/><Relationship Id="rId883" Type="http://schemas.openxmlformats.org/officeDocument/2006/relationships/hyperlink" Target="https://fantasydiscountwholesale.com/wp-content/uploads/2024/05/IN24842-A.jpeg" TargetMode="External"/><Relationship Id="rId1232" Type="http://schemas.openxmlformats.org/officeDocument/2006/relationships/hyperlink" Target="https://fantasydiscountwholesale.com/wp-content/uploads/2024/11/RCP-0261BT.jpeg" TargetMode="External"/><Relationship Id="rId882" Type="http://schemas.openxmlformats.org/officeDocument/2006/relationships/hyperlink" Target="https://fantasydiscountwholesale.com/wp-content/uploads/2024/05/IN24843-A.jpeg" TargetMode="External"/><Relationship Id="rId1233" Type="http://schemas.openxmlformats.org/officeDocument/2006/relationships/hyperlink" Target="https://fantasydiscountwholesale.com/wp-content/uploads/2024/11/RAN-0053R2.jpeg" TargetMode="External"/><Relationship Id="rId881" Type="http://schemas.openxmlformats.org/officeDocument/2006/relationships/hyperlink" Target="https://fantasydiscountwholesale.com/wp-content/uploads/2024/05/IN24866-A.jpeg" TargetMode="External"/><Relationship Id="rId1234" Type="http://schemas.openxmlformats.org/officeDocument/2006/relationships/hyperlink" Target="https://fantasydiscountwholesale.com/wp-content/uploads/2024/11/RCP-0495GS.jpeg" TargetMode="External"/><Relationship Id="rId1224" Type="http://schemas.openxmlformats.org/officeDocument/2006/relationships/hyperlink" Target="https://fantasydiscountwholesale.com/wp-content/uploads/2024/11/G2411.jpeg" TargetMode="External"/><Relationship Id="rId1225" Type="http://schemas.openxmlformats.org/officeDocument/2006/relationships/hyperlink" Target="https://fantasydiscountwholesale.com/wp-content/uploads/2024/11/G2409.jpeg" TargetMode="External"/><Relationship Id="rId1226" Type="http://schemas.openxmlformats.org/officeDocument/2006/relationships/hyperlink" Target="https://fantasydiscountwholesale.com/wp-content/uploads/2024/11/G2403.jpeg" TargetMode="External"/><Relationship Id="rId1227" Type="http://schemas.openxmlformats.org/officeDocument/2006/relationships/hyperlink" Target="https://fantasydiscountwholesale.com/wp-content/uploads/2024/11/G2408.jpeg" TargetMode="External"/><Relationship Id="rId1228" Type="http://schemas.openxmlformats.org/officeDocument/2006/relationships/hyperlink" Target="https://fantasydiscountwholesale.com/wp-content/uploads/2024/11/G2404.jpeg" TargetMode="External"/><Relationship Id="rId1229" Type="http://schemas.openxmlformats.org/officeDocument/2006/relationships/hyperlink" Target="https://fantasydiscountwholesale.com/wp-content/uploads/2024/11/G2405.jpeg" TargetMode="External"/><Relationship Id="rId877" Type="http://schemas.openxmlformats.org/officeDocument/2006/relationships/hyperlink" Target="https://fantasydiscountwholesale.com/wp-content/uploads/2023/10/7283-Jarra-2.5lt-1.jpeg" TargetMode="External"/><Relationship Id="rId876" Type="http://schemas.openxmlformats.org/officeDocument/2006/relationships/hyperlink" Target="https://fantasydiscountwholesale.com/wp-content/uploads/2023/10/7603-Jarra-1.5lt-1.jpeg" TargetMode="External"/><Relationship Id="rId875" Type="http://schemas.openxmlformats.org/officeDocument/2006/relationships/hyperlink" Target="https://fantasydiscountwholesale.com/wp-content/uploads/2024/02/5257.jpeg" TargetMode="External"/><Relationship Id="rId874" Type="http://schemas.openxmlformats.org/officeDocument/2006/relationships/hyperlink" Target="https://fantasydiscountwholesale.com/wp-content/uploads/2024/02/JBL5264.jpeg" TargetMode="External"/><Relationship Id="rId879" Type="http://schemas.openxmlformats.org/officeDocument/2006/relationships/hyperlink" Target="https://fantasydiscountwholesale.com/wp-content/uploads/2024/05/98038.jpeg" TargetMode="External"/><Relationship Id="rId878" Type="http://schemas.openxmlformats.org/officeDocument/2006/relationships/hyperlink" Target="https://fantasydiscountwholesale.com/wp-content/uploads/2024/05/95110.jpeg" TargetMode="External"/><Relationship Id="rId873" Type="http://schemas.openxmlformats.org/officeDocument/2006/relationships/hyperlink" Target="https://fantasydiscountwholesale.com/wp-content/uploads/2024/05/ARB2883.jpeg" TargetMode="External"/><Relationship Id="rId1220" Type="http://schemas.openxmlformats.org/officeDocument/2006/relationships/hyperlink" Target="https://fantasydiscountwholesale.com/wp-content/uploads/2024/11/E27.jpeg" TargetMode="External"/><Relationship Id="rId872" Type="http://schemas.openxmlformats.org/officeDocument/2006/relationships/hyperlink" Target="https://fantasydiscountwholesale.com/wp-content/uploads/2024/03/503715.jpeg" TargetMode="External"/><Relationship Id="rId1221" Type="http://schemas.openxmlformats.org/officeDocument/2006/relationships/hyperlink" Target="https://fantasydiscountwholesale.com/wp-content/uploads/2024/11/E28.jpeg" TargetMode="External"/><Relationship Id="rId871" Type="http://schemas.openxmlformats.org/officeDocument/2006/relationships/hyperlink" Target="https://fantasydiscountwholesale.com/wp-content/uploads/2023/10/FD82216.jpeg" TargetMode="External"/><Relationship Id="rId1222" Type="http://schemas.openxmlformats.org/officeDocument/2006/relationships/hyperlink" Target="https://fantasydiscountwholesale.com/wp-content/uploads/2024/11/RBW-0744R8.jpeg" TargetMode="External"/><Relationship Id="rId870" Type="http://schemas.openxmlformats.org/officeDocument/2006/relationships/hyperlink" Target="https://fantasydiscountwholesale.com/wp-content/uploads/2023/10/FD709.jpeg" TargetMode="External"/><Relationship Id="rId1223" Type="http://schemas.openxmlformats.org/officeDocument/2006/relationships/hyperlink" Target="https://fantasydiscountwholesale.com/wp-content/uploads/2024/11/G2410.jpeg" TargetMode="External"/><Relationship Id="rId829" Type="http://schemas.openxmlformats.org/officeDocument/2006/relationships/hyperlink" Target="https://fantasydiscountwholesale.com/wp-content/uploads/2023/12/202017-2.jpeg" TargetMode="External"/><Relationship Id="rId828" Type="http://schemas.openxmlformats.org/officeDocument/2006/relationships/hyperlink" Target="https://fantasydiscountwholesale.com/wp-content/uploads/2023/12/202018-1.jpeg" TargetMode="External"/><Relationship Id="rId827" Type="http://schemas.openxmlformats.org/officeDocument/2006/relationships/hyperlink" Target="https://fantasydiscountwholesale.com/wp-content/uploads/2023/12/01520-1.jpeg" TargetMode="External"/><Relationship Id="rId822" Type="http://schemas.openxmlformats.org/officeDocument/2006/relationships/hyperlink" Target="https://fantasydiscountwholesale.com/wp-content/uploads/2023/10/FD704.jpeg" TargetMode="External"/><Relationship Id="rId821" Type="http://schemas.openxmlformats.org/officeDocument/2006/relationships/hyperlink" Target="https://fantasydiscountwholesale.com/wp-content/uploads/2023/10/FD907.jpeg" TargetMode="External"/><Relationship Id="rId820" Type="http://schemas.openxmlformats.org/officeDocument/2006/relationships/hyperlink" Target="https://fantasydiscountwholesale.com/wp-content/uploads/2023/10/FD70.jpeg" TargetMode="External"/><Relationship Id="rId826" Type="http://schemas.openxmlformats.org/officeDocument/2006/relationships/hyperlink" Target="https://fantasydiscountwholesale.com/wp-content/uploads/2023/12/50102-1.jpeg" TargetMode="External"/><Relationship Id="rId825" Type="http://schemas.openxmlformats.org/officeDocument/2006/relationships/hyperlink" Target="https://fantasydiscountwholesale.com/wp-content/uploads/2023/12/16306-1.jpeg" TargetMode="External"/><Relationship Id="rId824" Type="http://schemas.openxmlformats.org/officeDocument/2006/relationships/hyperlink" Target="https://fantasydiscountwholesale.com/wp-content/uploads/2023/12/206117-1.jpeg" TargetMode="External"/><Relationship Id="rId823" Type="http://schemas.openxmlformats.org/officeDocument/2006/relationships/hyperlink" Target="https://fantasydiscountwholesale.com/wp-content/uploads/2023/10/FD705.jpeg" TargetMode="External"/><Relationship Id="rId819" Type="http://schemas.openxmlformats.org/officeDocument/2006/relationships/hyperlink" Target="https://fantasydiscountwholesale.com/wp-content/uploads/2023/10/EC670606.jpeg" TargetMode="External"/><Relationship Id="rId818" Type="http://schemas.openxmlformats.org/officeDocument/2006/relationships/hyperlink" Target="https://fantasydiscountwholesale.com/wp-content/uploads/2023/10/FD985.jpeg" TargetMode="External"/><Relationship Id="rId817" Type="http://schemas.openxmlformats.org/officeDocument/2006/relationships/hyperlink" Target="https://fantasydiscountwholesale.com/wp-content/uploads/2023/10/FK10100.jpeg" TargetMode="External"/><Relationship Id="rId816" Type="http://schemas.openxmlformats.org/officeDocument/2006/relationships/hyperlink" Target="https://fantasydiscountwholesale.com/wp-content/uploads/2023/10/SS10100.jpeg" TargetMode="External"/><Relationship Id="rId811" Type="http://schemas.openxmlformats.org/officeDocument/2006/relationships/hyperlink" Target="https://fantasydiscountwholesale.com/wp-content/uploads/2023/10/8078-3-1.jpeg" TargetMode="External"/><Relationship Id="rId810" Type="http://schemas.openxmlformats.org/officeDocument/2006/relationships/hyperlink" Target="https://fantasydiscountwholesale.com/wp-content/uploads/2023/12/3868.jpeg" TargetMode="External"/><Relationship Id="rId815" Type="http://schemas.openxmlformats.org/officeDocument/2006/relationships/hyperlink" Target="https://fantasydiscountwholesale.com/wp-content/uploads/2025/10/FD7857-1.jpeg" TargetMode="External"/><Relationship Id="rId814" Type="http://schemas.openxmlformats.org/officeDocument/2006/relationships/hyperlink" Target="https://fantasydiscountwholesale.com/wp-content/uploads/2024/02/2402.jpeg" TargetMode="External"/><Relationship Id="rId813" Type="http://schemas.openxmlformats.org/officeDocument/2006/relationships/hyperlink" Target="https://fantasydiscountwholesale.com/wp-content/uploads/2023/10/7078.jpeg" TargetMode="External"/><Relationship Id="rId812" Type="http://schemas.openxmlformats.org/officeDocument/2006/relationships/hyperlink" Target="https://fantasydiscountwholesale.com/wp-content/uploads/2024/02/Z001-838.jpeg" TargetMode="External"/><Relationship Id="rId849" Type="http://schemas.openxmlformats.org/officeDocument/2006/relationships/hyperlink" Target="https://fantasydiscountwholesale.com/wp-content/uploads/2024/04/406047.jpeg" TargetMode="External"/><Relationship Id="rId844" Type="http://schemas.openxmlformats.org/officeDocument/2006/relationships/hyperlink" Target="https://fantasydiscountwholesale.com/wp-content/uploads/2024/04/52097.jpeg" TargetMode="External"/><Relationship Id="rId843" Type="http://schemas.openxmlformats.org/officeDocument/2006/relationships/hyperlink" Target="https://fantasydiscountwholesale.com/wp-content/uploads/2024/04/52095.jpeg" TargetMode="External"/><Relationship Id="rId842" Type="http://schemas.openxmlformats.org/officeDocument/2006/relationships/hyperlink" Target="https://fantasydiscountwholesale.com/wp-content/uploads/2024/04/520931.jpeg" TargetMode="External"/><Relationship Id="rId841" Type="http://schemas.openxmlformats.org/officeDocument/2006/relationships/hyperlink" Target="https://fantasydiscountwholesale.com/wp-content/uploads/2024/01/05737.jpeg" TargetMode="External"/><Relationship Id="rId848" Type="http://schemas.openxmlformats.org/officeDocument/2006/relationships/hyperlink" Target="https://fantasydiscountwholesale.com/wp-content/uploads/2024/04/022813.jpeg" TargetMode="External"/><Relationship Id="rId847" Type="http://schemas.openxmlformats.org/officeDocument/2006/relationships/hyperlink" Target="https://fantasydiscountwholesale.com/wp-content/uploads/2024/04/40847.jpeg" TargetMode="External"/><Relationship Id="rId846" Type="http://schemas.openxmlformats.org/officeDocument/2006/relationships/hyperlink" Target="https://fantasydiscountwholesale.com/wp-content/uploads/2024/04/40850.jpeg" TargetMode="External"/><Relationship Id="rId845" Type="http://schemas.openxmlformats.org/officeDocument/2006/relationships/hyperlink" Target="https://fantasydiscountwholesale.com/wp-content/uploads/2023/12/40849.jpeg" TargetMode="External"/><Relationship Id="rId840" Type="http://schemas.openxmlformats.org/officeDocument/2006/relationships/hyperlink" Target="https://fantasydiscountwholesale.com/wp-content/uploads/2023/10/FD221016.jpeg" TargetMode="External"/><Relationship Id="rId839" Type="http://schemas.openxmlformats.org/officeDocument/2006/relationships/hyperlink" Target="https://fantasydiscountwholesale.com/wp-content/uploads/2024/01/05713.jpeg" TargetMode="External"/><Relationship Id="rId838" Type="http://schemas.openxmlformats.org/officeDocument/2006/relationships/hyperlink" Target="https://fantasydiscountwholesale.com/wp-content/uploads/2023/12/2440.jpeg" TargetMode="External"/><Relationship Id="rId833" Type="http://schemas.openxmlformats.org/officeDocument/2006/relationships/hyperlink" Target="https://fantasydiscountwholesale.com/wp-content/uploads/2023/10/FD830-1.jpeg" TargetMode="External"/><Relationship Id="rId832" Type="http://schemas.openxmlformats.org/officeDocument/2006/relationships/hyperlink" Target="https://fantasydiscountwholesale.com/wp-content/uploads/2023/10/Zafacon-vaiven-7092-1.jpeg" TargetMode="External"/><Relationship Id="rId831" Type="http://schemas.openxmlformats.org/officeDocument/2006/relationships/hyperlink" Target="https://fantasydiscountwholesale.com/wp-content/uploads/2024/01/70255.jpeg" TargetMode="External"/><Relationship Id="rId830" Type="http://schemas.openxmlformats.org/officeDocument/2006/relationships/hyperlink" Target="https://fantasydiscountwholesale.com/wp-content/uploads/2024/01/26634.jpeg" TargetMode="External"/><Relationship Id="rId837" Type="http://schemas.openxmlformats.org/officeDocument/2006/relationships/hyperlink" Target="https://fantasydiscountwholesale.com/wp-content/uploads/2024/02/FD816.jpeg" TargetMode="External"/><Relationship Id="rId836" Type="http://schemas.openxmlformats.org/officeDocument/2006/relationships/hyperlink" Target="https://fantasydiscountwholesale.com/wp-content/uploads/2023/10/WT202226.jpeg" TargetMode="External"/><Relationship Id="rId835" Type="http://schemas.openxmlformats.org/officeDocument/2006/relationships/hyperlink" Target="https://fantasydiscountwholesale.com/wp-content/uploads/2024/02/7905.jpeg" TargetMode="External"/><Relationship Id="rId834" Type="http://schemas.openxmlformats.org/officeDocument/2006/relationships/hyperlink" Target="https://fantasydiscountwholesale.com/wp-content/uploads/2023/10/7085.jpeg" TargetMode="External"/><Relationship Id="rId469" Type="http://schemas.openxmlformats.org/officeDocument/2006/relationships/hyperlink" Target="https://fantasydiscountwholesale.com/wp-content/uploads/2024/05/96068.jpeg" TargetMode="External"/><Relationship Id="rId468" Type="http://schemas.openxmlformats.org/officeDocument/2006/relationships/hyperlink" Target="https://fantasydiscountwholesale.com/wp-content/uploads/2024/05/96067.jpeg" TargetMode="External"/><Relationship Id="rId467" Type="http://schemas.openxmlformats.org/officeDocument/2006/relationships/hyperlink" Target="https://fantasydiscountwholesale.com/wp-content/uploads/2024/05/96063.jpeg" TargetMode="External"/><Relationship Id="rId1290" Type="http://schemas.openxmlformats.org/officeDocument/2006/relationships/hyperlink" Target="https://fantasydiscountwholesale.com/wp-content/uploads/2025/03/8500.jpeg" TargetMode="External"/><Relationship Id="rId1291" Type="http://schemas.openxmlformats.org/officeDocument/2006/relationships/hyperlink" Target="https://fantasydiscountwholesale.com/wp-content/uploads/2025/03/20135.jpeg" TargetMode="External"/><Relationship Id="rId1292" Type="http://schemas.openxmlformats.org/officeDocument/2006/relationships/hyperlink" Target="https://fantasydiscountwholesale.com/wp-content/uploads/2025/03/2015-1.jpeg" TargetMode="External"/><Relationship Id="rId462" Type="http://schemas.openxmlformats.org/officeDocument/2006/relationships/hyperlink" Target="https://fantasydiscountwholesale.com/wp-content/uploads/2025/01/IN86043.jpeg" TargetMode="External"/><Relationship Id="rId1293" Type="http://schemas.openxmlformats.org/officeDocument/2006/relationships/hyperlink" Target="https://fantasydiscountwholesale.com/wp-content/uploads/2025/03/20133.jpeg" TargetMode="External"/><Relationship Id="rId461" Type="http://schemas.openxmlformats.org/officeDocument/2006/relationships/hyperlink" Target="https://fantasydiscountwholesale.com/wp-content/uploads/2024/12/82129630.jpeg" TargetMode="External"/><Relationship Id="rId1294" Type="http://schemas.openxmlformats.org/officeDocument/2006/relationships/hyperlink" Target="https://fantasydiscountwholesale.com/wp-content/uploads/2025/03/20138.jpeg" TargetMode="External"/><Relationship Id="rId460" Type="http://schemas.openxmlformats.org/officeDocument/2006/relationships/hyperlink" Target="https://fantasydiscountwholesale.com/wp-content/uploads/2024/09/CN90205.jpeg" TargetMode="External"/><Relationship Id="rId1295" Type="http://schemas.openxmlformats.org/officeDocument/2006/relationships/hyperlink" Target="https://fantasydiscountwholesale.com/wp-content/uploads/2025/03/2091.jpeg" TargetMode="External"/><Relationship Id="rId1296" Type="http://schemas.openxmlformats.org/officeDocument/2006/relationships/hyperlink" Target="https://fantasydiscountwholesale.com/wp-content/uploads/2025/04/20114.jpg" TargetMode="External"/><Relationship Id="rId466" Type="http://schemas.openxmlformats.org/officeDocument/2006/relationships/hyperlink" Target="https://fantasydiscountwholesale.com/wp-content/uploads/2024/05/IN85177.jpeg" TargetMode="External"/><Relationship Id="rId1297" Type="http://schemas.openxmlformats.org/officeDocument/2006/relationships/hyperlink" Target="https://fantasydiscountwholesale.com/wp-content/uploads/2025/04/20105.jpg" TargetMode="External"/><Relationship Id="rId465" Type="http://schemas.openxmlformats.org/officeDocument/2006/relationships/hyperlink" Target="https://fantasydiscountwholesale.com/wp-content/uploads/2025/05/55567.jpg" TargetMode="External"/><Relationship Id="rId1298" Type="http://schemas.openxmlformats.org/officeDocument/2006/relationships/hyperlink" Target="https://fantasydiscountwholesale.com/wp-content/uploads/2025/03/2082.jpeg" TargetMode="External"/><Relationship Id="rId464" Type="http://schemas.openxmlformats.org/officeDocument/2006/relationships/hyperlink" Target="https://fantasydiscountwholesale.com/wp-content/uploads/2025/02/28138.jpeg" TargetMode="External"/><Relationship Id="rId1299" Type="http://schemas.openxmlformats.org/officeDocument/2006/relationships/hyperlink" Target="https://fantasydiscountwholesale.com/wp-content/uploads/2025/03/20148.jpeg" TargetMode="External"/><Relationship Id="rId463" Type="http://schemas.openxmlformats.org/officeDocument/2006/relationships/hyperlink" Target="https://fantasydiscountwholesale.com/wp-content/uploads/2024/12/CN90206.jpeg" TargetMode="External"/><Relationship Id="rId459" Type="http://schemas.openxmlformats.org/officeDocument/2006/relationships/hyperlink" Target="https://fantasydiscountwholesale.com/wp-content/uploads/2024/09/55561.jpeg" TargetMode="External"/><Relationship Id="rId458" Type="http://schemas.openxmlformats.org/officeDocument/2006/relationships/hyperlink" Target="https://fantasydiscountwholesale.com/wp-content/uploads/2024/08/82129629.jpeg" TargetMode="External"/><Relationship Id="rId457" Type="http://schemas.openxmlformats.org/officeDocument/2006/relationships/hyperlink" Target="https://fantasydiscountwholesale.com/wp-content/uploads/2024/08/82102901.jpeg" TargetMode="External"/><Relationship Id="rId456" Type="http://schemas.openxmlformats.org/officeDocument/2006/relationships/hyperlink" Target="https://fantasydiscountwholesale.com/wp-content/uploads/2024/06/55564.jpeg" TargetMode="External"/><Relationship Id="rId1280" Type="http://schemas.openxmlformats.org/officeDocument/2006/relationships/hyperlink" Target="https://fantasydiscountwholesale.com/wp-content/uploads/2025/02/3291.jpeg" TargetMode="External"/><Relationship Id="rId1281" Type="http://schemas.openxmlformats.org/officeDocument/2006/relationships/hyperlink" Target="https://fantasydiscountwholesale.com/wp-content/uploads/2025/02/3280.jpeg" TargetMode="External"/><Relationship Id="rId451" Type="http://schemas.openxmlformats.org/officeDocument/2006/relationships/hyperlink" Target="https://fantasydiscountwholesale.com/wp-content/uploads/2025/02/82733.jpeg" TargetMode="External"/><Relationship Id="rId1282" Type="http://schemas.openxmlformats.org/officeDocument/2006/relationships/hyperlink" Target="https://fantasydiscountwholesale.com/wp-content/uploads/2025/02/00571.jpeg" TargetMode="External"/><Relationship Id="rId450" Type="http://schemas.openxmlformats.org/officeDocument/2006/relationships/hyperlink" Target="https://fantasydiscountwholesale.com/wp-content/uploads/2025/02/55703.jpeg" TargetMode="External"/><Relationship Id="rId1283" Type="http://schemas.openxmlformats.org/officeDocument/2006/relationships/hyperlink" Target="https://fantasydiscountwholesale.com/wp-content/uploads/2025/02/00573.jpeg" TargetMode="External"/><Relationship Id="rId1284" Type="http://schemas.openxmlformats.org/officeDocument/2006/relationships/hyperlink" Target="https://fantasydiscountwholesale.com/wp-content/uploads/2025/02/00001-8.jpeg" TargetMode="External"/><Relationship Id="rId1285" Type="http://schemas.openxmlformats.org/officeDocument/2006/relationships/hyperlink" Target="https://fantasydiscountwholesale.com/wp-content/uploads/2025/02/00002-8.jpeg" TargetMode="External"/><Relationship Id="rId455" Type="http://schemas.openxmlformats.org/officeDocument/2006/relationships/hyperlink" Target="https://fantasydiscountwholesale.com/wp-content/uploads/2024/05/98031.jpeg" TargetMode="External"/><Relationship Id="rId1286" Type="http://schemas.openxmlformats.org/officeDocument/2006/relationships/hyperlink" Target="https://fantasydiscountwholesale.com/wp-content/uploads/2025/02/IN85586.jpeg" TargetMode="External"/><Relationship Id="rId454" Type="http://schemas.openxmlformats.org/officeDocument/2006/relationships/hyperlink" Target="https://fantasydiscountwholesale.com/wp-content/uploads/2025/05/55623.jpg" TargetMode="External"/><Relationship Id="rId1287" Type="http://schemas.openxmlformats.org/officeDocument/2006/relationships/hyperlink" Target="https://fantasydiscountwholesale.com/wp-content/uploads/2025/03/TK112.jpeg" TargetMode="External"/><Relationship Id="rId453" Type="http://schemas.openxmlformats.org/officeDocument/2006/relationships/hyperlink" Target="https://fantasydiscountwholesale.com/wp-content/uploads/2025/05/55624.jpg" TargetMode="External"/><Relationship Id="rId1288" Type="http://schemas.openxmlformats.org/officeDocument/2006/relationships/hyperlink" Target="https://fantasydiscountwholesale.com/wp-content/uploads/2025/03/20140.jpeg" TargetMode="External"/><Relationship Id="rId452" Type="http://schemas.openxmlformats.org/officeDocument/2006/relationships/hyperlink" Target="https://fantasydiscountwholesale.com/wp-content/uploads/2025/05/55622.jpg" TargetMode="External"/><Relationship Id="rId1289" Type="http://schemas.openxmlformats.org/officeDocument/2006/relationships/hyperlink" Target="https://fantasydiscountwholesale.com/wp-content/uploads/2025/03/4810.jpeg" TargetMode="External"/><Relationship Id="rId491" Type="http://schemas.openxmlformats.org/officeDocument/2006/relationships/hyperlink" Target="https://fantasydiscountwholesale.com/wp-content/uploads/2025/05/14184.jpg" TargetMode="External"/><Relationship Id="rId490" Type="http://schemas.openxmlformats.org/officeDocument/2006/relationships/hyperlink" Target="https://fantasydiscountwholesale.com/wp-content/uploads/2025/05/25413.jpg" TargetMode="External"/><Relationship Id="rId489" Type="http://schemas.openxmlformats.org/officeDocument/2006/relationships/hyperlink" Target="https://fantasydiscountwholesale.com/wp-content/uploads/2025/02/14177.jpeg" TargetMode="External"/><Relationship Id="rId484" Type="http://schemas.openxmlformats.org/officeDocument/2006/relationships/hyperlink" Target="https://fantasydiscountwholesale.com/wp-content/uploads/2025/01/CN56718-1.jpeg" TargetMode="External"/><Relationship Id="rId483" Type="http://schemas.openxmlformats.org/officeDocument/2006/relationships/hyperlink" Target="https://fantasydiscountwholesale.com/wp-content/uploads/2025/01/CN56174.jpeg" TargetMode="External"/><Relationship Id="rId482" Type="http://schemas.openxmlformats.org/officeDocument/2006/relationships/hyperlink" Target="https://fantasydiscountwholesale.com/wp-content/uploads/2024/12/CN56718.jpeg" TargetMode="External"/><Relationship Id="rId481" Type="http://schemas.openxmlformats.org/officeDocument/2006/relationships/hyperlink" Target="https://fantasydiscountwholesale.com/wp-content/uploads/2024/12/00779.jpeg" TargetMode="External"/><Relationship Id="rId488" Type="http://schemas.openxmlformats.org/officeDocument/2006/relationships/hyperlink" Target="https://fantasydiscountwholesale.com/wp-content/uploads/2024/10/85939.jpeg" TargetMode="External"/><Relationship Id="rId487" Type="http://schemas.openxmlformats.org/officeDocument/2006/relationships/hyperlink" Target="https://fantasydiscountwholesale.com/wp-content/uploads/2024/08/91102.jpeg" TargetMode="External"/><Relationship Id="rId486" Type="http://schemas.openxmlformats.org/officeDocument/2006/relationships/hyperlink" Target="https://fantasydiscountwholesale.com/wp-content/uploads/2024/08/85941.jpeg" TargetMode="External"/><Relationship Id="rId485" Type="http://schemas.openxmlformats.org/officeDocument/2006/relationships/hyperlink" Target="https://fantasydiscountwholesale.com/wp-content/uploads/2024/08/85940.jpeg" TargetMode="External"/><Relationship Id="rId480" Type="http://schemas.openxmlformats.org/officeDocument/2006/relationships/hyperlink" Target="https://fantasydiscountwholesale.com/wp-content/uploads/2024/12/00783.jpeg" TargetMode="External"/><Relationship Id="rId479" Type="http://schemas.openxmlformats.org/officeDocument/2006/relationships/hyperlink" Target="https://fantasydiscountwholesale.com/wp-content/uploads/2024/12/00780.jpeg" TargetMode="External"/><Relationship Id="rId478" Type="http://schemas.openxmlformats.org/officeDocument/2006/relationships/hyperlink" Target="https://fantasydiscountwholesale.com/wp-content/uploads/2024/08/IN85190.jpeg" TargetMode="External"/><Relationship Id="rId473" Type="http://schemas.openxmlformats.org/officeDocument/2006/relationships/hyperlink" Target="https://fantasydiscountwholesale.com/wp-content/uploads/2024/06/96064.jpeg" TargetMode="External"/><Relationship Id="rId472" Type="http://schemas.openxmlformats.org/officeDocument/2006/relationships/hyperlink" Target="https://fantasydiscountwholesale.com/wp-content/uploads/2024/07/96061.jpeg" TargetMode="External"/><Relationship Id="rId471" Type="http://schemas.openxmlformats.org/officeDocument/2006/relationships/hyperlink" Target="https://fantasydiscountwholesale.com/wp-content/uploads/2024/06/96070.jpeg" TargetMode="External"/><Relationship Id="rId470" Type="http://schemas.openxmlformats.org/officeDocument/2006/relationships/hyperlink" Target="https://fantasydiscountwholesale.com/wp-content/uploads/2024/06/96060.jpeg" TargetMode="External"/><Relationship Id="rId477" Type="http://schemas.openxmlformats.org/officeDocument/2006/relationships/hyperlink" Target="https://fantasydiscountwholesale.com/wp-content/uploads/2024/06/00782.jpeg" TargetMode="External"/><Relationship Id="rId476" Type="http://schemas.openxmlformats.org/officeDocument/2006/relationships/hyperlink" Target="https://fantasydiscountwholesale.com/wp-content/uploads/2024/06/96069.jpeg" TargetMode="External"/><Relationship Id="rId475" Type="http://schemas.openxmlformats.org/officeDocument/2006/relationships/hyperlink" Target="https://fantasydiscountwholesale.com/wp-content/uploads/2024/06/96065.jpeg" TargetMode="External"/><Relationship Id="rId474" Type="http://schemas.openxmlformats.org/officeDocument/2006/relationships/hyperlink" Target="https://fantasydiscountwholesale.com/wp-content/uploads/2024/06/96062.jpeg" TargetMode="External"/><Relationship Id="rId1257" Type="http://schemas.openxmlformats.org/officeDocument/2006/relationships/hyperlink" Target="https://fantasydiscountwholesale.com/wp-content/uploads/2024/12/69957.jpeg" TargetMode="External"/><Relationship Id="rId1258" Type="http://schemas.openxmlformats.org/officeDocument/2006/relationships/hyperlink" Target="https://fantasydiscountwholesale.com/wp-content/uploads/2024/12/54697.jpeg" TargetMode="External"/><Relationship Id="rId1259" Type="http://schemas.openxmlformats.org/officeDocument/2006/relationships/hyperlink" Target="https://fantasydiscountwholesale.com/wp-content/uploads/2025/03/69956.jpeg" TargetMode="External"/><Relationship Id="rId426" Type="http://schemas.openxmlformats.org/officeDocument/2006/relationships/hyperlink" Target="https://fantasydiscountwholesale.com/wp-content/uploads/2024/06/82641.jpeg" TargetMode="External"/><Relationship Id="rId425" Type="http://schemas.openxmlformats.org/officeDocument/2006/relationships/hyperlink" Target="https://fantasydiscountwholesale.com/wp-content/uploads/2024/06/82769_A.jpeg" TargetMode="External"/><Relationship Id="rId424" Type="http://schemas.openxmlformats.org/officeDocument/2006/relationships/hyperlink" Target="https://fantasydiscountwholesale.com/wp-content/uploads/2025/06/CH82302.jpg" TargetMode="External"/><Relationship Id="rId423" Type="http://schemas.openxmlformats.org/officeDocument/2006/relationships/hyperlink" Target="https://fantasydiscountwholesale.com/wp-content/uploads/2025/06/CV86646.jpg" TargetMode="External"/><Relationship Id="rId429" Type="http://schemas.openxmlformats.org/officeDocument/2006/relationships/hyperlink" Target="https://fantasydiscountwholesale.com/wp-content/uploads/2024/06/TY55503.jpeg" TargetMode="External"/><Relationship Id="rId428" Type="http://schemas.openxmlformats.org/officeDocument/2006/relationships/hyperlink" Target="https://fantasydiscountwholesale.com/wp-content/uploads/2024/06/55653_a.jpeg" TargetMode="External"/><Relationship Id="rId427" Type="http://schemas.openxmlformats.org/officeDocument/2006/relationships/hyperlink" Target="https://fantasydiscountwholesale.com/wp-content/uploads/2024/06/55650_a.jpeg" TargetMode="External"/><Relationship Id="rId1250" Type="http://schemas.openxmlformats.org/officeDocument/2006/relationships/hyperlink" Target="https://fantasydiscountwholesale.com/wp-content/uploads/2024/11/0221.jpeg" TargetMode="External"/><Relationship Id="rId1251" Type="http://schemas.openxmlformats.org/officeDocument/2006/relationships/hyperlink" Target="https://fantasydiscountwholesale.com/wp-content/uploads/2024/11/6614.jpeg" TargetMode="External"/><Relationship Id="rId1252" Type="http://schemas.openxmlformats.org/officeDocument/2006/relationships/hyperlink" Target="https://fantasydiscountwholesale.com/wp-content/uploads/2024/11/EME1451B.jpeg" TargetMode="External"/><Relationship Id="rId422" Type="http://schemas.openxmlformats.org/officeDocument/2006/relationships/hyperlink" Target="https://fantasydiscountwholesale.com/wp-content/uploads/2025/06/CH89043.jpg" TargetMode="External"/><Relationship Id="rId1253" Type="http://schemas.openxmlformats.org/officeDocument/2006/relationships/hyperlink" Target="https://fantasydiscountwholesale.com/wp-content/uploads/2024/12/SKC-0055.jpeg" TargetMode="External"/><Relationship Id="rId421" Type="http://schemas.openxmlformats.org/officeDocument/2006/relationships/hyperlink" Target="https://fantasydiscountwholesale.com/wp-content/uploads/2025/06/CH35463.jpg" TargetMode="External"/><Relationship Id="rId1254" Type="http://schemas.openxmlformats.org/officeDocument/2006/relationships/hyperlink" Target="https://fantasydiscountwholesale.com/wp-content/uploads/2024/12/601945.jpeg" TargetMode="External"/><Relationship Id="rId420" Type="http://schemas.openxmlformats.org/officeDocument/2006/relationships/hyperlink" Target="https://fantasydiscountwholesale.com/wp-content/uploads/2025/06/CH99298.jpg" TargetMode="External"/><Relationship Id="rId1255" Type="http://schemas.openxmlformats.org/officeDocument/2006/relationships/hyperlink" Target="https://fantasydiscountwholesale.com/wp-content/uploads/2024/12/92255.jpeg" TargetMode="External"/><Relationship Id="rId1256" Type="http://schemas.openxmlformats.org/officeDocument/2006/relationships/hyperlink" Target="https://fantasydiscountwholesale.com/wp-content/uploads/2024/12/54695.jpeg" TargetMode="External"/><Relationship Id="rId1246" Type="http://schemas.openxmlformats.org/officeDocument/2006/relationships/hyperlink" Target="https://fantasydiscountwholesale.com/wp-content/uploads/2024/11/T17160.jpeg" TargetMode="External"/><Relationship Id="rId1247" Type="http://schemas.openxmlformats.org/officeDocument/2006/relationships/hyperlink" Target="https://fantasydiscountwholesale.com/wp-content/uploads/2024/11/RER-3092R.jpeg" TargetMode="External"/><Relationship Id="rId1248" Type="http://schemas.openxmlformats.org/officeDocument/2006/relationships/hyperlink" Target="https://fantasydiscountwholesale.com/wp-content/uploads/2024/11/MUG-CRK3.jpeg" TargetMode="External"/><Relationship Id="rId1249" Type="http://schemas.openxmlformats.org/officeDocument/2006/relationships/hyperlink" Target="https://fantasydiscountwholesale.com/wp-content/uploads/2024/11/0310.jpeg" TargetMode="External"/><Relationship Id="rId415" Type="http://schemas.openxmlformats.org/officeDocument/2006/relationships/hyperlink" Target="https://fantasydiscountwholesale.com/wp-content/uploads/2025/05/7993.jpeg" TargetMode="External"/><Relationship Id="rId899" Type="http://schemas.openxmlformats.org/officeDocument/2006/relationships/hyperlink" Target="https://fantasydiscountwholesale.com/wp-content/uploads/2023/10/9620-1.jpeg" TargetMode="External"/><Relationship Id="rId414" Type="http://schemas.openxmlformats.org/officeDocument/2006/relationships/hyperlink" Target="https://fantasydiscountwholesale.com/wp-content/uploads/2025/02/MA2025.jpeg" TargetMode="External"/><Relationship Id="rId898" Type="http://schemas.openxmlformats.org/officeDocument/2006/relationships/hyperlink" Target="https://fantasydiscountwholesale.com/wp-content/uploads/2023/10/6040.jpeg" TargetMode="External"/><Relationship Id="rId413" Type="http://schemas.openxmlformats.org/officeDocument/2006/relationships/hyperlink" Target="https://fantasydiscountwholesale.com/wp-content/uploads/2024/07/0182.jpeg" TargetMode="External"/><Relationship Id="rId897" Type="http://schemas.openxmlformats.org/officeDocument/2006/relationships/hyperlink" Target="https://fantasydiscountwholesale.com/wp-content/uploads/2023/10/6248.jpeg" TargetMode="External"/><Relationship Id="rId412" Type="http://schemas.openxmlformats.org/officeDocument/2006/relationships/hyperlink" Target="https://fantasydiscountwholesale.com/wp-content/uploads/2024/05/CN90073.jpeg" TargetMode="External"/><Relationship Id="rId896" Type="http://schemas.openxmlformats.org/officeDocument/2006/relationships/hyperlink" Target="https://fantasydiscountwholesale.com/wp-content/uploads/2023/10/9644.jpeg" TargetMode="External"/><Relationship Id="rId419" Type="http://schemas.openxmlformats.org/officeDocument/2006/relationships/hyperlink" Target="https://fantasydiscountwholesale.com/wp-content/uploads/2025/06/CV76801.jpg" TargetMode="External"/><Relationship Id="rId418" Type="http://schemas.openxmlformats.org/officeDocument/2006/relationships/hyperlink" Target="https://fantasydiscountwholesale.com/wp-content/uploads/2025/06/CH86320.jpg" TargetMode="External"/><Relationship Id="rId417" Type="http://schemas.openxmlformats.org/officeDocument/2006/relationships/hyperlink" Target="https://fantasydiscountwholesale.com/wp-content/uploads/2025/06/CH82263.jpg" TargetMode="External"/><Relationship Id="rId416" Type="http://schemas.openxmlformats.org/officeDocument/2006/relationships/hyperlink" Target="https://fantasydiscountwholesale.com/wp-content/uploads/2025/06/CH81731.jpg" TargetMode="External"/><Relationship Id="rId891" Type="http://schemas.openxmlformats.org/officeDocument/2006/relationships/hyperlink" Target="https://fantasydiscountwholesale.com/wp-content/uploads/2024/05/83016.jpeg" TargetMode="External"/><Relationship Id="rId890" Type="http://schemas.openxmlformats.org/officeDocument/2006/relationships/hyperlink" Target="https://fantasydiscountwholesale.com/wp-content/uploads/2024/05/83020.jpeg" TargetMode="External"/><Relationship Id="rId1240" Type="http://schemas.openxmlformats.org/officeDocument/2006/relationships/hyperlink" Target="https://fantasydiscountwholesale.com/wp-content/uploads/2024/11/RCP-0438R.jpeg" TargetMode="External"/><Relationship Id="rId1241" Type="http://schemas.openxmlformats.org/officeDocument/2006/relationships/hyperlink" Target="https://fantasydiscountwholesale.com/wp-content/uploads/2024/11/SKC-0087.jpeg" TargetMode="External"/><Relationship Id="rId411" Type="http://schemas.openxmlformats.org/officeDocument/2006/relationships/hyperlink" Target="https://fantasydiscountwholesale.com/wp-content/uploads/2025/06/CH85676.jpg" TargetMode="External"/><Relationship Id="rId895" Type="http://schemas.openxmlformats.org/officeDocument/2006/relationships/hyperlink" Target="https://fantasydiscountwholesale.com/wp-content/uploads/2023/10/6064.jpeg" TargetMode="External"/><Relationship Id="rId1242" Type="http://schemas.openxmlformats.org/officeDocument/2006/relationships/hyperlink" Target="https://fantasydiscountwholesale.com/wp-content/uploads/2024/11/T17180.jpeg" TargetMode="External"/><Relationship Id="rId410" Type="http://schemas.openxmlformats.org/officeDocument/2006/relationships/hyperlink" Target="https://fantasydiscountwholesale.com/wp-content/uploads/2025/06/CH86412.jpg" TargetMode="External"/><Relationship Id="rId894" Type="http://schemas.openxmlformats.org/officeDocument/2006/relationships/hyperlink" Target="https://fantasydiscountwholesale.com/wp-content/uploads/2024/02/FD819.jpeg" TargetMode="External"/><Relationship Id="rId1243" Type="http://schemas.openxmlformats.org/officeDocument/2006/relationships/hyperlink" Target="https://fantasydiscountwholesale.com/wp-content/uploads/2024/11/T17182.jpeg" TargetMode="External"/><Relationship Id="rId893" Type="http://schemas.openxmlformats.org/officeDocument/2006/relationships/hyperlink" Target="https://fantasydiscountwholesale.com/wp-content/uploads/2023/10/FD817V.jpeg" TargetMode="External"/><Relationship Id="rId1244" Type="http://schemas.openxmlformats.org/officeDocument/2006/relationships/hyperlink" Target="https://fantasydiscountwholesale.com/wp-content/uploads/2024/11/T17186.jpeg" TargetMode="External"/><Relationship Id="rId892" Type="http://schemas.openxmlformats.org/officeDocument/2006/relationships/hyperlink" Target="https://fantasydiscountwholesale.com/wp-content/uploads/2023/10/FD818C-2-1.jpeg" TargetMode="External"/><Relationship Id="rId1245" Type="http://schemas.openxmlformats.org/officeDocument/2006/relationships/hyperlink" Target="https://fantasydiscountwholesale.com/wp-content/uploads/2024/11/DE5867.jpeg" TargetMode="External"/><Relationship Id="rId1279" Type="http://schemas.openxmlformats.org/officeDocument/2006/relationships/hyperlink" Target="https://fantasydiscountwholesale.com/wp-content/uploads/2025/02/3284.jpeg" TargetMode="External"/><Relationship Id="rId448" Type="http://schemas.openxmlformats.org/officeDocument/2006/relationships/hyperlink" Target="https://fantasydiscountwholesale.com/wp-content/uploads/2025/02/55712.jpeg" TargetMode="External"/><Relationship Id="rId447" Type="http://schemas.openxmlformats.org/officeDocument/2006/relationships/hyperlink" Target="https://fantasydiscountwholesale.com/wp-content/uploads/2025/02/55702.jpeg" TargetMode="External"/><Relationship Id="rId446" Type="http://schemas.openxmlformats.org/officeDocument/2006/relationships/hyperlink" Target="https://fantasydiscountwholesale.com/wp-content/uploads/2024/08/39197.jpeg" TargetMode="External"/><Relationship Id="rId445" Type="http://schemas.openxmlformats.org/officeDocument/2006/relationships/hyperlink" Target="https://fantasydiscountwholesale.com/wp-content/uploads/2024/05/IN86008.jpeg" TargetMode="External"/><Relationship Id="rId449" Type="http://schemas.openxmlformats.org/officeDocument/2006/relationships/hyperlink" Target="https://fantasydiscountwholesale.com/wp-content/uploads/2025/02/55713.jpeg" TargetMode="External"/><Relationship Id="rId1270" Type="http://schemas.openxmlformats.org/officeDocument/2006/relationships/hyperlink" Target="https://fantasydiscountwholesale.com/wp-content/uploads/2024/06/6564.jpeg" TargetMode="External"/><Relationship Id="rId440" Type="http://schemas.openxmlformats.org/officeDocument/2006/relationships/hyperlink" Target="https://fantasydiscountwholesale.com/wp-content/uploads/2024/06/CN90208-A.jpeg" TargetMode="External"/><Relationship Id="rId1271" Type="http://schemas.openxmlformats.org/officeDocument/2006/relationships/hyperlink" Target="https://fantasydiscountwholesale.com/wp-content/uploads/2025/02/23032.jpeg" TargetMode="External"/><Relationship Id="rId1272" Type="http://schemas.openxmlformats.org/officeDocument/2006/relationships/hyperlink" Target="https://fantasydiscountwholesale.com/wp-content/uploads/2025/04/23033.jpg" TargetMode="External"/><Relationship Id="rId1273" Type="http://schemas.openxmlformats.org/officeDocument/2006/relationships/hyperlink" Target="https://fantasydiscountwholesale.com/wp-content/uploads/2025/01/CH80397.jpeg" TargetMode="External"/><Relationship Id="rId1274" Type="http://schemas.openxmlformats.org/officeDocument/2006/relationships/hyperlink" Target="https://fantasydiscountwholesale.com/wp-content/uploads/2025/01/28070.jpeg" TargetMode="External"/><Relationship Id="rId444" Type="http://schemas.openxmlformats.org/officeDocument/2006/relationships/hyperlink" Target="https://fantasydiscountwholesale.com/wp-content/uploads/2024/05/IN86009.jpeg" TargetMode="External"/><Relationship Id="rId1275" Type="http://schemas.openxmlformats.org/officeDocument/2006/relationships/hyperlink" Target="https://fantasydiscountwholesale.com/wp-content/uploads/2025/01/33358.jpeg" TargetMode="External"/><Relationship Id="rId443" Type="http://schemas.openxmlformats.org/officeDocument/2006/relationships/hyperlink" Target="https://fantasydiscountwholesale.com/wp-content/uploads/2024/05/CN91093-A.jpeg" TargetMode="External"/><Relationship Id="rId1276" Type="http://schemas.openxmlformats.org/officeDocument/2006/relationships/hyperlink" Target="https://fantasydiscountwholesale.com/wp-content/uploads/2025/01/23165.jpeg" TargetMode="External"/><Relationship Id="rId442" Type="http://schemas.openxmlformats.org/officeDocument/2006/relationships/hyperlink" Target="https://fantasydiscountwholesale.com/wp-content/uploads/2024/09/IN86007.jpeg" TargetMode="External"/><Relationship Id="rId1277" Type="http://schemas.openxmlformats.org/officeDocument/2006/relationships/hyperlink" Target="https://fantasydiscountwholesale.com/wp-content/uploads/2025/02/BMA0015-1.jpeg" TargetMode="External"/><Relationship Id="rId441" Type="http://schemas.openxmlformats.org/officeDocument/2006/relationships/hyperlink" Target="https://fantasydiscountwholesale.com/wp-content/uploads/2024/06/86022.jpeg" TargetMode="External"/><Relationship Id="rId1278" Type="http://schemas.openxmlformats.org/officeDocument/2006/relationships/hyperlink" Target="https://fantasydiscountwholesale.com/wp-content/uploads/2025/02/BMR0019.jpeg" TargetMode="External"/><Relationship Id="rId1268" Type="http://schemas.openxmlformats.org/officeDocument/2006/relationships/hyperlink" Target="https://fantasydiscountwholesale.com/wp-content/uploads/2025/01/30926.jpeg" TargetMode="External"/><Relationship Id="rId1269" Type="http://schemas.openxmlformats.org/officeDocument/2006/relationships/hyperlink" Target="https://fantasydiscountwholesale.com/wp-content/uploads/2025/01/31526.jpeg" TargetMode="External"/><Relationship Id="rId437" Type="http://schemas.openxmlformats.org/officeDocument/2006/relationships/hyperlink" Target="https://fantasydiscountwholesale.com/wp-content/uploads/2024/05/CN90214-A.jpeg" TargetMode="External"/><Relationship Id="rId436" Type="http://schemas.openxmlformats.org/officeDocument/2006/relationships/hyperlink" Target="https://fantasydiscountwholesale.com/wp-content/uploads/2024/05/90211-A.jpeg" TargetMode="External"/><Relationship Id="rId435" Type="http://schemas.openxmlformats.org/officeDocument/2006/relationships/hyperlink" Target="https://fantasydiscountwholesale.com/wp-content/uploads/2024/05/81023-A.jpeg" TargetMode="External"/><Relationship Id="rId434" Type="http://schemas.openxmlformats.org/officeDocument/2006/relationships/hyperlink" Target="https://fantasydiscountwholesale.com/wp-content/uploads/2024/05/CN91096-A.jpeg" TargetMode="External"/><Relationship Id="rId439" Type="http://schemas.openxmlformats.org/officeDocument/2006/relationships/hyperlink" Target="https://fantasydiscountwholesale.com/wp-content/uploads/2024/05/CN90215-A.jpeg" TargetMode="External"/><Relationship Id="rId438" Type="http://schemas.openxmlformats.org/officeDocument/2006/relationships/hyperlink" Target="https://fantasydiscountwholesale.com/wp-content/uploads/2024/05/CN90220.jpeg" TargetMode="External"/><Relationship Id="rId1260" Type="http://schemas.openxmlformats.org/officeDocument/2006/relationships/hyperlink" Target="https://fantasydiscountwholesale.com/wp-content/uploads/2024/12/54685.jpeg" TargetMode="External"/><Relationship Id="rId1261" Type="http://schemas.openxmlformats.org/officeDocument/2006/relationships/hyperlink" Target="https://fantasydiscountwholesale.com/wp-content/uploads/2024/12/09500.jpeg" TargetMode="External"/><Relationship Id="rId1262" Type="http://schemas.openxmlformats.org/officeDocument/2006/relationships/hyperlink" Target="https://fantasydiscountwholesale.com/wp-content/uploads/2024/12/96055.jpeg" TargetMode="External"/><Relationship Id="rId1263" Type="http://schemas.openxmlformats.org/officeDocument/2006/relationships/hyperlink" Target="https://fantasydiscountwholesale.com/wp-content/uploads/2024/12/96054.jpeg" TargetMode="External"/><Relationship Id="rId433" Type="http://schemas.openxmlformats.org/officeDocument/2006/relationships/hyperlink" Target="https://fantasydiscountwholesale.com/wp-content/uploads/2024/05/90207-A.jpeg" TargetMode="External"/><Relationship Id="rId1264" Type="http://schemas.openxmlformats.org/officeDocument/2006/relationships/hyperlink" Target="https://fantasydiscountwholesale.com/wp-content/uploads/2024/12/10006.jpeg" TargetMode="External"/><Relationship Id="rId432" Type="http://schemas.openxmlformats.org/officeDocument/2006/relationships/hyperlink" Target="https://fantasydiscountwholesale.com/wp-content/uploads/2024/09/IN85589.jpeg" TargetMode="External"/><Relationship Id="rId1265" Type="http://schemas.openxmlformats.org/officeDocument/2006/relationships/hyperlink" Target="https://fantasydiscountwholesale.com/wp-content/uploads/2025/01/451026.jpeg" TargetMode="External"/><Relationship Id="rId431" Type="http://schemas.openxmlformats.org/officeDocument/2006/relationships/hyperlink" Target="https://fantasydiscountwholesale.com/wp-content/uploads/2024/08/55651.jpeg" TargetMode="External"/><Relationship Id="rId1266" Type="http://schemas.openxmlformats.org/officeDocument/2006/relationships/hyperlink" Target="https://fantasydiscountwholesale.com/wp-content/uploads/2025/01/400058.jpeg" TargetMode="External"/><Relationship Id="rId430" Type="http://schemas.openxmlformats.org/officeDocument/2006/relationships/hyperlink" Target="https://fantasydiscountwholesale.com/wp-content/uploads/2024/08/82640.jpeg" TargetMode="External"/><Relationship Id="rId1267" Type="http://schemas.openxmlformats.org/officeDocument/2006/relationships/hyperlink" Target="https://fantasydiscountwholesale.com/wp-content/uploads/2025/01/412004.jpe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26.0"/>
    <col customWidth="1" min="3" max="3" width="11.63"/>
    <col customWidth="1" min="4" max="4" width="28.0"/>
    <col customWidth="1" min="5" max="7" width="9.38"/>
    <col customWidth="1" min="8" max="8" width="24.13"/>
    <col customWidth="1" min="9" max="9" width="9.88"/>
    <col customWidth="1" min="10" max="10" width="15.0"/>
    <col customWidth="1" min="11" max="11" width="15.88"/>
    <col customWidth="1" min="12" max="12" width="15.0"/>
    <col customWidth="1" min="13" max="14" width="9.38"/>
    <col customWidth="1" min="15" max="18" width="15.0"/>
    <col customWidth="1" min="19" max="22" width="10.63"/>
    <col customWidth="1" min="23" max="23" width="13.0"/>
    <col customWidth="1" min="24" max="24" width="10.5"/>
    <col customWidth="1" min="25" max="26" width="10.63"/>
    <col customWidth="1" min="27" max="28" width="10.5"/>
    <col customWidth="1" min="29" max="29" width="9.38"/>
    <col customWidth="1" min="30" max="30" width="10.5"/>
    <col customWidth="1" min="31" max="33" width="10.63"/>
    <col customWidth="1" min="34" max="36" width="10.5"/>
    <col customWidth="1" min="37" max="45" width="9.38"/>
  </cols>
  <sheetData>
    <row r="1">
      <c r="A1" s="1" t="s">
        <v>0</v>
      </c>
      <c r="B1" s="2" t="s">
        <v>1</v>
      </c>
      <c r="C1" s="3" t="s">
        <v>2</v>
      </c>
      <c r="D1" s="2" t="s">
        <v>3</v>
      </c>
      <c r="E1" s="2" t="s">
        <v>4</v>
      </c>
      <c r="F1" s="2" t="s">
        <v>5</v>
      </c>
      <c r="G1" s="2" t="s">
        <v>6</v>
      </c>
      <c r="H1" s="2" t="s">
        <v>7</v>
      </c>
      <c r="I1" s="2" t="s">
        <v>8</v>
      </c>
      <c r="J1" s="4" t="s">
        <v>9</v>
      </c>
      <c r="K1" s="4" t="s">
        <v>10</v>
      </c>
      <c r="L1" s="4" t="s">
        <v>11</v>
      </c>
      <c r="M1" s="2" t="s">
        <v>12</v>
      </c>
      <c r="N1" s="2" t="s">
        <v>13</v>
      </c>
      <c r="O1" s="5" t="s">
        <v>14</v>
      </c>
      <c r="P1" s="5" t="s">
        <v>15</v>
      </c>
      <c r="Q1" s="5" t="s">
        <v>16</v>
      </c>
      <c r="R1" s="5" t="s">
        <v>17</v>
      </c>
      <c r="S1" s="5" t="s">
        <v>18</v>
      </c>
      <c r="T1" s="5" t="s">
        <v>19</v>
      </c>
      <c r="U1" s="5" t="s">
        <v>20</v>
      </c>
      <c r="V1" s="5"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row>
    <row r="2">
      <c r="A2" s="6"/>
      <c r="B2" s="7" t="s">
        <v>45</v>
      </c>
      <c r="D2" s="7" t="s">
        <v>46</v>
      </c>
      <c r="E2" s="8">
        <v>1.0</v>
      </c>
      <c r="F2" s="7">
        <v>0.0</v>
      </c>
      <c r="G2" s="7" t="s">
        <v>47</v>
      </c>
      <c r="H2" s="7" t="s">
        <v>48</v>
      </c>
      <c r="J2" s="9"/>
      <c r="K2" s="9"/>
      <c r="L2" s="9" t="s">
        <v>49</v>
      </c>
      <c r="M2" s="7" t="s">
        <v>50</v>
      </c>
      <c r="N2" s="10">
        <v>1.0</v>
      </c>
      <c r="O2" s="11"/>
      <c r="P2" s="11"/>
      <c r="Q2" s="11">
        <v>0.0</v>
      </c>
      <c r="R2" s="11">
        <v>0.0</v>
      </c>
      <c r="W2" s="7">
        <v>1.0</v>
      </c>
      <c r="Z2" s="7">
        <v>750.0</v>
      </c>
      <c r="AA2" s="10" t="s">
        <v>51</v>
      </c>
      <c r="AD2" s="10" t="s">
        <v>52</v>
      </c>
      <c r="AE2" s="7"/>
      <c r="AF2" s="7"/>
      <c r="AG2" s="7"/>
      <c r="AK2" s="7"/>
      <c r="AL2" s="7"/>
      <c r="AM2" s="7">
        <v>0.0</v>
      </c>
      <c r="AP2" s="7"/>
      <c r="AQ2" s="7"/>
      <c r="AR2" s="7"/>
      <c r="AS2" s="7"/>
    </row>
    <row r="3">
      <c r="A3" s="6"/>
      <c r="B3" s="10"/>
      <c r="E3" s="8"/>
      <c r="F3" s="7"/>
      <c r="G3" s="7"/>
      <c r="J3" s="9"/>
      <c r="K3" s="9"/>
      <c r="L3" s="9"/>
      <c r="M3" s="7"/>
      <c r="N3" s="7"/>
      <c r="O3" s="11"/>
      <c r="P3" s="11"/>
      <c r="Q3" s="11"/>
      <c r="R3" s="11"/>
      <c r="W3" s="7"/>
      <c r="AP3" s="7"/>
      <c r="AQ3" s="7"/>
    </row>
    <row r="4">
      <c r="A4" s="6"/>
      <c r="B4" s="7"/>
      <c r="E4" s="8"/>
      <c r="F4" s="7"/>
      <c r="G4" s="7"/>
      <c r="J4" s="9"/>
      <c r="K4" s="9"/>
      <c r="L4" s="9"/>
      <c r="M4" s="7"/>
      <c r="N4" s="7"/>
      <c r="O4" s="11"/>
      <c r="P4" s="11"/>
      <c r="Q4" s="11"/>
      <c r="R4" s="11"/>
      <c r="W4" s="7"/>
      <c r="AP4" s="7"/>
      <c r="AQ4" s="7"/>
    </row>
    <row r="5">
      <c r="A5" s="6"/>
      <c r="B5" s="7"/>
      <c r="E5" s="8"/>
      <c r="F5" s="7"/>
      <c r="G5" s="7"/>
      <c r="J5" s="9"/>
      <c r="K5" s="9"/>
      <c r="L5" s="9"/>
      <c r="M5" s="7"/>
      <c r="N5" s="7"/>
      <c r="O5" s="11"/>
      <c r="P5" s="11"/>
      <c r="Q5" s="11"/>
      <c r="R5" s="11"/>
      <c r="W5" s="7"/>
      <c r="AP5" s="7"/>
      <c r="AQ5" s="7"/>
    </row>
    <row r="6">
      <c r="A6" s="6"/>
      <c r="B6" s="7"/>
      <c r="E6" s="8"/>
      <c r="F6" s="7"/>
      <c r="G6" s="7"/>
      <c r="J6" s="9"/>
      <c r="K6" s="9"/>
      <c r="L6" s="9"/>
      <c r="M6" s="7"/>
      <c r="N6" s="7"/>
      <c r="O6" s="11"/>
      <c r="P6" s="11"/>
      <c r="Q6" s="11"/>
      <c r="R6" s="11"/>
      <c r="W6" s="7"/>
      <c r="AP6" s="7"/>
      <c r="AQ6" s="7"/>
    </row>
    <row r="7">
      <c r="A7" s="6"/>
      <c r="B7" s="7"/>
      <c r="E7" s="8"/>
      <c r="F7" s="7"/>
      <c r="G7" s="7"/>
      <c r="J7" s="9"/>
      <c r="K7" s="9"/>
      <c r="L7" s="9"/>
      <c r="M7" s="7"/>
      <c r="N7" s="7"/>
      <c r="O7" s="11"/>
      <c r="P7" s="11"/>
      <c r="Q7" s="11"/>
      <c r="R7" s="11"/>
      <c r="W7" s="7"/>
      <c r="AP7" s="7"/>
      <c r="AQ7" s="7"/>
    </row>
    <row r="8">
      <c r="A8" s="6"/>
      <c r="B8" s="7"/>
      <c r="E8" s="8"/>
      <c r="F8" s="7"/>
      <c r="G8" s="7"/>
      <c r="J8" s="9"/>
      <c r="K8" s="9"/>
      <c r="L8" s="9"/>
      <c r="M8" s="7"/>
      <c r="N8" s="7"/>
      <c r="O8" s="11"/>
      <c r="P8" s="11"/>
      <c r="Q8" s="11"/>
      <c r="R8" s="11"/>
      <c r="W8" s="7"/>
      <c r="AP8" s="7"/>
      <c r="AQ8" s="7"/>
    </row>
    <row r="9">
      <c r="A9" s="6"/>
      <c r="B9" s="7"/>
      <c r="E9" s="8"/>
      <c r="F9" s="7"/>
      <c r="G9" s="7"/>
      <c r="J9" s="9"/>
      <c r="K9" s="9"/>
      <c r="L9" s="9"/>
      <c r="M9" s="7"/>
      <c r="N9" s="7"/>
      <c r="O9" s="11"/>
      <c r="P9" s="11"/>
      <c r="Q9" s="11"/>
      <c r="R9" s="11"/>
      <c r="W9" s="7"/>
      <c r="AP9" s="7"/>
      <c r="AQ9" s="7"/>
    </row>
    <row r="10">
      <c r="A10" s="6"/>
      <c r="B10" s="7"/>
      <c r="E10" s="8"/>
      <c r="F10" s="7"/>
      <c r="G10" s="7"/>
      <c r="J10" s="9"/>
      <c r="K10" s="9"/>
      <c r="L10" s="9"/>
      <c r="M10" s="7"/>
      <c r="N10" s="7"/>
      <c r="O10" s="11"/>
      <c r="P10" s="11"/>
      <c r="Q10" s="11"/>
      <c r="R10" s="11"/>
      <c r="W10" s="7"/>
      <c r="AP10" s="7"/>
      <c r="AQ10" s="7"/>
    </row>
    <row r="11">
      <c r="A11" s="6"/>
      <c r="B11" s="7"/>
      <c r="E11" s="8"/>
      <c r="F11" s="7"/>
      <c r="G11" s="7"/>
      <c r="J11" s="9"/>
      <c r="K11" s="9"/>
      <c r="L11" s="9"/>
      <c r="M11" s="7"/>
      <c r="N11" s="7"/>
      <c r="O11" s="11"/>
      <c r="P11" s="11"/>
      <c r="Q11" s="11"/>
      <c r="R11" s="11"/>
      <c r="W11" s="7"/>
      <c r="AP11" s="7"/>
      <c r="AQ11" s="7"/>
    </row>
    <row r="12">
      <c r="A12" s="6"/>
      <c r="B12" s="7"/>
      <c r="E12" s="8"/>
      <c r="F12" s="7"/>
      <c r="G12" s="7"/>
      <c r="J12" s="9"/>
      <c r="K12" s="9"/>
      <c r="L12" s="9"/>
      <c r="M12" s="7"/>
      <c r="N12" s="7"/>
      <c r="O12" s="11"/>
      <c r="P12" s="11"/>
      <c r="Q12" s="11"/>
      <c r="R12" s="11"/>
      <c r="W12" s="7"/>
      <c r="AP12" s="7"/>
      <c r="AQ12" s="7"/>
    </row>
    <row r="13">
      <c r="A13" s="6"/>
      <c r="B13" s="7"/>
      <c r="E13" s="8"/>
      <c r="F13" s="7"/>
      <c r="G13" s="7"/>
      <c r="J13" s="9"/>
      <c r="K13" s="9"/>
      <c r="L13" s="9"/>
      <c r="M13" s="7"/>
      <c r="N13" s="7"/>
      <c r="O13" s="11"/>
      <c r="P13" s="11"/>
      <c r="Q13" s="11"/>
      <c r="R13" s="11"/>
      <c r="W13" s="7"/>
      <c r="AP13" s="7"/>
      <c r="AQ13" s="7"/>
    </row>
    <row r="14">
      <c r="A14" s="6"/>
      <c r="B14" s="7"/>
      <c r="E14" s="8"/>
      <c r="F14" s="7"/>
      <c r="G14" s="7"/>
      <c r="J14" s="9"/>
      <c r="K14" s="9"/>
      <c r="L14" s="9"/>
      <c r="M14" s="7"/>
      <c r="N14" s="7"/>
      <c r="O14" s="11"/>
      <c r="P14" s="11"/>
      <c r="Q14" s="11"/>
      <c r="R14" s="11"/>
      <c r="W14" s="7"/>
      <c r="AP14" s="7"/>
      <c r="AQ14" s="7"/>
    </row>
    <row r="15">
      <c r="A15" s="6"/>
      <c r="B15" s="7"/>
      <c r="E15" s="8"/>
      <c r="F15" s="7"/>
      <c r="G15" s="7"/>
      <c r="J15" s="9"/>
      <c r="K15" s="9"/>
      <c r="L15" s="9"/>
      <c r="M15" s="7"/>
      <c r="N15" s="7"/>
      <c r="O15" s="11"/>
      <c r="P15" s="11"/>
      <c r="Q15" s="11"/>
      <c r="R15" s="11"/>
      <c r="W15" s="7"/>
      <c r="AP15" s="7"/>
      <c r="AQ15" s="7"/>
    </row>
    <row r="16">
      <c r="A16" s="6"/>
      <c r="B16" s="7"/>
      <c r="E16" s="8"/>
      <c r="F16" s="7"/>
      <c r="G16" s="7"/>
      <c r="J16" s="9"/>
      <c r="K16" s="9"/>
      <c r="L16" s="9"/>
      <c r="M16" s="7"/>
      <c r="N16" s="7"/>
      <c r="O16" s="11"/>
      <c r="P16" s="11"/>
      <c r="Q16" s="11"/>
      <c r="R16" s="11"/>
      <c r="W16" s="7"/>
      <c r="AP16" s="7"/>
      <c r="AQ16" s="7"/>
    </row>
    <row r="17">
      <c r="A17" s="6"/>
      <c r="B17" s="7"/>
      <c r="E17" s="8"/>
      <c r="F17" s="7"/>
      <c r="G17" s="7"/>
      <c r="J17" s="9"/>
      <c r="K17" s="9"/>
      <c r="L17" s="9"/>
      <c r="M17" s="7"/>
      <c r="N17" s="7"/>
      <c r="O17" s="11"/>
      <c r="P17" s="11"/>
      <c r="Q17" s="11"/>
      <c r="R17" s="11"/>
      <c r="W17" s="7"/>
      <c r="AP17" s="7"/>
      <c r="AQ17" s="7"/>
    </row>
    <row r="18">
      <c r="A18" s="6"/>
      <c r="B18" s="7"/>
      <c r="C18" s="12"/>
      <c r="E18" s="8"/>
      <c r="F18" s="7"/>
      <c r="G18" s="7"/>
      <c r="J18" s="9"/>
      <c r="K18" s="9"/>
      <c r="L18" s="9"/>
      <c r="M18" s="7"/>
      <c r="N18" s="7"/>
      <c r="O18" s="11"/>
      <c r="P18" s="11"/>
      <c r="Q18" s="11"/>
      <c r="R18" s="11"/>
      <c r="W18" s="7"/>
      <c r="AP18" s="7"/>
      <c r="AQ18" s="7"/>
    </row>
    <row r="19" ht="15.75" customHeight="1">
      <c r="A19" s="6"/>
      <c r="B19" s="7"/>
      <c r="C19" s="12"/>
      <c r="E19" s="8"/>
      <c r="F19" s="7"/>
      <c r="G19" s="7"/>
      <c r="J19" s="9"/>
      <c r="K19" s="9"/>
      <c r="L19" s="9"/>
      <c r="M19" s="7"/>
      <c r="N19" s="7"/>
      <c r="O19" s="11"/>
      <c r="P19" s="11"/>
      <c r="Q19" s="11"/>
      <c r="R19" s="11"/>
      <c r="W19" s="7"/>
      <c r="AP19" s="7"/>
      <c r="AQ19" s="7"/>
    </row>
    <row r="20" ht="15.75" customHeight="1">
      <c r="A20" s="6"/>
      <c r="B20" s="7"/>
      <c r="C20" s="12"/>
      <c r="E20" s="8"/>
      <c r="F20" s="7"/>
      <c r="G20" s="7"/>
      <c r="J20" s="9"/>
      <c r="K20" s="9"/>
      <c r="L20" s="9"/>
      <c r="M20" s="7"/>
      <c r="N20" s="7"/>
      <c r="O20" s="11"/>
      <c r="P20" s="11"/>
      <c r="Q20" s="11"/>
      <c r="R20" s="11"/>
      <c r="W20" s="7"/>
      <c r="AP20" s="7"/>
      <c r="AQ20" s="7"/>
    </row>
    <row r="21" ht="15.75" customHeight="1">
      <c r="A21" s="6"/>
      <c r="B21" s="7"/>
      <c r="C21" s="12"/>
      <c r="E21" s="8"/>
      <c r="F21" s="7"/>
      <c r="G21" s="7"/>
      <c r="J21" s="9"/>
      <c r="K21" s="9"/>
      <c r="L21" s="9"/>
      <c r="M21" s="7"/>
      <c r="N21" s="7"/>
      <c r="O21" s="11"/>
      <c r="P21" s="11"/>
      <c r="Q21" s="11"/>
      <c r="R21" s="11"/>
      <c r="W21" s="7"/>
      <c r="AP21" s="7"/>
      <c r="AQ21" s="7"/>
    </row>
    <row r="22" ht="15.75" customHeight="1">
      <c r="A22" s="6"/>
      <c r="B22" s="7"/>
      <c r="C22" s="12"/>
      <c r="E22" s="8"/>
      <c r="F22" s="7"/>
      <c r="G22" s="7"/>
      <c r="J22" s="9"/>
      <c r="K22" s="9"/>
      <c r="L22" s="9"/>
      <c r="M22" s="7"/>
      <c r="N22" s="7"/>
      <c r="O22" s="11"/>
      <c r="P22" s="11"/>
      <c r="Q22" s="11"/>
      <c r="R22" s="11"/>
      <c r="W22" s="7"/>
      <c r="AP22" s="7"/>
      <c r="AQ22" s="7"/>
    </row>
    <row r="23" ht="15.75" customHeight="1">
      <c r="A23" s="6"/>
      <c r="B23" s="7"/>
      <c r="C23" s="12"/>
      <c r="E23" s="8"/>
      <c r="F23" s="7"/>
      <c r="G23" s="7"/>
      <c r="J23" s="9"/>
      <c r="K23" s="9"/>
      <c r="L23" s="9"/>
      <c r="M23" s="7"/>
      <c r="N23" s="7"/>
      <c r="O23" s="11"/>
      <c r="P23" s="11"/>
      <c r="Q23" s="11"/>
      <c r="R23" s="11"/>
      <c r="W23" s="7"/>
      <c r="AP23" s="7"/>
      <c r="AQ23" s="7"/>
    </row>
    <row r="24" ht="15.75" customHeight="1">
      <c r="A24" s="6"/>
      <c r="B24" s="7"/>
      <c r="C24" s="12"/>
      <c r="E24" s="8"/>
      <c r="F24" s="7"/>
      <c r="G24" s="7"/>
      <c r="J24" s="9"/>
      <c r="K24" s="9"/>
      <c r="L24" s="9"/>
      <c r="M24" s="7"/>
      <c r="N24" s="7"/>
      <c r="O24" s="11"/>
      <c r="P24" s="11"/>
      <c r="Q24" s="11"/>
      <c r="R24" s="11"/>
      <c r="W24" s="7"/>
      <c r="AP24" s="7"/>
      <c r="AQ24" s="7"/>
    </row>
    <row r="25" ht="15.75" customHeight="1">
      <c r="A25" s="6"/>
      <c r="B25" s="7"/>
      <c r="C25" s="12"/>
      <c r="E25" s="8"/>
      <c r="F25" s="7"/>
      <c r="G25" s="7"/>
      <c r="J25" s="9"/>
      <c r="K25" s="9"/>
      <c r="L25" s="9"/>
      <c r="M25" s="7"/>
      <c r="N25" s="7"/>
      <c r="O25" s="11"/>
      <c r="P25" s="11"/>
      <c r="Q25" s="11"/>
      <c r="R25" s="11"/>
      <c r="W25" s="7"/>
      <c r="AP25" s="7"/>
      <c r="AQ25" s="7"/>
    </row>
    <row r="26" ht="15.75" customHeight="1">
      <c r="A26" s="6"/>
      <c r="B26" s="7"/>
      <c r="C26" s="12"/>
      <c r="E26" s="8"/>
      <c r="F26" s="7"/>
      <c r="G26" s="7"/>
      <c r="J26" s="9"/>
      <c r="K26" s="9"/>
      <c r="L26" s="9"/>
      <c r="M26" s="7"/>
      <c r="N26" s="7"/>
      <c r="O26" s="11"/>
      <c r="P26" s="11"/>
      <c r="Q26" s="11"/>
      <c r="R26" s="11"/>
      <c r="W26" s="7"/>
      <c r="AP26" s="7"/>
      <c r="AQ26" s="7"/>
    </row>
    <row r="27" ht="15.75" customHeight="1">
      <c r="A27" s="6"/>
      <c r="B27" s="7"/>
      <c r="C27" s="12"/>
      <c r="E27" s="8"/>
      <c r="F27" s="7"/>
      <c r="G27" s="7"/>
      <c r="J27" s="9"/>
      <c r="K27" s="9"/>
      <c r="L27" s="9"/>
      <c r="M27" s="7"/>
      <c r="N27" s="7"/>
      <c r="O27" s="11"/>
      <c r="P27" s="11"/>
      <c r="Q27" s="11"/>
      <c r="R27" s="11"/>
      <c r="W27" s="7"/>
      <c r="AP27" s="7"/>
      <c r="AQ27" s="7"/>
    </row>
    <row r="28" ht="15.75" customHeight="1">
      <c r="A28" s="6"/>
      <c r="B28" s="7"/>
      <c r="C28" s="12"/>
      <c r="E28" s="8"/>
      <c r="F28" s="7"/>
      <c r="G28" s="7"/>
      <c r="J28" s="9"/>
      <c r="K28" s="9"/>
      <c r="L28" s="9"/>
      <c r="M28" s="7"/>
      <c r="N28" s="7"/>
      <c r="O28" s="11"/>
      <c r="P28" s="11"/>
      <c r="Q28" s="11"/>
      <c r="R28" s="11"/>
      <c r="W28" s="7"/>
      <c r="AP28" s="7"/>
      <c r="AQ28" s="7"/>
    </row>
    <row r="29" ht="15.75" customHeight="1">
      <c r="A29" s="6"/>
      <c r="B29" s="7"/>
      <c r="C29" s="12"/>
      <c r="E29" s="8"/>
      <c r="F29" s="7"/>
      <c r="G29" s="7"/>
      <c r="J29" s="9"/>
      <c r="K29" s="9"/>
      <c r="L29" s="9"/>
      <c r="M29" s="7"/>
      <c r="N29" s="7"/>
      <c r="O29" s="11"/>
      <c r="P29" s="11"/>
      <c r="Q29" s="11"/>
      <c r="R29" s="11"/>
      <c r="W29" s="7"/>
      <c r="AP29" s="7"/>
      <c r="AQ29" s="7"/>
    </row>
    <row r="30" ht="15.75" customHeight="1">
      <c r="A30" s="6"/>
      <c r="B30" s="7"/>
      <c r="C30" s="12"/>
      <c r="E30" s="8"/>
      <c r="F30" s="7"/>
      <c r="G30" s="7"/>
      <c r="J30" s="9"/>
      <c r="K30" s="9"/>
      <c r="L30" s="9"/>
      <c r="M30" s="7"/>
      <c r="N30" s="7"/>
      <c r="O30" s="11"/>
      <c r="P30" s="11"/>
      <c r="Q30" s="11"/>
      <c r="R30" s="11"/>
      <c r="W30" s="7"/>
      <c r="AP30" s="7"/>
      <c r="AQ30" s="7"/>
    </row>
    <row r="31" ht="15.75" customHeight="1">
      <c r="A31" s="6"/>
      <c r="B31" s="7"/>
      <c r="C31" s="12"/>
      <c r="E31" s="8"/>
      <c r="F31" s="7"/>
      <c r="G31" s="7"/>
      <c r="J31" s="9"/>
      <c r="K31" s="9"/>
      <c r="L31" s="9"/>
      <c r="M31" s="7"/>
      <c r="N31" s="7"/>
      <c r="O31" s="11"/>
      <c r="P31" s="11"/>
      <c r="Q31" s="11"/>
      <c r="R31" s="11"/>
      <c r="W31" s="7"/>
      <c r="AP31" s="7"/>
      <c r="AQ31" s="7"/>
    </row>
    <row r="32" ht="15.75" customHeight="1">
      <c r="A32" s="6"/>
      <c r="B32" s="7"/>
      <c r="C32" s="12"/>
      <c r="E32" s="8"/>
      <c r="F32" s="7"/>
      <c r="G32" s="7"/>
      <c r="J32" s="9"/>
      <c r="K32" s="9"/>
      <c r="L32" s="9"/>
      <c r="M32" s="7"/>
      <c r="N32" s="7"/>
      <c r="O32" s="11"/>
      <c r="P32" s="11"/>
      <c r="Q32" s="11"/>
      <c r="R32" s="11"/>
      <c r="W32" s="7"/>
      <c r="AP32" s="7"/>
      <c r="AQ32" s="7"/>
    </row>
    <row r="33" ht="15.75" customHeight="1">
      <c r="A33" s="6"/>
      <c r="B33" s="7"/>
      <c r="C33" s="12"/>
      <c r="E33" s="8"/>
      <c r="F33" s="7"/>
      <c r="G33" s="7"/>
      <c r="J33" s="9"/>
      <c r="K33" s="9"/>
      <c r="L33" s="9"/>
      <c r="M33" s="7"/>
      <c r="N33" s="7"/>
      <c r="O33" s="11"/>
      <c r="P33" s="11"/>
      <c r="Q33" s="11"/>
      <c r="R33" s="11"/>
      <c r="W33" s="7"/>
      <c r="AP33" s="7"/>
      <c r="AQ33" s="7"/>
    </row>
    <row r="34" ht="15.75" customHeight="1">
      <c r="A34" s="6"/>
      <c r="B34" s="7"/>
      <c r="C34" s="12"/>
      <c r="E34" s="8"/>
      <c r="F34" s="7"/>
      <c r="G34" s="7"/>
      <c r="J34" s="9"/>
      <c r="K34" s="9"/>
      <c r="L34" s="9"/>
      <c r="M34" s="7"/>
      <c r="N34" s="7"/>
      <c r="O34" s="11"/>
      <c r="P34" s="11"/>
      <c r="Q34" s="11"/>
      <c r="R34" s="11"/>
      <c r="W34" s="7"/>
      <c r="AP34" s="7"/>
      <c r="AQ34" s="7"/>
    </row>
    <row r="35" ht="15.75" customHeight="1">
      <c r="A35" s="6"/>
      <c r="B35" s="7"/>
      <c r="C35" s="12"/>
      <c r="E35" s="8"/>
      <c r="F35" s="7"/>
      <c r="G35" s="7"/>
      <c r="J35" s="9"/>
      <c r="K35" s="9"/>
      <c r="L35" s="9"/>
      <c r="M35" s="7"/>
      <c r="N35" s="7"/>
      <c r="O35" s="11"/>
      <c r="P35" s="11"/>
      <c r="Q35" s="11"/>
      <c r="R35" s="11"/>
      <c r="W35" s="7"/>
      <c r="AP35" s="7"/>
      <c r="AQ35" s="7"/>
    </row>
    <row r="36" ht="15.75" customHeight="1">
      <c r="A36" s="6"/>
      <c r="B36" s="7"/>
      <c r="C36" s="12"/>
      <c r="E36" s="8"/>
      <c r="F36" s="7"/>
      <c r="G36" s="7"/>
      <c r="J36" s="9"/>
      <c r="K36" s="9"/>
      <c r="L36" s="9"/>
      <c r="M36" s="7"/>
      <c r="N36" s="7"/>
      <c r="O36" s="11"/>
      <c r="P36" s="11"/>
      <c r="Q36" s="11"/>
      <c r="R36" s="11"/>
      <c r="W36" s="7"/>
      <c r="AP36" s="7"/>
      <c r="AQ36" s="7"/>
    </row>
    <row r="37" ht="15.75" customHeight="1">
      <c r="A37" s="6"/>
      <c r="B37" s="7"/>
      <c r="C37" s="12"/>
      <c r="E37" s="8"/>
      <c r="F37" s="7"/>
      <c r="G37" s="7"/>
      <c r="J37" s="9"/>
      <c r="K37" s="9"/>
      <c r="L37" s="9"/>
      <c r="M37" s="7"/>
      <c r="N37" s="7"/>
      <c r="O37" s="11"/>
      <c r="P37" s="11"/>
      <c r="Q37" s="11"/>
      <c r="R37" s="11"/>
      <c r="W37" s="7"/>
      <c r="AP37" s="7"/>
      <c r="AQ37" s="7"/>
    </row>
    <row r="38" ht="15.75" customHeight="1">
      <c r="A38" s="6"/>
      <c r="B38" s="7"/>
      <c r="C38" s="12"/>
      <c r="E38" s="8"/>
      <c r="F38" s="7"/>
      <c r="G38" s="7"/>
      <c r="J38" s="9"/>
      <c r="K38" s="9"/>
      <c r="L38" s="9"/>
      <c r="M38" s="7"/>
      <c r="N38" s="7"/>
      <c r="O38" s="11"/>
      <c r="P38" s="11"/>
      <c r="Q38" s="11"/>
      <c r="R38" s="11"/>
      <c r="W38" s="7"/>
      <c r="AP38" s="7"/>
      <c r="AQ38" s="7"/>
    </row>
    <row r="39" ht="15.75" customHeight="1">
      <c r="A39" s="6"/>
      <c r="B39" s="7"/>
      <c r="C39" s="12"/>
      <c r="E39" s="8"/>
      <c r="F39" s="7"/>
      <c r="G39" s="7"/>
      <c r="J39" s="9"/>
      <c r="K39" s="9"/>
      <c r="L39" s="9"/>
      <c r="M39" s="7"/>
      <c r="N39" s="7"/>
      <c r="O39" s="11"/>
      <c r="P39" s="11"/>
      <c r="Q39" s="11"/>
      <c r="R39" s="11"/>
      <c r="W39" s="7"/>
      <c r="AP39" s="7"/>
      <c r="AQ39" s="7"/>
    </row>
    <row r="40" ht="15.75" customHeight="1">
      <c r="A40" s="6"/>
      <c r="B40" s="7"/>
      <c r="C40" s="12"/>
      <c r="E40" s="8"/>
      <c r="F40" s="7"/>
      <c r="G40" s="7"/>
      <c r="J40" s="9"/>
      <c r="K40" s="9"/>
      <c r="L40" s="9"/>
      <c r="M40" s="7"/>
      <c r="N40" s="7"/>
      <c r="O40" s="11"/>
      <c r="P40" s="11"/>
      <c r="Q40" s="11"/>
      <c r="R40" s="11"/>
      <c r="W40" s="7"/>
      <c r="AP40" s="7"/>
      <c r="AQ40" s="7"/>
    </row>
    <row r="41" ht="15.75" customHeight="1">
      <c r="A41" s="6"/>
      <c r="B41" s="7"/>
      <c r="C41" s="12"/>
      <c r="E41" s="8"/>
      <c r="F41" s="7"/>
      <c r="G41" s="7"/>
      <c r="J41" s="9"/>
      <c r="K41" s="9"/>
      <c r="L41" s="9"/>
      <c r="M41" s="7"/>
      <c r="N41" s="7"/>
      <c r="O41" s="11"/>
      <c r="P41" s="11"/>
      <c r="Q41" s="11"/>
      <c r="R41" s="11"/>
      <c r="W41" s="7"/>
      <c r="AP41" s="7"/>
      <c r="AQ41" s="7"/>
    </row>
    <row r="42" ht="15.75" customHeight="1">
      <c r="A42" s="6"/>
      <c r="B42" s="7"/>
      <c r="C42" s="12"/>
      <c r="E42" s="8"/>
      <c r="F42" s="7"/>
      <c r="G42" s="7"/>
      <c r="J42" s="9"/>
      <c r="K42" s="9"/>
      <c r="L42" s="9"/>
      <c r="M42" s="7"/>
      <c r="N42" s="7"/>
      <c r="O42" s="11"/>
      <c r="P42" s="11"/>
      <c r="Q42" s="11"/>
      <c r="R42" s="11"/>
      <c r="W42" s="7"/>
      <c r="AP42" s="7"/>
      <c r="AQ42" s="7"/>
    </row>
    <row r="43" ht="15.75" customHeight="1">
      <c r="A43" s="6"/>
      <c r="B43" s="7"/>
      <c r="C43" s="12"/>
      <c r="E43" s="8"/>
      <c r="F43" s="7"/>
      <c r="G43" s="7"/>
      <c r="J43" s="9"/>
      <c r="K43" s="9"/>
      <c r="L43" s="9"/>
      <c r="M43" s="7"/>
      <c r="N43" s="7"/>
      <c r="O43" s="11"/>
      <c r="P43" s="11"/>
      <c r="Q43" s="11"/>
      <c r="R43" s="11"/>
      <c r="W43" s="7"/>
      <c r="AP43" s="7"/>
      <c r="AQ43" s="7"/>
    </row>
    <row r="44" ht="15.75" customHeight="1">
      <c r="A44" s="6"/>
      <c r="B44" s="7"/>
      <c r="C44" s="12"/>
      <c r="E44" s="8"/>
      <c r="F44" s="7"/>
      <c r="G44" s="7"/>
      <c r="J44" s="9"/>
      <c r="K44" s="9"/>
      <c r="L44" s="9"/>
      <c r="M44" s="7"/>
      <c r="N44" s="7"/>
      <c r="O44" s="11"/>
      <c r="P44" s="11"/>
      <c r="Q44" s="11"/>
      <c r="R44" s="11"/>
      <c r="W44" s="7"/>
      <c r="AP44" s="7"/>
      <c r="AQ44" s="7"/>
    </row>
    <row r="45" ht="15.75" customHeight="1">
      <c r="A45" s="6"/>
      <c r="B45" s="7"/>
      <c r="C45" s="12"/>
      <c r="E45" s="8"/>
      <c r="F45" s="7"/>
      <c r="G45" s="7"/>
      <c r="J45" s="9"/>
      <c r="K45" s="9"/>
      <c r="L45" s="9"/>
      <c r="M45" s="7"/>
      <c r="N45" s="7"/>
      <c r="O45" s="11"/>
      <c r="P45" s="11"/>
      <c r="Q45" s="11"/>
      <c r="R45" s="11"/>
      <c r="W45" s="7"/>
      <c r="AP45" s="7"/>
      <c r="AQ45" s="7"/>
    </row>
    <row r="46" ht="15.75" customHeight="1">
      <c r="A46" s="6"/>
      <c r="B46" s="7"/>
      <c r="C46" s="12"/>
      <c r="E46" s="8"/>
      <c r="F46" s="7"/>
      <c r="G46" s="7"/>
      <c r="J46" s="9"/>
      <c r="K46" s="9"/>
      <c r="L46" s="9"/>
      <c r="M46" s="7"/>
      <c r="N46" s="7"/>
      <c r="O46" s="11"/>
      <c r="P46" s="11"/>
      <c r="Q46" s="11"/>
      <c r="R46" s="11"/>
      <c r="W46" s="7"/>
      <c r="AP46" s="7"/>
      <c r="AQ46" s="7"/>
    </row>
    <row r="47" ht="15.75" customHeight="1">
      <c r="A47" s="6"/>
      <c r="B47" s="7"/>
      <c r="C47" s="12"/>
      <c r="E47" s="8"/>
      <c r="F47" s="7"/>
      <c r="G47" s="7"/>
      <c r="J47" s="9"/>
      <c r="K47" s="9"/>
      <c r="L47" s="9"/>
      <c r="M47" s="7"/>
      <c r="N47" s="7"/>
      <c r="O47" s="11"/>
      <c r="P47" s="11"/>
      <c r="Q47" s="11"/>
      <c r="R47" s="11"/>
      <c r="W47" s="7"/>
      <c r="AP47" s="7"/>
      <c r="AQ47" s="7"/>
    </row>
    <row r="48" ht="15.75" customHeight="1">
      <c r="A48" s="6"/>
      <c r="B48" s="7"/>
      <c r="C48" s="12"/>
      <c r="E48" s="8"/>
      <c r="F48" s="7"/>
      <c r="G48" s="7"/>
      <c r="J48" s="9"/>
      <c r="K48" s="9"/>
      <c r="L48" s="9"/>
      <c r="M48" s="7"/>
      <c r="N48" s="7"/>
      <c r="O48" s="11"/>
      <c r="P48" s="11"/>
      <c r="Q48" s="11"/>
      <c r="R48" s="11"/>
      <c r="W48" s="7"/>
      <c r="AP48" s="7"/>
      <c r="AQ48" s="7"/>
    </row>
    <row r="49" ht="15.75" customHeight="1">
      <c r="A49" s="6"/>
      <c r="B49" s="7"/>
      <c r="C49" s="12"/>
      <c r="E49" s="8"/>
      <c r="F49" s="7"/>
      <c r="G49" s="7"/>
      <c r="J49" s="9"/>
      <c r="K49" s="9"/>
      <c r="L49" s="9"/>
      <c r="M49" s="7"/>
      <c r="N49" s="7"/>
      <c r="O49" s="11"/>
      <c r="P49" s="11"/>
      <c r="Q49" s="11"/>
      <c r="R49" s="11"/>
      <c r="W49" s="7"/>
      <c r="AP49" s="7"/>
      <c r="AQ49" s="7"/>
    </row>
    <row r="50" ht="15.75" customHeight="1">
      <c r="A50" s="6"/>
      <c r="B50" s="7"/>
      <c r="C50" s="12"/>
      <c r="E50" s="8"/>
      <c r="F50" s="7"/>
      <c r="G50" s="7"/>
      <c r="J50" s="9"/>
      <c r="K50" s="9"/>
      <c r="L50" s="9"/>
      <c r="M50" s="7"/>
      <c r="N50" s="7"/>
      <c r="O50" s="11"/>
      <c r="P50" s="11"/>
      <c r="Q50" s="11"/>
      <c r="R50" s="11"/>
      <c r="W50" s="7"/>
      <c r="AP50" s="7"/>
      <c r="AQ50" s="7"/>
    </row>
    <row r="51" ht="15.75" customHeight="1">
      <c r="A51" s="6"/>
      <c r="B51" s="7"/>
      <c r="C51" s="12"/>
      <c r="E51" s="8"/>
      <c r="F51" s="7"/>
      <c r="G51" s="7"/>
      <c r="J51" s="9"/>
      <c r="K51" s="9"/>
      <c r="L51" s="9"/>
      <c r="M51" s="7"/>
      <c r="N51" s="7"/>
      <c r="O51" s="11"/>
      <c r="P51" s="11"/>
      <c r="Q51" s="11"/>
      <c r="R51" s="11"/>
      <c r="W51" s="7"/>
      <c r="AP51" s="7"/>
      <c r="AQ51" s="7"/>
    </row>
    <row r="52" ht="15.75" customHeight="1">
      <c r="A52" s="6"/>
      <c r="B52" s="7"/>
      <c r="C52" s="12"/>
      <c r="E52" s="8"/>
      <c r="F52" s="7"/>
      <c r="G52" s="7"/>
      <c r="J52" s="9"/>
      <c r="K52" s="9"/>
      <c r="L52" s="9"/>
      <c r="M52" s="7"/>
      <c r="N52" s="7"/>
      <c r="O52" s="11"/>
      <c r="P52" s="11"/>
      <c r="Q52" s="11"/>
      <c r="R52" s="11"/>
      <c r="W52" s="7"/>
      <c r="AP52" s="7"/>
      <c r="AQ52" s="7"/>
    </row>
    <row r="53" ht="15.75" customHeight="1">
      <c r="A53" s="6"/>
      <c r="B53" s="7"/>
      <c r="C53" s="12"/>
      <c r="E53" s="8"/>
      <c r="F53" s="7"/>
      <c r="G53" s="7"/>
      <c r="J53" s="9"/>
      <c r="K53" s="9"/>
      <c r="L53" s="9"/>
      <c r="M53" s="7"/>
      <c r="N53" s="7"/>
      <c r="O53" s="11"/>
      <c r="P53" s="11"/>
      <c r="Q53" s="11"/>
      <c r="R53" s="11"/>
      <c r="W53" s="7"/>
      <c r="AP53" s="7"/>
      <c r="AQ53" s="7"/>
    </row>
    <row r="54" ht="15.75" customHeight="1">
      <c r="A54" s="6"/>
      <c r="B54" s="7"/>
      <c r="C54" s="12"/>
      <c r="E54" s="8"/>
      <c r="F54" s="7"/>
      <c r="G54" s="7"/>
      <c r="J54" s="9"/>
      <c r="K54" s="9"/>
      <c r="L54" s="9"/>
      <c r="M54" s="7"/>
      <c r="N54" s="7"/>
      <c r="O54" s="11"/>
      <c r="P54" s="11"/>
      <c r="Q54" s="11"/>
      <c r="R54" s="11"/>
      <c r="W54" s="7"/>
      <c r="AP54" s="7"/>
      <c r="AQ54" s="7"/>
    </row>
    <row r="55" ht="15.75" customHeight="1">
      <c r="A55" s="6"/>
      <c r="B55" s="7"/>
      <c r="C55" s="12"/>
      <c r="E55" s="8"/>
      <c r="F55" s="7"/>
      <c r="G55" s="7"/>
      <c r="J55" s="9"/>
      <c r="K55" s="9"/>
      <c r="L55" s="9"/>
      <c r="M55" s="7"/>
      <c r="N55" s="7"/>
      <c r="O55" s="11"/>
      <c r="P55" s="11"/>
      <c r="Q55" s="11"/>
      <c r="R55" s="11"/>
      <c r="W55" s="7"/>
      <c r="AP55" s="7"/>
      <c r="AQ55" s="7"/>
    </row>
    <row r="56" ht="15.75" customHeight="1">
      <c r="A56" s="6"/>
      <c r="B56" s="7"/>
      <c r="C56" s="12"/>
      <c r="E56" s="8"/>
      <c r="F56" s="7"/>
      <c r="G56" s="7"/>
      <c r="J56" s="9"/>
      <c r="K56" s="9"/>
      <c r="L56" s="9"/>
      <c r="M56" s="7"/>
      <c r="N56" s="7"/>
      <c r="O56" s="11"/>
      <c r="P56" s="11"/>
      <c r="Q56" s="11"/>
      <c r="R56" s="11"/>
      <c r="W56" s="7"/>
      <c r="AP56" s="7"/>
      <c r="AQ56" s="7"/>
    </row>
    <row r="57" ht="15.75" customHeight="1">
      <c r="A57" s="6"/>
      <c r="B57" s="7"/>
      <c r="C57" s="12"/>
      <c r="E57" s="8"/>
      <c r="F57" s="7"/>
      <c r="G57" s="7"/>
      <c r="J57" s="9"/>
      <c r="K57" s="9"/>
      <c r="L57" s="9"/>
      <c r="M57" s="7"/>
      <c r="N57" s="7"/>
      <c r="O57" s="11"/>
      <c r="P57" s="11"/>
      <c r="Q57" s="11"/>
      <c r="R57" s="11"/>
      <c r="W57" s="7"/>
      <c r="AP57" s="7"/>
      <c r="AQ57" s="7"/>
    </row>
    <row r="58" ht="15.75" customHeight="1">
      <c r="A58" s="6"/>
      <c r="B58" s="7"/>
      <c r="C58" s="12"/>
      <c r="E58" s="8"/>
      <c r="F58" s="7"/>
      <c r="G58" s="7"/>
      <c r="J58" s="9"/>
      <c r="K58" s="9"/>
      <c r="L58" s="9"/>
      <c r="M58" s="7"/>
      <c r="N58" s="7"/>
      <c r="O58" s="11"/>
      <c r="P58" s="11"/>
      <c r="Q58" s="11"/>
      <c r="R58" s="11"/>
      <c r="W58" s="7"/>
      <c r="AP58" s="7"/>
      <c r="AQ58" s="7"/>
    </row>
    <row r="59" ht="15.75" customHeight="1">
      <c r="A59" s="6"/>
      <c r="B59" s="7"/>
      <c r="C59" s="12"/>
      <c r="E59" s="8"/>
      <c r="F59" s="7"/>
      <c r="G59" s="7"/>
      <c r="J59" s="9"/>
      <c r="K59" s="9"/>
      <c r="L59" s="9"/>
      <c r="M59" s="7"/>
      <c r="N59" s="7"/>
      <c r="O59" s="11"/>
      <c r="P59" s="11"/>
      <c r="Q59" s="11"/>
      <c r="R59" s="11"/>
      <c r="W59" s="7"/>
      <c r="AP59" s="7"/>
      <c r="AQ59" s="7"/>
    </row>
    <row r="60" ht="15.75" customHeight="1">
      <c r="A60" s="6"/>
      <c r="B60" s="7"/>
      <c r="C60" s="12"/>
      <c r="E60" s="8"/>
      <c r="F60" s="7"/>
      <c r="G60" s="7"/>
      <c r="J60" s="9"/>
      <c r="K60" s="9"/>
      <c r="L60" s="9"/>
      <c r="M60" s="7"/>
      <c r="N60" s="7"/>
      <c r="O60" s="11"/>
      <c r="P60" s="11"/>
      <c r="Q60" s="11"/>
      <c r="R60" s="11"/>
      <c r="W60" s="7"/>
      <c r="AP60" s="7"/>
      <c r="AQ60" s="7"/>
    </row>
    <row r="61" ht="15.75" customHeight="1">
      <c r="A61" s="6"/>
      <c r="B61" s="7"/>
      <c r="C61" s="12"/>
      <c r="E61" s="8"/>
      <c r="F61" s="7"/>
      <c r="G61" s="7"/>
      <c r="J61" s="9"/>
      <c r="K61" s="9"/>
      <c r="L61" s="9"/>
      <c r="M61" s="7"/>
      <c r="N61" s="7"/>
      <c r="O61" s="11"/>
      <c r="P61" s="11"/>
      <c r="Q61" s="11"/>
      <c r="R61" s="11"/>
      <c r="W61" s="7"/>
      <c r="AP61" s="7"/>
      <c r="AQ61" s="7"/>
    </row>
    <row r="62" ht="15.75" customHeight="1">
      <c r="A62" s="6"/>
      <c r="B62" s="7"/>
      <c r="C62" s="12"/>
      <c r="E62" s="8"/>
      <c r="F62" s="7"/>
      <c r="G62" s="7"/>
      <c r="J62" s="9"/>
      <c r="K62" s="9"/>
      <c r="L62" s="9"/>
      <c r="M62" s="7"/>
      <c r="N62" s="7"/>
      <c r="O62" s="11"/>
      <c r="P62" s="11"/>
      <c r="Q62" s="11"/>
      <c r="R62" s="11"/>
      <c r="W62" s="7"/>
      <c r="AP62" s="7"/>
      <c r="AQ62" s="7"/>
    </row>
    <row r="63" ht="15.75" customHeight="1">
      <c r="A63" s="6"/>
      <c r="B63" s="7"/>
      <c r="C63" s="12"/>
      <c r="E63" s="8"/>
      <c r="F63" s="7"/>
      <c r="G63" s="7"/>
      <c r="J63" s="9"/>
      <c r="K63" s="9"/>
      <c r="L63" s="9"/>
      <c r="M63" s="7"/>
      <c r="N63" s="7"/>
      <c r="O63" s="11"/>
      <c r="P63" s="11"/>
      <c r="Q63" s="11"/>
      <c r="R63" s="11"/>
      <c r="W63" s="7"/>
      <c r="AP63" s="7"/>
      <c r="AQ63" s="7"/>
    </row>
    <row r="64" ht="15.75" customHeight="1">
      <c r="A64" s="6"/>
      <c r="B64" s="7"/>
      <c r="C64" s="12"/>
      <c r="E64" s="8"/>
      <c r="F64" s="7"/>
      <c r="G64" s="7"/>
      <c r="J64" s="9"/>
      <c r="K64" s="9"/>
      <c r="L64" s="9"/>
      <c r="M64" s="7"/>
      <c r="N64" s="7"/>
      <c r="O64" s="11"/>
      <c r="P64" s="11"/>
      <c r="Q64" s="11"/>
      <c r="R64" s="11"/>
      <c r="W64" s="7"/>
      <c r="AP64" s="7"/>
      <c r="AQ64" s="7"/>
    </row>
    <row r="65" ht="15.75" customHeight="1">
      <c r="A65" s="6"/>
      <c r="B65" s="7"/>
      <c r="C65" s="12"/>
      <c r="E65" s="8"/>
      <c r="F65" s="7"/>
      <c r="G65" s="7"/>
      <c r="J65" s="9"/>
      <c r="K65" s="9"/>
      <c r="L65" s="9"/>
      <c r="M65" s="7"/>
      <c r="N65" s="7"/>
      <c r="O65" s="11"/>
      <c r="P65" s="11"/>
      <c r="Q65" s="11"/>
      <c r="R65" s="11"/>
      <c r="W65" s="7"/>
      <c r="AP65" s="7"/>
      <c r="AQ65" s="7"/>
    </row>
    <row r="66" ht="15.75" customHeight="1">
      <c r="A66" s="6"/>
      <c r="B66" s="7"/>
      <c r="C66" s="12"/>
      <c r="E66" s="8"/>
      <c r="F66" s="7"/>
      <c r="G66" s="7"/>
      <c r="J66" s="9"/>
      <c r="K66" s="9"/>
      <c r="L66" s="9"/>
      <c r="M66" s="7"/>
      <c r="N66" s="7"/>
      <c r="O66" s="11"/>
      <c r="P66" s="11"/>
      <c r="Q66" s="11"/>
      <c r="R66" s="11"/>
      <c r="W66" s="7"/>
      <c r="AP66" s="7"/>
      <c r="AQ66" s="7"/>
    </row>
    <row r="67" ht="15.75" customHeight="1">
      <c r="A67" s="6"/>
      <c r="B67" s="7"/>
      <c r="C67" s="12"/>
      <c r="E67" s="8"/>
      <c r="F67" s="7"/>
      <c r="G67" s="7"/>
      <c r="J67" s="9"/>
      <c r="K67" s="9"/>
      <c r="L67" s="9"/>
      <c r="M67" s="7"/>
      <c r="N67" s="7"/>
      <c r="O67" s="11"/>
      <c r="P67" s="11"/>
      <c r="Q67" s="11"/>
      <c r="R67" s="11"/>
      <c r="W67" s="7"/>
      <c r="AP67" s="7"/>
      <c r="AQ67" s="7"/>
    </row>
    <row r="68" ht="15.75" customHeight="1">
      <c r="A68" s="6"/>
      <c r="B68" s="7"/>
      <c r="C68" s="12"/>
      <c r="E68" s="8"/>
      <c r="F68" s="7"/>
      <c r="G68" s="7"/>
      <c r="J68" s="9"/>
      <c r="K68" s="9"/>
      <c r="L68" s="9"/>
      <c r="M68" s="7"/>
      <c r="N68" s="7"/>
      <c r="O68" s="11"/>
      <c r="P68" s="11"/>
      <c r="Q68" s="11"/>
      <c r="R68" s="11"/>
      <c r="W68" s="7"/>
      <c r="AP68" s="7"/>
      <c r="AQ68" s="7"/>
    </row>
    <row r="69" ht="15.75" customHeight="1">
      <c r="A69" s="6"/>
      <c r="B69" s="7"/>
      <c r="C69" s="12"/>
      <c r="E69" s="8"/>
      <c r="F69" s="7"/>
      <c r="G69" s="7"/>
      <c r="J69" s="9"/>
      <c r="K69" s="9"/>
      <c r="L69" s="9"/>
      <c r="M69" s="7"/>
      <c r="N69" s="7"/>
      <c r="O69" s="11"/>
      <c r="P69" s="11"/>
      <c r="Q69" s="11"/>
      <c r="R69" s="11"/>
      <c r="W69" s="7"/>
      <c r="AP69" s="7"/>
      <c r="AQ69" s="7"/>
    </row>
    <row r="70" ht="15.75" customHeight="1">
      <c r="A70" s="6"/>
      <c r="B70" s="7"/>
      <c r="C70" s="12"/>
      <c r="E70" s="8"/>
      <c r="F70" s="7"/>
      <c r="G70" s="7"/>
      <c r="J70" s="9"/>
      <c r="K70" s="9"/>
      <c r="L70" s="9"/>
      <c r="M70" s="7"/>
      <c r="N70" s="7"/>
      <c r="O70" s="11"/>
      <c r="P70" s="11"/>
      <c r="Q70" s="11"/>
      <c r="R70" s="11"/>
      <c r="W70" s="7"/>
      <c r="AP70" s="7"/>
      <c r="AQ70" s="7"/>
    </row>
    <row r="71" ht="15.75" customHeight="1">
      <c r="A71" s="6"/>
      <c r="B71" s="7"/>
      <c r="C71" s="12"/>
      <c r="E71" s="8"/>
      <c r="F71" s="7"/>
      <c r="G71" s="7"/>
      <c r="J71" s="9"/>
      <c r="K71" s="9"/>
      <c r="L71" s="9"/>
      <c r="M71" s="7"/>
      <c r="N71" s="7"/>
      <c r="O71" s="11"/>
      <c r="P71" s="11"/>
      <c r="Q71" s="11"/>
      <c r="R71" s="11"/>
      <c r="W71" s="7"/>
      <c r="AP71" s="7"/>
      <c r="AQ71" s="7"/>
    </row>
    <row r="72" ht="15.75" customHeight="1">
      <c r="A72" s="6"/>
      <c r="B72" s="7"/>
      <c r="C72" s="12"/>
      <c r="E72" s="8"/>
      <c r="F72" s="7"/>
      <c r="G72" s="7"/>
      <c r="J72" s="9"/>
      <c r="K72" s="9"/>
      <c r="L72" s="9"/>
      <c r="M72" s="7"/>
      <c r="N72" s="7"/>
      <c r="O72" s="11"/>
      <c r="P72" s="11"/>
      <c r="Q72" s="11"/>
      <c r="R72" s="11"/>
      <c r="W72" s="7"/>
      <c r="AP72" s="7"/>
      <c r="AQ72" s="7"/>
    </row>
    <row r="73" ht="15.75" customHeight="1">
      <c r="A73" s="6"/>
      <c r="B73" s="7"/>
      <c r="C73" s="12"/>
      <c r="E73" s="8"/>
      <c r="F73" s="7"/>
      <c r="G73" s="7"/>
      <c r="J73" s="9"/>
      <c r="K73" s="9"/>
      <c r="L73" s="9"/>
      <c r="M73" s="7"/>
      <c r="N73" s="7"/>
      <c r="O73" s="11"/>
      <c r="P73" s="11"/>
      <c r="Q73" s="11"/>
      <c r="R73" s="11"/>
      <c r="W73" s="7"/>
      <c r="AP73" s="7"/>
      <c r="AQ73" s="7"/>
    </row>
    <row r="74" ht="15.75" customHeight="1">
      <c r="A74" s="6"/>
      <c r="B74" s="7"/>
      <c r="C74" s="12"/>
      <c r="E74" s="8"/>
      <c r="F74" s="7"/>
      <c r="G74" s="7"/>
      <c r="J74" s="9"/>
      <c r="K74" s="9"/>
      <c r="L74" s="9"/>
      <c r="M74" s="7"/>
      <c r="N74" s="7"/>
      <c r="O74" s="11"/>
      <c r="P74" s="11"/>
      <c r="Q74" s="11"/>
      <c r="R74" s="11"/>
      <c r="W74" s="7"/>
      <c r="AP74" s="7"/>
      <c r="AQ74" s="7"/>
    </row>
    <row r="75" ht="15.75" customHeight="1">
      <c r="A75" s="6"/>
      <c r="B75" s="7"/>
      <c r="C75" s="12"/>
      <c r="E75" s="8"/>
      <c r="F75" s="7"/>
      <c r="G75" s="7"/>
      <c r="J75" s="9"/>
      <c r="K75" s="9"/>
      <c r="L75" s="9"/>
      <c r="M75" s="7"/>
      <c r="N75" s="7"/>
      <c r="O75" s="11"/>
      <c r="P75" s="11"/>
      <c r="Q75" s="11"/>
      <c r="R75" s="11"/>
      <c r="W75" s="7"/>
      <c r="AP75" s="7"/>
      <c r="AQ75" s="7"/>
    </row>
    <row r="76" ht="15.75" customHeight="1">
      <c r="A76" s="6"/>
      <c r="B76" s="7"/>
      <c r="C76" s="12"/>
      <c r="E76" s="8"/>
      <c r="F76" s="7"/>
      <c r="G76" s="7"/>
      <c r="J76" s="9"/>
      <c r="K76" s="9"/>
      <c r="L76" s="9"/>
      <c r="M76" s="7"/>
      <c r="N76" s="7"/>
      <c r="O76" s="11"/>
      <c r="P76" s="11"/>
      <c r="Q76" s="11"/>
      <c r="R76" s="11"/>
      <c r="W76" s="7"/>
      <c r="AP76" s="7"/>
      <c r="AQ76" s="7"/>
    </row>
    <row r="77" ht="15.75" customHeight="1">
      <c r="A77" s="6"/>
      <c r="B77" s="7"/>
      <c r="C77" s="12"/>
      <c r="E77" s="8"/>
      <c r="F77" s="7"/>
      <c r="G77" s="7"/>
      <c r="J77" s="9"/>
      <c r="K77" s="9"/>
      <c r="L77" s="9"/>
      <c r="M77" s="7"/>
      <c r="N77" s="7"/>
      <c r="O77" s="11"/>
      <c r="P77" s="11"/>
      <c r="Q77" s="11"/>
      <c r="R77" s="11"/>
      <c r="W77" s="7"/>
      <c r="AP77" s="7"/>
      <c r="AQ77" s="7"/>
    </row>
    <row r="78" ht="15.75" customHeight="1">
      <c r="A78" s="6"/>
      <c r="B78" s="7"/>
      <c r="C78" s="12"/>
      <c r="E78" s="8"/>
      <c r="F78" s="7"/>
      <c r="G78" s="7"/>
      <c r="J78" s="9"/>
      <c r="K78" s="9"/>
      <c r="L78" s="9"/>
      <c r="M78" s="7"/>
      <c r="N78" s="7"/>
      <c r="O78" s="11"/>
      <c r="P78" s="11"/>
      <c r="Q78" s="11"/>
      <c r="R78" s="11"/>
      <c r="W78" s="7"/>
      <c r="AP78" s="7"/>
      <c r="AQ78" s="7"/>
    </row>
    <row r="79" ht="15.75" customHeight="1">
      <c r="A79" s="6"/>
      <c r="B79" s="7"/>
      <c r="C79" s="12"/>
      <c r="E79" s="8"/>
      <c r="F79" s="7"/>
      <c r="G79" s="7"/>
      <c r="J79" s="9"/>
      <c r="K79" s="9"/>
      <c r="L79" s="9"/>
      <c r="M79" s="7"/>
      <c r="N79" s="7"/>
      <c r="O79" s="11"/>
      <c r="P79" s="11"/>
      <c r="Q79" s="11"/>
      <c r="R79" s="11"/>
      <c r="W79" s="7"/>
      <c r="AP79" s="7"/>
      <c r="AQ79" s="7"/>
    </row>
    <row r="80" ht="15.75" customHeight="1">
      <c r="A80" s="6"/>
      <c r="B80" s="7"/>
      <c r="C80" s="12"/>
      <c r="E80" s="8"/>
      <c r="F80" s="7"/>
      <c r="G80" s="7"/>
      <c r="J80" s="9"/>
      <c r="K80" s="9"/>
      <c r="L80" s="9"/>
      <c r="M80" s="7"/>
      <c r="N80" s="7"/>
      <c r="O80" s="11"/>
      <c r="P80" s="11"/>
      <c r="Q80" s="11"/>
      <c r="R80" s="11"/>
      <c r="W80" s="7"/>
      <c r="AP80" s="7"/>
      <c r="AQ80" s="7"/>
    </row>
    <row r="81" ht="15.75" customHeight="1">
      <c r="A81" s="6"/>
      <c r="B81" s="7"/>
      <c r="C81" s="12"/>
      <c r="E81" s="8"/>
      <c r="F81" s="7"/>
      <c r="G81" s="7"/>
      <c r="J81" s="9"/>
      <c r="K81" s="9"/>
      <c r="L81" s="9"/>
      <c r="M81" s="7"/>
      <c r="N81" s="7"/>
      <c r="O81" s="11"/>
      <c r="P81" s="11"/>
      <c r="Q81" s="11"/>
      <c r="R81" s="11"/>
      <c r="W81" s="7"/>
      <c r="AP81" s="7"/>
      <c r="AQ81" s="7"/>
    </row>
    <row r="82" ht="15.75" customHeight="1">
      <c r="A82" s="6"/>
      <c r="B82" s="7"/>
      <c r="C82" s="12"/>
      <c r="E82" s="8"/>
      <c r="F82" s="7"/>
      <c r="G82" s="7"/>
      <c r="J82" s="9"/>
      <c r="K82" s="9"/>
      <c r="L82" s="9"/>
      <c r="M82" s="7"/>
      <c r="N82" s="7"/>
      <c r="O82" s="11"/>
      <c r="P82" s="11"/>
      <c r="Q82" s="11"/>
      <c r="R82" s="11"/>
      <c r="W82" s="7"/>
      <c r="AP82" s="7"/>
      <c r="AQ82" s="7"/>
    </row>
    <row r="83" ht="15.75" customHeight="1">
      <c r="A83" s="6"/>
      <c r="B83" s="7"/>
      <c r="C83" s="12"/>
      <c r="E83" s="8"/>
      <c r="F83" s="7"/>
      <c r="G83" s="7"/>
      <c r="J83" s="9"/>
      <c r="K83" s="9"/>
      <c r="L83" s="9"/>
      <c r="M83" s="7"/>
      <c r="N83" s="7"/>
      <c r="O83" s="11"/>
      <c r="P83" s="11"/>
      <c r="Q83" s="11"/>
      <c r="R83" s="11"/>
      <c r="W83" s="7"/>
      <c r="AP83" s="7"/>
      <c r="AQ83" s="7"/>
    </row>
    <row r="84" ht="15.75" customHeight="1">
      <c r="A84" s="6"/>
      <c r="B84" s="7"/>
      <c r="C84" s="12"/>
      <c r="E84" s="8"/>
      <c r="F84" s="7"/>
      <c r="G84" s="7"/>
      <c r="J84" s="9"/>
      <c r="K84" s="9"/>
      <c r="L84" s="9"/>
      <c r="M84" s="7"/>
      <c r="N84" s="7"/>
      <c r="O84" s="11"/>
      <c r="P84" s="11"/>
      <c r="Q84" s="11"/>
      <c r="R84" s="11"/>
      <c r="W84" s="7"/>
      <c r="AP84" s="7"/>
      <c r="AQ84" s="7"/>
    </row>
    <row r="85" ht="15.75" customHeight="1">
      <c r="A85" s="6"/>
      <c r="B85" s="7"/>
      <c r="C85" s="12"/>
      <c r="E85" s="8"/>
      <c r="F85" s="7"/>
      <c r="G85" s="7"/>
      <c r="J85" s="9"/>
      <c r="K85" s="9"/>
      <c r="L85" s="9"/>
      <c r="M85" s="7"/>
      <c r="N85" s="7"/>
      <c r="O85" s="11"/>
      <c r="P85" s="11"/>
      <c r="Q85" s="11"/>
      <c r="R85" s="11"/>
      <c r="W85" s="7"/>
      <c r="AP85" s="7"/>
      <c r="AQ85" s="7"/>
    </row>
    <row r="86" ht="15.75" customHeight="1">
      <c r="A86" s="6"/>
      <c r="B86" s="7"/>
      <c r="C86" s="12"/>
      <c r="E86" s="8"/>
      <c r="F86" s="7"/>
      <c r="G86" s="7"/>
      <c r="J86" s="9"/>
      <c r="K86" s="9"/>
      <c r="L86" s="9"/>
      <c r="M86" s="7"/>
      <c r="N86" s="7"/>
      <c r="O86" s="11"/>
      <c r="P86" s="11"/>
      <c r="Q86" s="11"/>
      <c r="R86" s="11"/>
      <c r="W86" s="7"/>
      <c r="AP86" s="7"/>
      <c r="AQ86" s="7"/>
    </row>
    <row r="87" ht="15.75" customHeight="1">
      <c r="A87" s="6"/>
      <c r="B87" s="7"/>
      <c r="C87" s="12"/>
      <c r="E87" s="8"/>
      <c r="F87" s="7"/>
      <c r="G87" s="7"/>
      <c r="J87" s="9"/>
      <c r="K87" s="9"/>
      <c r="L87" s="9"/>
      <c r="M87" s="7"/>
      <c r="N87" s="7"/>
      <c r="O87" s="11"/>
      <c r="P87" s="11"/>
      <c r="Q87" s="11"/>
      <c r="R87" s="11"/>
      <c r="W87" s="7"/>
      <c r="AP87" s="7"/>
      <c r="AQ87" s="7"/>
    </row>
    <row r="88" ht="15.75" customHeight="1">
      <c r="A88" s="6"/>
      <c r="B88" s="7"/>
      <c r="C88" s="12"/>
      <c r="E88" s="8"/>
      <c r="F88" s="7"/>
      <c r="G88" s="7"/>
      <c r="J88" s="9"/>
      <c r="K88" s="9"/>
      <c r="L88" s="9"/>
      <c r="M88" s="7"/>
      <c r="N88" s="7"/>
      <c r="O88" s="11"/>
      <c r="P88" s="11"/>
      <c r="Q88" s="11"/>
      <c r="R88" s="11"/>
      <c r="W88" s="7"/>
      <c r="AP88" s="7"/>
      <c r="AQ88" s="7"/>
    </row>
    <row r="89" ht="15.75" customHeight="1">
      <c r="A89" s="6"/>
      <c r="B89" s="7"/>
      <c r="C89" s="12"/>
      <c r="E89" s="8"/>
      <c r="F89" s="7"/>
      <c r="G89" s="7"/>
      <c r="J89" s="9"/>
      <c r="K89" s="9"/>
      <c r="L89" s="9"/>
      <c r="M89" s="7"/>
      <c r="N89" s="7"/>
      <c r="O89" s="11"/>
      <c r="P89" s="11"/>
      <c r="Q89" s="11"/>
      <c r="R89" s="11"/>
      <c r="W89" s="7"/>
      <c r="AP89" s="7"/>
      <c r="AQ89" s="7"/>
    </row>
    <row r="90" ht="15.75" customHeight="1">
      <c r="A90" s="6"/>
      <c r="B90" s="7"/>
      <c r="C90" s="12"/>
      <c r="E90" s="8"/>
      <c r="F90" s="7"/>
      <c r="G90" s="7"/>
      <c r="J90" s="9"/>
      <c r="K90" s="9"/>
      <c r="L90" s="9"/>
      <c r="M90" s="7"/>
      <c r="N90" s="7"/>
      <c r="O90" s="11"/>
      <c r="P90" s="11"/>
      <c r="Q90" s="11"/>
      <c r="R90" s="11"/>
      <c r="W90" s="7"/>
      <c r="AP90" s="7"/>
      <c r="AQ90" s="7"/>
    </row>
    <row r="91" ht="15.75" customHeight="1">
      <c r="A91" s="6"/>
      <c r="B91" s="7"/>
      <c r="C91" s="12"/>
      <c r="E91" s="8"/>
      <c r="F91" s="7"/>
      <c r="G91" s="7"/>
      <c r="J91" s="9"/>
      <c r="K91" s="9"/>
      <c r="L91" s="9"/>
      <c r="M91" s="7"/>
      <c r="N91" s="7"/>
      <c r="O91" s="11"/>
      <c r="P91" s="11"/>
      <c r="Q91" s="11"/>
      <c r="R91" s="11"/>
      <c r="W91" s="7"/>
      <c r="AP91" s="7"/>
      <c r="AQ91" s="7"/>
    </row>
    <row r="92" ht="15.75" customHeight="1">
      <c r="A92" s="6"/>
      <c r="B92" s="7"/>
      <c r="C92" s="12"/>
      <c r="E92" s="8"/>
      <c r="F92" s="7"/>
      <c r="G92" s="7"/>
      <c r="J92" s="9"/>
      <c r="K92" s="9"/>
      <c r="L92" s="9"/>
      <c r="M92" s="7"/>
      <c r="N92" s="7"/>
      <c r="O92" s="11"/>
      <c r="P92" s="11"/>
      <c r="Q92" s="11"/>
      <c r="R92" s="11"/>
      <c r="W92" s="7"/>
      <c r="AP92" s="7"/>
      <c r="AQ92" s="7"/>
    </row>
    <row r="93" ht="15.75" customHeight="1">
      <c r="A93" s="6"/>
      <c r="B93" s="7"/>
      <c r="C93" s="12"/>
      <c r="E93" s="8"/>
      <c r="F93" s="7"/>
      <c r="G93" s="7"/>
      <c r="J93" s="9"/>
      <c r="K93" s="9"/>
      <c r="L93" s="9"/>
      <c r="M93" s="7"/>
      <c r="N93" s="7"/>
      <c r="O93" s="11"/>
      <c r="P93" s="11"/>
      <c r="Q93" s="11"/>
      <c r="R93" s="11"/>
      <c r="W93" s="7"/>
      <c r="AP93" s="7"/>
      <c r="AQ93" s="7"/>
    </row>
    <row r="94" ht="15.75" customHeight="1">
      <c r="A94" s="6"/>
      <c r="B94" s="7"/>
      <c r="C94" s="12"/>
      <c r="E94" s="8"/>
      <c r="F94" s="7"/>
      <c r="G94" s="7"/>
      <c r="J94" s="9"/>
      <c r="K94" s="9"/>
      <c r="L94" s="9"/>
      <c r="M94" s="7"/>
      <c r="N94" s="7"/>
      <c r="O94" s="11"/>
      <c r="P94" s="11"/>
      <c r="Q94" s="11"/>
      <c r="R94" s="11"/>
      <c r="W94" s="7"/>
      <c r="AP94" s="7"/>
      <c r="AQ94" s="7"/>
    </row>
    <row r="95" ht="15.75" customHeight="1">
      <c r="A95" s="6"/>
      <c r="B95" s="7"/>
      <c r="C95" s="12"/>
      <c r="E95" s="8"/>
      <c r="F95" s="7"/>
      <c r="G95" s="7"/>
      <c r="J95" s="9"/>
      <c r="K95" s="9"/>
      <c r="L95" s="9"/>
      <c r="M95" s="7"/>
      <c r="N95" s="7"/>
      <c r="O95" s="11"/>
      <c r="P95" s="11"/>
      <c r="Q95" s="11"/>
      <c r="R95" s="11"/>
      <c r="W95" s="7"/>
      <c r="AP95" s="7"/>
      <c r="AQ95" s="7"/>
    </row>
    <row r="96" ht="15.75" customHeight="1">
      <c r="A96" s="6"/>
      <c r="B96" s="7"/>
      <c r="C96" s="12"/>
      <c r="E96" s="8"/>
      <c r="F96" s="7"/>
      <c r="G96" s="7"/>
      <c r="J96" s="9"/>
      <c r="K96" s="9"/>
      <c r="L96" s="9"/>
      <c r="M96" s="7"/>
      <c r="N96" s="7"/>
      <c r="O96" s="11"/>
      <c r="P96" s="11"/>
      <c r="Q96" s="11"/>
      <c r="R96" s="11"/>
      <c r="W96" s="7"/>
      <c r="AP96" s="7"/>
      <c r="AQ96" s="7"/>
    </row>
    <row r="97" ht="15.75" customHeight="1">
      <c r="A97" s="6"/>
      <c r="B97" s="7"/>
      <c r="C97" s="12"/>
      <c r="E97" s="8"/>
      <c r="F97" s="7"/>
      <c r="G97" s="7"/>
      <c r="J97" s="9"/>
      <c r="K97" s="9"/>
      <c r="L97" s="9"/>
      <c r="M97" s="7"/>
      <c r="N97" s="7"/>
      <c r="O97" s="11"/>
      <c r="P97" s="11"/>
      <c r="Q97" s="11"/>
      <c r="R97" s="11"/>
      <c r="W97" s="7"/>
      <c r="AP97" s="7"/>
      <c r="AQ97" s="7"/>
    </row>
    <row r="98" ht="15.75" customHeight="1">
      <c r="A98" s="6"/>
      <c r="B98" s="7"/>
      <c r="C98" s="12"/>
      <c r="E98" s="8"/>
      <c r="F98" s="7"/>
      <c r="G98" s="7"/>
      <c r="J98" s="9"/>
      <c r="K98" s="9"/>
      <c r="L98" s="9"/>
      <c r="M98" s="7"/>
      <c r="N98" s="7"/>
      <c r="O98" s="11"/>
      <c r="P98" s="11"/>
      <c r="Q98" s="11"/>
      <c r="R98" s="11"/>
      <c r="W98" s="7"/>
      <c r="AP98" s="7"/>
      <c r="AQ98" s="7"/>
    </row>
    <row r="99" ht="15.75" customHeight="1">
      <c r="A99" s="6"/>
      <c r="B99" s="7"/>
      <c r="C99" s="12"/>
      <c r="E99" s="8"/>
      <c r="F99" s="7"/>
      <c r="G99" s="7"/>
      <c r="J99" s="9"/>
      <c r="K99" s="9"/>
      <c r="L99" s="9"/>
      <c r="M99" s="7"/>
      <c r="N99" s="7"/>
      <c r="O99" s="11"/>
      <c r="P99" s="11"/>
      <c r="Q99" s="11"/>
      <c r="R99" s="11"/>
      <c r="W99" s="7"/>
      <c r="AP99" s="7"/>
      <c r="AQ99" s="7"/>
    </row>
    <row r="100" ht="15.75" customHeight="1">
      <c r="A100" s="6"/>
      <c r="B100" s="7"/>
      <c r="C100" s="12"/>
      <c r="E100" s="8"/>
      <c r="F100" s="7"/>
      <c r="G100" s="7"/>
      <c r="J100" s="9"/>
      <c r="K100" s="9"/>
      <c r="L100" s="9"/>
      <c r="M100" s="7"/>
      <c r="N100" s="7"/>
      <c r="O100" s="11"/>
      <c r="P100" s="11"/>
      <c r="Q100" s="11"/>
      <c r="R100" s="11"/>
      <c r="W100" s="7"/>
      <c r="AP100" s="7"/>
      <c r="AQ100" s="7"/>
    </row>
    <row r="101" ht="15.75" customHeight="1">
      <c r="A101" s="6"/>
      <c r="B101" s="7"/>
      <c r="C101" s="12"/>
      <c r="E101" s="8"/>
      <c r="F101" s="7"/>
      <c r="G101" s="7"/>
      <c r="J101" s="9"/>
      <c r="K101" s="9"/>
      <c r="L101" s="9"/>
      <c r="M101" s="7"/>
      <c r="N101" s="7"/>
      <c r="O101" s="11"/>
      <c r="P101" s="11"/>
      <c r="Q101" s="11"/>
      <c r="R101" s="11"/>
      <c r="W101" s="7"/>
      <c r="AP101" s="7"/>
      <c r="AQ101" s="7"/>
    </row>
    <row r="102" ht="15.75" customHeight="1">
      <c r="A102" s="6"/>
      <c r="B102" s="7"/>
      <c r="C102" s="12"/>
      <c r="E102" s="8"/>
      <c r="F102" s="7"/>
      <c r="G102" s="7"/>
      <c r="J102" s="9"/>
      <c r="K102" s="9"/>
      <c r="L102" s="9"/>
      <c r="M102" s="7"/>
      <c r="N102" s="7"/>
      <c r="O102" s="11"/>
      <c r="P102" s="11"/>
      <c r="Q102" s="11"/>
      <c r="R102" s="11"/>
      <c r="W102" s="7"/>
      <c r="AP102" s="7"/>
      <c r="AQ102" s="7"/>
    </row>
    <row r="103" ht="15.75" customHeight="1">
      <c r="A103" s="6"/>
      <c r="B103" s="7"/>
      <c r="C103" s="12"/>
      <c r="E103" s="8"/>
      <c r="F103" s="7"/>
      <c r="G103" s="7"/>
      <c r="J103" s="9"/>
      <c r="K103" s="9"/>
      <c r="L103" s="9"/>
      <c r="M103" s="7"/>
      <c r="N103" s="7"/>
      <c r="O103" s="11"/>
      <c r="P103" s="11"/>
      <c r="Q103" s="11"/>
      <c r="R103" s="11"/>
      <c r="W103" s="7"/>
      <c r="AP103" s="7"/>
      <c r="AQ103" s="7"/>
    </row>
    <row r="104" ht="15.75" customHeight="1">
      <c r="A104" s="6"/>
      <c r="B104" s="7"/>
      <c r="C104" s="12"/>
      <c r="E104" s="8"/>
      <c r="F104" s="7"/>
      <c r="G104" s="7"/>
      <c r="J104" s="9"/>
      <c r="K104" s="9"/>
      <c r="L104" s="9"/>
      <c r="M104" s="7"/>
      <c r="N104" s="7"/>
      <c r="O104" s="11"/>
      <c r="P104" s="11"/>
      <c r="Q104" s="11"/>
      <c r="R104" s="11"/>
      <c r="W104" s="7"/>
      <c r="AP104" s="7"/>
      <c r="AQ104" s="7"/>
    </row>
    <row r="105" ht="15.75" customHeight="1">
      <c r="A105" s="6"/>
      <c r="B105" s="7"/>
      <c r="C105" s="12"/>
      <c r="E105" s="8"/>
      <c r="F105" s="7"/>
      <c r="G105" s="7"/>
      <c r="J105" s="9"/>
      <c r="K105" s="9"/>
      <c r="L105" s="9"/>
      <c r="M105" s="7"/>
      <c r="N105" s="7"/>
      <c r="O105" s="11"/>
      <c r="P105" s="11"/>
      <c r="Q105" s="11"/>
      <c r="R105" s="11"/>
      <c r="W105" s="7"/>
      <c r="AP105" s="7"/>
      <c r="AQ105" s="7"/>
    </row>
    <row r="106" ht="15.75" customHeight="1">
      <c r="A106" s="6"/>
      <c r="B106" s="7"/>
      <c r="C106" s="12"/>
      <c r="E106" s="8"/>
      <c r="F106" s="7"/>
      <c r="G106" s="7"/>
      <c r="J106" s="9"/>
      <c r="K106" s="9"/>
      <c r="L106" s="9"/>
      <c r="M106" s="7"/>
      <c r="N106" s="7"/>
      <c r="O106" s="11"/>
      <c r="P106" s="11"/>
      <c r="Q106" s="11"/>
      <c r="R106" s="11"/>
      <c r="W106" s="7"/>
      <c r="AP106" s="7"/>
      <c r="AQ106" s="7"/>
    </row>
    <row r="107" ht="15.75" customHeight="1">
      <c r="A107" s="6"/>
      <c r="B107" s="7"/>
      <c r="C107" s="12"/>
      <c r="E107" s="8"/>
      <c r="F107" s="7"/>
      <c r="G107" s="7"/>
      <c r="J107" s="9"/>
      <c r="K107" s="9"/>
      <c r="L107" s="9"/>
      <c r="M107" s="7"/>
      <c r="N107" s="7"/>
      <c r="O107" s="11"/>
      <c r="P107" s="11"/>
      <c r="Q107" s="11"/>
      <c r="R107" s="11"/>
      <c r="W107" s="7"/>
      <c r="AP107" s="7"/>
      <c r="AQ107" s="7"/>
    </row>
    <row r="108" ht="15.75" customHeight="1">
      <c r="A108" s="6"/>
      <c r="B108" s="7"/>
      <c r="C108" s="12"/>
      <c r="E108" s="8"/>
      <c r="F108" s="7"/>
      <c r="G108" s="7"/>
      <c r="J108" s="9"/>
      <c r="K108" s="9"/>
      <c r="L108" s="9"/>
      <c r="M108" s="7"/>
      <c r="N108" s="7"/>
      <c r="O108" s="11"/>
      <c r="P108" s="11"/>
      <c r="Q108" s="11"/>
      <c r="R108" s="11"/>
      <c r="W108" s="7"/>
      <c r="AP108" s="7"/>
      <c r="AQ108" s="7"/>
    </row>
    <row r="109" ht="15.75" customHeight="1">
      <c r="A109" s="6"/>
      <c r="B109" s="7"/>
      <c r="C109" s="12"/>
      <c r="E109" s="8"/>
      <c r="F109" s="7"/>
      <c r="G109" s="7"/>
      <c r="J109" s="9"/>
      <c r="K109" s="9"/>
      <c r="L109" s="9"/>
      <c r="M109" s="7"/>
      <c r="N109" s="7"/>
      <c r="O109" s="11"/>
      <c r="P109" s="11"/>
      <c r="Q109" s="11"/>
      <c r="R109" s="11"/>
      <c r="W109" s="7"/>
      <c r="AP109" s="7"/>
      <c r="AQ109" s="7"/>
    </row>
    <row r="110" ht="15.75" customHeight="1">
      <c r="A110" s="6"/>
      <c r="B110" s="7"/>
      <c r="C110" s="12"/>
      <c r="E110" s="8"/>
      <c r="F110" s="7"/>
      <c r="G110" s="7"/>
      <c r="J110" s="9"/>
      <c r="K110" s="9"/>
      <c r="L110" s="9"/>
      <c r="M110" s="7"/>
      <c r="N110" s="7"/>
      <c r="O110" s="11"/>
      <c r="P110" s="11"/>
      <c r="Q110" s="11"/>
      <c r="R110" s="11"/>
      <c r="W110" s="7"/>
      <c r="AP110" s="7"/>
      <c r="AQ110" s="7"/>
    </row>
    <row r="111" ht="15.75" customHeight="1">
      <c r="A111" s="6"/>
      <c r="B111" s="7"/>
      <c r="C111" s="12"/>
      <c r="E111" s="8"/>
      <c r="F111" s="7"/>
      <c r="G111" s="7"/>
      <c r="J111" s="9"/>
      <c r="K111" s="9"/>
      <c r="L111" s="9"/>
      <c r="M111" s="7"/>
      <c r="N111" s="7"/>
      <c r="O111" s="11"/>
      <c r="P111" s="11"/>
      <c r="Q111" s="11"/>
      <c r="R111" s="11"/>
      <c r="W111" s="7"/>
      <c r="AP111" s="7"/>
      <c r="AQ111" s="7"/>
    </row>
    <row r="112" ht="15.75" customHeight="1">
      <c r="A112" s="6"/>
      <c r="B112" s="7"/>
      <c r="C112" s="12"/>
      <c r="E112" s="8"/>
      <c r="F112" s="7"/>
      <c r="G112" s="7"/>
      <c r="J112" s="9"/>
      <c r="K112" s="9"/>
      <c r="L112" s="9"/>
      <c r="M112" s="7"/>
      <c r="N112" s="7"/>
      <c r="O112" s="11"/>
      <c r="P112" s="11"/>
      <c r="Q112" s="11"/>
      <c r="R112" s="11"/>
      <c r="W112" s="7"/>
      <c r="AP112" s="7"/>
      <c r="AQ112" s="7"/>
    </row>
    <row r="113" ht="15.75" customHeight="1">
      <c r="A113" s="6"/>
      <c r="B113" s="7"/>
      <c r="C113" s="12"/>
      <c r="E113" s="8"/>
      <c r="F113" s="7"/>
      <c r="G113" s="7"/>
      <c r="J113" s="9"/>
      <c r="K113" s="9"/>
      <c r="L113" s="9"/>
      <c r="M113" s="7"/>
      <c r="N113" s="7"/>
      <c r="O113" s="11"/>
      <c r="P113" s="11"/>
      <c r="Q113" s="11"/>
      <c r="R113" s="11"/>
      <c r="W113" s="7"/>
      <c r="AP113" s="7"/>
      <c r="AQ113" s="7"/>
    </row>
    <row r="114" ht="15.75" customHeight="1">
      <c r="A114" s="6"/>
      <c r="B114" s="7"/>
      <c r="C114" s="12"/>
      <c r="E114" s="8"/>
      <c r="F114" s="7"/>
      <c r="G114" s="7"/>
      <c r="J114" s="9"/>
      <c r="K114" s="9"/>
      <c r="L114" s="9"/>
      <c r="M114" s="7"/>
      <c r="N114" s="7"/>
      <c r="O114" s="11"/>
      <c r="P114" s="11"/>
      <c r="Q114" s="11"/>
      <c r="R114" s="11"/>
      <c r="W114" s="7"/>
      <c r="AP114" s="7"/>
      <c r="AQ114" s="7"/>
    </row>
    <row r="115" ht="15.75" customHeight="1">
      <c r="A115" s="6"/>
      <c r="B115" s="7"/>
      <c r="C115" s="12"/>
      <c r="E115" s="8"/>
      <c r="F115" s="7"/>
      <c r="G115" s="7"/>
      <c r="J115" s="9"/>
      <c r="K115" s="9"/>
      <c r="L115" s="9"/>
      <c r="M115" s="7"/>
      <c r="N115" s="7"/>
      <c r="O115" s="11"/>
      <c r="P115" s="11"/>
      <c r="Q115" s="11"/>
      <c r="R115" s="11"/>
      <c r="W115" s="7"/>
      <c r="AP115" s="7"/>
      <c r="AQ115" s="7"/>
    </row>
    <row r="116" ht="15.75" customHeight="1">
      <c r="A116" s="6"/>
      <c r="B116" s="7"/>
      <c r="C116" s="12"/>
      <c r="E116" s="8"/>
      <c r="F116" s="7"/>
      <c r="G116" s="7"/>
      <c r="J116" s="9"/>
      <c r="K116" s="9"/>
      <c r="L116" s="9"/>
      <c r="M116" s="7"/>
      <c r="N116" s="7"/>
      <c r="O116" s="11"/>
      <c r="P116" s="11"/>
      <c r="Q116" s="11"/>
      <c r="R116" s="11"/>
      <c r="W116" s="7"/>
      <c r="AP116" s="7"/>
      <c r="AQ116" s="7"/>
    </row>
    <row r="117" ht="15.75" customHeight="1">
      <c r="A117" s="6"/>
      <c r="B117" s="7"/>
      <c r="C117" s="12"/>
      <c r="E117" s="8"/>
      <c r="F117" s="7"/>
      <c r="G117" s="7"/>
      <c r="J117" s="9"/>
      <c r="K117" s="9"/>
      <c r="L117" s="9"/>
      <c r="M117" s="7"/>
      <c r="N117" s="7"/>
      <c r="O117" s="11"/>
      <c r="P117" s="11"/>
      <c r="Q117" s="11"/>
      <c r="R117" s="11"/>
      <c r="W117" s="7"/>
      <c r="AP117" s="7"/>
      <c r="AQ117" s="7"/>
    </row>
    <row r="118" ht="15.75" customHeight="1">
      <c r="A118" s="6"/>
      <c r="B118" s="7"/>
      <c r="C118" s="12"/>
      <c r="E118" s="8"/>
      <c r="F118" s="7"/>
      <c r="G118" s="7"/>
      <c r="J118" s="9"/>
      <c r="K118" s="9"/>
      <c r="L118" s="9"/>
      <c r="M118" s="7"/>
      <c r="N118" s="7"/>
      <c r="O118" s="11"/>
      <c r="P118" s="11"/>
      <c r="Q118" s="11"/>
      <c r="R118" s="11"/>
      <c r="W118" s="7"/>
      <c r="AP118" s="7"/>
      <c r="AQ118" s="7"/>
    </row>
    <row r="119" ht="15.75" customHeight="1">
      <c r="A119" s="6"/>
      <c r="B119" s="7"/>
      <c r="C119" s="12"/>
      <c r="E119" s="8"/>
      <c r="F119" s="7"/>
      <c r="G119" s="7"/>
      <c r="J119" s="9"/>
      <c r="K119" s="9"/>
      <c r="L119" s="9"/>
      <c r="M119" s="7"/>
      <c r="N119" s="7"/>
      <c r="O119" s="11"/>
      <c r="P119" s="11"/>
      <c r="Q119" s="11"/>
      <c r="R119" s="11"/>
      <c r="W119" s="7"/>
      <c r="AP119" s="7"/>
      <c r="AQ119" s="7"/>
    </row>
    <row r="120" ht="15.75" customHeight="1">
      <c r="A120" s="6"/>
      <c r="B120" s="7"/>
      <c r="C120" s="12"/>
      <c r="E120" s="8"/>
      <c r="F120" s="7"/>
      <c r="G120" s="7"/>
      <c r="J120" s="9"/>
      <c r="K120" s="9"/>
      <c r="L120" s="9"/>
      <c r="M120" s="7"/>
      <c r="N120" s="7"/>
      <c r="O120" s="11"/>
      <c r="P120" s="11"/>
      <c r="Q120" s="11"/>
      <c r="R120" s="11"/>
      <c r="W120" s="7"/>
      <c r="AP120" s="7"/>
      <c r="AQ120" s="7"/>
    </row>
    <row r="121" ht="15.75" customHeight="1">
      <c r="A121" s="6"/>
      <c r="B121" s="7"/>
      <c r="C121" s="12"/>
      <c r="E121" s="8"/>
      <c r="F121" s="7"/>
      <c r="G121" s="7"/>
      <c r="J121" s="9"/>
      <c r="K121" s="9"/>
      <c r="L121" s="9"/>
      <c r="M121" s="7"/>
      <c r="N121" s="7"/>
      <c r="O121" s="11"/>
      <c r="P121" s="11"/>
      <c r="Q121" s="11"/>
      <c r="R121" s="11"/>
      <c r="W121" s="7"/>
      <c r="AP121" s="7"/>
      <c r="AQ121" s="7"/>
    </row>
    <row r="122" ht="15.75" customHeight="1">
      <c r="A122" s="6"/>
      <c r="B122" s="7"/>
      <c r="C122" s="12"/>
      <c r="E122" s="8"/>
      <c r="F122" s="7"/>
      <c r="G122" s="7"/>
      <c r="J122" s="9"/>
      <c r="K122" s="9"/>
      <c r="L122" s="9"/>
      <c r="M122" s="7"/>
      <c r="N122" s="7"/>
      <c r="O122" s="11"/>
      <c r="P122" s="11"/>
      <c r="Q122" s="11"/>
      <c r="R122" s="11"/>
      <c r="W122" s="7"/>
      <c r="AP122" s="7"/>
      <c r="AQ122" s="7"/>
    </row>
    <row r="123" ht="15.75" customHeight="1">
      <c r="A123" s="6"/>
      <c r="B123" s="7"/>
      <c r="C123" s="12"/>
      <c r="E123" s="8"/>
      <c r="F123" s="7"/>
      <c r="G123" s="7"/>
      <c r="J123" s="9"/>
      <c r="K123" s="9"/>
      <c r="L123" s="9"/>
      <c r="M123" s="7"/>
      <c r="N123" s="7"/>
      <c r="O123" s="11"/>
      <c r="P123" s="11"/>
      <c r="Q123" s="11"/>
      <c r="R123" s="11"/>
      <c r="W123" s="7"/>
      <c r="AP123" s="7"/>
      <c r="AQ123" s="7"/>
    </row>
    <row r="124" ht="15.75" customHeight="1">
      <c r="A124" s="6"/>
      <c r="B124" s="7"/>
      <c r="C124" s="12"/>
      <c r="E124" s="8"/>
      <c r="F124" s="7"/>
      <c r="G124" s="7"/>
      <c r="J124" s="9"/>
      <c r="K124" s="9"/>
      <c r="L124" s="9"/>
      <c r="M124" s="7"/>
      <c r="N124" s="7"/>
      <c r="O124" s="11"/>
      <c r="P124" s="11"/>
      <c r="Q124" s="11"/>
      <c r="R124" s="11"/>
      <c r="W124" s="7"/>
      <c r="AP124" s="7"/>
      <c r="AQ124" s="7"/>
    </row>
    <row r="125" ht="15.75" customHeight="1">
      <c r="A125" s="6"/>
      <c r="B125" s="7"/>
      <c r="C125" s="12"/>
      <c r="E125" s="8"/>
      <c r="F125" s="7"/>
      <c r="G125" s="7"/>
      <c r="J125" s="9"/>
      <c r="K125" s="9"/>
      <c r="L125" s="9"/>
      <c r="M125" s="7"/>
      <c r="N125" s="7"/>
      <c r="O125" s="11"/>
      <c r="P125" s="11"/>
      <c r="Q125" s="11"/>
      <c r="R125" s="11"/>
      <c r="W125" s="7"/>
      <c r="AP125" s="7"/>
      <c r="AQ125" s="7"/>
    </row>
    <row r="126" ht="15.75" customHeight="1">
      <c r="A126" s="6"/>
      <c r="B126" s="7"/>
      <c r="C126" s="12"/>
      <c r="E126" s="8"/>
      <c r="F126" s="7"/>
      <c r="G126" s="7"/>
      <c r="J126" s="9"/>
      <c r="K126" s="9"/>
      <c r="L126" s="9"/>
      <c r="M126" s="7"/>
      <c r="N126" s="7"/>
      <c r="O126" s="11"/>
      <c r="P126" s="11"/>
      <c r="Q126" s="11"/>
      <c r="R126" s="11"/>
      <c r="W126" s="7"/>
      <c r="AP126" s="7"/>
      <c r="AQ126" s="7"/>
    </row>
    <row r="127" ht="15.75" customHeight="1">
      <c r="A127" s="6"/>
      <c r="B127" s="7"/>
      <c r="C127" s="12"/>
      <c r="E127" s="8"/>
      <c r="F127" s="7"/>
      <c r="G127" s="7"/>
      <c r="J127" s="9"/>
      <c r="K127" s="9"/>
      <c r="L127" s="9"/>
      <c r="M127" s="7"/>
      <c r="N127" s="7"/>
      <c r="O127" s="11"/>
      <c r="P127" s="11"/>
      <c r="Q127" s="11"/>
      <c r="R127" s="11"/>
      <c r="W127" s="7"/>
      <c r="AP127" s="7"/>
      <c r="AQ127" s="7"/>
    </row>
    <row r="128" ht="15.75" customHeight="1">
      <c r="A128" s="6"/>
      <c r="B128" s="7"/>
      <c r="C128" s="12"/>
      <c r="E128" s="8"/>
      <c r="F128" s="7"/>
      <c r="G128" s="7"/>
      <c r="J128" s="9"/>
      <c r="K128" s="9"/>
      <c r="L128" s="9"/>
      <c r="M128" s="7"/>
      <c r="N128" s="7"/>
      <c r="O128" s="11"/>
      <c r="P128" s="11"/>
      <c r="Q128" s="11"/>
      <c r="R128" s="11"/>
      <c r="W128" s="7"/>
      <c r="AP128" s="7"/>
      <c r="AQ128" s="7"/>
    </row>
    <row r="129" ht="15.75" customHeight="1">
      <c r="A129" s="6"/>
      <c r="B129" s="7"/>
      <c r="C129" s="12"/>
      <c r="E129" s="8"/>
      <c r="F129" s="7"/>
      <c r="G129" s="7"/>
      <c r="J129" s="9"/>
      <c r="K129" s="9"/>
      <c r="L129" s="9"/>
      <c r="M129" s="7"/>
      <c r="N129" s="7"/>
      <c r="O129" s="11"/>
      <c r="P129" s="11"/>
      <c r="Q129" s="11"/>
      <c r="R129" s="11"/>
      <c r="W129" s="7"/>
      <c r="AP129" s="7"/>
      <c r="AQ129" s="7"/>
    </row>
    <row r="130" ht="15.75" customHeight="1">
      <c r="A130" s="6"/>
      <c r="B130" s="7"/>
      <c r="C130" s="12"/>
      <c r="E130" s="8"/>
      <c r="F130" s="7"/>
      <c r="G130" s="7"/>
      <c r="J130" s="9"/>
      <c r="K130" s="9"/>
      <c r="L130" s="9"/>
      <c r="M130" s="7"/>
      <c r="N130" s="7"/>
      <c r="O130" s="11"/>
      <c r="P130" s="11"/>
      <c r="Q130" s="11"/>
      <c r="R130" s="11"/>
      <c r="W130" s="7"/>
      <c r="AP130" s="7"/>
      <c r="AQ130" s="7"/>
    </row>
    <row r="131" ht="15.75" customHeight="1">
      <c r="A131" s="6"/>
      <c r="B131" s="7"/>
      <c r="C131" s="12"/>
      <c r="E131" s="8"/>
      <c r="F131" s="7"/>
      <c r="G131" s="7"/>
      <c r="J131" s="9"/>
      <c r="K131" s="9"/>
      <c r="L131" s="9"/>
      <c r="M131" s="7"/>
      <c r="N131" s="7"/>
      <c r="O131" s="11"/>
      <c r="P131" s="11"/>
      <c r="Q131" s="11"/>
      <c r="R131" s="11"/>
      <c r="W131" s="7"/>
      <c r="AP131" s="7"/>
      <c r="AQ131" s="7"/>
    </row>
    <row r="132" ht="15.75" customHeight="1">
      <c r="A132" s="6"/>
      <c r="B132" s="7"/>
      <c r="C132" s="12"/>
      <c r="E132" s="8"/>
      <c r="F132" s="7"/>
      <c r="G132" s="7"/>
      <c r="J132" s="9"/>
      <c r="K132" s="9"/>
      <c r="L132" s="9"/>
      <c r="M132" s="7"/>
      <c r="N132" s="7"/>
      <c r="O132" s="11"/>
      <c r="P132" s="11"/>
      <c r="Q132" s="11"/>
      <c r="R132" s="11"/>
      <c r="W132" s="7"/>
      <c r="AP132" s="7"/>
      <c r="AQ132" s="7"/>
    </row>
    <row r="133" ht="15.75" customHeight="1">
      <c r="A133" s="6"/>
      <c r="B133" s="7"/>
      <c r="C133" s="12"/>
      <c r="E133" s="8"/>
      <c r="F133" s="7"/>
      <c r="G133" s="7"/>
      <c r="J133" s="9"/>
      <c r="K133" s="9"/>
      <c r="L133" s="9"/>
      <c r="M133" s="7"/>
      <c r="N133" s="7"/>
      <c r="O133" s="11"/>
      <c r="P133" s="11"/>
      <c r="Q133" s="11"/>
      <c r="R133" s="11"/>
      <c r="W133" s="7"/>
      <c r="AP133" s="7"/>
      <c r="AQ133" s="7"/>
    </row>
    <row r="134" ht="15.75" customHeight="1">
      <c r="A134" s="6"/>
      <c r="B134" s="7"/>
      <c r="C134" s="12"/>
      <c r="E134" s="8"/>
      <c r="F134" s="7"/>
      <c r="G134" s="7"/>
      <c r="J134" s="9"/>
      <c r="K134" s="9"/>
      <c r="L134" s="9"/>
      <c r="M134" s="7"/>
      <c r="N134" s="7"/>
      <c r="O134" s="11"/>
      <c r="P134" s="11"/>
      <c r="Q134" s="11"/>
      <c r="R134" s="11"/>
      <c r="W134" s="7"/>
      <c r="AP134" s="7"/>
      <c r="AQ134" s="7"/>
    </row>
    <row r="135" ht="15.75" customHeight="1">
      <c r="A135" s="6"/>
      <c r="B135" s="7"/>
      <c r="C135" s="12"/>
      <c r="E135" s="8"/>
      <c r="F135" s="7"/>
      <c r="G135" s="7"/>
      <c r="J135" s="9"/>
      <c r="K135" s="9"/>
      <c r="L135" s="9"/>
      <c r="M135" s="7"/>
      <c r="N135" s="7"/>
      <c r="O135" s="11"/>
      <c r="P135" s="11"/>
      <c r="Q135" s="11"/>
      <c r="R135" s="11"/>
      <c r="W135" s="7"/>
      <c r="AP135" s="7"/>
      <c r="AQ135" s="7"/>
    </row>
    <row r="136" ht="15.75" customHeight="1">
      <c r="A136" s="6"/>
      <c r="B136" s="7"/>
      <c r="C136" s="12"/>
      <c r="E136" s="8"/>
      <c r="F136" s="7"/>
      <c r="G136" s="7"/>
      <c r="J136" s="9"/>
      <c r="K136" s="9"/>
      <c r="L136" s="9"/>
      <c r="M136" s="7"/>
      <c r="N136" s="7"/>
      <c r="O136" s="11"/>
      <c r="P136" s="11"/>
      <c r="Q136" s="11"/>
      <c r="R136" s="11"/>
      <c r="W136" s="7"/>
      <c r="AP136" s="7"/>
      <c r="AQ136" s="7"/>
    </row>
    <row r="137" ht="15.75" customHeight="1">
      <c r="A137" s="6"/>
      <c r="B137" s="7"/>
      <c r="C137" s="12"/>
      <c r="E137" s="8"/>
      <c r="F137" s="7"/>
      <c r="G137" s="7"/>
      <c r="J137" s="9"/>
      <c r="K137" s="9"/>
      <c r="L137" s="9"/>
      <c r="M137" s="7"/>
      <c r="N137" s="7"/>
      <c r="O137" s="11"/>
      <c r="P137" s="11"/>
      <c r="Q137" s="11"/>
      <c r="R137" s="11"/>
      <c r="W137" s="7"/>
      <c r="AP137" s="7"/>
      <c r="AQ137" s="7"/>
    </row>
    <row r="138" ht="15.75" customHeight="1">
      <c r="A138" s="6"/>
      <c r="B138" s="7"/>
      <c r="C138" s="12"/>
      <c r="E138" s="8"/>
      <c r="F138" s="7"/>
      <c r="G138" s="7"/>
      <c r="J138" s="9"/>
      <c r="K138" s="9"/>
      <c r="L138" s="9"/>
      <c r="M138" s="7"/>
      <c r="N138" s="7"/>
      <c r="O138" s="11"/>
      <c r="P138" s="11"/>
      <c r="Q138" s="11"/>
      <c r="R138" s="11"/>
      <c r="W138" s="7"/>
      <c r="AP138" s="7"/>
      <c r="AQ138" s="7"/>
    </row>
    <row r="139" ht="15.75" customHeight="1">
      <c r="A139" s="6"/>
      <c r="B139" s="7"/>
      <c r="C139" s="12"/>
      <c r="E139" s="8"/>
      <c r="F139" s="7"/>
      <c r="G139" s="7"/>
      <c r="J139" s="9"/>
      <c r="K139" s="9"/>
      <c r="L139" s="9"/>
      <c r="M139" s="7"/>
      <c r="N139" s="7"/>
      <c r="O139" s="11"/>
      <c r="P139" s="11"/>
      <c r="Q139" s="11"/>
      <c r="R139" s="11"/>
      <c r="W139" s="7"/>
      <c r="AP139" s="7"/>
      <c r="AQ139" s="7"/>
    </row>
    <row r="140" ht="15.75" customHeight="1">
      <c r="A140" s="6"/>
      <c r="B140" s="7"/>
      <c r="C140" s="12"/>
      <c r="E140" s="8"/>
      <c r="F140" s="7"/>
      <c r="G140" s="7"/>
      <c r="J140" s="9"/>
      <c r="K140" s="9"/>
      <c r="L140" s="9"/>
      <c r="M140" s="7"/>
      <c r="N140" s="7"/>
      <c r="O140" s="11"/>
      <c r="P140" s="11"/>
      <c r="Q140" s="11"/>
      <c r="R140" s="11"/>
      <c r="W140" s="7"/>
      <c r="AP140" s="7"/>
      <c r="AQ140" s="7"/>
    </row>
    <row r="141" ht="15.75" customHeight="1">
      <c r="A141" s="6"/>
      <c r="B141" s="7"/>
      <c r="C141" s="12"/>
      <c r="E141" s="8"/>
      <c r="F141" s="7"/>
      <c r="G141" s="7"/>
      <c r="J141" s="9"/>
      <c r="K141" s="9"/>
      <c r="L141" s="9"/>
      <c r="M141" s="7"/>
      <c r="N141" s="7"/>
      <c r="O141" s="11"/>
      <c r="P141" s="11"/>
      <c r="Q141" s="11"/>
      <c r="R141" s="11"/>
      <c r="W141" s="7"/>
      <c r="AP141" s="7"/>
      <c r="AQ141" s="7"/>
    </row>
    <row r="142" ht="15.75" customHeight="1">
      <c r="A142" s="6"/>
      <c r="B142" s="7"/>
      <c r="C142" s="12"/>
      <c r="E142" s="8"/>
      <c r="F142" s="7"/>
      <c r="G142" s="7"/>
      <c r="J142" s="9"/>
      <c r="K142" s="9"/>
      <c r="L142" s="9"/>
      <c r="M142" s="7"/>
      <c r="N142" s="7"/>
      <c r="O142" s="11"/>
      <c r="P142" s="11"/>
      <c r="Q142" s="11"/>
      <c r="R142" s="11"/>
      <c r="W142" s="7"/>
      <c r="AP142" s="7"/>
      <c r="AQ142" s="7"/>
    </row>
    <row r="143" ht="15.75" customHeight="1">
      <c r="A143" s="6"/>
      <c r="B143" s="7"/>
      <c r="C143" s="12"/>
      <c r="E143" s="8"/>
      <c r="F143" s="7"/>
      <c r="G143" s="7"/>
      <c r="J143" s="9"/>
      <c r="K143" s="9"/>
      <c r="L143" s="9"/>
      <c r="M143" s="7"/>
      <c r="N143" s="7"/>
      <c r="O143" s="11"/>
      <c r="P143" s="11"/>
      <c r="Q143" s="11"/>
      <c r="R143" s="11"/>
      <c r="W143" s="7"/>
      <c r="AP143" s="7"/>
      <c r="AQ143" s="7"/>
    </row>
    <row r="144" ht="15.75" customHeight="1">
      <c r="A144" s="6"/>
      <c r="B144" s="7"/>
      <c r="C144" s="12"/>
      <c r="E144" s="8"/>
      <c r="F144" s="7"/>
      <c r="G144" s="7"/>
      <c r="J144" s="9"/>
      <c r="K144" s="9"/>
      <c r="L144" s="9"/>
      <c r="M144" s="7"/>
      <c r="N144" s="7"/>
      <c r="O144" s="11"/>
      <c r="P144" s="11"/>
      <c r="Q144" s="11"/>
      <c r="R144" s="11"/>
      <c r="W144" s="7"/>
      <c r="AP144" s="7"/>
      <c r="AQ144" s="7"/>
    </row>
    <row r="145" ht="15.75" customHeight="1">
      <c r="A145" s="6"/>
      <c r="B145" s="7"/>
      <c r="C145" s="12"/>
      <c r="E145" s="8"/>
      <c r="F145" s="7"/>
      <c r="G145" s="7"/>
      <c r="J145" s="9"/>
      <c r="K145" s="9"/>
      <c r="L145" s="9"/>
      <c r="M145" s="7"/>
      <c r="N145" s="7"/>
      <c r="O145" s="11"/>
      <c r="P145" s="11"/>
      <c r="Q145" s="11"/>
      <c r="R145" s="11"/>
      <c r="W145" s="7"/>
      <c r="AP145" s="7"/>
      <c r="AQ145" s="7"/>
    </row>
    <row r="146" ht="15.75" customHeight="1">
      <c r="A146" s="6"/>
      <c r="B146" s="7"/>
      <c r="C146" s="12"/>
      <c r="E146" s="8"/>
      <c r="F146" s="7"/>
      <c r="G146" s="7"/>
      <c r="J146" s="9"/>
      <c r="K146" s="9"/>
      <c r="L146" s="9"/>
      <c r="M146" s="7"/>
      <c r="N146" s="7"/>
      <c r="O146" s="11"/>
      <c r="P146" s="11"/>
      <c r="Q146" s="11"/>
      <c r="R146" s="11"/>
      <c r="W146" s="7"/>
      <c r="AP146" s="7"/>
      <c r="AQ146" s="7"/>
    </row>
    <row r="147" ht="15.75" customHeight="1">
      <c r="A147" s="6"/>
      <c r="B147" s="7"/>
      <c r="C147" s="12"/>
      <c r="E147" s="8"/>
      <c r="F147" s="7"/>
      <c r="G147" s="7"/>
      <c r="J147" s="9"/>
      <c r="K147" s="9"/>
      <c r="L147" s="9"/>
      <c r="M147" s="7"/>
      <c r="N147" s="7"/>
      <c r="O147" s="11"/>
      <c r="P147" s="11"/>
      <c r="Q147" s="11"/>
      <c r="R147" s="11"/>
      <c r="W147" s="7"/>
      <c r="AP147" s="7"/>
      <c r="AQ147" s="7"/>
    </row>
    <row r="148" ht="15.75" customHeight="1">
      <c r="A148" s="6"/>
      <c r="B148" s="7"/>
      <c r="C148" s="12"/>
      <c r="E148" s="8"/>
      <c r="F148" s="7"/>
      <c r="G148" s="7"/>
      <c r="J148" s="9"/>
      <c r="K148" s="9"/>
      <c r="L148" s="9"/>
      <c r="M148" s="7"/>
      <c r="N148" s="7"/>
      <c r="O148" s="11"/>
      <c r="P148" s="11"/>
      <c r="Q148" s="11"/>
      <c r="R148" s="11"/>
      <c r="W148" s="7"/>
      <c r="AP148" s="7"/>
      <c r="AQ148" s="7"/>
    </row>
    <row r="149" ht="15.75" customHeight="1">
      <c r="A149" s="6"/>
      <c r="B149" s="7"/>
      <c r="C149" s="12"/>
      <c r="E149" s="8"/>
      <c r="F149" s="7"/>
      <c r="G149" s="7"/>
      <c r="J149" s="9"/>
      <c r="K149" s="9"/>
      <c r="L149" s="9"/>
      <c r="M149" s="7"/>
      <c r="N149" s="7"/>
      <c r="O149" s="11"/>
      <c r="P149" s="11"/>
      <c r="Q149" s="11"/>
      <c r="R149" s="11"/>
      <c r="W149" s="7"/>
      <c r="AP149" s="7"/>
      <c r="AQ149" s="7"/>
    </row>
    <row r="150" ht="15.75" customHeight="1">
      <c r="A150" s="6"/>
      <c r="B150" s="7"/>
      <c r="C150" s="12"/>
      <c r="E150" s="8"/>
      <c r="F150" s="7"/>
      <c r="G150" s="7"/>
      <c r="J150" s="9"/>
      <c r="K150" s="9"/>
      <c r="L150" s="9"/>
      <c r="M150" s="7"/>
      <c r="N150" s="7"/>
      <c r="O150" s="11"/>
      <c r="P150" s="11"/>
      <c r="Q150" s="11"/>
      <c r="R150" s="11"/>
      <c r="W150" s="7"/>
      <c r="AP150" s="7"/>
      <c r="AQ150" s="7"/>
    </row>
    <row r="151" ht="15.75" customHeight="1">
      <c r="A151" s="6"/>
      <c r="B151" s="7"/>
      <c r="C151" s="12"/>
      <c r="E151" s="8"/>
      <c r="F151" s="7"/>
      <c r="G151" s="7"/>
      <c r="J151" s="9"/>
      <c r="K151" s="9"/>
      <c r="L151" s="9"/>
      <c r="M151" s="7"/>
      <c r="N151" s="7"/>
      <c r="O151" s="11"/>
      <c r="P151" s="11"/>
      <c r="Q151" s="11"/>
      <c r="R151" s="11"/>
      <c r="W151" s="7"/>
      <c r="AP151" s="7"/>
      <c r="AQ151" s="7"/>
    </row>
    <row r="152" ht="15.75" customHeight="1">
      <c r="A152" s="6"/>
      <c r="B152" s="7"/>
      <c r="C152" s="12"/>
      <c r="E152" s="8"/>
      <c r="F152" s="7"/>
      <c r="G152" s="7"/>
      <c r="J152" s="9"/>
      <c r="K152" s="9"/>
      <c r="L152" s="9"/>
      <c r="M152" s="7"/>
      <c r="N152" s="7"/>
      <c r="O152" s="11"/>
      <c r="P152" s="11"/>
      <c r="Q152" s="11"/>
      <c r="R152" s="11"/>
      <c r="W152" s="7"/>
      <c r="AP152" s="7"/>
      <c r="AQ152" s="7"/>
    </row>
    <row r="153" ht="15.75" customHeight="1">
      <c r="A153" s="6"/>
      <c r="B153" s="7"/>
      <c r="C153" s="12"/>
      <c r="E153" s="8"/>
      <c r="F153" s="7"/>
      <c r="G153" s="7"/>
      <c r="J153" s="9"/>
      <c r="K153" s="9"/>
      <c r="L153" s="9"/>
      <c r="M153" s="7"/>
      <c r="N153" s="7"/>
      <c r="O153" s="11"/>
      <c r="P153" s="11"/>
      <c r="Q153" s="11"/>
      <c r="R153" s="11"/>
      <c r="W153" s="7"/>
      <c r="AP153" s="7"/>
      <c r="AQ153" s="7"/>
    </row>
    <row r="154" ht="15.75" customHeight="1">
      <c r="A154" s="6"/>
      <c r="B154" s="7"/>
      <c r="C154" s="12"/>
      <c r="E154" s="8"/>
      <c r="F154" s="7"/>
      <c r="G154" s="7"/>
      <c r="J154" s="9"/>
      <c r="K154" s="9"/>
      <c r="L154" s="9"/>
      <c r="M154" s="7"/>
      <c r="N154" s="7"/>
      <c r="O154" s="11"/>
      <c r="P154" s="11"/>
      <c r="Q154" s="11"/>
      <c r="R154" s="11"/>
      <c r="W154" s="7"/>
      <c r="AP154" s="7"/>
      <c r="AQ154" s="7"/>
    </row>
    <row r="155" ht="15.75" customHeight="1">
      <c r="A155" s="6"/>
      <c r="B155" s="7"/>
      <c r="C155" s="12"/>
      <c r="E155" s="8"/>
      <c r="F155" s="7"/>
      <c r="G155" s="7"/>
      <c r="J155" s="9"/>
      <c r="K155" s="9"/>
      <c r="L155" s="9"/>
      <c r="M155" s="7"/>
      <c r="N155" s="7"/>
      <c r="O155" s="11"/>
      <c r="P155" s="11"/>
      <c r="Q155" s="11"/>
      <c r="R155" s="11"/>
      <c r="W155" s="7"/>
      <c r="AP155" s="7"/>
      <c r="AQ155" s="7"/>
    </row>
    <row r="156" ht="15.75" customHeight="1">
      <c r="A156" s="6"/>
      <c r="B156" s="7"/>
      <c r="C156" s="12"/>
      <c r="E156" s="8"/>
      <c r="F156" s="7"/>
      <c r="G156" s="7"/>
      <c r="J156" s="9"/>
      <c r="K156" s="9"/>
      <c r="L156" s="9"/>
      <c r="M156" s="7"/>
      <c r="N156" s="7"/>
      <c r="O156" s="11"/>
      <c r="P156" s="11"/>
      <c r="Q156" s="11"/>
      <c r="R156" s="11"/>
      <c r="W156" s="7"/>
      <c r="AP156" s="7"/>
      <c r="AQ156" s="7"/>
    </row>
    <row r="157" ht="15.75" customHeight="1">
      <c r="A157" s="6"/>
      <c r="B157" s="7"/>
      <c r="C157" s="12"/>
      <c r="E157" s="8"/>
      <c r="F157" s="7"/>
      <c r="G157" s="7"/>
      <c r="J157" s="9"/>
      <c r="K157" s="9"/>
      <c r="L157" s="9"/>
      <c r="M157" s="7"/>
      <c r="N157" s="7"/>
      <c r="O157" s="11"/>
      <c r="P157" s="11"/>
      <c r="Q157" s="11"/>
      <c r="R157" s="11"/>
      <c r="W157" s="7"/>
      <c r="AP157" s="7"/>
      <c r="AQ157" s="7"/>
    </row>
    <row r="158" ht="15.75" customHeight="1">
      <c r="A158" s="6"/>
      <c r="B158" s="7"/>
      <c r="C158" s="12"/>
      <c r="E158" s="8"/>
      <c r="F158" s="7"/>
      <c r="G158" s="7"/>
      <c r="J158" s="9"/>
      <c r="K158" s="9"/>
      <c r="L158" s="9"/>
      <c r="M158" s="7"/>
      <c r="N158" s="7"/>
      <c r="O158" s="11"/>
      <c r="P158" s="11"/>
      <c r="Q158" s="11"/>
      <c r="R158" s="11"/>
      <c r="W158" s="7"/>
      <c r="AP158" s="7"/>
      <c r="AQ158" s="7"/>
    </row>
    <row r="159" ht="15.75" customHeight="1">
      <c r="A159" s="6"/>
      <c r="B159" s="7"/>
      <c r="C159" s="12"/>
      <c r="E159" s="8"/>
      <c r="F159" s="7"/>
      <c r="G159" s="7"/>
      <c r="J159" s="9"/>
      <c r="K159" s="9"/>
      <c r="L159" s="9"/>
      <c r="M159" s="7"/>
      <c r="N159" s="7"/>
      <c r="O159" s="11"/>
      <c r="P159" s="11"/>
      <c r="Q159" s="11"/>
      <c r="R159" s="11"/>
      <c r="W159" s="7"/>
      <c r="AP159" s="7"/>
      <c r="AQ159" s="7"/>
    </row>
    <row r="160" ht="15.75" customHeight="1">
      <c r="A160" s="6"/>
      <c r="B160" s="7"/>
      <c r="C160" s="12"/>
      <c r="E160" s="8"/>
      <c r="F160" s="7"/>
      <c r="G160" s="7"/>
      <c r="J160" s="9"/>
      <c r="K160" s="9"/>
      <c r="L160" s="9"/>
      <c r="M160" s="7"/>
      <c r="N160" s="7"/>
      <c r="O160" s="11"/>
      <c r="P160" s="11"/>
      <c r="Q160" s="11"/>
      <c r="R160" s="11"/>
      <c r="W160" s="7"/>
      <c r="AP160" s="7"/>
      <c r="AQ160" s="7"/>
    </row>
    <row r="161" ht="15.75" customHeight="1">
      <c r="A161" s="6"/>
      <c r="B161" s="7"/>
      <c r="C161" s="12"/>
      <c r="E161" s="8"/>
      <c r="F161" s="7"/>
      <c r="G161" s="7"/>
      <c r="J161" s="9"/>
      <c r="K161" s="9"/>
      <c r="L161" s="9"/>
      <c r="M161" s="7"/>
      <c r="N161" s="7"/>
      <c r="O161" s="11"/>
      <c r="P161" s="11"/>
      <c r="Q161" s="11"/>
      <c r="R161" s="11"/>
      <c r="W161" s="7"/>
      <c r="AP161" s="7"/>
      <c r="AQ161" s="7"/>
    </row>
    <row r="162" ht="15.75" customHeight="1">
      <c r="A162" s="6"/>
      <c r="B162" s="7"/>
      <c r="C162" s="12"/>
      <c r="E162" s="8"/>
      <c r="F162" s="7"/>
      <c r="G162" s="7"/>
      <c r="J162" s="9"/>
      <c r="K162" s="9"/>
      <c r="L162" s="9"/>
      <c r="M162" s="7"/>
      <c r="N162" s="7"/>
      <c r="O162" s="11"/>
      <c r="P162" s="11"/>
      <c r="Q162" s="11"/>
      <c r="R162" s="11"/>
      <c r="W162" s="7"/>
      <c r="AP162" s="7"/>
      <c r="AQ162" s="7"/>
    </row>
    <row r="163" ht="15.75" customHeight="1">
      <c r="A163" s="6"/>
      <c r="B163" s="7"/>
      <c r="C163" s="12"/>
      <c r="E163" s="8"/>
      <c r="F163" s="7"/>
      <c r="G163" s="7"/>
      <c r="J163" s="9"/>
      <c r="K163" s="9"/>
      <c r="L163" s="9"/>
      <c r="M163" s="7"/>
      <c r="N163" s="7"/>
      <c r="O163" s="11"/>
      <c r="P163" s="11"/>
      <c r="Q163" s="11"/>
      <c r="R163" s="11"/>
      <c r="W163" s="7"/>
      <c r="AP163" s="7"/>
      <c r="AQ163" s="7"/>
    </row>
    <row r="164" ht="15.75" customHeight="1">
      <c r="A164" s="6"/>
      <c r="B164" s="7"/>
      <c r="C164" s="12"/>
      <c r="E164" s="8"/>
      <c r="F164" s="7"/>
      <c r="G164" s="7"/>
      <c r="J164" s="9"/>
      <c r="K164" s="9"/>
      <c r="L164" s="9"/>
      <c r="M164" s="7"/>
      <c r="N164" s="7"/>
      <c r="O164" s="11"/>
      <c r="P164" s="11"/>
      <c r="Q164" s="11"/>
      <c r="R164" s="11"/>
      <c r="W164" s="7"/>
      <c r="AP164" s="7"/>
      <c r="AQ164" s="7"/>
    </row>
    <row r="165" ht="15.75" customHeight="1">
      <c r="A165" s="6"/>
      <c r="B165" s="7"/>
      <c r="C165" s="12"/>
      <c r="E165" s="8"/>
      <c r="F165" s="7"/>
      <c r="G165" s="7"/>
      <c r="J165" s="9"/>
      <c r="K165" s="9"/>
      <c r="L165" s="9"/>
      <c r="M165" s="7"/>
      <c r="N165" s="7"/>
      <c r="O165" s="11"/>
      <c r="P165" s="11"/>
      <c r="Q165" s="11"/>
      <c r="R165" s="11"/>
      <c r="W165" s="7"/>
      <c r="AP165" s="7"/>
      <c r="AQ165" s="7"/>
    </row>
    <row r="166" ht="15.75" customHeight="1">
      <c r="A166" s="6"/>
      <c r="B166" s="7"/>
      <c r="C166" s="12"/>
      <c r="E166" s="8"/>
      <c r="F166" s="7"/>
      <c r="G166" s="7"/>
      <c r="J166" s="9"/>
      <c r="K166" s="9"/>
      <c r="L166" s="9"/>
      <c r="M166" s="7"/>
      <c r="N166" s="7"/>
      <c r="O166" s="11"/>
      <c r="P166" s="11"/>
      <c r="Q166" s="11"/>
      <c r="R166" s="11"/>
      <c r="W166" s="7"/>
      <c r="AP166" s="7"/>
      <c r="AQ166" s="7"/>
    </row>
    <row r="167" ht="15.75" customHeight="1">
      <c r="A167" s="6"/>
      <c r="B167" s="7"/>
      <c r="C167" s="12"/>
      <c r="E167" s="8"/>
      <c r="F167" s="7"/>
      <c r="G167" s="7"/>
      <c r="J167" s="9"/>
      <c r="K167" s="9"/>
      <c r="L167" s="9"/>
      <c r="M167" s="7"/>
      <c r="N167" s="7"/>
      <c r="O167" s="11"/>
      <c r="P167" s="11"/>
      <c r="Q167" s="11"/>
      <c r="R167" s="11"/>
      <c r="W167" s="7"/>
      <c r="AP167" s="7"/>
      <c r="AQ167" s="7"/>
    </row>
    <row r="168" ht="15.75" customHeight="1">
      <c r="A168" s="6"/>
      <c r="B168" s="7"/>
      <c r="C168" s="12"/>
      <c r="E168" s="8"/>
      <c r="F168" s="7"/>
      <c r="G168" s="7"/>
      <c r="J168" s="9"/>
      <c r="K168" s="9"/>
      <c r="L168" s="9"/>
      <c r="M168" s="7"/>
      <c r="N168" s="7"/>
      <c r="O168" s="11"/>
      <c r="P168" s="11"/>
      <c r="Q168" s="11"/>
      <c r="R168" s="11"/>
      <c r="W168" s="7"/>
      <c r="AP168" s="7"/>
      <c r="AQ168" s="7"/>
    </row>
    <row r="169" ht="15.75" customHeight="1">
      <c r="A169" s="6"/>
      <c r="B169" s="7"/>
      <c r="C169" s="12"/>
      <c r="E169" s="8"/>
      <c r="F169" s="7"/>
      <c r="G169" s="7"/>
      <c r="J169" s="9"/>
      <c r="K169" s="9"/>
      <c r="L169" s="9"/>
      <c r="M169" s="7"/>
      <c r="N169" s="7"/>
      <c r="O169" s="11"/>
      <c r="P169" s="11"/>
      <c r="Q169" s="11"/>
      <c r="R169" s="11"/>
      <c r="W169" s="7"/>
      <c r="AP169" s="7"/>
      <c r="AQ169" s="7"/>
    </row>
    <row r="170" ht="15.75" customHeight="1">
      <c r="A170" s="6"/>
      <c r="B170" s="7"/>
      <c r="C170" s="12"/>
      <c r="E170" s="8"/>
      <c r="F170" s="7"/>
      <c r="G170" s="7"/>
      <c r="J170" s="9"/>
      <c r="K170" s="9"/>
      <c r="L170" s="9"/>
      <c r="M170" s="7"/>
      <c r="N170" s="7"/>
      <c r="O170" s="11"/>
      <c r="P170" s="11"/>
      <c r="Q170" s="11"/>
      <c r="R170" s="11"/>
      <c r="W170" s="7"/>
      <c r="AP170" s="7"/>
      <c r="AQ170" s="7"/>
    </row>
    <row r="171" ht="15.75" customHeight="1">
      <c r="A171" s="6"/>
      <c r="B171" s="7"/>
      <c r="C171" s="12"/>
      <c r="E171" s="8"/>
      <c r="F171" s="7"/>
      <c r="G171" s="7"/>
      <c r="J171" s="9"/>
      <c r="K171" s="9"/>
      <c r="L171" s="9"/>
      <c r="M171" s="7"/>
      <c r="N171" s="7"/>
      <c r="O171" s="11"/>
      <c r="P171" s="11"/>
      <c r="Q171" s="11"/>
      <c r="R171" s="11"/>
      <c r="W171" s="7"/>
      <c r="AP171" s="7"/>
      <c r="AQ171" s="7"/>
    </row>
    <row r="172" ht="15.75" customHeight="1">
      <c r="A172" s="6"/>
      <c r="B172" s="7"/>
      <c r="C172" s="12"/>
      <c r="E172" s="8"/>
      <c r="F172" s="7"/>
      <c r="G172" s="7"/>
      <c r="J172" s="9"/>
      <c r="K172" s="9"/>
      <c r="L172" s="9"/>
      <c r="M172" s="7"/>
      <c r="N172" s="7"/>
      <c r="O172" s="11"/>
      <c r="P172" s="11"/>
      <c r="Q172" s="11"/>
      <c r="R172" s="11"/>
      <c r="W172" s="7"/>
      <c r="AP172" s="7"/>
      <c r="AQ172" s="7"/>
    </row>
    <row r="173" ht="15.75" customHeight="1">
      <c r="A173" s="6"/>
      <c r="B173" s="7"/>
      <c r="C173" s="12"/>
      <c r="E173" s="8"/>
      <c r="F173" s="7"/>
      <c r="G173" s="7"/>
      <c r="J173" s="9"/>
      <c r="K173" s="9"/>
      <c r="L173" s="9"/>
      <c r="M173" s="7"/>
      <c r="N173" s="7"/>
      <c r="O173" s="11"/>
      <c r="P173" s="11"/>
      <c r="Q173" s="11"/>
      <c r="R173" s="11"/>
      <c r="W173" s="7"/>
      <c r="AP173" s="7"/>
      <c r="AQ173" s="7"/>
    </row>
    <row r="174" ht="15.75" customHeight="1">
      <c r="A174" s="6"/>
      <c r="B174" s="7"/>
      <c r="C174" s="12"/>
      <c r="E174" s="8"/>
      <c r="F174" s="7"/>
      <c r="G174" s="7"/>
      <c r="J174" s="9"/>
      <c r="K174" s="9"/>
      <c r="L174" s="9"/>
      <c r="M174" s="7"/>
      <c r="N174" s="7"/>
      <c r="O174" s="11"/>
      <c r="P174" s="11"/>
      <c r="Q174" s="11"/>
      <c r="R174" s="11"/>
      <c r="W174" s="7"/>
      <c r="AP174" s="7"/>
      <c r="AQ174" s="7"/>
    </row>
    <row r="175" ht="15.75" customHeight="1">
      <c r="A175" s="6"/>
      <c r="B175" s="7"/>
      <c r="C175" s="12"/>
      <c r="E175" s="8"/>
      <c r="F175" s="7"/>
      <c r="G175" s="7"/>
      <c r="J175" s="9"/>
      <c r="K175" s="9"/>
      <c r="L175" s="9"/>
      <c r="M175" s="7"/>
      <c r="N175" s="7"/>
      <c r="O175" s="11"/>
      <c r="P175" s="11"/>
      <c r="Q175" s="11"/>
      <c r="R175" s="11"/>
      <c r="W175" s="7"/>
      <c r="AP175" s="7"/>
      <c r="AQ175" s="7"/>
    </row>
    <row r="176" ht="15.75" customHeight="1">
      <c r="A176" s="6"/>
      <c r="B176" s="7"/>
      <c r="C176" s="12"/>
      <c r="E176" s="8"/>
      <c r="F176" s="7"/>
      <c r="G176" s="7"/>
      <c r="J176" s="9"/>
      <c r="K176" s="9"/>
      <c r="L176" s="9"/>
      <c r="M176" s="7"/>
      <c r="N176" s="7"/>
      <c r="O176" s="11"/>
      <c r="P176" s="11"/>
      <c r="Q176" s="11"/>
      <c r="R176" s="11"/>
      <c r="W176" s="7"/>
      <c r="AP176" s="7"/>
      <c r="AQ176" s="7"/>
    </row>
    <row r="177" ht="15.75" customHeight="1">
      <c r="A177" s="6"/>
      <c r="B177" s="7"/>
      <c r="C177" s="12"/>
      <c r="E177" s="8"/>
      <c r="F177" s="7"/>
      <c r="G177" s="7"/>
      <c r="J177" s="9"/>
      <c r="K177" s="9"/>
      <c r="L177" s="9"/>
      <c r="M177" s="7"/>
      <c r="N177" s="7"/>
      <c r="O177" s="11"/>
      <c r="P177" s="11"/>
      <c r="Q177" s="11"/>
      <c r="R177" s="11"/>
      <c r="W177" s="7"/>
      <c r="AP177" s="7"/>
      <c r="AQ177" s="7"/>
    </row>
    <row r="178" ht="15.75" customHeight="1">
      <c r="A178" s="6"/>
      <c r="B178" s="7"/>
      <c r="C178" s="12"/>
      <c r="E178" s="8"/>
      <c r="F178" s="7"/>
      <c r="G178" s="7"/>
      <c r="J178" s="9"/>
      <c r="K178" s="9"/>
      <c r="L178" s="9"/>
      <c r="M178" s="7"/>
      <c r="N178" s="7"/>
      <c r="O178" s="11"/>
      <c r="P178" s="11"/>
      <c r="Q178" s="11"/>
      <c r="R178" s="11"/>
      <c r="W178" s="7"/>
      <c r="AP178" s="7"/>
      <c r="AQ178" s="7"/>
    </row>
    <row r="179" ht="15.75" customHeight="1">
      <c r="A179" s="6"/>
      <c r="B179" s="7"/>
      <c r="C179" s="12"/>
      <c r="E179" s="8"/>
      <c r="F179" s="7"/>
      <c r="G179" s="7"/>
      <c r="J179" s="9"/>
      <c r="K179" s="9"/>
      <c r="L179" s="9"/>
      <c r="M179" s="7"/>
      <c r="N179" s="7"/>
      <c r="O179" s="11"/>
      <c r="P179" s="11"/>
      <c r="Q179" s="11"/>
      <c r="R179" s="11"/>
      <c r="W179" s="7"/>
      <c r="AP179" s="7"/>
      <c r="AQ179" s="7"/>
    </row>
    <row r="180" ht="15.75" customHeight="1">
      <c r="A180" s="6"/>
      <c r="B180" s="7"/>
      <c r="C180" s="12"/>
      <c r="E180" s="8"/>
      <c r="F180" s="7"/>
      <c r="G180" s="7"/>
      <c r="J180" s="9"/>
      <c r="K180" s="9"/>
      <c r="L180" s="9"/>
      <c r="M180" s="7"/>
      <c r="N180" s="7"/>
      <c r="O180" s="11"/>
      <c r="P180" s="11"/>
      <c r="Q180" s="11"/>
      <c r="R180" s="11"/>
      <c r="W180" s="7"/>
      <c r="AP180" s="7"/>
      <c r="AQ180" s="7"/>
    </row>
    <row r="181" ht="15.75" customHeight="1">
      <c r="A181" s="6"/>
      <c r="B181" s="7"/>
      <c r="C181" s="12"/>
      <c r="E181" s="8"/>
      <c r="F181" s="7"/>
      <c r="G181" s="7"/>
      <c r="J181" s="9"/>
      <c r="K181" s="9"/>
      <c r="L181" s="9"/>
      <c r="M181" s="7"/>
      <c r="N181" s="7"/>
      <c r="O181" s="11"/>
      <c r="P181" s="11"/>
      <c r="Q181" s="11"/>
      <c r="R181" s="11"/>
      <c r="W181" s="7"/>
      <c r="AP181" s="7"/>
      <c r="AQ181" s="7"/>
    </row>
    <row r="182" ht="15.75" customHeight="1">
      <c r="A182" s="6"/>
      <c r="B182" s="7"/>
      <c r="C182" s="12"/>
      <c r="E182" s="8"/>
      <c r="F182" s="7"/>
      <c r="G182" s="7"/>
      <c r="J182" s="9"/>
      <c r="K182" s="9"/>
      <c r="L182" s="9"/>
      <c r="M182" s="7"/>
      <c r="N182" s="7"/>
      <c r="O182" s="11"/>
      <c r="P182" s="11"/>
      <c r="Q182" s="11"/>
      <c r="R182" s="11"/>
      <c r="W182" s="7"/>
      <c r="AP182" s="7"/>
      <c r="AQ182" s="7"/>
    </row>
    <row r="183" ht="15.75" customHeight="1">
      <c r="A183" s="6"/>
      <c r="B183" s="7"/>
      <c r="C183" s="12"/>
      <c r="E183" s="8"/>
      <c r="F183" s="7"/>
      <c r="G183" s="7"/>
      <c r="J183" s="9"/>
      <c r="K183" s="9"/>
      <c r="L183" s="9"/>
      <c r="M183" s="7"/>
      <c r="N183" s="7"/>
      <c r="O183" s="11"/>
      <c r="P183" s="11"/>
      <c r="Q183" s="11"/>
      <c r="R183" s="11"/>
      <c r="W183" s="7"/>
      <c r="AP183" s="7"/>
      <c r="AQ183" s="7"/>
    </row>
    <row r="184" ht="15.75" customHeight="1">
      <c r="A184" s="6"/>
      <c r="B184" s="7"/>
      <c r="C184" s="12"/>
      <c r="E184" s="8"/>
      <c r="F184" s="7"/>
      <c r="G184" s="7"/>
      <c r="J184" s="9"/>
      <c r="K184" s="9"/>
      <c r="L184" s="9"/>
      <c r="M184" s="7"/>
      <c r="N184" s="7"/>
      <c r="O184" s="11"/>
      <c r="P184" s="11"/>
      <c r="Q184" s="11"/>
      <c r="R184" s="11"/>
      <c r="W184" s="7"/>
      <c r="AP184" s="7"/>
      <c r="AQ184" s="7"/>
    </row>
    <row r="185" ht="15.75" customHeight="1">
      <c r="A185" s="6"/>
      <c r="B185" s="7"/>
      <c r="C185" s="12"/>
      <c r="E185" s="8"/>
      <c r="F185" s="7"/>
      <c r="G185" s="7"/>
      <c r="J185" s="9"/>
      <c r="K185" s="9"/>
      <c r="L185" s="9"/>
      <c r="M185" s="7"/>
      <c r="N185" s="7"/>
      <c r="O185" s="11"/>
      <c r="P185" s="11"/>
      <c r="Q185" s="11"/>
      <c r="R185" s="11"/>
      <c r="W185" s="7"/>
      <c r="AP185" s="7"/>
      <c r="AQ185" s="7"/>
    </row>
    <row r="186" ht="15.75" customHeight="1">
      <c r="A186" s="6"/>
      <c r="B186" s="7"/>
      <c r="C186" s="12"/>
      <c r="E186" s="8"/>
      <c r="F186" s="7"/>
      <c r="G186" s="7"/>
      <c r="J186" s="9"/>
      <c r="K186" s="9"/>
      <c r="L186" s="9"/>
      <c r="M186" s="7"/>
      <c r="N186" s="7"/>
      <c r="O186" s="11"/>
      <c r="P186" s="11"/>
      <c r="Q186" s="11"/>
      <c r="R186" s="11"/>
      <c r="W186" s="7"/>
      <c r="AP186" s="7"/>
      <c r="AQ186" s="7"/>
    </row>
    <row r="187" ht="15.75" customHeight="1">
      <c r="A187" s="6"/>
      <c r="B187" s="7"/>
      <c r="C187" s="12"/>
      <c r="E187" s="8"/>
      <c r="F187" s="7"/>
      <c r="G187" s="7"/>
      <c r="J187" s="9"/>
      <c r="K187" s="9"/>
      <c r="L187" s="9"/>
      <c r="M187" s="7"/>
      <c r="N187" s="7"/>
      <c r="O187" s="11"/>
      <c r="P187" s="11"/>
      <c r="Q187" s="11"/>
      <c r="R187" s="11"/>
      <c r="W187" s="7"/>
      <c r="AP187" s="7"/>
      <c r="AQ187" s="7"/>
    </row>
    <row r="188" ht="15.75" customHeight="1">
      <c r="A188" s="6"/>
      <c r="B188" s="7"/>
      <c r="C188" s="12"/>
      <c r="E188" s="8"/>
      <c r="F188" s="7"/>
      <c r="G188" s="7"/>
      <c r="J188" s="9"/>
      <c r="K188" s="9"/>
      <c r="L188" s="9"/>
      <c r="M188" s="7"/>
      <c r="N188" s="7"/>
      <c r="O188" s="11"/>
      <c r="P188" s="11"/>
      <c r="Q188" s="11"/>
      <c r="R188" s="11"/>
      <c r="W188" s="7"/>
      <c r="AP188" s="7"/>
      <c r="AQ188" s="7"/>
    </row>
    <row r="189" ht="15.75" customHeight="1">
      <c r="A189" s="6"/>
      <c r="B189" s="7"/>
      <c r="C189" s="12"/>
      <c r="E189" s="8"/>
      <c r="F189" s="7"/>
      <c r="G189" s="7"/>
      <c r="J189" s="9"/>
      <c r="K189" s="9"/>
      <c r="L189" s="9"/>
      <c r="M189" s="7"/>
      <c r="N189" s="7"/>
      <c r="O189" s="11"/>
      <c r="P189" s="11"/>
      <c r="Q189" s="11"/>
      <c r="R189" s="11"/>
      <c r="W189" s="7"/>
      <c r="AP189" s="7"/>
      <c r="AQ189" s="7"/>
    </row>
    <row r="190" ht="15.75" customHeight="1">
      <c r="A190" s="6"/>
      <c r="B190" s="7"/>
      <c r="C190" s="12"/>
      <c r="E190" s="8"/>
      <c r="F190" s="7"/>
      <c r="G190" s="7"/>
      <c r="J190" s="9"/>
      <c r="K190" s="9"/>
      <c r="L190" s="9"/>
      <c r="M190" s="7"/>
      <c r="N190" s="7"/>
      <c r="O190" s="11"/>
      <c r="P190" s="11"/>
      <c r="Q190" s="11"/>
      <c r="R190" s="11"/>
      <c r="W190" s="7"/>
      <c r="AP190" s="7"/>
      <c r="AQ190" s="7"/>
    </row>
    <row r="191" ht="15.75" customHeight="1">
      <c r="A191" s="6"/>
      <c r="B191" s="7"/>
      <c r="C191" s="12"/>
      <c r="E191" s="8"/>
      <c r="F191" s="7"/>
      <c r="G191" s="7"/>
      <c r="J191" s="9"/>
      <c r="K191" s="9"/>
      <c r="L191" s="9"/>
      <c r="M191" s="7"/>
      <c r="N191" s="7"/>
      <c r="O191" s="11"/>
      <c r="P191" s="11"/>
      <c r="Q191" s="11"/>
      <c r="R191" s="11"/>
      <c r="W191" s="7"/>
      <c r="AP191" s="7"/>
      <c r="AQ191" s="7"/>
    </row>
    <row r="192" ht="15.75" customHeight="1">
      <c r="A192" s="6"/>
      <c r="B192" s="7"/>
      <c r="C192" s="12"/>
      <c r="E192" s="8"/>
      <c r="F192" s="7"/>
      <c r="G192" s="7"/>
      <c r="J192" s="9"/>
      <c r="K192" s="9"/>
      <c r="L192" s="9"/>
      <c r="M192" s="7"/>
      <c r="N192" s="7"/>
      <c r="O192" s="11"/>
      <c r="P192" s="11"/>
      <c r="Q192" s="11"/>
      <c r="R192" s="11"/>
      <c r="W192" s="7"/>
      <c r="AP192" s="7"/>
      <c r="AQ192" s="7"/>
    </row>
    <row r="193" ht="15.75" customHeight="1">
      <c r="A193" s="6"/>
      <c r="B193" s="7"/>
      <c r="C193" s="12"/>
      <c r="E193" s="8"/>
      <c r="F193" s="7"/>
      <c r="G193" s="7"/>
      <c r="J193" s="9"/>
      <c r="K193" s="9"/>
      <c r="L193" s="9"/>
      <c r="M193" s="7"/>
      <c r="N193" s="7"/>
      <c r="O193" s="11"/>
      <c r="P193" s="11"/>
      <c r="Q193" s="11"/>
      <c r="R193" s="11"/>
      <c r="W193" s="7"/>
      <c r="AP193" s="7"/>
      <c r="AQ193" s="7"/>
    </row>
    <row r="194" ht="15.75" customHeight="1">
      <c r="A194" s="6"/>
      <c r="B194" s="7"/>
      <c r="C194" s="12"/>
      <c r="E194" s="8"/>
      <c r="F194" s="7"/>
      <c r="G194" s="7"/>
      <c r="J194" s="9"/>
      <c r="K194" s="9"/>
      <c r="L194" s="9"/>
      <c r="M194" s="7"/>
      <c r="N194" s="7"/>
      <c r="O194" s="11"/>
      <c r="P194" s="11"/>
      <c r="Q194" s="11"/>
      <c r="R194" s="11"/>
      <c r="W194" s="7"/>
      <c r="AP194" s="7"/>
      <c r="AQ194" s="7"/>
    </row>
    <row r="195" ht="15.75" customHeight="1">
      <c r="A195" s="6"/>
      <c r="B195" s="7"/>
      <c r="C195" s="12"/>
      <c r="E195" s="8"/>
      <c r="F195" s="7"/>
      <c r="G195" s="7"/>
      <c r="J195" s="9"/>
      <c r="K195" s="9"/>
      <c r="L195" s="9"/>
      <c r="M195" s="7"/>
      <c r="N195" s="7"/>
      <c r="O195" s="11"/>
      <c r="P195" s="11"/>
      <c r="Q195" s="11"/>
      <c r="R195" s="11"/>
      <c r="W195" s="7"/>
      <c r="AP195" s="7"/>
      <c r="AQ195" s="7"/>
    </row>
    <row r="196" ht="15.75" customHeight="1">
      <c r="A196" s="6"/>
      <c r="B196" s="7"/>
      <c r="C196" s="12"/>
      <c r="E196" s="8"/>
      <c r="F196" s="7"/>
      <c r="G196" s="7"/>
      <c r="J196" s="9"/>
      <c r="K196" s="9"/>
      <c r="L196" s="9"/>
      <c r="M196" s="7"/>
      <c r="N196" s="7"/>
      <c r="O196" s="11"/>
      <c r="P196" s="11"/>
      <c r="Q196" s="11"/>
      <c r="R196" s="11"/>
      <c r="W196" s="7"/>
      <c r="AP196" s="7"/>
      <c r="AQ196" s="7"/>
    </row>
    <row r="197" ht="15.75" customHeight="1">
      <c r="A197" s="6"/>
      <c r="B197" s="7"/>
      <c r="C197" s="12"/>
      <c r="E197" s="8"/>
      <c r="F197" s="7"/>
      <c r="G197" s="7"/>
      <c r="J197" s="9"/>
      <c r="K197" s="9"/>
      <c r="L197" s="9"/>
      <c r="M197" s="7"/>
      <c r="N197" s="7"/>
      <c r="O197" s="11"/>
      <c r="P197" s="11"/>
      <c r="Q197" s="11"/>
      <c r="R197" s="11"/>
      <c r="W197" s="7"/>
      <c r="AP197" s="7"/>
      <c r="AQ197" s="7"/>
    </row>
    <row r="198" ht="15.75" customHeight="1">
      <c r="A198" s="6"/>
      <c r="B198" s="7"/>
      <c r="C198" s="12"/>
      <c r="E198" s="8"/>
      <c r="F198" s="7"/>
      <c r="G198" s="7"/>
      <c r="J198" s="9"/>
      <c r="K198" s="9"/>
      <c r="L198" s="9"/>
      <c r="M198" s="7"/>
      <c r="N198" s="7"/>
      <c r="O198" s="11"/>
      <c r="P198" s="11"/>
      <c r="Q198" s="11"/>
      <c r="R198" s="11"/>
      <c r="W198" s="7"/>
      <c r="AP198" s="7"/>
      <c r="AQ198" s="7"/>
    </row>
    <row r="199" ht="15.75" customHeight="1">
      <c r="A199" s="6"/>
      <c r="B199" s="7"/>
      <c r="C199" s="12"/>
      <c r="E199" s="8"/>
      <c r="F199" s="7"/>
      <c r="G199" s="7"/>
      <c r="J199" s="9"/>
      <c r="K199" s="9"/>
      <c r="L199" s="9"/>
      <c r="M199" s="7"/>
      <c r="N199" s="7"/>
      <c r="O199" s="11"/>
      <c r="P199" s="11"/>
      <c r="Q199" s="11"/>
      <c r="R199" s="11"/>
      <c r="W199" s="7"/>
      <c r="AP199" s="7"/>
      <c r="AQ199" s="7"/>
    </row>
    <row r="200" ht="15.75" customHeight="1">
      <c r="A200" s="6"/>
      <c r="B200" s="7"/>
      <c r="C200" s="12"/>
      <c r="E200" s="8"/>
      <c r="F200" s="7"/>
      <c r="G200" s="7"/>
      <c r="J200" s="9"/>
      <c r="K200" s="9"/>
      <c r="L200" s="9"/>
      <c r="M200" s="7"/>
      <c r="N200" s="7"/>
      <c r="O200" s="11"/>
      <c r="P200" s="11"/>
      <c r="Q200" s="11"/>
      <c r="R200" s="11"/>
      <c r="W200" s="7"/>
      <c r="AP200" s="7"/>
      <c r="AQ200" s="7"/>
    </row>
    <row r="201" ht="15.75" customHeight="1">
      <c r="A201" s="6"/>
      <c r="B201" s="7"/>
      <c r="C201" s="12"/>
      <c r="E201" s="8"/>
      <c r="F201" s="7"/>
      <c r="G201" s="7"/>
      <c r="J201" s="9"/>
      <c r="K201" s="9"/>
      <c r="L201" s="9"/>
      <c r="M201" s="7"/>
      <c r="N201" s="7"/>
      <c r="O201" s="11"/>
      <c r="P201" s="11"/>
      <c r="Q201" s="11"/>
      <c r="R201" s="11"/>
      <c r="W201" s="7"/>
      <c r="AP201" s="7"/>
      <c r="AQ201" s="7"/>
    </row>
    <row r="202" ht="15.75" customHeight="1">
      <c r="A202" s="6"/>
      <c r="B202" s="7"/>
      <c r="C202" s="12"/>
      <c r="E202" s="8"/>
      <c r="F202" s="7"/>
      <c r="G202" s="7"/>
      <c r="J202" s="9"/>
      <c r="K202" s="9"/>
      <c r="L202" s="9"/>
      <c r="M202" s="7"/>
      <c r="N202" s="7"/>
      <c r="O202" s="11"/>
      <c r="P202" s="11"/>
      <c r="Q202" s="11"/>
      <c r="R202" s="11"/>
      <c r="W202" s="7"/>
      <c r="AP202" s="7"/>
      <c r="AQ202" s="7"/>
    </row>
    <row r="203" ht="15.75" customHeight="1">
      <c r="A203" s="6"/>
      <c r="B203" s="7"/>
      <c r="C203" s="12"/>
      <c r="E203" s="8"/>
      <c r="F203" s="7"/>
      <c r="G203" s="7"/>
      <c r="J203" s="9"/>
      <c r="K203" s="9"/>
      <c r="L203" s="9"/>
      <c r="M203" s="7"/>
      <c r="N203" s="7"/>
      <c r="O203" s="11"/>
      <c r="P203" s="11"/>
      <c r="Q203" s="11"/>
      <c r="R203" s="11"/>
      <c r="W203" s="7"/>
      <c r="AP203" s="7"/>
      <c r="AQ203" s="7"/>
    </row>
    <row r="204" ht="15.75" customHeight="1">
      <c r="A204" s="6"/>
      <c r="B204" s="7"/>
      <c r="C204" s="12"/>
      <c r="E204" s="8"/>
      <c r="F204" s="7"/>
      <c r="G204" s="7"/>
      <c r="J204" s="9"/>
      <c r="K204" s="9"/>
      <c r="L204" s="9"/>
      <c r="M204" s="7"/>
      <c r="N204" s="7"/>
      <c r="O204" s="11"/>
      <c r="P204" s="11"/>
      <c r="Q204" s="11"/>
      <c r="R204" s="11"/>
      <c r="W204" s="7"/>
      <c r="AP204" s="7"/>
      <c r="AQ204" s="7"/>
    </row>
    <row r="205" ht="15.75" customHeight="1">
      <c r="A205" s="6"/>
      <c r="B205" s="7"/>
      <c r="C205" s="12"/>
      <c r="E205" s="8"/>
      <c r="F205" s="7"/>
      <c r="G205" s="7"/>
      <c r="J205" s="9"/>
      <c r="K205" s="9"/>
      <c r="L205" s="9"/>
      <c r="M205" s="7"/>
      <c r="N205" s="7"/>
      <c r="O205" s="11"/>
      <c r="P205" s="11"/>
      <c r="Q205" s="11"/>
      <c r="R205" s="11"/>
      <c r="W205" s="7"/>
      <c r="AP205" s="7"/>
      <c r="AQ205" s="7"/>
    </row>
    <row r="206" ht="15.75" customHeight="1">
      <c r="A206" s="6"/>
      <c r="B206" s="7"/>
      <c r="C206" s="12"/>
      <c r="E206" s="8"/>
      <c r="F206" s="7"/>
      <c r="G206" s="7"/>
      <c r="J206" s="9"/>
      <c r="K206" s="9"/>
      <c r="L206" s="9"/>
      <c r="M206" s="7"/>
      <c r="N206" s="7"/>
      <c r="O206" s="11"/>
      <c r="P206" s="11"/>
      <c r="Q206" s="11"/>
      <c r="R206" s="11"/>
      <c r="W206" s="7"/>
      <c r="AP206" s="7"/>
      <c r="AQ206" s="7"/>
    </row>
    <row r="207" ht="15.75" customHeight="1">
      <c r="A207" s="6"/>
      <c r="B207" s="7"/>
      <c r="C207" s="12"/>
      <c r="E207" s="8"/>
      <c r="F207" s="7"/>
      <c r="G207" s="7"/>
      <c r="J207" s="9"/>
      <c r="K207" s="9"/>
      <c r="L207" s="9"/>
      <c r="M207" s="7"/>
      <c r="N207" s="7"/>
      <c r="O207" s="11"/>
      <c r="P207" s="11"/>
      <c r="Q207" s="11"/>
      <c r="R207" s="11"/>
      <c r="W207" s="7"/>
      <c r="AP207" s="7"/>
      <c r="AQ207" s="7"/>
    </row>
    <row r="208" ht="15.75" customHeight="1">
      <c r="A208" s="6"/>
      <c r="B208" s="7"/>
      <c r="C208" s="12"/>
      <c r="E208" s="8"/>
      <c r="F208" s="7"/>
      <c r="G208" s="7"/>
      <c r="J208" s="9"/>
      <c r="K208" s="9"/>
      <c r="L208" s="9"/>
      <c r="M208" s="7"/>
      <c r="N208" s="7"/>
      <c r="O208" s="11"/>
      <c r="P208" s="11"/>
      <c r="Q208" s="11"/>
      <c r="R208" s="11"/>
      <c r="W208" s="7"/>
      <c r="AP208" s="7"/>
      <c r="AQ208" s="7"/>
    </row>
    <row r="209" ht="15.75" customHeight="1">
      <c r="A209" s="6"/>
      <c r="B209" s="7"/>
      <c r="C209" s="12"/>
      <c r="E209" s="8"/>
      <c r="F209" s="7"/>
      <c r="G209" s="7"/>
      <c r="J209" s="9"/>
      <c r="K209" s="9"/>
      <c r="L209" s="9"/>
      <c r="M209" s="7"/>
      <c r="N209" s="7"/>
      <c r="O209" s="11"/>
      <c r="P209" s="11"/>
      <c r="Q209" s="11"/>
      <c r="R209" s="11"/>
      <c r="W209" s="7"/>
      <c r="AP209" s="7"/>
      <c r="AQ209" s="7"/>
    </row>
    <row r="210" ht="15.75" customHeight="1">
      <c r="A210" s="6"/>
      <c r="B210" s="7"/>
      <c r="C210" s="12"/>
      <c r="E210" s="8"/>
      <c r="F210" s="7"/>
      <c r="G210" s="7"/>
      <c r="J210" s="9"/>
      <c r="K210" s="9"/>
      <c r="L210" s="9"/>
      <c r="M210" s="7"/>
      <c r="N210" s="7"/>
      <c r="O210" s="11"/>
      <c r="P210" s="11"/>
      <c r="Q210" s="11"/>
      <c r="R210" s="11"/>
      <c r="W210" s="7"/>
      <c r="AP210" s="7"/>
      <c r="AQ210" s="7"/>
    </row>
    <row r="211" ht="15.75" customHeight="1">
      <c r="A211" s="6"/>
      <c r="B211" s="7"/>
      <c r="C211" s="12"/>
      <c r="E211" s="8"/>
      <c r="F211" s="7"/>
      <c r="G211" s="7"/>
      <c r="J211" s="9"/>
      <c r="K211" s="9"/>
      <c r="L211" s="9"/>
      <c r="M211" s="7"/>
      <c r="N211" s="7"/>
      <c r="O211" s="11"/>
      <c r="P211" s="11"/>
      <c r="Q211" s="11"/>
      <c r="R211" s="11"/>
      <c r="W211" s="7"/>
      <c r="AP211" s="7"/>
      <c r="AQ211" s="7"/>
    </row>
    <row r="212" ht="15.75" customHeight="1">
      <c r="A212" s="6"/>
      <c r="B212" s="7"/>
      <c r="C212" s="12"/>
      <c r="E212" s="8"/>
      <c r="F212" s="7"/>
      <c r="G212" s="7"/>
      <c r="J212" s="9"/>
      <c r="K212" s="9"/>
      <c r="L212" s="9"/>
      <c r="M212" s="7"/>
      <c r="N212" s="7"/>
      <c r="O212" s="11"/>
      <c r="P212" s="11"/>
      <c r="Q212" s="11"/>
      <c r="R212" s="11"/>
      <c r="W212" s="7"/>
      <c r="AP212" s="7"/>
      <c r="AQ212" s="7"/>
    </row>
    <row r="213" ht="15.75" customHeight="1">
      <c r="A213" s="6"/>
      <c r="B213" s="7"/>
      <c r="C213" s="12"/>
      <c r="E213" s="8"/>
      <c r="F213" s="7"/>
      <c r="G213" s="7"/>
      <c r="J213" s="9"/>
      <c r="K213" s="9"/>
      <c r="L213" s="9"/>
      <c r="M213" s="7"/>
      <c r="N213" s="7"/>
      <c r="O213" s="11"/>
      <c r="P213" s="11"/>
      <c r="Q213" s="11"/>
      <c r="R213" s="11"/>
      <c r="W213" s="7"/>
      <c r="AP213" s="7"/>
      <c r="AQ213" s="7"/>
    </row>
    <row r="214" ht="15.75" customHeight="1">
      <c r="A214" s="6"/>
      <c r="B214" s="7"/>
      <c r="C214" s="12"/>
      <c r="E214" s="8"/>
      <c r="F214" s="7"/>
      <c r="G214" s="7"/>
      <c r="J214" s="9"/>
      <c r="K214" s="9"/>
      <c r="L214" s="9"/>
      <c r="M214" s="7"/>
      <c r="N214" s="7"/>
      <c r="O214" s="11"/>
      <c r="P214" s="11"/>
      <c r="Q214" s="11"/>
      <c r="R214" s="11"/>
      <c r="W214" s="7"/>
      <c r="AP214" s="7"/>
      <c r="AQ214" s="7"/>
    </row>
    <row r="215" ht="15.75" customHeight="1">
      <c r="A215" s="6"/>
      <c r="B215" s="7"/>
      <c r="C215" s="12"/>
      <c r="E215" s="8"/>
      <c r="F215" s="7"/>
      <c r="G215" s="7"/>
      <c r="J215" s="9"/>
      <c r="K215" s="9"/>
      <c r="L215" s="9"/>
      <c r="M215" s="7"/>
      <c r="N215" s="7"/>
      <c r="O215" s="11"/>
      <c r="P215" s="11"/>
      <c r="Q215" s="11"/>
      <c r="R215" s="11"/>
      <c r="W215" s="7"/>
      <c r="AP215" s="7"/>
      <c r="AQ215" s="7"/>
    </row>
    <row r="216" ht="15.75" customHeight="1">
      <c r="A216" s="6"/>
      <c r="B216" s="7"/>
      <c r="C216" s="12"/>
      <c r="E216" s="8"/>
      <c r="F216" s="7"/>
      <c r="G216" s="7"/>
      <c r="J216" s="9"/>
      <c r="K216" s="9"/>
      <c r="L216" s="9"/>
      <c r="M216" s="7"/>
      <c r="N216" s="7"/>
      <c r="O216" s="11"/>
      <c r="P216" s="11"/>
      <c r="Q216" s="11"/>
      <c r="R216" s="11"/>
      <c r="W216" s="7"/>
      <c r="AP216" s="7"/>
      <c r="AQ216" s="7"/>
    </row>
    <row r="217" ht="15.75" customHeight="1">
      <c r="A217" s="6"/>
      <c r="B217" s="7"/>
      <c r="C217" s="12"/>
      <c r="E217" s="8"/>
      <c r="F217" s="7"/>
      <c r="G217" s="7"/>
      <c r="J217" s="9"/>
      <c r="K217" s="9"/>
      <c r="L217" s="9"/>
      <c r="M217" s="7"/>
      <c r="N217" s="7"/>
      <c r="O217" s="11"/>
      <c r="P217" s="11"/>
      <c r="Q217" s="11"/>
      <c r="R217" s="11"/>
      <c r="W217" s="7"/>
      <c r="AP217" s="7"/>
      <c r="AQ217" s="7"/>
    </row>
    <row r="218" ht="15.75" customHeight="1">
      <c r="A218" s="6"/>
      <c r="B218" s="7"/>
      <c r="C218" s="12"/>
      <c r="E218" s="8"/>
      <c r="F218" s="7"/>
      <c r="G218" s="7"/>
      <c r="J218" s="9"/>
      <c r="K218" s="9"/>
      <c r="L218" s="9"/>
      <c r="M218" s="7"/>
      <c r="N218" s="7"/>
      <c r="O218" s="11"/>
      <c r="P218" s="11"/>
      <c r="Q218" s="11"/>
      <c r="R218" s="11"/>
      <c r="W218" s="7"/>
      <c r="AP218" s="7"/>
      <c r="AQ218" s="7"/>
    </row>
    <row r="219" ht="15.75" customHeight="1">
      <c r="A219" s="6"/>
      <c r="B219" s="7"/>
      <c r="E219" s="7"/>
      <c r="F219" s="7"/>
      <c r="G219" s="7"/>
      <c r="J219" s="9"/>
      <c r="K219" s="9"/>
      <c r="L219" s="9"/>
      <c r="M219" s="7"/>
      <c r="N219" s="7"/>
      <c r="O219" s="11"/>
      <c r="P219" s="11"/>
      <c r="Q219" s="11"/>
      <c r="R219" s="11"/>
      <c r="W219" s="7"/>
      <c r="AP219" s="7"/>
      <c r="AQ219" s="7"/>
    </row>
    <row r="220" ht="15.75" customHeight="1">
      <c r="A220" s="6"/>
      <c r="B220" s="7"/>
      <c r="E220" s="7"/>
      <c r="F220" s="7"/>
      <c r="G220" s="7"/>
      <c r="J220" s="9"/>
      <c r="K220" s="9"/>
      <c r="L220" s="9"/>
      <c r="M220" s="7"/>
      <c r="N220" s="7"/>
      <c r="O220" s="11"/>
      <c r="P220" s="11"/>
      <c r="Q220" s="11"/>
      <c r="R220" s="11"/>
      <c r="W220" s="7"/>
      <c r="AP220" s="7"/>
      <c r="AQ220" s="7"/>
    </row>
    <row r="221" ht="15.75" customHeight="1">
      <c r="A221" s="6"/>
      <c r="B221" s="7"/>
      <c r="E221" s="7"/>
      <c r="F221" s="7"/>
      <c r="G221" s="7"/>
      <c r="J221" s="9"/>
      <c r="K221" s="9"/>
      <c r="L221" s="9"/>
      <c r="M221" s="7"/>
      <c r="N221" s="7"/>
      <c r="O221" s="11"/>
      <c r="P221" s="11"/>
      <c r="Q221" s="11"/>
      <c r="R221" s="11"/>
      <c r="W221" s="7"/>
      <c r="AP221" s="7"/>
      <c r="AQ221" s="7"/>
    </row>
    <row r="222" ht="15.75" customHeight="1">
      <c r="A222" s="6"/>
      <c r="B222" s="7"/>
      <c r="E222" s="7"/>
      <c r="F222" s="7"/>
      <c r="G222" s="7"/>
      <c r="J222" s="9"/>
      <c r="K222" s="9"/>
      <c r="L222" s="9"/>
      <c r="M222" s="7"/>
      <c r="N222" s="7"/>
      <c r="O222" s="11"/>
      <c r="P222" s="11"/>
      <c r="Q222" s="11"/>
      <c r="R222" s="11"/>
      <c r="W222" s="7"/>
      <c r="AP222" s="7"/>
      <c r="AQ222" s="7"/>
    </row>
    <row r="223" ht="15.75" customHeight="1">
      <c r="A223" s="6"/>
      <c r="B223" s="7"/>
      <c r="E223" s="7"/>
      <c r="F223" s="7"/>
      <c r="G223" s="7"/>
      <c r="J223" s="9"/>
      <c r="K223" s="9"/>
      <c r="L223" s="9"/>
      <c r="M223" s="7"/>
      <c r="N223" s="7"/>
      <c r="O223" s="11"/>
      <c r="P223" s="11"/>
      <c r="Q223" s="11"/>
      <c r="R223" s="11"/>
      <c r="W223" s="7"/>
      <c r="AP223" s="7"/>
      <c r="AQ223" s="7"/>
    </row>
    <row r="224" ht="15.75" customHeight="1">
      <c r="A224" s="6"/>
      <c r="B224" s="7"/>
      <c r="E224" s="7"/>
      <c r="F224" s="7"/>
      <c r="G224" s="7"/>
      <c r="J224" s="9"/>
      <c r="K224" s="9"/>
      <c r="L224" s="9"/>
      <c r="M224" s="7"/>
      <c r="N224" s="7"/>
      <c r="O224" s="11"/>
      <c r="P224" s="11"/>
      <c r="Q224" s="11"/>
      <c r="R224" s="11"/>
      <c r="W224" s="7"/>
      <c r="AP224" s="7"/>
      <c r="AQ224" s="7"/>
    </row>
    <row r="225" ht="15.75" customHeight="1">
      <c r="A225" s="6"/>
      <c r="B225" s="7"/>
      <c r="E225" s="7"/>
      <c r="F225" s="7"/>
      <c r="G225" s="7"/>
      <c r="J225" s="9"/>
      <c r="K225" s="9"/>
      <c r="L225" s="9"/>
      <c r="M225" s="7"/>
      <c r="N225" s="7"/>
      <c r="O225" s="11"/>
      <c r="P225" s="11"/>
      <c r="Q225" s="11"/>
      <c r="R225" s="11"/>
      <c r="W225" s="7"/>
      <c r="AP225" s="7"/>
      <c r="AQ225" s="7"/>
    </row>
    <row r="226" ht="15.75" customHeight="1">
      <c r="A226" s="6"/>
      <c r="B226" s="7"/>
      <c r="E226" s="7"/>
      <c r="F226" s="7"/>
      <c r="G226" s="7"/>
      <c r="J226" s="9"/>
      <c r="K226" s="9"/>
      <c r="L226" s="9"/>
      <c r="M226" s="7"/>
      <c r="N226" s="7"/>
      <c r="O226" s="11"/>
      <c r="P226" s="11"/>
      <c r="Q226" s="11"/>
      <c r="R226" s="11"/>
      <c r="W226" s="7"/>
      <c r="AP226" s="7"/>
      <c r="AQ226" s="7"/>
    </row>
    <row r="227" ht="15.75" customHeight="1">
      <c r="A227" s="6"/>
      <c r="B227" s="7"/>
      <c r="E227" s="7"/>
      <c r="F227" s="7"/>
      <c r="G227" s="7"/>
      <c r="J227" s="9"/>
      <c r="K227" s="9"/>
      <c r="L227" s="9"/>
      <c r="M227" s="7"/>
      <c r="N227" s="7"/>
      <c r="O227" s="11"/>
      <c r="P227" s="11"/>
      <c r="Q227" s="11"/>
      <c r="R227" s="11"/>
      <c r="W227" s="7"/>
      <c r="AP227" s="7"/>
      <c r="AQ227" s="7"/>
    </row>
    <row r="228" ht="15.75" customHeight="1">
      <c r="A228" s="6"/>
      <c r="B228" s="7"/>
      <c r="E228" s="7"/>
      <c r="F228" s="7"/>
      <c r="G228" s="7"/>
      <c r="J228" s="9"/>
      <c r="K228" s="9"/>
      <c r="L228" s="9"/>
      <c r="M228" s="7"/>
      <c r="N228" s="7"/>
      <c r="O228" s="11"/>
      <c r="P228" s="11"/>
      <c r="Q228" s="11"/>
      <c r="R228" s="11"/>
      <c r="W228" s="7"/>
      <c r="AP228" s="7"/>
      <c r="AQ228" s="7"/>
    </row>
    <row r="229" ht="15.75" customHeight="1">
      <c r="A229" s="6"/>
      <c r="B229" s="7"/>
      <c r="E229" s="7"/>
      <c r="F229" s="7"/>
      <c r="G229" s="7"/>
      <c r="J229" s="9"/>
      <c r="K229" s="9"/>
      <c r="L229" s="9"/>
      <c r="M229" s="7"/>
      <c r="N229" s="7"/>
      <c r="O229" s="11"/>
      <c r="P229" s="11"/>
      <c r="Q229" s="11"/>
      <c r="R229" s="11"/>
      <c r="W229" s="7"/>
      <c r="AP229" s="7"/>
      <c r="AQ229" s="7"/>
    </row>
    <row r="230" ht="15.75" customHeight="1">
      <c r="A230" s="6"/>
      <c r="B230" s="7"/>
      <c r="E230" s="7"/>
      <c r="F230" s="7"/>
      <c r="G230" s="7"/>
      <c r="J230" s="9"/>
      <c r="K230" s="9"/>
      <c r="L230" s="9"/>
      <c r="M230" s="7"/>
      <c r="N230" s="7"/>
      <c r="O230" s="11"/>
      <c r="P230" s="11"/>
      <c r="Q230" s="11"/>
      <c r="R230" s="11"/>
      <c r="W230" s="7"/>
      <c r="AP230" s="7"/>
      <c r="AQ230" s="7"/>
    </row>
    <row r="231" ht="15.75" customHeight="1">
      <c r="A231" s="6"/>
      <c r="B231" s="7"/>
      <c r="E231" s="7"/>
      <c r="F231" s="7"/>
      <c r="G231" s="7"/>
      <c r="J231" s="9"/>
      <c r="K231" s="9"/>
      <c r="L231" s="9"/>
      <c r="M231" s="7"/>
      <c r="N231" s="7"/>
      <c r="O231" s="11"/>
      <c r="P231" s="11"/>
      <c r="Q231" s="11"/>
      <c r="R231" s="11"/>
      <c r="W231" s="7"/>
      <c r="AP231" s="7"/>
      <c r="AQ231" s="7"/>
    </row>
    <row r="232" ht="15.75" customHeight="1">
      <c r="A232" s="6"/>
      <c r="B232" s="7"/>
      <c r="E232" s="7"/>
      <c r="F232" s="7"/>
      <c r="G232" s="7"/>
      <c r="J232" s="9"/>
      <c r="K232" s="9"/>
      <c r="L232" s="9"/>
      <c r="M232" s="7"/>
      <c r="N232" s="7"/>
      <c r="O232" s="11"/>
      <c r="P232" s="11"/>
      <c r="Q232" s="11"/>
      <c r="R232" s="11"/>
      <c r="W232" s="7"/>
      <c r="AP232" s="7"/>
      <c r="AQ232" s="7"/>
    </row>
    <row r="233" ht="15.75" customHeight="1">
      <c r="A233" s="6"/>
      <c r="B233" s="7"/>
      <c r="E233" s="7"/>
      <c r="F233" s="7"/>
      <c r="G233" s="7"/>
      <c r="J233" s="9"/>
      <c r="K233" s="9"/>
      <c r="L233" s="9"/>
      <c r="M233" s="7"/>
      <c r="N233" s="7"/>
      <c r="O233" s="11"/>
      <c r="P233" s="11"/>
      <c r="Q233" s="11"/>
      <c r="R233" s="11"/>
      <c r="W233" s="7"/>
      <c r="AP233" s="7"/>
      <c r="AQ233" s="7"/>
    </row>
    <row r="234" ht="15.75" customHeight="1">
      <c r="A234" s="6"/>
      <c r="B234" s="7"/>
      <c r="E234" s="7"/>
      <c r="F234" s="7"/>
      <c r="G234" s="7"/>
      <c r="J234" s="9"/>
      <c r="K234" s="9"/>
      <c r="L234" s="9"/>
      <c r="M234" s="7"/>
      <c r="N234" s="7"/>
      <c r="O234" s="11"/>
      <c r="P234" s="11"/>
      <c r="Q234" s="11"/>
      <c r="R234" s="11"/>
      <c r="W234" s="7"/>
      <c r="AP234" s="7"/>
      <c r="AQ234" s="7"/>
    </row>
    <row r="235" ht="15.75" customHeight="1">
      <c r="A235" s="6"/>
      <c r="B235" s="7"/>
      <c r="E235" s="7"/>
      <c r="F235" s="7"/>
      <c r="G235" s="7"/>
      <c r="J235" s="9"/>
      <c r="K235" s="9"/>
      <c r="L235" s="9"/>
      <c r="M235" s="7"/>
      <c r="N235" s="7"/>
      <c r="O235" s="11"/>
      <c r="P235" s="11"/>
      <c r="Q235" s="11"/>
      <c r="R235" s="11"/>
      <c r="W235" s="7"/>
      <c r="AP235" s="7"/>
      <c r="AQ235" s="7"/>
    </row>
    <row r="236" ht="15.75" customHeight="1">
      <c r="A236" s="6"/>
      <c r="B236" s="7"/>
      <c r="E236" s="7"/>
      <c r="F236" s="7"/>
      <c r="G236" s="7"/>
      <c r="J236" s="9"/>
      <c r="K236" s="9"/>
      <c r="L236" s="9"/>
      <c r="M236" s="7"/>
      <c r="N236" s="7"/>
      <c r="O236" s="11"/>
      <c r="P236" s="11"/>
      <c r="Q236" s="11"/>
      <c r="R236" s="11"/>
      <c r="W236" s="7"/>
      <c r="AP236" s="7"/>
      <c r="AQ236" s="7"/>
    </row>
    <row r="237" ht="15.75" customHeight="1">
      <c r="A237" s="6"/>
      <c r="B237" s="7"/>
      <c r="E237" s="7"/>
      <c r="F237" s="7"/>
      <c r="G237" s="7"/>
      <c r="J237" s="9"/>
      <c r="K237" s="9"/>
      <c r="L237" s="9"/>
      <c r="M237" s="7"/>
      <c r="N237" s="7"/>
      <c r="O237" s="11"/>
      <c r="P237" s="11"/>
      <c r="Q237" s="11"/>
      <c r="R237" s="11"/>
      <c r="W237" s="7"/>
      <c r="AP237" s="7"/>
      <c r="AQ237" s="7"/>
    </row>
    <row r="238" ht="15.75" customHeight="1">
      <c r="A238" s="6"/>
      <c r="B238" s="7"/>
      <c r="E238" s="7"/>
      <c r="F238" s="7"/>
      <c r="G238" s="7"/>
      <c r="J238" s="9"/>
      <c r="K238" s="9"/>
      <c r="L238" s="9"/>
      <c r="M238" s="7"/>
      <c r="N238" s="7"/>
      <c r="O238" s="11"/>
      <c r="P238" s="11"/>
      <c r="Q238" s="11"/>
      <c r="R238" s="11"/>
      <c r="W238" s="7"/>
      <c r="AP238" s="7"/>
      <c r="AQ238" s="7"/>
    </row>
    <row r="239" ht="15.75" customHeight="1">
      <c r="A239" s="6"/>
      <c r="B239" s="7"/>
      <c r="E239" s="7"/>
      <c r="F239" s="7"/>
      <c r="G239" s="7"/>
      <c r="J239" s="9"/>
      <c r="K239" s="9"/>
      <c r="L239" s="9"/>
      <c r="M239" s="7"/>
      <c r="N239" s="7"/>
      <c r="O239" s="11"/>
      <c r="P239" s="11"/>
      <c r="Q239" s="11"/>
      <c r="R239" s="11"/>
      <c r="W239" s="7"/>
      <c r="AP239" s="7"/>
      <c r="AQ239" s="7"/>
    </row>
    <row r="240" ht="15.75" customHeight="1">
      <c r="A240" s="6"/>
      <c r="B240" s="7"/>
      <c r="E240" s="7"/>
      <c r="F240" s="7"/>
      <c r="G240" s="7"/>
      <c r="J240" s="9"/>
      <c r="K240" s="9"/>
      <c r="L240" s="9"/>
      <c r="M240" s="7"/>
      <c r="N240" s="7"/>
      <c r="O240" s="11"/>
      <c r="P240" s="11"/>
      <c r="Q240" s="11"/>
      <c r="R240" s="11"/>
      <c r="W240" s="7"/>
      <c r="AP240" s="7"/>
      <c r="AQ240" s="7"/>
    </row>
    <row r="241" ht="15.75" customHeight="1">
      <c r="A241" s="6"/>
      <c r="B241" s="7"/>
      <c r="E241" s="7"/>
      <c r="F241" s="7"/>
      <c r="G241" s="7"/>
      <c r="J241" s="9"/>
      <c r="K241" s="9"/>
      <c r="L241" s="9"/>
      <c r="M241" s="7"/>
      <c r="N241" s="7"/>
      <c r="O241" s="11"/>
      <c r="P241" s="11"/>
      <c r="Q241" s="11"/>
      <c r="R241" s="11"/>
      <c r="W241" s="7"/>
      <c r="AP241" s="7"/>
      <c r="AQ241" s="7"/>
    </row>
    <row r="242" ht="15.75" customHeight="1">
      <c r="A242" s="6"/>
      <c r="B242" s="7"/>
      <c r="E242" s="7"/>
      <c r="F242" s="7"/>
      <c r="G242" s="7"/>
      <c r="J242" s="9"/>
      <c r="K242" s="9"/>
      <c r="L242" s="9"/>
      <c r="M242" s="7"/>
      <c r="N242" s="7"/>
      <c r="O242" s="11"/>
      <c r="P242" s="11"/>
      <c r="Q242" s="11"/>
      <c r="R242" s="11"/>
      <c r="W242" s="7"/>
      <c r="AP242" s="7"/>
      <c r="AQ242" s="7"/>
    </row>
    <row r="243" ht="15.75" customHeight="1">
      <c r="A243" s="6"/>
      <c r="B243" s="7"/>
      <c r="E243" s="7"/>
      <c r="F243" s="7"/>
      <c r="G243" s="7"/>
      <c r="J243" s="9"/>
      <c r="K243" s="9"/>
      <c r="L243" s="9"/>
      <c r="M243" s="7"/>
      <c r="N243" s="7"/>
      <c r="O243" s="11"/>
      <c r="P243" s="11"/>
      <c r="Q243" s="11"/>
      <c r="R243" s="11"/>
      <c r="W243" s="7"/>
      <c r="AP243" s="7"/>
      <c r="AQ243" s="7"/>
    </row>
    <row r="244" ht="15.75" customHeight="1">
      <c r="A244" s="6"/>
      <c r="B244" s="7"/>
      <c r="E244" s="7"/>
      <c r="F244" s="7"/>
      <c r="G244" s="7"/>
      <c r="J244" s="9"/>
      <c r="K244" s="9"/>
      <c r="L244" s="9"/>
      <c r="M244" s="7"/>
      <c r="N244" s="7"/>
      <c r="O244" s="11"/>
      <c r="P244" s="11"/>
      <c r="Q244" s="11"/>
      <c r="R244" s="11"/>
      <c r="W244" s="7"/>
      <c r="AP244" s="7"/>
      <c r="AQ244" s="7"/>
    </row>
    <row r="245" ht="15.75" customHeight="1">
      <c r="A245" s="6"/>
      <c r="B245" s="7"/>
      <c r="E245" s="7"/>
      <c r="F245" s="7"/>
      <c r="G245" s="7"/>
      <c r="J245" s="9"/>
      <c r="K245" s="9"/>
      <c r="L245" s="9"/>
      <c r="M245" s="7"/>
      <c r="N245" s="7"/>
      <c r="O245" s="11"/>
      <c r="P245" s="11"/>
      <c r="Q245" s="11"/>
      <c r="R245" s="11"/>
      <c r="W245" s="7"/>
      <c r="AP245" s="7"/>
      <c r="AQ245" s="7"/>
    </row>
    <row r="246" ht="15.75" customHeight="1">
      <c r="A246" s="6"/>
      <c r="B246" s="7"/>
      <c r="E246" s="7"/>
      <c r="F246" s="7"/>
      <c r="G246" s="7"/>
      <c r="J246" s="9"/>
      <c r="K246" s="9"/>
      <c r="L246" s="9"/>
      <c r="M246" s="7"/>
      <c r="N246" s="7"/>
      <c r="O246" s="11"/>
      <c r="P246" s="11"/>
      <c r="Q246" s="11"/>
      <c r="R246" s="11"/>
      <c r="W246" s="7"/>
      <c r="AP246" s="7"/>
      <c r="AQ246" s="7"/>
    </row>
    <row r="247" ht="15.75" customHeight="1">
      <c r="A247" s="6"/>
      <c r="B247" s="7"/>
      <c r="E247" s="7"/>
      <c r="F247" s="7"/>
      <c r="G247" s="7"/>
      <c r="J247" s="9"/>
      <c r="K247" s="9"/>
      <c r="L247" s="9"/>
      <c r="M247" s="7"/>
      <c r="N247" s="7"/>
      <c r="O247" s="11"/>
      <c r="P247" s="11"/>
      <c r="Q247" s="11"/>
      <c r="R247" s="11"/>
      <c r="W247" s="7"/>
      <c r="AP247" s="7"/>
      <c r="AQ247" s="7"/>
    </row>
    <row r="248" ht="15.75" customHeight="1">
      <c r="A248" s="6"/>
      <c r="B248" s="7"/>
      <c r="E248" s="7"/>
      <c r="F248" s="7"/>
      <c r="G248" s="7"/>
      <c r="J248" s="9"/>
      <c r="K248" s="9"/>
      <c r="L248" s="9"/>
      <c r="M248" s="7"/>
      <c r="N248" s="7"/>
      <c r="O248" s="11"/>
      <c r="P248" s="11"/>
      <c r="Q248" s="11"/>
      <c r="R248" s="11"/>
      <c r="W248" s="7"/>
      <c r="AP248" s="7"/>
      <c r="AQ248" s="7"/>
    </row>
    <row r="249" ht="15.75" customHeight="1">
      <c r="A249" s="6"/>
      <c r="B249" s="7"/>
      <c r="E249" s="7"/>
      <c r="F249" s="7"/>
      <c r="G249" s="7"/>
      <c r="J249" s="9"/>
      <c r="K249" s="9"/>
      <c r="L249" s="9"/>
      <c r="M249" s="7"/>
      <c r="N249" s="7"/>
      <c r="O249" s="11"/>
      <c r="P249" s="11"/>
      <c r="Q249" s="11"/>
      <c r="R249" s="11"/>
      <c r="W249" s="7"/>
      <c r="AP249" s="7"/>
      <c r="AQ249" s="7"/>
    </row>
    <row r="250" ht="15.75" customHeight="1">
      <c r="A250" s="6"/>
      <c r="B250" s="7"/>
      <c r="E250" s="7"/>
      <c r="F250" s="7"/>
      <c r="G250" s="7"/>
      <c r="J250" s="9"/>
      <c r="K250" s="9"/>
      <c r="L250" s="9"/>
      <c r="M250" s="7"/>
      <c r="N250" s="7"/>
      <c r="O250" s="11"/>
      <c r="P250" s="11"/>
      <c r="Q250" s="11"/>
      <c r="R250" s="11"/>
      <c r="W250" s="7"/>
      <c r="AP250" s="7"/>
      <c r="AQ250" s="7"/>
    </row>
    <row r="251" ht="15.75" customHeight="1">
      <c r="A251" s="6"/>
      <c r="B251" s="7"/>
      <c r="E251" s="7"/>
      <c r="F251" s="7"/>
      <c r="G251" s="7"/>
      <c r="J251" s="9"/>
      <c r="K251" s="9"/>
      <c r="L251" s="9"/>
      <c r="M251" s="7"/>
      <c r="N251" s="7"/>
      <c r="O251" s="11"/>
      <c r="P251" s="11"/>
      <c r="Q251" s="11"/>
      <c r="R251" s="11"/>
      <c r="W251" s="7"/>
      <c r="AP251" s="7"/>
      <c r="AQ251" s="7"/>
    </row>
    <row r="252" ht="15.75" customHeight="1">
      <c r="A252" s="6"/>
      <c r="B252" s="7"/>
      <c r="E252" s="7"/>
      <c r="F252" s="7"/>
      <c r="G252" s="7"/>
      <c r="J252" s="9"/>
      <c r="K252" s="9"/>
      <c r="L252" s="9"/>
      <c r="M252" s="7"/>
      <c r="N252" s="7"/>
      <c r="O252" s="11"/>
      <c r="P252" s="11"/>
      <c r="Q252" s="11"/>
      <c r="R252" s="11"/>
      <c r="W252" s="7"/>
      <c r="AP252" s="7"/>
      <c r="AQ252" s="7"/>
    </row>
    <row r="253" ht="15.75" customHeight="1">
      <c r="A253" s="6"/>
      <c r="B253" s="7"/>
      <c r="E253" s="7"/>
      <c r="F253" s="7"/>
      <c r="G253" s="7"/>
      <c r="J253" s="9"/>
      <c r="K253" s="9"/>
      <c r="L253" s="9"/>
      <c r="M253" s="7"/>
      <c r="N253" s="7"/>
      <c r="O253" s="11"/>
      <c r="P253" s="11"/>
      <c r="Q253" s="11"/>
      <c r="R253" s="11"/>
      <c r="W253" s="7"/>
      <c r="AP253" s="7"/>
      <c r="AQ253" s="7"/>
    </row>
    <row r="254" ht="15.75" customHeight="1">
      <c r="A254" s="6"/>
      <c r="B254" s="7"/>
      <c r="E254" s="7"/>
      <c r="F254" s="7"/>
      <c r="G254" s="7"/>
      <c r="J254" s="9"/>
      <c r="K254" s="9"/>
      <c r="L254" s="9"/>
      <c r="M254" s="7"/>
      <c r="N254" s="7"/>
      <c r="O254" s="11"/>
      <c r="P254" s="11"/>
      <c r="Q254" s="11"/>
      <c r="R254" s="11"/>
      <c r="W254" s="7"/>
      <c r="AP254" s="7"/>
      <c r="AQ254" s="7"/>
    </row>
    <row r="255" ht="15.75" customHeight="1">
      <c r="A255" s="6"/>
      <c r="B255" s="7"/>
      <c r="E255" s="7"/>
      <c r="F255" s="7"/>
      <c r="G255" s="7"/>
      <c r="J255" s="9"/>
      <c r="K255" s="9"/>
      <c r="L255" s="9"/>
      <c r="M255" s="7"/>
      <c r="N255" s="7"/>
      <c r="O255" s="11"/>
      <c r="P255" s="11"/>
      <c r="Q255" s="11"/>
      <c r="R255" s="11"/>
      <c r="W255" s="7"/>
      <c r="AP255" s="7"/>
      <c r="AQ255" s="7"/>
    </row>
    <row r="256" ht="15.75" customHeight="1">
      <c r="A256" s="6"/>
      <c r="B256" s="7"/>
      <c r="E256" s="7"/>
      <c r="F256" s="7"/>
      <c r="G256" s="7"/>
      <c r="J256" s="9"/>
      <c r="K256" s="9"/>
      <c r="L256" s="9"/>
      <c r="M256" s="7"/>
      <c r="N256" s="7"/>
      <c r="O256" s="11"/>
      <c r="P256" s="11"/>
      <c r="Q256" s="11"/>
      <c r="R256" s="11"/>
      <c r="W256" s="7"/>
      <c r="AP256" s="7"/>
      <c r="AQ256" s="7"/>
    </row>
    <row r="257" ht="15.75" customHeight="1">
      <c r="A257" s="6"/>
      <c r="B257" s="7"/>
      <c r="E257" s="7"/>
      <c r="F257" s="7"/>
      <c r="G257" s="7"/>
      <c r="J257" s="9"/>
      <c r="K257" s="9"/>
      <c r="L257" s="9"/>
      <c r="M257" s="7"/>
      <c r="N257" s="7"/>
      <c r="O257" s="11"/>
      <c r="P257" s="11"/>
      <c r="Q257" s="11"/>
      <c r="R257" s="11"/>
      <c r="W257" s="7"/>
      <c r="AP257" s="7"/>
      <c r="AQ257" s="7"/>
    </row>
    <row r="258" ht="15.75" customHeight="1">
      <c r="A258" s="6"/>
      <c r="B258" s="7"/>
      <c r="E258" s="7"/>
      <c r="F258" s="7"/>
      <c r="G258" s="7"/>
      <c r="J258" s="9"/>
      <c r="K258" s="9"/>
      <c r="L258" s="9"/>
      <c r="M258" s="7"/>
      <c r="N258" s="7"/>
      <c r="O258" s="11"/>
      <c r="P258" s="11"/>
      <c r="Q258" s="11"/>
      <c r="R258" s="11"/>
      <c r="W258" s="7"/>
      <c r="AP258" s="7"/>
      <c r="AQ258" s="7"/>
    </row>
    <row r="259" ht="15.75" customHeight="1">
      <c r="A259" s="6"/>
      <c r="B259" s="7"/>
      <c r="E259" s="7"/>
      <c r="F259" s="7"/>
      <c r="G259" s="7"/>
      <c r="J259" s="9"/>
      <c r="K259" s="9"/>
      <c r="L259" s="9"/>
      <c r="M259" s="7"/>
      <c r="N259" s="7"/>
      <c r="O259" s="11"/>
      <c r="P259" s="11"/>
      <c r="Q259" s="11"/>
      <c r="R259" s="11"/>
      <c r="W259" s="7"/>
      <c r="AP259" s="7"/>
      <c r="AQ259" s="7"/>
    </row>
    <row r="260" ht="15.75" customHeight="1">
      <c r="A260" s="6"/>
      <c r="B260" s="7"/>
      <c r="E260" s="7"/>
      <c r="F260" s="7"/>
      <c r="G260" s="7"/>
      <c r="J260" s="9"/>
      <c r="K260" s="9"/>
      <c r="L260" s="9"/>
      <c r="M260" s="7"/>
      <c r="N260" s="7"/>
      <c r="O260" s="11"/>
      <c r="P260" s="11"/>
      <c r="Q260" s="11"/>
      <c r="R260" s="11"/>
      <c r="W260" s="7"/>
      <c r="AP260" s="7"/>
      <c r="AQ260" s="7"/>
    </row>
    <row r="261" ht="15.75" customHeight="1">
      <c r="A261" s="6"/>
      <c r="B261" s="7"/>
      <c r="E261" s="7"/>
      <c r="F261" s="7"/>
      <c r="G261" s="7"/>
      <c r="J261" s="9"/>
      <c r="K261" s="9"/>
      <c r="L261" s="9"/>
      <c r="M261" s="7"/>
      <c r="N261" s="7"/>
      <c r="O261" s="11"/>
      <c r="P261" s="11"/>
      <c r="Q261" s="11"/>
      <c r="R261" s="11"/>
      <c r="W261" s="7"/>
      <c r="AP261" s="7"/>
      <c r="AQ261" s="7"/>
    </row>
    <row r="262" ht="15.75" customHeight="1">
      <c r="A262" s="6"/>
      <c r="B262" s="7"/>
      <c r="E262" s="7"/>
      <c r="F262" s="7"/>
      <c r="G262" s="7"/>
      <c r="J262" s="9"/>
      <c r="K262" s="9"/>
      <c r="L262" s="9"/>
      <c r="M262" s="7"/>
      <c r="N262" s="7"/>
      <c r="O262" s="11"/>
      <c r="P262" s="11"/>
      <c r="Q262" s="11"/>
      <c r="R262" s="11"/>
      <c r="W262" s="7"/>
      <c r="AP262" s="7"/>
      <c r="AQ262" s="7"/>
    </row>
    <row r="263" ht="15.75" customHeight="1">
      <c r="A263" s="6"/>
      <c r="B263" s="7"/>
      <c r="E263" s="7"/>
      <c r="F263" s="7"/>
      <c r="G263" s="7"/>
      <c r="J263" s="9"/>
      <c r="K263" s="9"/>
      <c r="L263" s="9"/>
      <c r="M263" s="7"/>
      <c r="N263" s="7"/>
      <c r="O263" s="11"/>
      <c r="P263" s="11"/>
      <c r="Q263" s="11"/>
      <c r="R263" s="11"/>
      <c r="W263" s="7"/>
      <c r="AP263" s="7"/>
      <c r="AQ263" s="7"/>
    </row>
    <row r="264" ht="15.75" customHeight="1">
      <c r="A264" s="6"/>
      <c r="B264" s="7"/>
      <c r="E264" s="7"/>
      <c r="F264" s="7"/>
      <c r="G264" s="7"/>
      <c r="J264" s="9"/>
      <c r="K264" s="9"/>
      <c r="L264" s="9"/>
      <c r="M264" s="7"/>
      <c r="N264" s="7"/>
      <c r="O264" s="11"/>
      <c r="P264" s="11"/>
      <c r="Q264" s="11"/>
      <c r="R264" s="11"/>
      <c r="W264" s="7"/>
      <c r="AP264" s="7"/>
      <c r="AQ264" s="7"/>
    </row>
    <row r="265" ht="15.75" customHeight="1">
      <c r="A265" s="6"/>
      <c r="B265" s="7"/>
      <c r="E265" s="7"/>
      <c r="F265" s="7"/>
      <c r="G265" s="7"/>
      <c r="J265" s="9"/>
      <c r="K265" s="9"/>
      <c r="L265" s="9"/>
      <c r="M265" s="7"/>
      <c r="N265" s="7"/>
      <c r="O265" s="11"/>
      <c r="P265" s="11"/>
      <c r="Q265" s="11"/>
      <c r="R265" s="11"/>
      <c r="W265" s="7"/>
      <c r="AP265" s="7"/>
      <c r="AQ265" s="7"/>
    </row>
    <row r="266" ht="15.75" customHeight="1">
      <c r="A266" s="6"/>
      <c r="B266" s="7"/>
      <c r="E266" s="7"/>
      <c r="F266" s="7"/>
      <c r="G266" s="7"/>
      <c r="J266" s="9"/>
      <c r="K266" s="9"/>
      <c r="L266" s="9"/>
      <c r="M266" s="7"/>
      <c r="N266" s="7"/>
      <c r="O266" s="11"/>
      <c r="P266" s="11"/>
      <c r="Q266" s="11"/>
      <c r="R266" s="11"/>
      <c r="W266" s="7"/>
      <c r="AP266" s="7"/>
      <c r="AQ266" s="7"/>
    </row>
    <row r="267" ht="15.75" customHeight="1">
      <c r="A267" s="6"/>
      <c r="B267" s="7"/>
      <c r="E267" s="7"/>
      <c r="F267" s="7"/>
      <c r="G267" s="7"/>
      <c r="J267" s="9"/>
      <c r="K267" s="9"/>
      <c r="L267" s="9"/>
      <c r="M267" s="7"/>
      <c r="N267" s="7"/>
      <c r="O267" s="11"/>
      <c r="P267" s="11"/>
      <c r="Q267" s="11"/>
      <c r="R267" s="11"/>
      <c r="W267" s="7"/>
      <c r="AP267" s="7"/>
      <c r="AQ267" s="7"/>
    </row>
    <row r="268" ht="15.75" customHeight="1">
      <c r="A268" s="6"/>
      <c r="B268" s="7"/>
      <c r="E268" s="7"/>
      <c r="F268" s="7"/>
      <c r="G268" s="7"/>
      <c r="J268" s="9"/>
      <c r="K268" s="9"/>
      <c r="L268" s="9"/>
      <c r="M268" s="7"/>
      <c r="N268" s="7"/>
      <c r="O268" s="11"/>
      <c r="P268" s="11"/>
      <c r="Q268" s="11"/>
      <c r="R268" s="11"/>
      <c r="W268" s="7"/>
      <c r="AP268" s="7"/>
      <c r="AQ268" s="7"/>
    </row>
    <row r="269" ht="15.75" customHeight="1">
      <c r="A269" s="6"/>
      <c r="B269" s="7"/>
      <c r="E269" s="7"/>
      <c r="F269" s="7"/>
      <c r="G269" s="7"/>
      <c r="J269" s="9"/>
      <c r="K269" s="9"/>
      <c r="L269" s="9"/>
      <c r="M269" s="7"/>
      <c r="N269" s="7"/>
      <c r="O269" s="11"/>
      <c r="P269" s="11"/>
      <c r="Q269" s="11"/>
      <c r="R269" s="11"/>
      <c r="W269" s="7"/>
      <c r="AP269" s="7"/>
      <c r="AQ269" s="7"/>
    </row>
    <row r="270" ht="15.75" customHeight="1">
      <c r="A270" s="6"/>
      <c r="B270" s="7"/>
      <c r="E270" s="7"/>
      <c r="F270" s="7"/>
      <c r="G270" s="7"/>
      <c r="J270" s="9"/>
      <c r="K270" s="9"/>
      <c r="L270" s="9"/>
      <c r="M270" s="7"/>
      <c r="N270" s="7"/>
      <c r="O270" s="11"/>
      <c r="P270" s="11"/>
      <c r="Q270" s="11"/>
      <c r="R270" s="11"/>
      <c r="W270" s="7"/>
      <c r="AP270" s="7"/>
      <c r="AQ270" s="7"/>
    </row>
    <row r="271" ht="15.75" customHeight="1">
      <c r="A271" s="6"/>
      <c r="B271" s="7"/>
      <c r="E271" s="7"/>
      <c r="F271" s="7"/>
      <c r="G271" s="7"/>
      <c r="J271" s="9"/>
      <c r="K271" s="9"/>
      <c r="L271" s="9"/>
      <c r="M271" s="7"/>
      <c r="N271" s="7"/>
      <c r="O271" s="11"/>
      <c r="P271" s="11"/>
      <c r="Q271" s="11"/>
      <c r="R271" s="11"/>
      <c r="W271" s="7"/>
      <c r="AP271" s="7"/>
      <c r="AQ271" s="7"/>
    </row>
    <row r="272" ht="15.75" customHeight="1">
      <c r="A272" s="6"/>
      <c r="B272" s="7"/>
      <c r="E272" s="7"/>
      <c r="F272" s="7"/>
      <c r="G272" s="7"/>
      <c r="J272" s="9"/>
      <c r="K272" s="9"/>
      <c r="L272" s="9"/>
      <c r="M272" s="7"/>
      <c r="N272" s="7"/>
      <c r="O272" s="11"/>
      <c r="P272" s="11"/>
      <c r="Q272" s="11"/>
      <c r="R272" s="11"/>
      <c r="W272" s="7"/>
      <c r="AP272" s="7"/>
      <c r="AQ272" s="7"/>
    </row>
    <row r="273" ht="15.75" customHeight="1">
      <c r="A273" s="6"/>
      <c r="B273" s="7"/>
      <c r="E273" s="7"/>
      <c r="F273" s="7"/>
      <c r="G273" s="7"/>
      <c r="J273" s="9"/>
      <c r="K273" s="9"/>
      <c r="L273" s="9"/>
      <c r="M273" s="7"/>
      <c r="N273" s="7"/>
      <c r="O273" s="11"/>
      <c r="P273" s="11"/>
      <c r="Q273" s="11"/>
      <c r="R273" s="11"/>
      <c r="W273" s="7"/>
      <c r="AP273" s="7"/>
      <c r="AQ273" s="7"/>
    </row>
    <row r="274" ht="15.75" customHeight="1">
      <c r="A274" s="6"/>
      <c r="B274" s="7"/>
      <c r="E274" s="7"/>
      <c r="F274" s="7"/>
      <c r="G274" s="7"/>
      <c r="J274" s="9"/>
      <c r="K274" s="9"/>
      <c r="L274" s="9"/>
      <c r="M274" s="7"/>
      <c r="N274" s="7"/>
      <c r="O274" s="11"/>
      <c r="P274" s="11"/>
      <c r="Q274" s="11"/>
      <c r="R274" s="11"/>
      <c r="W274" s="7"/>
      <c r="AP274" s="7"/>
      <c r="AQ274" s="7"/>
    </row>
    <row r="275" ht="15.75" customHeight="1">
      <c r="A275" s="6"/>
      <c r="B275" s="7"/>
      <c r="E275" s="7"/>
      <c r="F275" s="7"/>
      <c r="G275" s="7"/>
      <c r="J275" s="9"/>
      <c r="K275" s="9"/>
      <c r="L275" s="9"/>
      <c r="M275" s="7"/>
      <c r="N275" s="7"/>
      <c r="O275" s="11"/>
      <c r="P275" s="11"/>
      <c r="Q275" s="11"/>
      <c r="R275" s="11"/>
      <c r="W275" s="7"/>
      <c r="AP275" s="7"/>
      <c r="AQ275" s="7"/>
    </row>
    <row r="276" ht="15.75" customHeight="1">
      <c r="A276" s="6"/>
      <c r="B276" s="7"/>
      <c r="E276" s="7"/>
      <c r="F276" s="7"/>
      <c r="G276" s="7"/>
      <c r="J276" s="9"/>
      <c r="K276" s="9"/>
      <c r="L276" s="9"/>
      <c r="M276" s="7"/>
      <c r="N276" s="7"/>
      <c r="O276" s="11"/>
      <c r="P276" s="11"/>
      <c r="Q276" s="11"/>
      <c r="R276" s="11"/>
      <c r="W276" s="7"/>
      <c r="AP276" s="7"/>
      <c r="AQ276" s="7"/>
    </row>
    <row r="277" ht="15.75" customHeight="1">
      <c r="A277" s="6"/>
      <c r="B277" s="7"/>
      <c r="E277" s="7"/>
      <c r="F277" s="7"/>
      <c r="G277" s="7"/>
      <c r="J277" s="9"/>
      <c r="K277" s="9"/>
      <c r="L277" s="9"/>
      <c r="M277" s="7"/>
      <c r="N277" s="7"/>
      <c r="O277" s="11"/>
      <c r="P277" s="11"/>
      <c r="Q277" s="11"/>
      <c r="R277" s="11"/>
      <c r="W277" s="7"/>
      <c r="AP277" s="7"/>
      <c r="AQ277" s="7"/>
    </row>
    <row r="278" ht="15.75" customHeight="1">
      <c r="A278" s="6"/>
      <c r="B278" s="7"/>
      <c r="E278" s="7"/>
      <c r="F278" s="7"/>
      <c r="G278" s="7"/>
      <c r="J278" s="9"/>
      <c r="K278" s="9"/>
      <c r="L278" s="9"/>
      <c r="M278" s="7"/>
      <c r="N278" s="7"/>
      <c r="O278" s="11"/>
      <c r="P278" s="11"/>
      <c r="Q278" s="11"/>
      <c r="R278" s="11"/>
      <c r="W278" s="7"/>
      <c r="AP278" s="7"/>
      <c r="AQ278" s="7"/>
    </row>
    <row r="279" ht="15.75" customHeight="1">
      <c r="A279" s="6"/>
      <c r="B279" s="7"/>
      <c r="E279" s="7"/>
      <c r="F279" s="7"/>
      <c r="G279" s="7"/>
      <c r="J279" s="9"/>
      <c r="K279" s="9"/>
      <c r="L279" s="9"/>
      <c r="M279" s="7"/>
      <c r="N279" s="7"/>
      <c r="O279" s="11"/>
      <c r="P279" s="11"/>
      <c r="Q279" s="11"/>
      <c r="R279" s="11"/>
      <c r="W279" s="7"/>
      <c r="AP279" s="7"/>
      <c r="AQ279" s="7"/>
    </row>
    <row r="280" ht="15.75" customHeight="1">
      <c r="A280" s="6"/>
      <c r="B280" s="7"/>
      <c r="E280" s="7"/>
      <c r="F280" s="7"/>
      <c r="G280" s="7"/>
      <c r="J280" s="9"/>
      <c r="K280" s="9"/>
      <c r="L280" s="9"/>
      <c r="M280" s="7"/>
      <c r="N280" s="7"/>
      <c r="O280" s="11"/>
      <c r="P280" s="11"/>
      <c r="Q280" s="11"/>
      <c r="R280" s="11"/>
      <c r="W280" s="7"/>
      <c r="AP280" s="7"/>
      <c r="AQ280" s="7"/>
    </row>
    <row r="281" ht="15.75" customHeight="1">
      <c r="A281" s="6"/>
      <c r="B281" s="7"/>
      <c r="E281" s="7"/>
      <c r="F281" s="7"/>
      <c r="G281" s="7"/>
      <c r="J281" s="9"/>
      <c r="K281" s="9"/>
      <c r="L281" s="9"/>
      <c r="M281" s="7"/>
      <c r="N281" s="7"/>
      <c r="O281" s="11"/>
      <c r="P281" s="11"/>
      <c r="Q281" s="11"/>
      <c r="R281" s="11"/>
      <c r="W281" s="7"/>
      <c r="AP281" s="7"/>
      <c r="AQ281" s="7"/>
    </row>
    <row r="282" ht="15.75" customHeight="1">
      <c r="A282" s="6"/>
      <c r="B282" s="7"/>
      <c r="E282" s="7"/>
      <c r="F282" s="7"/>
      <c r="G282" s="7"/>
      <c r="J282" s="9"/>
      <c r="K282" s="9"/>
      <c r="L282" s="9"/>
      <c r="M282" s="7"/>
      <c r="N282" s="7"/>
      <c r="O282" s="11"/>
      <c r="P282" s="11"/>
      <c r="Q282" s="11"/>
      <c r="R282" s="11"/>
      <c r="W282" s="7"/>
      <c r="AP282" s="7"/>
      <c r="AQ282" s="7"/>
    </row>
    <row r="283" ht="15.75" customHeight="1">
      <c r="A283" s="6"/>
      <c r="B283" s="7"/>
      <c r="E283" s="7"/>
      <c r="F283" s="7"/>
      <c r="G283" s="7"/>
      <c r="J283" s="9"/>
      <c r="K283" s="9"/>
      <c r="L283" s="9"/>
      <c r="M283" s="7"/>
      <c r="N283" s="7"/>
      <c r="O283" s="11"/>
      <c r="P283" s="11"/>
      <c r="Q283" s="11"/>
      <c r="R283" s="11"/>
      <c r="W283" s="7"/>
      <c r="AP283" s="7"/>
      <c r="AQ283" s="7"/>
    </row>
    <row r="284" ht="15.75" customHeight="1">
      <c r="A284" s="6"/>
      <c r="B284" s="7"/>
      <c r="E284" s="7"/>
      <c r="F284" s="7"/>
      <c r="G284" s="7"/>
      <c r="J284" s="9"/>
      <c r="K284" s="9"/>
      <c r="L284" s="9"/>
      <c r="M284" s="7"/>
      <c r="N284" s="7"/>
      <c r="O284" s="11"/>
      <c r="P284" s="11"/>
      <c r="Q284" s="11"/>
      <c r="R284" s="11"/>
      <c r="W284" s="7"/>
      <c r="AP284" s="7"/>
      <c r="AQ284" s="7"/>
    </row>
    <row r="285" ht="15.75" customHeight="1">
      <c r="A285" s="6"/>
      <c r="B285" s="7"/>
      <c r="E285" s="7"/>
      <c r="F285" s="7"/>
      <c r="G285" s="7"/>
      <c r="J285" s="9"/>
      <c r="K285" s="9"/>
      <c r="L285" s="9"/>
      <c r="M285" s="7"/>
      <c r="N285" s="7"/>
      <c r="O285" s="11"/>
      <c r="P285" s="11"/>
      <c r="Q285" s="11"/>
      <c r="R285" s="11"/>
      <c r="W285" s="7"/>
      <c r="AP285" s="7"/>
      <c r="AQ285" s="7"/>
    </row>
    <row r="286" ht="15.75" customHeight="1">
      <c r="A286" s="6"/>
      <c r="B286" s="7"/>
      <c r="E286" s="7"/>
      <c r="F286" s="7"/>
      <c r="G286" s="7"/>
      <c r="J286" s="9"/>
      <c r="K286" s="9"/>
      <c r="L286" s="9"/>
      <c r="M286" s="7"/>
      <c r="N286" s="7"/>
      <c r="O286" s="11"/>
      <c r="P286" s="11"/>
      <c r="Q286" s="11"/>
      <c r="R286" s="11"/>
      <c r="W286" s="7"/>
      <c r="AP286" s="7"/>
      <c r="AQ286" s="7"/>
    </row>
    <row r="287" ht="15.75" customHeight="1">
      <c r="A287" s="6"/>
      <c r="B287" s="7"/>
      <c r="E287" s="7"/>
      <c r="F287" s="7"/>
      <c r="G287" s="7"/>
      <c r="J287" s="9"/>
      <c r="K287" s="9"/>
      <c r="L287" s="9"/>
      <c r="M287" s="7"/>
      <c r="N287" s="7"/>
      <c r="O287" s="11"/>
      <c r="P287" s="11"/>
      <c r="Q287" s="11"/>
      <c r="R287" s="11"/>
      <c r="W287" s="7"/>
      <c r="AP287" s="7"/>
      <c r="AQ287" s="7"/>
    </row>
    <row r="288" ht="15.75" customHeight="1">
      <c r="A288" s="6"/>
      <c r="B288" s="7"/>
      <c r="E288" s="7"/>
      <c r="F288" s="7"/>
      <c r="G288" s="7"/>
      <c r="J288" s="9"/>
      <c r="K288" s="9"/>
      <c r="L288" s="9"/>
      <c r="M288" s="7"/>
      <c r="N288" s="7"/>
      <c r="O288" s="11"/>
      <c r="P288" s="11"/>
      <c r="Q288" s="11"/>
      <c r="R288" s="11"/>
      <c r="W288" s="7"/>
      <c r="AP288" s="7"/>
      <c r="AQ288" s="7"/>
    </row>
    <row r="289" ht="15.75" customHeight="1">
      <c r="A289" s="6"/>
      <c r="B289" s="7"/>
      <c r="E289" s="7"/>
      <c r="F289" s="7"/>
      <c r="G289" s="7"/>
      <c r="J289" s="9"/>
      <c r="K289" s="9"/>
      <c r="L289" s="9"/>
      <c r="M289" s="7"/>
      <c r="N289" s="7"/>
      <c r="O289" s="11"/>
      <c r="P289" s="11"/>
      <c r="Q289" s="11"/>
      <c r="R289" s="11"/>
      <c r="W289" s="7"/>
      <c r="AP289" s="7"/>
      <c r="AQ289" s="7"/>
    </row>
    <row r="290" ht="15.75" customHeight="1">
      <c r="A290" s="6"/>
      <c r="B290" s="7"/>
      <c r="E290" s="7"/>
      <c r="F290" s="7"/>
      <c r="G290" s="7"/>
      <c r="J290" s="9"/>
      <c r="K290" s="9"/>
      <c r="L290" s="9"/>
      <c r="M290" s="7"/>
      <c r="N290" s="7"/>
      <c r="O290" s="11"/>
      <c r="P290" s="11"/>
      <c r="Q290" s="11"/>
      <c r="R290" s="11"/>
      <c r="W290" s="7"/>
      <c r="AP290" s="7"/>
      <c r="AQ290" s="7"/>
    </row>
    <row r="291" ht="15.75" customHeight="1">
      <c r="A291" s="6"/>
      <c r="B291" s="7"/>
      <c r="E291" s="7"/>
      <c r="F291" s="7"/>
      <c r="G291" s="7"/>
      <c r="J291" s="9"/>
      <c r="K291" s="9"/>
      <c r="L291" s="9"/>
      <c r="M291" s="7"/>
      <c r="N291" s="7"/>
      <c r="O291" s="11"/>
      <c r="P291" s="11"/>
      <c r="Q291" s="11"/>
      <c r="R291" s="11"/>
      <c r="W291" s="7"/>
      <c r="AP291" s="7"/>
      <c r="AQ291" s="7"/>
    </row>
    <row r="292" ht="15.75" customHeight="1">
      <c r="A292" s="6"/>
      <c r="B292" s="7"/>
      <c r="E292" s="7"/>
      <c r="F292" s="7"/>
      <c r="G292" s="7"/>
      <c r="J292" s="9"/>
      <c r="K292" s="9"/>
      <c r="L292" s="9"/>
      <c r="M292" s="7"/>
      <c r="N292" s="7"/>
      <c r="O292" s="11"/>
      <c r="P292" s="11"/>
      <c r="Q292" s="11"/>
      <c r="R292" s="11"/>
      <c r="W292" s="7"/>
      <c r="AP292" s="7"/>
      <c r="AQ292" s="7"/>
    </row>
    <row r="293" ht="15.75" customHeight="1">
      <c r="A293" s="6"/>
      <c r="B293" s="7"/>
      <c r="E293" s="7"/>
      <c r="F293" s="7"/>
      <c r="G293" s="7"/>
      <c r="J293" s="9"/>
      <c r="K293" s="9"/>
      <c r="L293" s="9"/>
      <c r="M293" s="7"/>
      <c r="N293" s="7"/>
      <c r="O293" s="11"/>
      <c r="P293" s="11"/>
      <c r="Q293" s="11"/>
      <c r="R293" s="11"/>
      <c r="W293" s="7"/>
      <c r="AP293" s="7"/>
      <c r="AQ293" s="7"/>
    </row>
    <row r="294" ht="15.75" customHeight="1">
      <c r="A294" s="6"/>
      <c r="B294" s="7"/>
      <c r="E294" s="7"/>
      <c r="F294" s="7"/>
      <c r="G294" s="7"/>
      <c r="J294" s="9"/>
      <c r="K294" s="9"/>
      <c r="L294" s="9"/>
      <c r="M294" s="7"/>
      <c r="N294" s="7"/>
      <c r="O294" s="11"/>
      <c r="P294" s="11"/>
      <c r="Q294" s="11"/>
      <c r="R294" s="11"/>
      <c r="W294" s="7"/>
      <c r="AP294" s="7"/>
      <c r="AQ294" s="7"/>
    </row>
    <row r="295" ht="15.75" customHeight="1">
      <c r="A295" s="6"/>
      <c r="B295" s="7"/>
      <c r="E295" s="7"/>
      <c r="F295" s="7"/>
      <c r="G295" s="7"/>
      <c r="J295" s="9"/>
      <c r="K295" s="9"/>
      <c r="L295" s="9"/>
      <c r="M295" s="7"/>
      <c r="N295" s="7"/>
      <c r="O295" s="11"/>
      <c r="P295" s="11"/>
      <c r="Q295" s="11"/>
      <c r="R295" s="11"/>
      <c r="W295" s="7"/>
      <c r="AP295" s="7"/>
      <c r="AQ295" s="7"/>
    </row>
    <row r="296" ht="15.75" customHeight="1">
      <c r="A296" s="6"/>
      <c r="B296" s="7"/>
      <c r="E296" s="7"/>
      <c r="F296" s="7"/>
      <c r="G296" s="7"/>
      <c r="J296" s="9"/>
      <c r="K296" s="9"/>
      <c r="L296" s="9"/>
      <c r="M296" s="7"/>
      <c r="N296" s="7"/>
      <c r="O296" s="11"/>
      <c r="P296" s="11"/>
      <c r="Q296" s="11"/>
      <c r="R296" s="11"/>
      <c r="W296" s="7"/>
      <c r="AP296" s="7"/>
      <c r="AQ296" s="7"/>
    </row>
    <row r="297" ht="15.75" customHeight="1">
      <c r="A297" s="6"/>
      <c r="B297" s="7"/>
      <c r="E297" s="7"/>
      <c r="F297" s="7"/>
      <c r="G297" s="7"/>
      <c r="J297" s="9"/>
      <c r="K297" s="9"/>
      <c r="L297" s="9"/>
      <c r="M297" s="7"/>
      <c r="N297" s="7"/>
      <c r="O297" s="11"/>
      <c r="P297" s="11"/>
      <c r="Q297" s="11"/>
      <c r="R297" s="11"/>
      <c r="W297" s="7"/>
      <c r="AP297" s="7"/>
      <c r="AQ297" s="7"/>
    </row>
    <row r="298" ht="15.75" customHeight="1">
      <c r="A298" s="6"/>
      <c r="B298" s="7"/>
      <c r="E298" s="7"/>
      <c r="F298" s="7"/>
      <c r="G298" s="7"/>
      <c r="J298" s="9"/>
      <c r="K298" s="9"/>
      <c r="L298" s="9"/>
      <c r="M298" s="7"/>
      <c r="N298" s="7"/>
      <c r="O298" s="11"/>
      <c r="P298" s="11"/>
      <c r="Q298" s="11"/>
      <c r="R298" s="11"/>
      <c r="W298" s="7"/>
      <c r="AP298" s="7"/>
      <c r="AQ298" s="7"/>
    </row>
    <row r="299" ht="15.75" customHeight="1">
      <c r="A299" s="6"/>
      <c r="B299" s="7"/>
      <c r="E299" s="7"/>
      <c r="F299" s="7"/>
      <c r="G299" s="7"/>
      <c r="J299" s="9"/>
      <c r="K299" s="9"/>
      <c r="L299" s="9"/>
      <c r="M299" s="7"/>
      <c r="N299" s="7"/>
      <c r="O299" s="11"/>
      <c r="P299" s="11"/>
      <c r="Q299" s="11"/>
      <c r="R299" s="11"/>
      <c r="W299" s="7"/>
      <c r="AP299" s="7"/>
      <c r="AQ299" s="7"/>
    </row>
    <row r="300" ht="15.75" customHeight="1">
      <c r="A300" s="6"/>
      <c r="B300" s="7"/>
      <c r="E300" s="7"/>
      <c r="F300" s="7"/>
      <c r="G300" s="7"/>
      <c r="J300" s="9"/>
      <c r="K300" s="9"/>
      <c r="L300" s="9"/>
      <c r="M300" s="7"/>
      <c r="N300" s="7"/>
      <c r="O300" s="11"/>
      <c r="P300" s="11"/>
      <c r="Q300" s="11"/>
      <c r="R300" s="11"/>
      <c r="W300" s="7"/>
      <c r="AP300" s="7"/>
      <c r="AQ300" s="7"/>
    </row>
    <row r="301" ht="15.75" customHeight="1">
      <c r="A301" s="6"/>
      <c r="B301" s="7"/>
      <c r="E301" s="7"/>
      <c r="F301" s="7"/>
      <c r="G301" s="7"/>
      <c r="J301" s="9"/>
      <c r="K301" s="9"/>
      <c r="L301" s="9"/>
      <c r="M301" s="7"/>
      <c r="N301" s="7"/>
      <c r="O301" s="11"/>
      <c r="P301" s="11"/>
      <c r="Q301" s="11"/>
      <c r="R301" s="11"/>
      <c r="W301" s="7"/>
      <c r="AP301" s="7"/>
      <c r="AQ301" s="7"/>
    </row>
    <row r="302" ht="15.75" customHeight="1">
      <c r="A302" s="6"/>
      <c r="B302" s="7"/>
      <c r="E302" s="7"/>
      <c r="F302" s="7"/>
      <c r="G302" s="7"/>
      <c r="J302" s="9"/>
      <c r="K302" s="9"/>
      <c r="L302" s="9"/>
      <c r="M302" s="7"/>
      <c r="N302" s="7"/>
      <c r="O302" s="11"/>
      <c r="P302" s="11"/>
      <c r="Q302" s="11"/>
      <c r="R302" s="11"/>
      <c r="W302" s="7"/>
      <c r="AP302" s="7"/>
      <c r="AQ302" s="7"/>
    </row>
    <row r="303" ht="15.75" customHeight="1">
      <c r="A303" s="6"/>
      <c r="B303" s="7"/>
      <c r="E303" s="7"/>
      <c r="F303" s="7"/>
      <c r="G303" s="7"/>
      <c r="J303" s="9"/>
      <c r="K303" s="9"/>
      <c r="L303" s="9"/>
      <c r="M303" s="7"/>
      <c r="N303" s="7"/>
      <c r="O303" s="11"/>
      <c r="P303" s="11"/>
      <c r="Q303" s="11"/>
      <c r="R303" s="11"/>
      <c r="W303" s="7"/>
      <c r="AP303" s="7"/>
      <c r="AQ303" s="7"/>
    </row>
    <row r="304" ht="15.75" customHeight="1">
      <c r="A304" s="6"/>
      <c r="B304" s="7"/>
      <c r="E304" s="7"/>
      <c r="F304" s="7"/>
      <c r="G304" s="7"/>
      <c r="J304" s="9"/>
      <c r="K304" s="9"/>
      <c r="L304" s="9"/>
      <c r="M304" s="7"/>
      <c r="N304" s="7"/>
      <c r="O304" s="11"/>
      <c r="P304" s="11"/>
      <c r="Q304" s="11"/>
      <c r="R304" s="11"/>
      <c r="W304" s="7"/>
      <c r="AP304" s="7"/>
      <c r="AQ304" s="7"/>
    </row>
    <row r="305" ht="15.75" customHeight="1">
      <c r="A305" s="6"/>
      <c r="B305" s="7"/>
      <c r="E305" s="7"/>
      <c r="F305" s="7"/>
      <c r="G305" s="7"/>
      <c r="J305" s="9"/>
      <c r="K305" s="9"/>
      <c r="L305" s="9"/>
      <c r="M305" s="7"/>
      <c r="N305" s="7"/>
      <c r="O305" s="11"/>
      <c r="P305" s="11"/>
      <c r="Q305" s="11"/>
      <c r="R305" s="11"/>
      <c r="W305" s="7"/>
      <c r="AP305" s="7"/>
      <c r="AQ305" s="7"/>
    </row>
    <row r="306" ht="15.75" customHeight="1">
      <c r="A306" s="6"/>
      <c r="B306" s="7"/>
      <c r="E306" s="7"/>
      <c r="F306" s="7"/>
      <c r="G306" s="7"/>
      <c r="J306" s="9"/>
      <c r="K306" s="9"/>
      <c r="L306" s="9"/>
      <c r="M306" s="7"/>
      <c r="N306" s="7"/>
      <c r="O306" s="11"/>
      <c r="P306" s="11"/>
      <c r="Q306" s="11"/>
      <c r="R306" s="11"/>
      <c r="W306" s="7"/>
      <c r="AP306" s="7"/>
      <c r="AQ306" s="7"/>
    </row>
    <row r="307" ht="15.75" customHeight="1">
      <c r="A307" s="6"/>
      <c r="B307" s="7"/>
      <c r="E307" s="7"/>
      <c r="F307" s="7"/>
      <c r="G307" s="7"/>
      <c r="J307" s="9"/>
      <c r="K307" s="9"/>
      <c r="L307" s="9"/>
      <c r="M307" s="7"/>
      <c r="N307" s="7"/>
      <c r="O307" s="11"/>
      <c r="P307" s="11"/>
      <c r="Q307" s="11"/>
      <c r="R307" s="11"/>
      <c r="W307" s="7"/>
      <c r="AP307" s="7"/>
      <c r="AQ307" s="7"/>
    </row>
    <row r="308" ht="15.75" customHeight="1">
      <c r="A308" s="6"/>
      <c r="B308" s="7"/>
      <c r="E308" s="7"/>
      <c r="F308" s="7"/>
      <c r="G308" s="7"/>
      <c r="J308" s="9"/>
      <c r="K308" s="9"/>
      <c r="L308" s="9"/>
      <c r="M308" s="7"/>
      <c r="N308" s="7"/>
      <c r="O308" s="11"/>
      <c r="P308" s="11"/>
      <c r="Q308" s="11"/>
      <c r="R308" s="11"/>
      <c r="W308" s="7"/>
      <c r="AP308" s="7"/>
      <c r="AQ308" s="7"/>
    </row>
    <row r="309" ht="15.75" customHeight="1">
      <c r="A309" s="6"/>
      <c r="B309" s="7"/>
      <c r="E309" s="7"/>
      <c r="F309" s="7"/>
      <c r="G309" s="7"/>
      <c r="J309" s="9"/>
      <c r="K309" s="9"/>
      <c r="L309" s="9"/>
      <c r="M309" s="7"/>
      <c r="N309" s="7"/>
      <c r="O309" s="11"/>
      <c r="P309" s="11"/>
      <c r="Q309" s="11"/>
      <c r="R309" s="11"/>
      <c r="W309" s="7"/>
      <c r="AP309" s="7"/>
      <c r="AQ309" s="7"/>
    </row>
    <row r="310" ht="15.75" customHeight="1">
      <c r="A310" s="6"/>
      <c r="B310" s="7"/>
      <c r="E310" s="7"/>
      <c r="F310" s="7"/>
      <c r="G310" s="7"/>
      <c r="J310" s="9"/>
      <c r="K310" s="9"/>
      <c r="L310" s="9"/>
      <c r="M310" s="7"/>
      <c r="N310" s="7"/>
      <c r="O310" s="11"/>
      <c r="P310" s="11"/>
      <c r="Q310" s="11"/>
      <c r="R310" s="11"/>
      <c r="W310" s="7"/>
      <c r="AP310" s="7"/>
      <c r="AQ310" s="7"/>
    </row>
    <row r="311" ht="15.75" customHeight="1">
      <c r="A311" s="6"/>
      <c r="B311" s="7"/>
      <c r="E311" s="7"/>
      <c r="F311" s="7"/>
      <c r="G311" s="7"/>
      <c r="J311" s="9"/>
      <c r="K311" s="9"/>
      <c r="L311" s="9"/>
      <c r="M311" s="7"/>
      <c r="N311" s="7"/>
      <c r="O311" s="11"/>
      <c r="P311" s="11"/>
      <c r="Q311" s="11"/>
      <c r="R311" s="11"/>
      <c r="W311" s="7"/>
      <c r="AP311" s="7"/>
      <c r="AQ311" s="7"/>
    </row>
    <row r="312" ht="15.75" customHeight="1">
      <c r="A312" s="6"/>
      <c r="B312" s="7"/>
      <c r="E312" s="7"/>
      <c r="F312" s="7"/>
      <c r="G312" s="7"/>
      <c r="J312" s="9"/>
      <c r="K312" s="9"/>
      <c r="L312" s="9"/>
      <c r="M312" s="7"/>
      <c r="N312" s="7"/>
      <c r="O312" s="11"/>
      <c r="P312" s="11"/>
      <c r="Q312" s="11"/>
      <c r="R312" s="11"/>
      <c r="W312" s="7"/>
      <c r="AP312" s="7"/>
      <c r="AQ312" s="7"/>
    </row>
    <row r="313" ht="15.75" customHeight="1">
      <c r="A313" s="6"/>
      <c r="B313" s="7"/>
      <c r="E313" s="7"/>
      <c r="F313" s="7"/>
      <c r="G313" s="7"/>
      <c r="J313" s="9"/>
      <c r="K313" s="9"/>
      <c r="L313" s="9"/>
      <c r="M313" s="7"/>
      <c r="N313" s="7"/>
      <c r="O313" s="11"/>
      <c r="P313" s="11"/>
      <c r="Q313" s="11"/>
      <c r="R313" s="11"/>
      <c r="W313" s="7"/>
      <c r="AP313" s="7"/>
      <c r="AQ313" s="7"/>
    </row>
    <row r="314" ht="15.75" customHeight="1">
      <c r="A314" s="6"/>
      <c r="B314" s="7"/>
      <c r="E314" s="7"/>
      <c r="F314" s="7"/>
      <c r="G314" s="7"/>
      <c r="J314" s="9"/>
      <c r="K314" s="9"/>
      <c r="L314" s="9"/>
      <c r="M314" s="7"/>
      <c r="N314" s="7"/>
      <c r="O314" s="11"/>
      <c r="P314" s="11"/>
      <c r="Q314" s="11"/>
      <c r="R314" s="11"/>
      <c r="W314" s="7"/>
      <c r="AP314" s="7"/>
      <c r="AQ314" s="7"/>
    </row>
    <row r="315" ht="15.75" customHeight="1">
      <c r="A315" s="6"/>
      <c r="B315" s="7"/>
      <c r="E315" s="7"/>
      <c r="F315" s="7"/>
      <c r="G315" s="7"/>
      <c r="J315" s="9"/>
      <c r="K315" s="9"/>
      <c r="L315" s="9"/>
      <c r="M315" s="7"/>
      <c r="N315" s="7"/>
      <c r="O315" s="11"/>
      <c r="P315" s="11"/>
      <c r="Q315" s="11"/>
      <c r="R315" s="11"/>
      <c r="W315" s="7"/>
      <c r="AP315" s="7"/>
      <c r="AQ315" s="7"/>
    </row>
    <row r="316" ht="15.75" customHeight="1">
      <c r="A316" s="6"/>
      <c r="B316" s="7"/>
      <c r="E316" s="7"/>
      <c r="F316" s="7"/>
      <c r="G316" s="7"/>
      <c r="J316" s="9"/>
      <c r="K316" s="9"/>
      <c r="L316" s="9"/>
      <c r="M316" s="7"/>
      <c r="N316" s="7"/>
      <c r="O316" s="11"/>
      <c r="P316" s="11"/>
      <c r="Q316" s="11"/>
      <c r="R316" s="11"/>
      <c r="W316" s="7"/>
      <c r="AP316" s="7"/>
      <c r="AQ316" s="7"/>
    </row>
    <row r="317" ht="15.75" customHeight="1">
      <c r="A317" s="6"/>
      <c r="B317" s="7"/>
      <c r="E317" s="7"/>
      <c r="F317" s="7"/>
      <c r="G317" s="7"/>
      <c r="J317" s="9"/>
      <c r="K317" s="9"/>
      <c r="L317" s="9"/>
      <c r="M317" s="7"/>
      <c r="N317" s="7"/>
      <c r="O317" s="11"/>
      <c r="P317" s="11"/>
      <c r="Q317" s="11"/>
      <c r="R317" s="11"/>
      <c r="W317" s="7"/>
      <c r="AP317" s="7"/>
      <c r="AQ317" s="7"/>
    </row>
    <row r="318" ht="15.75" customHeight="1">
      <c r="A318" s="6"/>
      <c r="B318" s="7"/>
      <c r="E318" s="7"/>
      <c r="F318" s="7"/>
      <c r="G318" s="7"/>
      <c r="J318" s="9"/>
      <c r="K318" s="9"/>
      <c r="L318" s="9"/>
      <c r="M318" s="7"/>
      <c r="N318" s="7"/>
      <c r="O318" s="11"/>
      <c r="P318" s="11"/>
      <c r="Q318" s="11"/>
      <c r="R318" s="11"/>
      <c r="W318" s="7"/>
      <c r="AP318" s="7"/>
      <c r="AQ318" s="7"/>
    </row>
    <row r="319" ht="15.75" customHeight="1">
      <c r="A319" s="6"/>
      <c r="B319" s="7"/>
      <c r="E319" s="7"/>
      <c r="F319" s="7"/>
      <c r="G319" s="7"/>
      <c r="J319" s="9"/>
      <c r="K319" s="9"/>
      <c r="L319" s="9"/>
      <c r="M319" s="7"/>
      <c r="N319" s="7"/>
      <c r="O319" s="11"/>
      <c r="P319" s="11"/>
      <c r="Q319" s="11"/>
      <c r="R319" s="11"/>
      <c r="W319" s="7"/>
      <c r="AP319" s="7"/>
      <c r="AQ319" s="7"/>
    </row>
    <row r="320" ht="15.75" customHeight="1">
      <c r="A320" s="6"/>
      <c r="B320" s="7"/>
      <c r="E320" s="7"/>
      <c r="F320" s="7"/>
      <c r="G320" s="7"/>
      <c r="J320" s="9"/>
      <c r="K320" s="9"/>
      <c r="L320" s="9"/>
      <c r="M320" s="7"/>
      <c r="N320" s="7"/>
      <c r="O320" s="11"/>
      <c r="P320" s="11"/>
      <c r="Q320" s="11"/>
      <c r="R320" s="11"/>
      <c r="W320" s="7"/>
      <c r="AP320" s="7"/>
      <c r="AQ320" s="7"/>
    </row>
    <row r="321" ht="15.75" customHeight="1">
      <c r="A321" s="6"/>
      <c r="B321" s="7"/>
      <c r="E321" s="7"/>
      <c r="F321" s="7"/>
      <c r="G321" s="7"/>
      <c r="J321" s="9"/>
      <c r="K321" s="9"/>
      <c r="L321" s="9"/>
      <c r="M321" s="7"/>
      <c r="N321" s="7"/>
      <c r="O321" s="11"/>
      <c r="P321" s="11"/>
      <c r="Q321" s="11"/>
      <c r="R321" s="11"/>
      <c r="W321" s="7"/>
      <c r="AP321" s="7"/>
      <c r="AQ321" s="7"/>
    </row>
    <row r="322" ht="15.75" customHeight="1">
      <c r="A322" s="6"/>
      <c r="B322" s="7"/>
      <c r="E322" s="7"/>
      <c r="F322" s="7"/>
      <c r="G322" s="7"/>
      <c r="J322" s="9"/>
      <c r="K322" s="9"/>
      <c r="L322" s="9"/>
      <c r="M322" s="7"/>
      <c r="N322" s="7"/>
      <c r="O322" s="11"/>
      <c r="P322" s="11"/>
      <c r="Q322" s="11"/>
      <c r="R322" s="11"/>
      <c r="W322" s="7"/>
      <c r="AP322" s="7"/>
      <c r="AQ322" s="7"/>
    </row>
    <row r="323" ht="15.75" customHeight="1">
      <c r="A323" s="6"/>
      <c r="B323" s="7"/>
      <c r="E323" s="7"/>
      <c r="F323" s="7"/>
      <c r="G323" s="7"/>
      <c r="J323" s="9"/>
      <c r="K323" s="9"/>
      <c r="L323" s="9"/>
      <c r="M323" s="7"/>
      <c r="N323" s="7"/>
      <c r="O323" s="11"/>
      <c r="P323" s="11"/>
      <c r="Q323" s="11"/>
      <c r="R323" s="11"/>
      <c r="W323" s="7"/>
      <c r="AP323" s="7"/>
      <c r="AQ323" s="7"/>
    </row>
    <row r="324" ht="15.75" customHeight="1">
      <c r="A324" s="6"/>
      <c r="B324" s="7"/>
      <c r="E324" s="7"/>
      <c r="F324" s="7"/>
      <c r="G324" s="7"/>
      <c r="J324" s="9"/>
      <c r="K324" s="9"/>
      <c r="L324" s="9"/>
      <c r="M324" s="7"/>
      <c r="N324" s="7"/>
      <c r="O324" s="11"/>
      <c r="P324" s="11"/>
      <c r="Q324" s="11"/>
      <c r="R324" s="11"/>
      <c r="W324" s="7"/>
      <c r="AP324" s="7"/>
      <c r="AQ324" s="7"/>
    </row>
    <row r="325" ht="15.75" customHeight="1">
      <c r="A325" s="6"/>
      <c r="B325" s="7"/>
      <c r="E325" s="7"/>
      <c r="F325" s="7"/>
      <c r="G325" s="7"/>
      <c r="J325" s="9"/>
      <c r="K325" s="9"/>
      <c r="L325" s="9"/>
      <c r="M325" s="7"/>
      <c r="N325" s="7"/>
      <c r="O325" s="11"/>
      <c r="P325" s="11"/>
      <c r="Q325" s="11"/>
      <c r="R325" s="11"/>
      <c r="W325" s="7"/>
      <c r="AP325" s="7"/>
      <c r="AQ325" s="7"/>
    </row>
    <row r="326" ht="15.75" customHeight="1">
      <c r="A326" s="6"/>
      <c r="B326" s="7"/>
      <c r="E326" s="7"/>
      <c r="F326" s="7"/>
      <c r="G326" s="7"/>
      <c r="J326" s="9"/>
      <c r="K326" s="9"/>
      <c r="L326" s="9"/>
      <c r="M326" s="7"/>
      <c r="N326" s="7"/>
      <c r="O326" s="11"/>
      <c r="P326" s="11"/>
      <c r="Q326" s="11"/>
      <c r="R326" s="11"/>
      <c r="W326" s="7"/>
      <c r="AP326" s="7"/>
      <c r="AQ326" s="7"/>
    </row>
    <row r="327" ht="15.75" customHeight="1">
      <c r="A327" s="6"/>
      <c r="B327" s="7"/>
      <c r="E327" s="7"/>
      <c r="F327" s="7"/>
      <c r="G327" s="7"/>
      <c r="J327" s="9"/>
      <c r="K327" s="9"/>
      <c r="L327" s="9"/>
      <c r="M327" s="7"/>
      <c r="N327" s="7"/>
      <c r="O327" s="11"/>
      <c r="P327" s="11"/>
      <c r="Q327" s="11"/>
      <c r="R327" s="11"/>
      <c r="W327" s="7"/>
      <c r="AP327" s="7"/>
      <c r="AQ327" s="7"/>
    </row>
    <row r="328" ht="15.75" customHeight="1">
      <c r="A328" s="6"/>
      <c r="B328" s="7"/>
      <c r="E328" s="7"/>
      <c r="F328" s="7"/>
      <c r="G328" s="7"/>
      <c r="J328" s="9"/>
      <c r="K328" s="9"/>
      <c r="L328" s="9"/>
      <c r="M328" s="7"/>
      <c r="N328" s="7"/>
      <c r="O328" s="11"/>
      <c r="P328" s="11"/>
      <c r="Q328" s="11"/>
      <c r="R328" s="11"/>
      <c r="W328" s="7"/>
      <c r="AP328" s="7"/>
      <c r="AQ328" s="7"/>
    </row>
    <row r="329" ht="15.75" customHeight="1">
      <c r="A329" s="6"/>
      <c r="B329" s="7"/>
      <c r="E329" s="7"/>
      <c r="F329" s="7"/>
      <c r="G329" s="7"/>
      <c r="J329" s="9"/>
      <c r="K329" s="9"/>
      <c r="L329" s="9"/>
      <c r="M329" s="7"/>
      <c r="N329" s="7"/>
      <c r="O329" s="11"/>
      <c r="P329" s="11"/>
      <c r="Q329" s="11"/>
      <c r="R329" s="11"/>
      <c r="W329" s="7"/>
      <c r="AP329" s="7"/>
      <c r="AQ329" s="7"/>
    </row>
    <row r="330" ht="15.75" customHeight="1">
      <c r="A330" s="6"/>
      <c r="B330" s="7"/>
      <c r="E330" s="7"/>
      <c r="F330" s="7"/>
      <c r="G330" s="7"/>
      <c r="J330" s="9"/>
      <c r="K330" s="9"/>
      <c r="L330" s="9"/>
      <c r="M330" s="7"/>
      <c r="N330" s="7"/>
      <c r="O330" s="11"/>
      <c r="P330" s="11"/>
      <c r="Q330" s="11"/>
      <c r="R330" s="11"/>
      <c r="W330" s="7"/>
      <c r="AP330" s="7"/>
      <c r="AQ330" s="7"/>
    </row>
    <row r="331" ht="15.75" customHeight="1">
      <c r="A331" s="6"/>
      <c r="B331" s="7"/>
      <c r="E331" s="7"/>
      <c r="F331" s="7"/>
      <c r="G331" s="7"/>
      <c r="J331" s="9"/>
      <c r="K331" s="9"/>
      <c r="L331" s="9"/>
      <c r="M331" s="7"/>
      <c r="N331" s="7"/>
      <c r="O331" s="11"/>
      <c r="P331" s="11"/>
      <c r="Q331" s="11"/>
      <c r="R331" s="11"/>
      <c r="W331" s="7"/>
      <c r="AP331" s="7"/>
      <c r="AQ331" s="7"/>
    </row>
    <row r="332" ht="15.75" customHeight="1">
      <c r="A332" s="6"/>
      <c r="B332" s="7"/>
      <c r="E332" s="7"/>
      <c r="F332" s="7"/>
      <c r="G332" s="7"/>
      <c r="J332" s="9"/>
      <c r="K332" s="9"/>
      <c r="L332" s="9"/>
      <c r="M332" s="7"/>
      <c r="N332" s="7"/>
      <c r="O332" s="11"/>
      <c r="P332" s="11"/>
      <c r="Q332" s="11"/>
      <c r="R332" s="11"/>
      <c r="W332" s="7"/>
      <c r="AP332" s="7"/>
      <c r="AQ332" s="7"/>
    </row>
    <row r="333" ht="15.75" customHeight="1">
      <c r="A333" s="6"/>
      <c r="B333" s="7"/>
      <c r="E333" s="7"/>
      <c r="F333" s="7"/>
      <c r="G333" s="7"/>
      <c r="J333" s="9"/>
      <c r="K333" s="9"/>
      <c r="L333" s="9"/>
      <c r="M333" s="7"/>
      <c r="N333" s="7"/>
      <c r="O333" s="11"/>
      <c r="P333" s="11"/>
      <c r="Q333" s="11"/>
      <c r="R333" s="11"/>
      <c r="W333" s="7"/>
      <c r="AP333" s="7"/>
      <c r="AQ333" s="7"/>
    </row>
    <row r="334" ht="15.75" customHeight="1">
      <c r="A334" s="6"/>
      <c r="B334" s="7"/>
      <c r="E334" s="7"/>
      <c r="F334" s="7"/>
      <c r="G334" s="7"/>
      <c r="J334" s="9"/>
      <c r="K334" s="9"/>
      <c r="L334" s="9"/>
      <c r="M334" s="7"/>
      <c r="N334" s="7"/>
      <c r="O334" s="11"/>
      <c r="P334" s="11"/>
      <c r="Q334" s="11"/>
      <c r="R334" s="11"/>
      <c r="W334" s="7"/>
      <c r="AP334" s="7"/>
      <c r="AQ334" s="7"/>
    </row>
    <row r="335" ht="15.75" customHeight="1">
      <c r="A335" s="6"/>
      <c r="B335" s="7"/>
      <c r="E335" s="7"/>
      <c r="F335" s="7"/>
      <c r="G335" s="7"/>
      <c r="J335" s="9"/>
      <c r="K335" s="9"/>
      <c r="L335" s="9"/>
      <c r="M335" s="7"/>
      <c r="N335" s="7"/>
      <c r="O335" s="11"/>
      <c r="P335" s="11"/>
      <c r="Q335" s="11"/>
      <c r="R335" s="11"/>
      <c r="W335" s="7"/>
      <c r="AP335" s="7"/>
      <c r="AQ335" s="7"/>
    </row>
    <row r="336" ht="15.75" customHeight="1">
      <c r="A336" s="6"/>
      <c r="B336" s="7"/>
      <c r="E336" s="7"/>
      <c r="F336" s="7"/>
      <c r="G336" s="7"/>
      <c r="J336" s="9"/>
      <c r="K336" s="9"/>
      <c r="L336" s="9"/>
      <c r="M336" s="7"/>
      <c r="N336" s="7"/>
      <c r="O336" s="11"/>
      <c r="P336" s="11"/>
      <c r="Q336" s="11"/>
      <c r="R336" s="11"/>
      <c r="W336" s="7"/>
      <c r="AP336" s="7"/>
      <c r="AQ336" s="7"/>
    </row>
    <row r="337" ht="15.75" customHeight="1">
      <c r="A337" s="6"/>
      <c r="B337" s="7"/>
      <c r="E337" s="7"/>
      <c r="F337" s="7"/>
      <c r="G337" s="7"/>
      <c r="J337" s="9"/>
      <c r="K337" s="9"/>
      <c r="L337" s="9"/>
      <c r="M337" s="7"/>
      <c r="N337" s="7"/>
      <c r="O337" s="11"/>
      <c r="P337" s="11"/>
      <c r="Q337" s="11"/>
      <c r="R337" s="11"/>
      <c r="W337" s="7"/>
      <c r="AP337" s="7"/>
      <c r="AQ337" s="7"/>
    </row>
    <row r="338" ht="15.75" customHeight="1">
      <c r="A338" s="6"/>
      <c r="B338" s="7"/>
      <c r="E338" s="7"/>
      <c r="F338" s="7"/>
      <c r="G338" s="7"/>
      <c r="J338" s="9"/>
      <c r="K338" s="9"/>
      <c r="L338" s="9"/>
      <c r="M338" s="7"/>
      <c r="N338" s="7"/>
      <c r="O338" s="11"/>
      <c r="P338" s="11"/>
      <c r="Q338" s="11"/>
      <c r="R338" s="11"/>
      <c r="W338" s="7"/>
      <c r="AP338" s="7"/>
      <c r="AQ338" s="7"/>
    </row>
    <row r="339" ht="15.75" customHeight="1">
      <c r="A339" s="6"/>
      <c r="B339" s="7"/>
      <c r="E339" s="7"/>
      <c r="F339" s="7"/>
      <c r="G339" s="7"/>
      <c r="J339" s="9"/>
      <c r="K339" s="9"/>
      <c r="L339" s="9"/>
      <c r="M339" s="7"/>
      <c r="N339" s="7"/>
      <c r="O339" s="11"/>
      <c r="P339" s="11"/>
      <c r="Q339" s="11"/>
      <c r="R339" s="11"/>
      <c r="W339" s="7"/>
      <c r="AP339" s="7"/>
      <c r="AQ339" s="7"/>
    </row>
    <row r="340" ht="15.75" customHeight="1">
      <c r="A340" s="6"/>
      <c r="B340" s="7"/>
      <c r="E340" s="7"/>
      <c r="F340" s="7"/>
      <c r="G340" s="7"/>
      <c r="J340" s="9"/>
      <c r="K340" s="9"/>
      <c r="L340" s="9"/>
      <c r="M340" s="7"/>
      <c r="N340" s="7"/>
      <c r="O340" s="11"/>
      <c r="P340" s="11"/>
      <c r="Q340" s="11"/>
      <c r="R340" s="11"/>
      <c r="W340" s="7"/>
      <c r="AP340" s="7"/>
      <c r="AQ340" s="7"/>
    </row>
    <row r="341" ht="15.75" customHeight="1">
      <c r="A341" s="6"/>
      <c r="B341" s="7"/>
      <c r="E341" s="7"/>
      <c r="F341" s="7"/>
      <c r="G341" s="7"/>
      <c r="J341" s="9"/>
      <c r="K341" s="9"/>
      <c r="L341" s="9"/>
      <c r="M341" s="7"/>
      <c r="N341" s="7"/>
      <c r="O341" s="11"/>
      <c r="P341" s="11"/>
      <c r="Q341" s="11"/>
      <c r="R341" s="11"/>
      <c r="W341" s="7"/>
      <c r="AP341" s="7"/>
      <c r="AQ341" s="7"/>
    </row>
    <row r="342" ht="15.75" customHeight="1">
      <c r="A342" s="6"/>
      <c r="B342" s="7"/>
      <c r="E342" s="7"/>
      <c r="F342" s="7"/>
      <c r="G342" s="7"/>
      <c r="J342" s="9"/>
      <c r="K342" s="9"/>
      <c r="L342" s="9"/>
      <c r="M342" s="7"/>
      <c r="N342" s="7"/>
      <c r="O342" s="11"/>
      <c r="P342" s="11"/>
      <c r="Q342" s="11"/>
      <c r="R342" s="11"/>
      <c r="W342" s="7"/>
      <c r="AP342" s="7"/>
      <c r="AQ342" s="7"/>
    </row>
    <row r="343" ht="15.75" customHeight="1">
      <c r="A343" s="6"/>
      <c r="B343" s="7"/>
      <c r="E343" s="7"/>
      <c r="F343" s="7"/>
      <c r="G343" s="7"/>
      <c r="J343" s="9"/>
      <c r="K343" s="9"/>
      <c r="L343" s="9"/>
      <c r="M343" s="7"/>
      <c r="N343" s="7"/>
      <c r="O343" s="11"/>
      <c r="P343" s="11"/>
      <c r="Q343" s="11"/>
      <c r="R343" s="11"/>
      <c r="W343" s="7"/>
      <c r="AP343" s="7"/>
      <c r="AQ343" s="7"/>
    </row>
    <row r="344" ht="15.75" customHeight="1">
      <c r="A344" s="6"/>
      <c r="B344" s="7"/>
      <c r="E344" s="7"/>
      <c r="F344" s="7"/>
      <c r="G344" s="7"/>
      <c r="J344" s="9"/>
      <c r="K344" s="9"/>
      <c r="L344" s="9"/>
      <c r="M344" s="7"/>
      <c r="N344" s="7"/>
      <c r="O344" s="11"/>
      <c r="P344" s="11"/>
      <c r="Q344" s="11"/>
      <c r="R344" s="11"/>
      <c r="W344" s="7"/>
      <c r="AP344" s="7"/>
      <c r="AQ344" s="7"/>
    </row>
    <row r="345" ht="15.75" customHeight="1">
      <c r="A345" s="6"/>
      <c r="B345" s="7"/>
      <c r="E345" s="7"/>
      <c r="F345" s="7"/>
      <c r="G345" s="7"/>
      <c r="J345" s="9"/>
      <c r="K345" s="9"/>
      <c r="L345" s="9"/>
      <c r="M345" s="7"/>
      <c r="N345" s="7"/>
      <c r="O345" s="11"/>
      <c r="P345" s="11"/>
      <c r="Q345" s="11"/>
      <c r="R345" s="11"/>
      <c r="W345" s="7"/>
      <c r="AP345" s="7"/>
      <c r="AQ345" s="7"/>
    </row>
    <row r="346" ht="15.75" customHeight="1">
      <c r="A346" s="6"/>
      <c r="B346" s="7"/>
      <c r="E346" s="7"/>
      <c r="F346" s="7"/>
      <c r="G346" s="7"/>
      <c r="J346" s="9"/>
      <c r="K346" s="9"/>
      <c r="L346" s="9"/>
      <c r="M346" s="7"/>
      <c r="N346" s="7"/>
      <c r="O346" s="11"/>
      <c r="P346" s="11"/>
      <c r="Q346" s="11"/>
      <c r="R346" s="11"/>
      <c r="W346" s="7"/>
      <c r="AP346" s="7"/>
      <c r="AQ346" s="7"/>
    </row>
    <row r="347" ht="15.75" customHeight="1">
      <c r="A347" s="6"/>
      <c r="B347" s="7"/>
      <c r="E347" s="7"/>
      <c r="F347" s="7"/>
      <c r="G347" s="7"/>
      <c r="J347" s="9"/>
      <c r="K347" s="9"/>
      <c r="L347" s="9"/>
      <c r="M347" s="7"/>
      <c r="N347" s="7"/>
      <c r="O347" s="11"/>
      <c r="P347" s="11"/>
      <c r="Q347" s="11"/>
      <c r="R347" s="11"/>
      <c r="W347" s="7"/>
      <c r="AP347" s="7"/>
      <c r="AQ347" s="7"/>
    </row>
    <row r="348" ht="15.75" customHeight="1">
      <c r="A348" s="6"/>
      <c r="B348" s="7"/>
      <c r="E348" s="7"/>
      <c r="F348" s="7"/>
      <c r="G348" s="7"/>
      <c r="J348" s="9"/>
      <c r="K348" s="9"/>
      <c r="L348" s="9"/>
      <c r="M348" s="7"/>
      <c r="N348" s="7"/>
      <c r="O348" s="11"/>
      <c r="P348" s="11"/>
      <c r="Q348" s="11"/>
      <c r="R348" s="11"/>
      <c r="W348" s="7"/>
      <c r="AP348" s="7"/>
      <c r="AQ348" s="7"/>
    </row>
    <row r="349" ht="15.75" customHeight="1">
      <c r="A349" s="6"/>
      <c r="B349" s="7"/>
      <c r="E349" s="7"/>
      <c r="F349" s="7"/>
      <c r="G349" s="7"/>
      <c r="J349" s="9"/>
      <c r="K349" s="9"/>
      <c r="L349" s="9"/>
      <c r="M349" s="7"/>
      <c r="N349" s="7"/>
      <c r="O349" s="11"/>
      <c r="P349" s="11"/>
      <c r="Q349" s="11"/>
      <c r="R349" s="11"/>
      <c r="W349" s="7"/>
      <c r="AP349" s="7"/>
      <c r="AQ349" s="7"/>
    </row>
    <row r="350" ht="15.75" customHeight="1">
      <c r="A350" s="6"/>
      <c r="B350" s="7"/>
      <c r="E350" s="7"/>
      <c r="F350" s="7"/>
      <c r="G350" s="7"/>
      <c r="J350" s="9"/>
      <c r="K350" s="9"/>
      <c r="L350" s="9"/>
      <c r="M350" s="7"/>
      <c r="N350" s="7"/>
      <c r="O350" s="11"/>
      <c r="P350" s="11"/>
      <c r="Q350" s="11"/>
      <c r="R350" s="11"/>
      <c r="W350" s="7"/>
      <c r="AP350" s="7"/>
      <c r="AQ350" s="7"/>
    </row>
    <row r="351" ht="15.75" customHeight="1">
      <c r="A351" s="6"/>
      <c r="B351" s="7"/>
      <c r="E351" s="7"/>
      <c r="F351" s="7"/>
      <c r="G351" s="7"/>
      <c r="J351" s="9"/>
      <c r="K351" s="9"/>
      <c r="L351" s="9"/>
      <c r="M351" s="7"/>
      <c r="N351" s="7"/>
      <c r="O351" s="11"/>
      <c r="P351" s="11"/>
      <c r="Q351" s="11"/>
      <c r="R351" s="11"/>
      <c r="W351" s="7"/>
      <c r="AP351" s="7"/>
      <c r="AQ351" s="7"/>
    </row>
    <row r="352" ht="15.75" customHeight="1">
      <c r="A352" s="6"/>
      <c r="B352" s="7"/>
      <c r="E352" s="7"/>
      <c r="F352" s="7"/>
      <c r="G352" s="7"/>
      <c r="J352" s="9"/>
      <c r="K352" s="9"/>
      <c r="L352" s="9"/>
      <c r="M352" s="7"/>
      <c r="N352" s="7"/>
      <c r="O352" s="11"/>
      <c r="P352" s="11"/>
      <c r="Q352" s="11"/>
      <c r="R352" s="11"/>
      <c r="W352" s="7"/>
      <c r="AP352" s="7"/>
      <c r="AQ352" s="7"/>
    </row>
    <row r="353" ht="15.75" customHeight="1">
      <c r="A353" s="6"/>
      <c r="B353" s="7"/>
      <c r="E353" s="7"/>
      <c r="F353" s="7"/>
      <c r="G353" s="7"/>
      <c r="J353" s="9"/>
      <c r="K353" s="9"/>
      <c r="L353" s="9"/>
      <c r="M353" s="7"/>
      <c r="N353" s="7"/>
      <c r="O353" s="11"/>
      <c r="P353" s="11"/>
      <c r="Q353" s="11"/>
      <c r="R353" s="11"/>
      <c r="W353" s="7"/>
      <c r="AP353" s="7"/>
      <c r="AQ353" s="7"/>
    </row>
    <row r="354" ht="15.75" customHeight="1">
      <c r="A354" s="6"/>
      <c r="B354" s="7"/>
      <c r="E354" s="7"/>
      <c r="F354" s="7"/>
      <c r="G354" s="7"/>
      <c r="J354" s="9"/>
      <c r="K354" s="9"/>
      <c r="L354" s="9"/>
      <c r="M354" s="7"/>
      <c r="N354" s="7"/>
      <c r="O354" s="11"/>
      <c r="P354" s="11"/>
      <c r="Q354" s="11"/>
      <c r="R354" s="11"/>
      <c r="W354" s="7"/>
      <c r="AP354" s="7"/>
      <c r="AQ354" s="7"/>
    </row>
    <row r="355" ht="15.75" customHeight="1">
      <c r="A355" s="6"/>
      <c r="B355" s="7"/>
      <c r="E355" s="7"/>
      <c r="F355" s="7"/>
      <c r="G355" s="7"/>
      <c r="J355" s="9"/>
      <c r="K355" s="9"/>
      <c r="L355" s="9"/>
      <c r="M355" s="7"/>
      <c r="N355" s="7"/>
      <c r="O355" s="11"/>
      <c r="P355" s="11"/>
      <c r="Q355" s="11"/>
      <c r="R355" s="11"/>
      <c r="W355" s="7"/>
      <c r="AP355" s="7"/>
      <c r="AQ355" s="7"/>
    </row>
    <row r="356" ht="15.75" customHeight="1">
      <c r="A356" s="6"/>
      <c r="B356" s="7"/>
      <c r="E356" s="7"/>
      <c r="F356" s="7"/>
      <c r="G356" s="7"/>
      <c r="J356" s="9"/>
      <c r="K356" s="9"/>
      <c r="L356" s="9"/>
      <c r="M356" s="7"/>
      <c r="N356" s="7"/>
      <c r="O356" s="11"/>
      <c r="P356" s="11"/>
      <c r="Q356" s="11"/>
      <c r="R356" s="11"/>
      <c r="W356" s="7"/>
      <c r="AP356" s="7"/>
      <c r="AQ356" s="7"/>
    </row>
    <row r="357" ht="15.75" customHeight="1">
      <c r="A357" s="6"/>
      <c r="B357" s="7"/>
      <c r="E357" s="7"/>
      <c r="F357" s="7"/>
      <c r="G357" s="7"/>
      <c r="J357" s="9"/>
      <c r="K357" s="9"/>
      <c r="L357" s="9"/>
      <c r="M357" s="7"/>
      <c r="N357" s="7"/>
      <c r="O357" s="11"/>
      <c r="P357" s="11"/>
      <c r="Q357" s="11"/>
      <c r="R357" s="11"/>
      <c r="W357" s="7"/>
      <c r="AP357" s="7"/>
      <c r="AQ357" s="7"/>
    </row>
    <row r="358" ht="15.75" customHeight="1">
      <c r="A358" s="6"/>
      <c r="B358" s="7"/>
      <c r="E358" s="7"/>
      <c r="F358" s="7"/>
      <c r="G358" s="7"/>
      <c r="J358" s="9"/>
      <c r="K358" s="9"/>
      <c r="L358" s="9"/>
      <c r="M358" s="7"/>
      <c r="N358" s="7"/>
      <c r="O358" s="11"/>
      <c r="P358" s="11"/>
      <c r="Q358" s="11"/>
      <c r="R358" s="11"/>
      <c r="W358" s="7"/>
      <c r="AP358" s="7"/>
      <c r="AQ358" s="7"/>
    </row>
    <row r="359" ht="15.75" customHeight="1">
      <c r="A359" s="6"/>
      <c r="B359" s="7"/>
      <c r="E359" s="7"/>
      <c r="F359" s="7"/>
      <c r="G359" s="7"/>
      <c r="J359" s="9"/>
      <c r="K359" s="9"/>
      <c r="L359" s="9"/>
      <c r="M359" s="7"/>
      <c r="N359" s="7"/>
      <c r="O359" s="11"/>
      <c r="P359" s="11"/>
      <c r="Q359" s="11"/>
      <c r="R359" s="11"/>
      <c r="W359" s="7"/>
      <c r="AP359" s="7"/>
      <c r="AQ359" s="7"/>
    </row>
    <row r="360" ht="15.75" customHeight="1">
      <c r="A360" s="6"/>
      <c r="B360" s="7"/>
      <c r="E360" s="7"/>
      <c r="F360" s="7"/>
      <c r="G360" s="7"/>
      <c r="J360" s="9"/>
      <c r="K360" s="9"/>
      <c r="L360" s="9"/>
      <c r="M360" s="7"/>
      <c r="N360" s="7"/>
      <c r="O360" s="11"/>
      <c r="P360" s="11"/>
      <c r="Q360" s="11"/>
      <c r="R360" s="11"/>
      <c r="W360" s="7"/>
      <c r="AP360" s="7"/>
      <c r="AQ360" s="7"/>
    </row>
    <row r="361" ht="15.75" customHeight="1">
      <c r="A361" s="6"/>
      <c r="B361" s="7"/>
      <c r="E361" s="7"/>
      <c r="F361" s="7"/>
      <c r="G361" s="7"/>
      <c r="J361" s="9"/>
      <c r="K361" s="9"/>
      <c r="L361" s="9"/>
      <c r="M361" s="7"/>
      <c r="N361" s="7"/>
      <c r="O361" s="11"/>
      <c r="P361" s="11"/>
      <c r="Q361" s="11"/>
      <c r="R361" s="11"/>
      <c r="W361" s="7"/>
      <c r="AP361" s="7"/>
      <c r="AQ361" s="7"/>
    </row>
    <row r="362" ht="15.75" customHeight="1">
      <c r="A362" s="6"/>
      <c r="B362" s="7"/>
      <c r="E362" s="7"/>
      <c r="F362" s="7"/>
      <c r="G362" s="7"/>
      <c r="J362" s="9"/>
      <c r="K362" s="9"/>
      <c r="L362" s="9"/>
      <c r="M362" s="7"/>
      <c r="N362" s="7"/>
      <c r="O362" s="11"/>
      <c r="P362" s="11"/>
      <c r="Q362" s="11"/>
      <c r="R362" s="11"/>
      <c r="W362" s="7"/>
      <c r="AP362" s="7"/>
      <c r="AQ362" s="7"/>
    </row>
    <row r="363" ht="15.75" customHeight="1">
      <c r="A363" s="6"/>
      <c r="B363" s="7"/>
      <c r="E363" s="7"/>
      <c r="F363" s="7"/>
      <c r="G363" s="7"/>
      <c r="J363" s="9"/>
      <c r="K363" s="9"/>
      <c r="L363" s="9"/>
      <c r="M363" s="7"/>
      <c r="N363" s="7"/>
      <c r="O363" s="11"/>
      <c r="P363" s="11"/>
      <c r="Q363" s="11"/>
      <c r="R363" s="11"/>
      <c r="W363" s="7"/>
      <c r="AP363" s="7"/>
      <c r="AQ363" s="7"/>
    </row>
    <row r="364" ht="15.75" customHeight="1">
      <c r="A364" s="6"/>
      <c r="B364" s="7"/>
      <c r="E364" s="7"/>
      <c r="F364" s="7"/>
      <c r="G364" s="7"/>
      <c r="J364" s="9"/>
      <c r="K364" s="9"/>
      <c r="L364" s="9"/>
      <c r="M364" s="7"/>
      <c r="N364" s="7"/>
      <c r="O364" s="11"/>
      <c r="P364" s="11"/>
      <c r="Q364" s="11"/>
      <c r="R364" s="11"/>
      <c r="W364" s="7"/>
      <c r="AP364" s="7"/>
      <c r="AQ364" s="7"/>
    </row>
    <row r="365" ht="15.75" customHeight="1">
      <c r="A365" s="6"/>
      <c r="B365" s="7"/>
      <c r="E365" s="7"/>
      <c r="F365" s="7"/>
      <c r="G365" s="7"/>
      <c r="J365" s="9"/>
      <c r="K365" s="9"/>
      <c r="L365" s="9"/>
      <c r="M365" s="7"/>
      <c r="N365" s="7"/>
      <c r="O365" s="11"/>
      <c r="P365" s="11"/>
      <c r="Q365" s="11"/>
      <c r="R365" s="11"/>
      <c r="W365" s="7"/>
      <c r="AP365" s="7"/>
      <c r="AQ365" s="7"/>
    </row>
    <row r="366" ht="15.75" customHeight="1">
      <c r="A366" s="6"/>
      <c r="B366" s="7"/>
      <c r="E366" s="7"/>
      <c r="F366" s="7"/>
      <c r="G366" s="7"/>
      <c r="J366" s="9"/>
      <c r="K366" s="9"/>
      <c r="L366" s="9"/>
      <c r="M366" s="7"/>
      <c r="N366" s="7"/>
      <c r="O366" s="11"/>
      <c r="P366" s="11"/>
      <c r="Q366" s="11"/>
      <c r="R366" s="11"/>
      <c r="W366" s="7"/>
      <c r="AP366" s="7"/>
      <c r="AQ366" s="7"/>
    </row>
    <row r="367" ht="15.75" customHeight="1">
      <c r="A367" s="6"/>
      <c r="B367" s="7"/>
      <c r="E367" s="7"/>
      <c r="F367" s="7"/>
      <c r="G367" s="7"/>
      <c r="J367" s="9"/>
      <c r="K367" s="9"/>
      <c r="L367" s="9"/>
      <c r="M367" s="7"/>
      <c r="N367" s="7"/>
      <c r="O367" s="11"/>
      <c r="P367" s="11"/>
      <c r="Q367" s="11"/>
      <c r="R367" s="11"/>
      <c r="W367" s="7"/>
      <c r="AP367" s="7"/>
      <c r="AQ367" s="7"/>
    </row>
    <row r="368" ht="15.75" customHeight="1">
      <c r="A368" s="6"/>
      <c r="B368" s="7"/>
      <c r="E368" s="7"/>
      <c r="F368" s="7"/>
      <c r="G368" s="7"/>
      <c r="J368" s="9"/>
      <c r="K368" s="9"/>
      <c r="L368" s="9"/>
      <c r="M368" s="7"/>
      <c r="N368" s="7"/>
      <c r="O368" s="11"/>
      <c r="P368" s="11"/>
      <c r="Q368" s="11"/>
      <c r="R368" s="11"/>
      <c r="W368" s="7"/>
      <c r="AP368" s="7"/>
      <c r="AQ368" s="7"/>
    </row>
    <row r="369" ht="15.75" customHeight="1">
      <c r="A369" s="6"/>
      <c r="B369" s="7"/>
      <c r="E369" s="7"/>
      <c r="F369" s="7"/>
      <c r="G369" s="7"/>
      <c r="J369" s="9"/>
      <c r="K369" s="9"/>
      <c r="L369" s="9"/>
      <c r="M369" s="7"/>
      <c r="N369" s="7"/>
      <c r="O369" s="11"/>
      <c r="P369" s="11"/>
      <c r="Q369" s="11"/>
      <c r="R369" s="11"/>
      <c r="W369" s="7"/>
      <c r="AP369" s="7"/>
      <c r="AQ369" s="7"/>
    </row>
    <row r="370" ht="15.75" customHeight="1">
      <c r="A370" s="6"/>
      <c r="B370" s="7"/>
      <c r="E370" s="7"/>
      <c r="F370" s="7"/>
      <c r="G370" s="7"/>
      <c r="J370" s="9"/>
      <c r="K370" s="9"/>
      <c r="L370" s="9"/>
      <c r="M370" s="7"/>
      <c r="N370" s="7"/>
      <c r="O370" s="11"/>
      <c r="P370" s="11"/>
      <c r="Q370" s="11"/>
      <c r="R370" s="11"/>
      <c r="W370" s="7"/>
      <c r="AP370" s="7"/>
      <c r="AQ370" s="7"/>
    </row>
    <row r="371" ht="15.75" customHeight="1">
      <c r="A371" s="6"/>
      <c r="B371" s="7"/>
      <c r="E371" s="7"/>
      <c r="F371" s="7"/>
      <c r="G371" s="7"/>
      <c r="J371" s="9"/>
      <c r="K371" s="9"/>
      <c r="L371" s="9"/>
      <c r="M371" s="7"/>
      <c r="N371" s="7"/>
      <c r="O371" s="11"/>
      <c r="P371" s="11"/>
      <c r="Q371" s="11"/>
      <c r="R371" s="11"/>
      <c r="W371" s="7"/>
      <c r="AP371" s="7"/>
      <c r="AQ371" s="7"/>
    </row>
    <row r="372" ht="15.75" customHeight="1">
      <c r="A372" s="6"/>
      <c r="B372" s="7"/>
      <c r="E372" s="7"/>
      <c r="F372" s="7"/>
      <c r="G372" s="7"/>
      <c r="J372" s="9"/>
      <c r="K372" s="9"/>
      <c r="L372" s="9"/>
      <c r="M372" s="7"/>
      <c r="N372" s="7"/>
      <c r="O372" s="11"/>
      <c r="P372" s="11"/>
      <c r="Q372" s="11"/>
      <c r="R372" s="11"/>
      <c r="W372" s="7"/>
      <c r="AP372" s="7"/>
      <c r="AQ372" s="7"/>
    </row>
    <row r="373" ht="15.75" customHeight="1">
      <c r="A373" s="6"/>
      <c r="B373" s="7"/>
      <c r="E373" s="7"/>
      <c r="F373" s="7"/>
      <c r="G373" s="7"/>
      <c r="J373" s="9"/>
      <c r="K373" s="9"/>
      <c r="L373" s="9"/>
      <c r="M373" s="7"/>
      <c r="N373" s="7"/>
      <c r="O373" s="11"/>
      <c r="P373" s="11"/>
      <c r="Q373" s="11"/>
      <c r="R373" s="11"/>
      <c r="W373" s="7"/>
      <c r="AP373" s="7"/>
      <c r="AQ373" s="7"/>
    </row>
    <row r="374" ht="15.75" customHeight="1">
      <c r="A374" s="6"/>
      <c r="B374" s="7"/>
      <c r="E374" s="7"/>
      <c r="F374" s="7"/>
      <c r="G374" s="7"/>
      <c r="J374" s="9"/>
      <c r="K374" s="9"/>
      <c r="L374" s="9"/>
      <c r="M374" s="7"/>
      <c r="N374" s="7"/>
      <c r="O374" s="11"/>
      <c r="P374" s="11"/>
      <c r="Q374" s="11"/>
      <c r="R374" s="11"/>
      <c r="W374" s="7"/>
      <c r="AP374" s="7"/>
      <c r="AQ374" s="7"/>
    </row>
    <row r="375" ht="15.75" customHeight="1">
      <c r="A375" s="6"/>
      <c r="B375" s="7"/>
      <c r="E375" s="7"/>
      <c r="F375" s="7"/>
      <c r="G375" s="7"/>
      <c r="J375" s="9"/>
      <c r="K375" s="9"/>
      <c r="L375" s="9"/>
      <c r="M375" s="7"/>
      <c r="N375" s="7"/>
      <c r="O375" s="11"/>
      <c r="P375" s="11"/>
      <c r="Q375" s="11"/>
      <c r="R375" s="11"/>
      <c r="W375" s="7"/>
      <c r="AP375" s="7"/>
      <c r="AQ375" s="7"/>
    </row>
    <row r="376" ht="15.75" customHeight="1">
      <c r="A376" s="6"/>
      <c r="B376" s="7"/>
      <c r="E376" s="7"/>
      <c r="F376" s="7"/>
      <c r="G376" s="7"/>
      <c r="J376" s="9"/>
      <c r="K376" s="9"/>
      <c r="L376" s="9"/>
      <c r="M376" s="7"/>
      <c r="N376" s="7"/>
      <c r="O376" s="11"/>
      <c r="P376" s="11"/>
      <c r="Q376" s="11"/>
      <c r="R376" s="11"/>
      <c r="W376" s="7"/>
      <c r="AP376" s="7"/>
      <c r="AQ376" s="7"/>
    </row>
    <row r="377" ht="15.75" customHeight="1">
      <c r="A377" s="6"/>
      <c r="B377" s="7"/>
      <c r="E377" s="7"/>
      <c r="F377" s="7"/>
      <c r="G377" s="7"/>
      <c r="J377" s="9"/>
      <c r="K377" s="9"/>
      <c r="L377" s="9"/>
      <c r="M377" s="7"/>
      <c r="N377" s="7"/>
      <c r="O377" s="11"/>
      <c r="P377" s="11"/>
      <c r="Q377" s="11"/>
      <c r="R377" s="11"/>
      <c r="W377" s="7"/>
      <c r="AP377" s="7"/>
      <c r="AQ377" s="7"/>
    </row>
    <row r="378" ht="15.75" customHeight="1">
      <c r="A378" s="6"/>
      <c r="B378" s="7"/>
      <c r="E378" s="7"/>
      <c r="F378" s="7"/>
      <c r="G378" s="7"/>
      <c r="J378" s="9"/>
      <c r="K378" s="9"/>
      <c r="L378" s="9"/>
      <c r="M378" s="7"/>
      <c r="N378" s="7"/>
      <c r="O378" s="11"/>
      <c r="P378" s="11"/>
      <c r="Q378" s="11"/>
      <c r="R378" s="11"/>
      <c r="W378" s="7"/>
      <c r="AP378" s="7"/>
      <c r="AQ378" s="7"/>
    </row>
    <row r="379" ht="15.75" customHeight="1">
      <c r="A379" s="6"/>
      <c r="B379" s="7"/>
      <c r="E379" s="7"/>
      <c r="F379" s="7"/>
      <c r="G379" s="7"/>
      <c r="J379" s="9"/>
      <c r="K379" s="9"/>
      <c r="L379" s="9"/>
      <c r="M379" s="7"/>
      <c r="N379" s="7"/>
      <c r="O379" s="11"/>
      <c r="P379" s="11"/>
      <c r="Q379" s="11"/>
      <c r="R379" s="11"/>
      <c r="W379" s="7"/>
      <c r="AP379" s="7"/>
      <c r="AQ379" s="7"/>
    </row>
    <row r="380" ht="15.75" customHeight="1">
      <c r="A380" s="6"/>
      <c r="B380" s="7"/>
      <c r="E380" s="7"/>
      <c r="F380" s="7"/>
      <c r="G380" s="7"/>
      <c r="J380" s="9"/>
      <c r="K380" s="9"/>
      <c r="L380" s="9"/>
      <c r="M380" s="7"/>
      <c r="N380" s="7"/>
      <c r="O380" s="11"/>
      <c r="P380" s="11"/>
      <c r="Q380" s="11"/>
      <c r="R380" s="11"/>
      <c r="W380" s="7"/>
      <c r="AP380" s="7"/>
      <c r="AQ380" s="7"/>
    </row>
    <row r="381" ht="15.75" customHeight="1">
      <c r="A381" s="6"/>
      <c r="B381" s="7"/>
      <c r="E381" s="7"/>
      <c r="F381" s="7"/>
      <c r="G381" s="7"/>
      <c r="J381" s="9"/>
      <c r="K381" s="9"/>
      <c r="L381" s="9"/>
      <c r="M381" s="7"/>
      <c r="N381" s="7"/>
      <c r="O381" s="11"/>
      <c r="P381" s="11"/>
      <c r="Q381" s="11"/>
      <c r="R381" s="11"/>
      <c r="W381" s="7"/>
      <c r="AP381" s="7"/>
      <c r="AQ381" s="7"/>
    </row>
    <row r="382" ht="15.75" customHeight="1">
      <c r="A382" s="6"/>
      <c r="B382" s="7"/>
      <c r="E382" s="7"/>
      <c r="F382" s="7"/>
      <c r="G382" s="7"/>
      <c r="J382" s="9"/>
      <c r="K382" s="9"/>
      <c r="L382" s="9"/>
      <c r="M382" s="7"/>
      <c r="N382" s="7"/>
      <c r="O382" s="11"/>
      <c r="P382" s="11"/>
      <c r="Q382" s="11"/>
      <c r="R382" s="11"/>
      <c r="W382" s="7"/>
      <c r="AP382" s="7"/>
      <c r="AQ382" s="7"/>
    </row>
    <row r="383" ht="15.75" customHeight="1">
      <c r="A383" s="6"/>
      <c r="B383" s="7"/>
      <c r="E383" s="7"/>
      <c r="F383" s="7"/>
      <c r="G383" s="7"/>
      <c r="J383" s="9"/>
      <c r="K383" s="9"/>
      <c r="L383" s="9"/>
      <c r="M383" s="7"/>
      <c r="N383" s="7"/>
      <c r="O383" s="11"/>
      <c r="P383" s="11"/>
      <c r="Q383" s="11"/>
      <c r="R383" s="11"/>
      <c r="W383" s="7"/>
      <c r="AP383" s="7"/>
      <c r="AQ383" s="7"/>
    </row>
    <row r="384" ht="15.75" customHeight="1">
      <c r="A384" s="6"/>
      <c r="B384" s="7"/>
      <c r="E384" s="7"/>
      <c r="F384" s="7"/>
      <c r="G384" s="7"/>
      <c r="J384" s="9"/>
      <c r="K384" s="9"/>
      <c r="L384" s="9"/>
      <c r="M384" s="7"/>
      <c r="N384" s="7"/>
      <c r="O384" s="11"/>
      <c r="P384" s="11"/>
      <c r="Q384" s="11"/>
      <c r="R384" s="11"/>
      <c r="W384" s="7"/>
      <c r="AP384" s="7"/>
      <c r="AQ384" s="7"/>
    </row>
    <row r="385" ht="15.75" customHeight="1">
      <c r="A385" s="6"/>
      <c r="B385" s="7"/>
      <c r="E385" s="7"/>
      <c r="F385" s="7"/>
      <c r="G385" s="7"/>
      <c r="J385" s="9"/>
      <c r="K385" s="9"/>
      <c r="L385" s="9"/>
      <c r="M385" s="7"/>
      <c r="N385" s="7"/>
      <c r="O385" s="11"/>
      <c r="P385" s="11"/>
      <c r="Q385" s="11"/>
      <c r="R385" s="11"/>
      <c r="W385" s="7"/>
      <c r="AP385" s="7"/>
      <c r="AQ385" s="7"/>
    </row>
    <row r="386" ht="15.75" customHeight="1">
      <c r="A386" s="6"/>
      <c r="B386" s="7"/>
      <c r="E386" s="7"/>
      <c r="F386" s="7"/>
      <c r="G386" s="7"/>
      <c r="J386" s="9"/>
      <c r="K386" s="9"/>
      <c r="L386" s="9"/>
      <c r="M386" s="7"/>
      <c r="N386" s="7"/>
      <c r="O386" s="11"/>
      <c r="P386" s="11"/>
      <c r="Q386" s="11"/>
      <c r="R386" s="11"/>
      <c r="W386" s="7"/>
      <c r="AP386" s="7"/>
      <c r="AQ386" s="7"/>
    </row>
    <row r="387" ht="15.75" customHeight="1">
      <c r="A387" s="6"/>
      <c r="B387" s="7"/>
      <c r="E387" s="7"/>
      <c r="F387" s="7"/>
      <c r="G387" s="7"/>
      <c r="J387" s="9"/>
      <c r="K387" s="9"/>
      <c r="L387" s="9"/>
      <c r="M387" s="7"/>
      <c r="N387" s="7"/>
      <c r="O387" s="11"/>
      <c r="P387" s="11"/>
      <c r="Q387" s="11"/>
      <c r="R387" s="11"/>
      <c r="W387" s="7"/>
      <c r="AP387" s="7"/>
      <c r="AQ387" s="7"/>
    </row>
    <row r="388" ht="15.75" customHeight="1">
      <c r="A388" s="6"/>
      <c r="B388" s="7"/>
      <c r="E388" s="7"/>
      <c r="F388" s="7"/>
      <c r="G388" s="7"/>
      <c r="J388" s="9"/>
      <c r="K388" s="9"/>
      <c r="L388" s="9"/>
      <c r="M388" s="7"/>
      <c r="N388" s="7"/>
      <c r="O388" s="11"/>
      <c r="P388" s="11"/>
      <c r="Q388" s="11"/>
      <c r="R388" s="11"/>
      <c r="W388" s="7"/>
      <c r="AP388" s="7"/>
      <c r="AQ388" s="7"/>
    </row>
    <row r="389" ht="15.75" customHeight="1">
      <c r="A389" s="6"/>
      <c r="B389" s="7"/>
      <c r="E389" s="7"/>
      <c r="F389" s="7"/>
      <c r="G389" s="7"/>
      <c r="J389" s="9"/>
      <c r="K389" s="9"/>
      <c r="L389" s="9"/>
      <c r="M389" s="7"/>
      <c r="N389" s="7"/>
      <c r="O389" s="11"/>
      <c r="P389" s="11"/>
      <c r="Q389" s="11"/>
      <c r="R389" s="11"/>
      <c r="W389" s="7"/>
      <c r="AP389" s="7"/>
      <c r="AQ389" s="7"/>
    </row>
    <row r="390" ht="15.75" customHeight="1">
      <c r="A390" s="6"/>
      <c r="B390" s="7"/>
      <c r="E390" s="7"/>
      <c r="F390" s="7"/>
      <c r="G390" s="7"/>
      <c r="J390" s="9"/>
      <c r="K390" s="9"/>
      <c r="L390" s="9"/>
      <c r="M390" s="7"/>
      <c r="N390" s="7"/>
      <c r="O390" s="11"/>
      <c r="P390" s="11"/>
      <c r="Q390" s="11"/>
      <c r="R390" s="11"/>
      <c r="W390" s="7"/>
      <c r="AP390" s="7"/>
      <c r="AQ390" s="7"/>
    </row>
    <row r="391" ht="15.75" customHeight="1">
      <c r="A391" s="6"/>
      <c r="B391" s="7"/>
      <c r="E391" s="7"/>
      <c r="F391" s="7"/>
      <c r="G391" s="7"/>
      <c r="J391" s="9"/>
      <c r="K391" s="9"/>
      <c r="L391" s="9"/>
      <c r="M391" s="7"/>
      <c r="N391" s="7"/>
      <c r="O391" s="11"/>
      <c r="P391" s="11"/>
      <c r="Q391" s="11"/>
      <c r="R391" s="11"/>
      <c r="W391" s="7"/>
      <c r="AP391" s="7"/>
      <c r="AQ391" s="7"/>
    </row>
    <row r="392" ht="15.75" customHeight="1">
      <c r="A392" s="6"/>
      <c r="B392" s="7"/>
      <c r="E392" s="7"/>
      <c r="F392" s="7"/>
      <c r="G392" s="7"/>
      <c r="J392" s="9"/>
      <c r="K392" s="9"/>
      <c r="L392" s="9"/>
      <c r="M392" s="7"/>
      <c r="N392" s="7"/>
      <c r="O392" s="11"/>
      <c r="P392" s="11"/>
      <c r="Q392" s="11"/>
      <c r="R392" s="11"/>
      <c r="W392" s="7"/>
      <c r="AP392" s="7"/>
      <c r="AQ392" s="7"/>
    </row>
    <row r="393" ht="15.75" customHeight="1">
      <c r="A393" s="6"/>
      <c r="B393" s="7"/>
      <c r="E393" s="7"/>
      <c r="F393" s="7"/>
      <c r="G393" s="7"/>
      <c r="J393" s="9"/>
      <c r="K393" s="9"/>
      <c r="L393" s="9"/>
      <c r="M393" s="7"/>
      <c r="N393" s="7"/>
      <c r="O393" s="11"/>
      <c r="P393" s="11"/>
      <c r="Q393" s="11"/>
      <c r="R393" s="11"/>
      <c r="W393" s="7"/>
      <c r="AP393" s="7"/>
      <c r="AQ393" s="7"/>
    </row>
    <row r="394" ht="15.75" customHeight="1">
      <c r="A394" s="6"/>
      <c r="B394" s="7"/>
      <c r="E394" s="7"/>
      <c r="F394" s="7"/>
      <c r="G394" s="7"/>
      <c r="J394" s="9"/>
      <c r="K394" s="9"/>
      <c r="L394" s="9"/>
      <c r="M394" s="7"/>
      <c r="N394" s="7"/>
      <c r="O394" s="11"/>
      <c r="P394" s="11"/>
      <c r="Q394" s="11"/>
      <c r="R394" s="11"/>
      <c r="W394" s="7"/>
      <c r="AP394" s="7"/>
      <c r="AQ394" s="7"/>
    </row>
    <row r="395" ht="15.75" customHeight="1">
      <c r="A395" s="6"/>
      <c r="B395" s="7"/>
      <c r="E395" s="7"/>
      <c r="F395" s="7"/>
      <c r="G395" s="7"/>
      <c r="J395" s="9"/>
      <c r="K395" s="9"/>
      <c r="L395" s="9"/>
      <c r="M395" s="7"/>
      <c r="N395" s="7"/>
      <c r="O395" s="11"/>
      <c r="P395" s="11"/>
      <c r="Q395" s="11"/>
      <c r="R395" s="11"/>
      <c r="W395" s="7"/>
      <c r="AP395" s="7"/>
      <c r="AQ395" s="7"/>
    </row>
    <row r="396" ht="15.75" customHeight="1">
      <c r="A396" s="6"/>
      <c r="B396" s="7"/>
      <c r="E396" s="7"/>
      <c r="F396" s="7"/>
      <c r="G396" s="7"/>
      <c r="J396" s="9"/>
      <c r="K396" s="9"/>
      <c r="L396" s="9"/>
      <c r="M396" s="7"/>
      <c r="N396" s="7"/>
      <c r="O396" s="11"/>
      <c r="P396" s="11"/>
      <c r="Q396" s="11"/>
      <c r="R396" s="11"/>
      <c r="W396" s="7"/>
      <c r="AP396" s="7"/>
      <c r="AQ396" s="7"/>
    </row>
    <row r="397" ht="15.75" customHeight="1">
      <c r="A397" s="6"/>
      <c r="B397" s="7"/>
      <c r="E397" s="7"/>
      <c r="F397" s="7"/>
      <c r="G397" s="7"/>
      <c r="J397" s="9"/>
      <c r="K397" s="9"/>
      <c r="L397" s="9"/>
      <c r="M397" s="7"/>
      <c r="N397" s="7"/>
      <c r="O397" s="11"/>
      <c r="P397" s="11"/>
      <c r="Q397" s="11"/>
      <c r="R397" s="11"/>
      <c r="W397" s="7"/>
      <c r="AP397" s="7"/>
      <c r="AQ397" s="7"/>
    </row>
    <row r="398" ht="15.75" customHeight="1">
      <c r="A398" s="6"/>
      <c r="B398" s="7"/>
      <c r="E398" s="7"/>
      <c r="F398" s="7"/>
      <c r="G398" s="7"/>
      <c r="J398" s="9"/>
      <c r="K398" s="9"/>
      <c r="L398" s="9"/>
      <c r="M398" s="7"/>
      <c r="N398" s="7"/>
      <c r="O398" s="11"/>
      <c r="P398" s="11"/>
      <c r="Q398" s="11"/>
      <c r="R398" s="11"/>
      <c r="W398" s="7"/>
      <c r="AP398" s="7"/>
      <c r="AQ398" s="7"/>
    </row>
    <row r="399" ht="15.75" customHeight="1">
      <c r="A399" s="6"/>
      <c r="B399" s="7"/>
      <c r="E399" s="7"/>
      <c r="F399" s="7"/>
      <c r="G399" s="7"/>
      <c r="J399" s="9"/>
      <c r="K399" s="9"/>
      <c r="L399" s="9"/>
      <c r="M399" s="7"/>
      <c r="N399" s="7"/>
      <c r="O399" s="11"/>
      <c r="P399" s="11"/>
      <c r="Q399" s="11"/>
      <c r="R399" s="11"/>
      <c r="W399" s="7"/>
      <c r="AP399" s="7"/>
      <c r="AQ399" s="7"/>
    </row>
    <row r="400" ht="15.75" customHeight="1">
      <c r="A400" s="6"/>
      <c r="B400" s="7"/>
      <c r="E400" s="7"/>
      <c r="F400" s="7"/>
      <c r="G400" s="7"/>
      <c r="J400" s="9"/>
      <c r="K400" s="9"/>
      <c r="L400" s="9"/>
      <c r="M400" s="7"/>
      <c r="N400" s="7"/>
      <c r="O400" s="11"/>
      <c r="P400" s="11"/>
      <c r="Q400" s="11"/>
      <c r="R400" s="11"/>
      <c r="W400" s="7"/>
      <c r="AP400" s="7"/>
      <c r="AQ400" s="7"/>
    </row>
    <row r="401" ht="15.75" customHeight="1">
      <c r="A401" s="6"/>
      <c r="B401" s="7"/>
      <c r="E401" s="7"/>
      <c r="F401" s="7"/>
      <c r="G401" s="7"/>
      <c r="J401" s="9"/>
      <c r="K401" s="9"/>
      <c r="L401" s="9"/>
      <c r="M401" s="7"/>
      <c r="N401" s="7"/>
      <c r="O401" s="11"/>
      <c r="P401" s="11"/>
      <c r="Q401" s="11"/>
      <c r="R401" s="11"/>
      <c r="W401" s="7"/>
      <c r="AP401" s="7"/>
      <c r="AQ401" s="7"/>
    </row>
    <row r="402" ht="15.75" customHeight="1">
      <c r="A402" s="6"/>
      <c r="B402" s="7"/>
      <c r="E402" s="7"/>
      <c r="F402" s="7"/>
      <c r="G402" s="7"/>
      <c r="J402" s="9"/>
      <c r="K402" s="9"/>
      <c r="L402" s="9"/>
      <c r="M402" s="7"/>
      <c r="N402" s="7"/>
      <c r="O402" s="11"/>
      <c r="P402" s="11"/>
      <c r="Q402" s="11"/>
      <c r="R402" s="11"/>
      <c r="W402" s="7"/>
      <c r="AP402" s="7"/>
      <c r="AQ402" s="7"/>
    </row>
    <row r="403" ht="15.75" customHeight="1">
      <c r="A403" s="6"/>
      <c r="B403" s="7"/>
      <c r="E403" s="7"/>
      <c r="F403" s="7"/>
      <c r="G403" s="7"/>
      <c r="J403" s="9"/>
      <c r="K403" s="9"/>
      <c r="L403" s="9"/>
      <c r="M403" s="7"/>
      <c r="N403" s="7"/>
      <c r="O403" s="11"/>
      <c r="P403" s="11"/>
      <c r="Q403" s="11"/>
      <c r="R403" s="11"/>
      <c r="W403" s="7"/>
      <c r="AP403" s="7"/>
      <c r="AQ403" s="7"/>
    </row>
    <row r="404" ht="15.75" customHeight="1">
      <c r="A404" s="6"/>
      <c r="B404" s="7"/>
      <c r="E404" s="7"/>
      <c r="F404" s="7"/>
      <c r="G404" s="7"/>
      <c r="J404" s="9"/>
      <c r="K404" s="9"/>
      <c r="L404" s="9"/>
      <c r="M404" s="7"/>
      <c r="N404" s="7"/>
      <c r="O404" s="11"/>
      <c r="P404" s="11"/>
      <c r="Q404" s="11"/>
      <c r="R404" s="11"/>
      <c r="W404" s="7"/>
      <c r="AP404" s="7"/>
      <c r="AQ404" s="7"/>
    </row>
    <row r="405" ht="15.75" customHeight="1">
      <c r="A405" s="6"/>
      <c r="B405" s="7"/>
      <c r="E405" s="7"/>
      <c r="F405" s="7"/>
      <c r="G405" s="7"/>
      <c r="J405" s="9"/>
      <c r="K405" s="9"/>
      <c r="L405" s="9"/>
      <c r="M405" s="7"/>
      <c r="N405" s="7"/>
      <c r="O405" s="11"/>
      <c r="P405" s="11"/>
      <c r="Q405" s="11"/>
      <c r="R405" s="11"/>
      <c r="W405" s="7"/>
      <c r="AP405" s="7"/>
      <c r="AQ405" s="7"/>
    </row>
    <row r="406" ht="15.75" customHeight="1">
      <c r="A406" s="6"/>
      <c r="B406" s="7"/>
      <c r="E406" s="7"/>
      <c r="F406" s="7"/>
      <c r="G406" s="7"/>
      <c r="J406" s="9"/>
      <c r="K406" s="9"/>
      <c r="L406" s="9"/>
      <c r="M406" s="7"/>
      <c r="N406" s="7"/>
      <c r="O406" s="11"/>
      <c r="P406" s="11"/>
      <c r="Q406" s="11"/>
      <c r="R406" s="11"/>
      <c r="W406" s="7"/>
      <c r="AP406" s="7"/>
      <c r="AQ406" s="7"/>
    </row>
    <row r="407" ht="15.75" customHeight="1">
      <c r="A407" s="6"/>
      <c r="B407" s="7"/>
      <c r="E407" s="7"/>
      <c r="F407" s="7"/>
      <c r="G407" s="7"/>
      <c r="J407" s="9"/>
      <c r="K407" s="9"/>
      <c r="L407" s="9"/>
      <c r="M407" s="7"/>
      <c r="N407" s="7"/>
      <c r="O407" s="11"/>
      <c r="P407" s="11"/>
      <c r="Q407" s="11"/>
      <c r="R407" s="11"/>
      <c r="W407" s="7"/>
      <c r="AP407" s="7"/>
      <c r="AQ407" s="7"/>
    </row>
    <row r="408" ht="15.75" customHeight="1">
      <c r="A408" s="6"/>
      <c r="B408" s="7"/>
      <c r="E408" s="7"/>
      <c r="F408" s="7"/>
      <c r="G408" s="7"/>
      <c r="J408" s="9"/>
      <c r="K408" s="9"/>
      <c r="L408" s="9"/>
      <c r="M408" s="7"/>
      <c r="N408" s="7"/>
      <c r="O408" s="11"/>
      <c r="P408" s="11"/>
      <c r="Q408" s="11"/>
      <c r="R408" s="11"/>
      <c r="W408" s="7"/>
      <c r="AP408" s="7"/>
      <c r="AQ408" s="7"/>
    </row>
    <row r="409" ht="15.75" customHeight="1">
      <c r="A409" s="6"/>
      <c r="B409" s="7"/>
      <c r="E409" s="7"/>
      <c r="F409" s="7"/>
      <c r="G409" s="7"/>
      <c r="J409" s="9"/>
      <c r="K409" s="9"/>
      <c r="L409" s="9"/>
      <c r="M409" s="7"/>
      <c r="N409" s="7"/>
      <c r="O409" s="11"/>
      <c r="P409" s="11"/>
      <c r="Q409" s="11"/>
      <c r="R409" s="11"/>
      <c r="W409" s="7"/>
      <c r="AP409" s="7"/>
      <c r="AQ409" s="7"/>
    </row>
    <row r="410" ht="15.75" customHeight="1">
      <c r="A410" s="6"/>
      <c r="B410" s="7"/>
      <c r="E410" s="7"/>
      <c r="F410" s="7"/>
      <c r="G410" s="7"/>
      <c r="J410" s="9"/>
      <c r="K410" s="9"/>
      <c r="L410" s="9"/>
      <c r="M410" s="7"/>
      <c r="N410" s="7"/>
      <c r="O410" s="11"/>
      <c r="P410" s="11"/>
      <c r="Q410" s="11"/>
      <c r="R410" s="11"/>
      <c r="W410" s="7"/>
      <c r="AP410" s="7"/>
      <c r="AQ410" s="7"/>
    </row>
    <row r="411" ht="15.75" customHeight="1">
      <c r="A411" s="6"/>
      <c r="B411" s="7"/>
      <c r="E411" s="7"/>
      <c r="F411" s="7"/>
      <c r="G411" s="7"/>
      <c r="J411" s="9"/>
      <c r="K411" s="9"/>
      <c r="L411" s="9"/>
      <c r="M411" s="7"/>
      <c r="N411" s="7"/>
      <c r="O411" s="11"/>
      <c r="P411" s="11"/>
      <c r="Q411" s="11"/>
      <c r="R411" s="11"/>
      <c r="W411" s="7"/>
      <c r="AP411" s="7"/>
      <c r="AQ411" s="7"/>
    </row>
    <row r="412" ht="15.75" customHeight="1">
      <c r="A412" s="6"/>
      <c r="B412" s="7"/>
      <c r="E412" s="7"/>
      <c r="F412" s="7"/>
      <c r="G412" s="7"/>
      <c r="J412" s="9"/>
      <c r="K412" s="9"/>
      <c r="L412" s="9"/>
      <c r="M412" s="7"/>
      <c r="N412" s="7"/>
      <c r="O412" s="11"/>
      <c r="P412" s="11"/>
      <c r="Q412" s="11"/>
      <c r="R412" s="11"/>
      <c r="W412" s="7"/>
      <c r="AP412" s="7"/>
      <c r="AQ412" s="7"/>
    </row>
    <row r="413" ht="15.75" customHeight="1">
      <c r="A413" s="6"/>
      <c r="B413" s="7"/>
      <c r="E413" s="7"/>
      <c r="F413" s="7"/>
      <c r="G413" s="7"/>
      <c r="J413" s="9"/>
      <c r="K413" s="9"/>
      <c r="L413" s="9"/>
      <c r="M413" s="7"/>
      <c r="N413" s="7"/>
      <c r="O413" s="11"/>
      <c r="P413" s="11"/>
      <c r="Q413" s="11"/>
      <c r="R413" s="11"/>
      <c r="W413" s="7"/>
      <c r="AP413" s="7"/>
      <c r="AQ413" s="7"/>
    </row>
    <row r="414" ht="15.75" customHeight="1">
      <c r="A414" s="6"/>
      <c r="B414" s="7"/>
      <c r="E414" s="7"/>
      <c r="F414" s="7"/>
      <c r="G414" s="7"/>
      <c r="J414" s="9"/>
      <c r="K414" s="9"/>
      <c r="L414" s="9"/>
      <c r="M414" s="7"/>
      <c r="N414" s="7"/>
      <c r="O414" s="11"/>
      <c r="P414" s="11"/>
      <c r="Q414" s="11"/>
      <c r="R414" s="11"/>
      <c r="W414" s="7"/>
      <c r="AP414" s="7"/>
      <c r="AQ414" s="7"/>
    </row>
    <row r="415" ht="15.75" customHeight="1">
      <c r="A415" s="6"/>
      <c r="B415" s="7"/>
      <c r="E415" s="7"/>
      <c r="F415" s="7"/>
      <c r="G415" s="7"/>
      <c r="J415" s="9"/>
      <c r="K415" s="9"/>
      <c r="L415" s="9"/>
      <c r="M415" s="7"/>
      <c r="N415" s="7"/>
      <c r="O415" s="11"/>
      <c r="P415" s="11"/>
      <c r="Q415" s="11"/>
      <c r="R415" s="11"/>
      <c r="W415" s="7"/>
      <c r="AP415" s="7"/>
      <c r="AQ415" s="7"/>
    </row>
    <row r="416" ht="15.75" customHeight="1">
      <c r="A416" s="6"/>
      <c r="B416" s="7"/>
      <c r="E416" s="7"/>
      <c r="F416" s="7"/>
      <c r="G416" s="7"/>
      <c r="J416" s="9"/>
      <c r="K416" s="9"/>
      <c r="L416" s="9"/>
      <c r="M416" s="7"/>
      <c r="N416" s="7"/>
      <c r="O416" s="11"/>
      <c r="P416" s="11"/>
      <c r="Q416" s="11"/>
      <c r="R416" s="11"/>
      <c r="W416" s="7"/>
      <c r="AP416" s="7"/>
      <c r="AQ416" s="7"/>
    </row>
    <row r="417" ht="15.75" customHeight="1">
      <c r="A417" s="6"/>
      <c r="B417" s="7"/>
      <c r="E417" s="7"/>
      <c r="F417" s="7"/>
      <c r="G417" s="7"/>
      <c r="J417" s="9"/>
      <c r="K417" s="9"/>
      <c r="L417" s="9"/>
      <c r="M417" s="7"/>
      <c r="N417" s="7"/>
      <c r="O417" s="11"/>
      <c r="P417" s="11"/>
      <c r="Q417" s="11"/>
      <c r="R417" s="11"/>
      <c r="W417" s="7"/>
      <c r="AP417" s="7"/>
      <c r="AQ417" s="7"/>
    </row>
    <row r="418" ht="15.75" customHeight="1">
      <c r="A418" s="6"/>
      <c r="B418" s="7"/>
      <c r="E418" s="7"/>
      <c r="F418" s="7"/>
      <c r="G418" s="7"/>
      <c r="J418" s="9"/>
      <c r="K418" s="9"/>
      <c r="L418" s="9"/>
      <c r="M418" s="7"/>
      <c r="N418" s="7"/>
      <c r="O418" s="11"/>
      <c r="P418" s="11"/>
      <c r="Q418" s="11"/>
      <c r="R418" s="11"/>
      <c r="W418" s="7"/>
      <c r="AP418" s="7"/>
      <c r="AQ418" s="7"/>
    </row>
    <row r="419" ht="15.75" customHeight="1">
      <c r="A419" s="6"/>
      <c r="B419" s="7"/>
      <c r="E419" s="7"/>
      <c r="F419" s="7"/>
      <c r="G419" s="7"/>
      <c r="J419" s="9"/>
      <c r="K419" s="9"/>
      <c r="L419" s="9"/>
      <c r="M419" s="7"/>
      <c r="N419" s="7"/>
      <c r="O419" s="11"/>
      <c r="P419" s="11"/>
      <c r="Q419" s="11"/>
      <c r="R419" s="11"/>
      <c r="W419" s="7"/>
      <c r="AP419" s="7"/>
      <c r="AQ419" s="7"/>
    </row>
    <row r="420" ht="15.75" customHeight="1">
      <c r="A420" s="6"/>
      <c r="B420" s="7"/>
      <c r="E420" s="7"/>
      <c r="F420" s="7"/>
      <c r="G420" s="7"/>
      <c r="J420" s="9"/>
      <c r="K420" s="9"/>
      <c r="L420" s="9"/>
      <c r="M420" s="7"/>
      <c r="N420" s="7"/>
      <c r="O420" s="11"/>
      <c r="P420" s="11"/>
      <c r="Q420" s="11"/>
      <c r="R420" s="11"/>
      <c r="W420" s="7"/>
      <c r="AP420" s="7"/>
      <c r="AQ420" s="7"/>
    </row>
    <row r="421" ht="15.75" customHeight="1">
      <c r="A421" s="6"/>
      <c r="B421" s="7"/>
      <c r="E421" s="7"/>
      <c r="F421" s="7"/>
      <c r="G421" s="7"/>
      <c r="J421" s="9"/>
      <c r="K421" s="9"/>
      <c r="L421" s="9"/>
      <c r="M421" s="7"/>
      <c r="N421" s="7"/>
      <c r="O421" s="11"/>
      <c r="P421" s="11"/>
      <c r="Q421" s="11"/>
      <c r="R421" s="11"/>
      <c r="W421" s="7"/>
      <c r="AP421" s="7"/>
      <c r="AQ421" s="7"/>
    </row>
    <row r="422" ht="15.75" customHeight="1">
      <c r="A422" s="6"/>
      <c r="B422" s="7"/>
      <c r="E422" s="7"/>
      <c r="F422" s="7"/>
      <c r="G422" s="7"/>
      <c r="J422" s="9"/>
      <c r="K422" s="9"/>
      <c r="L422" s="9"/>
      <c r="M422" s="7"/>
      <c r="N422" s="7"/>
      <c r="O422" s="11"/>
      <c r="P422" s="11"/>
      <c r="Q422" s="11"/>
      <c r="R422" s="11"/>
      <c r="W422" s="7"/>
      <c r="AP422" s="7"/>
      <c r="AQ422" s="7"/>
    </row>
    <row r="423" ht="15.75" customHeight="1">
      <c r="A423" s="6"/>
      <c r="B423" s="7"/>
      <c r="E423" s="7"/>
      <c r="F423" s="7"/>
      <c r="G423" s="7"/>
      <c r="J423" s="9"/>
      <c r="K423" s="9"/>
      <c r="L423" s="9"/>
      <c r="M423" s="7"/>
      <c r="N423" s="7"/>
      <c r="O423" s="11"/>
      <c r="P423" s="11"/>
      <c r="Q423" s="11"/>
      <c r="R423" s="11"/>
      <c r="W423" s="7"/>
      <c r="AP423" s="7"/>
      <c r="AQ423" s="7"/>
    </row>
    <row r="424" ht="15.75" customHeight="1">
      <c r="A424" s="6"/>
      <c r="B424" s="7"/>
      <c r="E424" s="7"/>
      <c r="F424" s="7"/>
      <c r="G424" s="7"/>
      <c r="J424" s="9"/>
      <c r="K424" s="9"/>
      <c r="L424" s="9"/>
      <c r="M424" s="7"/>
      <c r="N424" s="7"/>
      <c r="O424" s="11"/>
      <c r="P424" s="11"/>
      <c r="Q424" s="11"/>
      <c r="R424" s="11"/>
      <c r="W424" s="7"/>
      <c r="AP424" s="7"/>
      <c r="AQ424" s="7"/>
    </row>
    <row r="425" ht="15.75" customHeight="1">
      <c r="A425" s="6"/>
      <c r="B425" s="7"/>
      <c r="E425" s="7"/>
      <c r="F425" s="7"/>
      <c r="G425" s="7"/>
      <c r="J425" s="9"/>
      <c r="K425" s="9"/>
      <c r="L425" s="9"/>
      <c r="M425" s="7"/>
      <c r="N425" s="7"/>
      <c r="O425" s="11"/>
      <c r="P425" s="11"/>
      <c r="Q425" s="11"/>
      <c r="R425" s="11"/>
      <c r="W425" s="7"/>
      <c r="AP425" s="7"/>
      <c r="AQ425" s="7"/>
    </row>
    <row r="426" ht="15.75" customHeight="1">
      <c r="A426" s="6"/>
      <c r="B426" s="7"/>
      <c r="E426" s="7"/>
      <c r="F426" s="7"/>
      <c r="G426" s="7"/>
      <c r="J426" s="9"/>
      <c r="K426" s="9"/>
      <c r="L426" s="9"/>
      <c r="M426" s="7"/>
      <c r="N426" s="7"/>
      <c r="O426" s="11"/>
      <c r="P426" s="11"/>
      <c r="Q426" s="11"/>
      <c r="R426" s="11"/>
      <c r="W426" s="7"/>
      <c r="AP426" s="7"/>
      <c r="AQ426" s="7"/>
    </row>
    <row r="427" ht="15.75" customHeight="1">
      <c r="A427" s="6"/>
      <c r="B427" s="7"/>
      <c r="E427" s="7"/>
      <c r="F427" s="7"/>
      <c r="G427" s="7"/>
      <c r="J427" s="9"/>
      <c r="K427" s="9"/>
      <c r="L427" s="9"/>
      <c r="M427" s="7"/>
      <c r="N427" s="7"/>
      <c r="O427" s="11"/>
      <c r="P427" s="11"/>
      <c r="Q427" s="11"/>
      <c r="R427" s="11"/>
      <c r="W427" s="7"/>
      <c r="AP427" s="7"/>
      <c r="AQ427" s="7"/>
    </row>
    <row r="428" ht="15.75" customHeight="1">
      <c r="A428" s="6"/>
      <c r="B428" s="7"/>
      <c r="E428" s="7"/>
      <c r="F428" s="7"/>
      <c r="G428" s="7"/>
      <c r="J428" s="9"/>
      <c r="K428" s="9"/>
      <c r="L428" s="9"/>
      <c r="M428" s="7"/>
      <c r="N428" s="7"/>
      <c r="O428" s="11"/>
      <c r="P428" s="11"/>
      <c r="Q428" s="11"/>
      <c r="R428" s="11"/>
      <c r="W428" s="7"/>
      <c r="AP428" s="7"/>
      <c r="AQ428" s="7"/>
    </row>
    <row r="429" ht="15.75" customHeight="1">
      <c r="A429" s="6"/>
      <c r="B429" s="7"/>
      <c r="E429" s="7"/>
      <c r="F429" s="7"/>
      <c r="G429" s="7"/>
      <c r="J429" s="9"/>
      <c r="K429" s="9"/>
      <c r="L429" s="9"/>
      <c r="M429" s="7"/>
      <c r="N429" s="7"/>
      <c r="O429" s="11"/>
      <c r="P429" s="11"/>
      <c r="Q429" s="11"/>
      <c r="R429" s="11"/>
      <c r="W429" s="7"/>
      <c r="AP429" s="7"/>
      <c r="AQ429" s="7"/>
    </row>
    <row r="430" ht="15.75" customHeight="1">
      <c r="A430" s="6"/>
      <c r="B430" s="7"/>
      <c r="E430" s="7"/>
      <c r="F430" s="7"/>
      <c r="G430" s="7"/>
      <c r="J430" s="9"/>
      <c r="K430" s="9"/>
      <c r="L430" s="9"/>
      <c r="M430" s="7"/>
      <c r="N430" s="7"/>
      <c r="O430" s="11"/>
      <c r="P430" s="11"/>
      <c r="Q430" s="11"/>
      <c r="R430" s="11"/>
      <c r="W430" s="7"/>
      <c r="AP430" s="7"/>
      <c r="AQ430" s="7"/>
    </row>
    <row r="431" ht="15.75" customHeight="1">
      <c r="A431" s="6"/>
      <c r="B431" s="7"/>
      <c r="E431" s="7"/>
      <c r="F431" s="7"/>
      <c r="G431" s="7"/>
      <c r="J431" s="9"/>
      <c r="K431" s="9"/>
      <c r="L431" s="9"/>
      <c r="M431" s="7"/>
      <c r="N431" s="7"/>
      <c r="O431" s="11"/>
      <c r="P431" s="11"/>
      <c r="Q431" s="11"/>
      <c r="R431" s="11"/>
      <c r="W431" s="7"/>
      <c r="AP431" s="7"/>
      <c r="AQ431" s="7"/>
    </row>
    <row r="432" ht="15.75" customHeight="1">
      <c r="A432" s="6"/>
      <c r="B432" s="7"/>
      <c r="E432" s="7"/>
      <c r="F432" s="7"/>
      <c r="G432" s="7"/>
      <c r="J432" s="9"/>
      <c r="K432" s="9"/>
      <c r="L432" s="9"/>
      <c r="M432" s="7"/>
      <c r="N432" s="7"/>
      <c r="O432" s="11"/>
      <c r="P432" s="11"/>
      <c r="Q432" s="11"/>
      <c r="R432" s="11"/>
      <c r="W432" s="7"/>
      <c r="AP432" s="7"/>
      <c r="AQ432" s="7"/>
    </row>
    <row r="433" ht="15.75" customHeight="1">
      <c r="A433" s="6"/>
      <c r="B433" s="7"/>
      <c r="E433" s="7"/>
      <c r="F433" s="7"/>
      <c r="G433" s="7"/>
      <c r="J433" s="9"/>
      <c r="K433" s="9"/>
      <c r="L433" s="9"/>
      <c r="M433" s="7"/>
      <c r="N433" s="7"/>
      <c r="O433" s="11"/>
      <c r="P433" s="11"/>
      <c r="Q433" s="11"/>
      <c r="R433" s="11"/>
      <c r="W433" s="7"/>
      <c r="AP433" s="7"/>
      <c r="AQ433" s="7"/>
    </row>
    <row r="434" ht="15.75" customHeight="1">
      <c r="A434" s="6"/>
      <c r="B434" s="7"/>
      <c r="E434" s="7"/>
      <c r="F434" s="7"/>
      <c r="G434" s="7"/>
      <c r="J434" s="9"/>
      <c r="K434" s="9"/>
      <c r="L434" s="9"/>
      <c r="M434" s="7"/>
      <c r="N434" s="7"/>
      <c r="O434" s="11"/>
      <c r="P434" s="11"/>
      <c r="Q434" s="11"/>
      <c r="R434" s="11"/>
      <c r="W434" s="7"/>
      <c r="AP434" s="7"/>
      <c r="AQ434" s="7"/>
    </row>
    <row r="435" ht="15.75" customHeight="1">
      <c r="A435" s="6"/>
      <c r="B435" s="7"/>
      <c r="E435" s="7"/>
      <c r="F435" s="7"/>
      <c r="G435" s="7"/>
      <c r="J435" s="9"/>
      <c r="K435" s="9"/>
      <c r="L435" s="9"/>
      <c r="M435" s="7"/>
      <c r="N435" s="7"/>
      <c r="O435" s="11"/>
      <c r="P435" s="11"/>
      <c r="Q435" s="11"/>
      <c r="R435" s="11"/>
      <c r="W435" s="7"/>
      <c r="AP435" s="7"/>
      <c r="AQ435" s="7"/>
    </row>
    <row r="436" ht="15.75" customHeight="1">
      <c r="A436" s="6"/>
      <c r="B436" s="7"/>
      <c r="E436" s="7"/>
      <c r="F436" s="7"/>
      <c r="G436" s="7"/>
      <c r="J436" s="9"/>
      <c r="K436" s="9"/>
      <c r="L436" s="9"/>
      <c r="M436" s="7"/>
      <c r="N436" s="7"/>
      <c r="O436" s="11"/>
      <c r="P436" s="11"/>
      <c r="Q436" s="11"/>
      <c r="R436" s="11"/>
      <c r="W436" s="7"/>
      <c r="AP436" s="7"/>
      <c r="AQ436" s="7"/>
    </row>
    <row r="437" ht="15.75" customHeight="1">
      <c r="A437" s="6"/>
      <c r="B437" s="7"/>
      <c r="E437" s="7"/>
      <c r="F437" s="7"/>
      <c r="G437" s="7"/>
      <c r="J437" s="9"/>
      <c r="K437" s="9"/>
      <c r="L437" s="9"/>
      <c r="M437" s="7"/>
      <c r="N437" s="7"/>
      <c r="O437" s="11"/>
      <c r="P437" s="11"/>
      <c r="Q437" s="11"/>
      <c r="R437" s="11"/>
      <c r="W437" s="7"/>
      <c r="AP437" s="7"/>
      <c r="AQ437" s="7"/>
    </row>
    <row r="438" ht="15.75" customHeight="1">
      <c r="A438" s="6"/>
      <c r="B438" s="7"/>
      <c r="E438" s="7"/>
      <c r="F438" s="7"/>
      <c r="G438" s="7"/>
      <c r="J438" s="9"/>
      <c r="K438" s="9"/>
      <c r="L438" s="9"/>
      <c r="M438" s="7"/>
      <c r="N438" s="7"/>
      <c r="O438" s="11"/>
      <c r="P438" s="11"/>
      <c r="Q438" s="11"/>
      <c r="R438" s="11"/>
      <c r="W438" s="7"/>
      <c r="AP438" s="7"/>
      <c r="AQ438" s="7"/>
    </row>
    <row r="439" ht="15.75" customHeight="1">
      <c r="A439" s="6"/>
      <c r="B439" s="7"/>
      <c r="E439" s="7"/>
      <c r="F439" s="7"/>
      <c r="G439" s="7"/>
      <c r="J439" s="9"/>
      <c r="K439" s="9"/>
      <c r="L439" s="9"/>
      <c r="M439" s="7"/>
      <c r="N439" s="7"/>
      <c r="O439" s="11"/>
      <c r="P439" s="11"/>
      <c r="Q439" s="11"/>
      <c r="R439" s="11"/>
      <c r="W439" s="7"/>
      <c r="AP439" s="7"/>
      <c r="AQ439" s="7"/>
    </row>
    <row r="440" ht="15.75" customHeight="1">
      <c r="A440" s="6"/>
      <c r="B440" s="7"/>
      <c r="E440" s="7"/>
      <c r="F440" s="7"/>
      <c r="G440" s="7"/>
      <c r="J440" s="9"/>
      <c r="K440" s="9"/>
      <c r="L440" s="9"/>
      <c r="M440" s="7"/>
      <c r="N440" s="7"/>
      <c r="O440" s="11"/>
      <c r="P440" s="11"/>
      <c r="Q440" s="11"/>
      <c r="R440" s="11"/>
      <c r="W440" s="7"/>
      <c r="AP440" s="7"/>
      <c r="AQ440" s="7"/>
    </row>
    <row r="441" ht="15.75" customHeight="1">
      <c r="A441" s="6"/>
      <c r="B441" s="7"/>
      <c r="E441" s="7"/>
      <c r="F441" s="7"/>
      <c r="G441" s="7"/>
      <c r="J441" s="9"/>
      <c r="K441" s="9"/>
      <c r="L441" s="9"/>
      <c r="M441" s="7"/>
      <c r="N441" s="7"/>
      <c r="O441" s="11"/>
      <c r="P441" s="11"/>
      <c r="Q441" s="11"/>
      <c r="R441" s="11"/>
      <c r="W441" s="7"/>
      <c r="AP441" s="7"/>
      <c r="AQ441" s="7"/>
    </row>
    <row r="442" ht="15.75" customHeight="1">
      <c r="A442" s="6"/>
      <c r="B442" s="7"/>
      <c r="E442" s="7"/>
      <c r="F442" s="7"/>
      <c r="G442" s="7"/>
      <c r="J442" s="9"/>
      <c r="K442" s="9"/>
      <c r="L442" s="9"/>
      <c r="M442" s="7"/>
      <c r="N442" s="7"/>
      <c r="O442" s="11"/>
      <c r="P442" s="11"/>
      <c r="Q442" s="11"/>
      <c r="R442" s="11"/>
      <c r="W442" s="7"/>
      <c r="AP442" s="7"/>
      <c r="AQ442" s="7"/>
    </row>
    <row r="443" ht="15.75" customHeight="1">
      <c r="A443" s="6"/>
      <c r="B443" s="7"/>
      <c r="E443" s="7"/>
      <c r="F443" s="7"/>
      <c r="G443" s="7"/>
      <c r="J443" s="9"/>
      <c r="K443" s="9"/>
      <c r="L443" s="9"/>
      <c r="M443" s="7"/>
      <c r="N443" s="7"/>
      <c r="O443" s="11"/>
      <c r="P443" s="11"/>
      <c r="Q443" s="11"/>
      <c r="R443" s="11"/>
      <c r="W443" s="7"/>
      <c r="AP443" s="7"/>
      <c r="AQ443" s="7"/>
    </row>
    <row r="444" ht="15.75" customHeight="1">
      <c r="A444" s="6"/>
      <c r="B444" s="7"/>
      <c r="E444" s="7"/>
      <c r="F444" s="7"/>
      <c r="G444" s="7"/>
      <c r="J444" s="9"/>
      <c r="K444" s="9"/>
      <c r="L444" s="9"/>
      <c r="M444" s="7"/>
      <c r="N444" s="7"/>
      <c r="O444" s="11"/>
      <c r="P444" s="11"/>
      <c r="Q444" s="11"/>
      <c r="R444" s="11"/>
      <c r="W444" s="7"/>
      <c r="AP444" s="7"/>
      <c r="AQ444" s="7"/>
    </row>
    <row r="445" ht="15.75" customHeight="1">
      <c r="A445" s="6"/>
      <c r="B445" s="7"/>
      <c r="E445" s="7"/>
      <c r="F445" s="7"/>
      <c r="G445" s="7"/>
      <c r="J445" s="9"/>
      <c r="K445" s="9"/>
      <c r="L445" s="9"/>
      <c r="M445" s="7"/>
      <c r="N445" s="7"/>
      <c r="O445" s="11"/>
      <c r="P445" s="11"/>
      <c r="Q445" s="11"/>
      <c r="R445" s="11"/>
      <c r="W445" s="7"/>
      <c r="AP445" s="7"/>
      <c r="AQ445" s="7"/>
    </row>
    <row r="446" ht="15.75" customHeight="1">
      <c r="A446" s="6"/>
      <c r="B446" s="7"/>
      <c r="E446" s="7"/>
      <c r="F446" s="7"/>
      <c r="G446" s="7"/>
      <c r="J446" s="9"/>
      <c r="K446" s="9"/>
      <c r="L446" s="9"/>
      <c r="M446" s="7"/>
      <c r="N446" s="7"/>
      <c r="O446" s="11"/>
      <c r="P446" s="11"/>
      <c r="Q446" s="11"/>
      <c r="R446" s="11"/>
      <c r="W446" s="7"/>
      <c r="AP446" s="7"/>
      <c r="AQ446" s="7"/>
    </row>
    <row r="447" ht="15.75" customHeight="1">
      <c r="A447" s="6"/>
      <c r="B447" s="7"/>
      <c r="E447" s="7"/>
      <c r="F447" s="7"/>
      <c r="G447" s="7"/>
      <c r="J447" s="9"/>
      <c r="K447" s="9"/>
      <c r="L447" s="9"/>
      <c r="M447" s="7"/>
      <c r="N447" s="7"/>
      <c r="O447" s="11"/>
      <c r="P447" s="11"/>
      <c r="Q447" s="11"/>
      <c r="R447" s="11"/>
      <c r="W447" s="7"/>
      <c r="AP447" s="7"/>
      <c r="AQ447" s="7"/>
    </row>
    <row r="448" ht="15.75" customHeight="1">
      <c r="A448" s="6"/>
      <c r="B448" s="7"/>
      <c r="E448" s="7"/>
      <c r="F448" s="7"/>
      <c r="G448" s="7"/>
      <c r="J448" s="9"/>
      <c r="K448" s="9"/>
      <c r="L448" s="9"/>
      <c r="M448" s="7"/>
      <c r="N448" s="7"/>
      <c r="O448" s="11"/>
      <c r="P448" s="11"/>
      <c r="Q448" s="11"/>
      <c r="R448" s="11"/>
      <c r="W448" s="7"/>
      <c r="AP448" s="7"/>
      <c r="AQ448" s="7"/>
    </row>
    <row r="449" ht="15.75" customHeight="1">
      <c r="A449" s="6"/>
      <c r="B449" s="7"/>
      <c r="E449" s="7"/>
      <c r="F449" s="7"/>
      <c r="G449" s="7"/>
      <c r="J449" s="9"/>
      <c r="K449" s="9"/>
      <c r="L449" s="9"/>
      <c r="M449" s="7"/>
      <c r="N449" s="7"/>
      <c r="O449" s="11"/>
      <c r="P449" s="11"/>
      <c r="Q449" s="11"/>
      <c r="R449" s="11"/>
      <c r="W449" s="7"/>
      <c r="AP449" s="7"/>
      <c r="AQ449" s="7"/>
    </row>
    <row r="450" ht="15.75" customHeight="1">
      <c r="A450" s="6"/>
      <c r="B450" s="7"/>
      <c r="E450" s="7"/>
      <c r="F450" s="7"/>
      <c r="G450" s="7"/>
      <c r="J450" s="9"/>
      <c r="K450" s="9"/>
      <c r="L450" s="9"/>
      <c r="M450" s="7"/>
      <c r="N450" s="7"/>
      <c r="O450" s="11"/>
      <c r="P450" s="11"/>
      <c r="Q450" s="11"/>
      <c r="R450" s="11"/>
      <c r="W450" s="7"/>
      <c r="AP450" s="7"/>
      <c r="AQ450" s="7"/>
    </row>
    <row r="451" ht="15.75" customHeight="1">
      <c r="A451" s="6"/>
      <c r="B451" s="7"/>
      <c r="E451" s="7"/>
      <c r="F451" s="7"/>
      <c r="G451" s="7"/>
      <c r="J451" s="9"/>
      <c r="K451" s="9"/>
      <c r="L451" s="9"/>
      <c r="M451" s="7"/>
      <c r="N451" s="7"/>
      <c r="O451" s="11"/>
      <c r="P451" s="11"/>
      <c r="Q451" s="11"/>
      <c r="R451" s="11"/>
      <c r="W451" s="7"/>
      <c r="AP451" s="7"/>
      <c r="AQ451" s="7"/>
    </row>
    <row r="452" ht="15.75" customHeight="1">
      <c r="A452" s="6"/>
      <c r="B452" s="7"/>
      <c r="E452" s="7"/>
      <c r="F452" s="7"/>
      <c r="G452" s="7"/>
      <c r="J452" s="9"/>
      <c r="K452" s="9"/>
      <c r="L452" s="9"/>
      <c r="M452" s="7"/>
      <c r="N452" s="7"/>
      <c r="O452" s="11"/>
      <c r="P452" s="11"/>
      <c r="Q452" s="11"/>
      <c r="R452" s="11"/>
      <c r="W452" s="7"/>
      <c r="AP452" s="7"/>
      <c r="AQ452" s="7"/>
    </row>
    <row r="453" ht="15.75" customHeight="1">
      <c r="A453" s="6"/>
      <c r="B453" s="7"/>
      <c r="E453" s="7"/>
      <c r="F453" s="7"/>
      <c r="G453" s="7"/>
      <c r="J453" s="9"/>
      <c r="K453" s="9"/>
      <c r="L453" s="9"/>
      <c r="M453" s="7"/>
      <c r="N453" s="7"/>
      <c r="O453" s="11"/>
      <c r="P453" s="11"/>
      <c r="Q453" s="11"/>
      <c r="R453" s="11"/>
      <c r="W453" s="7"/>
      <c r="AP453" s="7"/>
      <c r="AQ453" s="7"/>
    </row>
    <row r="454" ht="15.75" customHeight="1">
      <c r="A454" s="6"/>
      <c r="B454" s="7"/>
      <c r="E454" s="7"/>
      <c r="F454" s="7"/>
      <c r="G454" s="7"/>
      <c r="J454" s="9"/>
      <c r="K454" s="9"/>
      <c r="L454" s="9"/>
      <c r="M454" s="7"/>
      <c r="N454" s="7"/>
      <c r="O454" s="11"/>
      <c r="P454" s="11"/>
      <c r="Q454" s="11"/>
      <c r="R454" s="11"/>
      <c r="W454" s="7"/>
      <c r="AP454" s="7"/>
      <c r="AQ454" s="7"/>
    </row>
    <row r="455" ht="15.75" customHeight="1">
      <c r="A455" s="6"/>
      <c r="B455" s="7"/>
      <c r="E455" s="7"/>
      <c r="F455" s="7"/>
      <c r="G455" s="7"/>
      <c r="J455" s="9"/>
      <c r="K455" s="9"/>
      <c r="L455" s="9"/>
      <c r="M455" s="7"/>
      <c r="N455" s="7"/>
      <c r="O455" s="11"/>
      <c r="P455" s="11"/>
      <c r="Q455" s="11"/>
      <c r="R455" s="11"/>
      <c r="W455" s="7"/>
      <c r="AP455" s="7"/>
      <c r="AQ455" s="7"/>
    </row>
    <row r="456" ht="15.75" customHeight="1">
      <c r="A456" s="6"/>
      <c r="B456" s="7"/>
      <c r="E456" s="7"/>
      <c r="F456" s="7"/>
      <c r="G456" s="7"/>
      <c r="J456" s="9"/>
      <c r="K456" s="9"/>
      <c r="L456" s="9"/>
      <c r="M456" s="7"/>
      <c r="N456" s="7"/>
      <c r="O456" s="11"/>
      <c r="P456" s="11"/>
      <c r="Q456" s="11"/>
      <c r="R456" s="11"/>
      <c r="W456" s="7"/>
      <c r="AP456" s="7"/>
      <c r="AQ456" s="7"/>
    </row>
    <row r="457" ht="15.75" customHeight="1">
      <c r="A457" s="6"/>
      <c r="B457" s="7"/>
      <c r="E457" s="7"/>
      <c r="F457" s="7"/>
      <c r="G457" s="7"/>
      <c r="J457" s="9"/>
      <c r="K457" s="9"/>
      <c r="L457" s="9"/>
      <c r="M457" s="7"/>
      <c r="N457" s="7"/>
      <c r="O457" s="11"/>
      <c r="P457" s="11"/>
      <c r="Q457" s="11"/>
      <c r="R457" s="11"/>
      <c r="W457" s="7"/>
      <c r="AP457" s="7"/>
      <c r="AQ457" s="7"/>
    </row>
    <row r="458" ht="15.75" customHeight="1">
      <c r="A458" s="6"/>
      <c r="B458" s="7"/>
      <c r="E458" s="7"/>
      <c r="F458" s="7"/>
      <c r="G458" s="7"/>
      <c r="J458" s="9"/>
      <c r="K458" s="9"/>
      <c r="L458" s="9"/>
      <c r="M458" s="7"/>
      <c r="N458" s="7"/>
      <c r="O458" s="11"/>
      <c r="P458" s="11"/>
      <c r="Q458" s="11"/>
      <c r="R458" s="11"/>
      <c r="W458" s="7"/>
      <c r="AP458" s="7"/>
      <c r="AQ458" s="7"/>
    </row>
    <row r="459" ht="15.75" customHeight="1">
      <c r="A459" s="6"/>
      <c r="B459" s="7"/>
      <c r="E459" s="7"/>
      <c r="F459" s="7"/>
      <c r="G459" s="7"/>
      <c r="J459" s="9"/>
      <c r="K459" s="9"/>
      <c r="L459" s="9"/>
      <c r="M459" s="7"/>
      <c r="N459" s="7"/>
      <c r="O459" s="11"/>
      <c r="P459" s="11"/>
      <c r="Q459" s="11"/>
      <c r="R459" s="11"/>
      <c r="W459" s="7"/>
      <c r="AP459" s="7"/>
      <c r="AQ459" s="7"/>
    </row>
    <row r="460" ht="15.75" customHeight="1">
      <c r="A460" s="6"/>
      <c r="B460" s="7"/>
      <c r="E460" s="7"/>
      <c r="F460" s="7"/>
      <c r="G460" s="7"/>
      <c r="J460" s="9"/>
      <c r="K460" s="9"/>
      <c r="L460" s="9"/>
      <c r="M460" s="7"/>
      <c r="N460" s="7"/>
      <c r="O460" s="11"/>
      <c r="P460" s="11"/>
      <c r="Q460" s="11"/>
      <c r="R460" s="11"/>
      <c r="W460" s="7"/>
      <c r="AP460" s="7"/>
      <c r="AQ460" s="7"/>
    </row>
    <row r="461" ht="15.75" customHeight="1">
      <c r="A461" s="6"/>
      <c r="B461" s="7"/>
      <c r="E461" s="7"/>
      <c r="F461" s="7"/>
      <c r="G461" s="7"/>
      <c r="J461" s="9"/>
      <c r="K461" s="9"/>
      <c r="L461" s="9"/>
      <c r="M461" s="7"/>
      <c r="N461" s="7"/>
      <c r="O461" s="11"/>
      <c r="P461" s="11"/>
      <c r="Q461" s="11"/>
      <c r="R461" s="11"/>
      <c r="W461" s="7"/>
      <c r="AP461" s="7"/>
      <c r="AQ461" s="7"/>
    </row>
    <row r="462" ht="15.75" customHeight="1">
      <c r="A462" s="6"/>
      <c r="B462" s="7"/>
      <c r="E462" s="7"/>
      <c r="F462" s="7"/>
      <c r="G462" s="7"/>
      <c r="J462" s="9"/>
      <c r="K462" s="9"/>
      <c r="L462" s="9"/>
      <c r="M462" s="7"/>
      <c r="N462" s="7"/>
      <c r="O462" s="11"/>
      <c r="P462" s="11"/>
      <c r="Q462" s="11"/>
      <c r="R462" s="11"/>
      <c r="W462" s="7"/>
      <c r="AP462" s="7"/>
      <c r="AQ462" s="7"/>
    </row>
    <row r="463" ht="15.75" customHeight="1">
      <c r="A463" s="6"/>
      <c r="B463" s="7"/>
      <c r="E463" s="7"/>
      <c r="F463" s="7"/>
      <c r="G463" s="7"/>
      <c r="J463" s="9"/>
      <c r="K463" s="9"/>
      <c r="L463" s="9"/>
      <c r="M463" s="7"/>
      <c r="N463" s="7"/>
      <c r="O463" s="11"/>
      <c r="P463" s="11"/>
      <c r="Q463" s="11"/>
      <c r="R463" s="11"/>
      <c r="W463" s="7"/>
      <c r="AP463" s="7"/>
      <c r="AQ463" s="7"/>
    </row>
    <row r="464" ht="15.75" customHeight="1">
      <c r="A464" s="6"/>
      <c r="B464" s="7"/>
      <c r="E464" s="7"/>
      <c r="F464" s="7"/>
      <c r="G464" s="7"/>
      <c r="J464" s="9"/>
      <c r="K464" s="9"/>
      <c r="L464" s="9"/>
      <c r="M464" s="7"/>
      <c r="N464" s="7"/>
      <c r="O464" s="11"/>
      <c r="P464" s="11"/>
      <c r="Q464" s="11"/>
      <c r="R464" s="11"/>
      <c r="W464" s="7"/>
      <c r="AP464" s="7"/>
      <c r="AQ464" s="7"/>
    </row>
    <row r="465" ht="15.75" customHeight="1">
      <c r="A465" s="6"/>
      <c r="B465" s="7"/>
      <c r="E465" s="7"/>
      <c r="F465" s="7"/>
      <c r="J465" s="9"/>
      <c r="K465" s="9"/>
      <c r="L465" s="9"/>
      <c r="M465" s="7"/>
      <c r="N465" s="7"/>
      <c r="O465" s="11"/>
      <c r="P465" s="11"/>
      <c r="Q465" s="11"/>
      <c r="R465" s="11"/>
      <c r="W465" s="7"/>
      <c r="AP465" s="7"/>
      <c r="AQ465" s="7"/>
    </row>
    <row r="466" ht="15.75" customHeight="1">
      <c r="A466" s="6"/>
      <c r="B466" s="7"/>
      <c r="E466" s="7"/>
      <c r="F466" s="7"/>
      <c r="J466" s="9"/>
      <c r="K466" s="9"/>
      <c r="L466" s="9"/>
      <c r="M466" s="7"/>
      <c r="N466" s="7"/>
      <c r="O466" s="11"/>
      <c r="P466" s="11"/>
      <c r="Q466" s="11"/>
      <c r="R466" s="11"/>
      <c r="W466" s="7"/>
      <c r="AP466" s="7"/>
      <c r="AQ466" s="7"/>
    </row>
    <row r="467" ht="15.75" customHeight="1">
      <c r="A467" s="6"/>
      <c r="B467" s="7"/>
      <c r="E467" s="7"/>
      <c r="F467" s="7"/>
      <c r="J467" s="9"/>
      <c r="K467" s="9"/>
      <c r="L467" s="9"/>
      <c r="M467" s="7"/>
      <c r="N467" s="7"/>
      <c r="O467" s="11"/>
      <c r="P467" s="11"/>
      <c r="Q467" s="11"/>
      <c r="R467" s="11"/>
      <c r="W467" s="7"/>
      <c r="AP467" s="7"/>
      <c r="AQ467" s="7"/>
    </row>
    <row r="468" ht="15.75" customHeight="1">
      <c r="A468" s="6"/>
      <c r="B468" s="7"/>
      <c r="E468" s="7"/>
      <c r="F468" s="7"/>
      <c r="J468" s="9"/>
      <c r="K468" s="9"/>
      <c r="L468" s="9"/>
      <c r="M468" s="7"/>
      <c r="N468" s="7"/>
      <c r="O468" s="11"/>
      <c r="P468" s="11"/>
      <c r="Q468" s="11"/>
      <c r="R468" s="11"/>
      <c r="W468" s="7"/>
      <c r="AP468" s="7"/>
      <c r="AQ468" s="7"/>
    </row>
    <row r="469" ht="15.75" customHeight="1">
      <c r="A469" s="6"/>
      <c r="B469" s="7"/>
      <c r="E469" s="7"/>
      <c r="F469" s="7"/>
      <c r="J469" s="9"/>
      <c r="K469" s="9"/>
      <c r="L469" s="9"/>
      <c r="M469" s="7"/>
      <c r="N469" s="7"/>
      <c r="O469" s="11"/>
      <c r="P469" s="11"/>
      <c r="Q469" s="11"/>
      <c r="R469" s="11"/>
      <c r="W469" s="7"/>
      <c r="AP469" s="7"/>
      <c r="AQ469" s="7"/>
    </row>
    <row r="470" ht="15.75" customHeight="1">
      <c r="A470" s="6"/>
      <c r="B470" s="7"/>
      <c r="E470" s="7"/>
      <c r="F470" s="7"/>
      <c r="J470" s="9"/>
      <c r="K470" s="9"/>
      <c r="L470" s="9"/>
      <c r="M470" s="7"/>
      <c r="N470" s="7"/>
      <c r="O470" s="11"/>
      <c r="P470" s="11"/>
      <c r="Q470" s="11"/>
      <c r="R470" s="11"/>
      <c r="W470" s="7"/>
      <c r="AP470" s="7"/>
      <c r="AQ470" s="7"/>
    </row>
    <row r="471" ht="15.75" customHeight="1">
      <c r="A471" s="6"/>
      <c r="B471" s="7"/>
      <c r="E471" s="7"/>
      <c r="F471" s="7"/>
      <c r="J471" s="9"/>
      <c r="K471" s="9"/>
      <c r="L471" s="9"/>
      <c r="M471" s="7"/>
      <c r="N471" s="7"/>
      <c r="O471" s="11"/>
      <c r="P471" s="11"/>
      <c r="Q471" s="11"/>
      <c r="R471" s="11"/>
      <c r="W471" s="7"/>
      <c r="AP471" s="7"/>
      <c r="AQ471" s="7"/>
    </row>
    <row r="472" ht="15.75" customHeight="1">
      <c r="A472" s="6"/>
      <c r="B472" s="7"/>
      <c r="E472" s="7"/>
      <c r="F472" s="7"/>
      <c r="J472" s="9"/>
      <c r="K472" s="9"/>
      <c r="L472" s="9"/>
      <c r="M472" s="7"/>
      <c r="N472" s="7"/>
      <c r="O472" s="11"/>
      <c r="P472" s="11"/>
      <c r="Q472" s="11"/>
      <c r="R472" s="11"/>
      <c r="W472" s="7"/>
      <c r="AP472" s="7"/>
      <c r="AQ472" s="7"/>
    </row>
    <row r="473" ht="15.75" customHeight="1">
      <c r="A473" s="6"/>
      <c r="B473" s="7"/>
      <c r="E473" s="7"/>
      <c r="F473" s="7"/>
      <c r="J473" s="9"/>
      <c r="K473" s="9"/>
      <c r="L473" s="9"/>
      <c r="M473" s="7"/>
      <c r="N473" s="7"/>
      <c r="O473" s="11"/>
      <c r="P473" s="11"/>
      <c r="Q473" s="11"/>
      <c r="R473" s="11"/>
      <c r="W473" s="7"/>
      <c r="AP473" s="7"/>
      <c r="AQ473" s="7"/>
    </row>
    <row r="474" ht="15.75" customHeight="1">
      <c r="A474" s="6"/>
      <c r="B474" s="7"/>
      <c r="E474" s="7"/>
      <c r="F474" s="7"/>
      <c r="J474" s="9"/>
      <c r="K474" s="9"/>
      <c r="L474" s="9"/>
      <c r="M474" s="7"/>
      <c r="N474" s="7"/>
      <c r="O474" s="11"/>
      <c r="P474" s="11"/>
      <c r="Q474" s="11"/>
      <c r="R474" s="11"/>
      <c r="W474" s="7"/>
      <c r="AP474" s="7"/>
      <c r="AQ474" s="7"/>
    </row>
    <row r="475" ht="15.75" customHeight="1">
      <c r="A475" s="6"/>
      <c r="B475" s="7"/>
      <c r="E475" s="7"/>
      <c r="F475" s="7"/>
      <c r="J475" s="9"/>
      <c r="K475" s="9"/>
      <c r="L475" s="9"/>
      <c r="M475" s="7"/>
      <c r="N475" s="7"/>
      <c r="O475" s="11"/>
      <c r="P475" s="11"/>
      <c r="Q475" s="11"/>
      <c r="R475" s="11"/>
      <c r="W475" s="7"/>
      <c r="AP475" s="7"/>
      <c r="AQ475" s="7"/>
    </row>
    <row r="476" ht="15.75" customHeight="1">
      <c r="A476" s="6"/>
      <c r="B476" s="7"/>
      <c r="E476" s="7"/>
      <c r="F476" s="7"/>
      <c r="J476" s="9"/>
      <c r="K476" s="9"/>
      <c r="L476" s="9"/>
      <c r="M476" s="7"/>
      <c r="N476" s="7"/>
      <c r="O476" s="11"/>
      <c r="P476" s="11"/>
      <c r="Q476" s="11"/>
      <c r="R476" s="11"/>
      <c r="W476" s="7"/>
      <c r="AP476" s="7"/>
      <c r="AQ476" s="7"/>
    </row>
    <row r="477" ht="15.75" customHeight="1">
      <c r="A477" s="6"/>
      <c r="B477" s="7"/>
      <c r="E477" s="7"/>
      <c r="F477" s="7"/>
      <c r="J477" s="9"/>
      <c r="K477" s="9"/>
      <c r="L477" s="9"/>
      <c r="M477" s="7"/>
      <c r="N477" s="7"/>
      <c r="O477" s="11"/>
      <c r="P477" s="11"/>
      <c r="Q477" s="11"/>
      <c r="R477" s="11"/>
      <c r="W477" s="7"/>
      <c r="AP477" s="7"/>
      <c r="AQ477" s="7"/>
    </row>
    <row r="478" ht="15.75" customHeight="1">
      <c r="A478" s="6"/>
      <c r="B478" s="7"/>
      <c r="E478" s="7"/>
      <c r="F478" s="7"/>
      <c r="J478" s="9"/>
      <c r="K478" s="9"/>
      <c r="L478" s="9"/>
      <c r="M478" s="7"/>
      <c r="N478" s="7"/>
      <c r="O478" s="11"/>
      <c r="P478" s="11"/>
      <c r="Q478" s="11"/>
      <c r="R478" s="11"/>
      <c r="W478" s="7"/>
      <c r="AP478" s="7"/>
      <c r="AQ478" s="7"/>
    </row>
    <row r="479" ht="15.75" customHeight="1">
      <c r="A479" s="6"/>
      <c r="B479" s="7"/>
      <c r="E479" s="7"/>
      <c r="F479" s="7"/>
      <c r="J479" s="9"/>
      <c r="K479" s="9"/>
      <c r="L479" s="9"/>
      <c r="M479" s="7"/>
      <c r="N479" s="7"/>
      <c r="O479" s="11"/>
      <c r="P479" s="11"/>
      <c r="Q479" s="11"/>
      <c r="R479" s="11"/>
      <c r="W479" s="7"/>
      <c r="AP479" s="7"/>
      <c r="AQ479" s="7"/>
    </row>
    <row r="480" ht="15.75" customHeight="1">
      <c r="A480" s="6"/>
      <c r="B480" s="7"/>
      <c r="E480" s="7"/>
      <c r="F480" s="7"/>
      <c r="J480" s="9"/>
      <c r="K480" s="9"/>
      <c r="L480" s="9"/>
      <c r="M480" s="7"/>
      <c r="N480" s="7"/>
      <c r="O480" s="11"/>
      <c r="P480" s="11"/>
      <c r="Q480" s="11"/>
      <c r="R480" s="11"/>
      <c r="W480" s="7"/>
      <c r="AP480" s="7"/>
      <c r="AQ480" s="7"/>
    </row>
    <row r="481" ht="15.75" customHeight="1">
      <c r="A481" s="6"/>
      <c r="B481" s="7"/>
      <c r="E481" s="7"/>
      <c r="F481" s="7"/>
      <c r="J481" s="9"/>
      <c r="K481" s="9"/>
      <c r="L481" s="9"/>
      <c r="M481" s="7"/>
      <c r="N481" s="7"/>
      <c r="O481" s="11"/>
      <c r="P481" s="11"/>
      <c r="Q481" s="11"/>
      <c r="R481" s="11"/>
      <c r="W481" s="7"/>
      <c r="AP481" s="7"/>
      <c r="AQ481" s="7"/>
    </row>
    <row r="482" ht="15.75" customHeight="1">
      <c r="A482" s="6"/>
      <c r="B482" s="7"/>
      <c r="E482" s="7"/>
      <c r="F482" s="7"/>
      <c r="J482" s="9"/>
      <c r="K482" s="9"/>
      <c r="L482" s="9"/>
      <c r="M482" s="7"/>
      <c r="N482" s="7"/>
      <c r="O482" s="11"/>
      <c r="P482" s="11"/>
      <c r="Q482" s="11"/>
      <c r="R482" s="11"/>
      <c r="W482" s="7"/>
      <c r="AP482" s="7"/>
      <c r="AQ482" s="7"/>
    </row>
    <row r="483" ht="15.75" customHeight="1">
      <c r="A483" s="6"/>
      <c r="B483" s="7"/>
      <c r="E483" s="7"/>
      <c r="F483" s="7"/>
      <c r="J483" s="9"/>
      <c r="K483" s="9"/>
      <c r="L483" s="9"/>
      <c r="M483" s="7"/>
      <c r="N483" s="7"/>
      <c r="O483" s="11"/>
      <c r="P483" s="11"/>
      <c r="Q483" s="11"/>
      <c r="R483" s="11"/>
      <c r="W483" s="7"/>
      <c r="AP483" s="7"/>
      <c r="AQ483" s="7"/>
    </row>
    <row r="484" ht="15.75" customHeight="1">
      <c r="A484" s="6"/>
      <c r="B484" s="7"/>
      <c r="E484" s="7"/>
      <c r="F484" s="7"/>
      <c r="J484" s="9"/>
      <c r="K484" s="9"/>
      <c r="L484" s="9"/>
      <c r="M484" s="7"/>
      <c r="N484" s="7"/>
      <c r="O484" s="11"/>
      <c r="P484" s="11"/>
      <c r="Q484" s="11"/>
      <c r="R484" s="11"/>
      <c r="W484" s="7"/>
      <c r="AP484" s="7"/>
      <c r="AQ484" s="7"/>
    </row>
    <row r="485" ht="15.75" customHeight="1">
      <c r="A485" s="6"/>
      <c r="B485" s="7"/>
      <c r="E485" s="7"/>
      <c r="F485" s="7"/>
      <c r="J485" s="9"/>
      <c r="K485" s="9"/>
      <c r="L485" s="9"/>
      <c r="M485" s="7"/>
      <c r="N485" s="7"/>
      <c r="O485" s="11"/>
      <c r="P485" s="11"/>
      <c r="Q485" s="11"/>
      <c r="R485" s="11"/>
      <c r="W485" s="7"/>
      <c r="AP485" s="7"/>
      <c r="AQ485" s="7"/>
    </row>
    <row r="486" ht="15.75" customHeight="1">
      <c r="A486" s="6"/>
      <c r="B486" s="7"/>
      <c r="E486" s="7"/>
      <c r="F486" s="7"/>
      <c r="J486" s="9"/>
      <c r="K486" s="9"/>
      <c r="L486" s="9"/>
      <c r="M486" s="7"/>
      <c r="N486" s="7"/>
      <c r="O486" s="11"/>
      <c r="P486" s="11"/>
      <c r="Q486" s="11"/>
      <c r="R486" s="11"/>
      <c r="W486" s="7"/>
      <c r="AP486" s="7"/>
      <c r="AQ486" s="7"/>
    </row>
    <row r="487" ht="15.75" customHeight="1">
      <c r="A487" s="6"/>
      <c r="B487" s="7"/>
      <c r="E487" s="7"/>
      <c r="F487" s="7"/>
      <c r="J487" s="9"/>
      <c r="K487" s="9"/>
      <c r="L487" s="9"/>
      <c r="M487" s="7"/>
      <c r="N487" s="7"/>
      <c r="O487" s="11"/>
      <c r="P487" s="11"/>
      <c r="Q487" s="11"/>
      <c r="R487" s="11"/>
      <c r="W487" s="7"/>
      <c r="AP487" s="7"/>
      <c r="AQ487" s="7"/>
    </row>
    <row r="488" ht="15.75" customHeight="1">
      <c r="A488" s="6"/>
      <c r="B488" s="7"/>
      <c r="E488" s="7"/>
      <c r="F488" s="7"/>
      <c r="J488" s="9"/>
      <c r="K488" s="9"/>
      <c r="L488" s="9"/>
      <c r="M488" s="7"/>
      <c r="N488" s="7"/>
      <c r="O488" s="11"/>
      <c r="P488" s="11"/>
      <c r="Q488" s="11"/>
      <c r="R488" s="11"/>
      <c r="W488" s="7"/>
      <c r="AP488" s="7"/>
      <c r="AQ488" s="7"/>
    </row>
    <row r="489" ht="15.75" customHeight="1">
      <c r="A489" s="6"/>
      <c r="B489" s="7"/>
      <c r="E489" s="7"/>
      <c r="F489" s="7"/>
      <c r="J489" s="9"/>
      <c r="K489" s="9"/>
      <c r="L489" s="9"/>
      <c r="M489" s="7"/>
      <c r="N489" s="7"/>
      <c r="O489" s="11"/>
      <c r="P489" s="11"/>
      <c r="Q489" s="11"/>
      <c r="R489" s="11"/>
      <c r="W489" s="7"/>
      <c r="AP489" s="7"/>
      <c r="AQ489" s="7"/>
    </row>
    <row r="490" ht="15.75" customHeight="1">
      <c r="A490" s="6"/>
      <c r="B490" s="7"/>
      <c r="E490" s="7"/>
      <c r="F490" s="7"/>
      <c r="J490" s="9"/>
      <c r="K490" s="9"/>
      <c r="L490" s="9"/>
      <c r="M490" s="7"/>
      <c r="N490" s="7"/>
      <c r="O490" s="11"/>
      <c r="P490" s="11"/>
      <c r="Q490" s="11"/>
      <c r="R490" s="11"/>
      <c r="W490" s="7"/>
      <c r="AP490" s="7"/>
      <c r="AQ490" s="7"/>
    </row>
    <row r="491" ht="15.75" customHeight="1">
      <c r="A491" s="6"/>
      <c r="B491" s="7"/>
      <c r="E491" s="7"/>
      <c r="F491" s="7"/>
      <c r="J491" s="9"/>
      <c r="K491" s="9"/>
      <c r="L491" s="9"/>
      <c r="M491" s="7"/>
      <c r="N491" s="7"/>
      <c r="O491" s="11"/>
      <c r="P491" s="11"/>
      <c r="Q491" s="11"/>
      <c r="R491" s="11"/>
      <c r="W491" s="7"/>
      <c r="AP491" s="7"/>
      <c r="AQ491" s="7"/>
    </row>
    <row r="492" ht="15.75" customHeight="1">
      <c r="A492" s="6"/>
      <c r="B492" s="7"/>
      <c r="E492" s="7"/>
      <c r="F492" s="7"/>
      <c r="J492" s="9"/>
      <c r="K492" s="9"/>
      <c r="L492" s="9"/>
      <c r="M492" s="7"/>
      <c r="N492" s="7"/>
      <c r="O492" s="11"/>
      <c r="P492" s="11"/>
      <c r="Q492" s="11"/>
      <c r="R492" s="11"/>
      <c r="W492" s="7"/>
      <c r="AP492" s="7"/>
      <c r="AQ492" s="7"/>
    </row>
    <row r="493" ht="15.75" customHeight="1">
      <c r="A493" s="6"/>
      <c r="B493" s="7"/>
      <c r="E493" s="7"/>
      <c r="F493" s="7"/>
      <c r="J493" s="9"/>
      <c r="K493" s="9"/>
      <c r="L493" s="9"/>
      <c r="M493" s="7"/>
      <c r="N493" s="7"/>
      <c r="O493" s="11"/>
      <c r="P493" s="11"/>
      <c r="Q493" s="11"/>
      <c r="R493" s="11"/>
      <c r="W493" s="7"/>
      <c r="AP493" s="7"/>
      <c r="AQ493" s="7"/>
    </row>
    <row r="494" ht="15.75" customHeight="1">
      <c r="A494" s="6"/>
      <c r="B494" s="7"/>
      <c r="E494" s="7"/>
      <c r="F494" s="7"/>
      <c r="J494" s="9"/>
      <c r="K494" s="9"/>
      <c r="L494" s="9"/>
      <c r="M494" s="7"/>
      <c r="N494" s="7"/>
      <c r="O494" s="11"/>
      <c r="P494" s="11"/>
      <c r="Q494" s="11"/>
      <c r="R494" s="11"/>
      <c r="W494" s="7"/>
      <c r="AP494" s="7"/>
      <c r="AQ494" s="7"/>
    </row>
    <row r="495" ht="15.75" customHeight="1">
      <c r="A495" s="6"/>
      <c r="B495" s="7"/>
      <c r="E495" s="7"/>
      <c r="F495" s="7"/>
      <c r="J495" s="9"/>
      <c r="K495" s="9"/>
      <c r="L495" s="9"/>
      <c r="M495" s="7"/>
      <c r="N495" s="7"/>
      <c r="O495" s="11"/>
      <c r="P495" s="11"/>
      <c r="Q495" s="11"/>
      <c r="R495" s="11"/>
      <c r="W495" s="7"/>
      <c r="AP495" s="7"/>
      <c r="AQ495" s="7"/>
    </row>
    <row r="496" ht="15.75" customHeight="1">
      <c r="A496" s="6"/>
      <c r="B496" s="7"/>
      <c r="E496" s="7"/>
      <c r="F496" s="7"/>
      <c r="J496" s="9"/>
      <c r="K496" s="9"/>
      <c r="L496" s="9"/>
      <c r="M496" s="7"/>
      <c r="N496" s="7"/>
      <c r="O496" s="11"/>
      <c r="P496" s="11"/>
      <c r="Q496" s="11"/>
      <c r="R496" s="11"/>
      <c r="W496" s="7"/>
      <c r="AP496" s="7"/>
      <c r="AQ496" s="7"/>
    </row>
    <row r="497" ht="15.75" customHeight="1">
      <c r="A497" s="6"/>
      <c r="B497" s="7"/>
      <c r="E497" s="7"/>
      <c r="F497" s="7"/>
      <c r="J497" s="9"/>
      <c r="K497" s="9"/>
      <c r="L497" s="9"/>
      <c r="M497" s="7"/>
      <c r="N497" s="7"/>
      <c r="O497" s="11"/>
      <c r="P497" s="11"/>
      <c r="Q497" s="11"/>
      <c r="R497" s="11"/>
      <c r="W497" s="7"/>
      <c r="AP497" s="7"/>
      <c r="AQ497" s="7"/>
    </row>
    <row r="498" ht="15.75" customHeight="1">
      <c r="A498" s="6"/>
      <c r="B498" s="7"/>
      <c r="E498" s="7"/>
      <c r="F498" s="7"/>
      <c r="J498" s="9"/>
      <c r="K498" s="9"/>
      <c r="L498" s="9"/>
      <c r="M498" s="7"/>
      <c r="N498" s="7"/>
      <c r="O498" s="11"/>
      <c r="P498" s="11"/>
      <c r="Q498" s="11"/>
      <c r="R498" s="11"/>
      <c r="W498" s="7"/>
      <c r="AP498" s="7"/>
      <c r="AQ498" s="7"/>
    </row>
    <row r="499" ht="15.75" customHeight="1">
      <c r="A499" s="6"/>
      <c r="B499" s="7"/>
      <c r="E499" s="7"/>
      <c r="F499" s="7"/>
      <c r="J499" s="9"/>
      <c r="K499" s="9"/>
      <c r="L499" s="9"/>
      <c r="M499" s="7"/>
      <c r="N499" s="7"/>
      <c r="O499" s="11"/>
      <c r="P499" s="11"/>
      <c r="Q499" s="11"/>
      <c r="R499" s="11"/>
      <c r="W499" s="7"/>
      <c r="AP499" s="7"/>
      <c r="AQ499" s="7"/>
    </row>
    <row r="500" ht="15.75" customHeight="1">
      <c r="A500" s="6"/>
      <c r="B500" s="7"/>
      <c r="E500" s="7"/>
      <c r="F500" s="7"/>
      <c r="J500" s="9"/>
      <c r="K500" s="9"/>
      <c r="L500" s="9"/>
      <c r="M500" s="7"/>
      <c r="N500" s="7"/>
      <c r="O500" s="11"/>
      <c r="P500" s="11"/>
      <c r="Q500" s="11"/>
      <c r="R500" s="11"/>
      <c r="W500" s="7"/>
      <c r="AP500" s="7"/>
      <c r="AQ500" s="7"/>
    </row>
    <row r="501" ht="15.75" customHeight="1">
      <c r="A501" s="6"/>
      <c r="B501" s="7"/>
      <c r="E501" s="7"/>
      <c r="F501" s="7"/>
      <c r="J501" s="9"/>
      <c r="K501" s="9"/>
      <c r="L501" s="9"/>
      <c r="M501" s="7"/>
      <c r="N501" s="7"/>
      <c r="O501" s="11"/>
      <c r="P501" s="11"/>
      <c r="Q501" s="11"/>
      <c r="R501" s="11"/>
      <c r="W501" s="7"/>
      <c r="AP501" s="7"/>
      <c r="AQ501" s="7"/>
    </row>
    <row r="502" ht="15.75" customHeight="1">
      <c r="A502" s="6"/>
      <c r="B502" s="7"/>
      <c r="E502" s="7"/>
      <c r="F502" s="7"/>
      <c r="J502" s="9"/>
      <c r="K502" s="9"/>
      <c r="L502" s="9"/>
      <c r="M502" s="7"/>
      <c r="N502" s="7"/>
      <c r="O502" s="11"/>
      <c r="P502" s="11"/>
      <c r="Q502" s="11"/>
      <c r="R502" s="11"/>
      <c r="W502" s="7"/>
      <c r="AP502" s="7"/>
      <c r="AQ502" s="7"/>
    </row>
    <row r="503" ht="15.75" customHeight="1">
      <c r="A503" s="6"/>
      <c r="B503" s="7"/>
      <c r="E503" s="7"/>
      <c r="F503" s="7"/>
      <c r="J503" s="9"/>
      <c r="K503" s="9"/>
      <c r="L503" s="9"/>
      <c r="M503" s="7"/>
      <c r="N503" s="7"/>
      <c r="O503" s="11"/>
      <c r="P503" s="11"/>
      <c r="Q503" s="11"/>
      <c r="R503" s="11"/>
      <c r="W503" s="7"/>
      <c r="AP503" s="7"/>
      <c r="AQ503" s="7"/>
    </row>
    <row r="504" ht="15.75" customHeight="1">
      <c r="A504" s="6"/>
      <c r="B504" s="7"/>
      <c r="E504" s="7"/>
      <c r="F504" s="7"/>
      <c r="J504" s="9"/>
      <c r="K504" s="9"/>
      <c r="L504" s="9"/>
      <c r="M504" s="7"/>
      <c r="N504" s="7"/>
      <c r="O504" s="11"/>
      <c r="P504" s="11"/>
      <c r="Q504" s="11"/>
      <c r="R504" s="11"/>
      <c r="W504" s="7"/>
      <c r="AP504" s="7"/>
      <c r="AQ504" s="7"/>
    </row>
    <row r="505" ht="15.75" customHeight="1">
      <c r="A505" s="6"/>
      <c r="B505" s="7"/>
      <c r="E505" s="7"/>
      <c r="F505" s="7"/>
      <c r="J505" s="9"/>
      <c r="K505" s="9"/>
      <c r="L505" s="9"/>
      <c r="M505" s="7"/>
      <c r="N505" s="7"/>
      <c r="O505" s="11"/>
      <c r="P505" s="11"/>
      <c r="Q505" s="11"/>
      <c r="R505" s="11"/>
      <c r="W505" s="7"/>
      <c r="AP505" s="7"/>
      <c r="AQ505" s="7"/>
    </row>
    <row r="506" ht="15.75" customHeight="1">
      <c r="A506" s="6"/>
      <c r="B506" s="7"/>
      <c r="E506" s="7"/>
      <c r="F506" s="7"/>
      <c r="J506" s="9"/>
      <c r="K506" s="9"/>
      <c r="L506" s="9"/>
      <c r="M506" s="7"/>
      <c r="N506" s="7"/>
      <c r="O506" s="11"/>
      <c r="P506" s="11"/>
      <c r="Q506" s="11"/>
      <c r="R506" s="11"/>
      <c r="W506" s="7"/>
      <c r="AP506" s="7"/>
      <c r="AQ506" s="7"/>
    </row>
    <row r="507" ht="15.75" customHeight="1">
      <c r="A507" s="6"/>
      <c r="B507" s="7"/>
      <c r="E507" s="7"/>
      <c r="F507" s="7"/>
      <c r="J507" s="9"/>
      <c r="K507" s="9"/>
      <c r="L507" s="9"/>
      <c r="M507" s="7"/>
      <c r="N507" s="7"/>
      <c r="O507" s="11"/>
      <c r="P507" s="11"/>
      <c r="Q507" s="11"/>
      <c r="R507" s="11"/>
      <c r="W507" s="7"/>
      <c r="AP507" s="7"/>
      <c r="AQ507" s="7"/>
    </row>
    <row r="508" ht="15.75" customHeight="1">
      <c r="A508" s="6"/>
      <c r="B508" s="7"/>
      <c r="E508" s="7"/>
      <c r="F508" s="7"/>
      <c r="J508" s="9"/>
      <c r="K508" s="9"/>
      <c r="L508" s="9"/>
      <c r="M508" s="7"/>
      <c r="N508" s="7"/>
      <c r="O508" s="11"/>
      <c r="P508" s="11"/>
      <c r="Q508" s="11"/>
      <c r="R508" s="11"/>
      <c r="W508" s="7"/>
      <c r="AP508" s="7"/>
      <c r="AQ508" s="7"/>
    </row>
    <row r="509" ht="15.75" customHeight="1">
      <c r="A509" s="6"/>
      <c r="B509" s="7"/>
      <c r="E509" s="7"/>
      <c r="F509" s="7"/>
      <c r="J509" s="9"/>
      <c r="K509" s="9"/>
      <c r="L509" s="9"/>
      <c r="M509" s="7"/>
      <c r="N509" s="7"/>
      <c r="O509" s="11"/>
      <c r="P509" s="11"/>
      <c r="Q509" s="11"/>
      <c r="R509" s="11"/>
      <c r="W509" s="7"/>
      <c r="AP509" s="7"/>
      <c r="AQ509" s="7"/>
    </row>
    <row r="510" ht="15.75" customHeight="1">
      <c r="A510" s="6"/>
      <c r="B510" s="7"/>
      <c r="E510" s="7"/>
      <c r="F510" s="7"/>
      <c r="J510" s="9"/>
      <c r="K510" s="9"/>
      <c r="L510" s="9"/>
      <c r="M510" s="7"/>
      <c r="N510" s="7"/>
      <c r="O510" s="11"/>
      <c r="P510" s="11"/>
      <c r="Q510" s="11"/>
      <c r="R510" s="11"/>
      <c r="W510" s="7"/>
      <c r="AP510" s="7"/>
      <c r="AQ510" s="7"/>
    </row>
    <row r="511" ht="15.75" customHeight="1">
      <c r="A511" s="6"/>
      <c r="B511" s="7"/>
      <c r="E511" s="7"/>
      <c r="F511" s="7"/>
      <c r="J511" s="9"/>
      <c r="K511" s="9"/>
      <c r="L511" s="9"/>
      <c r="M511" s="7"/>
      <c r="N511" s="7"/>
      <c r="O511" s="11"/>
      <c r="P511" s="11"/>
      <c r="Q511" s="11"/>
      <c r="R511" s="11"/>
      <c r="W511" s="7"/>
      <c r="AP511" s="7"/>
      <c r="AQ511" s="7"/>
    </row>
    <row r="512" ht="15.75" customHeight="1">
      <c r="A512" s="6"/>
      <c r="B512" s="7"/>
      <c r="E512" s="7"/>
      <c r="F512" s="7"/>
      <c r="J512" s="9"/>
      <c r="K512" s="9"/>
      <c r="L512" s="9"/>
      <c r="M512" s="7"/>
      <c r="N512" s="7"/>
      <c r="O512" s="11"/>
      <c r="P512" s="11"/>
      <c r="Q512" s="11"/>
      <c r="R512" s="11"/>
      <c r="W512" s="7"/>
      <c r="AP512" s="7"/>
      <c r="AQ512" s="7"/>
    </row>
    <row r="513" ht="15.75" customHeight="1">
      <c r="A513" s="6"/>
      <c r="B513" s="7"/>
      <c r="E513" s="7"/>
      <c r="F513" s="7"/>
      <c r="J513" s="9"/>
      <c r="K513" s="9"/>
      <c r="L513" s="9"/>
      <c r="M513" s="7"/>
      <c r="N513" s="7"/>
      <c r="O513" s="11"/>
      <c r="P513" s="11"/>
      <c r="Q513" s="11"/>
      <c r="R513" s="11"/>
      <c r="W513" s="7"/>
      <c r="AP513" s="7"/>
      <c r="AQ513" s="7"/>
    </row>
    <row r="514" ht="15.75" customHeight="1">
      <c r="A514" s="6"/>
      <c r="B514" s="7"/>
      <c r="E514" s="7"/>
      <c r="F514" s="7"/>
      <c r="J514" s="9"/>
      <c r="K514" s="9"/>
      <c r="L514" s="9"/>
      <c r="M514" s="7"/>
      <c r="N514" s="7"/>
      <c r="O514" s="11"/>
      <c r="P514" s="11"/>
      <c r="Q514" s="11"/>
      <c r="R514" s="11"/>
      <c r="W514" s="7"/>
      <c r="AP514" s="7"/>
      <c r="AQ514" s="7"/>
    </row>
    <row r="515" ht="15.75" customHeight="1">
      <c r="A515" s="6"/>
      <c r="B515" s="7"/>
      <c r="E515" s="7"/>
      <c r="F515" s="7"/>
      <c r="J515" s="9"/>
      <c r="K515" s="9"/>
      <c r="L515" s="9"/>
      <c r="M515" s="7"/>
      <c r="N515" s="7"/>
      <c r="O515" s="11"/>
      <c r="P515" s="11"/>
      <c r="Q515" s="11"/>
      <c r="R515" s="11"/>
      <c r="W515" s="7"/>
      <c r="AP515" s="7"/>
      <c r="AQ515" s="7"/>
    </row>
    <row r="516" ht="15.75" customHeight="1">
      <c r="A516" s="6"/>
      <c r="B516" s="7"/>
      <c r="E516" s="7"/>
      <c r="F516" s="7"/>
      <c r="J516" s="9"/>
      <c r="K516" s="9"/>
      <c r="L516" s="9"/>
      <c r="M516" s="7"/>
      <c r="N516" s="7"/>
      <c r="O516" s="11"/>
      <c r="P516" s="11"/>
      <c r="Q516" s="11"/>
      <c r="R516" s="11"/>
      <c r="W516" s="7"/>
      <c r="AP516" s="7"/>
      <c r="AQ516" s="7"/>
    </row>
    <row r="517" ht="15.75" customHeight="1">
      <c r="A517" s="6"/>
      <c r="B517" s="7"/>
      <c r="E517" s="7"/>
      <c r="F517" s="7"/>
      <c r="J517" s="9"/>
      <c r="K517" s="9"/>
      <c r="L517" s="9"/>
      <c r="M517" s="7"/>
      <c r="N517" s="7"/>
      <c r="O517" s="11"/>
      <c r="P517" s="11"/>
      <c r="Q517" s="11"/>
      <c r="R517" s="11"/>
      <c r="W517" s="7"/>
      <c r="AP517" s="7"/>
      <c r="AQ517" s="7"/>
    </row>
    <row r="518" ht="15.75" customHeight="1">
      <c r="A518" s="6"/>
      <c r="B518" s="7"/>
      <c r="E518" s="7"/>
      <c r="F518" s="7"/>
      <c r="J518" s="9"/>
      <c r="K518" s="9"/>
      <c r="L518" s="9"/>
      <c r="M518" s="7"/>
      <c r="N518" s="7"/>
      <c r="O518" s="11"/>
      <c r="P518" s="11"/>
      <c r="Q518" s="11"/>
      <c r="R518" s="11"/>
      <c r="W518" s="7"/>
      <c r="AP518" s="7"/>
      <c r="AQ518" s="7"/>
    </row>
    <row r="519" ht="15.75" customHeight="1">
      <c r="A519" s="6"/>
      <c r="B519" s="7"/>
      <c r="E519" s="7"/>
      <c r="F519" s="7"/>
      <c r="J519" s="9"/>
      <c r="K519" s="9"/>
      <c r="L519" s="9"/>
      <c r="M519" s="7"/>
      <c r="N519" s="7"/>
      <c r="O519" s="11"/>
      <c r="P519" s="11"/>
      <c r="Q519" s="11"/>
      <c r="R519" s="11"/>
      <c r="W519" s="7"/>
      <c r="AP519" s="7"/>
      <c r="AQ519" s="7"/>
    </row>
    <row r="520" ht="15.75" customHeight="1">
      <c r="A520" s="6"/>
      <c r="B520" s="7"/>
      <c r="E520" s="7"/>
      <c r="F520" s="7"/>
      <c r="J520" s="9"/>
      <c r="K520" s="9"/>
      <c r="L520" s="9"/>
      <c r="M520" s="7"/>
      <c r="N520" s="7"/>
      <c r="O520" s="11"/>
      <c r="P520" s="11"/>
      <c r="Q520" s="11"/>
      <c r="R520" s="11"/>
      <c r="W520" s="7"/>
      <c r="AP520" s="7"/>
      <c r="AQ520" s="7"/>
    </row>
    <row r="521" ht="15.75" customHeight="1">
      <c r="A521" s="6"/>
      <c r="B521" s="7"/>
      <c r="E521" s="7"/>
      <c r="F521" s="7"/>
      <c r="J521" s="9"/>
      <c r="K521" s="9"/>
      <c r="L521" s="9"/>
      <c r="M521" s="7"/>
      <c r="N521" s="7"/>
      <c r="O521" s="11"/>
      <c r="P521" s="11"/>
      <c r="Q521" s="11"/>
      <c r="R521" s="11"/>
      <c r="W521" s="7"/>
      <c r="AP521" s="7"/>
      <c r="AQ521" s="7"/>
    </row>
    <row r="522" ht="15.75" customHeight="1">
      <c r="A522" s="6"/>
      <c r="B522" s="7"/>
      <c r="E522" s="7"/>
      <c r="F522" s="7"/>
      <c r="J522" s="9"/>
      <c r="K522" s="9"/>
      <c r="L522" s="9"/>
      <c r="M522" s="7"/>
      <c r="N522" s="7"/>
      <c r="O522" s="11"/>
      <c r="P522" s="11"/>
      <c r="Q522" s="11"/>
      <c r="R522" s="11"/>
      <c r="W522" s="7"/>
      <c r="AP522" s="7"/>
      <c r="AQ522" s="7"/>
    </row>
    <row r="523" ht="15.75" customHeight="1">
      <c r="A523" s="6"/>
      <c r="B523" s="7"/>
      <c r="E523" s="7"/>
      <c r="F523" s="7"/>
      <c r="J523" s="9"/>
      <c r="K523" s="9"/>
      <c r="L523" s="9"/>
      <c r="M523" s="7"/>
      <c r="N523" s="7"/>
      <c r="O523" s="11"/>
      <c r="P523" s="11"/>
      <c r="Q523" s="11"/>
      <c r="R523" s="11"/>
      <c r="W523" s="7"/>
      <c r="AP523" s="7"/>
      <c r="AQ523" s="7"/>
    </row>
    <row r="524" ht="15.75" customHeight="1">
      <c r="A524" s="6"/>
      <c r="B524" s="7"/>
      <c r="E524" s="7"/>
      <c r="F524" s="7"/>
      <c r="J524" s="9"/>
      <c r="K524" s="9"/>
      <c r="L524" s="9"/>
      <c r="M524" s="7"/>
      <c r="N524" s="7"/>
      <c r="O524" s="11"/>
      <c r="P524" s="11"/>
      <c r="Q524" s="11"/>
      <c r="R524" s="11"/>
      <c r="W524" s="7"/>
      <c r="AP524" s="7"/>
      <c r="AQ524" s="7"/>
    </row>
    <row r="525" ht="15.75" customHeight="1">
      <c r="A525" s="6"/>
      <c r="B525" s="7"/>
      <c r="E525" s="7"/>
      <c r="F525" s="7"/>
      <c r="J525" s="9"/>
      <c r="K525" s="9"/>
      <c r="L525" s="9"/>
      <c r="M525" s="7"/>
      <c r="N525" s="7"/>
      <c r="O525" s="11"/>
      <c r="P525" s="11"/>
      <c r="Q525" s="11"/>
      <c r="R525" s="11"/>
      <c r="W525" s="7"/>
      <c r="AP525" s="7"/>
      <c r="AQ525" s="7"/>
    </row>
    <row r="526" ht="15.75" customHeight="1">
      <c r="A526" s="6"/>
      <c r="B526" s="7"/>
      <c r="E526" s="7"/>
      <c r="F526" s="7"/>
      <c r="J526" s="9"/>
      <c r="K526" s="9"/>
      <c r="L526" s="9"/>
      <c r="M526" s="7"/>
      <c r="N526" s="7"/>
      <c r="O526" s="11"/>
      <c r="P526" s="11"/>
      <c r="Q526" s="11"/>
      <c r="R526" s="11"/>
      <c r="W526" s="7"/>
      <c r="AP526" s="7"/>
      <c r="AQ526" s="7"/>
    </row>
    <row r="527" ht="15.75" customHeight="1">
      <c r="A527" s="6"/>
      <c r="B527" s="7"/>
      <c r="E527" s="7"/>
      <c r="F527" s="7"/>
      <c r="J527" s="9"/>
      <c r="K527" s="9"/>
      <c r="L527" s="9"/>
      <c r="M527" s="7"/>
      <c r="N527" s="7"/>
      <c r="O527" s="11"/>
      <c r="P527" s="11"/>
      <c r="Q527" s="11"/>
      <c r="R527" s="11"/>
      <c r="W527" s="7"/>
      <c r="AP527" s="7"/>
      <c r="AQ527" s="7"/>
    </row>
    <row r="528" ht="15.75" customHeight="1">
      <c r="A528" s="6"/>
      <c r="B528" s="7"/>
      <c r="E528" s="7"/>
      <c r="F528" s="7"/>
      <c r="J528" s="9"/>
      <c r="K528" s="9"/>
      <c r="L528" s="9"/>
      <c r="M528" s="7"/>
      <c r="N528" s="7"/>
      <c r="O528" s="11"/>
      <c r="P528" s="11"/>
      <c r="Q528" s="11"/>
      <c r="R528" s="11"/>
      <c r="W528" s="7"/>
      <c r="AP528" s="7"/>
      <c r="AQ528" s="7"/>
    </row>
    <row r="529" ht="15.75" customHeight="1">
      <c r="A529" s="6"/>
      <c r="B529" s="7"/>
      <c r="E529" s="7"/>
      <c r="F529" s="7"/>
      <c r="J529" s="9"/>
      <c r="K529" s="9"/>
      <c r="L529" s="9"/>
      <c r="M529" s="7"/>
      <c r="N529" s="7"/>
      <c r="O529" s="11"/>
      <c r="P529" s="11"/>
      <c r="Q529" s="11"/>
      <c r="R529" s="11"/>
      <c r="W529" s="7"/>
      <c r="AP529" s="7"/>
      <c r="AQ529" s="7"/>
    </row>
    <row r="530" ht="15.75" customHeight="1">
      <c r="A530" s="6"/>
      <c r="B530" s="7"/>
      <c r="E530" s="7"/>
      <c r="F530" s="7"/>
      <c r="J530" s="9"/>
      <c r="K530" s="9"/>
      <c r="L530" s="9"/>
      <c r="M530" s="7"/>
      <c r="N530" s="7"/>
      <c r="O530" s="11"/>
      <c r="P530" s="11"/>
      <c r="Q530" s="11"/>
      <c r="R530" s="11"/>
      <c r="W530" s="7"/>
      <c r="AP530" s="7"/>
      <c r="AQ530" s="7"/>
    </row>
    <row r="531" ht="15.75" customHeight="1">
      <c r="A531" s="6"/>
      <c r="B531" s="7"/>
      <c r="E531" s="7"/>
      <c r="F531" s="7"/>
      <c r="J531" s="9"/>
      <c r="K531" s="9"/>
      <c r="L531" s="9"/>
      <c r="M531" s="7"/>
      <c r="N531" s="7"/>
      <c r="O531" s="11"/>
      <c r="P531" s="11"/>
      <c r="Q531" s="11"/>
      <c r="R531" s="11"/>
      <c r="W531" s="7"/>
      <c r="AP531" s="7"/>
      <c r="AQ531" s="7"/>
    </row>
    <row r="532" ht="15.75" customHeight="1">
      <c r="A532" s="6"/>
      <c r="B532" s="7"/>
      <c r="E532" s="7"/>
      <c r="F532" s="7"/>
      <c r="J532" s="9"/>
      <c r="K532" s="9"/>
      <c r="L532" s="9"/>
      <c r="M532" s="7"/>
      <c r="N532" s="7"/>
      <c r="O532" s="11"/>
      <c r="P532" s="11"/>
      <c r="Q532" s="11"/>
      <c r="R532" s="11"/>
      <c r="W532" s="7"/>
      <c r="AP532" s="7"/>
      <c r="AQ532" s="7"/>
    </row>
    <row r="533" ht="15.75" customHeight="1">
      <c r="A533" s="6"/>
      <c r="B533" s="7"/>
      <c r="E533" s="7"/>
      <c r="F533" s="7"/>
      <c r="J533" s="9"/>
      <c r="K533" s="9"/>
      <c r="L533" s="9"/>
      <c r="M533" s="7"/>
      <c r="N533" s="7"/>
      <c r="O533" s="11"/>
      <c r="P533" s="11"/>
      <c r="Q533" s="11"/>
      <c r="R533" s="11"/>
      <c r="W533" s="7"/>
      <c r="AP533" s="7"/>
      <c r="AQ533" s="7"/>
    </row>
    <row r="534" ht="15.75" customHeight="1">
      <c r="A534" s="6"/>
      <c r="B534" s="7"/>
      <c r="E534" s="7"/>
      <c r="F534" s="7"/>
      <c r="J534" s="9"/>
      <c r="K534" s="9"/>
      <c r="L534" s="9"/>
      <c r="M534" s="7"/>
      <c r="N534" s="7"/>
      <c r="O534" s="11"/>
      <c r="P534" s="11"/>
      <c r="Q534" s="11"/>
      <c r="R534" s="11"/>
      <c r="W534" s="7"/>
      <c r="AP534" s="7"/>
      <c r="AQ534" s="7"/>
    </row>
    <row r="535" ht="15.75" customHeight="1">
      <c r="A535" s="6"/>
      <c r="B535" s="7"/>
      <c r="E535" s="7"/>
      <c r="F535" s="7"/>
      <c r="J535" s="9"/>
      <c r="K535" s="9"/>
      <c r="L535" s="9"/>
      <c r="M535" s="7"/>
      <c r="N535" s="7"/>
      <c r="O535" s="11"/>
      <c r="P535" s="11"/>
      <c r="Q535" s="11"/>
      <c r="R535" s="11"/>
      <c r="W535" s="7"/>
      <c r="AP535" s="7"/>
      <c r="AQ535" s="7"/>
    </row>
    <row r="536" ht="15.75" customHeight="1">
      <c r="A536" s="6"/>
      <c r="B536" s="7"/>
      <c r="E536" s="7"/>
      <c r="F536" s="7"/>
      <c r="J536" s="9"/>
      <c r="K536" s="9"/>
      <c r="L536" s="9"/>
      <c r="M536" s="7"/>
      <c r="N536" s="7"/>
      <c r="O536" s="11"/>
      <c r="P536" s="11"/>
      <c r="Q536" s="11"/>
      <c r="R536" s="11"/>
      <c r="W536" s="7"/>
      <c r="AP536" s="7"/>
      <c r="AQ536" s="7"/>
    </row>
    <row r="537" ht="15.75" customHeight="1">
      <c r="A537" s="6"/>
      <c r="B537" s="7"/>
      <c r="E537" s="7"/>
      <c r="F537" s="7"/>
      <c r="J537" s="9"/>
      <c r="K537" s="9"/>
      <c r="L537" s="9"/>
      <c r="M537" s="7"/>
      <c r="N537" s="7"/>
      <c r="O537" s="11"/>
      <c r="P537" s="11"/>
      <c r="Q537" s="11"/>
      <c r="R537" s="11"/>
      <c r="W537" s="7"/>
      <c r="AP537" s="7"/>
      <c r="AQ537" s="7"/>
    </row>
    <row r="538" ht="15.75" customHeight="1">
      <c r="A538" s="6"/>
      <c r="B538" s="7"/>
      <c r="E538" s="7"/>
      <c r="F538" s="7"/>
      <c r="J538" s="9"/>
      <c r="K538" s="9"/>
      <c r="L538" s="9"/>
      <c r="M538" s="7"/>
      <c r="N538" s="7"/>
      <c r="O538" s="11"/>
      <c r="P538" s="11"/>
      <c r="Q538" s="11"/>
      <c r="R538" s="11"/>
      <c r="W538" s="7"/>
      <c r="AP538" s="7"/>
      <c r="AQ538" s="7"/>
    </row>
    <row r="539" ht="15.75" customHeight="1">
      <c r="A539" s="6"/>
      <c r="B539" s="7"/>
      <c r="E539" s="7"/>
      <c r="F539" s="7"/>
      <c r="J539" s="9"/>
      <c r="K539" s="9"/>
      <c r="L539" s="9"/>
      <c r="M539" s="7"/>
      <c r="N539" s="7"/>
      <c r="O539" s="11"/>
      <c r="P539" s="11"/>
      <c r="Q539" s="11"/>
      <c r="R539" s="11"/>
      <c r="W539" s="7"/>
      <c r="AP539" s="7"/>
      <c r="AQ539" s="7"/>
    </row>
    <row r="540" ht="15.75" customHeight="1">
      <c r="A540" s="6"/>
      <c r="B540" s="7"/>
      <c r="E540" s="7"/>
      <c r="F540" s="7"/>
      <c r="J540" s="9"/>
      <c r="K540" s="9"/>
      <c r="L540" s="9"/>
      <c r="M540" s="7"/>
      <c r="N540" s="7"/>
      <c r="O540" s="11"/>
      <c r="P540" s="11"/>
      <c r="Q540" s="11"/>
      <c r="R540" s="11"/>
      <c r="W540" s="7"/>
      <c r="AP540" s="7"/>
      <c r="AQ540" s="7"/>
    </row>
    <row r="541" ht="15.75" customHeight="1">
      <c r="A541" s="6"/>
      <c r="B541" s="7"/>
      <c r="E541" s="7"/>
      <c r="F541" s="7"/>
      <c r="J541" s="9"/>
      <c r="K541" s="9"/>
      <c r="L541" s="9"/>
      <c r="M541" s="7"/>
      <c r="N541" s="7"/>
      <c r="O541" s="11"/>
      <c r="P541" s="11"/>
      <c r="Q541" s="11"/>
      <c r="R541" s="11"/>
      <c r="W541" s="7"/>
      <c r="AP541" s="7"/>
      <c r="AQ541" s="7"/>
    </row>
    <row r="542" ht="15.75" customHeight="1">
      <c r="A542" s="6"/>
      <c r="B542" s="7"/>
      <c r="E542" s="7"/>
      <c r="F542" s="7"/>
      <c r="J542" s="9"/>
      <c r="K542" s="9"/>
      <c r="L542" s="9"/>
      <c r="M542" s="7"/>
      <c r="N542" s="7"/>
      <c r="O542" s="11"/>
      <c r="P542" s="11"/>
      <c r="Q542" s="11"/>
      <c r="R542" s="11"/>
      <c r="W542" s="7"/>
      <c r="AP542" s="7"/>
      <c r="AQ542" s="7"/>
    </row>
    <row r="543" ht="15.75" customHeight="1">
      <c r="A543" s="6"/>
      <c r="B543" s="7"/>
      <c r="E543" s="7"/>
      <c r="F543" s="7"/>
      <c r="J543" s="9"/>
      <c r="K543" s="9"/>
      <c r="L543" s="9"/>
      <c r="M543" s="7"/>
      <c r="N543" s="7"/>
      <c r="O543" s="11"/>
      <c r="P543" s="11"/>
      <c r="Q543" s="11"/>
      <c r="R543" s="11"/>
      <c r="W543" s="7"/>
      <c r="AP543" s="7"/>
      <c r="AQ543" s="7"/>
    </row>
    <row r="544" ht="15.75" customHeight="1">
      <c r="A544" s="6"/>
      <c r="B544" s="7"/>
      <c r="E544" s="7"/>
      <c r="F544" s="7"/>
      <c r="J544" s="9"/>
      <c r="K544" s="9"/>
      <c r="L544" s="9"/>
      <c r="M544" s="7"/>
      <c r="N544" s="7"/>
      <c r="O544" s="11"/>
      <c r="P544" s="11"/>
      <c r="Q544" s="11"/>
      <c r="R544" s="11"/>
      <c r="W544" s="7"/>
      <c r="AP544" s="7"/>
      <c r="AQ544" s="7"/>
    </row>
    <row r="545" ht="15.75" customHeight="1">
      <c r="A545" s="6"/>
      <c r="B545" s="7"/>
      <c r="E545" s="7"/>
      <c r="F545" s="7"/>
      <c r="J545" s="9"/>
      <c r="K545" s="9"/>
      <c r="L545" s="9"/>
      <c r="M545" s="7"/>
      <c r="N545" s="7"/>
      <c r="O545" s="11"/>
      <c r="P545" s="11"/>
      <c r="Q545" s="11"/>
      <c r="R545" s="11"/>
      <c r="W545" s="7"/>
      <c r="AP545" s="7"/>
      <c r="AQ545" s="7"/>
    </row>
    <row r="546" ht="15.75" customHeight="1">
      <c r="A546" s="6"/>
      <c r="B546" s="7"/>
      <c r="E546" s="7"/>
      <c r="F546" s="7"/>
      <c r="J546" s="9"/>
      <c r="K546" s="9"/>
      <c r="L546" s="9"/>
      <c r="M546" s="7"/>
      <c r="N546" s="7"/>
      <c r="O546" s="11"/>
      <c r="P546" s="11"/>
      <c r="Q546" s="11"/>
      <c r="R546" s="11"/>
      <c r="W546" s="7"/>
      <c r="AP546" s="7"/>
      <c r="AQ546" s="7"/>
    </row>
    <row r="547" ht="15.75" customHeight="1">
      <c r="A547" s="6"/>
      <c r="B547" s="7"/>
      <c r="E547" s="7"/>
      <c r="F547" s="7"/>
      <c r="J547" s="9"/>
      <c r="K547" s="9"/>
      <c r="L547" s="9"/>
      <c r="M547" s="7"/>
      <c r="N547" s="7"/>
      <c r="O547" s="11"/>
      <c r="P547" s="11"/>
      <c r="Q547" s="11"/>
      <c r="R547" s="11"/>
      <c r="W547" s="7"/>
      <c r="AP547" s="7"/>
      <c r="AQ547" s="7"/>
    </row>
    <row r="548" ht="15.75" customHeight="1">
      <c r="A548" s="6"/>
      <c r="B548" s="7"/>
      <c r="E548" s="7"/>
      <c r="F548" s="7"/>
      <c r="J548" s="9"/>
      <c r="K548" s="9"/>
      <c r="L548" s="9"/>
      <c r="M548" s="7"/>
      <c r="N548" s="7"/>
      <c r="O548" s="11"/>
      <c r="P548" s="11"/>
      <c r="Q548" s="11"/>
      <c r="R548" s="11"/>
      <c r="W548" s="7"/>
      <c r="AP548" s="7"/>
      <c r="AQ548" s="7"/>
    </row>
    <row r="549" ht="15.75" customHeight="1">
      <c r="A549" s="6"/>
      <c r="B549" s="7"/>
      <c r="E549" s="7"/>
      <c r="F549" s="7"/>
      <c r="J549" s="9"/>
      <c r="K549" s="9"/>
      <c r="L549" s="9"/>
      <c r="M549" s="7"/>
      <c r="N549" s="7"/>
      <c r="O549" s="11"/>
      <c r="P549" s="11"/>
      <c r="Q549" s="11"/>
      <c r="R549" s="11"/>
      <c r="W549" s="7"/>
      <c r="AP549" s="7"/>
      <c r="AQ549" s="7"/>
    </row>
    <row r="550" ht="15.75" customHeight="1">
      <c r="A550" s="6"/>
      <c r="B550" s="7"/>
      <c r="E550" s="7"/>
      <c r="F550" s="7"/>
      <c r="J550" s="9"/>
      <c r="K550" s="9"/>
      <c r="L550" s="9"/>
      <c r="M550" s="7"/>
      <c r="N550" s="7"/>
      <c r="O550" s="11"/>
      <c r="P550" s="11"/>
      <c r="Q550" s="11"/>
      <c r="R550" s="11"/>
      <c r="W550" s="7"/>
      <c r="AP550" s="7"/>
      <c r="AQ550" s="7"/>
    </row>
    <row r="551" ht="15.75" customHeight="1">
      <c r="A551" s="6"/>
      <c r="B551" s="7"/>
      <c r="E551" s="7"/>
      <c r="F551" s="7"/>
      <c r="J551" s="9"/>
      <c r="K551" s="9"/>
      <c r="L551" s="9"/>
      <c r="M551" s="7"/>
      <c r="N551" s="7"/>
      <c r="O551" s="11"/>
      <c r="P551" s="11"/>
      <c r="Q551" s="11"/>
      <c r="R551" s="11"/>
      <c r="W551" s="7"/>
      <c r="AP551" s="7"/>
      <c r="AQ551" s="7"/>
    </row>
    <row r="552" ht="15.75" customHeight="1">
      <c r="A552" s="6"/>
      <c r="B552" s="7"/>
      <c r="E552" s="7"/>
      <c r="F552" s="7"/>
      <c r="J552" s="9"/>
      <c r="K552" s="9"/>
      <c r="L552" s="9"/>
      <c r="M552" s="7"/>
      <c r="N552" s="7"/>
      <c r="O552" s="11"/>
      <c r="P552" s="11"/>
      <c r="Q552" s="11"/>
      <c r="R552" s="11"/>
      <c r="W552" s="7"/>
      <c r="AP552" s="7"/>
      <c r="AQ552" s="7"/>
    </row>
    <row r="553" ht="15.75" customHeight="1">
      <c r="A553" s="6"/>
      <c r="B553" s="7"/>
      <c r="E553" s="7"/>
      <c r="F553" s="7"/>
      <c r="J553" s="9"/>
      <c r="K553" s="9"/>
      <c r="L553" s="9"/>
      <c r="M553" s="7"/>
      <c r="N553" s="7"/>
      <c r="O553" s="11"/>
      <c r="P553" s="11"/>
      <c r="Q553" s="11"/>
      <c r="R553" s="11"/>
      <c r="W553" s="7"/>
      <c r="AP553" s="7"/>
      <c r="AQ553" s="7"/>
    </row>
    <row r="554" ht="15.75" customHeight="1">
      <c r="A554" s="6"/>
      <c r="B554" s="7"/>
      <c r="E554" s="7"/>
      <c r="F554" s="7"/>
      <c r="J554" s="9"/>
      <c r="K554" s="9"/>
      <c r="L554" s="9"/>
      <c r="M554" s="7"/>
      <c r="N554" s="7"/>
      <c r="O554" s="11"/>
      <c r="P554" s="11"/>
      <c r="Q554" s="11"/>
      <c r="R554" s="11"/>
      <c r="W554" s="7"/>
      <c r="AP554" s="7"/>
      <c r="AQ554" s="7"/>
    </row>
    <row r="555" ht="15.75" customHeight="1">
      <c r="A555" s="6"/>
      <c r="B555" s="7"/>
      <c r="E555" s="7"/>
      <c r="F555" s="7"/>
      <c r="J555" s="9"/>
      <c r="K555" s="9"/>
      <c r="L555" s="9"/>
      <c r="M555" s="7"/>
      <c r="N555" s="7"/>
      <c r="O555" s="11"/>
      <c r="P555" s="11"/>
      <c r="Q555" s="11"/>
      <c r="R555" s="11"/>
      <c r="W555" s="7"/>
      <c r="AP555" s="7"/>
      <c r="AQ555" s="7"/>
    </row>
    <row r="556" ht="15.75" customHeight="1">
      <c r="A556" s="6"/>
      <c r="B556" s="7"/>
      <c r="E556" s="7"/>
      <c r="F556" s="7"/>
      <c r="J556" s="9"/>
      <c r="K556" s="9"/>
      <c r="L556" s="9"/>
      <c r="M556" s="7"/>
      <c r="N556" s="7"/>
      <c r="O556" s="11"/>
      <c r="P556" s="11"/>
      <c r="Q556" s="11"/>
      <c r="R556" s="11"/>
      <c r="W556" s="7"/>
      <c r="AP556" s="7"/>
      <c r="AQ556" s="7"/>
    </row>
    <row r="557" ht="15.75" customHeight="1">
      <c r="A557" s="6"/>
      <c r="B557" s="7"/>
      <c r="E557" s="7"/>
      <c r="F557" s="7"/>
      <c r="J557" s="9"/>
      <c r="K557" s="9"/>
      <c r="L557" s="9"/>
      <c r="M557" s="7"/>
      <c r="N557" s="7"/>
      <c r="O557" s="11"/>
      <c r="P557" s="11"/>
      <c r="Q557" s="11"/>
      <c r="R557" s="11"/>
      <c r="W557" s="7"/>
      <c r="AP557" s="7"/>
      <c r="AQ557" s="7"/>
    </row>
    <row r="558" ht="15.75" customHeight="1">
      <c r="A558" s="6"/>
      <c r="B558" s="7"/>
      <c r="E558" s="7"/>
      <c r="F558" s="7"/>
      <c r="J558" s="9"/>
      <c r="K558" s="9"/>
      <c r="L558" s="9"/>
      <c r="M558" s="7"/>
      <c r="N558" s="7"/>
      <c r="O558" s="11"/>
      <c r="P558" s="11"/>
      <c r="Q558" s="11"/>
      <c r="R558" s="11"/>
      <c r="W558" s="7"/>
      <c r="AP558" s="7"/>
      <c r="AQ558" s="7"/>
    </row>
    <row r="559" ht="15.75" customHeight="1">
      <c r="A559" s="6"/>
      <c r="B559" s="7"/>
      <c r="E559" s="7"/>
      <c r="F559" s="7"/>
      <c r="J559" s="9"/>
      <c r="K559" s="9"/>
      <c r="L559" s="9"/>
      <c r="M559" s="7"/>
      <c r="N559" s="7"/>
      <c r="O559" s="11"/>
      <c r="P559" s="11"/>
      <c r="Q559" s="11"/>
      <c r="R559" s="11"/>
      <c r="W559" s="7"/>
      <c r="AP559" s="7"/>
      <c r="AQ559" s="7"/>
    </row>
    <row r="560" ht="15.75" customHeight="1">
      <c r="A560" s="6"/>
      <c r="B560" s="7"/>
      <c r="E560" s="7"/>
      <c r="F560" s="7"/>
      <c r="J560" s="9"/>
      <c r="K560" s="9"/>
      <c r="L560" s="9"/>
      <c r="M560" s="7"/>
      <c r="N560" s="7"/>
      <c r="O560" s="11"/>
      <c r="P560" s="11"/>
      <c r="Q560" s="11"/>
      <c r="R560" s="11"/>
      <c r="W560" s="7"/>
      <c r="AP560" s="7"/>
      <c r="AQ560" s="7"/>
    </row>
    <row r="561" ht="15.75" customHeight="1">
      <c r="A561" s="6"/>
      <c r="B561" s="7"/>
      <c r="E561" s="7"/>
      <c r="F561" s="7"/>
      <c r="J561" s="9"/>
      <c r="K561" s="9"/>
      <c r="L561" s="9"/>
      <c r="M561" s="7"/>
      <c r="N561" s="7"/>
      <c r="O561" s="11"/>
      <c r="P561" s="11"/>
      <c r="Q561" s="11"/>
      <c r="R561" s="11"/>
      <c r="W561" s="7"/>
      <c r="AP561" s="7"/>
      <c r="AQ561" s="7"/>
    </row>
    <row r="562" ht="15.75" customHeight="1">
      <c r="A562" s="6"/>
      <c r="B562" s="7"/>
      <c r="E562" s="7"/>
      <c r="F562" s="7"/>
      <c r="J562" s="9"/>
      <c r="K562" s="9"/>
      <c r="L562" s="9"/>
      <c r="M562" s="7"/>
      <c r="N562" s="7"/>
      <c r="O562" s="11"/>
      <c r="P562" s="11"/>
      <c r="Q562" s="11"/>
      <c r="R562" s="11"/>
      <c r="W562" s="7"/>
      <c r="AP562" s="7"/>
      <c r="AQ562" s="7"/>
    </row>
    <row r="563" ht="15.75" customHeight="1">
      <c r="A563" s="6"/>
      <c r="B563" s="7"/>
      <c r="E563" s="7"/>
      <c r="F563" s="7"/>
      <c r="J563" s="9"/>
      <c r="K563" s="9"/>
      <c r="L563" s="9"/>
      <c r="M563" s="7"/>
      <c r="N563" s="7"/>
      <c r="O563" s="11"/>
      <c r="P563" s="11"/>
      <c r="Q563" s="11"/>
      <c r="R563" s="11"/>
      <c r="W563" s="7"/>
      <c r="AP563" s="7"/>
      <c r="AQ563" s="7"/>
    </row>
    <row r="564" ht="15.75" customHeight="1">
      <c r="A564" s="6"/>
      <c r="B564" s="7"/>
      <c r="E564" s="7"/>
      <c r="F564" s="7"/>
      <c r="J564" s="9"/>
      <c r="K564" s="9"/>
      <c r="L564" s="9"/>
      <c r="M564" s="7"/>
      <c r="N564" s="7"/>
      <c r="O564" s="11"/>
      <c r="P564" s="11"/>
      <c r="Q564" s="11"/>
      <c r="R564" s="11"/>
      <c r="W564" s="7"/>
      <c r="AP564" s="7"/>
      <c r="AQ564" s="7"/>
    </row>
    <row r="565" ht="15.75" customHeight="1">
      <c r="A565" s="6"/>
      <c r="B565" s="7"/>
      <c r="E565" s="7"/>
      <c r="F565" s="7"/>
      <c r="J565" s="9"/>
      <c r="K565" s="9"/>
      <c r="L565" s="9"/>
      <c r="M565" s="7"/>
      <c r="N565" s="7"/>
      <c r="O565" s="11"/>
      <c r="P565" s="11"/>
      <c r="Q565" s="11"/>
      <c r="R565" s="11"/>
      <c r="W565" s="7"/>
      <c r="AP565" s="7"/>
      <c r="AQ565" s="7"/>
    </row>
    <row r="566" ht="15.75" customHeight="1">
      <c r="A566" s="6"/>
      <c r="B566" s="7"/>
      <c r="E566" s="7"/>
      <c r="F566" s="7"/>
      <c r="J566" s="9"/>
      <c r="K566" s="9"/>
      <c r="L566" s="9"/>
      <c r="M566" s="7"/>
      <c r="N566" s="7"/>
      <c r="O566" s="11"/>
      <c r="P566" s="11"/>
      <c r="Q566" s="11"/>
      <c r="R566" s="11"/>
      <c r="W566" s="7"/>
      <c r="AP566" s="7"/>
      <c r="AQ566" s="7"/>
    </row>
    <row r="567" ht="15.75" customHeight="1">
      <c r="A567" s="6"/>
      <c r="B567" s="7"/>
      <c r="E567" s="7"/>
      <c r="F567" s="7"/>
      <c r="J567" s="9"/>
      <c r="K567" s="9"/>
      <c r="L567" s="9"/>
      <c r="M567" s="7"/>
      <c r="N567" s="7"/>
      <c r="O567" s="11"/>
      <c r="P567" s="11"/>
      <c r="Q567" s="11"/>
      <c r="R567" s="11"/>
      <c r="W567" s="7"/>
      <c r="AP567" s="7"/>
      <c r="AQ567" s="7"/>
    </row>
    <row r="568" ht="15.75" customHeight="1">
      <c r="A568" s="6"/>
      <c r="B568" s="7"/>
      <c r="E568" s="7"/>
      <c r="F568" s="7"/>
      <c r="J568" s="9"/>
      <c r="K568" s="9"/>
      <c r="L568" s="9"/>
      <c r="M568" s="7"/>
      <c r="N568" s="7"/>
      <c r="O568" s="11"/>
      <c r="P568" s="11"/>
      <c r="Q568" s="11"/>
      <c r="R568" s="11"/>
      <c r="W568" s="7"/>
      <c r="AP568" s="7"/>
      <c r="AQ568" s="7"/>
    </row>
    <row r="569" ht="15.75" customHeight="1">
      <c r="A569" s="6"/>
      <c r="B569" s="7"/>
      <c r="E569" s="7"/>
      <c r="F569" s="7"/>
      <c r="J569" s="9"/>
      <c r="K569" s="9"/>
      <c r="L569" s="9"/>
      <c r="M569" s="7"/>
      <c r="N569" s="7"/>
      <c r="O569" s="11"/>
      <c r="P569" s="11"/>
      <c r="Q569" s="11"/>
      <c r="R569" s="11"/>
      <c r="W569" s="7"/>
      <c r="AP569" s="7"/>
      <c r="AQ569" s="7"/>
    </row>
    <row r="570" ht="15.75" customHeight="1">
      <c r="A570" s="6"/>
      <c r="B570" s="7"/>
      <c r="E570" s="7"/>
      <c r="F570" s="7"/>
      <c r="J570" s="9"/>
      <c r="K570" s="9"/>
      <c r="L570" s="9"/>
      <c r="M570" s="7"/>
      <c r="N570" s="7"/>
      <c r="O570" s="11"/>
      <c r="P570" s="11"/>
      <c r="Q570" s="11"/>
      <c r="R570" s="11"/>
      <c r="W570" s="7"/>
      <c r="AP570" s="7"/>
      <c r="AQ570" s="7"/>
    </row>
    <row r="571" ht="15.75" customHeight="1">
      <c r="A571" s="6"/>
      <c r="B571" s="7"/>
      <c r="E571" s="7"/>
      <c r="F571" s="7"/>
      <c r="J571" s="9"/>
      <c r="K571" s="9"/>
      <c r="L571" s="9"/>
      <c r="M571" s="7"/>
      <c r="N571" s="7"/>
      <c r="O571" s="11"/>
      <c r="P571" s="11"/>
      <c r="Q571" s="11"/>
      <c r="R571" s="11"/>
      <c r="W571" s="7"/>
      <c r="AP571" s="7"/>
      <c r="AQ571" s="7"/>
    </row>
    <row r="572" ht="15.75" customHeight="1">
      <c r="A572" s="6"/>
      <c r="B572" s="7"/>
      <c r="E572" s="7"/>
      <c r="F572" s="7"/>
      <c r="J572" s="9"/>
      <c r="K572" s="9"/>
      <c r="L572" s="9"/>
      <c r="M572" s="7"/>
      <c r="N572" s="7"/>
      <c r="O572" s="11"/>
      <c r="P572" s="11"/>
      <c r="Q572" s="11"/>
      <c r="R572" s="11"/>
      <c r="W572" s="7"/>
      <c r="AP572" s="7"/>
      <c r="AQ572" s="7"/>
    </row>
    <row r="573" ht="15.75" customHeight="1">
      <c r="A573" s="6"/>
      <c r="B573" s="7"/>
      <c r="E573" s="7"/>
      <c r="F573" s="7"/>
      <c r="J573" s="9"/>
      <c r="K573" s="9"/>
      <c r="L573" s="9"/>
      <c r="M573" s="7"/>
      <c r="N573" s="7"/>
      <c r="O573" s="11"/>
      <c r="P573" s="11"/>
      <c r="Q573" s="11"/>
      <c r="R573" s="11"/>
      <c r="W573" s="7"/>
      <c r="AP573" s="7"/>
      <c r="AQ573" s="7"/>
    </row>
    <row r="574" ht="15.75" customHeight="1">
      <c r="A574" s="6"/>
      <c r="B574" s="7"/>
      <c r="E574" s="7"/>
      <c r="F574" s="7"/>
      <c r="J574" s="9"/>
      <c r="K574" s="9"/>
      <c r="L574" s="9"/>
      <c r="M574" s="7"/>
      <c r="N574" s="7"/>
      <c r="O574" s="11"/>
      <c r="P574" s="11"/>
      <c r="Q574" s="11"/>
      <c r="R574" s="11"/>
      <c r="W574" s="7"/>
      <c r="AP574" s="7"/>
      <c r="AQ574" s="7"/>
    </row>
    <row r="575" ht="15.75" customHeight="1">
      <c r="A575" s="6"/>
      <c r="B575" s="7"/>
      <c r="E575" s="7"/>
      <c r="F575" s="7"/>
      <c r="J575" s="9"/>
      <c r="K575" s="9"/>
      <c r="L575" s="9"/>
      <c r="M575" s="7"/>
      <c r="N575" s="7"/>
      <c r="O575" s="11"/>
      <c r="P575" s="11"/>
      <c r="Q575" s="11"/>
      <c r="R575" s="11"/>
      <c r="W575" s="7"/>
      <c r="AP575" s="7"/>
      <c r="AQ575" s="7"/>
    </row>
    <row r="576" ht="15.75" customHeight="1">
      <c r="A576" s="6"/>
      <c r="B576" s="7"/>
      <c r="E576" s="7"/>
      <c r="F576" s="7"/>
      <c r="J576" s="9"/>
      <c r="K576" s="9"/>
      <c r="L576" s="9"/>
      <c r="M576" s="7"/>
      <c r="N576" s="7"/>
      <c r="O576" s="11"/>
      <c r="P576" s="11"/>
      <c r="Q576" s="11"/>
      <c r="R576" s="11"/>
      <c r="W576" s="7"/>
      <c r="AP576" s="7"/>
      <c r="AQ576" s="7"/>
    </row>
    <row r="577" ht="15.75" customHeight="1">
      <c r="A577" s="6"/>
      <c r="B577" s="7"/>
      <c r="E577" s="7"/>
      <c r="F577" s="7"/>
      <c r="J577" s="9"/>
      <c r="K577" s="9"/>
      <c r="L577" s="9"/>
      <c r="M577" s="7"/>
      <c r="N577" s="7"/>
      <c r="O577" s="11"/>
      <c r="P577" s="11"/>
      <c r="Q577" s="11"/>
      <c r="R577" s="11"/>
      <c r="W577" s="7"/>
      <c r="AP577" s="7"/>
      <c r="AQ577" s="7"/>
    </row>
    <row r="578" ht="15.75" customHeight="1">
      <c r="A578" s="6"/>
      <c r="B578" s="7"/>
      <c r="E578" s="7"/>
      <c r="F578" s="7"/>
      <c r="J578" s="9"/>
      <c r="K578" s="9"/>
      <c r="L578" s="9"/>
      <c r="M578" s="7"/>
      <c r="N578" s="7"/>
      <c r="O578" s="11"/>
      <c r="P578" s="11"/>
      <c r="Q578" s="11"/>
      <c r="R578" s="11"/>
      <c r="W578" s="7"/>
      <c r="AP578" s="7"/>
      <c r="AQ578" s="7"/>
    </row>
    <row r="579" ht="15.75" customHeight="1">
      <c r="A579" s="6"/>
      <c r="B579" s="7"/>
      <c r="E579" s="7"/>
      <c r="F579" s="7"/>
      <c r="J579" s="9"/>
      <c r="K579" s="9"/>
      <c r="L579" s="9"/>
      <c r="M579" s="7"/>
      <c r="N579" s="7"/>
      <c r="O579" s="11"/>
      <c r="P579" s="11"/>
      <c r="Q579" s="11"/>
      <c r="R579" s="11"/>
      <c r="W579" s="7"/>
      <c r="AP579" s="7"/>
      <c r="AQ579" s="7"/>
    </row>
    <row r="580" ht="15.75" customHeight="1">
      <c r="A580" s="6"/>
      <c r="B580" s="7"/>
      <c r="E580" s="7"/>
      <c r="F580" s="7"/>
      <c r="J580" s="9"/>
      <c r="K580" s="9"/>
      <c r="L580" s="9"/>
      <c r="M580" s="7"/>
      <c r="N580" s="7"/>
      <c r="O580" s="11"/>
      <c r="P580" s="11"/>
      <c r="Q580" s="11"/>
      <c r="R580" s="11"/>
      <c r="W580" s="7"/>
      <c r="AP580" s="7"/>
      <c r="AQ580" s="7"/>
    </row>
    <row r="581" ht="15.75" customHeight="1">
      <c r="A581" s="6"/>
      <c r="B581" s="7"/>
      <c r="E581" s="7"/>
      <c r="F581" s="7"/>
      <c r="J581" s="9"/>
      <c r="K581" s="9"/>
      <c r="L581" s="9"/>
      <c r="M581" s="7"/>
      <c r="N581" s="7"/>
      <c r="O581" s="11"/>
      <c r="P581" s="11"/>
      <c r="Q581" s="11"/>
      <c r="R581" s="11"/>
      <c r="W581" s="7"/>
      <c r="AP581" s="7"/>
      <c r="AQ581" s="7"/>
    </row>
    <row r="582" ht="15.75" customHeight="1">
      <c r="A582" s="6"/>
      <c r="B582" s="7"/>
      <c r="E582" s="7"/>
      <c r="F582" s="7"/>
      <c r="J582" s="9"/>
      <c r="K582" s="9"/>
      <c r="L582" s="9"/>
      <c r="M582" s="7"/>
      <c r="N582" s="7"/>
      <c r="O582" s="11"/>
      <c r="P582" s="11"/>
      <c r="Q582" s="11"/>
      <c r="R582" s="11"/>
      <c r="W582" s="7"/>
      <c r="AP582" s="7"/>
      <c r="AQ582" s="7"/>
    </row>
    <row r="583" ht="15.75" customHeight="1">
      <c r="A583" s="6"/>
      <c r="B583" s="7"/>
      <c r="E583" s="7"/>
      <c r="F583" s="7"/>
      <c r="J583" s="9"/>
      <c r="K583" s="9"/>
      <c r="L583" s="9"/>
      <c r="M583" s="7"/>
      <c r="N583" s="7"/>
      <c r="O583" s="11"/>
      <c r="P583" s="11"/>
      <c r="Q583" s="11"/>
      <c r="R583" s="11"/>
      <c r="W583" s="7"/>
      <c r="AP583" s="7"/>
      <c r="AQ583" s="7"/>
    </row>
    <row r="584" ht="15.75" customHeight="1">
      <c r="A584" s="6"/>
      <c r="B584" s="7"/>
      <c r="E584" s="7"/>
      <c r="F584" s="7"/>
      <c r="J584" s="9"/>
      <c r="K584" s="9"/>
      <c r="L584" s="9"/>
      <c r="M584" s="7"/>
      <c r="N584" s="7"/>
      <c r="O584" s="11"/>
      <c r="P584" s="11"/>
      <c r="Q584" s="11"/>
      <c r="R584" s="11"/>
      <c r="W584" s="7"/>
      <c r="AP584" s="7"/>
      <c r="AQ584" s="7"/>
    </row>
    <row r="585" ht="15.75" customHeight="1">
      <c r="A585" s="6"/>
      <c r="B585" s="7"/>
      <c r="E585" s="7"/>
      <c r="F585" s="7"/>
      <c r="J585" s="9"/>
      <c r="K585" s="9"/>
      <c r="L585" s="9"/>
      <c r="M585" s="7"/>
      <c r="N585" s="7"/>
      <c r="O585" s="11"/>
      <c r="P585" s="11"/>
      <c r="Q585" s="11"/>
      <c r="R585" s="11"/>
      <c r="W585" s="7"/>
      <c r="AP585" s="7"/>
      <c r="AQ585" s="7"/>
    </row>
    <row r="586" ht="15.75" customHeight="1">
      <c r="A586" s="6"/>
      <c r="B586" s="7"/>
      <c r="E586" s="7"/>
      <c r="F586" s="7"/>
      <c r="J586" s="9"/>
      <c r="K586" s="9"/>
      <c r="L586" s="9"/>
      <c r="M586" s="7"/>
      <c r="N586" s="7"/>
      <c r="O586" s="11"/>
      <c r="P586" s="11"/>
      <c r="Q586" s="11"/>
      <c r="R586" s="11"/>
      <c r="W586" s="7"/>
      <c r="AP586" s="7"/>
      <c r="AQ586" s="7"/>
    </row>
    <row r="587" ht="15.75" customHeight="1">
      <c r="A587" s="6"/>
      <c r="B587" s="7"/>
      <c r="E587" s="7"/>
      <c r="F587" s="7"/>
      <c r="J587" s="9"/>
      <c r="K587" s="9"/>
      <c r="L587" s="9"/>
      <c r="M587" s="7"/>
      <c r="N587" s="7"/>
      <c r="O587" s="11"/>
      <c r="P587" s="11"/>
      <c r="Q587" s="11"/>
      <c r="R587" s="11"/>
      <c r="W587" s="7"/>
      <c r="AP587" s="7"/>
      <c r="AQ587" s="7"/>
    </row>
    <row r="588" ht="15.75" customHeight="1">
      <c r="A588" s="6"/>
      <c r="B588" s="7"/>
      <c r="E588" s="7"/>
      <c r="F588" s="7"/>
      <c r="J588" s="9"/>
      <c r="K588" s="9"/>
      <c r="L588" s="9"/>
      <c r="M588" s="7"/>
      <c r="N588" s="7"/>
      <c r="O588" s="11"/>
      <c r="P588" s="11"/>
      <c r="Q588" s="11"/>
      <c r="R588" s="11"/>
      <c r="W588" s="7"/>
      <c r="AP588" s="7"/>
      <c r="AQ588" s="7"/>
    </row>
    <row r="589" ht="15.75" customHeight="1">
      <c r="A589" s="6"/>
      <c r="B589" s="7"/>
      <c r="E589" s="7"/>
      <c r="F589" s="7"/>
      <c r="J589" s="9"/>
      <c r="K589" s="9"/>
      <c r="L589" s="9"/>
      <c r="M589" s="7"/>
      <c r="N589" s="7"/>
      <c r="O589" s="11"/>
      <c r="P589" s="11"/>
      <c r="Q589" s="11"/>
      <c r="R589" s="11"/>
      <c r="W589" s="7"/>
      <c r="AP589" s="7"/>
      <c r="AQ589" s="7"/>
    </row>
    <row r="590" ht="15.75" customHeight="1">
      <c r="A590" s="6"/>
      <c r="B590" s="7"/>
      <c r="E590" s="7"/>
      <c r="F590" s="7"/>
      <c r="J590" s="9"/>
      <c r="K590" s="9"/>
      <c r="L590" s="9"/>
      <c r="M590" s="7"/>
      <c r="N590" s="7"/>
      <c r="O590" s="11"/>
      <c r="P590" s="11"/>
      <c r="Q590" s="11"/>
      <c r="R590" s="11"/>
      <c r="W590" s="7"/>
      <c r="AP590" s="7"/>
      <c r="AQ590" s="7"/>
    </row>
    <row r="591" ht="15.75" customHeight="1">
      <c r="A591" s="6"/>
      <c r="B591" s="7"/>
      <c r="E591" s="7"/>
      <c r="F591" s="7"/>
      <c r="J591" s="9"/>
      <c r="K591" s="9"/>
      <c r="L591" s="9"/>
      <c r="M591" s="7"/>
      <c r="N591" s="7"/>
      <c r="O591" s="11"/>
      <c r="P591" s="11"/>
      <c r="Q591" s="11"/>
      <c r="R591" s="11"/>
      <c r="W591" s="7"/>
      <c r="AP591" s="7"/>
      <c r="AQ591" s="7"/>
    </row>
    <row r="592" ht="15.75" customHeight="1">
      <c r="A592" s="6"/>
      <c r="B592" s="7"/>
      <c r="E592" s="7"/>
      <c r="F592" s="7"/>
      <c r="J592" s="9"/>
      <c r="K592" s="9"/>
      <c r="L592" s="9"/>
      <c r="M592" s="7"/>
      <c r="N592" s="7"/>
      <c r="O592" s="11"/>
      <c r="P592" s="11"/>
      <c r="Q592" s="11"/>
      <c r="R592" s="11"/>
      <c r="W592" s="7"/>
      <c r="AP592" s="7"/>
      <c r="AQ592" s="7"/>
    </row>
    <row r="593" ht="15.75" customHeight="1">
      <c r="A593" s="6"/>
      <c r="B593" s="7"/>
      <c r="E593" s="7"/>
      <c r="F593" s="7"/>
      <c r="J593" s="9"/>
      <c r="K593" s="9"/>
      <c r="L593" s="9"/>
      <c r="M593" s="7"/>
      <c r="N593" s="7"/>
      <c r="O593" s="11"/>
      <c r="P593" s="11"/>
      <c r="Q593" s="11"/>
      <c r="R593" s="11"/>
      <c r="W593" s="7"/>
      <c r="AP593" s="7"/>
      <c r="AQ593" s="7"/>
    </row>
    <row r="594" ht="15.75" customHeight="1">
      <c r="A594" s="6"/>
      <c r="B594" s="7"/>
      <c r="E594" s="7"/>
      <c r="F594" s="7"/>
      <c r="J594" s="9"/>
      <c r="K594" s="9"/>
      <c r="L594" s="9"/>
      <c r="M594" s="7"/>
      <c r="N594" s="7"/>
      <c r="O594" s="11"/>
      <c r="P594" s="11"/>
      <c r="Q594" s="11"/>
      <c r="R594" s="11"/>
      <c r="W594" s="7"/>
      <c r="AP594" s="7"/>
      <c r="AQ594" s="7"/>
    </row>
    <row r="595" ht="15.75" customHeight="1">
      <c r="A595" s="6"/>
      <c r="B595" s="7"/>
      <c r="E595" s="7"/>
      <c r="F595" s="7"/>
      <c r="J595" s="9"/>
      <c r="K595" s="9"/>
      <c r="L595" s="9"/>
      <c r="M595" s="7"/>
      <c r="N595" s="7"/>
      <c r="O595" s="11"/>
      <c r="P595" s="11"/>
      <c r="Q595" s="11"/>
      <c r="R595" s="11"/>
      <c r="W595" s="7"/>
      <c r="AP595" s="7"/>
      <c r="AQ595" s="7"/>
    </row>
    <row r="596" ht="15.75" customHeight="1">
      <c r="A596" s="6"/>
      <c r="B596" s="7"/>
      <c r="E596" s="7"/>
      <c r="F596" s="7"/>
      <c r="J596" s="9"/>
      <c r="K596" s="9"/>
      <c r="L596" s="9"/>
      <c r="M596" s="7"/>
      <c r="N596" s="7"/>
      <c r="O596" s="11"/>
      <c r="P596" s="11"/>
      <c r="Q596" s="11"/>
      <c r="R596" s="11"/>
      <c r="W596" s="7"/>
      <c r="AP596" s="7"/>
      <c r="AQ596" s="7"/>
    </row>
    <row r="597" ht="15.75" customHeight="1">
      <c r="A597" s="6"/>
      <c r="B597" s="7"/>
      <c r="E597" s="7"/>
      <c r="F597" s="7"/>
      <c r="J597" s="9"/>
      <c r="K597" s="9"/>
      <c r="L597" s="9"/>
      <c r="M597" s="7"/>
      <c r="N597" s="7"/>
      <c r="O597" s="11"/>
      <c r="P597" s="11"/>
      <c r="Q597" s="11"/>
      <c r="R597" s="11"/>
      <c r="W597" s="7"/>
      <c r="AP597" s="7"/>
      <c r="AQ597" s="7"/>
    </row>
    <row r="598" ht="15.75" customHeight="1">
      <c r="A598" s="6"/>
      <c r="B598" s="7"/>
      <c r="E598" s="7"/>
      <c r="F598" s="7"/>
      <c r="J598" s="9"/>
      <c r="K598" s="9"/>
      <c r="L598" s="9"/>
      <c r="M598" s="7"/>
      <c r="N598" s="7"/>
      <c r="O598" s="11"/>
      <c r="P598" s="11"/>
      <c r="Q598" s="11"/>
      <c r="R598" s="11"/>
      <c r="W598" s="7"/>
      <c r="AP598" s="7"/>
      <c r="AQ598" s="7"/>
    </row>
    <row r="599" ht="15.75" customHeight="1">
      <c r="A599" s="6"/>
      <c r="B599" s="7"/>
      <c r="E599" s="7"/>
      <c r="F599" s="7"/>
      <c r="J599" s="9"/>
      <c r="K599" s="9"/>
      <c r="L599" s="9"/>
      <c r="M599" s="7"/>
      <c r="N599" s="7"/>
      <c r="O599" s="11"/>
      <c r="P599" s="11"/>
      <c r="Q599" s="11"/>
      <c r="R599" s="11"/>
      <c r="W599" s="7"/>
      <c r="AP599" s="7"/>
      <c r="AQ599" s="7"/>
    </row>
    <row r="600" ht="15.75" customHeight="1">
      <c r="A600" s="6"/>
      <c r="B600" s="7"/>
      <c r="E600" s="7"/>
      <c r="F600" s="7"/>
      <c r="J600" s="9"/>
      <c r="K600" s="9"/>
      <c r="L600" s="9"/>
      <c r="M600" s="7"/>
      <c r="N600" s="7"/>
      <c r="O600" s="11"/>
      <c r="P600" s="11"/>
      <c r="Q600" s="11"/>
      <c r="R600" s="11"/>
      <c r="W600" s="7"/>
      <c r="AP600" s="7"/>
      <c r="AQ600" s="7"/>
    </row>
    <row r="601" ht="15.75" customHeight="1">
      <c r="A601" s="6"/>
      <c r="B601" s="7"/>
      <c r="E601" s="7"/>
      <c r="F601" s="7"/>
      <c r="J601" s="9"/>
      <c r="K601" s="9"/>
      <c r="L601" s="9"/>
      <c r="M601" s="7"/>
      <c r="N601" s="7"/>
      <c r="O601" s="11"/>
      <c r="P601" s="11"/>
      <c r="Q601" s="11"/>
      <c r="R601" s="11"/>
      <c r="W601" s="7"/>
      <c r="AP601" s="7"/>
      <c r="AQ601" s="7"/>
    </row>
    <row r="602" ht="15.75" customHeight="1">
      <c r="A602" s="6"/>
      <c r="B602" s="7"/>
      <c r="E602" s="7"/>
      <c r="F602" s="7"/>
      <c r="J602" s="9"/>
      <c r="K602" s="9"/>
      <c r="L602" s="9"/>
      <c r="M602" s="7"/>
      <c r="N602" s="7"/>
      <c r="O602" s="11"/>
      <c r="P602" s="11"/>
      <c r="Q602" s="11"/>
      <c r="R602" s="11"/>
      <c r="W602" s="7"/>
      <c r="AP602" s="7"/>
      <c r="AQ602" s="7"/>
    </row>
    <row r="603" ht="15.75" customHeight="1">
      <c r="A603" s="6"/>
      <c r="B603" s="7"/>
      <c r="E603" s="7"/>
      <c r="F603" s="7"/>
      <c r="J603" s="9"/>
      <c r="K603" s="9"/>
      <c r="L603" s="9"/>
      <c r="M603" s="7"/>
      <c r="N603" s="7"/>
      <c r="O603" s="11"/>
      <c r="P603" s="11"/>
      <c r="Q603" s="11"/>
      <c r="R603" s="11"/>
      <c r="W603" s="7"/>
      <c r="AP603" s="7"/>
      <c r="AQ603" s="7"/>
    </row>
    <row r="604" ht="15.75" customHeight="1">
      <c r="A604" s="6"/>
      <c r="B604" s="7"/>
      <c r="E604" s="7"/>
      <c r="F604" s="7"/>
      <c r="J604" s="9"/>
      <c r="K604" s="9"/>
      <c r="L604" s="9"/>
      <c r="M604" s="7"/>
      <c r="N604" s="7"/>
      <c r="O604" s="11"/>
      <c r="P604" s="11"/>
      <c r="Q604" s="11"/>
      <c r="R604" s="11"/>
      <c r="W604" s="7"/>
      <c r="AP604" s="7"/>
      <c r="AQ604" s="7"/>
    </row>
    <row r="605" ht="15.75" customHeight="1">
      <c r="A605" s="6"/>
      <c r="B605" s="7"/>
      <c r="E605" s="7"/>
      <c r="F605" s="7"/>
      <c r="J605" s="9"/>
      <c r="K605" s="9"/>
      <c r="L605" s="9"/>
      <c r="M605" s="7"/>
      <c r="N605" s="7"/>
      <c r="O605" s="11"/>
      <c r="P605" s="11"/>
      <c r="Q605" s="11"/>
      <c r="R605" s="11"/>
      <c r="W605" s="7"/>
      <c r="AP605" s="7"/>
      <c r="AQ605" s="7"/>
    </row>
    <row r="606" ht="15.75" customHeight="1">
      <c r="A606" s="6"/>
      <c r="B606" s="7"/>
      <c r="E606" s="7"/>
      <c r="F606" s="7"/>
      <c r="J606" s="9"/>
      <c r="K606" s="9"/>
      <c r="L606" s="9"/>
      <c r="M606" s="7"/>
      <c r="N606" s="7"/>
      <c r="O606" s="11"/>
      <c r="P606" s="11"/>
      <c r="Q606" s="11"/>
      <c r="R606" s="11"/>
      <c r="W606" s="7"/>
      <c r="AP606" s="7"/>
      <c r="AQ606" s="7"/>
    </row>
    <row r="607" ht="15.75" customHeight="1">
      <c r="A607" s="6"/>
      <c r="B607" s="7"/>
      <c r="E607" s="7"/>
      <c r="F607" s="7"/>
      <c r="J607" s="9"/>
      <c r="K607" s="9"/>
      <c r="L607" s="9"/>
      <c r="M607" s="7"/>
      <c r="N607" s="7"/>
      <c r="O607" s="11"/>
      <c r="P607" s="11"/>
      <c r="Q607" s="11"/>
      <c r="R607" s="11"/>
      <c r="W607" s="7"/>
      <c r="AP607" s="7"/>
      <c r="AQ607" s="7"/>
    </row>
    <row r="608" ht="15.75" customHeight="1">
      <c r="A608" s="6"/>
      <c r="B608" s="7"/>
      <c r="E608" s="7"/>
      <c r="F608" s="7"/>
      <c r="J608" s="9"/>
      <c r="K608" s="9"/>
      <c r="L608" s="9"/>
      <c r="M608" s="7"/>
      <c r="N608" s="7"/>
      <c r="O608" s="11"/>
      <c r="P608" s="11"/>
      <c r="Q608" s="11"/>
      <c r="R608" s="11"/>
      <c r="W608" s="7"/>
      <c r="AP608" s="7"/>
      <c r="AQ608" s="7"/>
    </row>
    <row r="609" ht="15.75" customHeight="1">
      <c r="A609" s="6"/>
      <c r="B609" s="7"/>
      <c r="E609" s="7"/>
      <c r="F609" s="7"/>
      <c r="J609" s="9"/>
      <c r="K609" s="9"/>
      <c r="L609" s="9"/>
      <c r="M609" s="7"/>
      <c r="N609" s="7"/>
      <c r="O609" s="11"/>
      <c r="P609" s="11"/>
      <c r="Q609" s="11"/>
      <c r="R609" s="11"/>
      <c r="W609" s="7"/>
      <c r="AP609" s="7"/>
      <c r="AQ609" s="7"/>
    </row>
    <row r="610" ht="15.75" customHeight="1">
      <c r="A610" s="6"/>
      <c r="B610" s="7"/>
      <c r="E610" s="7"/>
      <c r="F610" s="7"/>
      <c r="J610" s="9"/>
      <c r="K610" s="9"/>
      <c r="L610" s="9"/>
      <c r="M610" s="7"/>
      <c r="N610" s="7"/>
      <c r="O610" s="11"/>
      <c r="P610" s="11"/>
      <c r="Q610" s="11"/>
      <c r="R610" s="11"/>
      <c r="W610" s="7"/>
      <c r="AP610" s="7"/>
      <c r="AQ610" s="7"/>
    </row>
    <row r="611" ht="15.75" customHeight="1">
      <c r="A611" s="6"/>
      <c r="B611" s="7"/>
      <c r="E611" s="7"/>
      <c r="F611" s="7"/>
      <c r="J611" s="9"/>
      <c r="K611" s="9"/>
      <c r="L611" s="9"/>
      <c r="M611" s="7"/>
      <c r="N611" s="7"/>
      <c r="O611" s="11"/>
      <c r="P611" s="11"/>
      <c r="Q611" s="11"/>
      <c r="R611" s="11"/>
      <c r="W611" s="7"/>
      <c r="AP611" s="7"/>
      <c r="AQ611" s="7"/>
    </row>
    <row r="612" ht="15.75" customHeight="1">
      <c r="A612" s="6"/>
      <c r="B612" s="7"/>
      <c r="E612" s="7"/>
      <c r="F612" s="7"/>
      <c r="J612" s="9"/>
      <c r="K612" s="9"/>
      <c r="L612" s="9"/>
      <c r="M612" s="7"/>
      <c r="N612" s="7"/>
      <c r="O612" s="11"/>
      <c r="P612" s="11"/>
      <c r="Q612" s="11"/>
      <c r="R612" s="11"/>
      <c r="W612" s="7"/>
      <c r="AP612" s="7"/>
      <c r="AQ612" s="7"/>
    </row>
    <row r="613" ht="15.75" customHeight="1">
      <c r="A613" s="6"/>
      <c r="B613" s="7"/>
      <c r="E613" s="7"/>
      <c r="F613" s="7"/>
      <c r="J613" s="9"/>
      <c r="K613" s="9"/>
      <c r="L613" s="9"/>
      <c r="M613" s="7"/>
      <c r="N613" s="7"/>
      <c r="O613" s="11"/>
      <c r="P613" s="11"/>
      <c r="Q613" s="11"/>
      <c r="R613" s="11"/>
      <c r="W613" s="7"/>
      <c r="AP613" s="7"/>
      <c r="AQ613" s="7"/>
    </row>
    <row r="614" ht="15.75" customHeight="1">
      <c r="A614" s="6"/>
      <c r="B614" s="7"/>
      <c r="E614" s="7"/>
      <c r="F614" s="7"/>
      <c r="J614" s="9"/>
      <c r="K614" s="9"/>
      <c r="L614" s="9"/>
      <c r="M614" s="7"/>
      <c r="N614" s="7"/>
      <c r="O614" s="11"/>
      <c r="P614" s="11"/>
      <c r="Q614" s="11"/>
      <c r="R614" s="11"/>
      <c r="W614" s="7"/>
      <c r="AP614" s="7"/>
      <c r="AQ614" s="7"/>
    </row>
    <row r="615" ht="15.75" customHeight="1">
      <c r="A615" s="6"/>
      <c r="B615" s="7"/>
      <c r="E615" s="7"/>
      <c r="F615" s="7"/>
      <c r="J615" s="9"/>
      <c r="K615" s="9"/>
      <c r="L615" s="9"/>
      <c r="M615" s="7"/>
      <c r="N615" s="7"/>
      <c r="O615" s="11"/>
      <c r="P615" s="11"/>
      <c r="Q615" s="11"/>
      <c r="R615" s="11"/>
      <c r="W615" s="7"/>
      <c r="AP615" s="7"/>
      <c r="AQ615" s="7"/>
    </row>
    <row r="616" ht="15.75" customHeight="1">
      <c r="A616" s="6"/>
      <c r="B616" s="7"/>
      <c r="E616" s="7"/>
      <c r="F616" s="7"/>
      <c r="J616" s="9"/>
      <c r="K616" s="9"/>
      <c r="L616" s="9"/>
      <c r="M616" s="7"/>
      <c r="N616" s="7"/>
      <c r="O616" s="11"/>
      <c r="P616" s="11"/>
      <c r="Q616" s="11"/>
      <c r="R616" s="11"/>
      <c r="W616" s="7"/>
      <c r="AP616" s="7"/>
      <c r="AQ616" s="7"/>
    </row>
    <row r="617" ht="15.75" customHeight="1">
      <c r="A617" s="6"/>
      <c r="B617" s="7"/>
      <c r="E617" s="7"/>
      <c r="F617" s="7"/>
      <c r="J617" s="9"/>
      <c r="K617" s="9"/>
      <c r="L617" s="9"/>
      <c r="M617" s="7"/>
      <c r="N617" s="7"/>
      <c r="O617" s="11"/>
      <c r="P617" s="11"/>
      <c r="Q617" s="11"/>
      <c r="R617" s="11"/>
      <c r="W617" s="7"/>
      <c r="AP617" s="7"/>
      <c r="AQ617" s="7"/>
    </row>
    <row r="618" ht="15.75" customHeight="1">
      <c r="A618" s="6"/>
      <c r="B618" s="7"/>
      <c r="E618" s="7"/>
      <c r="F618" s="7"/>
      <c r="J618" s="9"/>
      <c r="K618" s="9"/>
      <c r="L618" s="9"/>
      <c r="M618" s="7"/>
      <c r="N618" s="7"/>
      <c r="O618" s="11"/>
      <c r="P618" s="11"/>
      <c r="Q618" s="11"/>
      <c r="R618" s="11"/>
      <c r="W618" s="7"/>
      <c r="AP618" s="7"/>
      <c r="AQ618" s="7"/>
    </row>
    <row r="619" ht="15.75" customHeight="1">
      <c r="A619" s="6"/>
      <c r="B619" s="7"/>
      <c r="E619" s="7"/>
      <c r="F619" s="7"/>
      <c r="J619" s="9"/>
      <c r="K619" s="9"/>
      <c r="L619" s="9"/>
      <c r="M619" s="7"/>
      <c r="N619" s="7"/>
      <c r="O619" s="11"/>
      <c r="P619" s="11"/>
      <c r="Q619" s="11"/>
      <c r="R619" s="11"/>
      <c r="W619" s="7"/>
      <c r="AP619" s="7"/>
      <c r="AQ619" s="7"/>
    </row>
    <row r="620" ht="15.75" customHeight="1">
      <c r="A620" s="6"/>
      <c r="B620" s="7"/>
      <c r="E620" s="7"/>
      <c r="F620" s="7"/>
      <c r="J620" s="9"/>
      <c r="K620" s="9"/>
      <c r="L620" s="9"/>
      <c r="M620" s="7"/>
      <c r="N620" s="7"/>
      <c r="O620" s="11"/>
      <c r="P620" s="11"/>
      <c r="Q620" s="11"/>
      <c r="R620" s="11"/>
      <c r="W620" s="7"/>
      <c r="AP620" s="7"/>
      <c r="AQ620" s="7"/>
    </row>
    <row r="621" ht="15.75" customHeight="1">
      <c r="A621" s="6"/>
      <c r="B621" s="7"/>
      <c r="E621" s="7"/>
      <c r="F621" s="7"/>
      <c r="J621" s="9"/>
      <c r="K621" s="9"/>
      <c r="L621" s="9"/>
      <c r="M621" s="7"/>
      <c r="N621" s="7"/>
      <c r="O621" s="11"/>
      <c r="P621" s="11"/>
      <c r="Q621" s="11"/>
      <c r="R621" s="11"/>
      <c r="W621" s="7"/>
      <c r="AP621" s="7"/>
      <c r="AQ621" s="7"/>
    </row>
    <row r="622" ht="15.75" customHeight="1">
      <c r="A622" s="6"/>
      <c r="B622" s="7"/>
      <c r="E622" s="7"/>
      <c r="F622" s="7"/>
      <c r="J622" s="9"/>
      <c r="K622" s="9"/>
      <c r="L622" s="9"/>
      <c r="M622" s="7"/>
      <c r="N622" s="7"/>
      <c r="O622" s="11"/>
      <c r="P622" s="11"/>
      <c r="Q622" s="11"/>
      <c r="R622" s="11"/>
      <c r="W622" s="7"/>
      <c r="AP622" s="7"/>
      <c r="AQ622" s="7"/>
    </row>
    <row r="623" ht="15.75" customHeight="1">
      <c r="A623" s="6"/>
      <c r="B623" s="7"/>
      <c r="E623" s="7"/>
      <c r="F623" s="7"/>
      <c r="J623" s="9"/>
      <c r="K623" s="9"/>
      <c r="L623" s="9"/>
      <c r="M623" s="7"/>
      <c r="N623" s="7"/>
      <c r="O623" s="11"/>
      <c r="P623" s="11"/>
      <c r="Q623" s="11"/>
      <c r="R623" s="11"/>
      <c r="W623" s="7"/>
      <c r="AP623" s="7"/>
      <c r="AQ623" s="7"/>
    </row>
    <row r="624" ht="15.75" customHeight="1">
      <c r="A624" s="6"/>
      <c r="B624" s="7"/>
      <c r="E624" s="7"/>
      <c r="F624" s="7"/>
      <c r="J624" s="9"/>
      <c r="K624" s="9"/>
      <c r="L624" s="9"/>
      <c r="M624" s="7"/>
      <c r="N624" s="7"/>
      <c r="O624" s="11"/>
      <c r="P624" s="11"/>
      <c r="Q624" s="11"/>
      <c r="R624" s="11"/>
      <c r="W624" s="7"/>
      <c r="AP624" s="7"/>
      <c r="AQ624" s="7"/>
    </row>
    <row r="625" ht="15.75" customHeight="1">
      <c r="A625" s="6"/>
      <c r="B625" s="7"/>
      <c r="E625" s="7"/>
      <c r="F625" s="7"/>
      <c r="J625" s="9"/>
      <c r="K625" s="9"/>
      <c r="L625" s="9"/>
      <c r="M625" s="7"/>
      <c r="N625" s="7"/>
      <c r="O625" s="11"/>
      <c r="P625" s="11"/>
      <c r="Q625" s="11"/>
      <c r="R625" s="11"/>
      <c r="W625" s="7"/>
      <c r="AP625" s="7"/>
      <c r="AQ625" s="7"/>
    </row>
    <row r="626" ht="15.75" customHeight="1">
      <c r="A626" s="6"/>
      <c r="B626" s="7"/>
      <c r="E626" s="7"/>
      <c r="F626" s="7"/>
      <c r="J626" s="9"/>
      <c r="K626" s="9"/>
      <c r="L626" s="9"/>
      <c r="M626" s="7"/>
      <c r="N626" s="7"/>
      <c r="O626" s="11"/>
      <c r="P626" s="11"/>
      <c r="Q626" s="11"/>
      <c r="R626" s="11"/>
      <c r="W626" s="7"/>
      <c r="AP626" s="7"/>
      <c r="AQ626" s="7"/>
    </row>
    <row r="627" ht="15.75" customHeight="1">
      <c r="A627" s="6"/>
      <c r="B627" s="7"/>
      <c r="E627" s="7"/>
      <c r="F627" s="7"/>
      <c r="J627" s="9"/>
      <c r="K627" s="9"/>
      <c r="L627" s="9"/>
      <c r="M627" s="7"/>
      <c r="N627" s="7"/>
      <c r="O627" s="11"/>
      <c r="P627" s="11"/>
      <c r="Q627" s="11"/>
      <c r="R627" s="11"/>
      <c r="W627" s="7"/>
      <c r="AP627" s="7"/>
      <c r="AQ627" s="7"/>
    </row>
    <row r="628" ht="15.75" customHeight="1">
      <c r="A628" s="6"/>
      <c r="B628" s="7"/>
      <c r="E628" s="7"/>
      <c r="F628" s="7"/>
      <c r="J628" s="9"/>
      <c r="K628" s="9"/>
      <c r="L628" s="9"/>
      <c r="M628" s="7"/>
      <c r="N628" s="7"/>
      <c r="O628" s="11"/>
      <c r="P628" s="11"/>
      <c r="Q628" s="11"/>
      <c r="R628" s="11"/>
      <c r="W628" s="7"/>
      <c r="AP628" s="7"/>
      <c r="AQ628" s="7"/>
    </row>
    <row r="629" ht="15.75" customHeight="1">
      <c r="A629" s="6"/>
      <c r="B629" s="7"/>
      <c r="E629" s="7"/>
      <c r="F629" s="7"/>
      <c r="J629" s="9"/>
      <c r="K629" s="9"/>
      <c r="L629" s="9"/>
      <c r="M629" s="7"/>
      <c r="N629" s="7"/>
      <c r="O629" s="11"/>
      <c r="P629" s="11"/>
      <c r="Q629" s="11"/>
      <c r="R629" s="11"/>
      <c r="W629" s="7"/>
      <c r="AP629" s="7"/>
      <c r="AQ629" s="7"/>
    </row>
    <row r="630" ht="15.75" customHeight="1">
      <c r="A630" s="6"/>
      <c r="B630" s="7"/>
      <c r="E630" s="7"/>
      <c r="F630" s="7"/>
      <c r="J630" s="9"/>
      <c r="K630" s="9"/>
      <c r="L630" s="9"/>
      <c r="M630" s="7"/>
      <c r="N630" s="7"/>
      <c r="O630" s="11"/>
      <c r="P630" s="11"/>
      <c r="Q630" s="11"/>
      <c r="R630" s="11"/>
      <c r="W630" s="7"/>
      <c r="AP630" s="7"/>
      <c r="AQ630" s="7"/>
    </row>
    <row r="631" ht="15.75" customHeight="1">
      <c r="A631" s="6"/>
      <c r="B631" s="7"/>
      <c r="E631" s="7"/>
      <c r="F631" s="7"/>
      <c r="J631" s="9"/>
      <c r="K631" s="9"/>
      <c r="L631" s="9"/>
      <c r="M631" s="7"/>
      <c r="N631" s="7"/>
      <c r="O631" s="11"/>
      <c r="P631" s="11"/>
      <c r="Q631" s="11"/>
      <c r="R631" s="11"/>
      <c r="W631" s="7"/>
      <c r="AP631" s="7"/>
      <c r="AQ631" s="7"/>
    </row>
    <row r="632" ht="15.75" customHeight="1">
      <c r="A632" s="6"/>
      <c r="B632" s="7"/>
      <c r="E632" s="7"/>
      <c r="F632" s="7"/>
      <c r="J632" s="9"/>
      <c r="K632" s="9"/>
      <c r="L632" s="9"/>
      <c r="M632" s="7"/>
      <c r="N632" s="7"/>
      <c r="O632" s="11"/>
      <c r="P632" s="11"/>
      <c r="Q632" s="11"/>
      <c r="R632" s="11"/>
      <c r="W632" s="7"/>
      <c r="AP632" s="7"/>
      <c r="AQ632" s="7"/>
    </row>
    <row r="633" ht="15.75" customHeight="1">
      <c r="A633" s="6"/>
      <c r="B633" s="7"/>
      <c r="E633" s="7"/>
      <c r="F633" s="7"/>
      <c r="J633" s="9"/>
      <c r="K633" s="9"/>
      <c r="L633" s="9"/>
      <c r="M633" s="7"/>
      <c r="N633" s="7"/>
      <c r="O633" s="11"/>
      <c r="P633" s="11"/>
      <c r="Q633" s="11"/>
      <c r="R633" s="11"/>
      <c r="W633" s="7"/>
      <c r="AP633" s="7"/>
      <c r="AQ633" s="7"/>
    </row>
    <row r="634" ht="15.75" customHeight="1">
      <c r="A634" s="6"/>
      <c r="B634" s="7"/>
      <c r="E634" s="7"/>
      <c r="F634" s="7"/>
      <c r="J634" s="9"/>
      <c r="K634" s="9"/>
      <c r="L634" s="9"/>
      <c r="M634" s="7"/>
      <c r="N634" s="7"/>
      <c r="O634" s="11"/>
      <c r="P634" s="11"/>
      <c r="Q634" s="11"/>
      <c r="R634" s="11"/>
      <c r="W634" s="7"/>
      <c r="AP634" s="7"/>
      <c r="AQ634" s="7"/>
    </row>
    <row r="635" ht="15.75" customHeight="1">
      <c r="A635" s="6"/>
      <c r="B635" s="7"/>
      <c r="E635" s="7"/>
      <c r="F635" s="7"/>
      <c r="J635" s="9"/>
      <c r="K635" s="9"/>
      <c r="L635" s="9"/>
      <c r="M635" s="7"/>
      <c r="N635" s="7"/>
      <c r="O635" s="11"/>
      <c r="P635" s="11"/>
      <c r="Q635" s="11"/>
      <c r="R635" s="11"/>
      <c r="W635" s="7"/>
      <c r="AP635" s="7"/>
      <c r="AQ635" s="7"/>
    </row>
    <row r="636" ht="15.75" customHeight="1">
      <c r="A636" s="6"/>
      <c r="B636" s="7"/>
      <c r="E636" s="7"/>
      <c r="F636" s="7"/>
      <c r="J636" s="9"/>
      <c r="K636" s="9"/>
      <c r="L636" s="9"/>
      <c r="M636" s="7"/>
      <c r="N636" s="7"/>
      <c r="O636" s="11"/>
      <c r="P636" s="11"/>
      <c r="Q636" s="11"/>
      <c r="R636" s="11"/>
      <c r="W636" s="7"/>
      <c r="AP636" s="7"/>
      <c r="AQ636" s="7"/>
    </row>
    <row r="637" ht="15.75" customHeight="1">
      <c r="A637" s="6"/>
      <c r="B637" s="7"/>
      <c r="E637" s="7"/>
      <c r="F637" s="7"/>
      <c r="J637" s="9"/>
      <c r="K637" s="9"/>
      <c r="L637" s="9"/>
      <c r="M637" s="7"/>
      <c r="N637" s="7"/>
      <c r="O637" s="11"/>
      <c r="P637" s="11"/>
      <c r="Q637" s="11"/>
      <c r="R637" s="11"/>
      <c r="W637" s="7"/>
      <c r="AP637" s="7"/>
      <c r="AQ637" s="7"/>
    </row>
    <row r="638" ht="15.75" customHeight="1">
      <c r="A638" s="6"/>
      <c r="B638" s="7"/>
      <c r="E638" s="7"/>
      <c r="F638" s="7"/>
      <c r="J638" s="9"/>
      <c r="K638" s="9"/>
      <c r="L638" s="9"/>
      <c r="M638" s="7"/>
      <c r="N638" s="7"/>
      <c r="O638" s="11"/>
      <c r="P638" s="11"/>
      <c r="Q638" s="11"/>
      <c r="R638" s="11"/>
      <c r="W638" s="7"/>
      <c r="AP638" s="7"/>
      <c r="AQ638" s="7"/>
    </row>
    <row r="639" ht="15.75" customHeight="1">
      <c r="A639" s="6"/>
      <c r="B639" s="7"/>
      <c r="E639" s="7"/>
      <c r="F639" s="7"/>
      <c r="J639" s="9"/>
      <c r="K639" s="9"/>
      <c r="L639" s="9"/>
      <c r="M639" s="7"/>
      <c r="N639" s="7"/>
      <c r="O639" s="11"/>
      <c r="P639" s="11"/>
      <c r="Q639" s="11"/>
      <c r="R639" s="11"/>
      <c r="W639" s="7"/>
      <c r="AP639" s="7"/>
      <c r="AQ639" s="7"/>
    </row>
    <row r="640" ht="15.75" customHeight="1">
      <c r="A640" s="6"/>
      <c r="B640" s="7"/>
      <c r="E640" s="7"/>
      <c r="F640" s="7"/>
      <c r="J640" s="9"/>
      <c r="K640" s="9"/>
      <c r="L640" s="9"/>
      <c r="M640" s="7"/>
      <c r="N640" s="7"/>
      <c r="O640" s="11"/>
      <c r="P640" s="11"/>
      <c r="Q640" s="11"/>
      <c r="R640" s="11"/>
      <c r="W640" s="7"/>
      <c r="AP640" s="7"/>
      <c r="AQ640" s="7"/>
    </row>
    <row r="641" ht="15.75" customHeight="1">
      <c r="A641" s="6"/>
      <c r="B641" s="7"/>
      <c r="E641" s="7"/>
      <c r="F641" s="7"/>
      <c r="J641" s="9"/>
      <c r="K641" s="9"/>
      <c r="L641" s="9"/>
      <c r="M641" s="7"/>
      <c r="N641" s="7"/>
      <c r="O641" s="11"/>
      <c r="P641" s="11"/>
      <c r="Q641" s="11"/>
      <c r="R641" s="11"/>
      <c r="W641" s="7"/>
      <c r="AP641" s="7"/>
      <c r="AQ641" s="7"/>
    </row>
    <row r="642" ht="15.75" customHeight="1">
      <c r="A642" s="6"/>
      <c r="B642" s="7"/>
      <c r="E642" s="7"/>
      <c r="F642" s="7"/>
      <c r="J642" s="9"/>
      <c r="K642" s="9"/>
      <c r="L642" s="9"/>
      <c r="M642" s="7"/>
      <c r="N642" s="7"/>
      <c r="O642" s="11"/>
      <c r="P642" s="11"/>
      <c r="Q642" s="11"/>
      <c r="R642" s="11"/>
      <c r="W642" s="7"/>
      <c r="AP642" s="7"/>
      <c r="AQ642" s="7"/>
    </row>
    <row r="643" ht="15.75" customHeight="1">
      <c r="A643" s="6"/>
      <c r="B643" s="7"/>
      <c r="E643" s="7"/>
      <c r="F643" s="7"/>
      <c r="J643" s="9"/>
      <c r="K643" s="9"/>
      <c r="L643" s="9"/>
      <c r="M643" s="7"/>
      <c r="N643" s="7"/>
      <c r="O643" s="11"/>
      <c r="P643" s="11"/>
      <c r="Q643" s="11"/>
      <c r="R643" s="11"/>
      <c r="W643" s="7"/>
      <c r="AP643" s="7"/>
      <c r="AQ643" s="7"/>
    </row>
    <row r="644" ht="15.75" customHeight="1">
      <c r="A644" s="6"/>
      <c r="B644" s="7"/>
      <c r="E644" s="7"/>
      <c r="F644" s="7"/>
      <c r="J644" s="9"/>
      <c r="K644" s="9"/>
      <c r="L644" s="9"/>
      <c r="M644" s="7"/>
      <c r="N644" s="7"/>
      <c r="O644" s="11"/>
      <c r="P644" s="11"/>
      <c r="Q644" s="11"/>
      <c r="R644" s="11"/>
      <c r="W644" s="7"/>
      <c r="AP644" s="7"/>
      <c r="AQ644" s="7"/>
    </row>
    <row r="645" ht="15.75" customHeight="1">
      <c r="A645" s="6"/>
      <c r="B645" s="7"/>
      <c r="E645" s="7"/>
      <c r="F645" s="7"/>
      <c r="J645" s="9"/>
      <c r="K645" s="9"/>
      <c r="L645" s="9"/>
      <c r="M645" s="7"/>
      <c r="N645" s="7"/>
      <c r="O645" s="11"/>
      <c r="P645" s="11"/>
      <c r="Q645" s="11"/>
      <c r="R645" s="11"/>
      <c r="W645" s="7"/>
      <c r="AP645" s="7"/>
      <c r="AQ645" s="7"/>
    </row>
    <row r="646" ht="15.75" customHeight="1">
      <c r="A646" s="6"/>
      <c r="B646" s="7"/>
      <c r="E646" s="7"/>
      <c r="F646" s="7"/>
      <c r="J646" s="9"/>
      <c r="K646" s="9"/>
      <c r="L646" s="9"/>
      <c r="M646" s="7"/>
      <c r="N646" s="7"/>
      <c r="O646" s="11"/>
      <c r="P646" s="11"/>
      <c r="Q646" s="11"/>
      <c r="R646" s="11"/>
      <c r="W646" s="7"/>
      <c r="AP646" s="7"/>
      <c r="AQ646" s="7"/>
    </row>
    <row r="647" ht="15.75" customHeight="1">
      <c r="A647" s="6"/>
      <c r="B647" s="7"/>
      <c r="E647" s="7"/>
      <c r="F647" s="7"/>
      <c r="J647" s="9"/>
      <c r="K647" s="9"/>
      <c r="L647" s="9"/>
      <c r="M647" s="7"/>
      <c r="N647" s="7"/>
      <c r="O647" s="11"/>
      <c r="P647" s="11"/>
      <c r="Q647" s="11"/>
      <c r="R647" s="11"/>
      <c r="W647" s="7"/>
      <c r="AP647" s="7"/>
      <c r="AQ647" s="7"/>
    </row>
    <row r="648" ht="15.75" customHeight="1">
      <c r="A648" s="6"/>
      <c r="B648" s="7"/>
      <c r="E648" s="7"/>
      <c r="F648" s="7"/>
      <c r="J648" s="9"/>
      <c r="K648" s="9"/>
      <c r="L648" s="9"/>
      <c r="M648" s="7"/>
      <c r="N648" s="7"/>
      <c r="O648" s="11"/>
      <c r="P648" s="11"/>
      <c r="Q648" s="11"/>
      <c r="R648" s="11"/>
      <c r="W648" s="7"/>
      <c r="AP648" s="7"/>
      <c r="AQ648" s="7"/>
    </row>
    <row r="649" ht="15.75" customHeight="1">
      <c r="A649" s="6"/>
      <c r="B649" s="7"/>
      <c r="E649" s="7"/>
      <c r="F649" s="7"/>
      <c r="J649" s="9"/>
      <c r="K649" s="9"/>
      <c r="L649" s="9"/>
      <c r="M649" s="7"/>
      <c r="N649" s="7"/>
      <c r="O649" s="11"/>
      <c r="P649" s="11"/>
      <c r="Q649" s="11"/>
      <c r="R649" s="11"/>
      <c r="W649" s="7"/>
      <c r="AP649" s="7"/>
      <c r="AQ649" s="7"/>
    </row>
    <row r="650" ht="15.75" customHeight="1">
      <c r="A650" s="6"/>
      <c r="B650" s="7"/>
      <c r="E650" s="7"/>
      <c r="F650" s="7"/>
      <c r="J650" s="9"/>
      <c r="K650" s="9"/>
      <c r="L650" s="9"/>
      <c r="M650" s="7"/>
      <c r="N650" s="7"/>
      <c r="O650" s="11"/>
      <c r="P650" s="11"/>
      <c r="Q650" s="11"/>
      <c r="R650" s="11"/>
      <c r="W650" s="7"/>
      <c r="AP650" s="7"/>
      <c r="AQ650" s="7"/>
    </row>
    <row r="651" ht="15.75" customHeight="1">
      <c r="A651" s="6"/>
      <c r="B651" s="7"/>
      <c r="E651" s="7"/>
      <c r="F651" s="7"/>
      <c r="J651" s="9"/>
      <c r="K651" s="9"/>
      <c r="L651" s="9"/>
      <c r="M651" s="7"/>
      <c r="N651" s="7"/>
      <c r="O651" s="11"/>
      <c r="P651" s="11"/>
      <c r="Q651" s="11"/>
      <c r="R651" s="11"/>
      <c r="W651" s="7"/>
      <c r="AP651" s="7"/>
      <c r="AQ651" s="7"/>
    </row>
    <row r="652" ht="15.75" customHeight="1">
      <c r="A652" s="6"/>
      <c r="B652" s="7"/>
      <c r="E652" s="7"/>
      <c r="F652" s="7"/>
      <c r="J652" s="9"/>
      <c r="K652" s="9"/>
      <c r="L652" s="9"/>
      <c r="M652" s="7"/>
      <c r="N652" s="7"/>
      <c r="O652" s="11"/>
      <c r="P652" s="11"/>
      <c r="Q652" s="11"/>
      <c r="R652" s="11"/>
      <c r="W652" s="7"/>
      <c r="AP652" s="7"/>
      <c r="AQ652" s="7"/>
    </row>
    <row r="653" ht="15.75" customHeight="1">
      <c r="A653" s="6"/>
      <c r="B653" s="7"/>
      <c r="E653" s="7"/>
      <c r="F653" s="7"/>
      <c r="J653" s="9"/>
      <c r="K653" s="9"/>
      <c r="L653" s="9"/>
      <c r="M653" s="7"/>
      <c r="N653" s="7"/>
      <c r="O653" s="11"/>
      <c r="P653" s="11"/>
      <c r="Q653" s="11"/>
      <c r="R653" s="11"/>
      <c r="W653" s="7"/>
      <c r="AP653" s="7"/>
      <c r="AQ653" s="7"/>
    </row>
    <row r="654" ht="15.75" customHeight="1">
      <c r="A654" s="6"/>
      <c r="B654" s="7"/>
      <c r="E654" s="7"/>
      <c r="F654" s="7"/>
      <c r="J654" s="9"/>
      <c r="K654" s="9"/>
      <c r="L654" s="9"/>
      <c r="M654" s="7"/>
      <c r="N654" s="7"/>
      <c r="O654" s="11"/>
      <c r="P654" s="11"/>
      <c r="Q654" s="11"/>
      <c r="R654" s="11"/>
      <c r="W654" s="7"/>
      <c r="AP654" s="7"/>
      <c r="AQ654" s="7"/>
    </row>
    <row r="655" ht="15.75" customHeight="1">
      <c r="A655" s="6"/>
      <c r="B655" s="7"/>
      <c r="E655" s="7"/>
      <c r="F655" s="7"/>
      <c r="J655" s="9"/>
      <c r="K655" s="9"/>
      <c r="L655" s="9"/>
      <c r="M655" s="7"/>
      <c r="N655" s="7"/>
      <c r="O655" s="11"/>
      <c r="P655" s="11"/>
      <c r="Q655" s="11"/>
      <c r="R655" s="11"/>
      <c r="W655" s="7"/>
      <c r="AP655" s="7"/>
      <c r="AQ655" s="7"/>
    </row>
    <row r="656" ht="15.75" customHeight="1">
      <c r="A656" s="6"/>
      <c r="B656" s="7"/>
      <c r="E656" s="7"/>
      <c r="F656" s="7"/>
      <c r="J656" s="9"/>
      <c r="K656" s="9"/>
      <c r="L656" s="9"/>
      <c r="M656" s="7"/>
      <c r="N656" s="7"/>
      <c r="O656" s="11"/>
      <c r="P656" s="11"/>
      <c r="Q656" s="11"/>
      <c r="R656" s="11"/>
      <c r="W656" s="7"/>
      <c r="AP656" s="7"/>
      <c r="AQ656" s="7"/>
    </row>
    <row r="657" ht="15.75" customHeight="1">
      <c r="A657" s="6"/>
      <c r="B657" s="7"/>
      <c r="E657" s="7"/>
      <c r="F657" s="7"/>
      <c r="J657" s="9"/>
      <c r="K657" s="9"/>
      <c r="L657" s="9"/>
      <c r="M657" s="7"/>
      <c r="N657" s="7"/>
      <c r="O657" s="11"/>
      <c r="P657" s="11"/>
      <c r="Q657" s="11"/>
      <c r="R657" s="11"/>
      <c r="W657" s="7"/>
      <c r="AP657" s="7"/>
      <c r="AQ657" s="7"/>
    </row>
    <row r="658" ht="15.75" customHeight="1">
      <c r="A658" s="6"/>
      <c r="B658" s="7"/>
      <c r="E658" s="7"/>
      <c r="F658" s="7"/>
      <c r="J658" s="9"/>
      <c r="K658" s="9"/>
      <c r="L658" s="9"/>
      <c r="M658" s="7"/>
      <c r="N658" s="7"/>
      <c r="O658" s="11"/>
      <c r="P658" s="11"/>
      <c r="Q658" s="11"/>
      <c r="R658" s="11"/>
      <c r="W658" s="7"/>
      <c r="AP658" s="7"/>
      <c r="AQ658" s="7"/>
    </row>
    <row r="659" ht="15.75" customHeight="1">
      <c r="A659" s="6"/>
      <c r="B659" s="7"/>
      <c r="E659" s="7"/>
      <c r="F659" s="7"/>
      <c r="J659" s="9"/>
      <c r="K659" s="9"/>
      <c r="L659" s="9"/>
      <c r="M659" s="7"/>
      <c r="N659" s="7"/>
      <c r="O659" s="11"/>
      <c r="P659" s="11"/>
      <c r="Q659" s="11"/>
      <c r="R659" s="11"/>
      <c r="W659" s="7"/>
      <c r="AP659" s="7"/>
      <c r="AQ659" s="7"/>
    </row>
    <row r="660" ht="15.75" customHeight="1">
      <c r="A660" s="6"/>
      <c r="B660" s="7"/>
      <c r="E660" s="7"/>
      <c r="F660" s="7"/>
      <c r="J660" s="9"/>
      <c r="K660" s="9"/>
      <c r="L660" s="9"/>
      <c r="M660" s="7"/>
      <c r="N660" s="7"/>
      <c r="O660" s="11"/>
      <c r="P660" s="11"/>
      <c r="Q660" s="11"/>
      <c r="R660" s="11"/>
      <c r="W660" s="7"/>
      <c r="AP660" s="7"/>
      <c r="AQ660" s="7"/>
    </row>
    <row r="661" ht="15.75" customHeight="1">
      <c r="A661" s="6"/>
      <c r="B661" s="7"/>
      <c r="E661" s="7"/>
      <c r="F661" s="7"/>
      <c r="J661" s="9"/>
      <c r="K661" s="9"/>
      <c r="L661" s="9"/>
      <c r="M661" s="7"/>
      <c r="N661" s="7"/>
      <c r="O661" s="11"/>
      <c r="P661" s="11"/>
      <c r="Q661" s="11"/>
      <c r="R661" s="11"/>
      <c r="W661" s="7"/>
      <c r="AP661" s="7"/>
      <c r="AQ661" s="7"/>
    </row>
    <row r="662" ht="15.75" customHeight="1">
      <c r="A662" s="6"/>
      <c r="B662" s="7"/>
      <c r="E662" s="7"/>
      <c r="F662" s="7"/>
      <c r="J662" s="9"/>
      <c r="K662" s="9"/>
      <c r="L662" s="9"/>
      <c r="M662" s="7"/>
      <c r="N662" s="7"/>
      <c r="O662" s="11"/>
      <c r="P662" s="11"/>
      <c r="Q662" s="11"/>
      <c r="R662" s="11"/>
      <c r="W662" s="7"/>
      <c r="AP662" s="7"/>
      <c r="AQ662" s="7"/>
    </row>
    <row r="663" ht="15.75" customHeight="1">
      <c r="A663" s="6"/>
      <c r="B663" s="7"/>
      <c r="E663" s="7"/>
      <c r="F663" s="7"/>
      <c r="J663" s="9"/>
      <c r="K663" s="9"/>
      <c r="L663" s="9"/>
      <c r="M663" s="7"/>
      <c r="N663" s="7"/>
      <c r="O663" s="11"/>
      <c r="P663" s="11"/>
      <c r="Q663" s="11"/>
      <c r="R663" s="11"/>
      <c r="W663" s="7"/>
      <c r="AP663" s="7"/>
      <c r="AQ663" s="7"/>
    </row>
    <row r="664" ht="15.75" customHeight="1">
      <c r="A664" s="6"/>
      <c r="B664" s="7"/>
      <c r="E664" s="7"/>
      <c r="F664" s="7"/>
      <c r="J664" s="9"/>
      <c r="K664" s="9"/>
      <c r="L664" s="9"/>
      <c r="M664" s="7"/>
      <c r="N664" s="7"/>
      <c r="O664" s="11"/>
      <c r="P664" s="11"/>
      <c r="Q664" s="11"/>
      <c r="R664" s="11"/>
      <c r="W664" s="7"/>
      <c r="AP664" s="7"/>
      <c r="AQ664" s="7"/>
    </row>
    <row r="665" ht="15.75" customHeight="1">
      <c r="A665" s="6"/>
      <c r="B665" s="7"/>
      <c r="E665" s="7"/>
      <c r="F665" s="7"/>
      <c r="J665" s="9"/>
      <c r="K665" s="9"/>
      <c r="L665" s="9"/>
      <c r="M665" s="7"/>
      <c r="N665" s="7"/>
      <c r="O665" s="11"/>
      <c r="P665" s="11"/>
      <c r="Q665" s="11"/>
      <c r="R665" s="11"/>
      <c r="W665" s="7"/>
      <c r="AP665" s="7"/>
      <c r="AQ665" s="7"/>
    </row>
    <row r="666" ht="15.75" customHeight="1">
      <c r="A666" s="6"/>
      <c r="B666" s="7"/>
      <c r="E666" s="7"/>
      <c r="F666" s="7"/>
      <c r="J666" s="9"/>
      <c r="K666" s="9"/>
      <c r="L666" s="9"/>
      <c r="M666" s="7"/>
      <c r="N666" s="7"/>
      <c r="O666" s="11"/>
      <c r="P666" s="11"/>
      <c r="Q666" s="11"/>
      <c r="R666" s="11"/>
      <c r="W666" s="7"/>
      <c r="AP666" s="7"/>
      <c r="AQ666" s="7"/>
    </row>
    <row r="667" ht="15.75" customHeight="1">
      <c r="A667" s="6"/>
      <c r="B667" s="7"/>
      <c r="E667" s="7"/>
      <c r="F667" s="7"/>
      <c r="J667" s="9"/>
      <c r="K667" s="9"/>
      <c r="L667" s="9"/>
      <c r="M667" s="7"/>
      <c r="N667" s="7"/>
      <c r="O667" s="11"/>
      <c r="P667" s="11"/>
      <c r="Q667" s="11"/>
      <c r="R667" s="11"/>
      <c r="W667" s="7"/>
      <c r="AP667" s="7"/>
      <c r="AQ667" s="7"/>
    </row>
    <row r="668" ht="15.75" customHeight="1">
      <c r="A668" s="6"/>
      <c r="B668" s="7"/>
      <c r="E668" s="7"/>
      <c r="F668" s="7"/>
      <c r="J668" s="9"/>
      <c r="K668" s="9"/>
      <c r="L668" s="9"/>
      <c r="M668" s="7"/>
      <c r="N668" s="7"/>
      <c r="O668" s="11"/>
      <c r="P668" s="11"/>
      <c r="Q668" s="11"/>
      <c r="R668" s="11"/>
      <c r="W668" s="7"/>
      <c r="AP668" s="7"/>
      <c r="AQ668" s="7"/>
    </row>
    <row r="669" ht="15.75" customHeight="1">
      <c r="A669" s="6"/>
      <c r="B669" s="7"/>
      <c r="E669" s="7"/>
      <c r="F669" s="7"/>
      <c r="J669" s="9"/>
      <c r="K669" s="9"/>
      <c r="L669" s="9"/>
      <c r="M669" s="7"/>
      <c r="N669" s="7"/>
      <c r="O669" s="11"/>
      <c r="P669" s="11"/>
      <c r="Q669" s="11"/>
      <c r="R669" s="11"/>
      <c r="W669" s="7"/>
      <c r="AP669" s="7"/>
      <c r="AQ669" s="7"/>
    </row>
    <row r="670" ht="15.75" customHeight="1">
      <c r="A670" s="6"/>
      <c r="B670" s="7"/>
      <c r="E670" s="7"/>
      <c r="F670" s="7"/>
      <c r="J670" s="9"/>
      <c r="K670" s="9"/>
      <c r="L670" s="9"/>
      <c r="M670" s="7"/>
      <c r="N670" s="7"/>
      <c r="O670" s="11"/>
      <c r="P670" s="11"/>
      <c r="Q670" s="11"/>
      <c r="R670" s="11"/>
      <c r="W670" s="7"/>
      <c r="AP670" s="7"/>
      <c r="AQ670" s="7"/>
    </row>
    <row r="671" ht="15.75" customHeight="1">
      <c r="A671" s="6"/>
      <c r="B671" s="7"/>
      <c r="E671" s="7"/>
      <c r="F671" s="7"/>
      <c r="J671" s="9"/>
      <c r="K671" s="9"/>
      <c r="L671" s="9"/>
      <c r="M671" s="7"/>
      <c r="N671" s="7"/>
      <c r="O671" s="11"/>
      <c r="P671" s="11"/>
      <c r="Q671" s="11"/>
      <c r="R671" s="11"/>
      <c r="W671" s="7"/>
      <c r="AP671" s="7"/>
      <c r="AQ671" s="7"/>
    </row>
    <row r="672" ht="15.75" customHeight="1">
      <c r="A672" s="6"/>
      <c r="B672" s="7"/>
      <c r="E672" s="7"/>
      <c r="F672" s="7"/>
      <c r="J672" s="9"/>
      <c r="K672" s="9"/>
      <c r="L672" s="9"/>
      <c r="M672" s="7"/>
      <c r="N672" s="7"/>
      <c r="O672" s="11"/>
      <c r="P672" s="11"/>
      <c r="Q672" s="11"/>
      <c r="R672" s="11"/>
      <c r="W672" s="7"/>
      <c r="AP672" s="7"/>
      <c r="AQ672" s="7"/>
    </row>
    <row r="673" ht="15.75" customHeight="1">
      <c r="A673" s="6"/>
      <c r="B673" s="7"/>
      <c r="E673" s="7"/>
      <c r="F673" s="7"/>
      <c r="J673" s="9"/>
      <c r="K673" s="9"/>
      <c r="L673" s="9"/>
      <c r="M673" s="7"/>
      <c r="N673" s="7"/>
      <c r="O673" s="11"/>
      <c r="P673" s="11"/>
      <c r="Q673" s="11"/>
      <c r="R673" s="11"/>
      <c r="W673" s="7"/>
      <c r="AP673" s="7"/>
      <c r="AQ673" s="7"/>
    </row>
    <row r="674" ht="15.75" customHeight="1">
      <c r="A674" s="6"/>
      <c r="B674" s="7"/>
      <c r="E674" s="7"/>
      <c r="F674" s="7"/>
      <c r="J674" s="9"/>
      <c r="K674" s="9"/>
      <c r="L674" s="9"/>
      <c r="M674" s="7"/>
      <c r="N674" s="7"/>
      <c r="O674" s="11"/>
      <c r="P674" s="11"/>
      <c r="Q674" s="11"/>
      <c r="R674" s="11"/>
      <c r="W674" s="7"/>
      <c r="AP674" s="7"/>
      <c r="AQ674" s="7"/>
    </row>
    <row r="675" ht="15.75" customHeight="1">
      <c r="A675" s="6"/>
      <c r="B675" s="7"/>
      <c r="E675" s="7"/>
      <c r="F675" s="7"/>
      <c r="J675" s="9"/>
      <c r="K675" s="9"/>
      <c r="L675" s="9"/>
      <c r="M675" s="7"/>
      <c r="N675" s="7"/>
      <c r="O675" s="11"/>
      <c r="P675" s="11"/>
      <c r="Q675" s="11"/>
      <c r="R675" s="11"/>
      <c r="W675" s="7"/>
      <c r="AP675" s="7"/>
      <c r="AQ675" s="7"/>
    </row>
    <row r="676" ht="15.75" customHeight="1">
      <c r="A676" s="6"/>
      <c r="B676" s="7"/>
      <c r="E676" s="7"/>
      <c r="F676" s="7"/>
      <c r="J676" s="9"/>
      <c r="K676" s="9"/>
      <c r="L676" s="9"/>
      <c r="M676" s="7"/>
      <c r="N676" s="7"/>
      <c r="O676" s="11"/>
      <c r="P676" s="11"/>
      <c r="Q676" s="11"/>
      <c r="R676" s="11"/>
      <c r="W676" s="7"/>
      <c r="AP676" s="7"/>
      <c r="AQ676" s="7"/>
    </row>
    <row r="677" ht="15.75" customHeight="1">
      <c r="A677" s="6"/>
      <c r="B677" s="7"/>
      <c r="E677" s="7"/>
      <c r="F677" s="7"/>
      <c r="J677" s="9"/>
      <c r="K677" s="9"/>
      <c r="L677" s="9"/>
      <c r="M677" s="7"/>
      <c r="N677" s="7"/>
      <c r="O677" s="11"/>
      <c r="P677" s="11"/>
      <c r="Q677" s="11"/>
      <c r="R677" s="11"/>
      <c r="W677" s="7"/>
      <c r="AP677" s="7"/>
      <c r="AQ677" s="7"/>
    </row>
    <row r="678" ht="15.75" customHeight="1">
      <c r="A678" s="6"/>
      <c r="B678" s="7"/>
      <c r="E678" s="7"/>
      <c r="F678" s="7"/>
      <c r="J678" s="9"/>
      <c r="K678" s="9"/>
      <c r="L678" s="9"/>
      <c r="M678" s="7"/>
      <c r="N678" s="7"/>
      <c r="O678" s="11"/>
      <c r="P678" s="11"/>
      <c r="Q678" s="11"/>
      <c r="R678" s="11"/>
      <c r="W678" s="7"/>
      <c r="AP678" s="7"/>
      <c r="AQ678" s="7"/>
    </row>
    <row r="679" ht="15.75" customHeight="1">
      <c r="A679" s="6"/>
      <c r="B679" s="7"/>
      <c r="E679" s="7"/>
      <c r="F679" s="7"/>
      <c r="J679" s="9"/>
      <c r="K679" s="9"/>
      <c r="L679" s="9"/>
      <c r="M679" s="7"/>
      <c r="N679" s="7"/>
      <c r="O679" s="11"/>
      <c r="P679" s="11"/>
      <c r="Q679" s="11"/>
      <c r="R679" s="11"/>
      <c r="W679" s="7"/>
      <c r="AP679" s="7"/>
      <c r="AQ679" s="7"/>
    </row>
    <row r="680" ht="15.75" customHeight="1">
      <c r="A680" s="6"/>
      <c r="B680" s="7"/>
      <c r="E680" s="7"/>
      <c r="F680" s="7"/>
      <c r="J680" s="9"/>
      <c r="K680" s="9"/>
      <c r="L680" s="9"/>
      <c r="M680" s="7"/>
      <c r="N680" s="7"/>
      <c r="O680" s="11"/>
      <c r="P680" s="11"/>
      <c r="Q680" s="11"/>
      <c r="R680" s="11"/>
      <c r="W680" s="7"/>
      <c r="AP680" s="7"/>
      <c r="AQ680" s="7"/>
    </row>
    <row r="681" ht="15.75" customHeight="1">
      <c r="A681" s="6"/>
      <c r="B681" s="7"/>
      <c r="E681" s="7"/>
      <c r="F681" s="7"/>
      <c r="J681" s="9"/>
      <c r="K681" s="9"/>
      <c r="L681" s="9"/>
      <c r="M681" s="7"/>
      <c r="N681" s="7"/>
      <c r="O681" s="11"/>
      <c r="P681" s="11"/>
      <c r="Q681" s="11"/>
      <c r="R681" s="11"/>
      <c r="W681" s="7"/>
      <c r="AP681" s="7"/>
      <c r="AQ681" s="7"/>
    </row>
    <row r="682" ht="15.75" customHeight="1">
      <c r="A682" s="6"/>
      <c r="B682" s="7"/>
      <c r="E682" s="7"/>
      <c r="F682" s="7"/>
      <c r="J682" s="9"/>
      <c r="K682" s="9"/>
      <c r="L682" s="9"/>
      <c r="M682" s="7"/>
      <c r="N682" s="7"/>
      <c r="O682" s="11"/>
      <c r="P682" s="11"/>
      <c r="Q682" s="11"/>
      <c r="R682" s="11"/>
      <c r="W682" s="7"/>
      <c r="AP682" s="7"/>
      <c r="AQ682" s="7"/>
    </row>
    <row r="683" ht="15.75" customHeight="1">
      <c r="A683" s="6"/>
      <c r="B683" s="7"/>
      <c r="E683" s="7"/>
      <c r="F683" s="7"/>
      <c r="J683" s="9"/>
      <c r="K683" s="9"/>
      <c r="L683" s="9"/>
      <c r="M683" s="7"/>
      <c r="N683" s="7"/>
      <c r="O683" s="11"/>
      <c r="P683" s="11"/>
      <c r="Q683" s="11"/>
      <c r="R683" s="11"/>
      <c r="W683" s="7"/>
      <c r="AP683" s="7"/>
      <c r="AQ683" s="7"/>
    </row>
    <row r="684" ht="15.75" customHeight="1">
      <c r="A684" s="6"/>
      <c r="B684" s="7"/>
      <c r="E684" s="7"/>
      <c r="F684" s="7"/>
      <c r="J684" s="9"/>
      <c r="K684" s="9"/>
      <c r="L684" s="9"/>
      <c r="M684" s="7"/>
      <c r="N684" s="7"/>
      <c r="O684" s="11"/>
      <c r="P684" s="11"/>
      <c r="Q684" s="11"/>
      <c r="R684" s="11"/>
      <c r="W684" s="7"/>
      <c r="AP684" s="7"/>
      <c r="AQ684" s="7"/>
    </row>
    <row r="685" ht="15.75" customHeight="1">
      <c r="A685" s="6"/>
      <c r="B685" s="7"/>
      <c r="E685" s="7"/>
      <c r="F685" s="7"/>
      <c r="J685" s="9"/>
      <c r="K685" s="9"/>
      <c r="L685" s="9"/>
      <c r="M685" s="7"/>
      <c r="N685" s="7"/>
      <c r="O685" s="11"/>
      <c r="P685" s="11"/>
      <c r="Q685" s="11"/>
      <c r="R685" s="11"/>
      <c r="W685" s="7"/>
      <c r="AP685" s="7"/>
      <c r="AQ685" s="7"/>
    </row>
    <row r="686" ht="15.75" customHeight="1">
      <c r="A686" s="6"/>
      <c r="B686" s="7"/>
      <c r="E686" s="7"/>
      <c r="F686" s="7"/>
      <c r="J686" s="9"/>
      <c r="K686" s="9"/>
      <c r="L686" s="9"/>
      <c r="M686" s="7"/>
      <c r="N686" s="7"/>
      <c r="O686" s="11"/>
      <c r="P686" s="11"/>
      <c r="Q686" s="11"/>
      <c r="R686" s="11"/>
      <c r="W686" s="7"/>
      <c r="AP686" s="7"/>
      <c r="AQ686" s="7"/>
    </row>
    <row r="687" ht="15.75" customHeight="1">
      <c r="A687" s="6"/>
      <c r="B687" s="7"/>
      <c r="E687" s="7"/>
      <c r="F687" s="7"/>
      <c r="J687" s="9"/>
      <c r="K687" s="9"/>
      <c r="L687" s="9"/>
      <c r="M687" s="7"/>
      <c r="N687" s="7"/>
      <c r="O687" s="11"/>
      <c r="P687" s="11"/>
      <c r="Q687" s="11"/>
      <c r="R687" s="11"/>
      <c r="W687" s="7"/>
      <c r="AP687" s="7"/>
      <c r="AQ687" s="7"/>
    </row>
    <row r="688" ht="15.75" customHeight="1">
      <c r="A688" s="6"/>
      <c r="B688" s="7"/>
      <c r="E688" s="7"/>
      <c r="F688" s="7"/>
      <c r="J688" s="9"/>
      <c r="K688" s="9"/>
      <c r="L688" s="9"/>
      <c r="M688" s="7"/>
      <c r="N688" s="7"/>
      <c r="O688" s="11"/>
      <c r="P688" s="11"/>
      <c r="Q688" s="11"/>
      <c r="R688" s="11"/>
      <c r="W688" s="7"/>
      <c r="AP688" s="7"/>
      <c r="AQ688" s="7"/>
    </row>
    <row r="689" ht="15.75" customHeight="1">
      <c r="A689" s="6"/>
      <c r="B689" s="7"/>
      <c r="E689" s="7"/>
      <c r="F689" s="7"/>
      <c r="J689" s="9"/>
      <c r="K689" s="9"/>
      <c r="L689" s="9"/>
      <c r="M689" s="7"/>
      <c r="N689" s="7"/>
      <c r="O689" s="11"/>
      <c r="P689" s="11"/>
      <c r="Q689" s="11"/>
      <c r="R689" s="11"/>
      <c r="W689" s="7"/>
      <c r="AP689" s="7"/>
      <c r="AQ689" s="7"/>
    </row>
    <row r="690" ht="15.75" customHeight="1">
      <c r="A690" s="6"/>
      <c r="B690" s="7"/>
      <c r="E690" s="7"/>
      <c r="F690" s="7"/>
      <c r="J690" s="9"/>
      <c r="K690" s="9"/>
      <c r="L690" s="9"/>
      <c r="M690" s="7"/>
      <c r="N690" s="7"/>
      <c r="O690" s="11"/>
      <c r="P690" s="11"/>
      <c r="Q690" s="11"/>
      <c r="R690" s="11"/>
      <c r="W690" s="7"/>
      <c r="AP690" s="7"/>
      <c r="AQ690" s="7"/>
    </row>
    <row r="691" ht="15.75" customHeight="1">
      <c r="A691" s="6"/>
      <c r="B691" s="7"/>
      <c r="E691" s="7"/>
      <c r="F691" s="7"/>
      <c r="J691" s="9"/>
      <c r="K691" s="9"/>
      <c r="L691" s="9"/>
      <c r="M691" s="7"/>
      <c r="N691" s="7"/>
      <c r="O691" s="11"/>
      <c r="P691" s="11"/>
      <c r="Q691" s="11"/>
      <c r="R691" s="11"/>
      <c r="W691" s="7"/>
      <c r="AP691" s="7"/>
      <c r="AQ691" s="7"/>
    </row>
    <row r="692" ht="15.75" customHeight="1">
      <c r="A692" s="6"/>
      <c r="B692" s="7"/>
      <c r="E692" s="7"/>
      <c r="F692" s="7"/>
      <c r="J692" s="9"/>
      <c r="K692" s="9"/>
      <c r="L692" s="9"/>
      <c r="M692" s="7"/>
      <c r="N692" s="7"/>
      <c r="O692" s="11"/>
      <c r="P692" s="11"/>
      <c r="Q692" s="11"/>
      <c r="R692" s="11"/>
      <c r="W692" s="7"/>
      <c r="AP692" s="7"/>
      <c r="AQ692" s="7"/>
    </row>
    <row r="693" ht="15.75" customHeight="1">
      <c r="A693" s="6"/>
      <c r="B693" s="7"/>
      <c r="E693" s="7"/>
      <c r="F693" s="7"/>
      <c r="J693" s="9"/>
      <c r="K693" s="9"/>
      <c r="L693" s="9"/>
      <c r="M693" s="7"/>
      <c r="N693" s="7"/>
      <c r="O693" s="11"/>
      <c r="P693" s="11"/>
      <c r="Q693" s="11"/>
      <c r="R693" s="11"/>
      <c r="W693" s="7"/>
      <c r="AP693" s="7"/>
      <c r="AQ693" s="7"/>
    </row>
    <row r="694" ht="15.75" customHeight="1">
      <c r="A694" s="6"/>
      <c r="B694" s="7"/>
      <c r="E694" s="7"/>
      <c r="F694" s="7"/>
      <c r="J694" s="9"/>
      <c r="K694" s="9"/>
      <c r="L694" s="9"/>
      <c r="M694" s="7"/>
      <c r="N694" s="7"/>
      <c r="O694" s="11"/>
      <c r="P694" s="11"/>
      <c r="Q694" s="11"/>
      <c r="R694" s="11"/>
      <c r="W694" s="7"/>
      <c r="AP694" s="7"/>
      <c r="AQ694" s="7"/>
    </row>
    <row r="695" ht="15.75" customHeight="1">
      <c r="A695" s="6"/>
      <c r="B695" s="7"/>
      <c r="E695" s="7"/>
      <c r="F695" s="7"/>
      <c r="J695" s="9"/>
      <c r="K695" s="9"/>
      <c r="L695" s="9"/>
      <c r="M695" s="7"/>
      <c r="N695" s="7"/>
      <c r="O695" s="11"/>
      <c r="P695" s="11"/>
      <c r="Q695" s="11"/>
      <c r="R695" s="11"/>
      <c r="W695" s="7"/>
      <c r="AP695" s="7"/>
      <c r="AQ695" s="7"/>
    </row>
    <row r="696" ht="15.75" customHeight="1">
      <c r="A696" s="6"/>
      <c r="B696" s="7"/>
      <c r="E696" s="7"/>
      <c r="F696" s="7"/>
      <c r="J696" s="9"/>
      <c r="K696" s="9"/>
      <c r="L696" s="9"/>
      <c r="M696" s="7"/>
      <c r="N696" s="7"/>
      <c r="O696" s="11"/>
      <c r="P696" s="11"/>
      <c r="Q696" s="11"/>
      <c r="R696" s="11"/>
      <c r="W696" s="7"/>
      <c r="AP696" s="7"/>
      <c r="AQ696" s="7"/>
    </row>
    <row r="697" ht="15.75" customHeight="1">
      <c r="A697" s="6"/>
      <c r="B697" s="7"/>
      <c r="E697" s="7"/>
      <c r="F697" s="7"/>
      <c r="J697" s="9"/>
      <c r="K697" s="9"/>
      <c r="L697" s="9"/>
      <c r="M697" s="7"/>
      <c r="N697" s="7"/>
      <c r="O697" s="11"/>
      <c r="P697" s="11"/>
      <c r="Q697" s="11"/>
      <c r="R697" s="11"/>
      <c r="W697" s="7"/>
      <c r="AP697" s="7"/>
      <c r="AQ697" s="7"/>
    </row>
    <row r="698" ht="15.75" customHeight="1">
      <c r="A698" s="6"/>
      <c r="B698" s="7"/>
      <c r="E698" s="7"/>
      <c r="F698" s="7"/>
      <c r="J698" s="9"/>
      <c r="K698" s="9"/>
      <c r="L698" s="9"/>
      <c r="M698" s="7"/>
      <c r="N698" s="7"/>
      <c r="O698" s="11"/>
      <c r="P698" s="11"/>
      <c r="Q698" s="11"/>
      <c r="R698" s="11"/>
      <c r="W698" s="7"/>
      <c r="AP698" s="7"/>
      <c r="AQ698" s="7"/>
    </row>
    <row r="699" ht="15.75" customHeight="1">
      <c r="A699" s="6"/>
      <c r="B699" s="7"/>
      <c r="E699" s="7"/>
      <c r="F699" s="7"/>
      <c r="J699" s="9"/>
      <c r="K699" s="9"/>
      <c r="L699" s="9"/>
      <c r="M699" s="7"/>
      <c r="N699" s="7"/>
      <c r="O699" s="11"/>
      <c r="P699" s="11"/>
      <c r="Q699" s="11"/>
      <c r="R699" s="11"/>
      <c r="W699" s="7"/>
      <c r="AP699" s="7"/>
      <c r="AQ699" s="7"/>
    </row>
    <row r="700" ht="15.75" customHeight="1">
      <c r="A700" s="6"/>
      <c r="B700" s="7"/>
      <c r="E700" s="7"/>
      <c r="F700" s="7"/>
      <c r="J700" s="9"/>
      <c r="K700" s="9"/>
      <c r="L700" s="9"/>
      <c r="M700" s="7"/>
      <c r="N700" s="7"/>
      <c r="O700" s="11"/>
      <c r="P700" s="11"/>
      <c r="Q700" s="11"/>
      <c r="R700" s="11"/>
      <c r="W700" s="7"/>
      <c r="AP700" s="7"/>
      <c r="AQ700" s="7"/>
    </row>
    <row r="701" ht="15.75" customHeight="1">
      <c r="A701" s="6"/>
      <c r="B701" s="7"/>
      <c r="E701" s="7"/>
      <c r="F701" s="7"/>
      <c r="J701" s="9"/>
      <c r="K701" s="9"/>
      <c r="L701" s="9"/>
      <c r="M701" s="7"/>
      <c r="N701" s="7"/>
      <c r="O701" s="11"/>
      <c r="P701" s="11"/>
      <c r="Q701" s="11"/>
      <c r="R701" s="11"/>
      <c r="W701" s="7"/>
      <c r="AP701" s="7"/>
      <c r="AQ701" s="7"/>
    </row>
    <row r="702" ht="15.75" customHeight="1">
      <c r="A702" s="6"/>
      <c r="B702" s="7"/>
      <c r="E702" s="7"/>
      <c r="F702" s="7"/>
      <c r="J702" s="9"/>
      <c r="K702" s="9"/>
      <c r="L702" s="9"/>
      <c r="M702" s="7"/>
      <c r="N702" s="7"/>
      <c r="O702" s="11"/>
      <c r="P702" s="11"/>
      <c r="Q702" s="11"/>
      <c r="R702" s="11"/>
      <c r="W702" s="7"/>
      <c r="AP702" s="7"/>
      <c r="AQ702" s="7"/>
    </row>
    <row r="703" ht="15.75" customHeight="1">
      <c r="A703" s="6"/>
      <c r="B703" s="7"/>
      <c r="E703" s="7"/>
      <c r="F703" s="7"/>
      <c r="J703" s="9"/>
      <c r="K703" s="9"/>
      <c r="L703" s="9"/>
      <c r="M703" s="7"/>
      <c r="N703" s="7"/>
      <c r="O703" s="11"/>
      <c r="P703" s="11"/>
      <c r="Q703" s="11"/>
      <c r="R703" s="11"/>
      <c r="W703" s="7"/>
      <c r="AP703" s="7"/>
      <c r="AQ703" s="7"/>
    </row>
    <row r="704" ht="15.75" customHeight="1">
      <c r="A704" s="6"/>
      <c r="B704" s="7"/>
      <c r="E704" s="7"/>
      <c r="F704" s="7"/>
      <c r="J704" s="9"/>
      <c r="K704" s="9"/>
      <c r="L704" s="9"/>
      <c r="M704" s="7"/>
      <c r="N704" s="7"/>
      <c r="O704" s="11"/>
      <c r="P704" s="11"/>
      <c r="Q704" s="11"/>
      <c r="R704" s="11"/>
      <c r="W704" s="7"/>
      <c r="AP704" s="7"/>
      <c r="AQ704" s="7"/>
    </row>
    <row r="705" ht="15.75" customHeight="1">
      <c r="A705" s="6"/>
      <c r="B705" s="7"/>
      <c r="E705" s="7"/>
      <c r="F705" s="7"/>
      <c r="J705" s="9"/>
      <c r="K705" s="9"/>
      <c r="L705" s="9"/>
      <c r="M705" s="7"/>
      <c r="N705" s="7"/>
      <c r="O705" s="11"/>
      <c r="P705" s="11"/>
      <c r="Q705" s="11"/>
      <c r="R705" s="11"/>
      <c r="W705" s="7"/>
      <c r="AP705" s="7"/>
      <c r="AQ705" s="7"/>
    </row>
    <row r="706" ht="15.75" customHeight="1">
      <c r="A706" s="6"/>
      <c r="B706" s="7"/>
      <c r="E706" s="7"/>
      <c r="F706" s="7"/>
      <c r="J706" s="9"/>
      <c r="K706" s="9"/>
      <c r="L706" s="9"/>
      <c r="M706" s="7"/>
      <c r="N706" s="7"/>
      <c r="O706" s="11"/>
      <c r="P706" s="11"/>
      <c r="Q706" s="11"/>
      <c r="R706" s="11"/>
      <c r="W706" s="7"/>
      <c r="AP706" s="7"/>
      <c r="AQ706" s="7"/>
    </row>
    <row r="707" ht="15.75" customHeight="1">
      <c r="A707" s="6"/>
      <c r="B707" s="7"/>
      <c r="E707" s="7"/>
      <c r="F707" s="7"/>
      <c r="J707" s="9"/>
      <c r="K707" s="9"/>
      <c r="L707" s="9"/>
      <c r="M707" s="7"/>
      <c r="N707" s="7"/>
      <c r="O707" s="11"/>
      <c r="P707" s="11"/>
      <c r="Q707" s="11"/>
      <c r="R707" s="11"/>
      <c r="W707" s="7"/>
      <c r="AP707" s="7"/>
      <c r="AQ707" s="7"/>
    </row>
    <row r="708" ht="15.75" customHeight="1">
      <c r="A708" s="6"/>
      <c r="B708" s="7"/>
      <c r="E708" s="7"/>
      <c r="F708" s="7"/>
      <c r="J708" s="9"/>
      <c r="K708" s="9"/>
      <c r="L708" s="9"/>
      <c r="M708" s="7"/>
      <c r="N708" s="7"/>
      <c r="O708" s="11"/>
      <c r="P708" s="11"/>
      <c r="Q708" s="11"/>
      <c r="R708" s="11"/>
      <c r="W708" s="7"/>
      <c r="AP708" s="7"/>
      <c r="AQ708" s="7"/>
    </row>
    <row r="709" ht="15.75" customHeight="1">
      <c r="A709" s="6"/>
      <c r="B709" s="7"/>
      <c r="E709" s="7"/>
      <c r="F709" s="7"/>
      <c r="J709" s="9"/>
      <c r="K709" s="9"/>
      <c r="L709" s="9"/>
      <c r="M709" s="7"/>
      <c r="N709" s="7"/>
      <c r="O709" s="11"/>
      <c r="P709" s="11"/>
      <c r="Q709" s="11"/>
      <c r="R709" s="11"/>
      <c r="W709" s="7"/>
      <c r="AP709" s="7"/>
      <c r="AQ709" s="7"/>
    </row>
    <row r="710" ht="15.75" customHeight="1">
      <c r="A710" s="6"/>
      <c r="B710" s="7"/>
      <c r="E710" s="7"/>
      <c r="F710" s="7"/>
      <c r="J710" s="9"/>
      <c r="K710" s="9"/>
      <c r="L710" s="9"/>
      <c r="M710" s="7"/>
      <c r="N710" s="7"/>
      <c r="O710" s="11"/>
      <c r="P710" s="11"/>
      <c r="Q710" s="11"/>
      <c r="R710" s="11"/>
      <c r="W710" s="7"/>
      <c r="AP710" s="7"/>
      <c r="AQ710" s="7"/>
    </row>
    <row r="711" ht="15.75" customHeight="1">
      <c r="A711" s="6"/>
      <c r="B711" s="7"/>
      <c r="E711" s="7"/>
      <c r="F711" s="7"/>
      <c r="J711" s="9"/>
      <c r="K711" s="9"/>
      <c r="L711" s="9"/>
      <c r="M711" s="7"/>
      <c r="N711" s="7"/>
      <c r="O711" s="11"/>
      <c r="P711" s="11"/>
      <c r="Q711" s="11"/>
      <c r="R711" s="11"/>
      <c r="W711" s="7"/>
      <c r="AP711" s="7"/>
      <c r="AQ711" s="7"/>
    </row>
    <row r="712" ht="15.75" customHeight="1">
      <c r="A712" s="6"/>
      <c r="B712" s="7"/>
      <c r="E712" s="7"/>
      <c r="F712" s="7"/>
      <c r="J712" s="9"/>
      <c r="K712" s="9"/>
      <c r="L712" s="9"/>
      <c r="M712" s="7"/>
      <c r="N712" s="7"/>
      <c r="O712" s="11"/>
      <c r="P712" s="11"/>
      <c r="Q712" s="11"/>
      <c r="R712" s="11"/>
      <c r="W712" s="7"/>
      <c r="AP712" s="7"/>
      <c r="AQ712" s="7"/>
    </row>
    <row r="713" ht="15.75" customHeight="1">
      <c r="A713" s="6"/>
      <c r="B713" s="7"/>
      <c r="E713" s="7"/>
      <c r="F713" s="7"/>
      <c r="J713" s="9"/>
      <c r="K713" s="9"/>
      <c r="L713" s="9"/>
      <c r="M713" s="7"/>
      <c r="N713" s="7"/>
      <c r="O713" s="11"/>
      <c r="P713" s="11"/>
      <c r="Q713" s="11"/>
      <c r="R713" s="11"/>
      <c r="W713" s="7"/>
      <c r="AP713" s="7"/>
      <c r="AQ713" s="7"/>
    </row>
    <row r="714" ht="15.75" customHeight="1">
      <c r="A714" s="6"/>
      <c r="B714" s="7"/>
      <c r="E714" s="7"/>
      <c r="F714" s="7"/>
      <c r="J714" s="9"/>
      <c r="K714" s="9"/>
      <c r="L714" s="9"/>
      <c r="M714" s="7"/>
      <c r="N714" s="7"/>
      <c r="O714" s="11"/>
      <c r="P714" s="11"/>
      <c r="Q714" s="11"/>
      <c r="R714" s="11"/>
      <c r="W714" s="7"/>
      <c r="AP714" s="7"/>
      <c r="AQ714" s="7"/>
    </row>
    <row r="715" ht="15.75" customHeight="1">
      <c r="A715" s="6"/>
      <c r="B715" s="7"/>
      <c r="E715" s="7"/>
      <c r="F715" s="7"/>
      <c r="J715" s="9"/>
      <c r="K715" s="9"/>
      <c r="L715" s="9"/>
      <c r="M715" s="7"/>
      <c r="N715" s="7"/>
      <c r="O715" s="11"/>
      <c r="P715" s="11"/>
      <c r="Q715" s="11"/>
      <c r="R715" s="11"/>
      <c r="W715" s="7"/>
      <c r="AP715" s="7"/>
      <c r="AQ715" s="7"/>
    </row>
    <row r="716" ht="15.75" customHeight="1">
      <c r="A716" s="6"/>
      <c r="B716" s="7"/>
      <c r="E716" s="7"/>
      <c r="F716" s="7"/>
      <c r="J716" s="9"/>
      <c r="K716" s="9"/>
      <c r="L716" s="9"/>
      <c r="M716" s="7"/>
      <c r="N716" s="7"/>
      <c r="O716" s="11"/>
      <c r="P716" s="11"/>
      <c r="Q716" s="11"/>
      <c r="R716" s="11"/>
      <c r="W716" s="7"/>
      <c r="AP716" s="7"/>
      <c r="AQ716" s="7"/>
    </row>
    <row r="717" ht="15.75" customHeight="1">
      <c r="A717" s="6"/>
      <c r="B717" s="7"/>
      <c r="E717" s="7"/>
      <c r="F717" s="7"/>
      <c r="J717" s="9"/>
      <c r="K717" s="9"/>
      <c r="L717" s="9"/>
      <c r="M717" s="7"/>
      <c r="N717" s="7"/>
      <c r="O717" s="11"/>
      <c r="P717" s="11"/>
      <c r="Q717" s="11"/>
      <c r="R717" s="11"/>
      <c r="W717" s="7"/>
      <c r="AP717" s="7"/>
      <c r="AQ717" s="7"/>
    </row>
    <row r="718" ht="15.75" customHeight="1">
      <c r="A718" s="6"/>
      <c r="B718" s="7"/>
      <c r="E718" s="7"/>
      <c r="F718" s="7"/>
      <c r="J718" s="9"/>
      <c r="K718" s="9"/>
      <c r="L718" s="9"/>
      <c r="M718" s="7"/>
      <c r="N718" s="7"/>
      <c r="O718" s="11"/>
      <c r="P718" s="11"/>
      <c r="Q718" s="11"/>
      <c r="R718" s="11"/>
      <c r="W718" s="7"/>
      <c r="AP718" s="7"/>
      <c r="AQ718" s="7"/>
    </row>
    <row r="719" ht="15.75" customHeight="1">
      <c r="A719" s="6"/>
      <c r="B719" s="7"/>
      <c r="E719" s="7"/>
      <c r="F719" s="7"/>
      <c r="J719" s="9"/>
      <c r="K719" s="9"/>
      <c r="L719" s="9"/>
      <c r="M719" s="7"/>
      <c r="N719" s="7"/>
      <c r="O719" s="11"/>
      <c r="P719" s="11"/>
      <c r="Q719" s="11"/>
      <c r="R719" s="11"/>
      <c r="W719" s="7"/>
      <c r="AP719" s="7"/>
      <c r="AQ719" s="7"/>
    </row>
    <row r="720" ht="15.75" customHeight="1">
      <c r="A720" s="6"/>
      <c r="B720" s="7"/>
      <c r="E720" s="7"/>
      <c r="F720" s="7"/>
      <c r="J720" s="9"/>
      <c r="K720" s="9"/>
      <c r="L720" s="9"/>
      <c r="M720" s="7"/>
      <c r="N720" s="7"/>
      <c r="O720" s="11"/>
      <c r="P720" s="11"/>
      <c r="Q720" s="11"/>
      <c r="R720" s="11"/>
      <c r="W720" s="7"/>
      <c r="AP720" s="7"/>
      <c r="AQ720" s="7"/>
    </row>
    <row r="721" ht="15.75" customHeight="1">
      <c r="A721" s="6"/>
      <c r="B721" s="7"/>
      <c r="E721" s="7"/>
      <c r="F721" s="7"/>
      <c r="J721" s="9"/>
      <c r="K721" s="9"/>
      <c r="L721" s="9"/>
      <c r="M721" s="7"/>
      <c r="N721" s="7"/>
      <c r="O721" s="11"/>
      <c r="P721" s="11"/>
      <c r="Q721" s="11"/>
      <c r="R721" s="11"/>
      <c r="W721" s="7"/>
      <c r="AP721" s="7"/>
      <c r="AQ721" s="7"/>
    </row>
    <row r="722" ht="15.75" customHeight="1">
      <c r="A722" s="6"/>
      <c r="B722" s="7"/>
      <c r="E722" s="7"/>
      <c r="F722" s="7"/>
      <c r="J722" s="9"/>
      <c r="K722" s="9"/>
      <c r="L722" s="9"/>
      <c r="M722" s="7"/>
      <c r="N722" s="7"/>
      <c r="O722" s="11"/>
      <c r="P722" s="11"/>
      <c r="Q722" s="11"/>
      <c r="R722" s="11"/>
      <c r="W722" s="7"/>
      <c r="AP722" s="7"/>
      <c r="AQ722" s="7"/>
    </row>
    <row r="723" ht="15.75" customHeight="1">
      <c r="A723" s="6"/>
      <c r="B723" s="7"/>
      <c r="E723" s="7"/>
      <c r="F723" s="7"/>
      <c r="J723" s="9"/>
      <c r="K723" s="9"/>
      <c r="L723" s="9"/>
      <c r="M723" s="7"/>
      <c r="N723" s="7"/>
      <c r="O723" s="11"/>
      <c r="P723" s="11"/>
      <c r="Q723" s="11"/>
      <c r="R723" s="11"/>
      <c r="W723" s="7"/>
      <c r="AP723" s="7"/>
      <c r="AQ723" s="7"/>
    </row>
    <row r="724" ht="15.75" customHeight="1">
      <c r="A724" s="6"/>
      <c r="B724" s="7"/>
      <c r="E724" s="7"/>
      <c r="F724" s="7"/>
      <c r="J724" s="9"/>
      <c r="K724" s="9"/>
      <c r="L724" s="9"/>
      <c r="M724" s="7"/>
      <c r="N724" s="7"/>
      <c r="O724" s="11"/>
      <c r="P724" s="11"/>
      <c r="Q724" s="11"/>
      <c r="R724" s="11"/>
      <c r="W724" s="7"/>
      <c r="AP724" s="7"/>
      <c r="AQ724" s="7"/>
    </row>
    <row r="725" ht="15.75" customHeight="1">
      <c r="A725" s="6"/>
      <c r="B725" s="7"/>
      <c r="E725" s="7"/>
      <c r="F725" s="7"/>
      <c r="J725" s="9"/>
      <c r="K725" s="9"/>
      <c r="L725" s="9"/>
      <c r="M725" s="7"/>
      <c r="N725" s="7"/>
      <c r="O725" s="11"/>
      <c r="P725" s="11"/>
      <c r="Q725" s="11"/>
      <c r="R725" s="11"/>
      <c r="W725" s="7"/>
      <c r="AP725" s="7"/>
      <c r="AQ725" s="7"/>
    </row>
    <row r="726" ht="15.75" customHeight="1">
      <c r="A726" s="6"/>
      <c r="B726" s="7"/>
      <c r="E726" s="7"/>
      <c r="F726" s="7"/>
      <c r="J726" s="9"/>
      <c r="K726" s="9"/>
      <c r="L726" s="9"/>
      <c r="M726" s="7"/>
      <c r="N726" s="7"/>
      <c r="O726" s="11"/>
      <c r="P726" s="11"/>
      <c r="Q726" s="11"/>
      <c r="R726" s="11"/>
      <c r="W726" s="7"/>
      <c r="AP726" s="7"/>
      <c r="AQ726" s="7"/>
    </row>
    <row r="727" ht="15.75" customHeight="1">
      <c r="A727" s="6"/>
      <c r="B727" s="7"/>
      <c r="E727" s="7"/>
      <c r="F727" s="7"/>
      <c r="J727" s="9"/>
      <c r="K727" s="9"/>
      <c r="L727" s="9"/>
      <c r="M727" s="7"/>
      <c r="N727" s="7"/>
      <c r="O727" s="11"/>
      <c r="P727" s="11"/>
      <c r="Q727" s="11"/>
      <c r="R727" s="11"/>
      <c r="W727" s="7"/>
      <c r="AP727" s="7"/>
      <c r="AQ727" s="7"/>
    </row>
    <row r="728" ht="15.75" customHeight="1">
      <c r="A728" s="6"/>
      <c r="B728" s="7"/>
      <c r="E728" s="7"/>
      <c r="F728" s="7"/>
      <c r="J728" s="9"/>
      <c r="K728" s="9"/>
      <c r="L728" s="9"/>
      <c r="M728" s="7"/>
      <c r="N728" s="7"/>
      <c r="O728" s="11"/>
      <c r="P728" s="11"/>
      <c r="Q728" s="11"/>
      <c r="R728" s="11"/>
      <c r="W728" s="7"/>
      <c r="AP728" s="7"/>
      <c r="AQ728" s="7"/>
    </row>
    <row r="729" ht="15.75" customHeight="1">
      <c r="A729" s="6"/>
      <c r="B729" s="7"/>
      <c r="E729" s="7"/>
      <c r="F729" s="7"/>
      <c r="J729" s="9"/>
      <c r="K729" s="9"/>
      <c r="L729" s="9"/>
      <c r="M729" s="7"/>
      <c r="N729" s="7"/>
      <c r="O729" s="11"/>
      <c r="P729" s="11"/>
      <c r="Q729" s="11"/>
      <c r="R729" s="11"/>
      <c r="W729" s="7"/>
      <c r="AP729" s="7"/>
      <c r="AQ729" s="7"/>
    </row>
    <row r="730" ht="15.75" customHeight="1">
      <c r="A730" s="6"/>
      <c r="B730" s="7"/>
      <c r="E730" s="7"/>
      <c r="F730" s="7"/>
      <c r="J730" s="9"/>
      <c r="K730" s="9"/>
      <c r="L730" s="9"/>
      <c r="M730" s="7"/>
      <c r="N730" s="7"/>
      <c r="O730" s="11"/>
      <c r="P730" s="11"/>
      <c r="Q730" s="11"/>
      <c r="R730" s="11"/>
      <c r="W730" s="7"/>
      <c r="AP730" s="7"/>
      <c r="AQ730" s="7"/>
    </row>
    <row r="731" ht="15.75" customHeight="1">
      <c r="A731" s="6"/>
      <c r="B731" s="7"/>
      <c r="E731" s="7"/>
      <c r="F731" s="7"/>
      <c r="J731" s="9"/>
      <c r="K731" s="9"/>
      <c r="L731" s="9"/>
      <c r="M731" s="7"/>
      <c r="N731" s="7"/>
      <c r="O731" s="11"/>
      <c r="P731" s="11"/>
      <c r="Q731" s="11"/>
      <c r="R731" s="11"/>
      <c r="W731" s="7"/>
      <c r="AP731" s="7"/>
      <c r="AQ731" s="7"/>
    </row>
    <row r="732" ht="15.75" customHeight="1">
      <c r="A732" s="6"/>
      <c r="B732" s="7"/>
      <c r="E732" s="7"/>
      <c r="F732" s="7"/>
      <c r="J732" s="9"/>
      <c r="K732" s="9"/>
      <c r="L732" s="9"/>
      <c r="M732" s="7"/>
      <c r="N732" s="7"/>
      <c r="O732" s="11"/>
      <c r="P732" s="11"/>
      <c r="Q732" s="11"/>
      <c r="R732" s="11"/>
      <c r="W732" s="7"/>
      <c r="AP732" s="7"/>
      <c r="AQ732" s="7"/>
    </row>
    <row r="733" ht="15.75" customHeight="1">
      <c r="A733" s="6"/>
      <c r="B733" s="7"/>
      <c r="E733" s="7"/>
      <c r="F733" s="7"/>
      <c r="J733" s="9"/>
      <c r="K733" s="9"/>
      <c r="L733" s="9"/>
      <c r="M733" s="7"/>
      <c r="N733" s="7"/>
      <c r="O733" s="11"/>
      <c r="P733" s="11"/>
      <c r="Q733" s="11"/>
      <c r="R733" s="11"/>
      <c r="W733" s="7"/>
      <c r="AP733" s="7"/>
      <c r="AQ733" s="7"/>
    </row>
    <row r="734" ht="15.75" customHeight="1">
      <c r="A734" s="6"/>
      <c r="B734" s="7"/>
      <c r="E734" s="7"/>
      <c r="F734" s="7"/>
      <c r="J734" s="9"/>
      <c r="K734" s="9"/>
      <c r="L734" s="9"/>
      <c r="M734" s="7"/>
      <c r="N734" s="7"/>
      <c r="O734" s="11"/>
      <c r="P734" s="11"/>
      <c r="Q734" s="11"/>
      <c r="R734" s="11"/>
      <c r="W734" s="7"/>
      <c r="AP734" s="7"/>
      <c r="AQ734" s="7"/>
    </row>
    <row r="735" ht="15.75" customHeight="1">
      <c r="A735" s="6"/>
      <c r="B735" s="7"/>
      <c r="E735" s="7"/>
      <c r="F735" s="7"/>
      <c r="J735" s="9"/>
      <c r="K735" s="9"/>
      <c r="L735" s="9"/>
      <c r="M735" s="7"/>
      <c r="N735" s="7"/>
      <c r="O735" s="11"/>
      <c r="P735" s="11"/>
      <c r="Q735" s="11"/>
      <c r="R735" s="11"/>
      <c r="W735" s="7"/>
      <c r="AP735" s="7"/>
      <c r="AQ735" s="7"/>
    </row>
    <row r="736" ht="15.75" customHeight="1">
      <c r="A736" s="6"/>
      <c r="B736" s="7"/>
      <c r="E736" s="7"/>
      <c r="F736" s="7"/>
      <c r="J736" s="9"/>
      <c r="K736" s="9"/>
      <c r="L736" s="9"/>
      <c r="M736" s="7"/>
      <c r="N736" s="7"/>
      <c r="O736" s="11"/>
      <c r="P736" s="11"/>
      <c r="Q736" s="11"/>
      <c r="R736" s="11"/>
      <c r="W736" s="7"/>
      <c r="AP736" s="7"/>
      <c r="AQ736" s="7"/>
    </row>
    <row r="737" ht="15.75" customHeight="1">
      <c r="A737" s="6"/>
      <c r="B737" s="7"/>
      <c r="E737" s="7"/>
      <c r="F737" s="7"/>
      <c r="J737" s="9"/>
      <c r="K737" s="9"/>
      <c r="L737" s="9"/>
      <c r="M737" s="7"/>
      <c r="N737" s="7"/>
      <c r="O737" s="11"/>
      <c r="P737" s="11"/>
      <c r="Q737" s="11"/>
      <c r="R737" s="11"/>
      <c r="W737" s="7"/>
      <c r="AP737" s="7"/>
      <c r="AQ737" s="7"/>
    </row>
    <row r="738" ht="15.75" customHeight="1">
      <c r="A738" s="6"/>
      <c r="B738" s="7"/>
      <c r="E738" s="7"/>
      <c r="F738" s="7"/>
      <c r="J738" s="9"/>
      <c r="K738" s="9"/>
      <c r="L738" s="9"/>
      <c r="M738" s="7"/>
      <c r="N738" s="7"/>
      <c r="O738" s="11"/>
      <c r="P738" s="11"/>
      <c r="Q738" s="11"/>
      <c r="R738" s="11"/>
      <c r="W738" s="7"/>
      <c r="AP738" s="7"/>
      <c r="AQ738" s="7"/>
    </row>
    <row r="739" ht="15.75" customHeight="1">
      <c r="A739" s="6"/>
      <c r="B739" s="7"/>
      <c r="E739" s="7"/>
      <c r="F739" s="7"/>
      <c r="J739" s="9"/>
      <c r="K739" s="9"/>
      <c r="L739" s="9"/>
      <c r="M739" s="7"/>
      <c r="N739" s="7"/>
      <c r="O739" s="11"/>
      <c r="P739" s="11"/>
      <c r="Q739" s="11"/>
      <c r="R739" s="11"/>
      <c r="W739" s="7"/>
      <c r="AP739" s="7"/>
      <c r="AQ739" s="7"/>
    </row>
    <row r="740" ht="15.75" customHeight="1">
      <c r="A740" s="6"/>
      <c r="B740" s="7"/>
      <c r="E740" s="7"/>
      <c r="F740" s="7"/>
      <c r="J740" s="9"/>
      <c r="K740" s="9"/>
      <c r="L740" s="9"/>
      <c r="M740" s="7"/>
      <c r="N740" s="7"/>
      <c r="O740" s="11"/>
      <c r="P740" s="11"/>
      <c r="Q740" s="11"/>
      <c r="R740" s="11"/>
      <c r="W740" s="7"/>
      <c r="AP740" s="7"/>
      <c r="AQ740" s="7"/>
    </row>
    <row r="741" ht="15.75" customHeight="1">
      <c r="A741" s="6"/>
      <c r="B741" s="7"/>
      <c r="E741" s="7"/>
      <c r="F741" s="7"/>
      <c r="J741" s="9"/>
      <c r="K741" s="9"/>
      <c r="L741" s="9"/>
      <c r="M741" s="7"/>
      <c r="N741" s="7"/>
      <c r="O741" s="11"/>
      <c r="P741" s="11"/>
      <c r="Q741" s="11"/>
      <c r="R741" s="11"/>
      <c r="W741" s="7"/>
      <c r="AP741" s="7"/>
      <c r="AQ741" s="7"/>
    </row>
    <row r="742" ht="15.75" customHeight="1">
      <c r="A742" s="6"/>
      <c r="B742" s="7"/>
      <c r="E742" s="7"/>
      <c r="F742" s="7"/>
      <c r="J742" s="9"/>
      <c r="K742" s="9"/>
      <c r="L742" s="9"/>
      <c r="M742" s="7"/>
      <c r="N742" s="7"/>
      <c r="O742" s="11"/>
      <c r="P742" s="11"/>
      <c r="Q742" s="11"/>
      <c r="R742" s="11"/>
      <c r="W742" s="7"/>
      <c r="AP742" s="7"/>
      <c r="AQ742" s="7"/>
    </row>
    <row r="743" ht="15.75" customHeight="1">
      <c r="A743" s="6"/>
      <c r="B743" s="7"/>
      <c r="E743" s="7"/>
      <c r="F743" s="7"/>
      <c r="J743" s="9"/>
      <c r="K743" s="9"/>
      <c r="L743" s="9"/>
      <c r="M743" s="7"/>
      <c r="N743" s="7"/>
      <c r="O743" s="11"/>
      <c r="P743" s="11"/>
      <c r="Q743" s="11"/>
      <c r="R743" s="11"/>
      <c r="W743" s="7"/>
      <c r="AP743" s="7"/>
      <c r="AQ743" s="7"/>
    </row>
    <row r="744" ht="15.75" customHeight="1">
      <c r="A744" s="6"/>
      <c r="B744" s="7"/>
      <c r="E744" s="7"/>
      <c r="F744" s="7"/>
      <c r="J744" s="9"/>
      <c r="K744" s="9"/>
      <c r="L744" s="9"/>
      <c r="M744" s="7"/>
      <c r="N744" s="7"/>
      <c r="O744" s="11"/>
      <c r="P744" s="11"/>
      <c r="Q744" s="11"/>
      <c r="R744" s="11"/>
      <c r="W744" s="7"/>
      <c r="AP744" s="7"/>
      <c r="AQ744" s="7"/>
    </row>
    <row r="745" ht="15.75" customHeight="1">
      <c r="A745" s="6"/>
      <c r="B745" s="7"/>
      <c r="E745" s="7"/>
      <c r="F745" s="7"/>
      <c r="J745" s="9"/>
      <c r="K745" s="9"/>
      <c r="L745" s="9"/>
      <c r="M745" s="7"/>
      <c r="N745" s="7"/>
      <c r="O745" s="11"/>
      <c r="P745" s="11"/>
      <c r="Q745" s="11"/>
      <c r="R745" s="11"/>
      <c r="W745" s="7"/>
      <c r="AP745" s="7"/>
      <c r="AQ745" s="7"/>
    </row>
    <row r="746" ht="15.75" customHeight="1">
      <c r="A746" s="6"/>
      <c r="B746" s="7"/>
      <c r="E746" s="7"/>
      <c r="F746" s="7"/>
      <c r="J746" s="9"/>
      <c r="K746" s="9"/>
      <c r="L746" s="9"/>
      <c r="M746" s="7"/>
      <c r="N746" s="7"/>
      <c r="O746" s="11"/>
      <c r="P746" s="11"/>
      <c r="Q746" s="11"/>
      <c r="R746" s="11"/>
      <c r="W746" s="7"/>
      <c r="AP746" s="7"/>
      <c r="AQ746" s="7"/>
    </row>
    <row r="747" ht="15.75" customHeight="1">
      <c r="A747" s="6"/>
      <c r="B747" s="7"/>
      <c r="E747" s="7"/>
      <c r="F747" s="7"/>
      <c r="J747" s="9"/>
      <c r="K747" s="9"/>
      <c r="L747" s="9"/>
      <c r="M747" s="7"/>
      <c r="N747" s="7"/>
      <c r="O747" s="11"/>
      <c r="P747" s="11"/>
      <c r="Q747" s="11"/>
      <c r="R747" s="11"/>
      <c r="W747" s="7"/>
      <c r="AP747" s="7"/>
      <c r="AQ747" s="7"/>
    </row>
    <row r="748" ht="15.75" customHeight="1">
      <c r="A748" s="6"/>
      <c r="B748" s="7"/>
      <c r="E748" s="7"/>
      <c r="F748" s="7"/>
      <c r="J748" s="9"/>
      <c r="K748" s="9"/>
      <c r="L748" s="9"/>
      <c r="M748" s="7"/>
      <c r="N748" s="7"/>
      <c r="O748" s="11"/>
      <c r="P748" s="11"/>
      <c r="Q748" s="11"/>
      <c r="R748" s="11"/>
      <c r="W748" s="7"/>
      <c r="AP748" s="7"/>
      <c r="AQ748" s="7"/>
    </row>
    <row r="749" ht="15.75" customHeight="1">
      <c r="A749" s="6"/>
      <c r="B749" s="7"/>
      <c r="E749" s="7"/>
      <c r="F749" s="7"/>
      <c r="J749" s="9"/>
      <c r="K749" s="9"/>
      <c r="L749" s="9"/>
      <c r="M749" s="7"/>
      <c r="N749" s="7"/>
      <c r="O749" s="11"/>
      <c r="P749" s="11"/>
      <c r="Q749" s="11"/>
      <c r="R749" s="11"/>
      <c r="W749" s="7"/>
      <c r="AP749" s="7"/>
      <c r="AQ749" s="7"/>
    </row>
    <row r="750" ht="15.75" customHeight="1">
      <c r="A750" s="6"/>
      <c r="B750" s="7"/>
      <c r="E750" s="7"/>
      <c r="F750" s="7"/>
      <c r="J750" s="9"/>
      <c r="K750" s="9"/>
      <c r="L750" s="9"/>
      <c r="M750" s="7"/>
      <c r="N750" s="7"/>
      <c r="O750" s="11"/>
      <c r="P750" s="11"/>
      <c r="Q750" s="11"/>
      <c r="R750" s="11"/>
      <c r="W750" s="7"/>
      <c r="AP750" s="7"/>
      <c r="AQ750" s="7"/>
    </row>
    <row r="751" ht="15.75" customHeight="1">
      <c r="A751" s="6"/>
      <c r="B751" s="7"/>
      <c r="E751" s="7"/>
      <c r="F751" s="7"/>
      <c r="J751" s="9"/>
      <c r="K751" s="9"/>
      <c r="L751" s="9"/>
      <c r="M751" s="7"/>
      <c r="N751" s="7"/>
      <c r="O751" s="11"/>
      <c r="P751" s="11"/>
      <c r="Q751" s="11"/>
      <c r="R751" s="11"/>
      <c r="W751" s="7"/>
      <c r="AP751" s="7"/>
      <c r="AQ751" s="7"/>
    </row>
    <row r="752" ht="15.75" customHeight="1">
      <c r="A752" s="6"/>
      <c r="B752" s="7"/>
      <c r="E752" s="7"/>
      <c r="F752" s="7"/>
      <c r="J752" s="9"/>
      <c r="K752" s="9"/>
      <c r="L752" s="9"/>
      <c r="M752" s="7"/>
      <c r="N752" s="7"/>
      <c r="O752" s="11"/>
      <c r="P752" s="11"/>
      <c r="Q752" s="11"/>
      <c r="R752" s="11"/>
      <c r="W752" s="7"/>
      <c r="AP752" s="7"/>
      <c r="AQ752" s="7"/>
    </row>
    <row r="753" ht="15.75" customHeight="1">
      <c r="A753" s="6"/>
      <c r="B753" s="7"/>
      <c r="E753" s="7"/>
      <c r="F753" s="7"/>
      <c r="J753" s="9"/>
      <c r="K753" s="9"/>
      <c r="L753" s="9"/>
      <c r="M753" s="7"/>
      <c r="N753" s="7"/>
      <c r="O753" s="11"/>
      <c r="P753" s="11"/>
      <c r="Q753" s="11"/>
      <c r="R753" s="11"/>
      <c r="W753" s="7"/>
      <c r="AP753" s="7"/>
      <c r="AQ753" s="7"/>
    </row>
    <row r="754" ht="15.75" customHeight="1">
      <c r="A754" s="6"/>
      <c r="B754" s="7"/>
      <c r="E754" s="7"/>
      <c r="F754" s="7"/>
      <c r="J754" s="9"/>
      <c r="K754" s="9"/>
      <c r="L754" s="9"/>
      <c r="M754" s="7"/>
      <c r="N754" s="7"/>
      <c r="O754" s="11"/>
      <c r="P754" s="11"/>
      <c r="Q754" s="11"/>
      <c r="R754" s="11"/>
      <c r="W754" s="7"/>
      <c r="AP754" s="7"/>
      <c r="AQ754" s="7"/>
    </row>
    <row r="755" ht="15.75" customHeight="1">
      <c r="A755" s="6"/>
      <c r="B755" s="7"/>
      <c r="E755" s="7"/>
      <c r="F755" s="7"/>
      <c r="J755" s="9"/>
      <c r="K755" s="9"/>
      <c r="L755" s="9"/>
      <c r="M755" s="7"/>
      <c r="N755" s="7"/>
      <c r="O755" s="11"/>
      <c r="P755" s="11"/>
      <c r="Q755" s="11"/>
      <c r="R755" s="11"/>
      <c r="W755" s="7"/>
      <c r="AP755" s="7"/>
      <c r="AQ755" s="7"/>
    </row>
    <row r="756" ht="15.75" customHeight="1">
      <c r="A756" s="6"/>
      <c r="B756" s="7"/>
      <c r="E756" s="7"/>
      <c r="F756" s="7"/>
      <c r="J756" s="9"/>
      <c r="K756" s="9"/>
      <c r="L756" s="9"/>
      <c r="M756" s="7"/>
      <c r="N756" s="7"/>
      <c r="O756" s="11"/>
      <c r="P756" s="11"/>
      <c r="Q756" s="11"/>
      <c r="R756" s="11"/>
      <c r="W756" s="7"/>
      <c r="AP756" s="7"/>
      <c r="AQ756" s="7"/>
    </row>
    <row r="757" ht="15.75" customHeight="1">
      <c r="A757" s="6"/>
      <c r="B757" s="7"/>
      <c r="E757" s="7"/>
      <c r="F757" s="7"/>
      <c r="J757" s="9"/>
      <c r="K757" s="9"/>
      <c r="L757" s="9"/>
      <c r="M757" s="7"/>
      <c r="N757" s="7"/>
      <c r="O757" s="11"/>
      <c r="P757" s="11"/>
      <c r="Q757" s="11"/>
      <c r="R757" s="11"/>
      <c r="W757" s="7"/>
      <c r="AP757" s="7"/>
      <c r="AQ757" s="7"/>
    </row>
    <row r="758" ht="15.75" customHeight="1">
      <c r="A758" s="6"/>
      <c r="B758" s="7"/>
      <c r="E758" s="7"/>
      <c r="F758" s="7"/>
      <c r="J758" s="9"/>
      <c r="K758" s="9"/>
      <c r="L758" s="9"/>
      <c r="M758" s="7"/>
      <c r="N758" s="7"/>
      <c r="O758" s="11"/>
      <c r="P758" s="11"/>
      <c r="Q758" s="11"/>
      <c r="R758" s="11"/>
      <c r="W758" s="7"/>
      <c r="AP758" s="7"/>
      <c r="AQ758" s="7"/>
    </row>
    <row r="759" ht="15.75" customHeight="1">
      <c r="A759" s="6"/>
      <c r="B759" s="7"/>
      <c r="E759" s="7"/>
      <c r="F759" s="7"/>
      <c r="J759" s="9"/>
      <c r="K759" s="9"/>
      <c r="L759" s="9"/>
      <c r="M759" s="7"/>
      <c r="N759" s="7"/>
      <c r="O759" s="11"/>
      <c r="P759" s="11"/>
      <c r="Q759" s="11"/>
      <c r="R759" s="11"/>
      <c r="W759" s="7"/>
      <c r="AP759" s="7"/>
      <c r="AQ759" s="7"/>
    </row>
    <row r="760" ht="15.75" customHeight="1">
      <c r="A760" s="6"/>
      <c r="B760" s="7"/>
      <c r="E760" s="7"/>
      <c r="F760" s="7"/>
      <c r="J760" s="9"/>
      <c r="K760" s="9"/>
      <c r="L760" s="9"/>
      <c r="M760" s="7"/>
      <c r="N760" s="7"/>
      <c r="O760" s="11"/>
      <c r="P760" s="11"/>
      <c r="Q760" s="11"/>
      <c r="R760" s="11"/>
      <c r="W760" s="7"/>
      <c r="AP760" s="7"/>
      <c r="AQ760" s="7"/>
    </row>
    <row r="761" ht="15.75" customHeight="1">
      <c r="A761" s="6"/>
      <c r="B761" s="7"/>
      <c r="E761" s="7"/>
      <c r="F761" s="7"/>
      <c r="J761" s="9"/>
      <c r="K761" s="9"/>
      <c r="L761" s="9"/>
      <c r="M761" s="7"/>
      <c r="N761" s="7"/>
      <c r="O761" s="11"/>
      <c r="P761" s="11"/>
      <c r="Q761" s="11"/>
      <c r="R761" s="11"/>
      <c r="W761" s="7"/>
      <c r="AP761" s="7"/>
      <c r="AQ761" s="7"/>
    </row>
    <row r="762" ht="15.75" customHeight="1">
      <c r="A762" s="6"/>
      <c r="B762" s="7"/>
      <c r="E762" s="7"/>
      <c r="F762" s="7"/>
      <c r="J762" s="9"/>
      <c r="K762" s="9"/>
      <c r="L762" s="9"/>
      <c r="M762" s="7"/>
      <c r="N762" s="7"/>
      <c r="O762" s="11"/>
      <c r="P762" s="11"/>
      <c r="Q762" s="11"/>
      <c r="R762" s="11"/>
      <c r="W762" s="7"/>
      <c r="AP762" s="7"/>
      <c r="AQ762" s="7"/>
    </row>
    <row r="763" ht="15.75" customHeight="1">
      <c r="A763" s="6"/>
      <c r="B763" s="7"/>
      <c r="E763" s="7"/>
      <c r="F763" s="7"/>
      <c r="J763" s="9"/>
      <c r="K763" s="9"/>
      <c r="L763" s="9"/>
      <c r="M763" s="7"/>
      <c r="N763" s="7"/>
      <c r="O763" s="11"/>
      <c r="P763" s="11"/>
      <c r="Q763" s="11"/>
      <c r="R763" s="11"/>
      <c r="W763" s="7"/>
      <c r="AP763" s="7"/>
      <c r="AQ763" s="7"/>
    </row>
    <row r="764" ht="15.75" customHeight="1">
      <c r="A764" s="6"/>
      <c r="B764" s="7"/>
      <c r="E764" s="7"/>
      <c r="F764" s="7"/>
      <c r="J764" s="9"/>
      <c r="K764" s="9"/>
      <c r="L764" s="9"/>
      <c r="M764" s="7"/>
      <c r="N764" s="7"/>
      <c r="O764" s="11"/>
      <c r="P764" s="11"/>
      <c r="Q764" s="11"/>
      <c r="R764" s="11"/>
      <c r="W764" s="7"/>
      <c r="AP764" s="7"/>
      <c r="AQ764" s="7"/>
    </row>
    <row r="765" ht="15.75" customHeight="1">
      <c r="A765" s="6"/>
      <c r="B765" s="7"/>
      <c r="E765" s="7"/>
      <c r="F765" s="7"/>
      <c r="J765" s="9"/>
      <c r="K765" s="9"/>
      <c r="L765" s="9"/>
      <c r="M765" s="7"/>
      <c r="N765" s="7"/>
      <c r="O765" s="11"/>
      <c r="P765" s="11"/>
      <c r="Q765" s="11"/>
      <c r="R765" s="11"/>
      <c r="W765" s="7"/>
      <c r="AP765" s="7"/>
      <c r="AQ765" s="7"/>
    </row>
    <row r="766" ht="15.75" customHeight="1">
      <c r="A766" s="6"/>
      <c r="B766" s="7"/>
      <c r="E766" s="7"/>
      <c r="F766" s="7"/>
      <c r="J766" s="9"/>
      <c r="K766" s="9"/>
      <c r="L766" s="9"/>
      <c r="M766" s="7"/>
      <c r="N766" s="7"/>
      <c r="O766" s="11"/>
      <c r="P766" s="11"/>
      <c r="Q766" s="11"/>
      <c r="R766" s="11"/>
      <c r="W766" s="7"/>
      <c r="AP766" s="7"/>
      <c r="AQ766" s="7"/>
    </row>
    <row r="767" ht="15.75" customHeight="1">
      <c r="A767" s="6"/>
      <c r="B767" s="7"/>
      <c r="E767" s="7"/>
      <c r="F767" s="7"/>
      <c r="J767" s="9"/>
      <c r="K767" s="9"/>
      <c r="L767" s="9"/>
      <c r="M767" s="7"/>
      <c r="N767" s="7"/>
      <c r="O767" s="11"/>
      <c r="P767" s="11"/>
      <c r="Q767" s="11"/>
      <c r="R767" s="11"/>
      <c r="W767" s="7"/>
      <c r="AP767" s="7"/>
      <c r="AQ767" s="7"/>
    </row>
    <row r="768" ht="15.75" customHeight="1">
      <c r="A768" s="6"/>
      <c r="B768" s="7"/>
      <c r="E768" s="7"/>
      <c r="F768" s="7"/>
      <c r="J768" s="9"/>
      <c r="K768" s="9"/>
      <c r="L768" s="9"/>
      <c r="M768" s="7"/>
      <c r="N768" s="7"/>
      <c r="O768" s="11"/>
      <c r="P768" s="11"/>
      <c r="Q768" s="11"/>
      <c r="R768" s="11"/>
      <c r="W768" s="7"/>
      <c r="AP768" s="7"/>
      <c r="AQ768" s="7"/>
    </row>
    <row r="769" ht="15.75" customHeight="1">
      <c r="A769" s="6"/>
      <c r="B769" s="7"/>
      <c r="E769" s="7"/>
      <c r="F769" s="7"/>
      <c r="J769" s="9"/>
      <c r="K769" s="9"/>
      <c r="L769" s="9"/>
      <c r="M769" s="7"/>
      <c r="N769" s="7"/>
      <c r="O769" s="11"/>
      <c r="P769" s="11"/>
      <c r="Q769" s="11"/>
      <c r="R769" s="11"/>
      <c r="W769" s="7"/>
      <c r="AP769" s="7"/>
      <c r="AQ769" s="7"/>
    </row>
    <row r="770" ht="15.75" customHeight="1">
      <c r="A770" s="6"/>
      <c r="B770" s="7"/>
      <c r="E770" s="7"/>
      <c r="F770" s="7"/>
      <c r="J770" s="9"/>
      <c r="K770" s="9"/>
      <c r="L770" s="9"/>
      <c r="M770" s="7"/>
      <c r="N770" s="7"/>
      <c r="O770" s="11"/>
      <c r="P770" s="11"/>
      <c r="Q770" s="11"/>
      <c r="R770" s="11"/>
      <c r="W770" s="7"/>
      <c r="AP770" s="7"/>
      <c r="AQ770" s="7"/>
    </row>
    <row r="771" ht="15.75" customHeight="1">
      <c r="A771" s="6"/>
      <c r="B771" s="7"/>
      <c r="E771" s="7"/>
      <c r="F771" s="7"/>
      <c r="J771" s="9"/>
      <c r="K771" s="9"/>
      <c r="L771" s="9"/>
      <c r="M771" s="7"/>
      <c r="N771" s="7"/>
      <c r="O771" s="11"/>
      <c r="P771" s="11"/>
      <c r="Q771" s="11"/>
      <c r="R771" s="11"/>
      <c r="W771" s="7"/>
      <c r="AP771" s="7"/>
      <c r="AQ771" s="7"/>
    </row>
    <row r="772" ht="15.75" customHeight="1">
      <c r="A772" s="6"/>
      <c r="B772" s="7"/>
      <c r="E772" s="7"/>
      <c r="F772" s="7"/>
      <c r="J772" s="9"/>
      <c r="K772" s="9"/>
      <c r="L772" s="9"/>
      <c r="M772" s="7"/>
      <c r="N772" s="7"/>
      <c r="O772" s="11"/>
      <c r="P772" s="11"/>
      <c r="Q772" s="11"/>
      <c r="R772" s="11"/>
      <c r="W772" s="7"/>
      <c r="AP772" s="7"/>
      <c r="AQ772" s="7"/>
    </row>
    <row r="773" ht="15.75" customHeight="1">
      <c r="A773" s="6"/>
      <c r="B773" s="7"/>
      <c r="E773" s="7"/>
      <c r="F773" s="7"/>
      <c r="J773" s="9"/>
      <c r="K773" s="9"/>
      <c r="L773" s="9"/>
      <c r="M773" s="7"/>
      <c r="N773" s="7"/>
      <c r="O773" s="11"/>
      <c r="P773" s="11"/>
      <c r="Q773" s="11"/>
      <c r="R773" s="11"/>
      <c r="W773" s="7"/>
      <c r="AP773" s="7"/>
      <c r="AQ773" s="7"/>
    </row>
    <row r="774" ht="15.75" customHeight="1">
      <c r="A774" s="6"/>
      <c r="B774" s="7"/>
      <c r="E774" s="7"/>
      <c r="F774" s="7"/>
      <c r="J774" s="9"/>
      <c r="K774" s="9"/>
      <c r="L774" s="9"/>
      <c r="M774" s="7"/>
      <c r="N774" s="7"/>
      <c r="O774" s="11"/>
      <c r="P774" s="11"/>
      <c r="Q774" s="11"/>
      <c r="R774" s="11"/>
      <c r="W774" s="7"/>
      <c r="AP774" s="7"/>
      <c r="AQ774" s="7"/>
    </row>
    <row r="775" ht="15.75" customHeight="1">
      <c r="A775" s="6"/>
      <c r="B775" s="7"/>
      <c r="E775" s="7"/>
      <c r="F775" s="7"/>
      <c r="J775" s="9"/>
      <c r="K775" s="9"/>
      <c r="L775" s="9"/>
      <c r="M775" s="7"/>
      <c r="N775" s="7"/>
      <c r="O775" s="11"/>
      <c r="P775" s="11"/>
      <c r="Q775" s="11"/>
      <c r="R775" s="11"/>
      <c r="W775" s="7"/>
      <c r="AP775" s="7"/>
      <c r="AQ775" s="7"/>
    </row>
    <row r="776" ht="15.75" customHeight="1">
      <c r="A776" s="6"/>
      <c r="B776" s="7"/>
      <c r="E776" s="7"/>
      <c r="F776" s="7"/>
      <c r="J776" s="9"/>
      <c r="K776" s="9"/>
      <c r="L776" s="9"/>
      <c r="M776" s="7"/>
      <c r="N776" s="7"/>
      <c r="O776" s="11"/>
      <c r="P776" s="11"/>
      <c r="Q776" s="11"/>
      <c r="R776" s="11"/>
      <c r="W776" s="7"/>
      <c r="AP776" s="7"/>
      <c r="AQ776" s="7"/>
    </row>
    <row r="777" ht="15.75" customHeight="1">
      <c r="A777" s="6"/>
      <c r="B777" s="7"/>
      <c r="E777" s="7"/>
      <c r="F777" s="7"/>
      <c r="J777" s="9"/>
      <c r="K777" s="9"/>
      <c r="L777" s="9"/>
      <c r="M777" s="7"/>
      <c r="N777" s="7"/>
      <c r="O777" s="11"/>
      <c r="P777" s="11"/>
      <c r="Q777" s="11"/>
      <c r="R777" s="11"/>
      <c r="W777" s="7"/>
      <c r="AP777" s="7"/>
      <c r="AQ777" s="7"/>
    </row>
    <row r="778" ht="15.75" customHeight="1">
      <c r="A778" s="6"/>
      <c r="B778" s="7"/>
      <c r="E778" s="7"/>
      <c r="F778" s="7"/>
      <c r="J778" s="9"/>
      <c r="K778" s="9"/>
      <c r="L778" s="9"/>
      <c r="M778" s="7"/>
      <c r="N778" s="7"/>
      <c r="O778" s="11"/>
      <c r="P778" s="11"/>
      <c r="Q778" s="11"/>
      <c r="R778" s="11"/>
      <c r="W778" s="7"/>
      <c r="AP778" s="7"/>
      <c r="AQ778" s="7"/>
    </row>
    <row r="779" ht="15.75" customHeight="1">
      <c r="A779" s="6"/>
      <c r="B779" s="7"/>
      <c r="E779" s="7"/>
      <c r="F779" s="7"/>
      <c r="J779" s="9"/>
      <c r="K779" s="9"/>
      <c r="L779" s="9"/>
      <c r="M779" s="7"/>
      <c r="N779" s="7"/>
      <c r="O779" s="11"/>
      <c r="P779" s="11"/>
      <c r="Q779" s="11"/>
      <c r="R779" s="11"/>
      <c r="W779" s="7"/>
      <c r="AP779" s="7"/>
      <c r="AQ779" s="7"/>
    </row>
    <row r="780" ht="15.75" customHeight="1">
      <c r="A780" s="6"/>
      <c r="B780" s="7"/>
      <c r="E780" s="7"/>
      <c r="F780" s="7"/>
      <c r="J780" s="9"/>
      <c r="K780" s="9"/>
      <c r="L780" s="9"/>
      <c r="M780" s="7"/>
      <c r="N780" s="7"/>
      <c r="O780" s="11"/>
      <c r="P780" s="11"/>
      <c r="Q780" s="11"/>
      <c r="R780" s="11"/>
      <c r="W780" s="7"/>
      <c r="AP780" s="7"/>
      <c r="AQ780" s="7"/>
    </row>
    <row r="781" ht="15.75" customHeight="1">
      <c r="A781" s="6"/>
      <c r="B781" s="7"/>
      <c r="E781" s="7"/>
      <c r="F781" s="7"/>
      <c r="J781" s="9"/>
      <c r="K781" s="9"/>
      <c r="L781" s="9"/>
      <c r="M781" s="7"/>
      <c r="N781" s="7"/>
      <c r="O781" s="11"/>
      <c r="P781" s="11"/>
      <c r="Q781" s="11"/>
      <c r="R781" s="11"/>
      <c r="W781" s="7"/>
      <c r="AP781" s="7"/>
      <c r="AQ781" s="7"/>
    </row>
    <row r="782" ht="15.75" customHeight="1">
      <c r="A782" s="6"/>
      <c r="B782" s="7"/>
      <c r="E782" s="7"/>
      <c r="F782" s="7"/>
      <c r="J782" s="9"/>
      <c r="K782" s="9"/>
      <c r="L782" s="9"/>
      <c r="M782" s="7"/>
      <c r="N782" s="7"/>
      <c r="O782" s="11"/>
      <c r="P782" s="11"/>
      <c r="Q782" s="11"/>
      <c r="R782" s="11"/>
      <c r="W782" s="7"/>
      <c r="AP782" s="7"/>
      <c r="AQ782" s="7"/>
    </row>
    <row r="783" ht="15.75" customHeight="1">
      <c r="A783" s="6"/>
      <c r="B783" s="7"/>
      <c r="E783" s="7"/>
      <c r="F783" s="7"/>
      <c r="J783" s="9"/>
      <c r="K783" s="9"/>
      <c r="L783" s="9"/>
      <c r="M783" s="7"/>
      <c r="N783" s="7"/>
      <c r="O783" s="11"/>
      <c r="P783" s="11"/>
      <c r="Q783" s="11"/>
      <c r="R783" s="11"/>
      <c r="W783" s="7"/>
      <c r="AP783" s="7"/>
      <c r="AQ783" s="7"/>
    </row>
    <row r="784" ht="15.75" customHeight="1">
      <c r="A784" s="6"/>
      <c r="B784" s="7"/>
      <c r="E784" s="7"/>
      <c r="F784" s="7"/>
      <c r="J784" s="9"/>
      <c r="K784" s="9"/>
      <c r="L784" s="9"/>
      <c r="M784" s="7"/>
      <c r="N784" s="7"/>
      <c r="O784" s="11"/>
      <c r="P784" s="11"/>
      <c r="Q784" s="11"/>
      <c r="R784" s="11"/>
      <c r="W784" s="7"/>
      <c r="AP784" s="7"/>
      <c r="AQ784" s="7"/>
    </row>
    <row r="785" ht="15.75" customHeight="1">
      <c r="A785" s="6"/>
      <c r="B785" s="7"/>
      <c r="E785" s="7"/>
      <c r="F785" s="7"/>
      <c r="J785" s="9"/>
      <c r="K785" s="9"/>
      <c r="L785" s="9"/>
      <c r="M785" s="7"/>
      <c r="N785" s="7"/>
      <c r="O785" s="11"/>
      <c r="P785" s="11"/>
      <c r="Q785" s="11"/>
      <c r="R785" s="11"/>
      <c r="W785" s="7"/>
      <c r="AP785" s="7"/>
      <c r="AQ785" s="7"/>
    </row>
    <row r="786" ht="15.75" customHeight="1">
      <c r="A786" s="6"/>
      <c r="B786" s="7"/>
      <c r="E786" s="7"/>
      <c r="F786" s="7"/>
      <c r="J786" s="9"/>
      <c r="K786" s="9"/>
      <c r="L786" s="9"/>
      <c r="M786" s="7"/>
      <c r="N786" s="7"/>
      <c r="O786" s="11"/>
      <c r="P786" s="11"/>
      <c r="Q786" s="11"/>
      <c r="R786" s="11"/>
      <c r="W786" s="7"/>
      <c r="AP786" s="7"/>
      <c r="AQ786" s="7"/>
    </row>
    <row r="787" ht="15.75" customHeight="1">
      <c r="A787" s="6"/>
      <c r="B787" s="7"/>
      <c r="E787" s="7"/>
      <c r="F787" s="7"/>
      <c r="J787" s="9"/>
      <c r="K787" s="9"/>
      <c r="L787" s="9"/>
      <c r="M787" s="7"/>
      <c r="N787" s="7"/>
      <c r="O787" s="11"/>
      <c r="P787" s="11"/>
      <c r="Q787" s="11"/>
      <c r="R787" s="11"/>
      <c r="W787" s="7"/>
      <c r="AP787" s="7"/>
      <c r="AQ787" s="7"/>
    </row>
    <row r="788" ht="15.75" customHeight="1">
      <c r="A788" s="6"/>
      <c r="B788" s="7"/>
      <c r="E788" s="7"/>
      <c r="F788" s="7"/>
      <c r="J788" s="9"/>
      <c r="K788" s="9"/>
      <c r="L788" s="9"/>
      <c r="M788" s="7"/>
      <c r="N788" s="7"/>
      <c r="O788" s="11"/>
      <c r="P788" s="11"/>
      <c r="Q788" s="11"/>
      <c r="R788" s="11"/>
      <c r="W788" s="7"/>
      <c r="AP788" s="7"/>
      <c r="AQ788" s="7"/>
    </row>
    <row r="789" ht="15.75" customHeight="1">
      <c r="A789" s="6"/>
      <c r="B789" s="7"/>
      <c r="E789" s="7"/>
      <c r="F789" s="7"/>
      <c r="J789" s="9"/>
      <c r="K789" s="9"/>
      <c r="L789" s="9"/>
      <c r="M789" s="7"/>
      <c r="N789" s="7"/>
      <c r="O789" s="11"/>
      <c r="P789" s="11"/>
      <c r="Q789" s="11"/>
      <c r="R789" s="11"/>
      <c r="W789" s="7"/>
      <c r="AP789" s="7"/>
      <c r="AQ789" s="7"/>
    </row>
    <row r="790" ht="15.75" customHeight="1">
      <c r="A790" s="6"/>
      <c r="B790" s="7"/>
      <c r="E790" s="7"/>
      <c r="F790" s="7"/>
      <c r="J790" s="9"/>
      <c r="K790" s="9"/>
      <c r="L790" s="9"/>
      <c r="M790" s="7"/>
      <c r="N790" s="7"/>
      <c r="O790" s="11"/>
      <c r="P790" s="11"/>
      <c r="Q790" s="11"/>
      <c r="R790" s="11"/>
      <c r="W790" s="7"/>
      <c r="AP790" s="7"/>
      <c r="AQ790" s="7"/>
    </row>
    <row r="791" ht="15.75" customHeight="1">
      <c r="A791" s="6"/>
      <c r="B791" s="7"/>
      <c r="E791" s="7"/>
      <c r="F791" s="7"/>
      <c r="J791" s="9"/>
      <c r="K791" s="9"/>
      <c r="L791" s="9"/>
      <c r="M791" s="7"/>
      <c r="N791" s="7"/>
      <c r="O791" s="11"/>
      <c r="P791" s="11"/>
      <c r="Q791" s="11"/>
      <c r="R791" s="11"/>
      <c r="W791" s="7"/>
      <c r="AP791" s="7"/>
      <c r="AQ791" s="7"/>
    </row>
    <row r="792" ht="15.75" customHeight="1">
      <c r="A792" s="6"/>
      <c r="B792" s="7"/>
      <c r="E792" s="7"/>
      <c r="F792" s="7"/>
      <c r="J792" s="9"/>
      <c r="K792" s="9"/>
      <c r="L792" s="9"/>
      <c r="M792" s="7"/>
      <c r="N792" s="7"/>
      <c r="O792" s="11"/>
      <c r="P792" s="11"/>
      <c r="Q792" s="11"/>
      <c r="R792" s="11"/>
      <c r="W792" s="7"/>
      <c r="AP792" s="7"/>
      <c r="AQ792" s="7"/>
    </row>
    <row r="793" ht="15.75" customHeight="1">
      <c r="A793" s="6"/>
      <c r="B793" s="7"/>
      <c r="E793" s="7"/>
      <c r="F793" s="7"/>
      <c r="J793" s="9"/>
      <c r="K793" s="9"/>
      <c r="L793" s="9"/>
      <c r="M793" s="7"/>
      <c r="N793" s="7"/>
      <c r="O793" s="11"/>
      <c r="P793" s="11"/>
      <c r="Q793" s="11"/>
      <c r="R793" s="11"/>
      <c r="W793" s="7"/>
      <c r="AP793" s="7"/>
      <c r="AQ793" s="7"/>
    </row>
    <row r="794" ht="15.75" customHeight="1">
      <c r="A794" s="6"/>
      <c r="B794" s="7"/>
      <c r="E794" s="7"/>
      <c r="F794" s="7"/>
      <c r="J794" s="9"/>
      <c r="K794" s="9"/>
      <c r="L794" s="9"/>
      <c r="M794" s="7"/>
      <c r="N794" s="7"/>
      <c r="O794" s="11"/>
      <c r="P794" s="11"/>
      <c r="Q794" s="11"/>
      <c r="R794" s="11"/>
      <c r="W794" s="7"/>
      <c r="AP794" s="7"/>
      <c r="AQ794" s="7"/>
    </row>
    <row r="795" ht="15.75" customHeight="1">
      <c r="A795" s="6"/>
      <c r="B795" s="7"/>
      <c r="E795" s="7"/>
      <c r="F795" s="7"/>
      <c r="J795" s="9"/>
      <c r="K795" s="9"/>
      <c r="L795" s="9"/>
      <c r="M795" s="7"/>
      <c r="N795" s="7"/>
      <c r="O795" s="11"/>
      <c r="P795" s="11"/>
      <c r="Q795" s="11"/>
      <c r="R795" s="11"/>
      <c r="W795" s="7"/>
      <c r="AP795" s="7"/>
      <c r="AQ795" s="7"/>
    </row>
    <row r="796" ht="15.75" customHeight="1">
      <c r="A796" s="6"/>
      <c r="B796" s="7"/>
      <c r="E796" s="7"/>
      <c r="F796" s="7"/>
      <c r="J796" s="9"/>
      <c r="K796" s="9"/>
      <c r="L796" s="9"/>
      <c r="M796" s="7"/>
      <c r="N796" s="7"/>
      <c r="O796" s="11"/>
      <c r="P796" s="11"/>
      <c r="Q796" s="11"/>
      <c r="R796" s="11"/>
      <c r="W796" s="7"/>
      <c r="AP796" s="7"/>
      <c r="AQ796" s="7"/>
    </row>
    <row r="797" ht="15.75" customHeight="1">
      <c r="A797" s="6"/>
      <c r="B797" s="7"/>
      <c r="E797" s="7"/>
      <c r="F797" s="7"/>
      <c r="J797" s="9"/>
      <c r="K797" s="9"/>
      <c r="L797" s="9"/>
      <c r="M797" s="7"/>
      <c r="N797" s="7"/>
      <c r="O797" s="11"/>
      <c r="P797" s="11"/>
      <c r="Q797" s="11"/>
      <c r="R797" s="11"/>
      <c r="W797" s="7"/>
      <c r="AP797" s="7"/>
      <c r="AQ797" s="7"/>
    </row>
    <row r="798" ht="15.75" customHeight="1">
      <c r="A798" s="6"/>
      <c r="B798" s="7"/>
      <c r="E798" s="7"/>
      <c r="F798" s="7"/>
      <c r="J798" s="9"/>
      <c r="K798" s="9"/>
      <c r="L798" s="9"/>
      <c r="M798" s="7"/>
      <c r="N798" s="7"/>
      <c r="O798" s="11"/>
      <c r="P798" s="11"/>
      <c r="Q798" s="11"/>
      <c r="R798" s="11"/>
      <c r="W798" s="7"/>
      <c r="AP798" s="7"/>
      <c r="AQ798" s="7"/>
    </row>
    <row r="799" ht="15.75" customHeight="1">
      <c r="A799" s="6"/>
      <c r="B799" s="7"/>
      <c r="E799" s="7"/>
      <c r="F799" s="7"/>
      <c r="J799" s="9"/>
      <c r="K799" s="9"/>
      <c r="L799" s="9"/>
      <c r="M799" s="7"/>
      <c r="N799" s="7"/>
      <c r="O799" s="11"/>
      <c r="P799" s="11"/>
      <c r="Q799" s="11"/>
      <c r="R799" s="11"/>
      <c r="W799" s="7"/>
      <c r="AP799" s="7"/>
      <c r="AQ799" s="7"/>
    </row>
    <row r="800" ht="15.75" customHeight="1">
      <c r="A800" s="6"/>
      <c r="B800" s="7"/>
      <c r="E800" s="7"/>
      <c r="F800" s="7"/>
      <c r="J800" s="9"/>
      <c r="K800" s="9"/>
      <c r="L800" s="9"/>
      <c r="M800" s="7"/>
      <c r="N800" s="7"/>
      <c r="O800" s="11"/>
      <c r="P800" s="11"/>
      <c r="Q800" s="11"/>
      <c r="R800" s="11"/>
      <c r="W800" s="7"/>
      <c r="AP800" s="7"/>
      <c r="AQ800" s="7"/>
    </row>
    <row r="801" ht="15.75" customHeight="1">
      <c r="A801" s="6"/>
      <c r="B801" s="7"/>
      <c r="E801" s="7"/>
      <c r="F801" s="7"/>
      <c r="J801" s="9"/>
      <c r="K801" s="9"/>
      <c r="L801" s="9"/>
      <c r="M801" s="7"/>
      <c r="N801" s="7"/>
      <c r="O801" s="11"/>
      <c r="P801" s="11"/>
      <c r="Q801" s="11"/>
      <c r="R801" s="11"/>
      <c r="W801" s="7"/>
      <c r="AP801" s="7"/>
      <c r="AQ801" s="7"/>
    </row>
    <row r="802" ht="15.75" customHeight="1">
      <c r="A802" s="6"/>
      <c r="B802" s="7"/>
      <c r="E802" s="7"/>
      <c r="F802" s="7"/>
      <c r="J802" s="9"/>
      <c r="K802" s="9"/>
      <c r="L802" s="9"/>
      <c r="M802" s="7"/>
      <c r="N802" s="7"/>
      <c r="O802" s="11"/>
      <c r="P802" s="11"/>
      <c r="Q802" s="11"/>
      <c r="R802" s="11"/>
      <c r="W802" s="7"/>
      <c r="AP802" s="7"/>
      <c r="AQ802" s="7"/>
    </row>
    <row r="803" ht="15.75" customHeight="1">
      <c r="A803" s="6"/>
      <c r="B803" s="7"/>
      <c r="E803" s="7"/>
      <c r="F803" s="7"/>
      <c r="J803" s="9"/>
      <c r="K803" s="9"/>
      <c r="L803" s="9"/>
      <c r="M803" s="7"/>
      <c r="N803" s="7"/>
      <c r="O803" s="11"/>
      <c r="P803" s="11"/>
      <c r="Q803" s="11"/>
      <c r="R803" s="11"/>
      <c r="W803" s="7"/>
      <c r="AP803" s="7"/>
      <c r="AQ803" s="7"/>
    </row>
    <row r="804" ht="15.75" customHeight="1">
      <c r="A804" s="6"/>
      <c r="B804" s="7"/>
      <c r="E804" s="7"/>
      <c r="F804" s="7"/>
      <c r="J804" s="9"/>
      <c r="K804" s="9"/>
      <c r="L804" s="9"/>
      <c r="M804" s="7"/>
      <c r="N804" s="7"/>
      <c r="O804" s="11"/>
      <c r="P804" s="11"/>
      <c r="Q804" s="11"/>
      <c r="R804" s="11"/>
      <c r="W804" s="7"/>
      <c r="AP804" s="7"/>
      <c r="AQ804" s="7"/>
    </row>
    <row r="805" ht="15.75" customHeight="1">
      <c r="A805" s="6"/>
      <c r="B805" s="7"/>
      <c r="E805" s="7"/>
      <c r="F805" s="7"/>
      <c r="J805" s="9"/>
      <c r="K805" s="9"/>
      <c r="L805" s="9"/>
      <c r="M805" s="7"/>
      <c r="N805" s="7"/>
      <c r="O805" s="11"/>
      <c r="P805" s="11"/>
      <c r="Q805" s="11"/>
      <c r="R805" s="11"/>
      <c r="W805" s="7"/>
      <c r="AP805" s="7"/>
      <c r="AQ805" s="7"/>
    </row>
    <row r="806" ht="15.75" customHeight="1">
      <c r="A806" s="6"/>
      <c r="B806" s="7"/>
      <c r="E806" s="7"/>
      <c r="F806" s="7"/>
      <c r="J806" s="9"/>
      <c r="K806" s="9"/>
      <c r="L806" s="9"/>
      <c r="M806" s="7"/>
      <c r="N806" s="7"/>
      <c r="O806" s="11"/>
      <c r="P806" s="11"/>
      <c r="Q806" s="11"/>
      <c r="R806" s="11"/>
      <c r="W806" s="7"/>
      <c r="AP806" s="7"/>
      <c r="AQ806" s="7"/>
    </row>
    <row r="807" ht="15.75" customHeight="1">
      <c r="A807" s="6"/>
      <c r="B807" s="7"/>
      <c r="E807" s="7"/>
      <c r="F807" s="7"/>
      <c r="J807" s="9"/>
      <c r="K807" s="9"/>
      <c r="L807" s="9"/>
      <c r="M807" s="7"/>
      <c r="N807" s="7"/>
      <c r="O807" s="11"/>
      <c r="P807" s="11"/>
      <c r="Q807" s="11"/>
      <c r="R807" s="11"/>
      <c r="W807" s="7"/>
      <c r="AP807" s="7"/>
      <c r="AQ807" s="7"/>
    </row>
    <row r="808" ht="15.75" customHeight="1">
      <c r="A808" s="6"/>
      <c r="B808" s="7"/>
      <c r="E808" s="7"/>
      <c r="F808" s="7"/>
      <c r="J808" s="9"/>
      <c r="K808" s="9"/>
      <c r="L808" s="9"/>
      <c r="M808" s="7"/>
      <c r="N808" s="7"/>
      <c r="O808" s="11"/>
      <c r="P808" s="11"/>
      <c r="Q808" s="11"/>
      <c r="R808" s="11"/>
      <c r="W808" s="7"/>
      <c r="AP808" s="7"/>
      <c r="AQ808" s="7"/>
    </row>
    <row r="809" ht="15.75" customHeight="1">
      <c r="A809" s="6"/>
      <c r="B809" s="7"/>
      <c r="E809" s="7"/>
      <c r="F809" s="7"/>
      <c r="J809" s="9"/>
      <c r="K809" s="9"/>
      <c r="L809" s="9"/>
      <c r="M809" s="7"/>
      <c r="N809" s="7"/>
      <c r="O809" s="11"/>
      <c r="P809" s="11"/>
      <c r="Q809" s="11"/>
      <c r="R809" s="11"/>
      <c r="W809" s="7"/>
      <c r="AP809" s="7"/>
      <c r="AQ809" s="7"/>
    </row>
    <row r="810" ht="15.75" customHeight="1">
      <c r="A810" s="6"/>
      <c r="B810" s="7"/>
      <c r="E810" s="7"/>
      <c r="F810" s="7"/>
      <c r="J810" s="9"/>
      <c r="K810" s="9"/>
      <c r="L810" s="9"/>
      <c r="M810" s="7"/>
      <c r="N810" s="7"/>
      <c r="O810" s="11"/>
      <c r="P810" s="11"/>
      <c r="Q810" s="11"/>
      <c r="R810" s="11"/>
      <c r="W810" s="7"/>
      <c r="AP810" s="7"/>
      <c r="AQ810" s="7"/>
    </row>
    <row r="811" ht="15.75" customHeight="1">
      <c r="A811" s="6"/>
      <c r="B811" s="7"/>
      <c r="E811" s="7"/>
      <c r="F811" s="7"/>
      <c r="J811" s="9"/>
      <c r="K811" s="9"/>
      <c r="L811" s="9"/>
      <c r="M811" s="7"/>
      <c r="N811" s="7"/>
      <c r="O811" s="11"/>
      <c r="P811" s="11"/>
      <c r="Q811" s="11"/>
      <c r="R811" s="11"/>
      <c r="W811" s="7"/>
      <c r="AP811" s="7"/>
      <c r="AQ811" s="7"/>
    </row>
    <row r="812" ht="15.75" customHeight="1">
      <c r="A812" s="6"/>
      <c r="B812" s="7"/>
      <c r="E812" s="7"/>
      <c r="F812" s="7"/>
      <c r="J812" s="9"/>
      <c r="K812" s="9"/>
      <c r="L812" s="9"/>
      <c r="M812" s="7"/>
      <c r="N812" s="7"/>
      <c r="O812" s="11"/>
      <c r="P812" s="11"/>
      <c r="Q812" s="11"/>
      <c r="R812" s="11"/>
      <c r="W812" s="7"/>
      <c r="AP812" s="7"/>
      <c r="AQ812" s="7"/>
    </row>
    <row r="813" ht="15.75" customHeight="1">
      <c r="A813" s="6"/>
      <c r="B813" s="7"/>
      <c r="E813" s="7"/>
      <c r="F813" s="7"/>
      <c r="J813" s="9"/>
      <c r="K813" s="9"/>
      <c r="L813" s="9"/>
      <c r="M813" s="7"/>
      <c r="N813" s="7"/>
      <c r="O813" s="11"/>
      <c r="P813" s="11"/>
      <c r="Q813" s="11"/>
      <c r="R813" s="11"/>
      <c r="W813" s="7"/>
      <c r="AP813" s="7"/>
      <c r="AQ813" s="7"/>
    </row>
    <row r="814" ht="15.75" customHeight="1">
      <c r="A814" s="6"/>
      <c r="B814" s="7"/>
      <c r="E814" s="7"/>
      <c r="F814" s="7"/>
      <c r="J814" s="9"/>
      <c r="K814" s="9"/>
      <c r="L814" s="9"/>
      <c r="M814" s="7"/>
      <c r="N814" s="7"/>
      <c r="O814" s="11"/>
      <c r="P814" s="11"/>
      <c r="Q814" s="11"/>
      <c r="R814" s="11"/>
      <c r="W814" s="7"/>
      <c r="AP814" s="7"/>
      <c r="AQ814" s="7"/>
    </row>
    <row r="815" ht="15.75" customHeight="1">
      <c r="A815" s="6"/>
      <c r="B815" s="7"/>
      <c r="E815" s="7"/>
      <c r="F815" s="7"/>
      <c r="J815" s="9"/>
      <c r="K815" s="9"/>
      <c r="L815" s="9"/>
      <c r="M815" s="7"/>
      <c r="N815" s="7"/>
      <c r="O815" s="11"/>
      <c r="P815" s="11"/>
      <c r="Q815" s="11"/>
      <c r="R815" s="11"/>
      <c r="W815" s="7"/>
      <c r="AP815" s="7"/>
      <c r="AQ815" s="7"/>
    </row>
    <row r="816" ht="15.75" customHeight="1">
      <c r="A816" s="6"/>
      <c r="B816" s="7"/>
      <c r="E816" s="7"/>
      <c r="F816" s="7"/>
      <c r="J816" s="9"/>
      <c r="K816" s="9"/>
      <c r="L816" s="9"/>
      <c r="M816" s="7"/>
      <c r="N816" s="7"/>
      <c r="O816" s="11"/>
      <c r="P816" s="11"/>
      <c r="Q816" s="11"/>
      <c r="R816" s="11"/>
      <c r="W816" s="7"/>
      <c r="AP816" s="7"/>
      <c r="AQ816" s="7"/>
    </row>
    <row r="817" ht="15.75" customHeight="1">
      <c r="A817" s="6"/>
      <c r="B817" s="7"/>
      <c r="E817" s="7"/>
      <c r="F817" s="7"/>
      <c r="J817" s="9"/>
      <c r="K817" s="9"/>
      <c r="L817" s="9"/>
      <c r="M817" s="7"/>
      <c r="N817" s="7"/>
      <c r="O817" s="11"/>
      <c r="P817" s="11"/>
      <c r="Q817" s="11"/>
      <c r="R817" s="11"/>
      <c r="W817" s="7"/>
      <c r="AP817" s="7"/>
      <c r="AQ817" s="7"/>
    </row>
    <row r="818" ht="15.75" customHeight="1">
      <c r="A818" s="6"/>
      <c r="B818" s="7"/>
      <c r="E818" s="7"/>
      <c r="F818" s="7"/>
      <c r="J818" s="9"/>
      <c r="K818" s="9"/>
      <c r="L818" s="9"/>
      <c r="M818" s="7"/>
      <c r="N818" s="7"/>
      <c r="O818" s="11"/>
      <c r="P818" s="11"/>
      <c r="Q818" s="11"/>
      <c r="R818" s="11"/>
      <c r="W818" s="7"/>
      <c r="AP818" s="7"/>
      <c r="AQ818" s="7"/>
    </row>
    <row r="819" ht="15.75" customHeight="1">
      <c r="A819" s="6"/>
      <c r="B819" s="7"/>
      <c r="E819" s="7"/>
      <c r="F819" s="7"/>
      <c r="J819" s="9"/>
      <c r="K819" s="9"/>
      <c r="L819" s="9"/>
      <c r="M819" s="7"/>
      <c r="N819" s="7"/>
      <c r="O819" s="11"/>
      <c r="P819" s="11"/>
      <c r="Q819" s="11"/>
      <c r="R819" s="11"/>
      <c r="W819" s="7"/>
      <c r="AP819" s="7"/>
      <c r="AQ819" s="7"/>
    </row>
    <row r="820" ht="15.75" customHeight="1">
      <c r="A820" s="6"/>
      <c r="B820" s="7"/>
      <c r="E820" s="7"/>
      <c r="F820" s="7"/>
      <c r="J820" s="9"/>
      <c r="K820" s="9"/>
      <c r="L820" s="9"/>
      <c r="M820" s="7"/>
      <c r="N820" s="7"/>
      <c r="O820" s="11"/>
      <c r="P820" s="11"/>
      <c r="Q820" s="11"/>
      <c r="R820" s="11"/>
      <c r="W820" s="7"/>
      <c r="AP820" s="7"/>
      <c r="AQ820" s="7"/>
    </row>
    <row r="821" ht="15.75" customHeight="1">
      <c r="A821" s="6"/>
      <c r="B821" s="7"/>
      <c r="E821" s="7"/>
      <c r="F821" s="7"/>
      <c r="J821" s="9"/>
      <c r="K821" s="9"/>
      <c r="L821" s="9"/>
      <c r="M821" s="7"/>
      <c r="N821" s="7"/>
      <c r="O821" s="11"/>
      <c r="P821" s="11"/>
      <c r="Q821" s="11"/>
      <c r="R821" s="11"/>
      <c r="W821" s="7"/>
      <c r="AP821" s="7"/>
      <c r="AQ821" s="7"/>
    </row>
    <row r="822" ht="15.75" customHeight="1">
      <c r="A822" s="6"/>
      <c r="B822" s="7"/>
      <c r="E822" s="7"/>
      <c r="F822" s="7"/>
      <c r="J822" s="9"/>
      <c r="K822" s="9"/>
      <c r="L822" s="9"/>
      <c r="M822" s="7"/>
      <c r="N822" s="7"/>
      <c r="O822" s="11"/>
      <c r="P822" s="11"/>
      <c r="Q822" s="11"/>
      <c r="R822" s="11"/>
      <c r="W822" s="7"/>
      <c r="AP822" s="7"/>
      <c r="AQ822" s="7"/>
    </row>
    <row r="823" ht="15.75" customHeight="1">
      <c r="A823" s="6"/>
      <c r="B823" s="7"/>
      <c r="E823" s="7"/>
      <c r="F823" s="7"/>
      <c r="J823" s="9"/>
      <c r="K823" s="9"/>
      <c r="L823" s="9"/>
      <c r="M823" s="7"/>
      <c r="N823" s="7"/>
      <c r="O823" s="11"/>
      <c r="P823" s="11"/>
      <c r="Q823" s="11"/>
      <c r="R823" s="11"/>
      <c r="W823" s="7"/>
      <c r="AP823" s="7"/>
      <c r="AQ823" s="7"/>
    </row>
    <row r="824" ht="15.75" customHeight="1">
      <c r="A824" s="6"/>
      <c r="B824" s="7"/>
      <c r="E824" s="7"/>
      <c r="F824" s="7"/>
      <c r="J824" s="9"/>
      <c r="K824" s="9"/>
      <c r="L824" s="9"/>
      <c r="M824" s="7"/>
      <c r="N824" s="7"/>
      <c r="O824" s="11"/>
      <c r="P824" s="11"/>
      <c r="Q824" s="11"/>
      <c r="R824" s="11"/>
      <c r="W824" s="7"/>
      <c r="AP824" s="7"/>
      <c r="AQ824" s="7"/>
    </row>
    <row r="825" ht="15.75" customHeight="1">
      <c r="A825" s="6"/>
      <c r="B825" s="7"/>
      <c r="E825" s="7"/>
      <c r="F825" s="7"/>
      <c r="J825" s="9"/>
      <c r="K825" s="9"/>
      <c r="L825" s="9"/>
      <c r="M825" s="7"/>
      <c r="N825" s="7"/>
      <c r="O825" s="11"/>
      <c r="P825" s="11"/>
      <c r="Q825" s="11"/>
      <c r="R825" s="11"/>
      <c r="W825" s="7"/>
      <c r="AP825" s="7"/>
      <c r="AQ825" s="7"/>
    </row>
    <row r="826" ht="15.75" customHeight="1">
      <c r="A826" s="6"/>
      <c r="B826" s="7"/>
      <c r="E826" s="7"/>
      <c r="F826" s="7"/>
      <c r="J826" s="9"/>
      <c r="K826" s="9"/>
      <c r="L826" s="9"/>
      <c r="M826" s="7"/>
      <c r="N826" s="7"/>
      <c r="O826" s="11"/>
      <c r="P826" s="11"/>
      <c r="Q826" s="11"/>
      <c r="R826" s="11"/>
      <c r="W826" s="7"/>
      <c r="AP826" s="7"/>
      <c r="AQ826" s="7"/>
    </row>
    <row r="827" ht="15.75" customHeight="1">
      <c r="A827" s="6"/>
      <c r="B827" s="7"/>
      <c r="E827" s="7"/>
      <c r="F827" s="7"/>
      <c r="J827" s="9"/>
      <c r="K827" s="9"/>
      <c r="L827" s="9"/>
      <c r="M827" s="7"/>
      <c r="N827" s="7"/>
      <c r="O827" s="11"/>
      <c r="P827" s="11"/>
      <c r="Q827" s="11"/>
      <c r="R827" s="11"/>
      <c r="W827" s="7"/>
      <c r="AP827" s="7"/>
      <c r="AQ827" s="7"/>
    </row>
    <row r="828" ht="15.75" customHeight="1">
      <c r="A828" s="6"/>
      <c r="B828" s="7"/>
      <c r="E828" s="7"/>
      <c r="F828" s="7"/>
      <c r="J828" s="9"/>
      <c r="K828" s="9"/>
      <c r="L828" s="9"/>
      <c r="M828" s="7"/>
      <c r="N828" s="7"/>
      <c r="O828" s="11"/>
      <c r="P828" s="11"/>
      <c r="Q828" s="11"/>
      <c r="R828" s="11"/>
      <c r="W828" s="7"/>
      <c r="AP828" s="7"/>
      <c r="AQ828" s="7"/>
    </row>
    <row r="829" ht="15.75" customHeight="1">
      <c r="A829" s="6"/>
      <c r="B829" s="7"/>
      <c r="E829" s="7"/>
      <c r="F829" s="7"/>
      <c r="J829" s="9"/>
      <c r="K829" s="9"/>
      <c r="L829" s="9"/>
      <c r="M829" s="7"/>
      <c r="N829" s="7"/>
      <c r="O829" s="11"/>
      <c r="P829" s="11"/>
      <c r="Q829" s="11"/>
      <c r="R829" s="11"/>
      <c r="W829" s="7"/>
      <c r="AP829" s="7"/>
      <c r="AQ829" s="7"/>
    </row>
    <row r="830" ht="15.75" customHeight="1">
      <c r="A830" s="6"/>
      <c r="B830" s="7"/>
      <c r="E830" s="7"/>
      <c r="F830" s="7"/>
      <c r="J830" s="9"/>
      <c r="K830" s="9"/>
      <c r="L830" s="9"/>
      <c r="M830" s="7"/>
      <c r="N830" s="7"/>
      <c r="O830" s="11"/>
      <c r="P830" s="11"/>
      <c r="Q830" s="11"/>
      <c r="R830" s="11"/>
      <c r="W830" s="7"/>
      <c r="AP830" s="7"/>
      <c r="AQ830" s="7"/>
    </row>
    <row r="831" ht="15.75" customHeight="1">
      <c r="A831" s="6"/>
      <c r="B831" s="7"/>
      <c r="E831" s="7"/>
      <c r="F831" s="7"/>
      <c r="J831" s="9"/>
      <c r="K831" s="9"/>
      <c r="L831" s="9"/>
      <c r="M831" s="7"/>
      <c r="N831" s="7"/>
      <c r="O831" s="11"/>
      <c r="P831" s="11"/>
      <c r="Q831" s="11"/>
      <c r="R831" s="11"/>
      <c r="W831" s="7"/>
      <c r="AP831" s="7"/>
      <c r="AQ831" s="7"/>
    </row>
    <row r="832" ht="15.75" customHeight="1">
      <c r="A832" s="6"/>
      <c r="B832" s="7"/>
      <c r="E832" s="7"/>
      <c r="F832" s="7"/>
      <c r="J832" s="9"/>
      <c r="K832" s="9"/>
      <c r="L832" s="9"/>
      <c r="M832" s="7"/>
      <c r="N832" s="7"/>
      <c r="O832" s="11"/>
      <c r="P832" s="11"/>
      <c r="Q832" s="11"/>
      <c r="R832" s="11"/>
      <c r="W832" s="7"/>
      <c r="AP832" s="7"/>
      <c r="AQ832" s="7"/>
    </row>
    <row r="833" ht="15.75" customHeight="1">
      <c r="A833" s="6"/>
      <c r="B833" s="7"/>
      <c r="E833" s="7"/>
      <c r="F833" s="7"/>
      <c r="J833" s="9"/>
      <c r="K833" s="9"/>
      <c r="L833" s="9"/>
      <c r="M833" s="7"/>
      <c r="N833" s="7"/>
      <c r="O833" s="11"/>
      <c r="P833" s="11"/>
      <c r="Q833" s="11"/>
      <c r="R833" s="11"/>
      <c r="W833" s="7"/>
      <c r="AP833" s="7"/>
      <c r="AQ833" s="7"/>
    </row>
    <row r="834" ht="15.75" customHeight="1">
      <c r="A834" s="6"/>
      <c r="B834" s="7"/>
      <c r="E834" s="7"/>
      <c r="F834" s="7"/>
      <c r="J834" s="9"/>
      <c r="K834" s="9"/>
      <c r="L834" s="9"/>
      <c r="M834" s="7"/>
      <c r="N834" s="7"/>
      <c r="O834" s="11"/>
      <c r="P834" s="11"/>
      <c r="Q834" s="11"/>
      <c r="R834" s="11"/>
      <c r="W834" s="7"/>
      <c r="AP834" s="7"/>
      <c r="AQ834" s="7"/>
    </row>
    <row r="835" ht="15.75" customHeight="1">
      <c r="A835" s="6"/>
      <c r="B835" s="7"/>
      <c r="E835" s="7"/>
      <c r="F835" s="7"/>
      <c r="J835" s="9"/>
      <c r="K835" s="9"/>
      <c r="L835" s="9"/>
      <c r="M835" s="7"/>
      <c r="N835" s="7"/>
      <c r="O835" s="11"/>
      <c r="P835" s="11"/>
      <c r="Q835" s="11"/>
      <c r="R835" s="11"/>
      <c r="W835" s="7"/>
      <c r="AP835" s="7"/>
      <c r="AQ835" s="7"/>
    </row>
    <row r="836" ht="15.75" customHeight="1">
      <c r="A836" s="6"/>
      <c r="B836" s="7"/>
      <c r="E836" s="7"/>
      <c r="F836" s="7"/>
      <c r="J836" s="9"/>
      <c r="K836" s="9"/>
      <c r="L836" s="9"/>
      <c r="M836" s="7"/>
      <c r="N836" s="7"/>
      <c r="O836" s="11"/>
      <c r="P836" s="11"/>
      <c r="Q836" s="11"/>
      <c r="R836" s="11"/>
      <c r="W836" s="7"/>
      <c r="AP836" s="7"/>
      <c r="AQ836" s="7"/>
    </row>
    <row r="837" ht="15.75" customHeight="1">
      <c r="A837" s="6"/>
      <c r="B837" s="7"/>
      <c r="E837" s="7"/>
      <c r="F837" s="7"/>
      <c r="J837" s="9"/>
      <c r="K837" s="9"/>
      <c r="L837" s="9"/>
      <c r="M837" s="7"/>
      <c r="N837" s="7"/>
      <c r="O837" s="11"/>
      <c r="P837" s="11"/>
      <c r="Q837" s="11"/>
      <c r="R837" s="11"/>
      <c r="W837" s="7"/>
      <c r="AP837" s="7"/>
      <c r="AQ837" s="7"/>
    </row>
    <row r="838" ht="15.75" customHeight="1">
      <c r="A838" s="6"/>
      <c r="B838" s="7"/>
      <c r="E838" s="7"/>
      <c r="F838" s="7"/>
      <c r="J838" s="9"/>
      <c r="K838" s="9"/>
      <c r="L838" s="9"/>
      <c r="M838" s="7"/>
      <c r="N838" s="7"/>
      <c r="O838" s="11"/>
      <c r="P838" s="11"/>
      <c r="Q838" s="11"/>
      <c r="R838" s="11"/>
      <c r="W838" s="7"/>
      <c r="AP838" s="7"/>
      <c r="AQ838" s="7"/>
    </row>
    <row r="839" ht="15.75" customHeight="1">
      <c r="A839" s="6"/>
      <c r="B839" s="7"/>
      <c r="E839" s="7"/>
      <c r="F839" s="7"/>
      <c r="J839" s="9"/>
      <c r="K839" s="9"/>
      <c r="L839" s="9"/>
      <c r="M839" s="7"/>
      <c r="N839" s="7"/>
      <c r="O839" s="11"/>
      <c r="P839" s="11"/>
      <c r="Q839" s="11"/>
      <c r="R839" s="11"/>
      <c r="W839" s="7"/>
      <c r="AP839" s="7"/>
      <c r="AQ839" s="7"/>
    </row>
    <row r="840" ht="15.75" customHeight="1">
      <c r="A840" s="6"/>
      <c r="B840" s="7"/>
      <c r="E840" s="7"/>
      <c r="F840" s="7"/>
      <c r="J840" s="9"/>
      <c r="K840" s="9"/>
      <c r="L840" s="9"/>
      <c r="M840" s="7"/>
      <c r="N840" s="7"/>
      <c r="O840" s="11"/>
      <c r="P840" s="11"/>
      <c r="Q840" s="11"/>
      <c r="R840" s="11"/>
      <c r="W840" s="7"/>
      <c r="AP840" s="7"/>
      <c r="AQ840" s="7"/>
    </row>
    <row r="841" ht="15.75" customHeight="1">
      <c r="A841" s="6"/>
      <c r="B841" s="7"/>
      <c r="E841" s="7"/>
      <c r="F841" s="7"/>
      <c r="J841" s="9"/>
      <c r="K841" s="9"/>
      <c r="L841" s="9"/>
      <c r="M841" s="7"/>
      <c r="N841" s="7"/>
      <c r="O841" s="11"/>
      <c r="P841" s="11"/>
      <c r="Q841" s="11"/>
      <c r="R841" s="11"/>
      <c r="W841" s="7"/>
      <c r="AP841" s="7"/>
      <c r="AQ841" s="7"/>
    </row>
    <row r="842" ht="15.75" customHeight="1">
      <c r="A842" s="6"/>
      <c r="B842" s="7"/>
      <c r="E842" s="7"/>
      <c r="F842" s="7"/>
      <c r="J842" s="9"/>
      <c r="K842" s="9"/>
      <c r="L842" s="9"/>
      <c r="M842" s="7"/>
      <c r="N842" s="7"/>
      <c r="O842" s="11"/>
      <c r="P842" s="11"/>
      <c r="Q842" s="11"/>
      <c r="R842" s="11"/>
      <c r="W842" s="7"/>
      <c r="AP842" s="7"/>
      <c r="AQ842" s="7"/>
    </row>
    <row r="843" ht="15.75" customHeight="1">
      <c r="A843" s="6"/>
      <c r="B843" s="7"/>
      <c r="E843" s="7"/>
      <c r="F843" s="7"/>
      <c r="J843" s="9"/>
      <c r="K843" s="9"/>
      <c r="L843" s="9"/>
      <c r="M843" s="7"/>
      <c r="N843" s="7"/>
      <c r="O843" s="11"/>
      <c r="P843" s="11"/>
      <c r="Q843" s="11"/>
      <c r="R843" s="11"/>
      <c r="W843" s="7"/>
      <c r="AP843" s="7"/>
      <c r="AQ843" s="7"/>
    </row>
    <row r="844" ht="15.75" customHeight="1">
      <c r="A844" s="6"/>
      <c r="B844" s="7"/>
      <c r="E844" s="7"/>
      <c r="F844" s="7"/>
      <c r="J844" s="9"/>
      <c r="K844" s="9"/>
      <c r="L844" s="9"/>
      <c r="M844" s="7"/>
      <c r="N844" s="7"/>
      <c r="O844" s="11"/>
      <c r="P844" s="11"/>
      <c r="Q844" s="11"/>
      <c r="R844" s="11"/>
      <c r="W844" s="7"/>
      <c r="AP844" s="7"/>
      <c r="AQ844" s="7"/>
    </row>
    <row r="845" ht="15.75" customHeight="1">
      <c r="A845" s="6"/>
      <c r="B845" s="7"/>
      <c r="E845" s="7"/>
      <c r="F845" s="7"/>
      <c r="J845" s="9"/>
      <c r="K845" s="9"/>
      <c r="L845" s="9"/>
      <c r="M845" s="7"/>
      <c r="N845" s="7"/>
      <c r="O845" s="11"/>
      <c r="P845" s="11"/>
      <c r="Q845" s="11"/>
      <c r="R845" s="11"/>
      <c r="W845" s="7"/>
      <c r="AP845" s="7"/>
      <c r="AQ845" s="7"/>
    </row>
    <row r="846" ht="15.75" customHeight="1">
      <c r="A846" s="6"/>
      <c r="B846" s="7"/>
      <c r="E846" s="7"/>
      <c r="F846" s="7"/>
      <c r="J846" s="9"/>
      <c r="K846" s="9"/>
      <c r="L846" s="9"/>
      <c r="M846" s="7"/>
      <c r="N846" s="7"/>
      <c r="O846" s="11"/>
      <c r="P846" s="11"/>
      <c r="Q846" s="11"/>
      <c r="R846" s="11"/>
      <c r="W846" s="7"/>
      <c r="AP846" s="7"/>
      <c r="AQ846" s="7"/>
    </row>
    <row r="847" ht="15.75" customHeight="1">
      <c r="A847" s="6"/>
      <c r="B847" s="7"/>
      <c r="E847" s="7"/>
      <c r="F847" s="7"/>
      <c r="J847" s="9"/>
      <c r="K847" s="9"/>
      <c r="L847" s="9"/>
      <c r="M847" s="7"/>
      <c r="N847" s="7"/>
      <c r="O847" s="11"/>
      <c r="P847" s="11"/>
      <c r="Q847" s="11"/>
      <c r="R847" s="11"/>
      <c r="W847" s="7"/>
      <c r="AP847" s="7"/>
      <c r="AQ847" s="7"/>
    </row>
    <row r="848" ht="15.75" customHeight="1">
      <c r="A848" s="6"/>
      <c r="B848" s="7"/>
      <c r="E848" s="7"/>
      <c r="F848" s="7"/>
      <c r="J848" s="9"/>
      <c r="K848" s="9"/>
      <c r="L848" s="9"/>
      <c r="M848" s="7"/>
      <c r="N848" s="7"/>
      <c r="O848" s="11"/>
      <c r="P848" s="11"/>
      <c r="Q848" s="11"/>
      <c r="R848" s="11"/>
      <c r="W848" s="7"/>
      <c r="AP848" s="7"/>
      <c r="AQ848" s="7"/>
    </row>
    <row r="849" ht="15.75" customHeight="1">
      <c r="A849" s="6"/>
      <c r="B849" s="7"/>
      <c r="E849" s="7"/>
      <c r="F849" s="7"/>
      <c r="J849" s="9"/>
      <c r="K849" s="9"/>
      <c r="L849" s="9"/>
      <c r="M849" s="7"/>
      <c r="N849" s="7"/>
      <c r="O849" s="11"/>
      <c r="P849" s="11"/>
      <c r="Q849" s="11"/>
      <c r="R849" s="11"/>
      <c r="W849" s="7"/>
      <c r="AP849" s="7"/>
      <c r="AQ849" s="7"/>
    </row>
    <row r="850" ht="15.75" customHeight="1">
      <c r="A850" s="6"/>
      <c r="B850" s="7"/>
      <c r="E850" s="7"/>
      <c r="F850" s="7"/>
      <c r="J850" s="9"/>
      <c r="K850" s="9"/>
      <c r="L850" s="9"/>
      <c r="M850" s="7"/>
      <c r="N850" s="7"/>
      <c r="O850" s="11"/>
      <c r="P850" s="11"/>
      <c r="Q850" s="11"/>
      <c r="R850" s="11"/>
      <c r="W850" s="7"/>
      <c r="AP850" s="7"/>
      <c r="AQ850" s="7"/>
    </row>
    <row r="851" ht="15.75" customHeight="1">
      <c r="A851" s="6"/>
      <c r="B851" s="7"/>
      <c r="E851" s="7"/>
      <c r="F851" s="7"/>
      <c r="J851" s="9"/>
      <c r="K851" s="9"/>
      <c r="L851" s="9"/>
      <c r="M851" s="7"/>
      <c r="N851" s="7"/>
      <c r="O851" s="11"/>
      <c r="P851" s="11"/>
      <c r="Q851" s="11"/>
      <c r="R851" s="11"/>
      <c r="W851" s="7"/>
      <c r="AP851" s="7"/>
      <c r="AQ851" s="7"/>
    </row>
    <row r="852" ht="15.75" customHeight="1">
      <c r="A852" s="6"/>
      <c r="B852" s="7"/>
      <c r="E852" s="7"/>
      <c r="F852" s="7"/>
      <c r="J852" s="9"/>
      <c r="K852" s="9"/>
      <c r="L852" s="9"/>
      <c r="M852" s="7"/>
      <c r="N852" s="7"/>
      <c r="O852" s="11"/>
      <c r="P852" s="11"/>
      <c r="Q852" s="11"/>
      <c r="R852" s="11"/>
      <c r="W852" s="7"/>
      <c r="AP852" s="7"/>
      <c r="AQ852" s="7"/>
    </row>
    <row r="853" ht="15.75" customHeight="1">
      <c r="A853" s="6"/>
      <c r="B853" s="7"/>
      <c r="E853" s="7"/>
      <c r="F853" s="7"/>
      <c r="J853" s="9"/>
      <c r="K853" s="9"/>
      <c r="L853" s="9"/>
      <c r="M853" s="7"/>
      <c r="N853" s="7"/>
      <c r="O853" s="11"/>
      <c r="P853" s="11"/>
      <c r="Q853" s="11"/>
      <c r="R853" s="11"/>
      <c r="W853" s="7"/>
      <c r="AP853" s="7"/>
      <c r="AQ853" s="7"/>
    </row>
    <row r="854" ht="15.75" customHeight="1">
      <c r="A854" s="6"/>
      <c r="B854" s="7"/>
      <c r="E854" s="7"/>
      <c r="F854" s="7"/>
      <c r="J854" s="9"/>
      <c r="K854" s="9"/>
      <c r="L854" s="9"/>
      <c r="M854" s="7"/>
      <c r="N854" s="7"/>
      <c r="O854" s="11"/>
      <c r="P854" s="11"/>
      <c r="Q854" s="11"/>
      <c r="R854" s="11"/>
      <c r="W854" s="7"/>
      <c r="AP854" s="7"/>
      <c r="AQ854" s="7"/>
    </row>
    <row r="855" ht="15.75" customHeight="1">
      <c r="A855" s="6"/>
      <c r="B855" s="7"/>
      <c r="E855" s="7"/>
      <c r="F855" s="7"/>
      <c r="J855" s="9"/>
      <c r="K855" s="9"/>
      <c r="L855" s="9"/>
      <c r="M855" s="7"/>
      <c r="N855" s="7"/>
      <c r="O855" s="11"/>
      <c r="P855" s="11"/>
      <c r="Q855" s="11"/>
      <c r="R855" s="11"/>
      <c r="W855" s="7"/>
      <c r="AP855" s="7"/>
      <c r="AQ855" s="7"/>
    </row>
    <row r="856" ht="15.75" customHeight="1">
      <c r="A856" s="6"/>
      <c r="B856" s="7"/>
      <c r="E856" s="7"/>
      <c r="F856" s="7"/>
      <c r="J856" s="9"/>
      <c r="K856" s="9"/>
      <c r="L856" s="9"/>
      <c r="M856" s="7"/>
      <c r="N856" s="7"/>
      <c r="O856" s="11"/>
      <c r="P856" s="11"/>
      <c r="Q856" s="11"/>
      <c r="R856" s="11"/>
      <c r="W856" s="7"/>
      <c r="AP856" s="7"/>
      <c r="AQ856" s="7"/>
    </row>
    <row r="857" ht="15.75" customHeight="1">
      <c r="A857" s="6"/>
      <c r="B857" s="7"/>
      <c r="E857" s="7"/>
      <c r="F857" s="7"/>
      <c r="J857" s="9"/>
      <c r="K857" s="9"/>
      <c r="L857" s="9"/>
      <c r="M857" s="7"/>
      <c r="N857" s="7"/>
      <c r="O857" s="11"/>
      <c r="P857" s="11"/>
      <c r="Q857" s="11"/>
      <c r="R857" s="11"/>
      <c r="W857" s="7"/>
      <c r="AP857" s="7"/>
      <c r="AQ857" s="7"/>
    </row>
    <row r="858" ht="15.75" customHeight="1">
      <c r="A858" s="6"/>
      <c r="B858" s="7"/>
      <c r="E858" s="7"/>
      <c r="F858" s="7"/>
      <c r="J858" s="9"/>
      <c r="K858" s="9"/>
      <c r="L858" s="9"/>
      <c r="M858" s="7"/>
      <c r="N858" s="7"/>
      <c r="O858" s="11"/>
      <c r="P858" s="11"/>
      <c r="Q858" s="11"/>
      <c r="R858" s="11"/>
      <c r="W858" s="7"/>
      <c r="AP858" s="7"/>
      <c r="AQ858" s="7"/>
    </row>
    <row r="859" ht="15.75" customHeight="1">
      <c r="A859" s="6"/>
      <c r="B859" s="7"/>
      <c r="E859" s="7"/>
      <c r="F859" s="7"/>
      <c r="J859" s="9"/>
      <c r="K859" s="9"/>
      <c r="L859" s="9"/>
      <c r="M859" s="7"/>
      <c r="N859" s="7"/>
      <c r="O859" s="11"/>
      <c r="P859" s="11"/>
      <c r="Q859" s="11"/>
      <c r="R859" s="11"/>
      <c r="W859" s="7"/>
      <c r="AP859" s="7"/>
      <c r="AQ859" s="7"/>
    </row>
    <row r="860" ht="15.75" customHeight="1">
      <c r="A860" s="6"/>
      <c r="B860" s="7"/>
      <c r="E860" s="7"/>
      <c r="F860" s="7"/>
      <c r="J860" s="9"/>
      <c r="K860" s="9"/>
      <c r="L860" s="9"/>
      <c r="M860" s="7"/>
      <c r="N860" s="7"/>
      <c r="O860" s="11"/>
      <c r="P860" s="11"/>
      <c r="Q860" s="11"/>
      <c r="R860" s="11"/>
      <c r="W860" s="7"/>
      <c r="AP860" s="7"/>
      <c r="AQ860" s="7"/>
    </row>
    <row r="861" ht="15.75" customHeight="1">
      <c r="A861" s="6"/>
      <c r="B861" s="7"/>
      <c r="E861" s="7"/>
      <c r="F861" s="7"/>
      <c r="J861" s="9"/>
      <c r="K861" s="9"/>
      <c r="L861" s="9"/>
      <c r="M861" s="7"/>
      <c r="N861" s="7"/>
      <c r="O861" s="11"/>
      <c r="P861" s="11"/>
      <c r="Q861" s="11"/>
      <c r="R861" s="11"/>
      <c r="W861" s="7"/>
      <c r="AP861" s="7"/>
      <c r="AQ861" s="7"/>
    </row>
    <row r="862" ht="15.75" customHeight="1">
      <c r="A862" s="6"/>
      <c r="B862" s="7"/>
      <c r="E862" s="7"/>
      <c r="F862" s="7"/>
      <c r="J862" s="9"/>
      <c r="K862" s="9"/>
      <c r="L862" s="9"/>
      <c r="M862" s="7"/>
      <c r="N862" s="7"/>
      <c r="O862" s="11"/>
      <c r="P862" s="11"/>
      <c r="Q862" s="11"/>
      <c r="R862" s="11"/>
      <c r="W862" s="7"/>
      <c r="AP862" s="7"/>
      <c r="AQ862" s="7"/>
    </row>
    <row r="863" ht="15.75" customHeight="1">
      <c r="A863" s="6"/>
      <c r="B863" s="7"/>
      <c r="E863" s="7"/>
      <c r="F863" s="7"/>
      <c r="J863" s="9"/>
      <c r="K863" s="9"/>
      <c r="L863" s="9"/>
      <c r="M863" s="7"/>
      <c r="N863" s="7"/>
      <c r="O863" s="11"/>
      <c r="P863" s="11"/>
      <c r="Q863" s="11"/>
      <c r="R863" s="11"/>
      <c r="W863" s="7"/>
      <c r="AP863" s="7"/>
      <c r="AQ863" s="7"/>
    </row>
    <row r="864" ht="15.75" customHeight="1">
      <c r="A864" s="6"/>
      <c r="B864" s="7"/>
      <c r="E864" s="7"/>
      <c r="F864" s="7"/>
      <c r="J864" s="9"/>
      <c r="K864" s="9"/>
      <c r="L864" s="9"/>
      <c r="M864" s="7"/>
      <c r="N864" s="7"/>
      <c r="O864" s="11"/>
      <c r="P864" s="11"/>
      <c r="Q864" s="11"/>
      <c r="R864" s="11"/>
      <c r="W864" s="7"/>
      <c r="AP864" s="7"/>
      <c r="AQ864" s="7"/>
    </row>
    <row r="865" ht="15.75" customHeight="1">
      <c r="A865" s="6"/>
      <c r="B865" s="7"/>
      <c r="E865" s="7"/>
      <c r="F865" s="7"/>
      <c r="J865" s="9"/>
      <c r="K865" s="9"/>
      <c r="L865" s="9"/>
      <c r="M865" s="7"/>
      <c r="N865" s="7"/>
      <c r="O865" s="11"/>
      <c r="P865" s="11"/>
      <c r="Q865" s="11"/>
      <c r="R865" s="11"/>
      <c r="W865" s="7"/>
      <c r="AP865" s="7"/>
      <c r="AQ865" s="7"/>
    </row>
    <row r="866" ht="15.75" customHeight="1">
      <c r="A866" s="6"/>
      <c r="B866" s="7"/>
      <c r="E866" s="7"/>
      <c r="F866" s="7"/>
      <c r="J866" s="9"/>
      <c r="K866" s="9"/>
      <c r="L866" s="9"/>
      <c r="M866" s="7"/>
      <c r="N866" s="7"/>
      <c r="O866" s="11"/>
      <c r="P866" s="11"/>
      <c r="Q866" s="11"/>
      <c r="R866" s="11"/>
      <c r="W866" s="7"/>
      <c r="AP866" s="7"/>
      <c r="AQ866" s="7"/>
    </row>
    <row r="867" ht="15.75" customHeight="1">
      <c r="A867" s="6"/>
      <c r="B867" s="7"/>
      <c r="E867" s="7"/>
      <c r="F867" s="7"/>
      <c r="J867" s="9"/>
      <c r="K867" s="9"/>
      <c r="L867" s="9"/>
      <c r="M867" s="7"/>
      <c r="N867" s="7"/>
      <c r="O867" s="11"/>
      <c r="P867" s="11"/>
      <c r="Q867" s="11"/>
      <c r="R867" s="11"/>
      <c r="W867" s="7"/>
      <c r="AP867" s="7"/>
      <c r="AQ867" s="7"/>
    </row>
    <row r="868" ht="15.75" customHeight="1">
      <c r="A868" s="6"/>
      <c r="B868" s="7"/>
      <c r="E868" s="7"/>
      <c r="F868" s="7"/>
      <c r="J868" s="9"/>
      <c r="K868" s="9"/>
      <c r="L868" s="9"/>
      <c r="M868" s="7"/>
      <c r="N868" s="7"/>
      <c r="O868" s="11"/>
      <c r="P868" s="11"/>
      <c r="Q868" s="11"/>
      <c r="R868" s="11"/>
      <c r="W868" s="7"/>
      <c r="AP868" s="7"/>
      <c r="AQ868" s="7"/>
    </row>
    <row r="869" ht="15.75" customHeight="1">
      <c r="A869" s="6"/>
      <c r="B869" s="7"/>
      <c r="E869" s="7"/>
      <c r="F869" s="7"/>
      <c r="J869" s="9"/>
      <c r="K869" s="9"/>
      <c r="L869" s="9"/>
      <c r="M869" s="7"/>
      <c r="N869" s="7"/>
      <c r="O869" s="11"/>
      <c r="P869" s="11"/>
      <c r="Q869" s="11"/>
      <c r="R869" s="11"/>
      <c r="W869" s="7"/>
      <c r="AP869" s="7"/>
      <c r="AQ869" s="7"/>
    </row>
    <row r="870" ht="15.75" customHeight="1">
      <c r="A870" s="6"/>
      <c r="B870" s="7"/>
      <c r="E870" s="7"/>
      <c r="F870" s="7"/>
      <c r="J870" s="9"/>
      <c r="K870" s="9"/>
      <c r="L870" s="9"/>
      <c r="M870" s="7"/>
      <c r="N870" s="7"/>
      <c r="O870" s="11"/>
      <c r="P870" s="11"/>
      <c r="Q870" s="11"/>
      <c r="R870" s="11"/>
      <c r="W870" s="7"/>
      <c r="AP870" s="7"/>
      <c r="AQ870" s="7"/>
    </row>
    <row r="871" ht="15.75" customHeight="1">
      <c r="A871" s="6"/>
      <c r="B871" s="7"/>
      <c r="E871" s="7"/>
      <c r="F871" s="7"/>
      <c r="J871" s="9"/>
      <c r="K871" s="9"/>
      <c r="L871" s="9"/>
      <c r="M871" s="7"/>
      <c r="N871" s="7"/>
      <c r="O871" s="11"/>
      <c r="P871" s="11"/>
      <c r="Q871" s="11"/>
      <c r="R871" s="11"/>
      <c r="W871" s="7"/>
      <c r="AP871" s="7"/>
      <c r="AQ871" s="7"/>
    </row>
    <row r="872" ht="15.75" customHeight="1">
      <c r="A872" s="6"/>
      <c r="B872" s="7"/>
      <c r="E872" s="7"/>
      <c r="F872" s="7"/>
      <c r="J872" s="9"/>
      <c r="K872" s="9"/>
      <c r="L872" s="9"/>
      <c r="M872" s="7"/>
      <c r="N872" s="7"/>
      <c r="O872" s="11"/>
      <c r="P872" s="11"/>
      <c r="Q872" s="11"/>
      <c r="R872" s="11"/>
      <c r="W872" s="7"/>
      <c r="AP872" s="7"/>
      <c r="AQ872" s="7"/>
    </row>
    <row r="873" ht="15.75" customHeight="1">
      <c r="A873" s="6"/>
      <c r="B873" s="7"/>
      <c r="E873" s="7"/>
      <c r="F873" s="7"/>
      <c r="J873" s="9"/>
      <c r="K873" s="9"/>
      <c r="L873" s="9"/>
      <c r="M873" s="7"/>
      <c r="N873" s="7"/>
      <c r="O873" s="11"/>
      <c r="P873" s="11"/>
      <c r="Q873" s="11"/>
      <c r="R873" s="11"/>
      <c r="W873" s="7"/>
      <c r="AP873" s="7"/>
      <c r="AQ873" s="7"/>
    </row>
    <row r="874" ht="15.75" customHeight="1">
      <c r="A874" s="6"/>
      <c r="B874" s="7"/>
      <c r="E874" s="7"/>
      <c r="F874" s="7"/>
      <c r="J874" s="9"/>
      <c r="K874" s="9"/>
      <c r="L874" s="9"/>
      <c r="M874" s="7"/>
      <c r="N874" s="7"/>
      <c r="O874" s="11"/>
      <c r="P874" s="11"/>
      <c r="Q874" s="11"/>
      <c r="R874" s="11"/>
      <c r="W874" s="7"/>
      <c r="AP874" s="7"/>
      <c r="AQ874" s="7"/>
    </row>
    <row r="875" ht="15.75" customHeight="1">
      <c r="A875" s="6"/>
      <c r="B875" s="7"/>
      <c r="E875" s="7"/>
      <c r="F875" s="7"/>
      <c r="J875" s="9"/>
      <c r="K875" s="9"/>
      <c r="L875" s="9"/>
      <c r="M875" s="7"/>
      <c r="N875" s="7"/>
      <c r="O875" s="11"/>
      <c r="P875" s="11"/>
      <c r="Q875" s="11"/>
      <c r="R875" s="11"/>
      <c r="W875" s="7"/>
      <c r="AP875" s="7"/>
      <c r="AQ875" s="7"/>
    </row>
    <row r="876" ht="15.75" customHeight="1">
      <c r="A876" s="6"/>
      <c r="B876" s="7"/>
      <c r="E876" s="7"/>
      <c r="F876" s="7"/>
      <c r="J876" s="9"/>
      <c r="K876" s="9"/>
      <c r="L876" s="9"/>
      <c r="M876" s="7"/>
      <c r="N876" s="7"/>
      <c r="O876" s="11"/>
      <c r="P876" s="11"/>
      <c r="Q876" s="11"/>
      <c r="R876" s="11"/>
      <c r="W876" s="7"/>
      <c r="AP876" s="7"/>
      <c r="AQ876" s="7"/>
    </row>
    <row r="877" ht="15.75" customHeight="1">
      <c r="A877" s="6"/>
      <c r="B877" s="7"/>
      <c r="E877" s="7"/>
      <c r="F877" s="7"/>
      <c r="J877" s="9"/>
      <c r="K877" s="9"/>
      <c r="L877" s="9"/>
      <c r="M877" s="7"/>
      <c r="N877" s="7"/>
      <c r="O877" s="11"/>
      <c r="P877" s="11"/>
      <c r="Q877" s="11"/>
      <c r="R877" s="11"/>
      <c r="W877" s="7"/>
      <c r="AP877" s="7"/>
      <c r="AQ877" s="7"/>
    </row>
    <row r="878" ht="15.75" customHeight="1">
      <c r="A878" s="6"/>
      <c r="B878" s="7"/>
      <c r="E878" s="7"/>
      <c r="F878" s="7"/>
      <c r="J878" s="9"/>
      <c r="K878" s="9"/>
      <c r="L878" s="9"/>
      <c r="M878" s="7"/>
      <c r="N878" s="7"/>
      <c r="O878" s="11"/>
      <c r="P878" s="11"/>
      <c r="Q878" s="11"/>
      <c r="R878" s="11"/>
      <c r="W878" s="7"/>
      <c r="AP878" s="7"/>
      <c r="AQ878" s="7"/>
    </row>
    <row r="879" ht="15.75" customHeight="1">
      <c r="A879" s="6"/>
      <c r="B879" s="7"/>
      <c r="E879" s="7"/>
      <c r="F879" s="7"/>
      <c r="J879" s="9"/>
      <c r="K879" s="9"/>
      <c r="L879" s="9"/>
      <c r="M879" s="7"/>
      <c r="N879" s="7"/>
      <c r="O879" s="11"/>
      <c r="P879" s="11"/>
      <c r="Q879" s="11"/>
      <c r="R879" s="11"/>
      <c r="W879" s="7"/>
      <c r="AP879" s="7"/>
      <c r="AQ879" s="7"/>
    </row>
    <row r="880" ht="15.75" customHeight="1">
      <c r="A880" s="6"/>
      <c r="B880" s="7"/>
      <c r="E880" s="7"/>
      <c r="F880" s="7"/>
      <c r="J880" s="9"/>
      <c r="K880" s="9"/>
      <c r="L880" s="9"/>
      <c r="M880" s="7"/>
      <c r="N880" s="7"/>
      <c r="O880" s="11"/>
      <c r="P880" s="11"/>
      <c r="Q880" s="11"/>
      <c r="R880" s="11"/>
      <c r="W880" s="7"/>
      <c r="AP880" s="7"/>
      <c r="AQ880" s="7"/>
    </row>
    <row r="881" ht="15.75" customHeight="1">
      <c r="A881" s="6"/>
      <c r="B881" s="7"/>
      <c r="E881" s="7"/>
      <c r="F881" s="7"/>
      <c r="J881" s="9"/>
      <c r="K881" s="9"/>
      <c r="L881" s="9"/>
      <c r="M881" s="7"/>
      <c r="N881" s="7"/>
      <c r="O881" s="11"/>
      <c r="P881" s="11"/>
      <c r="Q881" s="11"/>
      <c r="R881" s="11"/>
      <c r="W881" s="7"/>
      <c r="AP881" s="7"/>
      <c r="AQ881" s="7"/>
    </row>
    <row r="882" ht="15.75" customHeight="1">
      <c r="A882" s="6"/>
      <c r="B882" s="7"/>
      <c r="E882" s="7"/>
      <c r="F882" s="7"/>
      <c r="J882" s="9"/>
      <c r="K882" s="9"/>
      <c r="L882" s="9"/>
      <c r="M882" s="7"/>
      <c r="N882" s="7"/>
      <c r="O882" s="11"/>
      <c r="P882" s="11"/>
      <c r="Q882" s="11"/>
      <c r="R882" s="11"/>
      <c r="W882" s="7"/>
      <c r="AP882" s="7"/>
      <c r="AQ882" s="7"/>
    </row>
    <row r="883" ht="15.75" customHeight="1">
      <c r="A883" s="6"/>
      <c r="B883" s="7"/>
      <c r="E883" s="7"/>
      <c r="F883" s="7"/>
      <c r="J883" s="9"/>
      <c r="K883" s="9"/>
      <c r="L883" s="9"/>
      <c r="M883" s="7"/>
      <c r="N883" s="7"/>
      <c r="O883" s="11"/>
      <c r="P883" s="11"/>
      <c r="Q883" s="11"/>
      <c r="R883" s="11"/>
      <c r="W883" s="7"/>
      <c r="AP883" s="7"/>
      <c r="AQ883" s="7"/>
    </row>
    <row r="884" ht="15.75" customHeight="1">
      <c r="A884" s="6"/>
      <c r="B884" s="7"/>
      <c r="E884" s="7"/>
      <c r="F884" s="7"/>
      <c r="J884" s="9"/>
      <c r="K884" s="9"/>
      <c r="L884" s="9"/>
      <c r="M884" s="7"/>
      <c r="N884" s="7"/>
      <c r="O884" s="11"/>
      <c r="P884" s="11"/>
      <c r="Q884" s="11"/>
      <c r="R884" s="11"/>
      <c r="W884" s="7"/>
      <c r="AP884" s="7"/>
      <c r="AQ884" s="7"/>
    </row>
    <row r="885" ht="15.75" customHeight="1">
      <c r="A885" s="6"/>
      <c r="B885" s="7"/>
      <c r="E885" s="7"/>
      <c r="F885" s="7"/>
      <c r="J885" s="9"/>
      <c r="K885" s="9"/>
      <c r="L885" s="9"/>
      <c r="M885" s="7"/>
      <c r="N885" s="7"/>
      <c r="O885" s="11"/>
      <c r="P885" s="11"/>
      <c r="Q885" s="11"/>
      <c r="R885" s="11"/>
      <c r="W885" s="7"/>
      <c r="AP885" s="7"/>
      <c r="AQ885" s="7"/>
    </row>
    <row r="886" ht="15.75" customHeight="1">
      <c r="A886" s="6"/>
      <c r="B886" s="7"/>
      <c r="E886" s="7"/>
      <c r="F886" s="7"/>
      <c r="J886" s="9"/>
      <c r="K886" s="9"/>
      <c r="L886" s="9"/>
      <c r="M886" s="7"/>
      <c r="N886" s="7"/>
      <c r="O886" s="11"/>
      <c r="P886" s="11"/>
      <c r="Q886" s="11"/>
      <c r="R886" s="11"/>
      <c r="W886" s="7"/>
      <c r="AP886" s="7"/>
      <c r="AQ886" s="7"/>
    </row>
    <row r="887" ht="15.75" customHeight="1">
      <c r="A887" s="6"/>
      <c r="B887" s="7"/>
      <c r="E887" s="7"/>
      <c r="F887" s="7"/>
      <c r="J887" s="9"/>
      <c r="K887" s="9"/>
      <c r="L887" s="9"/>
      <c r="M887" s="7"/>
      <c r="N887" s="7"/>
      <c r="O887" s="11"/>
      <c r="P887" s="11"/>
      <c r="Q887" s="11"/>
      <c r="R887" s="11"/>
      <c r="W887" s="7"/>
      <c r="AP887" s="7"/>
      <c r="AQ887" s="7"/>
    </row>
    <row r="888" ht="15.75" customHeight="1">
      <c r="A888" s="6"/>
      <c r="B888" s="7"/>
      <c r="E888" s="7"/>
      <c r="F888" s="7"/>
      <c r="J888" s="9"/>
      <c r="K888" s="9"/>
      <c r="L888" s="9"/>
      <c r="M888" s="7"/>
      <c r="N888" s="7"/>
      <c r="O888" s="11"/>
      <c r="P888" s="11"/>
      <c r="Q888" s="11"/>
      <c r="R888" s="11"/>
      <c r="W888" s="7"/>
      <c r="AP888" s="7"/>
      <c r="AQ888" s="7"/>
    </row>
    <row r="889" ht="15.75" customHeight="1">
      <c r="A889" s="6"/>
      <c r="B889" s="7"/>
      <c r="E889" s="7"/>
      <c r="F889" s="7"/>
      <c r="J889" s="9"/>
      <c r="K889" s="9"/>
      <c r="L889" s="9"/>
      <c r="M889" s="7"/>
      <c r="N889" s="7"/>
      <c r="O889" s="11"/>
      <c r="P889" s="11"/>
      <c r="Q889" s="11"/>
      <c r="R889" s="11"/>
      <c r="W889" s="7"/>
      <c r="AP889" s="7"/>
      <c r="AQ889" s="7"/>
    </row>
    <row r="890" ht="15.75" customHeight="1">
      <c r="A890" s="6"/>
      <c r="B890" s="7"/>
      <c r="E890" s="7"/>
      <c r="F890" s="7"/>
      <c r="J890" s="9"/>
      <c r="K890" s="9"/>
      <c r="L890" s="9"/>
      <c r="M890" s="7"/>
      <c r="N890" s="7"/>
      <c r="O890" s="11"/>
      <c r="P890" s="11"/>
      <c r="Q890" s="11"/>
      <c r="R890" s="11"/>
      <c r="W890" s="7"/>
      <c r="AP890" s="7"/>
      <c r="AQ890" s="7"/>
    </row>
    <row r="891" ht="15.75" customHeight="1">
      <c r="A891" s="6"/>
      <c r="B891" s="7"/>
      <c r="E891" s="7"/>
      <c r="F891" s="7"/>
      <c r="J891" s="9"/>
      <c r="K891" s="9"/>
      <c r="L891" s="9"/>
      <c r="M891" s="7"/>
      <c r="N891" s="7"/>
      <c r="O891" s="11"/>
      <c r="P891" s="11"/>
      <c r="Q891" s="11"/>
      <c r="R891" s="11"/>
      <c r="W891" s="7"/>
      <c r="AP891" s="7"/>
      <c r="AQ891" s="7"/>
    </row>
    <row r="892" ht="15.75" customHeight="1">
      <c r="A892" s="6"/>
      <c r="B892" s="7"/>
      <c r="E892" s="7"/>
      <c r="F892" s="7"/>
      <c r="J892" s="9"/>
      <c r="K892" s="9"/>
      <c r="L892" s="9"/>
      <c r="M892" s="7"/>
      <c r="N892" s="7"/>
      <c r="O892" s="11"/>
      <c r="P892" s="11"/>
      <c r="Q892" s="11"/>
      <c r="R892" s="11"/>
      <c r="W892" s="7"/>
      <c r="AP892" s="7"/>
      <c r="AQ892" s="7"/>
    </row>
    <row r="893" ht="15.75" customHeight="1">
      <c r="A893" s="6"/>
      <c r="B893" s="7"/>
      <c r="E893" s="7"/>
      <c r="F893" s="7"/>
      <c r="J893" s="9"/>
      <c r="K893" s="9"/>
      <c r="L893" s="9"/>
      <c r="M893" s="7"/>
      <c r="N893" s="7"/>
      <c r="O893" s="11"/>
      <c r="P893" s="11"/>
      <c r="Q893" s="11"/>
      <c r="R893" s="11"/>
      <c r="W893" s="7"/>
      <c r="AP893" s="7"/>
      <c r="AQ893" s="7"/>
    </row>
    <row r="894" ht="15.75" customHeight="1">
      <c r="A894" s="6"/>
      <c r="B894" s="7"/>
      <c r="E894" s="7"/>
      <c r="F894" s="7"/>
      <c r="J894" s="9"/>
      <c r="K894" s="9"/>
      <c r="L894" s="9"/>
      <c r="M894" s="7"/>
      <c r="N894" s="7"/>
      <c r="O894" s="11"/>
      <c r="P894" s="11"/>
      <c r="Q894" s="11"/>
      <c r="R894" s="11"/>
      <c r="W894" s="7"/>
      <c r="AP894" s="7"/>
      <c r="AQ894" s="7"/>
    </row>
    <row r="895" ht="15.75" customHeight="1">
      <c r="A895" s="6"/>
      <c r="B895" s="7"/>
      <c r="E895" s="7"/>
      <c r="F895" s="7"/>
      <c r="J895" s="9"/>
      <c r="K895" s="9"/>
      <c r="L895" s="9"/>
      <c r="M895" s="7"/>
      <c r="N895" s="7"/>
      <c r="O895" s="11"/>
      <c r="P895" s="11"/>
      <c r="Q895" s="11"/>
      <c r="R895" s="11"/>
      <c r="W895" s="7"/>
      <c r="AP895" s="7"/>
      <c r="AQ895" s="7"/>
    </row>
    <row r="896" ht="15.75" customHeight="1">
      <c r="A896" s="6"/>
      <c r="B896" s="7"/>
      <c r="E896" s="7"/>
      <c r="F896" s="7"/>
      <c r="J896" s="9"/>
      <c r="K896" s="9"/>
      <c r="L896" s="9"/>
      <c r="M896" s="7"/>
      <c r="N896" s="7"/>
      <c r="O896" s="11"/>
      <c r="P896" s="11"/>
      <c r="Q896" s="11"/>
      <c r="R896" s="11"/>
      <c r="W896" s="7"/>
      <c r="AP896" s="7"/>
      <c r="AQ896" s="7"/>
    </row>
    <row r="897" ht="15.75" customHeight="1">
      <c r="A897" s="6"/>
      <c r="B897" s="7"/>
      <c r="E897" s="7"/>
      <c r="F897" s="7"/>
      <c r="J897" s="9"/>
      <c r="K897" s="9"/>
      <c r="L897" s="9"/>
      <c r="M897" s="7"/>
      <c r="N897" s="7"/>
      <c r="O897" s="11"/>
      <c r="P897" s="11"/>
      <c r="Q897" s="11"/>
      <c r="R897" s="11"/>
      <c r="W897" s="7"/>
      <c r="AP897" s="7"/>
      <c r="AQ897" s="7"/>
    </row>
    <row r="898" ht="15.75" customHeight="1">
      <c r="A898" s="6"/>
      <c r="B898" s="7"/>
      <c r="E898" s="7"/>
      <c r="F898" s="7"/>
      <c r="J898" s="9"/>
      <c r="K898" s="9"/>
      <c r="L898" s="9"/>
      <c r="M898" s="7"/>
      <c r="N898" s="7"/>
      <c r="O898" s="11"/>
      <c r="P898" s="11"/>
      <c r="Q898" s="11"/>
      <c r="R898" s="11"/>
      <c r="W898" s="7"/>
      <c r="AP898" s="7"/>
      <c r="AQ898" s="7"/>
    </row>
    <row r="899" ht="15.75" customHeight="1">
      <c r="A899" s="6"/>
      <c r="B899" s="7"/>
      <c r="E899" s="7"/>
      <c r="F899" s="7"/>
      <c r="J899" s="9"/>
      <c r="K899" s="9"/>
      <c r="L899" s="9"/>
      <c r="M899" s="7"/>
      <c r="N899" s="7"/>
      <c r="O899" s="11"/>
      <c r="P899" s="11"/>
      <c r="Q899" s="11"/>
      <c r="R899" s="11"/>
      <c r="W899" s="7"/>
      <c r="AP899" s="7"/>
      <c r="AQ899" s="7"/>
    </row>
    <row r="900" ht="15.75" customHeight="1">
      <c r="A900" s="6"/>
      <c r="B900" s="7"/>
      <c r="E900" s="7"/>
      <c r="F900" s="7"/>
      <c r="J900" s="9"/>
      <c r="K900" s="9"/>
      <c r="L900" s="9"/>
      <c r="M900" s="7"/>
      <c r="N900" s="7"/>
      <c r="O900" s="11"/>
      <c r="P900" s="11"/>
      <c r="Q900" s="11"/>
      <c r="R900" s="11"/>
      <c r="W900" s="7"/>
      <c r="AP900" s="7"/>
      <c r="AQ900" s="7"/>
    </row>
    <row r="901" ht="15.75" customHeight="1">
      <c r="A901" s="6"/>
      <c r="B901" s="7"/>
      <c r="E901" s="7"/>
      <c r="F901" s="7"/>
      <c r="J901" s="9"/>
      <c r="K901" s="9"/>
      <c r="L901" s="9"/>
      <c r="M901" s="7"/>
      <c r="N901" s="7"/>
      <c r="O901" s="11"/>
      <c r="P901" s="11"/>
      <c r="Q901" s="11"/>
      <c r="R901" s="11"/>
      <c r="W901" s="7"/>
      <c r="AP901" s="7"/>
      <c r="AQ901" s="7"/>
    </row>
    <row r="902" ht="15.75" customHeight="1">
      <c r="A902" s="6"/>
      <c r="B902" s="7"/>
      <c r="E902" s="7"/>
      <c r="F902" s="7"/>
      <c r="J902" s="9"/>
      <c r="K902" s="9"/>
      <c r="L902" s="9"/>
      <c r="M902" s="7"/>
      <c r="N902" s="7"/>
      <c r="O902" s="11"/>
      <c r="P902" s="11"/>
      <c r="Q902" s="11"/>
      <c r="R902" s="11"/>
      <c r="W902" s="7"/>
      <c r="AP902" s="7"/>
      <c r="AQ902" s="7"/>
    </row>
    <row r="903" ht="15.75" customHeight="1">
      <c r="A903" s="6"/>
      <c r="B903" s="7"/>
      <c r="E903" s="7"/>
      <c r="F903" s="7"/>
      <c r="J903" s="9"/>
      <c r="K903" s="9"/>
      <c r="L903" s="9"/>
      <c r="M903" s="7"/>
      <c r="N903" s="7"/>
      <c r="O903" s="11"/>
      <c r="P903" s="11"/>
      <c r="Q903" s="11"/>
      <c r="R903" s="11"/>
      <c r="W903" s="7"/>
      <c r="AP903" s="7"/>
      <c r="AQ903" s="7"/>
    </row>
    <row r="904" ht="15.75" customHeight="1">
      <c r="A904" s="6"/>
      <c r="B904" s="7"/>
      <c r="E904" s="7"/>
      <c r="F904" s="7"/>
      <c r="J904" s="9"/>
      <c r="K904" s="9"/>
      <c r="L904" s="9"/>
      <c r="M904" s="7"/>
      <c r="N904" s="7"/>
      <c r="O904" s="11"/>
      <c r="P904" s="11"/>
      <c r="Q904" s="11"/>
      <c r="R904" s="11"/>
      <c r="W904" s="7"/>
      <c r="AP904" s="7"/>
      <c r="AQ904" s="7"/>
    </row>
    <row r="905" ht="15.75" customHeight="1">
      <c r="A905" s="6"/>
      <c r="B905" s="7"/>
      <c r="E905" s="7"/>
      <c r="F905" s="7"/>
      <c r="J905" s="9"/>
      <c r="K905" s="9"/>
      <c r="L905" s="9"/>
      <c r="M905" s="7"/>
      <c r="N905" s="7"/>
      <c r="O905" s="11"/>
      <c r="P905" s="11"/>
      <c r="Q905" s="11"/>
      <c r="R905" s="11"/>
      <c r="W905" s="7"/>
      <c r="AP905" s="7"/>
      <c r="AQ905" s="7"/>
    </row>
    <row r="906" ht="15.75" customHeight="1">
      <c r="A906" s="6"/>
      <c r="B906" s="7"/>
      <c r="E906" s="7"/>
      <c r="F906" s="7"/>
      <c r="J906" s="9"/>
      <c r="K906" s="9"/>
      <c r="L906" s="9"/>
      <c r="M906" s="7"/>
      <c r="N906" s="7"/>
      <c r="O906" s="11"/>
      <c r="P906" s="11"/>
      <c r="Q906" s="11"/>
      <c r="R906" s="11"/>
      <c r="W906" s="7"/>
      <c r="AP906" s="7"/>
      <c r="AQ906" s="7"/>
    </row>
    <row r="907" ht="15.75" customHeight="1">
      <c r="A907" s="6"/>
      <c r="B907" s="7"/>
      <c r="E907" s="7"/>
      <c r="F907" s="7"/>
      <c r="J907" s="9"/>
      <c r="K907" s="9"/>
      <c r="L907" s="9"/>
      <c r="M907" s="7"/>
      <c r="N907" s="7"/>
      <c r="O907" s="11"/>
      <c r="P907" s="11"/>
      <c r="Q907" s="11"/>
      <c r="R907" s="11"/>
      <c r="W907" s="7"/>
      <c r="AP907" s="7"/>
      <c r="AQ907" s="7"/>
    </row>
    <row r="908" ht="15.75" customHeight="1">
      <c r="A908" s="6"/>
      <c r="B908" s="7"/>
      <c r="E908" s="7"/>
      <c r="F908" s="7"/>
      <c r="J908" s="9"/>
      <c r="K908" s="9"/>
      <c r="L908" s="9"/>
      <c r="M908" s="7"/>
      <c r="N908" s="7"/>
      <c r="O908" s="11"/>
      <c r="P908" s="11"/>
      <c r="Q908" s="11"/>
      <c r="R908" s="11"/>
      <c r="W908" s="7"/>
      <c r="AP908" s="7"/>
      <c r="AQ908" s="7"/>
    </row>
    <row r="909" ht="15.75" customHeight="1">
      <c r="A909" s="6"/>
      <c r="B909" s="7"/>
      <c r="E909" s="7"/>
      <c r="F909" s="7"/>
      <c r="J909" s="9"/>
      <c r="K909" s="9"/>
      <c r="L909" s="9"/>
      <c r="M909" s="7"/>
      <c r="N909" s="7"/>
      <c r="O909" s="11"/>
      <c r="P909" s="11"/>
      <c r="Q909" s="11"/>
      <c r="R909" s="11"/>
      <c r="W909" s="7"/>
      <c r="AP909" s="7"/>
      <c r="AQ909" s="7"/>
    </row>
    <row r="910" ht="15.75" customHeight="1">
      <c r="A910" s="6"/>
      <c r="B910" s="7"/>
      <c r="E910" s="7"/>
      <c r="F910" s="7"/>
      <c r="J910" s="9"/>
      <c r="K910" s="9"/>
      <c r="L910" s="9"/>
      <c r="M910" s="7"/>
      <c r="N910" s="7"/>
      <c r="O910" s="11"/>
      <c r="P910" s="11"/>
      <c r="Q910" s="11"/>
      <c r="R910" s="11"/>
      <c r="W910" s="7"/>
      <c r="AP910" s="7"/>
      <c r="AQ910" s="7"/>
    </row>
    <row r="911" ht="15.75" customHeight="1">
      <c r="A911" s="6"/>
      <c r="B911" s="7"/>
      <c r="E911" s="7"/>
      <c r="F911" s="7"/>
      <c r="J911" s="9"/>
      <c r="K911" s="9"/>
      <c r="L911" s="9"/>
      <c r="M911" s="7"/>
      <c r="N911" s="7"/>
      <c r="O911" s="11"/>
      <c r="P911" s="11"/>
      <c r="Q911" s="11"/>
      <c r="R911" s="11"/>
      <c r="W911" s="7"/>
      <c r="AP911" s="7"/>
      <c r="AQ911" s="7"/>
    </row>
    <row r="912" ht="15.75" customHeight="1">
      <c r="A912" s="6"/>
      <c r="B912" s="7"/>
      <c r="E912" s="7"/>
      <c r="F912" s="7"/>
      <c r="J912" s="9"/>
      <c r="K912" s="9"/>
      <c r="L912" s="9"/>
      <c r="M912" s="7"/>
      <c r="N912" s="7"/>
      <c r="O912" s="11"/>
      <c r="P912" s="11"/>
      <c r="Q912" s="11"/>
      <c r="R912" s="11"/>
      <c r="W912" s="7"/>
      <c r="AP912" s="7"/>
      <c r="AQ912" s="7"/>
    </row>
    <row r="913" ht="15.75" customHeight="1">
      <c r="A913" s="6"/>
      <c r="B913" s="7"/>
      <c r="E913" s="7"/>
      <c r="F913" s="7"/>
      <c r="J913" s="9"/>
      <c r="K913" s="9"/>
      <c r="L913" s="9"/>
      <c r="M913" s="7"/>
      <c r="N913" s="7"/>
      <c r="O913" s="11"/>
      <c r="P913" s="11"/>
      <c r="Q913" s="11"/>
      <c r="R913" s="11"/>
      <c r="W913" s="7"/>
      <c r="AP913" s="7"/>
      <c r="AQ913" s="7"/>
    </row>
    <row r="914" ht="15.75" customHeight="1">
      <c r="A914" s="6"/>
      <c r="B914" s="7"/>
      <c r="E914" s="7"/>
      <c r="F914" s="7"/>
      <c r="J914" s="9"/>
      <c r="K914" s="9"/>
      <c r="L914" s="9"/>
      <c r="M914" s="7"/>
      <c r="N914" s="7"/>
      <c r="O914" s="11"/>
      <c r="P914" s="11"/>
      <c r="Q914" s="11"/>
      <c r="R914" s="11"/>
      <c r="W914" s="7"/>
      <c r="AP914" s="7"/>
      <c r="AQ914" s="7"/>
    </row>
    <row r="915" ht="15.75" customHeight="1">
      <c r="A915" s="6"/>
      <c r="B915" s="7"/>
      <c r="E915" s="7"/>
      <c r="F915" s="7"/>
      <c r="J915" s="9"/>
      <c r="K915" s="9"/>
      <c r="L915" s="9"/>
      <c r="M915" s="7"/>
      <c r="N915" s="7"/>
      <c r="O915" s="11"/>
      <c r="P915" s="11"/>
      <c r="Q915" s="11"/>
      <c r="R915" s="11"/>
      <c r="W915" s="7"/>
      <c r="AP915" s="7"/>
      <c r="AQ915" s="7"/>
    </row>
    <row r="916" ht="15.75" customHeight="1">
      <c r="A916" s="6"/>
      <c r="B916" s="7"/>
      <c r="E916" s="7"/>
      <c r="F916" s="7"/>
      <c r="J916" s="9"/>
      <c r="K916" s="9"/>
      <c r="L916" s="9"/>
      <c r="M916" s="7"/>
      <c r="N916" s="7"/>
      <c r="O916" s="11"/>
      <c r="P916" s="11"/>
      <c r="Q916" s="11"/>
      <c r="R916" s="11"/>
      <c r="W916" s="7"/>
      <c r="AP916" s="7"/>
      <c r="AQ916" s="7"/>
    </row>
    <row r="917" ht="15.75" customHeight="1">
      <c r="A917" s="6"/>
      <c r="B917" s="7"/>
      <c r="E917" s="7"/>
      <c r="F917" s="7"/>
      <c r="J917" s="9"/>
      <c r="K917" s="9"/>
      <c r="L917" s="9"/>
      <c r="M917" s="7"/>
      <c r="N917" s="7"/>
      <c r="O917" s="11"/>
      <c r="P917" s="11"/>
      <c r="Q917" s="11"/>
      <c r="R917" s="11"/>
      <c r="W917" s="7"/>
      <c r="AP917" s="7"/>
      <c r="AQ917" s="7"/>
    </row>
    <row r="918" ht="15.75" customHeight="1">
      <c r="A918" s="6"/>
      <c r="B918" s="7"/>
      <c r="E918" s="7"/>
      <c r="F918" s="7"/>
      <c r="J918" s="9"/>
      <c r="K918" s="9"/>
      <c r="L918" s="9"/>
      <c r="M918" s="7"/>
      <c r="N918" s="7"/>
      <c r="O918" s="11"/>
      <c r="P918" s="11"/>
      <c r="Q918" s="11"/>
      <c r="R918" s="11"/>
      <c r="W918" s="7"/>
      <c r="AP918" s="7"/>
      <c r="AQ918" s="7"/>
    </row>
    <row r="919" ht="15.75" customHeight="1">
      <c r="A919" s="6"/>
      <c r="B919" s="7"/>
      <c r="E919" s="7"/>
      <c r="F919" s="7"/>
      <c r="J919" s="9"/>
      <c r="K919" s="9"/>
      <c r="L919" s="9"/>
      <c r="M919" s="7"/>
      <c r="N919" s="7"/>
      <c r="O919" s="11"/>
      <c r="P919" s="11"/>
      <c r="Q919" s="11"/>
      <c r="R919" s="11"/>
      <c r="W919" s="7"/>
      <c r="AP919" s="7"/>
      <c r="AQ919" s="7"/>
    </row>
    <row r="920" ht="15.75" customHeight="1">
      <c r="A920" s="6"/>
      <c r="B920" s="7"/>
      <c r="E920" s="7"/>
      <c r="F920" s="7"/>
      <c r="J920" s="9"/>
      <c r="K920" s="9"/>
      <c r="L920" s="9"/>
      <c r="M920" s="7"/>
      <c r="N920" s="7"/>
      <c r="O920" s="11"/>
      <c r="P920" s="11"/>
      <c r="Q920" s="11"/>
      <c r="R920" s="11"/>
      <c r="W920" s="7"/>
      <c r="AP920" s="7"/>
      <c r="AQ920" s="7"/>
    </row>
    <row r="921" ht="15.75" customHeight="1">
      <c r="A921" s="6"/>
      <c r="B921" s="7"/>
      <c r="E921" s="7"/>
      <c r="F921" s="7"/>
      <c r="J921" s="9"/>
      <c r="K921" s="9"/>
      <c r="L921" s="9"/>
      <c r="M921" s="7"/>
      <c r="N921" s="7"/>
      <c r="O921" s="11"/>
      <c r="P921" s="11"/>
      <c r="Q921" s="11"/>
      <c r="R921" s="11"/>
      <c r="W921" s="7"/>
      <c r="AP921" s="7"/>
      <c r="AQ921" s="7"/>
    </row>
    <row r="922" ht="15.75" customHeight="1">
      <c r="A922" s="6"/>
      <c r="B922" s="7"/>
      <c r="E922" s="7"/>
      <c r="F922" s="7"/>
      <c r="J922" s="9"/>
      <c r="K922" s="9"/>
      <c r="L922" s="9"/>
      <c r="M922" s="7"/>
      <c r="N922" s="7"/>
      <c r="O922" s="11"/>
      <c r="P922" s="11"/>
      <c r="Q922" s="11"/>
      <c r="R922" s="11"/>
      <c r="W922" s="7"/>
      <c r="AP922" s="7"/>
      <c r="AQ922" s="7"/>
    </row>
    <row r="923" ht="15.75" customHeight="1">
      <c r="A923" s="6"/>
      <c r="B923" s="7"/>
      <c r="E923" s="7"/>
      <c r="F923" s="7"/>
      <c r="J923" s="9"/>
      <c r="K923" s="9"/>
      <c r="L923" s="9"/>
      <c r="M923" s="7"/>
      <c r="N923" s="7"/>
      <c r="O923" s="11"/>
      <c r="P923" s="11"/>
      <c r="Q923" s="11"/>
      <c r="R923" s="11"/>
      <c r="W923" s="7"/>
      <c r="AP923" s="7"/>
      <c r="AQ923" s="7"/>
    </row>
    <row r="924" ht="15.75" customHeight="1">
      <c r="A924" s="6"/>
      <c r="B924" s="7"/>
      <c r="E924" s="7"/>
      <c r="F924" s="7"/>
      <c r="J924" s="9"/>
      <c r="K924" s="9"/>
      <c r="L924" s="9"/>
      <c r="M924" s="7"/>
      <c r="N924" s="7"/>
      <c r="O924" s="11"/>
      <c r="P924" s="11"/>
      <c r="Q924" s="11"/>
      <c r="R924" s="11"/>
      <c r="W924" s="7"/>
      <c r="AP924" s="7"/>
      <c r="AQ924" s="7"/>
    </row>
    <row r="925" ht="15.75" customHeight="1">
      <c r="A925" s="6"/>
      <c r="B925" s="7"/>
      <c r="E925" s="7"/>
      <c r="F925" s="7"/>
      <c r="J925" s="9"/>
      <c r="K925" s="9"/>
      <c r="L925" s="9"/>
      <c r="M925" s="7"/>
      <c r="N925" s="7"/>
      <c r="O925" s="11"/>
      <c r="P925" s="11"/>
      <c r="Q925" s="11"/>
      <c r="R925" s="11"/>
      <c r="W925" s="7"/>
      <c r="AP925" s="7"/>
      <c r="AQ925" s="7"/>
    </row>
    <row r="926" ht="15.75" customHeight="1">
      <c r="A926" s="6"/>
      <c r="B926" s="7"/>
      <c r="E926" s="7"/>
      <c r="F926" s="7"/>
      <c r="J926" s="9"/>
      <c r="K926" s="9"/>
      <c r="L926" s="9"/>
      <c r="M926" s="7"/>
      <c r="N926" s="7"/>
      <c r="O926" s="11"/>
      <c r="P926" s="11"/>
      <c r="Q926" s="11"/>
      <c r="R926" s="11"/>
      <c r="W926" s="7"/>
      <c r="AP926" s="7"/>
      <c r="AQ926" s="7"/>
    </row>
    <row r="927" ht="15.75" customHeight="1">
      <c r="A927" s="6"/>
      <c r="B927" s="7"/>
      <c r="E927" s="7"/>
      <c r="F927" s="7"/>
      <c r="J927" s="9"/>
      <c r="K927" s="9"/>
      <c r="L927" s="9"/>
      <c r="M927" s="7"/>
      <c r="N927" s="7"/>
      <c r="O927" s="11"/>
      <c r="P927" s="11"/>
      <c r="Q927" s="11"/>
      <c r="R927" s="11"/>
      <c r="W927" s="7"/>
      <c r="AP927" s="7"/>
      <c r="AQ927" s="7"/>
    </row>
    <row r="928" ht="15.75" customHeight="1">
      <c r="A928" s="6"/>
      <c r="B928" s="7"/>
      <c r="E928" s="7"/>
      <c r="F928" s="7"/>
      <c r="J928" s="9"/>
      <c r="K928" s="9"/>
      <c r="L928" s="9"/>
      <c r="M928" s="7"/>
      <c r="N928" s="7"/>
      <c r="O928" s="11"/>
      <c r="P928" s="11"/>
      <c r="Q928" s="11"/>
      <c r="R928" s="11"/>
      <c r="W928" s="7"/>
      <c r="AP928" s="7"/>
      <c r="AQ928" s="7"/>
    </row>
    <row r="929" ht="15.75" customHeight="1">
      <c r="A929" s="6"/>
      <c r="B929" s="7"/>
      <c r="E929" s="7"/>
      <c r="F929" s="7"/>
      <c r="J929" s="9"/>
      <c r="K929" s="9"/>
      <c r="L929" s="9"/>
      <c r="M929" s="7"/>
      <c r="N929" s="7"/>
      <c r="O929" s="11"/>
      <c r="P929" s="11"/>
      <c r="Q929" s="11"/>
      <c r="R929" s="11"/>
      <c r="W929" s="7"/>
      <c r="AP929" s="7"/>
      <c r="AQ929" s="7"/>
    </row>
    <row r="930" ht="15.75" customHeight="1">
      <c r="A930" s="6"/>
      <c r="B930" s="7"/>
      <c r="E930" s="7"/>
      <c r="F930" s="7"/>
      <c r="J930" s="9"/>
      <c r="K930" s="9"/>
      <c r="L930" s="9"/>
      <c r="M930" s="7"/>
      <c r="N930" s="7"/>
      <c r="O930" s="11"/>
      <c r="P930" s="11"/>
      <c r="Q930" s="11"/>
      <c r="R930" s="11"/>
      <c r="W930" s="7"/>
      <c r="AP930" s="7"/>
      <c r="AQ930" s="7"/>
    </row>
    <row r="931" ht="15.75" customHeight="1">
      <c r="A931" s="6"/>
      <c r="B931" s="7"/>
      <c r="E931" s="7"/>
      <c r="F931" s="7"/>
      <c r="J931" s="9"/>
      <c r="K931" s="9"/>
      <c r="L931" s="9"/>
      <c r="M931" s="7"/>
      <c r="N931" s="7"/>
      <c r="O931" s="11"/>
      <c r="P931" s="11"/>
      <c r="Q931" s="11"/>
      <c r="R931" s="11"/>
      <c r="W931" s="7"/>
      <c r="AP931" s="7"/>
      <c r="AQ931" s="7"/>
    </row>
    <row r="932" ht="15.75" customHeight="1">
      <c r="A932" s="6"/>
      <c r="B932" s="7"/>
      <c r="E932" s="7"/>
      <c r="F932" s="7"/>
      <c r="J932" s="9"/>
      <c r="K932" s="9"/>
      <c r="L932" s="9"/>
      <c r="M932" s="7"/>
      <c r="N932" s="7"/>
      <c r="O932" s="11"/>
      <c r="P932" s="11"/>
      <c r="Q932" s="11"/>
      <c r="R932" s="11"/>
      <c r="W932" s="7"/>
      <c r="AP932" s="7"/>
      <c r="AQ932" s="7"/>
    </row>
    <row r="933" ht="15.75" customHeight="1">
      <c r="A933" s="6"/>
      <c r="B933" s="7"/>
      <c r="E933" s="7"/>
      <c r="F933" s="7"/>
      <c r="J933" s="9"/>
      <c r="K933" s="9"/>
      <c r="L933" s="9"/>
      <c r="M933" s="7"/>
      <c r="N933" s="7"/>
      <c r="O933" s="11"/>
      <c r="P933" s="11"/>
      <c r="Q933" s="11"/>
      <c r="R933" s="11"/>
      <c r="W933" s="7"/>
      <c r="AP933" s="7"/>
      <c r="AQ933" s="7"/>
    </row>
    <row r="934" ht="15.75" customHeight="1">
      <c r="A934" s="6"/>
      <c r="B934" s="7"/>
      <c r="E934" s="7"/>
      <c r="F934" s="7"/>
      <c r="J934" s="9"/>
      <c r="K934" s="9"/>
      <c r="L934" s="9"/>
      <c r="M934" s="7"/>
      <c r="N934" s="7"/>
      <c r="O934" s="11"/>
      <c r="P934" s="11"/>
      <c r="Q934" s="11"/>
      <c r="R934" s="11"/>
      <c r="W934" s="7"/>
      <c r="AP934" s="7"/>
      <c r="AQ934" s="7"/>
    </row>
    <row r="935" ht="15.75" customHeight="1">
      <c r="A935" s="6"/>
      <c r="B935" s="7"/>
      <c r="E935" s="7"/>
      <c r="F935" s="7"/>
      <c r="J935" s="9"/>
      <c r="K935" s="9"/>
      <c r="L935" s="9"/>
      <c r="M935" s="7"/>
      <c r="N935" s="7"/>
      <c r="O935" s="11"/>
      <c r="P935" s="11"/>
      <c r="Q935" s="11"/>
      <c r="R935" s="11"/>
      <c r="W935" s="7"/>
      <c r="AP935" s="7"/>
      <c r="AQ935" s="7"/>
    </row>
    <row r="936" ht="15.75" customHeight="1">
      <c r="A936" s="6"/>
      <c r="B936" s="7"/>
      <c r="E936" s="7"/>
      <c r="F936" s="7"/>
      <c r="J936" s="9"/>
      <c r="K936" s="9"/>
      <c r="L936" s="9"/>
      <c r="M936" s="7"/>
      <c r="N936" s="7"/>
      <c r="O936" s="11"/>
      <c r="P936" s="11"/>
      <c r="Q936" s="11"/>
      <c r="R936" s="11"/>
      <c r="W936" s="7"/>
      <c r="AP936" s="7"/>
      <c r="AQ936" s="7"/>
    </row>
    <row r="937" ht="15.75" customHeight="1">
      <c r="A937" s="6"/>
      <c r="B937" s="7"/>
      <c r="E937" s="7"/>
      <c r="F937" s="7"/>
      <c r="J937" s="9"/>
      <c r="K937" s="9"/>
      <c r="L937" s="9"/>
      <c r="M937" s="7"/>
      <c r="N937" s="7"/>
      <c r="O937" s="11"/>
      <c r="P937" s="11"/>
      <c r="Q937" s="11"/>
      <c r="R937" s="11"/>
      <c r="W937" s="7"/>
      <c r="AP937" s="7"/>
      <c r="AQ937" s="7"/>
    </row>
    <row r="938" ht="15.75" customHeight="1">
      <c r="A938" s="6"/>
      <c r="B938" s="7"/>
      <c r="E938" s="7"/>
      <c r="F938" s="7"/>
      <c r="J938" s="9"/>
      <c r="K938" s="9"/>
      <c r="L938" s="9"/>
      <c r="M938" s="7"/>
      <c r="N938" s="7"/>
      <c r="O938" s="11"/>
      <c r="P938" s="11"/>
      <c r="Q938" s="11"/>
      <c r="R938" s="11"/>
      <c r="W938" s="7"/>
      <c r="AP938" s="7"/>
      <c r="AQ938" s="7"/>
    </row>
    <row r="939" ht="15.75" customHeight="1">
      <c r="A939" s="6"/>
      <c r="B939" s="7"/>
      <c r="E939" s="7"/>
      <c r="F939" s="7"/>
      <c r="J939" s="9"/>
      <c r="K939" s="9"/>
      <c r="L939" s="9"/>
      <c r="M939" s="7"/>
      <c r="N939" s="7"/>
      <c r="O939" s="11"/>
      <c r="P939" s="11"/>
      <c r="Q939" s="11"/>
      <c r="R939" s="11"/>
      <c r="W939" s="7"/>
      <c r="AP939" s="7"/>
      <c r="AQ939" s="7"/>
    </row>
    <row r="940" ht="15.75" customHeight="1">
      <c r="A940" s="6"/>
      <c r="B940" s="7"/>
      <c r="E940" s="7"/>
      <c r="F940" s="7"/>
      <c r="J940" s="9"/>
      <c r="K940" s="9"/>
      <c r="L940" s="9"/>
      <c r="M940" s="7"/>
      <c r="N940" s="7"/>
      <c r="O940" s="11"/>
      <c r="P940" s="11"/>
      <c r="Q940" s="11"/>
      <c r="R940" s="11"/>
      <c r="W940" s="7"/>
      <c r="AP940" s="7"/>
      <c r="AQ940" s="7"/>
    </row>
    <row r="941" ht="15.75" customHeight="1">
      <c r="A941" s="6"/>
      <c r="B941" s="7"/>
      <c r="E941" s="7"/>
      <c r="F941" s="7"/>
      <c r="J941" s="9"/>
      <c r="K941" s="9"/>
      <c r="L941" s="9"/>
      <c r="M941" s="7"/>
      <c r="N941" s="7"/>
      <c r="O941" s="11"/>
      <c r="P941" s="11"/>
      <c r="Q941" s="11"/>
      <c r="R941" s="11"/>
      <c r="W941" s="7"/>
      <c r="AP941" s="7"/>
      <c r="AQ941" s="7"/>
    </row>
    <row r="942" ht="15.75" customHeight="1">
      <c r="A942" s="6"/>
      <c r="B942" s="7"/>
      <c r="E942" s="7"/>
      <c r="F942" s="7"/>
      <c r="J942" s="9"/>
      <c r="K942" s="9"/>
      <c r="L942" s="9"/>
      <c r="M942" s="7"/>
      <c r="N942" s="7"/>
      <c r="O942" s="11"/>
      <c r="P942" s="11"/>
      <c r="Q942" s="11"/>
      <c r="R942" s="11"/>
      <c r="W942" s="7"/>
      <c r="AP942" s="7"/>
      <c r="AQ942" s="7"/>
    </row>
    <row r="943" ht="15.75" customHeight="1">
      <c r="A943" s="6"/>
      <c r="B943" s="7"/>
      <c r="E943" s="7"/>
      <c r="F943" s="7"/>
      <c r="J943" s="9"/>
      <c r="K943" s="9"/>
      <c r="L943" s="9"/>
      <c r="M943" s="7"/>
      <c r="N943" s="7"/>
      <c r="O943" s="11"/>
      <c r="P943" s="11"/>
      <c r="Q943" s="11"/>
      <c r="R943" s="11"/>
      <c r="W943" s="7"/>
      <c r="AP943" s="7"/>
      <c r="AQ943" s="7"/>
    </row>
    <row r="944" ht="15.75" customHeight="1">
      <c r="A944" s="6"/>
      <c r="B944" s="7"/>
      <c r="E944" s="7"/>
      <c r="F944" s="7"/>
      <c r="J944" s="9"/>
      <c r="K944" s="9"/>
      <c r="L944" s="9"/>
      <c r="M944" s="7"/>
      <c r="N944" s="7"/>
      <c r="O944" s="11"/>
      <c r="P944" s="11"/>
      <c r="Q944" s="11"/>
      <c r="R944" s="11"/>
      <c r="W944" s="7"/>
      <c r="AP944" s="7"/>
      <c r="AQ944" s="7"/>
    </row>
    <row r="945" ht="15.75" customHeight="1">
      <c r="A945" s="6"/>
      <c r="B945" s="7"/>
      <c r="E945" s="7"/>
      <c r="F945" s="7"/>
      <c r="J945" s="9"/>
      <c r="K945" s="9"/>
      <c r="L945" s="9"/>
      <c r="M945" s="7"/>
      <c r="N945" s="7"/>
      <c r="O945" s="11"/>
      <c r="P945" s="11"/>
      <c r="Q945" s="11"/>
      <c r="R945" s="11"/>
      <c r="W945" s="7"/>
      <c r="AP945" s="7"/>
      <c r="AQ945" s="7"/>
    </row>
    <row r="946" ht="15.75" customHeight="1">
      <c r="A946" s="6"/>
      <c r="B946" s="7"/>
      <c r="E946" s="7"/>
      <c r="F946" s="7"/>
      <c r="J946" s="9"/>
      <c r="K946" s="9"/>
      <c r="L946" s="9"/>
      <c r="M946" s="7"/>
      <c r="N946" s="7"/>
      <c r="O946" s="11"/>
      <c r="P946" s="11"/>
      <c r="Q946" s="11"/>
      <c r="R946" s="11"/>
      <c r="W946" s="7"/>
      <c r="AP946" s="7"/>
      <c r="AQ946" s="7"/>
    </row>
    <row r="947" ht="15.75" customHeight="1">
      <c r="A947" s="6"/>
      <c r="B947" s="7"/>
      <c r="E947" s="7"/>
      <c r="F947" s="7"/>
      <c r="J947" s="9"/>
      <c r="K947" s="9"/>
      <c r="L947" s="9"/>
      <c r="M947" s="7"/>
      <c r="N947" s="7"/>
      <c r="O947" s="11"/>
      <c r="P947" s="11"/>
      <c r="Q947" s="11"/>
      <c r="R947" s="11"/>
      <c r="W947" s="7"/>
      <c r="AP947" s="7"/>
      <c r="AQ947" s="7"/>
    </row>
    <row r="948" ht="15.75" customHeight="1">
      <c r="A948" s="6"/>
      <c r="B948" s="7"/>
      <c r="E948" s="7"/>
      <c r="F948" s="7"/>
      <c r="J948" s="9"/>
      <c r="K948" s="9"/>
      <c r="L948" s="9"/>
      <c r="M948" s="7"/>
      <c r="N948" s="7"/>
      <c r="O948" s="11"/>
      <c r="P948" s="11"/>
      <c r="Q948" s="11"/>
      <c r="R948" s="11"/>
      <c r="W948" s="7"/>
      <c r="AP948" s="7"/>
      <c r="AQ948" s="7"/>
    </row>
    <row r="949" ht="15.75" customHeight="1">
      <c r="A949" s="6"/>
      <c r="B949" s="7"/>
      <c r="E949" s="7"/>
      <c r="F949" s="7"/>
      <c r="J949" s="9"/>
      <c r="K949" s="9"/>
      <c r="L949" s="9"/>
      <c r="M949" s="7"/>
      <c r="N949" s="7"/>
      <c r="O949" s="11"/>
      <c r="P949" s="11"/>
      <c r="Q949" s="11"/>
      <c r="R949" s="11"/>
      <c r="W949" s="7"/>
      <c r="AP949" s="7"/>
      <c r="AQ949" s="7"/>
    </row>
    <row r="950" ht="15.75" customHeight="1">
      <c r="A950" s="6"/>
      <c r="B950" s="7"/>
      <c r="E950" s="7"/>
      <c r="F950" s="7"/>
      <c r="J950" s="9"/>
      <c r="K950" s="9"/>
      <c r="L950" s="9"/>
      <c r="M950" s="7"/>
      <c r="N950" s="7"/>
      <c r="O950" s="11"/>
      <c r="P950" s="11"/>
      <c r="Q950" s="11"/>
      <c r="R950" s="11"/>
      <c r="W950" s="7"/>
      <c r="AP950" s="7"/>
      <c r="AQ950" s="7"/>
    </row>
    <row r="951" ht="15.75" customHeight="1">
      <c r="A951" s="6"/>
      <c r="B951" s="7"/>
      <c r="E951" s="7"/>
      <c r="F951" s="7"/>
      <c r="J951" s="9"/>
      <c r="K951" s="9"/>
      <c r="L951" s="9"/>
      <c r="M951" s="7"/>
      <c r="N951" s="7"/>
      <c r="O951" s="11"/>
      <c r="P951" s="11"/>
      <c r="Q951" s="11"/>
      <c r="R951" s="11"/>
      <c r="W951" s="7"/>
      <c r="AP951" s="7"/>
      <c r="AQ951" s="7"/>
    </row>
    <row r="952" ht="15.75" customHeight="1">
      <c r="A952" s="6"/>
      <c r="B952" s="7"/>
      <c r="E952" s="7"/>
      <c r="F952" s="7"/>
      <c r="J952" s="9"/>
      <c r="K952" s="9"/>
      <c r="L952" s="9"/>
      <c r="M952" s="7"/>
      <c r="N952" s="7"/>
      <c r="O952" s="11"/>
      <c r="P952" s="11"/>
      <c r="Q952" s="11"/>
      <c r="R952" s="11"/>
      <c r="W952" s="7"/>
      <c r="AP952" s="7"/>
      <c r="AQ952" s="7"/>
    </row>
    <row r="953" ht="15.75" customHeight="1">
      <c r="A953" s="6"/>
      <c r="B953" s="7"/>
      <c r="E953" s="7"/>
      <c r="F953" s="7"/>
      <c r="J953" s="9"/>
      <c r="K953" s="9"/>
      <c r="L953" s="9"/>
      <c r="M953" s="7"/>
      <c r="N953" s="7"/>
      <c r="O953" s="11"/>
      <c r="P953" s="11"/>
      <c r="Q953" s="11"/>
      <c r="R953" s="11"/>
      <c r="W953" s="7"/>
      <c r="AP953" s="7"/>
      <c r="AQ953" s="7"/>
    </row>
    <row r="954" ht="15.75" customHeight="1">
      <c r="A954" s="6"/>
      <c r="B954" s="7"/>
      <c r="E954" s="7"/>
      <c r="F954" s="7"/>
      <c r="J954" s="9"/>
      <c r="K954" s="9"/>
      <c r="L954" s="9"/>
      <c r="M954" s="7"/>
      <c r="N954" s="7"/>
      <c r="O954" s="11"/>
      <c r="P954" s="11"/>
      <c r="Q954" s="11"/>
      <c r="R954" s="11"/>
      <c r="W954" s="7"/>
      <c r="AP954" s="7"/>
      <c r="AQ954" s="7"/>
    </row>
    <row r="955" ht="15.75" customHeight="1">
      <c r="A955" s="6"/>
      <c r="B955" s="7"/>
      <c r="E955" s="7"/>
      <c r="F955" s="7"/>
      <c r="J955" s="9"/>
      <c r="K955" s="9"/>
      <c r="L955" s="9"/>
      <c r="M955" s="7"/>
      <c r="N955" s="7"/>
      <c r="O955" s="11"/>
      <c r="P955" s="11"/>
      <c r="Q955" s="11"/>
      <c r="R955" s="11"/>
      <c r="W955" s="7"/>
      <c r="AP955" s="7"/>
      <c r="AQ955" s="7"/>
    </row>
    <row r="956" ht="15.75" customHeight="1">
      <c r="A956" s="6"/>
      <c r="B956" s="7"/>
      <c r="E956" s="7"/>
      <c r="F956" s="7"/>
      <c r="J956" s="9"/>
      <c r="K956" s="9"/>
      <c r="L956" s="9"/>
      <c r="M956" s="7"/>
      <c r="N956" s="7"/>
      <c r="O956" s="11"/>
      <c r="P956" s="11"/>
      <c r="Q956" s="11"/>
      <c r="R956" s="11"/>
      <c r="W956" s="7"/>
      <c r="AP956" s="7"/>
      <c r="AQ956" s="7"/>
    </row>
    <row r="957" ht="15.75" customHeight="1">
      <c r="A957" s="6"/>
      <c r="B957" s="7"/>
      <c r="E957" s="7"/>
      <c r="F957" s="7"/>
      <c r="J957" s="9"/>
      <c r="K957" s="9"/>
      <c r="L957" s="9"/>
      <c r="M957" s="7"/>
      <c r="N957" s="7"/>
      <c r="O957" s="11"/>
      <c r="P957" s="11"/>
      <c r="Q957" s="11"/>
      <c r="R957" s="11"/>
      <c r="W957" s="7"/>
      <c r="AP957" s="7"/>
      <c r="AQ957" s="7"/>
    </row>
    <row r="958" ht="15.75" customHeight="1">
      <c r="A958" s="6"/>
      <c r="B958" s="7"/>
      <c r="E958" s="7"/>
      <c r="F958" s="7"/>
      <c r="J958" s="9"/>
      <c r="K958" s="9"/>
      <c r="L958" s="9"/>
      <c r="M958" s="7"/>
      <c r="N958" s="7"/>
      <c r="O958" s="11"/>
      <c r="P958" s="11"/>
      <c r="Q958" s="11"/>
      <c r="R958" s="11"/>
      <c r="W958" s="7"/>
      <c r="AP958" s="7"/>
      <c r="AQ958" s="7"/>
    </row>
    <row r="959" ht="15.75" customHeight="1">
      <c r="A959" s="6"/>
      <c r="B959" s="7"/>
      <c r="E959" s="7"/>
      <c r="F959" s="7"/>
      <c r="J959" s="9"/>
      <c r="K959" s="9"/>
      <c r="L959" s="9"/>
      <c r="M959" s="7"/>
      <c r="N959" s="7"/>
      <c r="O959" s="11"/>
      <c r="P959" s="11"/>
      <c r="Q959" s="11"/>
      <c r="R959" s="11"/>
      <c r="W959" s="7"/>
      <c r="AP959" s="7"/>
      <c r="AQ959" s="7"/>
    </row>
    <row r="960" ht="15.75" customHeight="1">
      <c r="A960" s="6"/>
      <c r="B960" s="7"/>
      <c r="E960" s="7"/>
      <c r="F960" s="7"/>
      <c r="J960" s="9"/>
      <c r="K960" s="9"/>
      <c r="L960" s="9"/>
      <c r="M960" s="7"/>
      <c r="N960" s="7"/>
      <c r="O960" s="11"/>
      <c r="P960" s="11"/>
      <c r="Q960" s="11"/>
      <c r="R960" s="11"/>
      <c r="W960" s="7"/>
      <c r="AP960" s="7"/>
      <c r="AQ960" s="7"/>
    </row>
    <row r="961" ht="15.75" customHeight="1">
      <c r="A961" s="6"/>
      <c r="B961" s="7"/>
      <c r="E961" s="7"/>
      <c r="F961" s="7"/>
      <c r="J961" s="9"/>
      <c r="K961" s="9"/>
      <c r="L961" s="9"/>
      <c r="M961" s="7"/>
      <c r="N961" s="7"/>
      <c r="O961" s="11"/>
      <c r="P961" s="11"/>
      <c r="Q961" s="11"/>
      <c r="R961" s="11"/>
      <c r="W961" s="7"/>
      <c r="AP961" s="7"/>
      <c r="AQ961" s="7"/>
    </row>
    <row r="962" ht="15.75" customHeight="1">
      <c r="A962" s="6"/>
      <c r="B962" s="7"/>
      <c r="E962" s="7"/>
      <c r="F962" s="7"/>
      <c r="J962" s="9"/>
      <c r="K962" s="9"/>
      <c r="L962" s="9"/>
      <c r="M962" s="7"/>
      <c r="N962" s="7"/>
      <c r="O962" s="11"/>
      <c r="P962" s="11"/>
      <c r="Q962" s="11"/>
      <c r="R962" s="11"/>
      <c r="W962" s="7"/>
      <c r="AP962" s="7"/>
      <c r="AQ962" s="7"/>
    </row>
    <row r="963" ht="15.75" customHeight="1">
      <c r="A963" s="6"/>
      <c r="B963" s="7"/>
      <c r="E963" s="7"/>
      <c r="F963" s="7"/>
      <c r="J963" s="9"/>
      <c r="K963" s="9"/>
      <c r="L963" s="9"/>
      <c r="M963" s="7"/>
      <c r="N963" s="7"/>
      <c r="O963" s="11"/>
      <c r="P963" s="11"/>
      <c r="Q963" s="11"/>
      <c r="R963" s="11"/>
      <c r="W963" s="7"/>
      <c r="AP963" s="7"/>
      <c r="AQ963" s="7"/>
    </row>
    <row r="964" ht="15.75" customHeight="1">
      <c r="A964" s="6"/>
      <c r="B964" s="7"/>
      <c r="E964" s="7"/>
      <c r="F964" s="7"/>
      <c r="J964" s="9"/>
      <c r="K964" s="9"/>
      <c r="L964" s="9"/>
      <c r="M964" s="7"/>
      <c r="N964" s="7"/>
      <c r="O964" s="11"/>
      <c r="P964" s="11"/>
      <c r="Q964" s="11"/>
      <c r="R964" s="11"/>
      <c r="W964" s="7"/>
      <c r="AP964" s="7"/>
      <c r="AQ964" s="7"/>
    </row>
    <row r="965" ht="15.75" customHeight="1">
      <c r="A965" s="6"/>
      <c r="B965" s="7"/>
      <c r="E965" s="7"/>
      <c r="F965" s="7"/>
      <c r="J965" s="9"/>
      <c r="K965" s="9"/>
      <c r="L965" s="9"/>
      <c r="M965" s="7"/>
      <c r="N965" s="7"/>
      <c r="O965" s="11"/>
      <c r="P965" s="11"/>
      <c r="Q965" s="11"/>
      <c r="R965" s="11"/>
      <c r="W965" s="7"/>
      <c r="AP965" s="7"/>
      <c r="AQ965" s="7"/>
    </row>
    <row r="966" ht="15.75" customHeight="1">
      <c r="A966" s="6"/>
      <c r="B966" s="7"/>
      <c r="E966" s="7"/>
      <c r="F966" s="7"/>
      <c r="J966" s="9"/>
      <c r="K966" s="9"/>
      <c r="L966" s="9"/>
      <c r="M966" s="7"/>
      <c r="N966" s="7"/>
      <c r="O966" s="11"/>
      <c r="P966" s="11"/>
      <c r="Q966" s="11"/>
      <c r="R966" s="11"/>
      <c r="W966" s="7"/>
      <c r="AP966" s="7"/>
      <c r="AQ966" s="7"/>
    </row>
    <row r="967" ht="15.75" customHeight="1">
      <c r="A967" s="6"/>
      <c r="B967" s="7"/>
      <c r="E967" s="7"/>
      <c r="F967" s="7"/>
      <c r="J967" s="9"/>
      <c r="K967" s="9"/>
      <c r="L967" s="9"/>
      <c r="M967" s="7"/>
      <c r="N967" s="7"/>
      <c r="O967" s="11"/>
      <c r="P967" s="11"/>
      <c r="Q967" s="11"/>
      <c r="R967" s="11"/>
      <c r="W967" s="7"/>
      <c r="AP967" s="7"/>
      <c r="AQ967" s="7"/>
    </row>
    <row r="968" ht="15.75" customHeight="1">
      <c r="A968" s="6"/>
      <c r="B968" s="7"/>
      <c r="E968" s="7"/>
      <c r="F968" s="7"/>
      <c r="J968" s="9"/>
      <c r="K968" s="9"/>
      <c r="L968" s="9"/>
      <c r="M968" s="7"/>
      <c r="N968" s="7"/>
      <c r="O968" s="11"/>
      <c r="P968" s="11"/>
      <c r="Q968" s="11"/>
      <c r="R968" s="11"/>
      <c r="W968" s="7"/>
      <c r="AP968" s="7"/>
      <c r="AQ968" s="7"/>
    </row>
    <row r="969" ht="15.75" customHeight="1">
      <c r="A969" s="6"/>
      <c r="B969" s="7"/>
      <c r="E969" s="7"/>
      <c r="F969" s="7"/>
      <c r="J969" s="9"/>
      <c r="K969" s="9"/>
      <c r="L969" s="9"/>
      <c r="M969" s="7"/>
      <c r="N969" s="7"/>
      <c r="O969" s="11"/>
      <c r="P969" s="11"/>
      <c r="Q969" s="11"/>
      <c r="R969" s="11"/>
      <c r="W969" s="7"/>
      <c r="AP969" s="7"/>
      <c r="AQ969" s="7"/>
    </row>
    <row r="970" ht="15.75" customHeight="1">
      <c r="A970" s="6"/>
      <c r="B970" s="7"/>
      <c r="E970" s="7"/>
      <c r="F970" s="7"/>
      <c r="J970" s="9"/>
      <c r="K970" s="9"/>
      <c r="L970" s="9"/>
      <c r="M970" s="7"/>
      <c r="N970" s="7"/>
      <c r="O970" s="11"/>
      <c r="P970" s="11"/>
      <c r="Q970" s="11"/>
      <c r="R970" s="11"/>
      <c r="W970" s="7"/>
      <c r="AP970" s="7"/>
      <c r="AQ970" s="7"/>
    </row>
    <row r="971" ht="15.75" customHeight="1">
      <c r="A971" s="6"/>
      <c r="B971" s="7"/>
      <c r="E971" s="7"/>
      <c r="F971" s="7"/>
      <c r="J971" s="9"/>
      <c r="K971" s="9"/>
      <c r="L971" s="9"/>
      <c r="M971" s="7"/>
      <c r="N971" s="7"/>
      <c r="O971" s="11"/>
      <c r="P971" s="11"/>
      <c r="Q971" s="11"/>
      <c r="R971" s="11"/>
      <c r="W971" s="7"/>
      <c r="AP971" s="7"/>
      <c r="AQ971" s="7"/>
    </row>
    <row r="972" ht="15.75" customHeight="1">
      <c r="A972" s="6"/>
      <c r="B972" s="7"/>
      <c r="E972" s="7"/>
      <c r="F972" s="7"/>
      <c r="J972" s="9"/>
      <c r="K972" s="9"/>
      <c r="L972" s="9"/>
      <c r="M972" s="7"/>
      <c r="N972" s="7"/>
      <c r="O972" s="11"/>
      <c r="P972" s="11"/>
      <c r="Q972" s="11"/>
      <c r="R972" s="11"/>
      <c r="W972" s="7"/>
      <c r="AP972" s="7"/>
      <c r="AQ972" s="7"/>
    </row>
    <row r="973" ht="15.75" customHeight="1">
      <c r="A973" s="6"/>
      <c r="B973" s="7"/>
      <c r="E973" s="7"/>
      <c r="F973" s="7"/>
      <c r="J973" s="9"/>
      <c r="K973" s="9"/>
      <c r="L973" s="9"/>
      <c r="M973" s="7"/>
      <c r="N973" s="7"/>
      <c r="O973" s="11"/>
      <c r="P973" s="11"/>
      <c r="Q973" s="11"/>
      <c r="R973" s="11"/>
      <c r="W973" s="7"/>
      <c r="AP973" s="7"/>
      <c r="AQ973" s="7"/>
    </row>
    <row r="974" ht="15.75" customHeight="1">
      <c r="A974" s="6"/>
      <c r="B974" s="7"/>
      <c r="E974" s="7"/>
      <c r="F974" s="7"/>
      <c r="J974" s="9"/>
      <c r="K974" s="9"/>
      <c r="L974" s="9"/>
      <c r="M974" s="7"/>
      <c r="N974" s="7"/>
      <c r="O974" s="11"/>
      <c r="P974" s="11"/>
      <c r="Q974" s="11"/>
      <c r="R974" s="11"/>
      <c r="W974" s="7"/>
      <c r="AP974" s="7"/>
      <c r="AQ974" s="7"/>
    </row>
    <row r="975" ht="15.75" customHeight="1">
      <c r="A975" s="6"/>
      <c r="B975" s="7"/>
      <c r="E975" s="7"/>
      <c r="F975" s="7"/>
      <c r="J975" s="9"/>
      <c r="K975" s="9"/>
      <c r="L975" s="9"/>
      <c r="M975" s="7"/>
      <c r="N975" s="7"/>
      <c r="O975" s="11"/>
      <c r="P975" s="11"/>
      <c r="Q975" s="11"/>
      <c r="R975" s="11"/>
      <c r="W975" s="7"/>
      <c r="AP975" s="7"/>
      <c r="AQ975" s="7"/>
    </row>
    <row r="976" ht="15.75" customHeight="1">
      <c r="A976" s="6"/>
      <c r="B976" s="7"/>
      <c r="E976" s="7"/>
      <c r="F976" s="7"/>
      <c r="J976" s="9"/>
      <c r="K976" s="9"/>
      <c r="L976" s="9"/>
      <c r="M976" s="7"/>
      <c r="N976" s="7"/>
      <c r="O976" s="11"/>
      <c r="P976" s="11"/>
      <c r="Q976" s="11"/>
      <c r="R976" s="11"/>
      <c r="W976" s="7"/>
      <c r="AP976" s="7"/>
      <c r="AQ976" s="7"/>
    </row>
    <row r="977" ht="15.75" customHeight="1">
      <c r="A977" s="6"/>
      <c r="B977" s="7"/>
      <c r="E977" s="7"/>
      <c r="F977" s="7"/>
      <c r="J977" s="9"/>
      <c r="K977" s="9"/>
      <c r="L977" s="9"/>
      <c r="M977" s="7"/>
      <c r="N977" s="7"/>
      <c r="O977" s="11"/>
      <c r="P977" s="11"/>
      <c r="Q977" s="11"/>
      <c r="R977" s="11"/>
      <c r="W977" s="7"/>
      <c r="AP977" s="7"/>
      <c r="AQ977" s="7"/>
    </row>
    <row r="978" ht="15.75" customHeight="1">
      <c r="A978" s="6"/>
      <c r="B978" s="7"/>
      <c r="E978" s="7"/>
      <c r="F978" s="7"/>
      <c r="J978" s="9"/>
      <c r="K978" s="9"/>
      <c r="L978" s="9"/>
      <c r="M978" s="7"/>
      <c r="N978" s="7"/>
      <c r="O978" s="11"/>
      <c r="P978" s="11"/>
      <c r="Q978" s="11"/>
      <c r="R978" s="11"/>
      <c r="W978" s="7"/>
      <c r="AP978" s="7"/>
      <c r="AQ978" s="7"/>
    </row>
    <row r="979" ht="15.75" customHeight="1">
      <c r="A979" s="6"/>
      <c r="B979" s="7"/>
      <c r="E979" s="7"/>
      <c r="F979" s="7"/>
      <c r="J979" s="9"/>
      <c r="K979" s="9"/>
      <c r="L979" s="9"/>
      <c r="M979" s="7"/>
      <c r="N979" s="7"/>
      <c r="O979" s="11"/>
      <c r="P979" s="11"/>
      <c r="Q979" s="11"/>
      <c r="R979" s="11"/>
      <c r="W979" s="7"/>
      <c r="AP979" s="7"/>
      <c r="AQ979" s="7"/>
    </row>
    <row r="980" ht="15.75" customHeight="1">
      <c r="A980" s="6"/>
      <c r="B980" s="7"/>
      <c r="E980" s="7"/>
      <c r="F980" s="7"/>
      <c r="J980" s="9"/>
      <c r="K980" s="9"/>
      <c r="L980" s="9"/>
      <c r="M980" s="7"/>
      <c r="N980" s="7"/>
      <c r="O980" s="11"/>
      <c r="P980" s="11"/>
      <c r="Q980" s="11"/>
      <c r="R980" s="11"/>
      <c r="W980" s="7"/>
      <c r="AP980" s="7"/>
      <c r="AQ980" s="7"/>
    </row>
    <row r="981" ht="15.75" customHeight="1">
      <c r="A981" s="6"/>
      <c r="B981" s="7"/>
      <c r="E981" s="7"/>
      <c r="F981" s="7"/>
      <c r="J981" s="9"/>
      <c r="K981" s="9"/>
      <c r="L981" s="9"/>
      <c r="M981" s="7"/>
      <c r="N981" s="7"/>
      <c r="O981" s="11"/>
      <c r="P981" s="11"/>
      <c r="Q981" s="11"/>
      <c r="R981" s="11"/>
      <c r="W981" s="7"/>
      <c r="AP981" s="7"/>
      <c r="AQ981" s="7"/>
    </row>
    <row r="982" ht="15.75" customHeight="1">
      <c r="A982" s="6"/>
      <c r="B982" s="7"/>
      <c r="E982" s="7"/>
      <c r="F982" s="7"/>
      <c r="J982" s="9"/>
      <c r="K982" s="9"/>
      <c r="L982" s="9"/>
      <c r="M982" s="7"/>
      <c r="N982" s="7"/>
      <c r="O982" s="11"/>
      <c r="P982" s="11"/>
      <c r="Q982" s="11"/>
      <c r="R982" s="11"/>
      <c r="W982" s="7"/>
      <c r="AP982" s="7"/>
      <c r="AQ982" s="7"/>
    </row>
    <row r="983" ht="15.75" customHeight="1">
      <c r="A983" s="6"/>
      <c r="B983" s="7"/>
      <c r="E983" s="7"/>
      <c r="F983" s="7"/>
      <c r="J983" s="9"/>
      <c r="K983" s="9"/>
      <c r="L983" s="9"/>
      <c r="M983" s="7"/>
      <c r="N983" s="7"/>
      <c r="O983" s="11"/>
      <c r="P983" s="11"/>
      <c r="Q983" s="11"/>
      <c r="R983" s="11"/>
      <c r="W983" s="7"/>
      <c r="AP983" s="7"/>
      <c r="AQ983" s="7"/>
    </row>
    <row r="984" ht="15.75" customHeight="1">
      <c r="A984" s="6"/>
      <c r="B984" s="7"/>
      <c r="E984" s="7"/>
      <c r="F984" s="7"/>
      <c r="J984" s="9"/>
      <c r="K984" s="9"/>
      <c r="L984" s="9"/>
      <c r="M984" s="7"/>
      <c r="N984" s="7"/>
      <c r="O984" s="11"/>
      <c r="P984" s="11"/>
      <c r="Q984" s="11"/>
      <c r="R984" s="11"/>
      <c r="W984" s="7"/>
      <c r="AP984" s="7"/>
      <c r="AQ984" s="7"/>
    </row>
    <row r="985" ht="15.75" customHeight="1">
      <c r="A985" s="6"/>
      <c r="B985" s="7"/>
      <c r="E985" s="7"/>
      <c r="F985" s="7"/>
      <c r="J985" s="9"/>
      <c r="K985" s="9"/>
      <c r="L985" s="9"/>
      <c r="M985" s="7"/>
      <c r="N985" s="7"/>
      <c r="O985" s="11"/>
      <c r="P985" s="11"/>
      <c r="Q985" s="11"/>
      <c r="R985" s="11"/>
      <c r="W985" s="7"/>
      <c r="AP985" s="7"/>
      <c r="AQ985" s="7"/>
    </row>
    <row r="986" ht="15.75" customHeight="1">
      <c r="A986" s="6"/>
      <c r="B986" s="7"/>
      <c r="E986" s="7"/>
      <c r="F986" s="7"/>
      <c r="J986" s="9"/>
      <c r="K986" s="9"/>
      <c r="L986" s="9"/>
      <c r="M986" s="7"/>
      <c r="N986" s="7"/>
      <c r="O986" s="11"/>
      <c r="P986" s="11"/>
      <c r="Q986" s="11"/>
      <c r="R986" s="11"/>
      <c r="W986" s="7"/>
      <c r="AP986" s="7"/>
      <c r="AQ986" s="7"/>
    </row>
    <row r="987" ht="15.75" customHeight="1">
      <c r="A987" s="6"/>
      <c r="B987" s="7"/>
      <c r="E987" s="7"/>
      <c r="F987" s="7"/>
      <c r="J987" s="9"/>
      <c r="K987" s="9"/>
      <c r="L987" s="9"/>
      <c r="M987" s="7"/>
      <c r="N987" s="7"/>
      <c r="O987" s="11"/>
      <c r="P987" s="11"/>
      <c r="Q987" s="11"/>
      <c r="R987" s="11"/>
      <c r="W987" s="7"/>
      <c r="AP987" s="7"/>
      <c r="AQ987" s="7"/>
    </row>
    <row r="988" ht="15.75" customHeight="1">
      <c r="A988" s="6"/>
      <c r="B988" s="7"/>
      <c r="E988" s="7"/>
      <c r="F988" s="7"/>
      <c r="J988" s="9"/>
      <c r="K988" s="9"/>
      <c r="L988" s="9"/>
      <c r="M988" s="7"/>
      <c r="N988" s="7"/>
      <c r="O988" s="11"/>
      <c r="P988" s="11"/>
      <c r="Q988" s="11"/>
      <c r="R988" s="11"/>
      <c r="W988" s="7"/>
      <c r="AP988" s="7"/>
      <c r="AQ988" s="7"/>
    </row>
    <row r="989" ht="15.75" customHeight="1">
      <c r="A989" s="6"/>
      <c r="B989" s="7"/>
      <c r="E989" s="7"/>
      <c r="F989" s="7"/>
      <c r="J989" s="9"/>
      <c r="K989" s="9"/>
      <c r="L989" s="9"/>
      <c r="M989" s="7"/>
      <c r="N989" s="7"/>
      <c r="O989" s="11"/>
      <c r="P989" s="11"/>
      <c r="Q989" s="11"/>
      <c r="R989" s="11"/>
      <c r="W989" s="7"/>
      <c r="AP989" s="7"/>
      <c r="AQ989" s="7"/>
    </row>
    <row r="990" ht="15.75" customHeight="1">
      <c r="A990" s="6"/>
      <c r="B990" s="7"/>
      <c r="E990" s="7"/>
      <c r="F990" s="7"/>
      <c r="J990" s="9"/>
      <c r="K990" s="9"/>
      <c r="L990" s="9"/>
      <c r="M990" s="7"/>
      <c r="N990" s="7"/>
      <c r="O990" s="11"/>
      <c r="P990" s="11"/>
      <c r="Q990" s="11"/>
      <c r="R990" s="11"/>
      <c r="W990" s="7"/>
      <c r="AP990" s="7"/>
      <c r="AQ990" s="7"/>
    </row>
    <row r="991" ht="15.75" customHeight="1">
      <c r="A991" s="6"/>
      <c r="B991" s="7"/>
      <c r="E991" s="7"/>
      <c r="F991" s="7"/>
      <c r="J991" s="9"/>
      <c r="K991" s="9"/>
      <c r="L991" s="9"/>
      <c r="M991" s="7"/>
      <c r="N991" s="7"/>
      <c r="O991" s="11"/>
      <c r="P991" s="11"/>
      <c r="Q991" s="11"/>
      <c r="R991" s="11"/>
      <c r="W991" s="7"/>
      <c r="AP991" s="7"/>
      <c r="AQ991" s="7"/>
    </row>
    <row r="992" ht="15.75" customHeight="1">
      <c r="A992" s="6"/>
      <c r="B992" s="7"/>
      <c r="E992" s="7"/>
      <c r="F992" s="7"/>
      <c r="J992" s="9"/>
      <c r="K992" s="9"/>
      <c r="L992" s="9"/>
      <c r="M992" s="7"/>
      <c r="N992" s="7"/>
      <c r="O992" s="11"/>
      <c r="P992" s="11"/>
      <c r="Q992" s="11"/>
      <c r="R992" s="11"/>
      <c r="W992" s="7"/>
      <c r="AP992" s="7"/>
      <c r="AQ992" s="7"/>
    </row>
    <row r="993" ht="15.75" customHeight="1">
      <c r="A993" s="6"/>
      <c r="B993" s="7"/>
      <c r="E993" s="7"/>
      <c r="F993" s="7"/>
      <c r="J993" s="9"/>
      <c r="K993" s="9"/>
      <c r="L993" s="9"/>
      <c r="M993" s="7"/>
      <c r="N993" s="7"/>
      <c r="O993" s="11"/>
      <c r="P993" s="11"/>
      <c r="Q993" s="11"/>
      <c r="R993" s="11"/>
      <c r="W993" s="7"/>
      <c r="AP993" s="7"/>
      <c r="AQ993" s="7"/>
    </row>
    <row r="994" ht="15.75" customHeight="1">
      <c r="A994" s="6"/>
      <c r="B994" s="7"/>
      <c r="E994" s="7"/>
      <c r="F994" s="7"/>
      <c r="J994" s="9"/>
      <c r="K994" s="9"/>
      <c r="L994" s="9"/>
      <c r="M994" s="7"/>
      <c r="N994" s="7"/>
      <c r="O994" s="11"/>
      <c r="P994" s="11"/>
      <c r="Q994" s="11"/>
      <c r="R994" s="11"/>
      <c r="W994" s="7"/>
      <c r="AP994" s="7"/>
      <c r="AQ994" s="7"/>
    </row>
    <row r="995" ht="15.75" customHeight="1">
      <c r="A995" s="6"/>
      <c r="B995" s="7"/>
      <c r="E995" s="7"/>
      <c r="F995" s="7"/>
      <c r="J995" s="9"/>
      <c r="K995" s="9"/>
      <c r="L995" s="9"/>
      <c r="M995" s="7"/>
      <c r="N995" s="7"/>
      <c r="O995" s="11"/>
      <c r="P995" s="11"/>
      <c r="Q995" s="11"/>
      <c r="R995" s="11"/>
      <c r="W995" s="7"/>
      <c r="AP995" s="7"/>
      <c r="AQ995" s="7"/>
    </row>
    <row r="996" ht="15.75" customHeight="1">
      <c r="A996" s="6"/>
      <c r="B996" s="7"/>
      <c r="E996" s="7"/>
      <c r="F996" s="7"/>
      <c r="J996" s="9"/>
      <c r="K996" s="9"/>
      <c r="L996" s="9"/>
      <c r="M996" s="7"/>
      <c r="N996" s="7"/>
      <c r="O996" s="11"/>
      <c r="P996" s="11"/>
      <c r="Q996" s="11"/>
      <c r="R996" s="11"/>
      <c r="W996" s="7"/>
      <c r="AP996" s="7"/>
      <c r="AQ996" s="7"/>
    </row>
    <row r="997" ht="15.75" customHeight="1">
      <c r="A997" s="6"/>
      <c r="B997" s="7"/>
      <c r="E997" s="7"/>
      <c r="F997" s="7"/>
      <c r="J997" s="9"/>
      <c r="K997" s="9"/>
      <c r="L997" s="9"/>
      <c r="M997" s="7"/>
      <c r="N997" s="7"/>
      <c r="O997" s="11"/>
      <c r="P997" s="11"/>
      <c r="Q997" s="11"/>
      <c r="R997" s="11"/>
      <c r="W997" s="7"/>
      <c r="AP997" s="7"/>
      <c r="AQ997" s="7"/>
    </row>
    <row r="998" ht="15.75" customHeight="1">
      <c r="A998" s="6"/>
      <c r="B998" s="7"/>
      <c r="E998" s="7"/>
      <c r="F998" s="7"/>
      <c r="J998" s="9"/>
      <c r="K998" s="9"/>
      <c r="L998" s="9"/>
      <c r="M998" s="7"/>
      <c r="N998" s="7"/>
      <c r="O998" s="11"/>
      <c r="P998" s="11"/>
      <c r="Q998" s="11"/>
      <c r="R998" s="11"/>
      <c r="W998" s="7"/>
      <c r="AP998" s="7"/>
      <c r="AQ998" s="7"/>
    </row>
  </sheetData>
  <conditionalFormatting sqref="D2:D998 H2:I998 W2:X998 AA2:AB998 AD2:AD998 AH2:AJ998">
    <cfRule type="expression" dxfId="0" priority="1">
      <formula>$B2="variation, virtual"</formula>
    </cfRule>
  </conditionalFormatting>
  <conditionalFormatting sqref="D2:D998 H2:I998 W2:X998 AA2:AB998 AD2:AD998 AH2:AJ998">
    <cfRule type="expression" dxfId="0" priority="2">
      <formula>$B2="variation, downloadable, virtual"</formula>
    </cfRule>
  </conditionalFormatting>
  <conditionalFormatting sqref="D2:D998 H2:I998 W2:X998 AA2:AB998 AD2:AD998 AH2:AJ998">
    <cfRule type="expression" dxfId="0" priority="3">
      <formula>$B2="variation, downloadable"</formula>
    </cfRule>
  </conditionalFormatting>
  <conditionalFormatting sqref="D2:D998 H2:I998 W2:X998 AA2:AB998 AD2:AD998 AH2:AJ998">
    <cfRule type="expression" dxfId="1" priority="4">
      <formula>$B2="variation"</formula>
    </cfRule>
  </conditionalFormatting>
  <conditionalFormatting sqref="J2:K998 Y2:Z998">
    <cfRule type="expression" dxfId="1" priority="5">
      <formula>$B2="variable"</formula>
    </cfRule>
  </conditionalFormatting>
  <conditionalFormatting sqref="O2:P998">
    <cfRule type="expression" dxfId="0" priority="6">
      <formula>$B2="external"</formula>
    </cfRule>
  </conditionalFormatting>
  <conditionalFormatting sqref="O2:P998">
    <cfRule type="expression" dxfId="1" priority="7">
      <formula>$B2="variable"</formula>
    </cfRule>
  </conditionalFormatting>
  <conditionalFormatting sqref="S2:V998">
    <cfRule type="expression" dxfId="0" priority="8">
      <formula>$B2="variation, virtual"</formula>
    </cfRule>
  </conditionalFormatting>
  <conditionalFormatting sqref="S2:V998">
    <cfRule type="expression" dxfId="0" priority="9">
      <formula>$B2="variation, downloadable, virtual"</formula>
    </cfRule>
  </conditionalFormatting>
  <conditionalFormatting sqref="S2:V998">
    <cfRule type="expression" dxfId="0" priority="10">
      <formula>$B2="simple, virtual"</formula>
    </cfRule>
  </conditionalFormatting>
  <conditionalFormatting sqref="S2:V998">
    <cfRule type="expression" dxfId="0" priority="11">
      <formula>$B2="simple, downloadable, virtual"</formula>
    </cfRule>
  </conditionalFormatting>
  <conditionalFormatting sqref="S2:V998">
    <cfRule type="expression" dxfId="0" priority="12">
      <formula>$B2="external"</formula>
    </cfRule>
  </conditionalFormatting>
  <conditionalFormatting sqref="S2:V998">
    <cfRule type="expression" dxfId="1" priority="13">
      <formula>$B2="variable"</formula>
    </cfRule>
  </conditionalFormatting>
  <conditionalFormatting sqref="AE2:AF998">
    <cfRule type="expression" dxfId="0" priority="14">
      <formula>$B2="variation, virtual"</formula>
    </cfRule>
  </conditionalFormatting>
  <conditionalFormatting sqref="AE2:AF998">
    <cfRule type="expression" dxfId="0" priority="15">
      <formula>$B2="variation"</formula>
    </cfRule>
  </conditionalFormatting>
  <conditionalFormatting sqref="AE2:AF998">
    <cfRule type="expression" dxfId="0" priority="16">
      <formula>$B2="variable"</formula>
    </cfRule>
  </conditionalFormatting>
  <conditionalFormatting sqref="AE2:AF998">
    <cfRule type="expression" dxfId="0" priority="17">
      <formula>$B2="simple, virtual"</formula>
    </cfRule>
  </conditionalFormatting>
  <conditionalFormatting sqref="AE2:AF998">
    <cfRule type="expression" dxfId="0" priority="18">
      <formula>$B2="simple"</formula>
    </cfRule>
  </conditionalFormatting>
  <conditionalFormatting sqref="AE2:AF998">
    <cfRule type="expression" dxfId="0" priority="19">
      <formula>$B2="external"</formula>
    </cfRule>
  </conditionalFormatting>
  <conditionalFormatting sqref="AE2:AF998">
    <cfRule type="expression" dxfId="1" priority="20">
      <formula>$B2="variable"</formula>
    </cfRule>
  </conditionalFormatting>
  <conditionalFormatting sqref="AE2:AF998">
    <cfRule type="expression" dxfId="1" priority="21">
      <formula>$B2="variable"</formula>
    </cfRule>
  </conditionalFormatting>
  <conditionalFormatting sqref="AG2:AG998">
    <cfRule type="expression" dxfId="0" priority="22">
      <formula>$B2="simple, virtual"</formula>
    </cfRule>
  </conditionalFormatting>
  <conditionalFormatting sqref="AG2:AG998">
    <cfRule type="expression" dxfId="0" priority="23">
      <formula>$B2="simple, downloadable, virtual"</formula>
    </cfRule>
  </conditionalFormatting>
  <conditionalFormatting sqref="AG2:AG998">
    <cfRule type="expression" dxfId="0" priority="24">
      <formula>$B2="simple, downloadable"</formula>
    </cfRule>
  </conditionalFormatting>
  <conditionalFormatting sqref="AG2:AG998">
    <cfRule type="expression" dxfId="0" priority="25">
      <formula>$B2="simple"</formula>
    </cfRule>
  </conditionalFormatting>
  <conditionalFormatting sqref="AG2:AG998">
    <cfRule type="expression" dxfId="0" priority="26">
      <formula>$B2="external"</formula>
    </cfRule>
  </conditionalFormatting>
  <conditionalFormatting sqref="AG2:AG998">
    <cfRule type="expression" dxfId="1" priority="27">
      <formula>$B2="variable"</formula>
    </cfRule>
  </conditionalFormatting>
  <conditionalFormatting sqref="Q2:R998 AM2:AS998">
    <cfRule type="expression" dxfId="0" priority="28">
      <formula>$B2="external"</formula>
    </cfRule>
  </conditionalFormatting>
  <conditionalFormatting sqref="AK2:AL998">
    <cfRule type="expression" dxfId="0" priority="29">
      <formula>$B2="variation, virtual"</formula>
    </cfRule>
  </conditionalFormatting>
  <conditionalFormatting sqref="AK2:AL998">
    <cfRule type="expression" dxfId="0" priority="30">
      <formula>$B2="variation, downloadable, virtual"</formula>
    </cfRule>
  </conditionalFormatting>
  <conditionalFormatting sqref="AK2:AL998">
    <cfRule type="expression" dxfId="0" priority="31">
      <formula>$B2="variation, downloadable"</formula>
    </cfRule>
  </conditionalFormatting>
  <conditionalFormatting sqref="AK2:AL998">
    <cfRule type="expression" dxfId="0" priority="32">
      <formula>$B2="variation"</formula>
    </cfRule>
  </conditionalFormatting>
  <conditionalFormatting sqref="AK2:AL998">
    <cfRule type="expression" dxfId="0" priority="33">
      <formula>$B2="variable"</formula>
    </cfRule>
  </conditionalFormatting>
  <conditionalFormatting sqref="AK2:AL998">
    <cfRule type="expression" dxfId="0" priority="34">
      <formula>$B2="simple, virtual"</formula>
    </cfRule>
  </conditionalFormatting>
  <conditionalFormatting sqref="AK2:AL998">
    <cfRule type="expression" dxfId="0" priority="35">
      <formula>$B2="simple, downloadable, virtual"</formula>
    </cfRule>
  </conditionalFormatting>
  <conditionalFormatting sqref="AK2:AL998">
    <cfRule type="expression" dxfId="0" priority="36">
      <formula>$B2="simple, downloadable"</formula>
    </cfRule>
  </conditionalFormatting>
  <conditionalFormatting sqref="AK2:AL998">
    <cfRule type="expression" dxfId="0" priority="37">
      <formula>$B2="simple"</formula>
    </cfRule>
  </conditionalFormatting>
  <conditionalFormatting sqref="AR2:AS998">
    <cfRule type="expression" dxfId="0" priority="38">
      <formula>$B2="variation, virtual"</formula>
    </cfRule>
  </conditionalFormatting>
  <conditionalFormatting sqref="AR2:AS998">
    <cfRule type="expression" dxfId="0" priority="39">
      <formula>$B2="variation"</formula>
    </cfRule>
  </conditionalFormatting>
  <conditionalFormatting sqref="AR2:AS998">
    <cfRule type="expression" dxfId="0" priority="40">
      <formula>$B2="variable"</formula>
    </cfRule>
  </conditionalFormatting>
  <conditionalFormatting sqref="AR2:AS998">
    <cfRule type="expression" dxfId="0" priority="41">
      <formula>$B2="simple, virtual"</formula>
    </cfRule>
  </conditionalFormatting>
  <conditionalFormatting sqref="AR2:AS998">
    <cfRule type="expression" dxfId="0" priority="42">
      <formula>$B2="simple"</formula>
    </cfRule>
  </conditionalFormatting>
  <dataValidations>
    <dataValidation type="list" allowBlank="1" showErrorMessage="1" sqref="W2:W998">
      <formula1>Valores!$R$2:$R$3</formula1>
    </dataValidation>
    <dataValidation type="list" allowBlank="1" showErrorMessage="1" sqref="E2:E998">
      <formula1>Valores!$C$2:$C$4</formula1>
    </dataValidation>
    <dataValidation type="list" allowBlank="1" showErrorMessage="1" sqref="N2:N998">
      <formula1>Valores!$N$2:$N$4</formula1>
    </dataValidation>
    <dataValidation type="list" allowBlank="1" showErrorMessage="1" sqref="Q2:Q998">
      <formula1>Valores!$P$2:$P$3</formula1>
    </dataValidation>
    <dataValidation type="list" allowBlank="1" showErrorMessage="1" sqref="G2:G464">
      <formula1>"hidden,visible"</formula1>
    </dataValidation>
    <dataValidation type="list" allowBlank="1" showErrorMessage="1" sqref="F2:F998">
      <formula1>Valores!$E$2:$E$3</formula1>
    </dataValidation>
    <dataValidation type="list" allowBlank="1" showErrorMessage="1" sqref="L2:L998">
      <formula1>Valores!$K$2</formula1>
    </dataValidation>
    <dataValidation type="list" allowBlank="1" showErrorMessage="1" sqref="M2:M998">
      <formula1>Valores!$L$2:$L$5</formula1>
    </dataValidation>
    <dataValidation type="list" allowBlank="1" showErrorMessage="1" sqref="B2:B998">
      <formula1>Valores!$A$2:$A$11</formula1>
    </dataValidation>
    <dataValidation type="list" allowBlank="1" showErrorMessage="1" sqref="R2:R998">
      <formula1>Valores!$Q$2:$Q$3</formula1>
    </dataValidation>
    <dataValidation type="list" allowBlank="1" showErrorMessage="1" sqref="AQ2:AQ998">
      <formula1>Valores!$V$2:$V$3</formula1>
    </dataValidation>
    <dataValidation type="list" allowBlank="1" showErrorMessage="1" sqref="AP2:AP998">
      <formula1>Valores!$T$2:$T$3</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88"/>
    <col customWidth="1" min="2" max="2" width="7.63"/>
    <col customWidth="1" min="3" max="3" width="11.63"/>
    <col customWidth="1" min="4" max="4" width="16.75"/>
    <col customWidth="1" min="5" max="5" width="5.25"/>
    <col customWidth="1" min="6" max="6" width="5.5"/>
    <col customWidth="1" min="7" max="7" width="7.75"/>
    <col customWidth="1" min="8" max="8" width="16.25"/>
    <col customWidth="1" min="9" max="9" width="33.0"/>
    <col customWidth="1" hidden="1" min="10" max="10" width="15.0"/>
    <col customWidth="1" hidden="1" min="11" max="11" width="15.88"/>
    <col customWidth="1" hidden="1" min="12" max="12" width="15.0"/>
    <col customWidth="1" hidden="1" min="13" max="13" width="9.38"/>
    <col customWidth="1" min="14" max="14" width="6.0"/>
    <col customWidth="1" min="15" max="15" width="5.75"/>
    <col customWidth="1" hidden="1" min="16" max="18" width="15.0"/>
    <col customWidth="1" hidden="1" min="19" max="19" width="8.5"/>
    <col customWidth="1" hidden="1" min="20" max="22" width="10.63"/>
    <col customWidth="1" hidden="1" min="23" max="23" width="13.0"/>
    <col customWidth="1" hidden="1" min="24" max="24" width="10.5"/>
    <col customWidth="1" hidden="1" min="25" max="25" width="10.63"/>
    <col customWidth="1" min="26" max="26" width="5.75"/>
    <col customWidth="1" min="27" max="27" width="9.63"/>
    <col customWidth="1" min="28" max="28" width="7.0"/>
    <col customWidth="1" min="29" max="29" width="5.88"/>
    <col customWidth="1" min="30" max="30" width="4.5"/>
    <col customWidth="1" min="31" max="31" width="4.88"/>
    <col customWidth="1" min="32" max="32" width="5.63"/>
    <col customWidth="1" min="33" max="33" width="6.88"/>
    <col customWidth="1" min="34" max="34" width="5.88"/>
    <col customWidth="1" min="35" max="35" width="6.25"/>
    <col customWidth="1" min="36" max="44" width="7.88"/>
  </cols>
  <sheetData>
    <row r="1" ht="39.75" customHeight="1">
      <c r="A1" s="13" t="s">
        <v>0</v>
      </c>
      <c r="B1" s="14" t="s">
        <v>53</v>
      </c>
      <c r="C1" s="15" t="s">
        <v>2</v>
      </c>
      <c r="D1" s="16" t="s">
        <v>54</v>
      </c>
      <c r="E1" s="14" t="s">
        <v>55</v>
      </c>
      <c r="F1" s="14" t="s">
        <v>56</v>
      </c>
      <c r="G1" s="14" t="s">
        <v>57</v>
      </c>
      <c r="H1" s="16" t="s">
        <v>58</v>
      </c>
      <c r="I1" s="17" t="s">
        <v>59</v>
      </c>
      <c r="J1" s="18" t="s">
        <v>60</v>
      </c>
      <c r="K1" s="18" t="s">
        <v>61</v>
      </c>
      <c r="L1" s="18" t="s">
        <v>62</v>
      </c>
      <c r="M1" s="14" t="s">
        <v>63</v>
      </c>
      <c r="N1" s="14" t="s">
        <v>64</v>
      </c>
      <c r="O1" s="19" t="s">
        <v>65</v>
      </c>
      <c r="P1" s="19" t="s">
        <v>66</v>
      </c>
      <c r="Q1" s="19" t="s">
        <v>67</v>
      </c>
      <c r="R1" s="19" t="s">
        <v>68</v>
      </c>
      <c r="S1" s="19" t="s">
        <v>69</v>
      </c>
      <c r="T1" s="19" t="s">
        <v>70</v>
      </c>
      <c r="U1" s="19" t="s">
        <v>71</v>
      </c>
      <c r="V1" s="19" t="s">
        <v>72</v>
      </c>
      <c r="W1" s="14" t="s">
        <v>73</v>
      </c>
      <c r="X1" s="14" t="s">
        <v>74</v>
      </c>
      <c r="Y1" s="20" t="s">
        <v>75</v>
      </c>
      <c r="Z1" s="21" t="s">
        <v>76</v>
      </c>
      <c r="AA1" s="16" t="s">
        <v>77</v>
      </c>
      <c r="AB1" s="22" t="s">
        <v>78</v>
      </c>
      <c r="AC1" s="23" t="s">
        <v>79</v>
      </c>
      <c r="AD1" s="23" t="s">
        <v>80</v>
      </c>
      <c r="AE1" s="23" t="s">
        <v>81</v>
      </c>
      <c r="AF1" s="24" t="s">
        <v>82</v>
      </c>
      <c r="AG1" s="25" t="s">
        <v>83</v>
      </c>
      <c r="AH1" s="25"/>
      <c r="AI1" s="25"/>
      <c r="AJ1" s="25"/>
      <c r="AK1" s="25"/>
      <c r="AL1" s="25"/>
      <c r="AM1" s="25"/>
      <c r="AN1" s="25"/>
      <c r="AO1" s="25"/>
      <c r="AP1" s="25"/>
      <c r="AQ1" s="25"/>
      <c r="AR1" s="25"/>
    </row>
    <row r="2">
      <c r="A2" s="26"/>
      <c r="B2" s="27" t="s">
        <v>45</v>
      </c>
      <c r="C2" s="28" t="s">
        <v>84</v>
      </c>
      <c r="D2" s="29" t="s">
        <v>85</v>
      </c>
      <c r="E2" s="30">
        <v>0.0</v>
      </c>
      <c r="F2" s="26">
        <v>0.0</v>
      </c>
      <c r="G2" s="26" t="s">
        <v>86</v>
      </c>
      <c r="H2" s="29" t="s">
        <v>87</v>
      </c>
      <c r="I2" s="31" t="s">
        <v>88</v>
      </c>
      <c r="J2" s="32"/>
      <c r="K2" s="32"/>
      <c r="L2" s="32"/>
      <c r="M2" s="27"/>
      <c r="N2" s="26">
        <v>0.0</v>
      </c>
      <c r="O2" s="33">
        <v>0.0</v>
      </c>
      <c r="P2" s="34"/>
      <c r="Q2" s="34"/>
      <c r="R2" s="34"/>
      <c r="S2" s="27"/>
      <c r="T2" s="27"/>
      <c r="U2" s="27"/>
      <c r="V2" s="27"/>
      <c r="W2" s="27"/>
      <c r="X2" s="27"/>
      <c r="Y2" s="35"/>
      <c r="Z2" s="36">
        <v>2.99</v>
      </c>
      <c r="AA2" s="26" t="s">
        <v>89</v>
      </c>
      <c r="AB2" s="37" t="s">
        <v>90</v>
      </c>
      <c r="AC2" s="38" t="s">
        <v>91</v>
      </c>
      <c r="AD2" s="38" t="s">
        <v>92</v>
      </c>
      <c r="AE2" s="39" t="str">
        <f t="shared" ref="AE2:AE458" si="1">AD2</f>
        <v>6</v>
      </c>
      <c r="AF2" s="39">
        <v>3.41</v>
      </c>
      <c r="AG2" s="40">
        <f>AF2*-0.707+AF2</f>
        <v>0.99913</v>
      </c>
      <c r="AH2" s="39">
        <f t="shared" ref="AH2:AH1601" si="2">Z2*0.1-Z2</f>
        <v>-2.691</v>
      </c>
      <c r="AI2" s="39">
        <f>AF2*0.05+AF2</f>
        <v>3.5805</v>
      </c>
      <c r="AJ2" s="41">
        <f t="shared" ref="AJ2:AJ1668" si="3">1-AF2/Z2</f>
        <v>-0.1404682274</v>
      </c>
      <c r="AK2" s="39"/>
      <c r="AL2" s="39"/>
      <c r="AM2" s="39"/>
      <c r="AN2" s="39"/>
      <c r="AO2" s="39"/>
      <c r="AP2" s="39"/>
      <c r="AQ2" s="39"/>
      <c r="AR2" s="39"/>
    </row>
    <row r="3">
      <c r="A3" s="42"/>
      <c r="B3" s="43" t="s">
        <v>45</v>
      </c>
      <c r="C3" s="44" t="s">
        <v>93</v>
      </c>
      <c r="D3" s="45" t="s">
        <v>94</v>
      </c>
      <c r="E3" s="42">
        <v>1.0</v>
      </c>
      <c r="F3" s="42">
        <v>0.0</v>
      </c>
      <c r="G3" s="42" t="s">
        <v>47</v>
      </c>
      <c r="H3" s="46" t="s">
        <v>95</v>
      </c>
      <c r="I3" s="47" t="s">
        <v>96</v>
      </c>
      <c r="J3" s="48"/>
      <c r="K3" s="48"/>
      <c r="L3" s="48"/>
      <c r="M3" s="43"/>
      <c r="N3" s="42">
        <v>1.0</v>
      </c>
      <c r="O3" s="49">
        <v>1000.0</v>
      </c>
      <c r="P3" s="50"/>
      <c r="Q3" s="50"/>
      <c r="R3" s="50"/>
      <c r="S3" s="43"/>
      <c r="T3" s="43"/>
      <c r="U3" s="43"/>
      <c r="V3" s="43"/>
      <c r="W3" s="43"/>
      <c r="X3" s="43"/>
      <c r="Y3" s="51"/>
      <c r="Z3" s="52">
        <v>0.85</v>
      </c>
      <c r="AA3" s="42" t="s">
        <v>97</v>
      </c>
      <c r="AB3" s="53" t="s">
        <v>98</v>
      </c>
      <c r="AC3" s="54" t="s">
        <v>91</v>
      </c>
      <c r="AD3" s="54" t="s">
        <v>99</v>
      </c>
      <c r="AE3" s="55" t="str">
        <f t="shared" si="1"/>
        <v>12</v>
      </c>
      <c r="AF3" s="55">
        <v>0.29</v>
      </c>
      <c r="AG3" s="56">
        <f>AF3*1.6+AF3</f>
        <v>0.754</v>
      </c>
      <c r="AH3" s="55">
        <f t="shared" si="2"/>
        <v>-0.765</v>
      </c>
      <c r="AI3" s="55">
        <f t="shared" ref="AI3:AI11" si="4">AF3*0.4+AF3</f>
        <v>0.406</v>
      </c>
      <c r="AJ3" s="57">
        <f t="shared" si="3"/>
        <v>0.6588235294</v>
      </c>
      <c r="AK3" s="55"/>
      <c r="AL3" s="55"/>
      <c r="AM3" s="55"/>
      <c r="AN3" s="55"/>
      <c r="AO3" s="55"/>
      <c r="AP3" s="55"/>
      <c r="AQ3" s="55"/>
      <c r="AR3" s="55"/>
    </row>
    <row r="4">
      <c r="A4" s="42"/>
      <c r="B4" s="43" t="s">
        <v>45</v>
      </c>
      <c r="C4" s="44" t="s">
        <v>100</v>
      </c>
      <c r="D4" s="45" t="s">
        <v>101</v>
      </c>
      <c r="E4" s="42">
        <v>1.0</v>
      </c>
      <c r="F4" s="42">
        <v>0.0</v>
      </c>
      <c r="G4" s="42" t="s">
        <v>47</v>
      </c>
      <c r="H4" s="45" t="s">
        <v>101</v>
      </c>
      <c r="I4" s="47" t="s">
        <v>102</v>
      </c>
      <c r="J4" s="48"/>
      <c r="K4" s="48"/>
      <c r="L4" s="48"/>
      <c r="M4" s="43"/>
      <c r="N4" s="42">
        <v>1.0</v>
      </c>
      <c r="O4" s="49">
        <v>1000.0</v>
      </c>
      <c r="P4" s="50"/>
      <c r="Q4" s="50"/>
      <c r="R4" s="50"/>
      <c r="S4" s="43"/>
      <c r="T4" s="43"/>
      <c r="U4" s="43"/>
      <c r="V4" s="43"/>
      <c r="W4" s="43"/>
      <c r="X4" s="43"/>
      <c r="Y4" s="51"/>
      <c r="Z4" s="52">
        <v>1.5</v>
      </c>
      <c r="AA4" s="42" t="s">
        <v>97</v>
      </c>
      <c r="AB4" s="53" t="s">
        <v>103</v>
      </c>
      <c r="AC4" s="54" t="s">
        <v>91</v>
      </c>
      <c r="AD4" s="54" t="s">
        <v>99</v>
      </c>
      <c r="AE4" s="55" t="str">
        <f t="shared" si="1"/>
        <v>12</v>
      </c>
      <c r="AF4" s="55">
        <v>0.29</v>
      </c>
      <c r="AG4" s="56">
        <f>AF4*3.3+AF4</f>
        <v>1.247</v>
      </c>
      <c r="AH4" s="55">
        <f t="shared" si="2"/>
        <v>-1.35</v>
      </c>
      <c r="AI4" s="55">
        <f t="shared" si="4"/>
        <v>0.406</v>
      </c>
      <c r="AJ4" s="57">
        <f t="shared" si="3"/>
        <v>0.8066666667</v>
      </c>
      <c r="AK4" s="55"/>
      <c r="AL4" s="55"/>
      <c r="AM4" s="55"/>
      <c r="AN4" s="55"/>
      <c r="AO4" s="55"/>
      <c r="AP4" s="55"/>
      <c r="AQ4" s="55"/>
      <c r="AR4" s="55"/>
    </row>
    <row r="5">
      <c r="A5" s="42"/>
      <c r="B5" s="43" t="s">
        <v>45</v>
      </c>
      <c r="C5" s="44" t="s">
        <v>104</v>
      </c>
      <c r="D5" s="45" t="s">
        <v>105</v>
      </c>
      <c r="E5" s="42">
        <v>1.0</v>
      </c>
      <c r="F5" s="42">
        <v>0.0</v>
      </c>
      <c r="G5" s="42" t="s">
        <v>47</v>
      </c>
      <c r="H5" s="45" t="s">
        <v>105</v>
      </c>
      <c r="I5" s="58" t="s">
        <v>106</v>
      </c>
      <c r="J5" s="48"/>
      <c r="K5" s="48"/>
      <c r="L5" s="48"/>
      <c r="M5" s="43"/>
      <c r="N5" s="42">
        <v>1.0</v>
      </c>
      <c r="O5" s="49">
        <v>1000.0</v>
      </c>
      <c r="P5" s="50"/>
      <c r="Q5" s="50"/>
      <c r="R5" s="50"/>
      <c r="S5" s="43"/>
      <c r="T5" s="43"/>
      <c r="U5" s="43"/>
      <c r="V5" s="43"/>
      <c r="W5" s="43"/>
      <c r="X5" s="43"/>
      <c r="Y5" s="51"/>
      <c r="Z5" s="52">
        <v>2.0</v>
      </c>
      <c r="AA5" s="42" t="s">
        <v>97</v>
      </c>
      <c r="AB5" s="53" t="s">
        <v>107</v>
      </c>
      <c r="AC5" s="54" t="s">
        <v>91</v>
      </c>
      <c r="AD5" s="54" t="s">
        <v>99</v>
      </c>
      <c r="AE5" s="55" t="str">
        <f t="shared" si="1"/>
        <v>12</v>
      </c>
      <c r="AF5" s="55">
        <v>0.29</v>
      </c>
      <c r="AG5" s="56">
        <f>AF5*5.02+AF5</f>
        <v>1.7458</v>
      </c>
      <c r="AH5" s="55">
        <f t="shared" si="2"/>
        <v>-1.8</v>
      </c>
      <c r="AI5" s="55">
        <f t="shared" si="4"/>
        <v>0.406</v>
      </c>
      <c r="AJ5" s="57">
        <f t="shared" si="3"/>
        <v>0.855</v>
      </c>
      <c r="AK5" s="55"/>
      <c r="AL5" s="55"/>
      <c r="AM5" s="55"/>
      <c r="AN5" s="55"/>
      <c r="AO5" s="55"/>
      <c r="AP5" s="55"/>
      <c r="AQ5" s="55"/>
      <c r="AR5" s="55"/>
    </row>
    <row r="6">
      <c r="A6" s="59"/>
      <c r="B6" s="60" t="s">
        <v>45</v>
      </c>
      <c r="C6" s="61" t="s">
        <v>108</v>
      </c>
      <c r="D6" s="62" t="s">
        <v>109</v>
      </c>
      <c r="E6" s="63">
        <v>0.0</v>
      </c>
      <c r="F6" s="63">
        <v>0.0</v>
      </c>
      <c r="G6" s="63" t="s">
        <v>86</v>
      </c>
      <c r="H6" s="62" t="s">
        <v>109</v>
      </c>
      <c r="I6" s="64" t="s">
        <v>110</v>
      </c>
      <c r="J6" s="65"/>
      <c r="K6" s="65"/>
      <c r="L6" s="65"/>
      <c r="M6" s="66"/>
      <c r="N6" s="63">
        <v>0.0</v>
      </c>
      <c r="O6" s="67">
        <v>0.0</v>
      </c>
      <c r="P6" s="68"/>
      <c r="Q6" s="68"/>
      <c r="R6" s="68"/>
      <c r="S6" s="66"/>
      <c r="T6" s="66"/>
      <c r="U6" s="66"/>
      <c r="V6" s="66"/>
      <c r="W6" s="66"/>
      <c r="X6" s="66"/>
      <c r="Y6" s="69"/>
      <c r="Z6" s="70">
        <v>1.49</v>
      </c>
      <c r="AA6" s="63" t="s">
        <v>111</v>
      </c>
      <c r="AB6" s="71" t="s">
        <v>112</v>
      </c>
      <c r="AC6" s="72" t="s">
        <v>91</v>
      </c>
      <c r="AD6" s="72" t="s">
        <v>99</v>
      </c>
      <c r="AE6" s="73" t="str">
        <f t="shared" si="1"/>
        <v>12</v>
      </c>
      <c r="AF6" s="74">
        <v>0.99</v>
      </c>
      <c r="AG6" s="75">
        <f t="shared" ref="AG6:AG7" si="5">AF6*0.4+AF6</f>
        <v>1.386</v>
      </c>
      <c r="AH6" s="74">
        <f t="shared" si="2"/>
        <v>-1.341</v>
      </c>
      <c r="AI6" s="74">
        <f t="shared" si="4"/>
        <v>1.386</v>
      </c>
      <c r="AJ6" s="41">
        <f t="shared" si="3"/>
        <v>0.3355704698</v>
      </c>
      <c r="AK6" s="74"/>
      <c r="AL6" s="74"/>
      <c r="AM6" s="74"/>
      <c r="AN6" s="74"/>
      <c r="AO6" s="74"/>
      <c r="AP6" s="74"/>
      <c r="AQ6" s="74"/>
      <c r="AR6" s="74"/>
    </row>
    <row r="7">
      <c r="A7" s="59"/>
      <c r="B7" s="60" t="s">
        <v>45</v>
      </c>
      <c r="C7" s="61" t="s">
        <v>113</v>
      </c>
      <c r="D7" s="62" t="s">
        <v>114</v>
      </c>
      <c r="E7" s="63">
        <v>0.0</v>
      </c>
      <c r="F7" s="63">
        <v>0.0</v>
      </c>
      <c r="G7" s="63" t="s">
        <v>86</v>
      </c>
      <c r="H7" s="62" t="s">
        <v>114</v>
      </c>
      <c r="I7" s="64" t="s">
        <v>115</v>
      </c>
      <c r="J7" s="65"/>
      <c r="K7" s="65"/>
      <c r="L7" s="65"/>
      <c r="M7" s="66"/>
      <c r="N7" s="63">
        <v>0.0</v>
      </c>
      <c r="O7" s="67">
        <v>0.0</v>
      </c>
      <c r="P7" s="68"/>
      <c r="Q7" s="68"/>
      <c r="R7" s="68"/>
      <c r="S7" s="66"/>
      <c r="T7" s="66"/>
      <c r="U7" s="66"/>
      <c r="V7" s="66"/>
      <c r="W7" s="66"/>
      <c r="X7" s="66"/>
      <c r="Y7" s="69"/>
      <c r="Z7" s="70">
        <v>3.07</v>
      </c>
      <c r="AA7" s="63" t="s">
        <v>111</v>
      </c>
      <c r="AB7" s="71" t="s">
        <v>116</v>
      </c>
      <c r="AC7" s="72" t="s">
        <v>91</v>
      </c>
      <c r="AD7" s="72" t="s">
        <v>92</v>
      </c>
      <c r="AE7" s="73" t="str">
        <f t="shared" si="1"/>
        <v>6</v>
      </c>
      <c r="AF7" s="74">
        <v>2.05</v>
      </c>
      <c r="AG7" s="75">
        <f t="shared" si="5"/>
        <v>2.87</v>
      </c>
      <c r="AH7" s="74">
        <f t="shared" si="2"/>
        <v>-2.763</v>
      </c>
      <c r="AI7" s="74">
        <f t="shared" si="4"/>
        <v>2.87</v>
      </c>
      <c r="AJ7" s="41">
        <f t="shared" si="3"/>
        <v>0.332247557</v>
      </c>
      <c r="AK7" s="74"/>
      <c r="AL7" s="74"/>
      <c r="AM7" s="74"/>
      <c r="AN7" s="74"/>
      <c r="AO7" s="74"/>
      <c r="AP7" s="74"/>
      <c r="AQ7" s="74"/>
      <c r="AR7" s="74"/>
    </row>
    <row r="8">
      <c r="A8" s="42"/>
      <c r="B8" s="43" t="s">
        <v>45</v>
      </c>
      <c r="C8" s="44" t="s">
        <v>117</v>
      </c>
      <c r="D8" s="76" t="s">
        <v>118</v>
      </c>
      <c r="E8" s="77">
        <v>1.0</v>
      </c>
      <c r="F8" s="42">
        <v>0.0</v>
      </c>
      <c r="G8" s="42" t="s">
        <v>47</v>
      </c>
      <c r="H8" s="78" t="s">
        <v>119</v>
      </c>
      <c r="I8" s="47" t="s">
        <v>120</v>
      </c>
      <c r="J8" s="48"/>
      <c r="K8" s="48"/>
      <c r="L8" s="48"/>
      <c r="M8" s="43"/>
      <c r="N8" s="42">
        <v>1.0</v>
      </c>
      <c r="O8" s="49">
        <v>1000.0</v>
      </c>
      <c r="P8" s="50"/>
      <c r="Q8" s="50"/>
      <c r="R8" s="50"/>
      <c r="S8" s="43"/>
      <c r="T8" s="43"/>
      <c r="U8" s="43"/>
      <c r="V8" s="43"/>
      <c r="W8" s="43"/>
      <c r="X8" s="43"/>
      <c r="Y8" s="51"/>
      <c r="Z8" s="52">
        <v>3.5</v>
      </c>
      <c r="AA8" s="42" t="s">
        <v>89</v>
      </c>
      <c r="AB8" s="53" t="s">
        <v>121</v>
      </c>
      <c r="AC8" s="79" t="s">
        <v>122</v>
      </c>
      <c r="AD8" s="79" t="s">
        <v>99</v>
      </c>
      <c r="AE8" s="55" t="str">
        <f t="shared" si="1"/>
        <v>12</v>
      </c>
      <c r="AF8" s="55">
        <v>1.4</v>
      </c>
      <c r="AG8" s="56">
        <f>AF8*1+AF8</f>
        <v>2.8</v>
      </c>
      <c r="AH8" s="55">
        <f t="shared" si="2"/>
        <v>-3.15</v>
      </c>
      <c r="AI8" s="55">
        <f t="shared" si="4"/>
        <v>1.96</v>
      </c>
      <c r="AJ8" s="41">
        <f t="shared" si="3"/>
        <v>0.6</v>
      </c>
      <c r="AK8" s="74"/>
      <c r="AL8" s="74"/>
      <c r="AM8" s="74"/>
      <c r="AN8" s="74"/>
      <c r="AO8" s="74"/>
      <c r="AP8" s="74"/>
      <c r="AQ8" s="74"/>
      <c r="AR8" s="74"/>
    </row>
    <row r="9">
      <c r="A9" s="42"/>
      <c r="B9" s="43" t="s">
        <v>45</v>
      </c>
      <c r="C9" s="44" t="s">
        <v>123</v>
      </c>
      <c r="D9" s="78" t="s">
        <v>124</v>
      </c>
      <c r="E9" s="77">
        <v>1.0</v>
      </c>
      <c r="F9" s="42">
        <v>0.0</v>
      </c>
      <c r="G9" s="42" t="s">
        <v>47</v>
      </c>
      <c r="H9" s="78" t="s">
        <v>125</v>
      </c>
      <c r="I9" s="47" t="s">
        <v>126</v>
      </c>
      <c r="J9" s="48"/>
      <c r="K9" s="48"/>
      <c r="L9" s="48"/>
      <c r="M9" s="43"/>
      <c r="N9" s="42">
        <v>1.0</v>
      </c>
      <c r="O9" s="49">
        <v>1000.0</v>
      </c>
      <c r="P9" s="50"/>
      <c r="Q9" s="50"/>
      <c r="R9" s="50"/>
      <c r="S9" s="43"/>
      <c r="T9" s="43"/>
      <c r="U9" s="43"/>
      <c r="V9" s="43"/>
      <c r="W9" s="43"/>
      <c r="X9" s="43"/>
      <c r="Y9" s="51"/>
      <c r="Z9" s="52">
        <v>1.5</v>
      </c>
      <c r="AA9" s="42" t="s">
        <v>97</v>
      </c>
      <c r="AB9" s="53" t="s">
        <v>127</v>
      </c>
      <c r="AC9" s="54" t="s">
        <v>122</v>
      </c>
      <c r="AD9" s="54" t="s">
        <v>99</v>
      </c>
      <c r="AE9" s="55" t="str">
        <f t="shared" si="1"/>
        <v>12</v>
      </c>
      <c r="AF9" s="55">
        <v>0.98</v>
      </c>
      <c r="AG9" s="80">
        <f>AF9*0.4+AF9</f>
        <v>1.372</v>
      </c>
      <c r="AH9" s="55">
        <f t="shared" si="2"/>
        <v>-1.35</v>
      </c>
      <c r="AI9" s="55">
        <f t="shared" si="4"/>
        <v>1.372</v>
      </c>
      <c r="AJ9" s="41">
        <f t="shared" si="3"/>
        <v>0.3466666667</v>
      </c>
      <c r="AK9" s="55"/>
      <c r="AL9" s="55"/>
      <c r="AM9" s="55"/>
      <c r="AN9" s="55"/>
      <c r="AO9" s="55"/>
      <c r="AP9" s="55"/>
      <c r="AQ9" s="55"/>
      <c r="AR9" s="55"/>
    </row>
    <row r="10">
      <c r="A10" s="81"/>
      <c r="B10" s="82" t="s">
        <v>45</v>
      </c>
      <c r="C10" s="83" t="s">
        <v>128</v>
      </c>
      <c r="D10" s="45" t="s">
        <v>129</v>
      </c>
      <c r="E10" s="42">
        <v>1.0</v>
      </c>
      <c r="F10" s="42">
        <v>0.0</v>
      </c>
      <c r="G10" s="42" t="s">
        <v>47</v>
      </c>
      <c r="H10" s="45" t="s">
        <v>130</v>
      </c>
      <c r="I10" s="47" t="s">
        <v>131</v>
      </c>
      <c r="J10" s="48"/>
      <c r="K10" s="48"/>
      <c r="L10" s="48"/>
      <c r="M10" s="43"/>
      <c r="N10" s="42">
        <v>1.0</v>
      </c>
      <c r="O10" s="49">
        <v>1000.0</v>
      </c>
      <c r="P10" s="50"/>
      <c r="Q10" s="50"/>
      <c r="R10" s="50"/>
      <c r="S10" s="43"/>
      <c r="T10" s="43"/>
      <c r="U10" s="43"/>
      <c r="V10" s="43"/>
      <c r="W10" s="43"/>
      <c r="X10" s="43"/>
      <c r="Y10" s="51"/>
      <c r="Z10" s="52">
        <v>0.5</v>
      </c>
      <c r="AA10" s="42" t="s">
        <v>111</v>
      </c>
      <c r="AB10" s="84" t="s">
        <v>132</v>
      </c>
      <c r="AC10" s="54" t="s">
        <v>122</v>
      </c>
      <c r="AD10" s="54" t="s">
        <v>133</v>
      </c>
      <c r="AE10" s="85" t="str">
        <f t="shared" si="1"/>
        <v>48</v>
      </c>
      <c r="AF10" s="55">
        <v>0.36</v>
      </c>
      <c r="AG10" s="56">
        <f>AF10*0.3+AF10</f>
        <v>0.468</v>
      </c>
      <c r="AH10" s="55">
        <f t="shared" si="2"/>
        <v>-0.45</v>
      </c>
      <c r="AI10" s="55">
        <f t="shared" si="4"/>
        <v>0.504</v>
      </c>
      <c r="AJ10" s="41">
        <f t="shared" si="3"/>
        <v>0.28</v>
      </c>
      <c r="AK10" s="55"/>
      <c r="AL10" s="55"/>
      <c r="AM10" s="55"/>
      <c r="AN10" s="55"/>
      <c r="AO10" s="55"/>
      <c r="AP10" s="55"/>
      <c r="AQ10" s="55"/>
      <c r="AR10" s="55"/>
    </row>
    <row r="11">
      <c r="A11" s="42"/>
      <c r="B11" s="43" t="s">
        <v>45</v>
      </c>
      <c r="C11" s="44" t="s">
        <v>134</v>
      </c>
      <c r="D11" s="78" t="s">
        <v>135</v>
      </c>
      <c r="E11" s="77">
        <v>1.0</v>
      </c>
      <c r="F11" s="42">
        <v>0.0</v>
      </c>
      <c r="G11" s="42" t="s">
        <v>47</v>
      </c>
      <c r="H11" s="78" t="s">
        <v>136</v>
      </c>
      <c r="I11" s="47" t="s">
        <v>137</v>
      </c>
      <c r="J11" s="48"/>
      <c r="K11" s="48"/>
      <c r="L11" s="48"/>
      <c r="M11" s="43"/>
      <c r="N11" s="42">
        <v>1.0</v>
      </c>
      <c r="O11" s="49">
        <v>1000.0</v>
      </c>
      <c r="P11" s="50"/>
      <c r="Q11" s="50"/>
      <c r="R11" s="50"/>
      <c r="S11" s="43"/>
      <c r="T11" s="43"/>
      <c r="U11" s="43"/>
      <c r="V11" s="43"/>
      <c r="W11" s="43"/>
      <c r="X11" s="43"/>
      <c r="Y11" s="51"/>
      <c r="Z11" s="52">
        <v>1.75</v>
      </c>
      <c r="AA11" s="42" t="s">
        <v>111</v>
      </c>
      <c r="AB11" s="53" t="s">
        <v>138</v>
      </c>
      <c r="AC11" s="54" t="s">
        <v>139</v>
      </c>
      <c r="AD11" s="54" t="s">
        <v>99</v>
      </c>
      <c r="AE11" s="55" t="str">
        <f t="shared" si="1"/>
        <v>12</v>
      </c>
      <c r="AF11" s="55">
        <v>1.34</v>
      </c>
      <c r="AG11" s="80">
        <f t="shared" ref="AG11:AG16" si="6">AF11*0.25+AF11</f>
        <v>1.675</v>
      </c>
      <c r="AH11" s="55">
        <f t="shared" si="2"/>
        <v>-1.575</v>
      </c>
      <c r="AI11" s="55">
        <f t="shared" si="4"/>
        <v>1.876</v>
      </c>
      <c r="AJ11" s="41">
        <f t="shared" si="3"/>
        <v>0.2342857143</v>
      </c>
      <c r="AK11" s="55"/>
      <c r="AL11" s="55"/>
      <c r="AM11" s="55"/>
      <c r="AN11" s="55"/>
      <c r="AO11" s="55"/>
      <c r="AP11" s="55"/>
      <c r="AQ11" s="55"/>
      <c r="AR11" s="55"/>
    </row>
    <row r="12">
      <c r="A12" s="42"/>
      <c r="B12" s="43" t="s">
        <v>45</v>
      </c>
      <c r="C12" s="44" t="s">
        <v>140</v>
      </c>
      <c r="D12" s="78" t="s">
        <v>141</v>
      </c>
      <c r="E12" s="77">
        <v>1.0</v>
      </c>
      <c r="F12" s="42">
        <v>0.0</v>
      </c>
      <c r="G12" s="42" t="s">
        <v>47</v>
      </c>
      <c r="H12" s="78" t="s">
        <v>142</v>
      </c>
      <c r="I12" s="47" t="s">
        <v>137</v>
      </c>
      <c r="J12" s="48"/>
      <c r="K12" s="48"/>
      <c r="L12" s="48"/>
      <c r="M12" s="43"/>
      <c r="N12" s="42">
        <v>1.0</v>
      </c>
      <c r="O12" s="49">
        <v>1000.0</v>
      </c>
      <c r="P12" s="50"/>
      <c r="Q12" s="50"/>
      <c r="R12" s="50"/>
      <c r="S12" s="43"/>
      <c r="T12" s="43"/>
      <c r="U12" s="43"/>
      <c r="V12" s="43"/>
      <c r="W12" s="43"/>
      <c r="X12" s="43"/>
      <c r="Y12" s="51"/>
      <c r="Z12" s="52">
        <v>2.35</v>
      </c>
      <c r="AA12" s="42" t="s">
        <v>111</v>
      </c>
      <c r="AB12" s="53" t="s">
        <v>143</v>
      </c>
      <c r="AC12" s="54" t="s">
        <v>139</v>
      </c>
      <c r="AD12" s="54" t="s">
        <v>99</v>
      </c>
      <c r="AE12" s="55" t="str">
        <f t="shared" si="1"/>
        <v>12</v>
      </c>
      <c r="AF12" s="55">
        <v>1.79</v>
      </c>
      <c r="AG12" s="80">
        <f t="shared" si="6"/>
        <v>2.2375</v>
      </c>
      <c r="AH12" s="55">
        <f t="shared" si="2"/>
        <v>-2.115</v>
      </c>
      <c r="AI12" s="55">
        <f t="shared" ref="AI12:AI17" si="7">AF12*0.3+AF12</f>
        <v>2.327</v>
      </c>
      <c r="AJ12" s="41">
        <f t="shared" si="3"/>
        <v>0.2382978723</v>
      </c>
      <c r="AK12" s="74"/>
      <c r="AL12" s="74"/>
      <c r="AM12" s="74"/>
      <c r="AN12" s="74"/>
      <c r="AO12" s="74"/>
      <c r="AP12" s="74"/>
      <c r="AQ12" s="74"/>
      <c r="AR12" s="74"/>
    </row>
    <row r="13">
      <c r="A13" s="42"/>
      <c r="B13" s="43" t="s">
        <v>45</v>
      </c>
      <c r="C13" s="44" t="s">
        <v>144</v>
      </c>
      <c r="D13" s="78" t="s">
        <v>145</v>
      </c>
      <c r="E13" s="77">
        <v>1.0</v>
      </c>
      <c r="F13" s="42">
        <v>0.0</v>
      </c>
      <c r="G13" s="42" t="s">
        <v>47</v>
      </c>
      <c r="H13" s="78" t="s">
        <v>146</v>
      </c>
      <c r="I13" s="86" t="s">
        <v>147</v>
      </c>
      <c r="J13" s="48"/>
      <c r="K13" s="48"/>
      <c r="L13" s="48"/>
      <c r="M13" s="43"/>
      <c r="N13" s="42">
        <v>1.0</v>
      </c>
      <c r="O13" s="49">
        <v>1000.0</v>
      </c>
      <c r="P13" s="50"/>
      <c r="Q13" s="50"/>
      <c r="R13" s="50"/>
      <c r="S13" s="43"/>
      <c r="T13" s="43"/>
      <c r="U13" s="43"/>
      <c r="V13" s="43"/>
      <c r="W13" s="43"/>
      <c r="X13" s="43"/>
      <c r="Y13" s="51"/>
      <c r="Z13" s="52">
        <v>1.39</v>
      </c>
      <c r="AA13" s="42" t="s">
        <v>111</v>
      </c>
      <c r="AB13" s="53" t="s">
        <v>148</v>
      </c>
      <c r="AC13" s="54" t="s">
        <v>139</v>
      </c>
      <c r="AD13" s="54" t="s">
        <v>99</v>
      </c>
      <c r="AE13" s="55" t="str">
        <f t="shared" si="1"/>
        <v>12</v>
      </c>
      <c r="AF13" s="55">
        <v>1.04</v>
      </c>
      <c r="AG13" s="56">
        <f t="shared" si="6"/>
        <v>1.3</v>
      </c>
      <c r="AH13" s="55">
        <f t="shared" si="2"/>
        <v>-1.251</v>
      </c>
      <c r="AI13" s="55">
        <f t="shared" si="7"/>
        <v>1.352</v>
      </c>
      <c r="AJ13" s="41">
        <f t="shared" si="3"/>
        <v>0.2517985612</v>
      </c>
      <c r="AK13" s="55"/>
      <c r="AL13" s="55"/>
      <c r="AM13" s="55"/>
      <c r="AN13" s="55"/>
      <c r="AO13" s="55"/>
      <c r="AP13" s="55"/>
      <c r="AQ13" s="55"/>
      <c r="AR13" s="55"/>
    </row>
    <row r="14">
      <c r="A14" s="81"/>
      <c r="B14" s="82" t="s">
        <v>45</v>
      </c>
      <c r="C14" s="83" t="s">
        <v>149</v>
      </c>
      <c r="D14" s="45" t="s">
        <v>150</v>
      </c>
      <c r="E14" s="42">
        <v>1.0</v>
      </c>
      <c r="F14" s="42">
        <v>0.0</v>
      </c>
      <c r="G14" s="42" t="s">
        <v>47</v>
      </c>
      <c r="H14" s="45" t="s">
        <v>151</v>
      </c>
      <c r="I14" s="86" t="s">
        <v>152</v>
      </c>
      <c r="J14" s="48"/>
      <c r="K14" s="48"/>
      <c r="L14" s="48"/>
      <c r="M14" s="43"/>
      <c r="N14" s="42">
        <v>1.0</v>
      </c>
      <c r="O14" s="49">
        <v>1000.0</v>
      </c>
      <c r="P14" s="50"/>
      <c r="Q14" s="50"/>
      <c r="R14" s="50"/>
      <c r="S14" s="43"/>
      <c r="T14" s="43"/>
      <c r="U14" s="43"/>
      <c r="V14" s="43"/>
      <c r="W14" s="43"/>
      <c r="X14" s="43"/>
      <c r="Y14" s="51"/>
      <c r="Z14" s="52">
        <v>1.75</v>
      </c>
      <c r="AA14" s="42" t="s">
        <v>111</v>
      </c>
      <c r="AB14" s="84" t="s">
        <v>153</v>
      </c>
      <c r="AC14" s="54" t="s">
        <v>139</v>
      </c>
      <c r="AD14" s="54" t="s">
        <v>99</v>
      </c>
      <c r="AE14" s="85" t="str">
        <f t="shared" si="1"/>
        <v>12</v>
      </c>
      <c r="AF14" s="55">
        <v>1.35</v>
      </c>
      <c r="AG14" s="80">
        <f t="shared" si="6"/>
        <v>1.6875</v>
      </c>
      <c r="AH14" s="55">
        <f t="shared" si="2"/>
        <v>-1.575</v>
      </c>
      <c r="AI14" s="55">
        <f t="shared" si="7"/>
        <v>1.755</v>
      </c>
      <c r="AJ14" s="41">
        <f t="shared" si="3"/>
        <v>0.2285714286</v>
      </c>
      <c r="AK14" s="55"/>
      <c r="AL14" s="55"/>
      <c r="AM14" s="55"/>
      <c r="AN14" s="55"/>
      <c r="AO14" s="55"/>
      <c r="AP14" s="55"/>
      <c r="AQ14" s="55"/>
      <c r="AR14" s="55"/>
    </row>
    <row r="15" ht="15.75" customHeight="1">
      <c r="A15" s="42"/>
      <c r="B15" s="43" t="s">
        <v>45</v>
      </c>
      <c r="C15" s="44" t="s">
        <v>154</v>
      </c>
      <c r="D15" s="78" t="s">
        <v>155</v>
      </c>
      <c r="E15" s="77">
        <v>1.0</v>
      </c>
      <c r="F15" s="42">
        <v>0.0</v>
      </c>
      <c r="G15" s="42" t="s">
        <v>47</v>
      </c>
      <c r="H15" s="78" t="s">
        <v>156</v>
      </c>
      <c r="I15" s="86" t="s">
        <v>147</v>
      </c>
      <c r="J15" s="48"/>
      <c r="K15" s="48"/>
      <c r="L15" s="48"/>
      <c r="M15" s="43"/>
      <c r="N15" s="42">
        <v>1.0</v>
      </c>
      <c r="O15" s="49">
        <v>1000.0</v>
      </c>
      <c r="P15" s="50"/>
      <c r="Q15" s="50"/>
      <c r="R15" s="50"/>
      <c r="S15" s="43"/>
      <c r="T15" s="43"/>
      <c r="U15" s="43"/>
      <c r="V15" s="43"/>
      <c r="W15" s="43"/>
      <c r="X15" s="43"/>
      <c r="Y15" s="51"/>
      <c r="Z15" s="52">
        <v>1.39</v>
      </c>
      <c r="AA15" s="42" t="s">
        <v>111</v>
      </c>
      <c r="AB15" s="53" t="s">
        <v>157</v>
      </c>
      <c r="AC15" s="54" t="s">
        <v>158</v>
      </c>
      <c r="AD15" s="54" t="s">
        <v>99</v>
      </c>
      <c r="AE15" s="55" t="str">
        <f t="shared" si="1"/>
        <v>12</v>
      </c>
      <c r="AF15" s="55">
        <v>1.04</v>
      </c>
      <c r="AG15" s="80">
        <f t="shared" si="6"/>
        <v>1.3</v>
      </c>
      <c r="AH15" s="55">
        <f t="shared" si="2"/>
        <v>-1.251</v>
      </c>
      <c r="AI15" s="55">
        <f t="shared" si="7"/>
        <v>1.352</v>
      </c>
      <c r="AJ15" s="41">
        <f t="shared" si="3"/>
        <v>0.2517985612</v>
      </c>
      <c r="AK15" s="74"/>
      <c r="AL15" s="74"/>
      <c r="AM15" s="74"/>
      <c r="AN15" s="74"/>
      <c r="AO15" s="74"/>
      <c r="AP15" s="74"/>
      <c r="AQ15" s="74"/>
      <c r="AR15" s="74"/>
    </row>
    <row r="16" ht="15.75" customHeight="1">
      <c r="A16" s="42"/>
      <c r="B16" s="43" t="s">
        <v>45</v>
      </c>
      <c r="C16" s="44" t="s">
        <v>159</v>
      </c>
      <c r="D16" s="78" t="s">
        <v>160</v>
      </c>
      <c r="E16" s="77">
        <v>1.0</v>
      </c>
      <c r="F16" s="42">
        <v>0.0</v>
      </c>
      <c r="G16" s="42" t="s">
        <v>47</v>
      </c>
      <c r="H16" s="78" t="s">
        <v>161</v>
      </c>
      <c r="I16" s="86" t="s">
        <v>147</v>
      </c>
      <c r="J16" s="48"/>
      <c r="K16" s="48"/>
      <c r="L16" s="48"/>
      <c r="M16" s="43"/>
      <c r="N16" s="42">
        <v>1.0</v>
      </c>
      <c r="O16" s="49">
        <v>1000.0</v>
      </c>
      <c r="P16" s="50"/>
      <c r="Q16" s="50"/>
      <c r="R16" s="50"/>
      <c r="S16" s="43"/>
      <c r="T16" s="43"/>
      <c r="U16" s="43"/>
      <c r="V16" s="43"/>
      <c r="W16" s="43"/>
      <c r="X16" s="43"/>
      <c r="Y16" s="51"/>
      <c r="Z16" s="52">
        <v>1.39</v>
      </c>
      <c r="AA16" s="42" t="s">
        <v>111</v>
      </c>
      <c r="AB16" s="53" t="s">
        <v>162</v>
      </c>
      <c r="AC16" s="54" t="s">
        <v>158</v>
      </c>
      <c r="AD16" s="54" t="s">
        <v>99</v>
      </c>
      <c r="AE16" s="55" t="str">
        <f t="shared" si="1"/>
        <v>12</v>
      </c>
      <c r="AF16" s="55">
        <v>1.04</v>
      </c>
      <c r="AG16" s="80">
        <f t="shared" si="6"/>
        <v>1.3</v>
      </c>
      <c r="AH16" s="55">
        <f t="shared" si="2"/>
        <v>-1.251</v>
      </c>
      <c r="AI16" s="55">
        <f t="shared" si="7"/>
        <v>1.352</v>
      </c>
      <c r="AJ16" s="41">
        <f t="shared" si="3"/>
        <v>0.2517985612</v>
      </c>
      <c r="AK16" s="55"/>
      <c r="AL16" s="55"/>
      <c r="AM16" s="55"/>
      <c r="AN16" s="55"/>
      <c r="AO16" s="55"/>
      <c r="AP16" s="55"/>
      <c r="AQ16" s="55"/>
      <c r="AR16" s="55"/>
    </row>
    <row r="17" ht="15.75" customHeight="1">
      <c r="A17" s="81"/>
      <c r="B17" s="82" t="s">
        <v>45</v>
      </c>
      <c r="C17" s="83" t="s">
        <v>163</v>
      </c>
      <c r="D17" s="45" t="s">
        <v>164</v>
      </c>
      <c r="E17" s="42">
        <v>1.0</v>
      </c>
      <c r="F17" s="42">
        <v>0.0</v>
      </c>
      <c r="G17" s="42" t="s">
        <v>47</v>
      </c>
      <c r="H17" s="45" t="s">
        <v>165</v>
      </c>
      <c r="I17" s="47" t="s">
        <v>166</v>
      </c>
      <c r="J17" s="48"/>
      <c r="K17" s="48"/>
      <c r="L17" s="48"/>
      <c r="M17" s="43"/>
      <c r="N17" s="42">
        <v>1.0</v>
      </c>
      <c r="O17" s="49">
        <v>1000.0</v>
      </c>
      <c r="P17" s="50"/>
      <c r="Q17" s="50"/>
      <c r="R17" s="50"/>
      <c r="S17" s="43"/>
      <c r="T17" s="43"/>
      <c r="U17" s="43"/>
      <c r="V17" s="43"/>
      <c r="W17" s="43"/>
      <c r="X17" s="43"/>
      <c r="Y17" s="51"/>
      <c r="Z17" s="52">
        <v>1.45</v>
      </c>
      <c r="AA17" s="42" t="s">
        <v>167</v>
      </c>
      <c r="AB17" s="84" t="s">
        <v>168</v>
      </c>
      <c r="AC17" s="54" t="s">
        <v>158</v>
      </c>
      <c r="AD17" s="54" t="s">
        <v>99</v>
      </c>
      <c r="AE17" s="85" t="str">
        <f t="shared" si="1"/>
        <v>12</v>
      </c>
      <c r="AF17" s="55">
        <v>1.09</v>
      </c>
      <c r="AG17" s="80">
        <f t="shared" ref="AG17:AG18" si="8">AF17*0.3+AF17</f>
        <v>1.417</v>
      </c>
      <c r="AH17" s="55">
        <f t="shared" si="2"/>
        <v>-1.305</v>
      </c>
      <c r="AI17" s="55">
        <f t="shared" si="7"/>
        <v>1.417</v>
      </c>
      <c r="AJ17" s="41">
        <f t="shared" si="3"/>
        <v>0.2482758621</v>
      </c>
      <c r="AK17" s="74"/>
      <c r="AL17" s="74"/>
      <c r="AM17" s="74"/>
      <c r="AN17" s="74"/>
      <c r="AO17" s="74"/>
      <c r="AP17" s="74"/>
      <c r="AQ17" s="74"/>
      <c r="AR17" s="74"/>
    </row>
    <row r="18" ht="15.75" customHeight="1">
      <c r="A18" s="81"/>
      <c r="B18" s="82" t="s">
        <v>45</v>
      </c>
      <c r="C18" s="83" t="s">
        <v>169</v>
      </c>
      <c r="D18" s="87" t="s">
        <v>170</v>
      </c>
      <c r="E18" s="42">
        <v>1.0</v>
      </c>
      <c r="F18" s="42">
        <v>0.0</v>
      </c>
      <c r="G18" s="42" t="s">
        <v>47</v>
      </c>
      <c r="H18" s="87" t="s">
        <v>171</v>
      </c>
      <c r="I18" s="47" t="s">
        <v>172</v>
      </c>
      <c r="J18" s="48"/>
      <c r="K18" s="48"/>
      <c r="L18" s="48"/>
      <c r="M18" s="43"/>
      <c r="N18" s="42">
        <v>1.0</v>
      </c>
      <c r="O18" s="49">
        <v>1000.0</v>
      </c>
      <c r="P18" s="50"/>
      <c r="Q18" s="50"/>
      <c r="R18" s="50"/>
      <c r="S18" s="43"/>
      <c r="T18" s="43"/>
      <c r="U18" s="43"/>
      <c r="V18" s="43"/>
      <c r="W18" s="43"/>
      <c r="X18" s="43"/>
      <c r="Y18" s="51"/>
      <c r="Z18" s="52">
        <v>1.45</v>
      </c>
      <c r="AA18" s="42" t="s">
        <v>167</v>
      </c>
      <c r="AB18" s="84" t="s">
        <v>173</v>
      </c>
      <c r="AC18" s="54" t="s">
        <v>158</v>
      </c>
      <c r="AD18" s="54" t="s">
        <v>99</v>
      </c>
      <c r="AE18" s="85" t="str">
        <f t="shared" si="1"/>
        <v>12</v>
      </c>
      <c r="AF18" s="55">
        <v>1.09</v>
      </c>
      <c r="AG18" s="80">
        <f t="shared" si="8"/>
        <v>1.417</v>
      </c>
      <c r="AH18" s="55">
        <f t="shared" si="2"/>
        <v>-1.305</v>
      </c>
      <c r="AI18" s="55">
        <f>AF18*0.4+AF18</f>
        <v>1.526</v>
      </c>
      <c r="AJ18" s="41">
        <f t="shared" si="3"/>
        <v>0.2482758621</v>
      </c>
      <c r="AK18" s="55"/>
      <c r="AL18" s="55"/>
      <c r="AM18" s="55"/>
      <c r="AN18" s="55"/>
      <c r="AO18" s="55"/>
      <c r="AP18" s="55"/>
      <c r="AQ18" s="55"/>
      <c r="AR18" s="55"/>
    </row>
    <row r="19" ht="15.75" customHeight="1">
      <c r="A19" s="81"/>
      <c r="B19" s="82" t="s">
        <v>45</v>
      </c>
      <c r="C19" s="83" t="s">
        <v>174</v>
      </c>
      <c r="D19" s="45" t="s">
        <v>175</v>
      </c>
      <c r="E19" s="42">
        <v>1.0</v>
      </c>
      <c r="F19" s="42">
        <v>0.0</v>
      </c>
      <c r="G19" s="42" t="s">
        <v>47</v>
      </c>
      <c r="H19" s="45" t="s">
        <v>176</v>
      </c>
      <c r="I19" s="47" t="s">
        <v>177</v>
      </c>
      <c r="J19" s="48"/>
      <c r="K19" s="48"/>
      <c r="L19" s="48"/>
      <c r="M19" s="43"/>
      <c r="N19" s="42">
        <v>1.0</v>
      </c>
      <c r="O19" s="49">
        <v>1000.0</v>
      </c>
      <c r="P19" s="50"/>
      <c r="Q19" s="50"/>
      <c r="R19" s="50"/>
      <c r="S19" s="43"/>
      <c r="T19" s="43"/>
      <c r="U19" s="43"/>
      <c r="V19" s="43"/>
      <c r="W19" s="43"/>
      <c r="X19" s="43"/>
      <c r="Y19" s="51"/>
      <c r="Z19" s="52">
        <v>1.59</v>
      </c>
      <c r="AA19" s="42" t="s">
        <v>111</v>
      </c>
      <c r="AB19" s="84" t="s">
        <v>178</v>
      </c>
      <c r="AC19" s="54" t="s">
        <v>158</v>
      </c>
      <c r="AD19" s="54" t="s">
        <v>99</v>
      </c>
      <c r="AE19" s="85" t="str">
        <f t="shared" si="1"/>
        <v>12</v>
      </c>
      <c r="AF19" s="55">
        <v>1.16</v>
      </c>
      <c r="AG19" s="80">
        <f>AF19*0.25+AF19</f>
        <v>1.45</v>
      </c>
      <c r="AH19" s="55">
        <f t="shared" si="2"/>
        <v>-1.431</v>
      </c>
      <c r="AI19" s="55">
        <f>AF19*0.3+AF19</f>
        <v>1.508</v>
      </c>
      <c r="AJ19" s="41">
        <f t="shared" si="3"/>
        <v>0.2704402516</v>
      </c>
      <c r="AK19" s="74"/>
      <c r="AL19" s="74"/>
      <c r="AM19" s="74"/>
      <c r="AN19" s="74"/>
      <c r="AO19" s="74"/>
      <c r="AP19" s="74"/>
      <c r="AQ19" s="74"/>
      <c r="AR19" s="74"/>
    </row>
    <row r="20" ht="15.75" customHeight="1">
      <c r="A20" s="81"/>
      <c r="B20" s="82" t="s">
        <v>45</v>
      </c>
      <c r="C20" s="83" t="s">
        <v>179</v>
      </c>
      <c r="D20" s="45" t="s">
        <v>180</v>
      </c>
      <c r="E20" s="42">
        <v>1.0</v>
      </c>
      <c r="F20" s="42">
        <v>0.0</v>
      </c>
      <c r="G20" s="42" t="s">
        <v>47</v>
      </c>
      <c r="H20" s="45" t="s">
        <v>181</v>
      </c>
      <c r="I20" s="47" t="s">
        <v>182</v>
      </c>
      <c r="J20" s="48"/>
      <c r="K20" s="48"/>
      <c r="L20" s="48"/>
      <c r="M20" s="43"/>
      <c r="N20" s="42">
        <v>1.0</v>
      </c>
      <c r="O20" s="49">
        <v>1000.0</v>
      </c>
      <c r="P20" s="50"/>
      <c r="Q20" s="50"/>
      <c r="R20" s="50"/>
      <c r="S20" s="43"/>
      <c r="T20" s="43"/>
      <c r="U20" s="43"/>
      <c r="V20" s="43"/>
      <c r="W20" s="43"/>
      <c r="X20" s="43"/>
      <c r="Y20" s="51"/>
      <c r="Z20" s="52">
        <v>1.39</v>
      </c>
      <c r="AA20" s="42" t="s">
        <v>111</v>
      </c>
      <c r="AB20" s="84" t="s">
        <v>183</v>
      </c>
      <c r="AC20" s="54" t="s">
        <v>158</v>
      </c>
      <c r="AD20" s="54" t="s">
        <v>99</v>
      </c>
      <c r="AE20" s="85" t="str">
        <f t="shared" si="1"/>
        <v>12</v>
      </c>
      <c r="AF20" s="55">
        <v>1.04</v>
      </c>
      <c r="AG20" s="56">
        <v>1.3</v>
      </c>
      <c r="AH20" s="55">
        <f t="shared" si="2"/>
        <v>-1.251</v>
      </c>
      <c r="AI20" s="55">
        <f t="shared" ref="AI20:AI1601" si="9">AF20*0.4+AF20</f>
        <v>1.456</v>
      </c>
      <c r="AJ20" s="57">
        <f t="shared" si="3"/>
        <v>0.2517985612</v>
      </c>
      <c r="AK20" s="55"/>
      <c r="AL20" s="55"/>
      <c r="AM20" s="55"/>
      <c r="AN20" s="55"/>
      <c r="AO20" s="55"/>
      <c r="AP20" s="55"/>
      <c r="AQ20" s="55"/>
      <c r="AR20" s="55"/>
    </row>
    <row r="21" ht="15.75" customHeight="1">
      <c r="A21" s="42"/>
      <c r="B21" s="43" t="s">
        <v>45</v>
      </c>
      <c r="C21" s="44" t="s">
        <v>184</v>
      </c>
      <c r="D21" s="78" t="s">
        <v>185</v>
      </c>
      <c r="E21" s="77">
        <v>1.0</v>
      </c>
      <c r="F21" s="42">
        <v>0.0</v>
      </c>
      <c r="G21" s="42" t="s">
        <v>47</v>
      </c>
      <c r="H21" s="78" t="s">
        <v>186</v>
      </c>
      <c r="I21" s="47" t="s">
        <v>147</v>
      </c>
      <c r="J21" s="48"/>
      <c r="K21" s="48"/>
      <c r="L21" s="48"/>
      <c r="M21" s="43"/>
      <c r="N21" s="42">
        <v>1.0</v>
      </c>
      <c r="O21" s="49">
        <v>1000.0</v>
      </c>
      <c r="P21" s="50"/>
      <c r="Q21" s="50"/>
      <c r="R21" s="50"/>
      <c r="S21" s="43"/>
      <c r="T21" s="43"/>
      <c r="U21" s="43"/>
      <c r="V21" s="43"/>
      <c r="W21" s="43"/>
      <c r="X21" s="43"/>
      <c r="Y21" s="51"/>
      <c r="Z21" s="52">
        <v>1.9</v>
      </c>
      <c r="AA21" s="42" t="s">
        <v>187</v>
      </c>
      <c r="AB21" s="88" t="s">
        <v>188</v>
      </c>
      <c r="AC21" s="79" t="s">
        <v>189</v>
      </c>
      <c r="AD21" s="79" t="s">
        <v>99</v>
      </c>
      <c r="AE21" s="55" t="str">
        <f t="shared" si="1"/>
        <v>12</v>
      </c>
      <c r="AF21" s="55">
        <v>1.46</v>
      </c>
      <c r="AG21" s="56">
        <f>AF21*0.25+AF21</f>
        <v>1.825</v>
      </c>
      <c r="AH21" s="55">
        <f t="shared" si="2"/>
        <v>-1.71</v>
      </c>
      <c r="AI21" s="55">
        <f t="shared" si="9"/>
        <v>2.044</v>
      </c>
      <c r="AJ21" s="41">
        <f t="shared" si="3"/>
        <v>0.2315789474</v>
      </c>
      <c r="AK21" s="74"/>
      <c r="AL21" s="74"/>
      <c r="AM21" s="74"/>
      <c r="AN21" s="74"/>
      <c r="AO21" s="74"/>
      <c r="AP21" s="74"/>
      <c r="AQ21" s="74"/>
      <c r="AR21" s="74"/>
    </row>
    <row r="22" ht="15.75" customHeight="1">
      <c r="A22" s="42"/>
      <c r="B22" s="43" t="s">
        <v>45</v>
      </c>
      <c r="C22" s="44" t="s">
        <v>190</v>
      </c>
      <c r="D22" s="78" t="s">
        <v>191</v>
      </c>
      <c r="E22" s="77">
        <v>1.0</v>
      </c>
      <c r="F22" s="42">
        <v>0.0</v>
      </c>
      <c r="G22" s="42" t="s">
        <v>47</v>
      </c>
      <c r="H22" s="78" t="s">
        <v>192</v>
      </c>
      <c r="I22" s="47" t="s">
        <v>147</v>
      </c>
      <c r="J22" s="48"/>
      <c r="K22" s="48"/>
      <c r="L22" s="48"/>
      <c r="M22" s="43"/>
      <c r="N22" s="42">
        <v>1.0</v>
      </c>
      <c r="O22" s="49">
        <v>1000.0</v>
      </c>
      <c r="P22" s="50"/>
      <c r="Q22" s="50"/>
      <c r="R22" s="50"/>
      <c r="S22" s="43"/>
      <c r="T22" s="43"/>
      <c r="U22" s="43"/>
      <c r="V22" s="43"/>
      <c r="W22" s="43"/>
      <c r="X22" s="43"/>
      <c r="Y22" s="51"/>
      <c r="Z22" s="52">
        <v>1.39</v>
      </c>
      <c r="AA22" s="42" t="s">
        <v>111</v>
      </c>
      <c r="AB22" s="53" t="s">
        <v>193</v>
      </c>
      <c r="AC22" s="54" t="s">
        <v>189</v>
      </c>
      <c r="AD22" s="54" t="s">
        <v>99</v>
      </c>
      <c r="AE22" s="55" t="str">
        <f t="shared" si="1"/>
        <v>12</v>
      </c>
      <c r="AF22" s="55">
        <v>1.05</v>
      </c>
      <c r="AG22" s="56">
        <f>AF22*0.28+AF22</f>
        <v>1.344</v>
      </c>
      <c r="AH22" s="55">
        <f t="shared" si="2"/>
        <v>-1.251</v>
      </c>
      <c r="AI22" s="55">
        <f t="shared" si="9"/>
        <v>1.47</v>
      </c>
      <c r="AJ22" s="41">
        <f t="shared" si="3"/>
        <v>0.2446043165</v>
      </c>
      <c r="AK22" s="55"/>
      <c r="AL22" s="55"/>
      <c r="AM22" s="55"/>
      <c r="AN22" s="55"/>
      <c r="AO22" s="55"/>
      <c r="AP22" s="55"/>
      <c r="AQ22" s="55"/>
      <c r="AR22" s="55"/>
    </row>
    <row r="23" ht="15.75" customHeight="1">
      <c r="A23" s="81"/>
      <c r="B23" s="82" t="s">
        <v>45</v>
      </c>
      <c r="C23" s="83" t="s">
        <v>194</v>
      </c>
      <c r="D23" s="45" t="s">
        <v>195</v>
      </c>
      <c r="E23" s="42">
        <v>1.0</v>
      </c>
      <c r="F23" s="42">
        <v>0.0</v>
      </c>
      <c r="G23" s="42" t="s">
        <v>47</v>
      </c>
      <c r="H23" s="45" t="s">
        <v>196</v>
      </c>
      <c r="I23" s="47" t="s">
        <v>197</v>
      </c>
      <c r="J23" s="48"/>
      <c r="K23" s="48"/>
      <c r="L23" s="48"/>
      <c r="M23" s="43"/>
      <c r="N23" s="42">
        <v>1.0</v>
      </c>
      <c r="O23" s="49">
        <v>1000.0</v>
      </c>
      <c r="P23" s="50"/>
      <c r="Q23" s="50"/>
      <c r="R23" s="50"/>
      <c r="S23" s="43"/>
      <c r="T23" s="43"/>
      <c r="U23" s="43"/>
      <c r="V23" s="43"/>
      <c r="W23" s="43"/>
      <c r="X23" s="43"/>
      <c r="Y23" s="51"/>
      <c r="Z23" s="52">
        <v>0.75</v>
      </c>
      <c r="AA23" s="42" t="s">
        <v>111</v>
      </c>
      <c r="AB23" s="84" t="s">
        <v>198</v>
      </c>
      <c r="AC23" s="54" t="s">
        <v>189</v>
      </c>
      <c r="AD23" s="54" t="s">
        <v>199</v>
      </c>
      <c r="AE23" s="85" t="str">
        <f t="shared" si="1"/>
        <v>24</v>
      </c>
      <c r="AF23" s="55">
        <v>0.58</v>
      </c>
      <c r="AG23" s="80">
        <f t="shared" ref="AG23:AG31" si="10">AF23*0.25+AF23</f>
        <v>0.725</v>
      </c>
      <c r="AH23" s="55">
        <f t="shared" si="2"/>
        <v>-0.675</v>
      </c>
      <c r="AI23" s="55">
        <f t="shared" si="9"/>
        <v>0.812</v>
      </c>
      <c r="AJ23" s="41">
        <f t="shared" si="3"/>
        <v>0.2266666667</v>
      </c>
      <c r="AK23" s="55"/>
      <c r="AL23" s="55"/>
      <c r="AM23" s="55"/>
      <c r="AN23" s="55"/>
      <c r="AO23" s="55"/>
      <c r="AP23" s="55"/>
      <c r="AQ23" s="55"/>
      <c r="AR23" s="55"/>
    </row>
    <row r="24" ht="15.75" customHeight="1">
      <c r="A24" s="81"/>
      <c r="B24" s="82" t="s">
        <v>45</v>
      </c>
      <c r="C24" s="83" t="s">
        <v>200</v>
      </c>
      <c r="D24" s="45" t="s">
        <v>201</v>
      </c>
      <c r="E24" s="42">
        <v>1.0</v>
      </c>
      <c r="F24" s="42">
        <v>0.0</v>
      </c>
      <c r="G24" s="42" t="s">
        <v>47</v>
      </c>
      <c r="H24" s="45" t="s">
        <v>201</v>
      </c>
      <c r="I24" s="47" t="s">
        <v>202</v>
      </c>
      <c r="J24" s="48"/>
      <c r="K24" s="48"/>
      <c r="L24" s="48"/>
      <c r="M24" s="43"/>
      <c r="N24" s="42">
        <v>1.0</v>
      </c>
      <c r="O24" s="49">
        <v>1000.0</v>
      </c>
      <c r="P24" s="50"/>
      <c r="Q24" s="50"/>
      <c r="R24" s="50"/>
      <c r="S24" s="43"/>
      <c r="T24" s="43"/>
      <c r="U24" s="43"/>
      <c r="V24" s="43"/>
      <c r="W24" s="43"/>
      <c r="X24" s="43"/>
      <c r="Y24" s="51"/>
      <c r="Z24" s="52">
        <v>1.9</v>
      </c>
      <c r="AA24" s="42" t="s">
        <v>187</v>
      </c>
      <c r="AB24" s="84" t="s">
        <v>203</v>
      </c>
      <c r="AC24" s="54" t="s">
        <v>189</v>
      </c>
      <c r="AD24" s="54" t="s">
        <v>99</v>
      </c>
      <c r="AE24" s="85" t="str">
        <f t="shared" si="1"/>
        <v>12</v>
      </c>
      <c r="AF24" s="55">
        <v>1.46</v>
      </c>
      <c r="AG24" s="56">
        <f t="shared" si="10"/>
        <v>1.825</v>
      </c>
      <c r="AH24" s="55">
        <f t="shared" si="2"/>
        <v>-1.71</v>
      </c>
      <c r="AI24" s="55">
        <f t="shared" si="9"/>
        <v>2.044</v>
      </c>
      <c r="AJ24" s="57">
        <f t="shared" si="3"/>
        <v>0.2315789474</v>
      </c>
      <c r="AK24" s="55"/>
      <c r="AL24" s="55"/>
      <c r="AM24" s="55"/>
      <c r="AN24" s="55"/>
      <c r="AO24" s="55"/>
      <c r="AP24" s="55"/>
      <c r="AQ24" s="55"/>
      <c r="AR24" s="55"/>
    </row>
    <row r="25" ht="15.75" customHeight="1">
      <c r="A25" s="42"/>
      <c r="B25" s="43" t="s">
        <v>45</v>
      </c>
      <c r="C25" s="44" t="s">
        <v>204</v>
      </c>
      <c r="D25" s="78" t="s">
        <v>205</v>
      </c>
      <c r="E25" s="77">
        <v>1.0</v>
      </c>
      <c r="F25" s="42">
        <v>0.0</v>
      </c>
      <c r="G25" s="42" t="s">
        <v>47</v>
      </c>
      <c r="H25" s="78" t="s">
        <v>206</v>
      </c>
      <c r="I25" s="47" t="s">
        <v>137</v>
      </c>
      <c r="J25" s="48"/>
      <c r="K25" s="48"/>
      <c r="L25" s="48"/>
      <c r="M25" s="43"/>
      <c r="N25" s="42">
        <v>1.0</v>
      </c>
      <c r="O25" s="49">
        <v>1000.0</v>
      </c>
      <c r="P25" s="50"/>
      <c r="Q25" s="50"/>
      <c r="R25" s="50"/>
      <c r="S25" s="43"/>
      <c r="T25" s="43"/>
      <c r="U25" s="43"/>
      <c r="V25" s="43"/>
      <c r="W25" s="43"/>
      <c r="X25" s="43"/>
      <c r="Y25" s="51"/>
      <c r="Z25" s="52">
        <v>1.9</v>
      </c>
      <c r="AA25" s="42" t="s">
        <v>187</v>
      </c>
      <c r="AB25" s="88" t="s">
        <v>207</v>
      </c>
      <c r="AC25" s="79" t="s">
        <v>208</v>
      </c>
      <c r="AD25" s="79" t="s">
        <v>99</v>
      </c>
      <c r="AE25" s="55" t="str">
        <f t="shared" si="1"/>
        <v>12</v>
      </c>
      <c r="AF25" s="55">
        <v>1.46</v>
      </c>
      <c r="AG25" s="56">
        <f t="shared" si="10"/>
        <v>1.825</v>
      </c>
      <c r="AH25" s="55">
        <f t="shared" si="2"/>
        <v>-1.71</v>
      </c>
      <c r="AI25" s="55">
        <f t="shared" si="9"/>
        <v>2.044</v>
      </c>
      <c r="AJ25" s="41">
        <f t="shared" si="3"/>
        <v>0.2315789474</v>
      </c>
      <c r="AK25" s="74"/>
      <c r="AL25" s="74"/>
      <c r="AM25" s="74"/>
      <c r="AN25" s="74"/>
      <c r="AO25" s="74"/>
      <c r="AP25" s="74"/>
      <c r="AQ25" s="74"/>
      <c r="AR25" s="74"/>
    </row>
    <row r="26" ht="15.75" customHeight="1">
      <c r="A26" s="42"/>
      <c r="B26" s="43" t="s">
        <v>45</v>
      </c>
      <c r="C26" s="44" t="s">
        <v>209</v>
      </c>
      <c r="D26" s="78" t="s">
        <v>210</v>
      </c>
      <c r="E26" s="77">
        <v>1.0</v>
      </c>
      <c r="F26" s="42">
        <v>0.0</v>
      </c>
      <c r="G26" s="42" t="s">
        <v>47</v>
      </c>
      <c r="H26" s="89" t="s">
        <v>211</v>
      </c>
      <c r="I26" s="47" t="s">
        <v>137</v>
      </c>
      <c r="J26" s="48"/>
      <c r="K26" s="48"/>
      <c r="L26" s="48"/>
      <c r="M26" s="43"/>
      <c r="N26" s="42">
        <v>1.0</v>
      </c>
      <c r="O26" s="49">
        <v>1000.0</v>
      </c>
      <c r="P26" s="50"/>
      <c r="Q26" s="50"/>
      <c r="R26" s="50"/>
      <c r="S26" s="43"/>
      <c r="T26" s="43"/>
      <c r="U26" s="43"/>
      <c r="V26" s="43"/>
      <c r="W26" s="43"/>
      <c r="X26" s="43"/>
      <c r="Y26" s="51"/>
      <c r="Z26" s="52">
        <v>1.9</v>
      </c>
      <c r="AA26" s="42" t="s">
        <v>187</v>
      </c>
      <c r="AB26" s="88" t="s">
        <v>212</v>
      </c>
      <c r="AC26" s="54" t="s">
        <v>208</v>
      </c>
      <c r="AD26" s="54" t="s">
        <v>99</v>
      </c>
      <c r="AE26" s="55" t="str">
        <f t="shared" si="1"/>
        <v>12</v>
      </c>
      <c r="AF26" s="55">
        <v>1.46</v>
      </c>
      <c r="AG26" s="56">
        <f t="shared" si="10"/>
        <v>1.825</v>
      </c>
      <c r="AH26" s="55">
        <f t="shared" si="2"/>
        <v>-1.71</v>
      </c>
      <c r="AI26" s="55">
        <f t="shared" si="9"/>
        <v>2.044</v>
      </c>
      <c r="AJ26" s="57">
        <f t="shared" si="3"/>
        <v>0.2315789474</v>
      </c>
      <c r="AK26" s="55"/>
      <c r="AL26" s="55"/>
      <c r="AM26" s="55"/>
      <c r="AN26" s="55"/>
      <c r="AO26" s="55"/>
      <c r="AP26" s="55"/>
      <c r="AQ26" s="55"/>
      <c r="AR26" s="55"/>
    </row>
    <row r="27" ht="15.75" customHeight="1">
      <c r="A27" s="26"/>
      <c r="B27" s="90" t="s">
        <v>45</v>
      </c>
      <c r="C27" s="91" t="s">
        <v>213</v>
      </c>
      <c r="D27" s="29" t="s">
        <v>214</v>
      </c>
      <c r="E27" s="30">
        <v>0.0</v>
      </c>
      <c r="F27" s="26">
        <v>0.0</v>
      </c>
      <c r="G27" s="26" t="s">
        <v>86</v>
      </c>
      <c r="H27" s="29" t="s">
        <v>214</v>
      </c>
      <c r="I27" s="31" t="s">
        <v>137</v>
      </c>
      <c r="J27" s="32"/>
      <c r="K27" s="32"/>
      <c r="L27" s="32"/>
      <c r="M27" s="27"/>
      <c r="N27" s="26">
        <v>0.0</v>
      </c>
      <c r="O27" s="33">
        <v>0.0</v>
      </c>
      <c r="P27" s="34"/>
      <c r="Q27" s="34"/>
      <c r="R27" s="34"/>
      <c r="S27" s="27"/>
      <c r="T27" s="27"/>
      <c r="U27" s="27"/>
      <c r="V27" s="27"/>
      <c r="W27" s="27"/>
      <c r="X27" s="27"/>
      <c r="Y27" s="35"/>
      <c r="Z27" s="36">
        <v>2.29</v>
      </c>
      <c r="AA27" s="26" t="s">
        <v>187</v>
      </c>
      <c r="AB27" s="92" t="s">
        <v>215</v>
      </c>
      <c r="AC27" s="93" t="s">
        <v>208</v>
      </c>
      <c r="AD27" s="93" t="s">
        <v>99</v>
      </c>
      <c r="AE27" s="55" t="str">
        <f t="shared" si="1"/>
        <v>12</v>
      </c>
      <c r="AF27" s="39">
        <v>1.82</v>
      </c>
      <c r="AG27" s="56">
        <f t="shared" si="10"/>
        <v>2.275</v>
      </c>
      <c r="AH27" s="55">
        <f t="shared" si="2"/>
        <v>-2.061</v>
      </c>
      <c r="AI27" s="55">
        <f t="shared" si="9"/>
        <v>2.548</v>
      </c>
      <c r="AJ27" s="41">
        <f t="shared" si="3"/>
        <v>0.2052401747</v>
      </c>
      <c r="AK27" s="55"/>
      <c r="AL27" s="55"/>
      <c r="AM27" s="55"/>
      <c r="AN27" s="55"/>
      <c r="AO27" s="55"/>
      <c r="AP27" s="55"/>
      <c r="AQ27" s="55"/>
      <c r="AR27" s="55"/>
    </row>
    <row r="28" ht="15.75" customHeight="1">
      <c r="A28" s="42"/>
      <c r="B28" s="43" t="s">
        <v>45</v>
      </c>
      <c r="C28" s="44" t="s">
        <v>216</v>
      </c>
      <c r="D28" s="78" t="s">
        <v>217</v>
      </c>
      <c r="E28" s="77">
        <v>1.0</v>
      </c>
      <c r="F28" s="42">
        <v>0.0</v>
      </c>
      <c r="G28" s="42" t="s">
        <v>47</v>
      </c>
      <c r="H28" s="78" t="s">
        <v>218</v>
      </c>
      <c r="I28" s="47" t="s">
        <v>147</v>
      </c>
      <c r="J28" s="48"/>
      <c r="K28" s="48"/>
      <c r="L28" s="48"/>
      <c r="M28" s="43"/>
      <c r="N28" s="42">
        <v>1.0</v>
      </c>
      <c r="O28" s="49">
        <v>1000.0</v>
      </c>
      <c r="P28" s="50"/>
      <c r="Q28" s="50"/>
      <c r="R28" s="50"/>
      <c r="S28" s="43"/>
      <c r="T28" s="43"/>
      <c r="U28" s="43"/>
      <c r="V28" s="43"/>
      <c r="W28" s="43"/>
      <c r="X28" s="43"/>
      <c r="Y28" s="51"/>
      <c r="Z28" s="52">
        <v>1.9</v>
      </c>
      <c r="AA28" s="42" t="s">
        <v>187</v>
      </c>
      <c r="AB28" s="88" t="s">
        <v>219</v>
      </c>
      <c r="AC28" s="79" t="s">
        <v>208</v>
      </c>
      <c r="AD28" s="79" t="s">
        <v>99</v>
      </c>
      <c r="AE28" s="55" t="str">
        <f t="shared" si="1"/>
        <v>12</v>
      </c>
      <c r="AF28" s="55">
        <v>1.46</v>
      </c>
      <c r="AG28" s="56">
        <f t="shared" si="10"/>
        <v>1.825</v>
      </c>
      <c r="AH28" s="55">
        <f t="shared" si="2"/>
        <v>-1.71</v>
      </c>
      <c r="AI28" s="55">
        <f t="shared" si="9"/>
        <v>2.044</v>
      </c>
      <c r="AJ28" s="57">
        <f t="shared" si="3"/>
        <v>0.2315789474</v>
      </c>
      <c r="AK28" s="55"/>
      <c r="AL28" s="55"/>
      <c r="AM28" s="55"/>
      <c r="AN28" s="55"/>
      <c r="AO28" s="55"/>
      <c r="AP28" s="55"/>
      <c r="AQ28" s="55"/>
      <c r="AR28" s="55"/>
    </row>
    <row r="29" ht="15.75" customHeight="1">
      <c r="A29" s="42"/>
      <c r="B29" s="43" t="s">
        <v>45</v>
      </c>
      <c r="C29" s="44" t="s">
        <v>220</v>
      </c>
      <c r="D29" s="78" t="s">
        <v>221</v>
      </c>
      <c r="E29" s="77">
        <v>1.0</v>
      </c>
      <c r="F29" s="42">
        <v>0.0</v>
      </c>
      <c r="G29" s="42" t="s">
        <v>47</v>
      </c>
      <c r="H29" s="78" t="s">
        <v>222</v>
      </c>
      <c r="I29" s="47" t="s">
        <v>147</v>
      </c>
      <c r="J29" s="48"/>
      <c r="K29" s="48"/>
      <c r="L29" s="48"/>
      <c r="M29" s="43"/>
      <c r="N29" s="42">
        <v>1.0</v>
      </c>
      <c r="O29" s="49">
        <v>1000.0</v>
      </c>
      <c r="P29" s="50"/>
      <c r="Q29" s="50"/>
      <c r="R29" s="50"/>
      <c r="S29" s="43"/>
      <c r="T29" s="43"/>
      <c r="U29" s="43"/>
      <c r="V29" s="43"/>
      <c r="W29" s="43"/>
      <c r="X29" s="43"/>
      <c r="Y29" s="51"/>
      <c r="Z29" s="52">
        <v>1.9</v>
      </c>
      <c r="AA29" s="42" t="s">
        <v>187</v>
      </c>
      <c r="AB29" s="88" t="s">
        <v>223</v>
      </c>
      <c r="AC29" s="54" t="s">
        <v>208</v>
      </c>
      <c r="AD29" s="54" t="s">
        <v>99</v>
      </c>
      <c r="AE29" s="55" t="str">
        <f t="shared" si="1"/>
        <v>12</v>
      </c>
      <c r="AF29" s="55">
        <v>1.46</v>
      </c>
      <c r="AG29" s="56">
        <f t="shared" si="10"/>
        <v>1.825</v>
      </c>
      <c r="AH29" s="55">
        <f t="shared" si="2"/>
        <v>-1.71</v>
      </c>
      <c r="AI29" s="55">
        <f t="shared" si="9"/>
        <v>2.044</v>
      </c>
      <c r="AJ29" s="57">
        <f t="shared" si="3"/>
        <v>0.2315789474</v>
      </c>
      <c r="AK29" s="55"/>
      <c r="AL29" s="55"/>
      <c r="AM29" s="55"/>
      <c r="AN29" s="55"/>
      <c r="AO29" s="55"/>
      <c r="AP29" s="55"/>
      <c r="AQ29" s="55"/>
      <c r="AR29" s="55"/>
    </row>
    <row r="30" ht="15.75" customHeight="1">
      <c r="A30" s="42"/>
      <c r="B30" s="43" t="s">
        <v>45</v>
      </c>
      <c r="C30" s="44" t="s">
        <v>224</v>
      </c>
      <c r="D30" s="78" t="s">
        <v>225</v>
      </c>
      <c r="E30" s="77">
        <v>1.0</v>
      </c>
      <c r="F30" s="42">
        <v>0.0</v>
      </c>
      <c r="G30" s="42" t="s">
        <v>47</v>
      </c>
      <c r="H30" s="78" t="s">
        <v>226</v>
      </c>
      <c r="I30" s="47" t="s">
        <v>147</v>
      </c>
      <c r="J30" s="48"/>
      <c r="K30" s="48"/>
      <c r="L30" s="48"/>
      <c r="M30" s="43"/>
      <c r="N30" s="42">
        <v>1.0</v>
      </c>
      <c r="O30" s="49">
        <v>1000.0</v>
      </c>
      <c r="P30" s="50"/>
      <c r="Q30" s="50"/>
      <c r="R30" s="50"/>
      <c r="S30" s="43"/>
      <c r="T30" s="43"/>
      <c r="U30" s="43"/>
      <c r="V30" s="43"/>
      <c r="W30" s="43"/>
      <c r="X30" s="43"/>
      <c r="Y30" s="51"/>
      <c r="Z30" s="52">
        <v>1.9</v>
      </c>
      <c r="AA30" s="42" t="s">
        <v>187</v>
      </c>
      <c r="AB30" s="88" t="s">
        <v>227</v>
      </c>
      <c r="AC30" s="54" t="s">
        <v>208</v>
      </c>
      <c r="AD30" s="54" t="s">
        <v>99</v>
      </c>
      <c r="AE30" s="55" t="str">
        <f t="shared" si="1"/>
        <v>12</v>
      </c>
      <c r="AF30" s="55">
        <v>1.46</v>
      </c>
      <c r="AG30" s="56">
        <f t="shared" si="10"/>
        <v>1.825</v>
      </c>
      <c r="AH30" s="55">
        <f t="shared" si="2"/>
        <v>-1.71</v>
      </c>
      <c r="AI30" s="55">
        <f t="shared" si="9"/>
        <v>2.044</v>
      </c>
      <c r="AJ30" s="41">
        <f t="shared" si="3"/>
        <v>0.2315789474</v>
      </c>
      <c r="AK30" s="74"/>
      <c r="AL30" s="74"/>
      <c r="AM30" s="74"/>
      <c r="AN30" s="74"/>
      <c r="AO30" s="74"/>
      <c r="AP30" s="74"/>
      <c r="AQ30" s="74"/>
      <c r="AR30" s="74"/>
    </row>
    <row r="31" ht="15.75" customHeight="1">
      <c r="A31" s="42"/>
      <c r="B31" s="43" t="s">
        <v>45</v>
      </c>
      <c r="C31" s="44" t="s">
        <v>228</v>
      </c>
      <c r="D31" s="78" t="s">
        <v>229</v>
      </c>
      <c r="E31" s="77">
        <v>1.0</v>
      </c>
      <c r="F31" s="42">
        <v>0.0</v>
      </c>
      <c r="G31" s="42" t="s">
        <v>47</v>
      </c>
      <c r="H31" s="78" t="s">
        <v>230</v>
      </c>
      <c r="I31" s="47" t="s">
        <v>147</v>
      </c>
      <c r="J31" s="48"/>
      <c r="K31" s="48"/>
      <c r="L31" s="48"/>
      <c r="M31" s="43"/>
      <c r="N31" s="42">
        <v>1.0</v>
      </c>
      <c r="O31" s="49">
        <v>1000.0</v>
      </c>
      <c r="P31" s="50"/>
      <c r="Q31" s="50"/>
      <c r="R31" s="50"/>
      <c r="S31" s="43"/>
      <c r="T31" s="43"/>
      <c r="U31" s="43"/>
      <c r="V31" s="43"/>
      <c r="W31" s="43"/>
      <c r="X31" s="43"/>
      <c r="Y31" s="51"/>
      <c r="Z31" s="52">
        <v>1.9</v>
      </c>
      <c r="AA31" s="42" t="s">
        <v>187</v>
      </c>
      <c r="AB31" s="88" t="s">
        <v>231</v>
      </c>
      <c r="AC31" s="54" t="s">
        <v>208</v>
      </c>
      <c r="AD31" s="54" t="s">
        <v>99</v>
      </c>
      <c r="AE31" s="55" t="str">
        <f t="shared" si="1"/>
        <v>12</v>
      </c>
      <c r="AF31" s="55">
        <v>1.46</v>
      </c>
      <c r="AG31" s="56">
        <f t="shared" si="10"/>
        <v>1.825</v>
      </c>
      <c r="AH31" s="55">
        <f t="shared" si="2"/>
        <v>-1.71</v>
      </c>
      <c r="AI31" s="55">
        <f t="shared" si="9"/>
        <v>2.044</v>
      </c>
      <c r="AJ31" s="41">
        <f t="shared" si="3"/>
        <v>0.2315789474</v>
      </c>
      <c r="AK31" s="55"/>
      <c r="AL31" s="55"/>
      <c r="AM31" s="55"/>
      <c r="AN31" s="55"/>
      <c r="AO31" s="55"/>
      <c r="AP31" s="55"/>
      <c r="AQ31" s="55"/>
      <c r="AR31" s="55"/>
    </row>
    <row r="32" ht="15.75" customHeight="1">
      <c r="A32" s="42"/>
      <c r="B32" s="43" t="s">
        <v>45</v>
      </c>
      <c r="C32" s="44" t="s">
        <v>232</v>
      </c>
      <c r="D32" s="94" t="s">
        <v>233</v>
      </c>
      <c r="E32" s="77">
        <v>1.0</v>
      </c>
      <c r="F32" s="42">
        <v>0.0</v>
      </c>
      <c r="G32" s="42" t="s">
        <v>47</v>
      </c>
      <c r="H32" s="94" t="s">
        <v>234</v>
      </c>
      <c r="I32" s="47" t="s">
        <v>235</v>
      </c>
      <c r="J32" s="48"/>
      <c r="K32" s="48"/>
      <c r="L32" s="48"/>
      <c r="M32" s="43"/>
      <c r="N32" s="42">
        <v>1.0</v>
      </c>
      <c r="O32" s="49">
        <v>1000.0</v>
      </c>
      <c r="P32" s="50"/>
      <c r="Q32" s="50"/>
      <c r="R32" s="50"/>
      <c r="S32" s="43"/>
      <c r="T32" s="43"/>
      <c r="U32" s="43"/>
      <c r="V32" s="43"/>
      <c r="W32" s="43"/>
      <c r="X32" s="43"/>
      <c r="Y32" s="51"/>
      <c r="Z32" s="52">
        <v>5.5</v>
      </c>
      <c r="AA32" s="42" t="s">
        <v>97</v>
      </c>
      <c r="AB32" s="95" t="s">
        <v>236</v>
      </c>
      <c r="AC32" s="54" t="s">
        <v>237</v>
      </c>
      <c r="AD32" s="54" t="s">
        <v>91</v>
      </c>
      <c r="AE32" s="55" t="str">
        <f t="shared" si="1"/>
        <v>1</v>
      </c>
      <c r="AF32" s="55">
        <v>1.56</v>
      </c>
      <c r="AG32" s="80">
        <f>AF32*1.85+AF32</f>
        <v>4.446</v>
      </c>
      <c r="AH32" s="55">
        <f t="shared" si="2"/>
        <v>-4.95</v>
      </c>
      <c r="AI32" s="55">
        <f t="shared" si="9"/>
        <v>2.184</v>
      </c>
      <c r="AJ32" s="41">
        <f t="shared" si="3"/>
        <v>0.7163636364</v>
      </c>
      <c r="AK32" s="74"/>
      <c r="AL32" s="74"/>
      <c r="AM32" s="74"/>
      <c r="AN32" s="74"/>
      <c r="AO32" s="74"/>
      <c r="AP32" s="74"/>
      <c r="AQ32" s="74"/>
      <c r="AR32" s="74"/>
    </row>
    <row r="33" ht="15.75" customHeight="1">
      <c r="A33" s="96"/>
      <c r="B33" s="82" t="s">
        <v>45</v>
      </c>
      <c r="C33" s="83" t="s">
        <v>238</v>
      </c>
      <c r="D33" s="97" t="s">
        <v>239</v>
      </c>
      <c r="E33" s="77">
        <v>1.0</v>
      </c>
      <c r="F33" s="42">
        <v>0.0</v>
      </c>
      <c r="G33" s="42" t="s">
        <v>47</v>
      </c>
      <c r="H33" s="98" t="s">
        <v>240</v>
      </c>
      <c r="I33" s="47" t="s">
        <v>147</v>
      </c>
      <c r="J33" s="48"/>
      <c r="K33" s="48"/>
      <c r="L33" s="48"/>
      <c r="M33" s="43"/>
      <c r="N33" s="42">
        <v>1.0</v>
      </c>
      <c r="O33" s="49">
        <v>1000.0</v>
      </c>
      <c r="P33" s="50"/>
      <c r="Q33" s="50"/>
      <c r="R33" s="50"/>
      <c r="S33" s="43"/>
      <c r="T33" s="43"/>
      <c r="U33" s="43"/>
      <c r="V33" s="43"/>
      <c r="W33" s="43"/>
      <c r="X33" s="43"/>
      <c r="Y33" s="51"/>
      <c r="Z33" s="52">
        <v>3.89</v>
      </c>
      <c r="AA33" s="42" t="s">
        <v>111</v>
      </c>
      <c r="AB33" s="53" t="s">
        <v>241</v>
      </c>
      <c r="AC33" s="54" t="s">
        <v>237</v>
      </c>
      <c r="AD33" s="54" t="s">
        <v>92</v>
      </c>
      <c r="AE33" s="55" t="str">
        <f t="shared" si="1"/>
        <v>6</v>
      </c>
      <c r="AF33" s="55">
        <v>2.99</v>
      </c>
      <c r="AG33" s="56">
        <f>AF33*0.259+AF33</f>
        <v>3.76441</v>
      </c>
      <c r="AH33" s="55">
        <f t="shared" si="2"/>
        <v>-3.501</v>
      </c>
      <c r="AI33" s="55">
        <f t="shared" si="9"/>
        <v>4.186</v>
      </c>
      <c r="AJ33" s="41">
        <f t="shared" si="3"/>
        <v>0.2313624679</v>
      </c>
      <c r="AK33" s="74"/>
      <c r="AL33" s="74"/>
      <c r="AM33" s="74"/>
      <c r="AN33" s="74"/>
      <c r="AO33" s="74"/>
      <c r="AP33" s="74"/>
      <c r="AQ33" s="74"/>
      <c r="AR33" s="74"/>
    </row>
    <row r="34" ht="15.75" customHeight="1">
      <c r="A34" s="81"/>
      <c r="B34" s="82" t="s">
        <v>45</v>
      </c>
      <c r="C34" s="83" t="s">
        <v>242</v>
      </c>
      <c r="D34" s="78" t="s">
        <v>243</v>
      </c>
      <c r="E34" s="42">
        <v>1.0</v>
      </c>
      <c r="F34" s="42">
        <v>0.0</v>
      </c>
      <c r="G34" s="42" t="s">
        <v>47</v>
      </c>
      <c r="H34" s="78" t="s">
        <v>244</v>
      </c>
      <c r="I34" s="47" t="s">
        <v>245</v>
      </c>
      <c r="J34" s="48"/>
      <c r="K34" s="48"/>
      <c r="L34" s="48"/>
      <c r="M34" s="43"/>
      <c r="N34" s="42">
        <v>1.0</v>
      </c>
      <c r="O34" s="49">
        <v>1000.0</v>
      </c>
      <c r="P34" s="50"/>
      <c r="Q34" s="50"/>
      <c r="R34" s="50"/>
      <c r="S34" s="43"/>
      <c r="T34" s="43"/>
      <c r="U34" s="43"/>
      <c r="V34" s="43"/>
      <c r="W34" s="43"/>
      <c r="X34" s="43"/>
      <c r="Y34" s="51"/>
      <c r="Z34" s="52">
        <v>1.85</v>
      </c>
      <c r="AA34" s="42" t="s">
        <v>111</v>
      </c>
      <c r="AB34" s="84" t="s">
        <v>246</v>
      </c>
      <c r="AC34" s="54" t="s">
        <v>237</v>
      </c>
      <c r="AD34" s="54" t="s">
        <v>99</v>
      </c>
      <c r="AE34" s="85" t="str">
        <f t="shared" si="1"/>
        <v>12</v>
      </c>
      <c r="AF34" s="55">
        <v>1.42</v>
      </c>
      <c r="AG34" s="56">
        <f>AF34*0.25+AF34</f>
        <v>1.775</v>
      </c>
      <c r="AH34" s="55">
        <f t="shared" si="2"/>
        <v>-1.665</v>
      </c>
      <c r="AI34" s="55">
        <f t="shared" si="9"/>
        <v>1.988</v>
      </c>
      <c r="AJ34" s="41">
        <f t="shared" si="3"/>
        <v>0.2324324324</v>
      </c>
      <c r="AK34" s="55"/>
      <c r="AL34" s="55"/>
      <c r="AM34" s="55"/>
      <c r="AN34" s="55"/>
      <c r="AO34" s="55"/>
      <c r="AP34" s="55"/>
      <c r="AQ34" s="55"/>
      <c r="AR34" s="55"/>
    </row>
    <row r="35" ht="15.75" customHeight="1">
      <c r="A35" s="42"/>
      <c r="B35" s="43" t="s">
        <v>45</v>
      </c>
      <c r="C35" s="44" t="s">
        <v>247</v>
      </c>
      <c r="D35" s="78" t="s">
        <v>248</v>
      </c>
      <c r="E35" s="77">
        <v>1.0</v>
      </c>
      <c r="F35" s="42">
        <v>0.0</v>
      </c>
      <c r="G35" s="42" t="s">
        <v>47</v>
      </c>
      <c r="H35" s="78" t="s">
        <v>248</v>
      </c>
      <c r="I35" s="47" t="s">
        <v>249</v>
      </c>
      <c r="J35" s="48"/>
      <c r="K35" s="48"/>
      <c r="L35" s="48"/>
      <c r="M35" s="43"/>
      <c r="N35" s="42">
        <v>1.0</v>
      </c>
      <c r="O35" s="49">
        <v>1000.0</v>
      </c>
      <c r="P35" s="50"/>
      <c r="Q35" s="50"/>
      <c r="R35" s="50"/>
      <c r="S35" s="43"/>
      <c r="T35" s="43"/>
      <c r="U35" s="43"/>
      <c r="V35" s="43"/>
      <c r="W35" s="43"/>
      <c r="X35" s="43"/>
      <c r="Y35" s="51"/>
      <c r="Z35" s="52">
        <v>1.1</v>
      </c>
      <c r="AA35" s="42" t="s">
        <v>167</v>
      </c>
      <c r="AB35" s="88" t="s">
        <v>250</v>
      </c>
      <c r="AC35" s="54" t="s">
        <v>251</v>
      </c>
      <c r="AD35" s="54" t="s">
        <v>99</v>
      </c>
      <c r="AE35" s="55" t="str">
        <f t="shared" si="1"/>
        <v>12</v>
      </c>
      <c r="AF35" s="55">
        <v>0.5</v>
      </c>
      <c r="AG35" s="56">
        <f>AF35*0.5+AF35</f>
        <v>0.75</v>
      </c>
      <c r="AH35" s="55">
        <f t="shared" si="2"/>
        <v>-0.99</v>
      </c>
      <c r="AI35" s="55">
        <f t="shared" si="9"/>
        <v>0.7</v>
      </c>
      <c r="AJ35" s="41">
        <f t="shared" si="3"/>
        <v>0.5454545455</v>
      </c>
      <c r="AK35" s="55"/>
      <c r="AL35" s="55"/>
      <c r="AM35" s="55"/>
      <c r="AN35" s="55"/>
      <c r="AO35" s="55"/>
      <c r="AP35" s="55"/>
      <c r="AQ35" s="55"/>
      <c r="AR35" s="55"/>
    </row>
    <row r="36" ht="15.75" customHeight="1">
      <c r="A36" s="42"/>
      <c r="B36" s="43" t="s">
        <v>45</v>
      </c>
      <c r="C36" s="99" t="s">
        <v>252</v>
      </c>
      <c r="D36" s="45" t="s">
        <v>253</v>
      </c>
      <c r="E36" s="77">
        <v>1.0</v>
      </c>
      <c r="F36" s="42">
        <v>0.0</v>
      </c>
      <c r="G36" s="42" t="s">
        <v>47</v>
      </c>
      <c r="H36" s="78" t="s">
        <v>254</v>
      </c>
      <c r="I36" s="47" t="s">
        <v>255</v>
      </c>
      <c r="J36" s="48"/>
      <c r="K36" s="48"/>
      <c r="L36" s="48"/>
      <c r="M36" s="43"/>
      <c r="N36" s="42">
        <v>1.0</v>
      </c>
      <c r="O36" s="49">
        <v>1000.0</v>
      </c>
      <c r="P36" s="50"/>
      <c r="Q36" s="50"/>
      <c r="R36" s="50"/>
      <c r="S36" s="43"/>
      <c r="T36" s="43"/>
      <c r="U36" s="43"/>
      <c r="V36" s="43"/>
      <c r="W36" s="43"/>
      <c r="X36" s="43"/>
      <c r="Y36" s="51"/>
      <c r="Z36" s="52">
        <v>1.0</v>
      </c>
      <c r="AA36" s="42" t="s">
        <v>256</v>
      </c>
      <c r="AB36" s="53" t="s">
        <v>257</v>
      </c>
      <c r="AC36" s="54" t="s">
        <v>251</v>
      </c>
      <c r="AD36" s="54" t="s">
        <v>99</v>
      </c>
      <c r="AE36" s="55" t="str">
        <f t="shared" si="1"/>
        <v>12</v>
      </c>
      <c r="AF36" s="55">
        <v>0.44</v>
      </c>
      <c r="AG36" s="56">
        <f>AF36*0.8+AF36</f>
        <v>0.792</v>
      </c>
      <c r="AH36" s="55">
        <f t="shared" si="2"/>
        <v>-0.9</v>
      </c>
      <c r="AI36" s="55">
        <f t="shared" si="9"/>
        <v>0.616</v>
      </c>
      <c r="AJ36" s="41">
        <f t="shared" si="3"/>
        <v>0.56</v>
      </c>
      <c r="AK36" s="55"/>
      <c r="AL36" s="55"/>
      <c r="AM36" s="55"/>
      <c r="AN36" s="55"/>
      <c r="AO36" s="55"/>
      <c r="AP36" s="55"/>
      <c r="AQ36" s="55"/>
      <c r="AR36" s="55"/>
    </row>
    <row r="37" ht="15.75" customHeight="1">
      <c r="A37" s="42"/>
      <c r="B37" s="43" t="s">
        <v>45</v>
      </c>
      <c r="C37" s="44" t="s">
        <v>258</v>
      </c>
      <c r="D37" s="78" t="s">
        <v>259</v>
      </c>
      <c r="E37" s="77">
        <v>1.0</v>
      </c>
      <c r="F37" s="42">
        <v>0.0</v>
      </c>
      <c r="G37" s="42" t="s">
        <v>47</v>
      </c>
      <c r="H37" s="78" t="s">
        <v>260</v>
      </c>
      <c r="I37" s="47" t="s">
        <v>261</v>
      </c>
      <c r="J37" s="48"/>
      <c r="K37" s="48"/>
      <c r="L37" s="48"/>
      <c r="M37" s="43"/>
      <c r="N37" s="42">
        <v>1.0</v>
      </c>
      <c r="O37" s="49">
        <v>1000.0</v>
      </c>
      <c r="P37" s="50"/>
      <c r="Q37" s="50"/>
      <c r="R37" s="50"/>
      <c r="S37" s="43"/>
      <c r="T37" s="43"/>
      <c r="U37" s="43"/>
      <c r="V37" s="43"/>
      <c r="W37" s="43"/>
      <c r="X37" s="43"/>
      <c r="Y37" s="51"/>
      <c r="Z37" s="52">
        <v>0.75</v>
      </c>
      <c r="AA37" s="42" t="s">
        <v>262</v>
      </c>
      <c r="AB37" s="53" t="s">
        <v>263</v>
      </c>
      <c r="AC37" s="54" t="s">
        <v>264</v>
      </c>
      <c r="AD37" s="54" t="s">
        <v>99</v>
      </c>
      <c r="AE37" s="55" t="str">
        <f t="shared" si="1"/>
        <v>12</v>
      </c>
      <c r="AF37" s="55">
        <v>0.33</v>
      </c>
      <c r="AG37" s="80">
        <f>AF37*0.83+AF37</f>
        <v>0.6039</v>
      </c>
      <c r="AH37" s="55">
        <f t="shared" si="2"/>
        <v>-0.675</v>
      </c>
      <c r="AI37" s="55">
        <f t="shared" si="9"/>
        <v>0.462</v>
      </c>
      <c r="AJ37" s="41">
        <f t="shared" si="3"/>
        <v>0.56</v>
      </c>
      <c r="AK37" s="55"/>
      <c r="AL37" s="55"/>
      <c r="AM37" s="55"/>
      <c r="AN37" s="55"/>
      <c r="AO37" s="55"/>
      <c r="AP37" s="55"/>
      <c r="AQ37" s="55"/>
      <c r="AR37" s="55"/>
    </row>
    <row r="38" ht="15.75" customHeight="1">
      <c r="A38" s="81"/>
      <c r="B38" s="82" t="s">
        <v>45</v>
      </c>
      <c r="C38" s="83" t="s">
        <v>265</v>
      </c>
      <c r="D38" s="45" t="s">
        <v>266</v>
      </c>
      <c r="E38" s="77">
        <v>1.0</v>
      </c>
      <c r="F38" s="42">
        <v>0.0</v>
      </c>
      <c r="G38" s="42" t="s">
        <v>47</v>
      </c>
      <c r="H38" s="45" t="s">
        <v>266</v>
      </c>
      <c r="I38" s="47" t="s">
        <v>267</v>
      </c>
      <c r="J38" s="48"/>
      <c r="K38" s="48"/>
      <c r="L38" s="48"/>
      <c r="M38" s="43"/>
      <c r="N38" s="42">
        <v>1.0</v>
      </c>
      <c r="O38" s="49">
        <v>1000.0</v>
      </c>
      <c r="P38" s="50"/>
      <c r="Q38" s="50"/>
      <c r="R38" s="50"/>
      <c r="S38" s="43"/>
      <c r="T38" s="43"/>
      <c r="U38" s="43"/>
      <c r="V38" s="43"/>
      <c r="W38" s="43"/>
      <c r="X38" s="43"/>
      <c r="Y38" s="51"/>
      <c r="Z38" s="52">
        <v>1.39</v>
      </c>
      <c r="AA38" s="42" t="s">
        <v>268</v>
      </c>
      <c r="AB38" s="84" t="s">
        <v>269</v>
      </c>
      <c r="AC38" s="54" t="s">
        <v>264</v>
      </c>
      <c r="AD38" s="54" t="s">
        <v>92</v>
      </c>
      <c r="AE38" s="85" t="str">
        <f t="shared" si="1"/>
        <v>6</v>
      </c>
      <c r="AF38" s="55">
        <v>0.87</v>
      </c>
      <c r="AG38" s="56">
        <f t="shared" ref="AG38:AG39" si="11">AF38*0.4+AF38</f>
        <v>1.218</v>
      </c>
      <c r="AH38" s="55">
        <f t="shared" si="2"/>
        <v>-1.251</v>
      </c>
      <c r="AI38" s="55">
        <f t="shared" si="9"/>
        <v>1.218</v>
      </c>
      <c r="AJ38" s="57">
        <f t="shared" si="3"/>
        <v>0.3741007194</v>
      </c>
      <c r="AK38" s="55"/>
      <c r="AL38" s="55"/>
      <c r="AM38" s="55"/>
      <c r="AN38" s="55"/>
      <c r="AO38" s="55"/>
      <c r="AP38" s="55"/>
      <c r="AQ38" s="55"/>
      <c r="AR38" s="55"/>
    </row>
    <row r="39" ht="15.75" customHeight="1">
      <c r="A39" s="81"/>
      <c r="B39" s="82" t="s">
        <v>45</v>
      </c>
      <c r="C39" s="83" t="s">
        <v>270</v>
      </c>
      <c r="D39" s="45" t="s">
        <v>271</v>
      </c>
      <c r="E39" s="42">
        <v>1.0</v>
      </c>
      <c r="F39" s="42">
        <v>0.0</v>
      </c>
      <c r="G39" s="42" t="s">
        <v>47</v>
      </c>
      <c r="H39" s="45" t="s">
        <v>271</v>
      </c>
      <c r="I39" s="47" t="s">
        <v>272</v>
      </c>
      <c r="J39" s="48"/>
      <c r="K39" s="48"/>
      <c r="L39" s="48"/>
      <c r="M39" s="43"/>
      <c r="N39" s="42">
        <v>1.0</v>
      </c>
      <c r="O39" s="49">
        <v>1000.0</v>
      </c>
      <c r="P39" s="50"/>
      <c r="Q39" s="50"/>
      <c r="R39" s="50"/>
      <c r="S39" s="43"/>
      <c r="T39" s="43"/>
      <c r="U39" s="43"/>
      <c r="V39" s="43"/>
      <c r="W39" s="43"/>
      <c r="X39" s="43"/>
      <c r="Y39" s="51"/>
      <c r="Z39" s="52">
        <v>0.79</v>
      </c>
      <c r="AA39" s="42" t="s">
        <v>262</v>
      </c>
      <c r="AB39" s="84" t="s">
        <v>273</v>
      </c>
      <c r="AC39" s="54" t="s">
        <v>264</v>
      </c>
      <c r="AD39" s="54" t="s">
        <v>99</v>
      </c>
      <c r="AE39" s="85" t="str">
        <f t="shared" si="1"/>
        <v>12</v>
      </c>
      <c r="AF39" s="55">
        <v>0.51</v>
      </c>
      <c r="AG39" s="56">
        <f t="shared" si="11"/>
        <v>0.714</v>
      </c>
      <c r="AH39" s="55">
        <f t="shared" si="2"/>
        <v>-0.711</v>
      </c>
      <c r="AI39" s="55">
        <f t="shared" si="9"/>
        <v>0.714</v>
      </c>
      <c r="AJ39" s="41">
        <f t="shared" si="3"/>
        <v>0.3544303797</v>
      </c>
      <c r="AK39" s="55"/>
      <c r="AL39" s="55"/>
      <c r="AM39" s="55"/>
      <c r="AN39" s="55"/>
      <c r="AO39" s="55"/>
      <c r="AP39" s="55"/>
      <c r="AQ39" s="55"/>
      <c r="AR39" s="55"/>
    </row>
    <row r="40" ht="15.75" customHeight="1">
      <c r="A40" s="81"/>
      <c r="B40" s="82" t="s">
        <v>45</v>
      </c>
      <c r="C40" s="83" t="s">
        <v>274</v>
      </c>
      <c r="D40" s="45" t="s">
        <v>275</v>
      </c>
      <c r="E40" s="42">
        <v>1.0</v>
      </c>
      <c r="F40" s="42">
        <v>0.0</v>
      </c>
      <c r="G40" s="42" t="s">
        <v>47</v>
      </c>
      <c r="H40" s="45" t="s">
        <v>275</v>
      </c>
      <c r="I40" s="47" t="s">
        <v>276</v>
      </c>
      <c r="J40" s="48"/>
      <c r="K40" s="48"/>
      <c r="L40" s="48"/>
      <c r="M40" s="43"/>
      <c r="N40" s="42">
        <v>1.0</v>
      </c>
      <c r="O40" s="49">
        <v>1000.0</v>
      </c>
      <c r="P40" s="50"/>
      <c r="Q40" s="50"/>
      <c r="R40" s="50"/>
      <c r="S40" s="43"/>
      <c r="T40" s="43"/>
      <c r="U40" s="43"/>
      <c r="V40" s="43"/>
      <c r="W40" s="43"/>
      <c r="X40" s="43"/>
      <c r="Y40" s="51"/>
      <c r="Z40" s="52">
        <v>0.49</v>
      </c>
      <c r="AA40" s="42" t="s">
        <v>262</v>
      </c>
      <c r="AB40" s="84" t="s">
        <v>277</v>
      </c>
      <c r="AC40" s="54" t="s">
        <v>264</v>
      </c>
      <c r="AD40" s="54" t="s">
        <v>99</v>
      </c>
      <c r="AE40" s="85" t="str">
        <f t="shared" si="1"/>
        <v>12</v>
      </c>
      <c r="AF40" s="55">
        <v>0.27</v>
      </c>
      <c r="AG40" s="56">
        <f>AF40*0.58+AF40</f>
        <v>0.4266</v>
      </c>
      <c r="AH40" s="55">
        <f t="shared" si="2"/>
        <v>-0.441</v>
      </c>
      <c r="AI40" s="55">
        <f t="shared" si="9"/>
        <v>0.378</v>
      </c>
      <c r="AJ40" s="41">
        <f t="shared" si="3"/>
        <v>0.4489795918</v>
      </c>
      <c r="AK40" s="74"/>
      <c r="AL40" s="74"/>
      <c r="AM40" s="74"/>
      <c r="AN40" s="74"/>
      <c r="AO40" s="74"/>
      <c r="AP40" s="74"/>
      <c r="AQ40" s="74"/>
      <c r="AR40" s="74"/>
    </row>
    <row r="41" ht="15.75" customHeight="1">
      <c r="A41" s="59"/>
      <c r="B41" s="60" t="s">
        <v>45</v>
      </c>
      <c r="C41" s="61" t="s">
        <v>278</v>
      </c>
      <c r="D41" s="62" t="s">
        <v>279</v>
      </c>
      <c r="E41" s="63">
        <v>0.0</v>
      </c>
      <c r="F41" s="63">
        <v>0.0</v>
      </c>
      <c r="G41" s="63" t="s">
        <v>86</v>
      </c>
      <c r="H41" s="100" t="s">
        <v>279</v>
      </c>
      <c r="I41" s="64" t="s">
        <v>280</v>
      </c>
      <c r="J41" s="65"/>
      <c r="K41" s="65"/>
      <c r="L41" s="65"/>
      <c r="M41" s="66"/>
      <c r="N41" s="63">
        <v>0.0</v>
      </c>
      <c r="O41" s="67">
        <v>0.0</v>
      </c>
      <c r="P41" s="68"/>
      <c r="Q41" s="68"/>
      <c r="R41" s="68"/>
      <c r="S41" s="66"/>
      <c r="T41" s="66"/>
      <c r="U41" s="66"/>
      <c r="V41" s="66"/>
      <c r="W41" s="66"/>
      <c r="X41" s="66"/>
      <c r="Y41" s="69"/>
      <c r="Z41" s="70">
        <v>0.9</v>
      </c>
      <c r="AA41" s="63" t="s">
        <v>262</v>
      </c>
      <c r="AB41" s="71" t="s">
        <v>281</v>
      </c>
      <c r="AC41" s="72" t="s">
        <v>264</v>
      </c>
      <c r="AD41" s="72" t="s">
        <v>99</v>
      </c>
      <c r="AE41" s="73" t="str">
        <f t="shared" si="1"/>
        <v>12</v>
      </c>
      <c r="AF41" s="74">
        <v>0.6</v>
      </c>
      <c r="AG41" s="75">
        <f t="shared" ref="AG41:AG42" si="12">AF41*0.4+AF41</f>
        <v>0.84</v>
      </c>
      <c r="AH41" s="74">
        <f t="shared" si="2"/>
        <v>-0.81</v>
      </c>
      <c r="AI41" s="74">
        <f t="shared" si="9"/>
        <v>0.84</v>
      </c>
      <c r="AJ41" s="41">
        <f t="shared" si="3"/>
        <v>0.3333333333</v>
      </c>
      <c r="AK41" s="74"/>
      <c r="AL41" s="74"/>
      <c r="AM41" s="74"/>
      <c r="AN41" s="74"/>
      <c r="AO41" s="74"/>
      <c r="AP41" s="74"/>
      <c r="AQ41" s="74"/>
      <c r="AR41" s="74"/>
    </row>
    <row r="42" ht="15.75" customHeight="1">
      <c r="A42" s="81"/>
      <c r="B42" s="82" t="s">
        <v>45</v>
      </c>
      <c r="C42" s="83" t="s">
        <v>282</v>
      </c>
      <c r="D42" s="45" t="s">
        <v>283</v>
      </c>
      <c r="E42" s="42">
        <v>1.0</v>
      </c>
      <c r="F42" s="42">
        <v>0.0</v>
      </c>
      <c r="G42" s="42" t="s">
        <v>47</v>
      </c>
      <c r="H42" s="45" t="s">
        <v>284</v>
      </c>
      <c r="I42" s="47" t="s">
        <v>285</v>
      </c>
      <c r="J42" s="48"/>
      <c r="K42" s="48"/>
      <c r="L42" s="48"/>
      <c r="M42" s="43"/>
      <c r="N42" s="42">
        <v>1.0</v>
      </c>
      <c r="O42" s="49">
        <v>1000.0</v>
      </c>
      <c r="P42" s="50"/>
      <c r="Q42" s="50"/>
      <c r="R42" s="50"/>
      <c r="S42" s="43"/>
      <c r="T42" s="43"/>
      <c r="U42" s="43"/>
      <c r="V42" s="43"/>
      <c r="W42" s="43"/>
      <c r="X42" s="43"/>
      <c r="Y42" s="51"/>
      <c r="Z42" s="52">
        <v>0.65</v>
      </c>
      <c r="AA42" s="42" t="s">
        <v>262</v>
      </c>
      <c r="AB42" s="84" t="s">
        <v>286</v>
      </c>
      <c r="AC42" s="54" t="s">
        <v>264</v>
      </c>
      <c r="AD42" s="54" t="s">
        <v>99</v>
      </c>
      <c r="AE42" s="85" t="str">
        <f t="shared" si="1"/>
        <v>12</v>
      </c>
      <c r="AF42" s="55">
        <v>0.42</v>
      </c>
      <c r="AG42" s="56">
        <f t="shared" si="12"/>
        <v>0.588</v>
      </c>
      <c r="AH42" s="55">
        <f t="shared" si="2"/>
        <v>-0.585</v>
      </c>
      <c r="AI42" s="55">
        <f t="shared" si="9"/>
        <v>0.588</v>
      </c>
      <c r="AJ42" s="57">
        <f t="shared" si="3"/>
        <v>0.3538461538</v>
      </c>
      <c r="AK42" s="55"/>
      <c r="AL42" s="55"/>
      <c r="AM42" s="55"/>
      <c r="AN42" s="55"/>
      <c r="AO42" s="55"/>
      <c r="AP42" s="55"/>
      <c r="AQ42" s="55"/>
      <c r="AR42" s="55"/>
    </row>
    <row r="43" ht="15.75" customHeight="1">
      <c r="A43" s="42"/>
      <c r="B43" s="43" t="s">
        <v>45</v>
      </c>
      <c r="C43" s="44" t="s">
        <v>287</v>
      </c>
      <c r="D43" s="78" t="s">
        <v>288</v>
      </c>
      <c r="E43" s="77">
        <v>1.0</v>
      </c>
      <c r="F43" s="42">
        <v>0.0</v>
      </c>
      <c r="G43" s="42" t="s">
        <v>47</v>
      </c>
      <c r="H43" s="78" t="s">
        <v>289</v>
      </c>
      <c r="I43" s="47" t="s">
        <v>290</v>
      </c>
      <c r="J43" s="48"/>
      <c r="K43" s="48"/>
      <c r="L43" s="48"/>
      <c r="M43" s="43"/>
      <c r="N43" s="42">
        <v>1.0</v>
      </c>
      <c r="O43" s="49">
        <v>1000.0</v>
      </c>
      <c r="P43" s="50"/>
      <c r="Q43" s="50"/>
      <c r="R43" s="50"/>
      <c r="S43" s="43"/>
      <c r="T43" s="43"/>
      <c r="U43" s="43"/>
      <c r="V43" s="43"/>
      <c r="W43" s="43"/>
      <c r="X43" s="43"/>
      <c r="Y43" s="51"/>
      <c r="Z43" s="52">
        <v>0.69</v>
      </c>
      <c r="AA43" s="42" t="s">
        <v>291</v>
      </c>
      <c r="AB43" s="53" t="s">
        <v>292</v>
      </c>
      <c r="AC43" s="54" t="s">
        <v>293</v>
      </c>
      <c r="AD43" s="54" t="s">
        <v>99</v>
      </c>
      <c r="AE43" s="55" t="str">
        <f t="shared" si="1"/>
        <v>12</v>
      </c>
      <c r="AF43" s="55">
        <v>0.35</v>
      </c>
      <c r="AG43" s="80">
        <f>AF43*0.7+AF43</f>
        <v>0.595</v>
      </c>
      <c r="AH43" s="55">
        <f t="shared" si="2"/>
        <v>-0.621</v>
      </c>
      <c r="AI43" s="55">
        <f t="shared" si="9"/>
        <v>0.49</v>
      </c>
      <c r="AJ43" s="41">
        <f t="shared" si="3"/>
        <v>0.4927536232</v>
      </c>
      <c r="AK43" s="55"/>
      <c r="AL43" s="55"/>
      <c r="AM43" s="55"/>
      <c r="AN43" s="55"/>
      <c r="AO43" s="55"/>
      <c r="AP43" s="55"/>
      <c r="AQ43" s="55"/>
      <c r="AR43" s="55"/>
    </row>
    <row r="44" ht="15.75" customHeight="1">
      <c r="A44" s="101"/>
      <c r="B44" s="60" t="s">
        <v>45</v>
      </c>
      <c r="C44" s="61" t="s">
        <v>294</v>
      </c>
      <c r="D44" s="62" t="s">
        <v>295</v>
      </c>
      <c r="E44" s="63">
        <v>0.0</v>
      </c>
      <c r="F44" s="63">
        <v>0.0</v>
      </c>
      <c r="G44" s="63" t="s">
        <v>86</v>
      </c>
      <c r="H44" s="102" t="s">
        <v>296</v>
      </c>
      <c r="I44" s="64" t="s">
        <v>297</v>
      </c>
      <c r="J44" s="65"/>
      <c r="K44" s="65"/>
      <c r="L44" s="65"/>
      <c r="M44" s="66"/>
      <c r="N44" s="63">
        <v>0.0</v>
      </c>
      <c r="O44" s="67">
        <v>0.0</v>
      </c>
      <c r="P44" s="68"/>
      <c r="Q44" s="68"/>
      <c r="R44" s="68"/>
      <c r="S44" s="66"/>
      <c r="T44" s="66"/>
      <c r="U44" s="66"/>
      <c r="V44" s="66"/>
      <c r="W44" s="66"/>
      <c r="X44" s="66"/>
      <c r="Y44" s="69"/>
      <c r="Z44" s="70">
        <v>0.79</v>
      </c>
      <c r="AA44" s="63" t="s">
        <v>298</v>
      </c>
      <c r="AB44" s="71" t="s">
        <v>299</v>
      </c>
      <c r="AC44" s="72" t="s">
        <v>293</v>
      </c>
      <c r="AD44" s="72" t="s">
        <v>92</v>
      </c>
      <c r="AE44" s="74" t="str">
        <f t="shared" si="1"/>
        <v>6</v>
      </c>
      <c r="AF44" s="74">
        <v>0.52</v>
      </c>
      <c r="AG44" s="75">
        <f t="shared" ref="AG44:AG50" si="13">AF44*0.4+AF44</f>
        <v>0.728</v>
      </c>
      <c r="AH44" s="74">
        <f t="shared" si="2"/>
        <v>-0.711</v>
      </c>
      <c r="AI44" s="74">
        <f t="shared" si="9"/>
        <v>0.728</v>
      </c>
      <c r="AJ44" s="41">
        <f t="shared" si="3"/>
        <v>0.3417721519</v>
      </c>
      <c r="AK44" s="74"/>
      <c r="AL44" s="74"/>
      <c r="AM44" s="74"/>
      <c r="AN44" s="74"/>
      <c r="AO44" s="74"/>
      <c r="AP44" s="74"/>
      <c r="AQ44" s="74"/>
      <c r="AR44" s="74"/>
    </row>
    <row r="45" ht="15.75" customHeight="1">
      <c r="A45" s="81"/>
      <c r="B45" s="82" t="s">
        <v>45</v>
      </c>
      <c r="C45" s="83" t="s">
        <v>300</v>
      </c>
      <c r="D45" s="45" t="s">
        <v>301</v>
      </c>
      <c r="E45" s="42">
        <v>1.0</v>
      </c>
      <c r="F45" s="42">
        <v>0.0</v>
      </c>
      <c r="G45" s="42" t="s">
        <v>47</v>
      </c>
      <c r="H45" s="45" t="s">
        <v>301</v>
      </c>
      <c r="I45" s="47" t="s">
        <v>302</v>
      </c>
      <c r="J45" s="48"/>
      <c r="K45" s="48"/>
      <c r="L45" s="48"/>
      <c r="M45" s="43"/>
      <c r="N45" s="42">
        <v>1.0</v>
      </c>
      <c r="O45" s="49">
        <v>1000.0</v>
      </c>
      <c r="P45" s="50"/>
      <c r="Q45" s="50"/>
      <c r="R45" s="50"/>
      <c r="S45" s="43"/>
      <c r="T45" s="43"/>
      <c r="U45" s="43"/>
      <c r="V45" s="43"/>
      <c r="W45" s="43"/>
      <c r="X45" s="43"/>
      <c r="Y45" s="51"/>
      <c r="Z45" s="52">
        <v>1.49</v>
      </c>
      <c r="AA45" s="42" t="s">
        <v>268</v>
      </c>
      <c r="AB45" s="84" t="s">
        <v>303</v>
      </c>
      <c r="AC45" s="54" t="s">
        <v>293</v>
      </c>
      <c r="AD45" s="54" t="s">
        <v>92</v>
      </c>
      <c r="AE45" s="85" t="str">
        <f t="shared" si="1"/>
        <v>6</v>
      </c>
      <c r="AF45" s="55">
        <v>0.98</v>
      </c>
      <c r="AG45" s="56">
        <f t="shared" si="13"/>
        <v>1.372</v>
      </c>
      <c r="AH45" s="55">
        <f t="shared" si="2"/>
        <v>-1.341</v>
      </c>
      <c r="AI45" s="55">
        <f t="shared" si="9"/>
        <v>1.372</v>
      </c>
      <c r="AJ45" s="57">
        <f t="shared" si="3"/>
        <v>0.3422818792</v>
      </c>
      <c r="AK45" s="55"/>
      <c r="AL45" s="55"/>
      <c r="AM45" s="55"/>
      <c r="AN45" s="55"/>
      <c r="AO45" s="55"/>
      <c r="AP45" s="55"/>
      <c r="AQ45" s="55"/>
      <c r="AR45" s="55"/>
    </row>
    <row r="46" ht="15.75" customHeight="1">
      <c r="A46" s="81"/>
      <c r="B46" s="82" t="s">
        <v>45</v>
      </c>
      <c r="C46" s="83" t="s">
        <v>304</v>
      </c>
      <c r="D46" s="45" t="s">
        <v>305</v>
      </c>
      <c r="E46" s="42">
        <v>1.0</v>
      </c>
      <c r="F46" s="42">
        <v>0.0</v>
      </c>
      <c r="G46" s="42" t="s">
        <v>47</v>
      </c>
      <c r="H46" s="45" t="s">
        <v>305</v>
      </c>
      <c r="I46" s="47" t="s">
        <v>306</v>
      </c>
      <c r="J46" s="48"/>
      <c r="K46" s="48"/>
      <c r="L46" s="48"/>
      <c r="M46" s="43"/>
      <c r="N46" s="42">
        <v>1.0</v>
      </c>
      <c r="O46" s="49">
        <v>1000.0</v>
      </c>
      <c r="P46" s="50"/>
      <c r="Q46" s="50"/>
      <c r="R46" s="50"/>
      <c r="S46" s="43"/>
      <c r="T46" s="43"/>
      <c r="U46" s="43"/>
      <c r="V46" s="43"/>
      <c r="W46" s="43"/>
      <c r="X46" s="43"/>
      <c r="Y46" s="51"/>
      <c r="Z46" s="52">
        <v>2.0</v>
      </c>
      <c r="AA46" s="42" t="s">
        <v>268</v>
      </c>
      <c r="AB46" s="84" t="s">
        <v>307</v>
      </c>
      <c r="AC46" s="54" t="s">
        <v>293</v>
      </c>
      <c r="AD46" s="54" t="s">
        <v>92</v>
      </c>
      <c r="AE46" s="85" t="str">
        <f t="shared" si="1"/>
        <v>6</v>
      </c>
      <c r="AF46" s="55">
        <v>1.33</v>
      </c>
      <c r="AG46" s="56">
        <f t="shared" si="13"/>
        <v>1.862</v>
      </c>
      <c r="AH46" s="55">
        <f t="shared" si="2"/>
        <v>-1.8</v>
      </c>
      <c r="AI46" s="55">
        <f t="shared" si="9"/>
        <v>1.862</v>
      </c>
      <c r="AJ46" s="41">
        <f t="shared" si="3"/>
        <v>0.335</v>
      </c>
      <c r="AK46" s="55"/>
      <c r="AL46" s="55"/>
      <c r="AM46" s="55"/>
      <c r="AN46" s="55"/>
      <c r="AO46" s="55"/>
      <c r="AP46" s="55"/>
      <c r="AQ46" s="55"/>
      <c r="AR46" s="55"/>
    </row>
    <row r="47" ht="15.75" customHeight="1">
      <c r="A47" s="103"/>
      <c r="B47" s="60" t="s">
        <v>45</v>
      </c>
      <c r="C47" s="61" t="s">
        <v>308</v>
      </c>
      <c r="D47" s="62" t="s">
        <v>309</v>
      </c>
      <c r="E47" s="63">
        <v>0.0</v>
      </c>
      <c r="F47" s="63">
        <v>0.0</v>
      </c>
      <c r="G47" s="63" t="s">
        <v>86</v>
      </c>
      <c r="H47" s="62" t="s">
        <v>309</v>
      </c>
      <c r="I47" s="64" t="s">
        <v>310</v>
      </c>
      <c r="J47" s="65"/>
      <c r="K47" s="65"/>
      <c r="L47" s="65"/>
      <c r="M47" s="66"/>
      <c r="N47" s="63">
        <v>0.0</v>
      </c>
      <c r="O47" s="67">
        <v>0.0</v>
      </c>
      <c r="P47" s="68"/>
      <c r="Q47" s="68"/>
      <c r="R47" s="68"/>
      <c r="S47" s="66"/>
      <c r="T47" s="66"/>
      <c r="U47" s="66"/>
      <c r="V47" s="66"/>
      <c r="W47" s="66"/>
      <c r="X47" s="66"/>
      <c r="Y47" s="69"/>
      <c r="Z47" s="70">
        <v>2.45</v>
      </c>
      <c r="AA47" s="63" t="s">
        <v>268</v>
      </c>
      <c r="AB47" s="104" t="s">
        <v>311</v>
      </c>
      <c r="AC47" s="72" t="s">
        <v>293</v>
      </c>
      <c r="AD47" s="72" t="s">
        <v>92</v>
      </c>
      <c r="AE47" s="73" t="str">
        <f t="shared" si="1"/>
        <v>6</v>
      </c>
      <c r="AF47" s="74">
        <v>1.63</v>
      </c>
      <c r="AG47" s="75">
        <f t="shared" si="13"/>
        <v>2.282</v>
      </c>
      <c r="AH47" s="74">
        <f t="shared" si="2"/>
        <v>-2.205</v>
      </c>
      <c r="AI47" s="74">
        <f t="shared" si="9"/>
        <v>2.282</v>
      </c>
      <c r="AJ47" s="41">
        <f t="shared" si="3"/>
        <v>0.3346938776</v>
      </c>
      <c r="AK47" s="74"/>
      <c r="AL47" s="74"/>
      <c r="AM47" s="74"/>
      <c r="AN47" s="74"/>
      <c r="AO47" s="74"/>
      <c r="AP47" s="74"/>
      <c r="AQ47" s="74"/>
      <c r="AR47" s="74"/>
    </row>
    <row r="48" ht="15.75" customHeight="1">
      <c r="A48" s="81"/>
      <c r="B48" s="82" t="s">
        <v>45</v>
      </c>
      <c r="C48" s="83" t="s">
        <v>312</v>
      </c>
      <c r="D48" s="45" t="s">
        <v>313</v>
      </c>
      <c r="E48" s="42">
        <v>1.0</v>
      </c>
      <c r="F48" s="42">
        <v>0.0</v>
      </c>
      <c r="G48" s="42" t="s">
        <v>47</v>
      </c>
      <c r="H48" s="45" t="s">
        <v>314</v>
      </c>
      <c r="I48" s="47" t="s">
        <v>315</v>
      </c>
      <c r="J48" s="48"/>
      <c r="K48" s="48"/>
      <c r="L48" s="48"/>
      <c r="M48" s="43"/>
      <c r="N48" s="42">
        <v>1.0</v>
      </c>
      <c r="O48" s="49">
        <v>1000.0</v>
      </c>
      <c r="P48" s="50"/>
      <c r="Q48" s="50"/>
      <c r="R48" s="50"/>
      <c r="S48" s="43"/>
      <c r="T48" s="43"/>
      <c r="U48" s="43"/>
      <c r="V48" s="43"/>
      <c r="W48" s="43"/>
      <c r="X48" s="43"/>
      <c r="Y48" s="51"/>
      <c r="Z48" s="52">
        <v>5.05</v>
      </c>
      <c r="AA48" s="42" t="s">
        <v>268</v>
      </c>
      <c r="AB48" s="84" t="s">
        <v>316</v>
      </c>
      <c r="AC48" s="54" t="s">
        <v>293</v>
      </c>
      <c r="AD48" s="54" t="s">
        <v>92</v>
      </c>
      <c r="AE48" s="85" t="str">
        <f t="shared" si="1"/>
        <v>6</v>
      </c>
      <c r="AF48" s="55">
        <v>3.36</v>
      </c>
      <c r="AG48" s="56">
        <f t="shared" si="13"/>
        <v>4.704</v>
      </c>
      <c r="AH48" s="55">
        <f t="shared" si="2"/>
        <v>-4.545</v>
      </c>
      <c r="AI48" s="55">
        <f t="shared" si="9"/>
        <v>4.704</v>
      </c>
      <c r="AJ48" s="41">
        <f t="shared" si="3"/>
        <v>0.3346534653</v>
      </c>
      <c r="AK48" s="55"/>
      <c r="AL48" s="55"/>
      <c r="AM48" s="55"/>
      <c r="AN48" s="55"/>
      <c r="AO48" s="55"/>
      <c r="AP48" s="55"/>
      <c r="AQ48" s="55"/>
      <c r="AR48" s="55"/>
    </row>
    <row r="49" ht="15.75" customHeight="1">
      <c r="A49" s="63"/>
      <c r="B49" s="66" t="s">
        <v>45</v>
      </c>
      <c r="C49" s="105" t="s">
        <v>317</v>
      </c>
      <c r="D49" s="102" t="s">
        <v>318</v>
      </c>
      <c r="E49" s="106">
        <v>0.0</v>
      </c>
      <c r="F49" s="63">
        <v>0.0</v>
      </c>
      <c r="G49" s="63" t="s">
        <v>86</v>
      </c>
      <c r="H49" s="102" t="s">
        <v>319</v>
      </c>
      <c r="I49" s="64" t="s">
        <v>320</v>
      </c>
      <c r="J49" s="66"/>
      <c r="K49" s="66"/>
      <c r="L49" s="66"/>
      <c r="M49" s="66"/>
      <c r="N49" s="63">
        <v>0.0</v>
      </c>
      <c r="O49" s="67">
        <v>0.0</v>
      </c>
      <c r="P49" s="66"/>
      <c r="Q49" s="66"/>
      <c r="R49" s="66"/>
      <c r="S49" s="66"/>
      <c r="T49" s="66"/>
      <c r="U49" s="66"/>
      <c r="V49" s="66"/>
      <c r="W49" s="66"/>
      <c r="X49" s="66"/>
      <c r="Y49" s="69"/>
      <c r="Z49" s="70">
        <v>0.85</v>
      </c>
      <c r="AA49" s="63" t="s">
        <v>262</v>
      </c>
      <c r="AB49" s="104" t="s">
        <v>321</v>
      </c>
      <c r="AC49" s="72" t="s">
        <v>322</v>
      </c>
      <c r="AD49" s="72" t="s">
        <v>99</v>
      </c>
      <c r="AE49" s="74" t="str">
        <f t="shared" si="1"/>
        <v>12</v>
      </c>
      <c r="AF49" s="74">
        <v>0.54</v>
      </c>
      <c r="AG49" s="75">
        <f t="shared" si="13"/>
        <v>0.756</v>
      </c>
      <c r="AH49" s="74">
        <f t="shared" si="2"/>
        <v>-0.765</v>
      </c>
      <c r="AI49" s="74">
        <f t="shared" si="9"/>
        <v>0.756</v>
      </c>
      <c r="AJ49" s="41">
        <f t="shared" si="3"/>
        <v>0.3647058824</v>
      </c>
      <c r="AK49" s="74"/>
      <c r="AL49" s="74"/>
      <c r="AM49" s="74"/>
      <c r="AN49" s="74"/>
      <c r="AO49" s="74"/>
      <c r="AP49" s="74"/>
      <c r="AQ49" s="74"/>
      <c r="AR49" s="74"/>
    </row>
    <row r="50" ht="15.75" customHeight="1">
      <c r="A50" s="63"/>
      <c r="B50" s="66" t="s">
        <v>45</v>
      </c>
      <c r="C50" s="105" t="s">
        <v>323</v>
      </c>
      <c r="D50" s="102" t="s">
        <v>324</v>
      </c>
      <c r="E50" s="106">
        <v>0.0</v>
      </c>
      <c r="F50" s="63">
        <v>0.0</v>
      </c>
      <c r="G50" s="63" t="s">
        <v>86</v>
      </c>
      <c r="H50" s="102" t="s">
        <v>324</v>
      </c>
      <c r="I50" s="64" t="s">
        <v>147</v>
      </c>
      <c r="J50" s="65"/>
      <c r="K50" s="65"/>
      <c r="L50" s="65"/>
      <c r="M50" s="66"/>
      <c r="N50" s="63">
        <v>0.0</v>
      </c>
      <c r="O50" s="67">
        <v>0.0</v>
      </c>
      <c r="P50" s="68"/>
      <c r="Q50" s="68"/>
      <c r="R50" s="68"/>
      <c r="S50" s="66"/>
      <c r="T50" s="66"/>
      <c r="U50" s="66"/>
      <c r="V50" s="66"/>
      <c r="W50" s="66"/>
      <c r="X50" s="66"/>
      <c r="Y50" s="69"/>
      <c r="Z50" s="70">
        <v>1.05</v>
      </c>
      <c r="AA50" s="63" t="s">
        <v>167</v>
      </c>
      <c r="AB50" s="104" t="s">
        <v>325</v>
      </c>
      <c r="AC50" s="72" t="s">
        <v>322</v>
      </c>
      <c r="AD50" s="72" t="s">
        <v>99</v>
      </c>
      <c r="AE50" s="55" t="str">
        <f t="shared" si="1"/>
        <v>12</v>
      </c>
      <c r="AF50" s="74">
        <v>0.7</v>
      </c>
      <c r="AG50" s="80">
        <f t="shared" si="13"/>
        <v>0.98</v>
      </c>
      <c r="AH50" s="55">
        <f t="shared" si="2"/>
        <v>-0.945</v>
      </c>
      <c r="AI50" s="55">
        <f t="shared" si="9"/>
        <v>0.98</v>
      </c>
      <c r="AJ50" s="41">
        <f t="shared" si="3"/>
        <v>0.3333333333</v>
      </c>
      <c r="AK50" s="74"/>
      <c r="AL50" s="74"/>
      <c r="AM50" s="74"/>
      <c r="AN50" s="74"/>
      <c r="AO50" s="74"/>
      <c r="AP50" s="74"/>
      <c r="AQ50" s="74"/>
      <c r="AR50" s="74"/>
    </row>
    <row r="51" ht="15.75" customHeight="1">
      <c r="A51" s="96"/>
      <c r="B51" s="82" t="s">
        <v>45</v>
      </c>
      <c r="C51" s="83" t="s">
        <v>326</v>
      </c>
      <c r="D51" s="45" t="s">
        <v>327</v>
      </c>
      <c r="E51" s="42">
        <v>1.0</v>
      </c>
      <c r="F51" s="42">
        <v>0.0</v>
      </c>
      <c r="G51" s="42" t="s">
        <v>47</v>
      </c>
      <c r="H51" s="89" t="s">
        <v>328</v>
      </c>
      <c r="I51" s="47" t="s">
        <v>329</v>
      </c>
      <c r="J51" s="48"/>
      <c r="K51" s="48"/>
      <c r="L51" s="48"/>
      <c r="M51" s="43"/>
      <c r="N51" s="42">
        <v>1.0</v>
      </c>
      <c r="O51" s="49">
        <v>1000.0</v>
      </c>
      <c r="P51" s="50"/>
      <c r="Q51" s="50"/>
      <c r="R51" s="50"/>
      <c r="S51" s="43"/>
      <c r="T51" s="43"/>
      <c r="U51" s="43"/>
      <c r="V51" s="43"/>
      <c r="W51" s="43"/>
      <c r="X51" s="43"/>
      <c r="Y51" s="51"/>
      <c r="Z51" s="52">
        <v>1.95</v>
      </c>
      <c r="AA51" s="42" t="s">
        <v>262</v>
      </c>
      <c r="AB51" s="84" t="s">
        <v>330</v>
      </c>
      <c r="AC51" s="54" t="s">
        <v>322</v>
      </c>
      <c r="AD51" s="54" t="s">
        <v>92</v>
      </c>
      <c r="AE51" s="55" t="str">
        <f t="shared" si="1"/>
        <v>6</v>
      </c>
      <c r="AF51" s="55">
        <v>1.07</v>
      </c>
      <c r="AG51" s="56">
        <f>AF51*0.632+AF51</f>
        <v>1.74624</v>
      </c>
      <c r="AH51" s="55">
        <f t="shared" si="2"/>
        <v>-1.755</v>
      </c>
      <c r="AI51" s="55">
        <f t="shared" si="9"/>
        <v>1.498</v>
      </c>
      <c r="AJ51" s="41">
        <f t="shared" si="3"/>
        <v>0.4512820513</v>
      </c>
      <c r="AK51" s="55"/>
      <c r="AL51" s="55"/>
      <c r="AM51" s="55"/>
      <c r="AN51" s="55"/>
      <c r="AO51" s="55"/>
      <c r="AP51" s="55"/>
      <c r="AQ51" s="55"/>
      <c r="AR51" s="55"/>
    </row>
    <row r="52" ht="15.75" customHeight="1">
      <c r="A52" s="101"/>
      <c r="B52" s="60" t="s">
        <v>45</v>
      </c>
      <c r="C52" s="61" t="s">
        <v>331</v>
      </c>
      <c r="D52" s="62" t="s">
        <v>332</v>
      </c>
      <c r="E52" s="63">
        <v>0.0</v>
      </c>
      <c r="F52" s="63">
        <v>0.0</v>
      </c>
      <c r="G52" s="63" t="s">
        <v>86</v>
      </c>
      <c r="H52" s="62" t="s">
        <v>332</v>
      </c>
      <c r="I52" s="64" t="s">
        <v>333</v>
      </c>
      <c r="J52" s="65"/>
      <c r="K52" s="65"/>
      <c r="L52" s="65"/>
      <c r="M52" s="66"/>
      <c r="N52" s="63">
        <v>0.0</v>
      </c>
      <c r="O52" s="67">
        <v>0.0</v>
      </c>
      <c r="P52" s="68"/>
      <c r="Q52" s="68"/>
      <c r="R52" s="68"/>
      <c r="S52" s="66"/>
      <c r="T52" s="66"/>
      <c r="U52" s="66"/>
      <c r="V52" s="66"/>
      <c r="W52" s="66"/>
      <c r="X52" s="66"/>
      <c r="Y52" s="69"/>
      <c r="Z52" s="70">
        <v>0.99</v>
      </c>
      <c r="AA52" s="63" t="s">
        <v>262</v>
      </c>
      <c r="AB52" s="104" t="s">
        <v>321</v>
      </c>
      <c r="AC52" s="72" t="s">
        <v>322</v>
      </c>
      <c r="AD52" s="72" t="s">
        <v>92</v>
      </c>
      <c r="AE52" s="74" t="str">
        <f t="shared" si="1"/>
        <v>6</v>
      </c>
      <c r="AF52" s="74">
        <v>0.64</v>
      </c>
      <c r="AG52" s="80">
        <f>AF52*0.4+AF52</f>
        <v>0.896</v>
      </c>
      <c r="AH52" s="55">
        <f t="shared" si="2"/>
        <v>-0.891</v>
      </c>
      <c r="AI52" s="55">
        <f t="shared" si="9"/>
        <v>0.896</v>
      </c>
      <c r="AJ52" s="41">
        <f t="shared" si="3"/>
        <v>0.3535353535</v>
      </c>
      <c r="AK52" s="55"/>
      <c r="AL52" s="55"/>
      <c r="AM52" s="55"/>
      <c r="AN52" s="55"/>
      <c r="AO52" s="55"/>
      <c r="AP52" s="55"/>
      <c r="AQ52" s="55"/>
      <c r="AR52" s="55"/>
    </row>
    <row r="53" ht="15.75" customHeight="1">
      <c r="A53" s="81"/>
      <c r="B53" s="82" t="s">
        <v>45</v>
      </c>
      <c r="C53" s="83" t="s">
        <v>334</v>
      </c>
      <c r="D53" s="45" t="s">
        <v>335</v>
      </c>
      <c r="E53" s="42">
        <v>1.0</v>
      </c>
      <c r="F53" s="42">
        <v>0.0</v>
      </c>
      <c r="G53" s="42" t="s">
        <v>47</v>
      </c>
      <c r="H53" s="45" t="s">
        <v>335</v>
      </c>
      <c r="I53" s="47" t="s">
        <v>336</v>
      </c>
      <c r="J53" s="48"/>
      <c r="K53" s="48"/>
      <c r="L53" s="48"/>
      <c r="M53" s="43"/>
      <c r="N53" s="42">
        <v>1.0</v>
      </c>
      <c r="O53" s="49">
        <v>1000.0</v>
      </c>
      <c r="P53" s="50"/>
      <c r="Q53" s="50"/>
      <c r="R53" s="50"/>
      <c r="S53" s="43"/>
      <c r="T53" s="43"/>
      <c r="U53" s="43"/>
      <c r="V53" s="43"/>
      <c r="W53" s="43"/>
      <c r="X53" s="43"/>
      <c r="Y53" s="51"/>
      <c r="Z53" s="52">
        <v>2.19</v>
      </c>
      <c r="AA53" s="42" t="s">
        <v>167</v>
      </c>
      <c r="AB53" s="84" t="s">
        <v>337</v>
      </c>
      <c r="AC53" s="54" t="s">
        <v>322</v>
      </c>
      <c r="AD53" s="54" t="s">
        <v>99</v>
      </c>
      <c r="AE53" s="85" t="str">
        <f t="shared" si="1"/>
        <v>12</v>
      </c>
      <c r="AF53" s="55">
        <v>1.59</v>
      </c>
      <c r="AG53" s="56">
        <v>2.07</v>
      </c>
      <c r="AH53" s="55">
        <f t="shared" si="2"/>
        <v>-1.971</v>
      </c>
      <c r="AI53" s="55">
        <f t="shared" si="9"/>
        <v>2.226</v>
      </c>
      <c r="AJ53" s="41">
        <f t="shared" si="3"/>
        <v>0.2739726027</v>
      </c>
      <c r="AK53" s="55"/>
      <c r="AL53" s="55"/>
      <c r="AM53" s="55"/>
      <c r="AN53" s="55"/>
      <c r="AO53" s="55"/>
      <c r="AP53" s="55"/>
      <c r="AQ53" s="55"/>
      <c r="AR53" s="55"/>
    </row>
    <row r="54" ht="15.75" customHeight="1">
      <c r="A54" s="59"/>
      <c r="B54" s="60" t="s">
        <v>45</v>
      </c>
      <c r="C54" s="61" t="s">
        <v>338</v>
      </c>
      <c r="D54" s="62" t="s">
        <v>339</v>
      </c>
      <c r="E54" s="63">
        <v>0.0</v>
      </c>
      <c r="F54" s="63">
        <v>0.0</v>
      </c>
      <c r="G54" s="63" t="s">
        <v>86</v>
      </c>
      <c r="H54" s="62" t="s">
        <v>339</v>
      </c>
      <c r="I54" s="64" t="s">
        <v>340</v>
      </c>
      <c r="J54" s="65"/>
      <c r="K54" s="65"/>
      <c r="L54" s="65"/>
      <c r="M54" s="66"/>
      <c r="N54" s="63">
        <v>0.0</v>
      </c>
      <c r="O54" s="67">
        <v>0.0</v>
      </c>
      <c r="P54" s="68"/>
      <c r="Q54" s="68"/>
      <c r="R54" s="68"/>
      <c r="S54" s="66"/>
      <c r="T54" s="66"/>
      <c r="U54" s="66"/>
      <c r="V54" s="66"/>
      <c r="W54" s="66"/>
      <c r="X54" s="66"/>
      <c r="Y54" s="69"/>
      <c r="Z54" s="70">
        <v>2.19</v>
      </c>
      <c r="AA54" s="63" t="s">
        <v>167</v>
      </c>
      <c r="AB54" s="71" t="s">
        <v>341</v>
      </c>
      <c r="AC54" s="72" t="s">
        <v>322</v>
      </c>
      <c r="AD54" s="72" t="s">
        <v>99</v>
      </c>
      <c r="AE54" s="73" t="str">
        <f t="shared" si="1"/>
        <v>12</v>
      </c>
      <c r="AF54" s="74">
        <v>1.59</v>
      </c>
      <c r="AG54" s="75">
        <v>2.07</v>
      </c>
      <c r="AH54" s="74">
        <f t="shared" si="2"/>
        <v>-1.971</v>
      </c>
      <c r="AI54" s="74">
        <f t="shared" si="9"/>
        <v>2.226</v>
      </c>
      <c r="AJ54" s="41">
        <f t="shared" si="3"/>
        <v>0.2739726027</v>
      </c>
      <c r="AK54" s="74"/>
      <c r="AL54" s="74"/>
      <c r="AM54" s="74"/>
      <c r="AN54" s="74"/>
      <c r="AO54" s="74"/>
      <c r="AP54" s="74"/>
      <c r="AQ54" s="74"/>
      <c r="AR54" s="74"/>
    </row>
    <row r="55" ht="15.75" customHeight="1">
      <c r="A55" s="81"/>
      <c r="B55" s="82" t="s">
        <v>45</v>
      </c>
      <c r="C55" s="83" t="s">
        <v>342</v>
      </c>
      <c r="D55" s="45" t="s">
        <v>343</v>
      </c>
      <c r="E55" s="42">
        <v>1.0</v>
      </c>
      <c r="F55" s="42">
        <v>0.0</v>
      </c>
      <c r="G55" s="42" t="s">
        <v>47</v>
      </c>
      <c r="H55" s="45" t="s">
        <v>343</v>
      </c>
      <c r="I55" s="47" t="s">
        <v>344</v>
      </c>
      <c r="J55" s="48"/>
      <c r="K55" s="48"/>
      <c r="L55" s="48"/>
      <c r="M55" s="43"/>
      <c r="N55" s="42">
        <v>1.0</v>
      </c>
      <c r="O55" s="49">
        <v>1000.0</v>
      </c>
      <c r="P55" s="50"/>
      <c r="Q55" s="50"/>
      <c r="R55" s="50"/>
      <c r="S55" s="43"/>
      <c r="T55" s="43"/>
      <c r="U55" s="43"/>
      <c r="V55" s="43"/>
      <c r="W55" s="43"/>
      <c r="X55" s="43"/>
      <c r="Y55" s="51"/>
      <c r="Z55" s="52">
        <v>2.19</v>
      </c>
      <c r="AA55" s="42" t="s">
        <v>167</v>
      </c>
      <c r="AB55" s="84" t="s">
        <v>345</v>
      </c>
      <c r="AC55" s="54" t="s">
        <v>322</v>
      </c>
      <c r="AD55" s="54" t="s">
        <v>99</v>
      </c>
      <c r="AE55" s="85" t="str">
        <f t="shared" si="1"/>
        <v>12</v>
      </c>
      <c r="AF55" s="55">
        <v>1.59</v>
      </c>
      <c r="AG55" s="56">
        <v>2.07</v>
      </c>
      <c r="AH55" s="55">
        <f t="shared" si="2"/>
        <v>-1.971</v>
      </c>
      <c r="AI55" s="55">
        <f t="shared" si="9"/>
        <v>2.226</v>
      </c>
      <c r="AJ55" s="41">
        <f t="shared" si="3"/>
        <v>0.2739726027</v>
      </c>
      <c r="AK55" s="55"/>
      <c r="AL55" s="55"/>
      <c r="AM55" s="55"/>
      <c r="AN55" s="55"/>
      <c r="AO55" s="55"/>
      <c r="AP55" s="55"/>
      <c r="AQ55" s="55"/>
      <c r="AR55" s="55"/>
    </row>
    <row r="56" ht="15.75" customHeight="1">
      <c r="A56" s="59"/>
      <c r="B56" s="60" t="s">
        <v>45</v>
      </c>
      <c r="C56" s="61" t="s">
        <v>346</v>
      </c>
      <c r="D56" s="62" t="s">
        <v>347</v>
      </c>
      <c r="E56" s="63">
        <v>0.0</v>
      </c>
      <c r="F56" s="63">
        <v>0.0</v>
      </c>
      <c r="G56" s="63" t="s">
        <v>86</v>
      </c>
      <c r="H56" s="100" t="s">
        <v>347</v>
      </c>
      <c r="I56" s="64" t="s">
        <v>348</v>
      </c>
      <c r="J56" s="65"/>
      <c r="K56" s="65"/>
      <c r="L56" s="65"/>
      <c r="M56" s="66"/>
      <c r="N56" s="63">
        <v>0.0</v>
      </c>
      <c r="O56" s="67">
        <v>0.0</v>
      </c>
      <c r="P56" s="68"/>
      <c r="Q56" s="68"/>
      <c r="R56" s="68"/>
      <c r="S56" s="66"/>
      <c r="T56" s="66"/>
      <c r="U56" s="66"/>
      <c r="V56" s="66"/>
      <c r="W56" s="66"/>
      <c r="X56" s="66"/>
      <c r="Y56" s="69"/>
      <c r="Z56" s="70">
        <v>2.19</v>
      </c>
      <c r="AA56" s="63" t="s">
        <v>167</v>
      </c>
      <c r="AB56" s="71" t="s">
        <v>349</v>
      </c>
      <c r="AC56" s="72" t="s">
        <v>322</v>
      </c>
      <c r="AD56" s="72" t="s">
        <v>99</v>
      </c>
      <c r="AE56" s="73" t="str">
        <f t="shared" si="1"/>
        <v>12</v>
      </c>
      <c r="AF56" s="74">
        <v>1.59</v>
      </c>
      <c r="AG56" s="75">
        <v>2.07</v>
      </c>
      <c r="AH56" s="74">
        <f t="shared" si="2"/>
        <v>-1.971</v>
      </c>
      <c r="AI56" s="74">
        <f t="shared" si="9"/>
        <v>2.226</v>
      </c>
      <c r="AJ56" s="41">
        <f t="shared" si="3"/>
        <v>0.2739726027</v>
      </c>
      <c r="AK56" s="74"/>
      <c r="AL56" s="74"/>
      <c r="AM56" s="74"/>
      <c r="AN56" s="74"/>
      <c r="AO56" s="74"/>
      <c r="AP56" s="74"/>
      <c r="AQ56" s="74"/>
      <c r="AR56" s="74"/>
    </row>
    <row r="57" ht="15.75" customHeight="1">
      <c r="A57" s="81"/>
      <c r="B57" s="82" t="s">
        <v>45</v>
      </c>
      <c r="C57" s="83" t="s">
        <v>350</v>
      </c>
      <c r="D57" s="45" t="s">
        <v>351</v>
      </c>
      <c r="E57" s="42">
        <v>1.0</v>
      </c>
      <c r="F57" s="42">
        <v>0.0</v>
      </c>
      <c r="G57" s="42" t="s">
        <v>47</v>
      </c>
      <c r="H57" s="45" t="s">
        <v>351</v>
      </c>
      <c r="I57" s="47" t="s">
        <v>352</v>
      </c>
      <c r="J57" s="48"/>
      <c r="K57" s="48"/>
      <c r="L57" s="48"/>
      <c r="M57" s="43"/>
      <c r="N57" s="42">
        <v>1.0</v>
      </c>
      <c r="O57" s="49">
        <v>1000.0</v>
      </c>
      <c r="P57" s="50"/>
      <c r="Q57" s="50"/>
      <c r="R57" s="50"/>
      <c r="S57" s="43"/>
      <c r="T57" s="43"/>
      <c r="U57" s="43"/>
      <c r="V57" s="43"/>
      <c r="W57" s="43"/>
      <c r="X57" s="43"/>
      <c r="Y57" s="51"/>
      <c r="Z57" s="52">
        <v>2.19</v>
      </c>
      <c r="AA57" s="42" t="s">
        <v>167</v>
      </c>
      <c r="AB57" s="84" t="s">
        <v>353</v>
      </c>
      <c r="AC57" s="54" t="s">
        <v>322</v>
      </c>
      <c r="AD57" s="54" t="s">
        <v>99</v>
      </c>
      <c r="AE57" s="85" t="str">
        <f t="shared" si="1"/>
        <v>12</v>
      </c>
      <c r="AF57" s="55">
        <v>1.59</v>
      </c>
      <c r="AG57" s="56">
        <v>2.07</v>
      </c>
      <c r="AH57" s="55">
        <f t="shared" si="2"/>
        <v>-1.971</v>
      </c>
      <c r="AI57" s="55">
        <f t="shared" si="9"/>
        <v>2.226</v>
      </c>
      <c r="AJ57" s="41">
        <f t="shared" si="3"/>
        <v>0.2739726027</v>
      </c>
      <c r="AK57" s="55"/>
      <c r="AL57" s="55"/>
      <c r="AM57" s="55"/>
      <c r="AN57" s="55"/>
      <c r="AO57" s="55"/>
      <c r="AP57" s="55"/>
      <c r="AQ57" s="55"/>
      <c r="AR57" s="55"/>
    </row>
    <row r="58" ht="15.75" customHeight="1">
      <c r="A58" s="81"/>
      <c r="B58" s="82" t="s">
        <v>45</v>
      </c>
      <c r="C58" s="83" t="s">
        <v>354</v>
      </c>
      <c r="D58" s="45" t="s">
        <v>355</v>
      </c>
      <c r="E58" s="42">
        <v>1.0</v>
      </c>
      <c r="F58" s="42">
        <v>0.0</v>
      </c>
      <c r="G58" s="42" t="s">
        <v>47</v>
      </c>
      <c r="H58" s="45" t="s">
        <v>355</v>
      </c>
      <c r="I58" s="47" t="s">
        <v>356</v>
      </c>
      <c r="J58" s="48"/>
      <c r="K58" s="48"/>
      <c r="L58" s="48"/>
      <c r="M58" s="43"/>
      <c r="N58" s="42">
        <v>1.0</v>
      </c>
      <c r="O58" s="49">
        <v>1000.0</v>
      </c>
      <c r="P58" s="50"/>
      <c r="Q58" s="50"/>
      <c r="R58" s="50"/>
      <c r="S58" s="43"/>
      <c r="T58" s="43"/>
      <c r="U58" s="43"/>
      <c r="V58" s="43"/>
      <c r="W58" s="43"/>
      <c r="X58" s="43"/>
      <c r="Y58" s="51"/>
      <c r="Z58" s="52">
        <v>2.19</v>
      </c>
      <c r="AA58" s="42" t="s">
        <v>167</v>
      </c>
      <c r="AB58" s="84" t="s">
        <v>357</v>
      </c>
      <c r="AC58" s="54" t="s">
        <v>322</v>
      </c>
      <c r="AD58" s="54" t="s">
        <v>99</v>
      </c>
      <c r="AE58" s="85" t="str">
        <f t="shared" si="1"/>
        <v>12</v>
      </c>
      <c r="AF58" s="55">
        <v>1.59</v>
      </c>
      <c r="AG58" s="56">
        <v>2.07</v>
      </c>
      <c r="AH58" s="55">
        <f t="shared" si="2"/>
        <v>-1.971</v>
      </c>
      <c r="AI58" s="55">
        <f t="shared" si="9"/>
        <v>2.226</v>
      </c>
      <c r="AJ58" s="41">
        <f t="shared" si="3"/>
        <v>0.2739726027</v>
      </c>
      <c r="AK58" s="55"/>
      <c r="AL58" s="55"/>
      <c r="AM58" s="55"/>
      <c r="AN58" s="55"/>
      <c r="AO58" s="55"/>
      <c r="AP58" s="55"/>
      <c r="AQ58" s="55"/>
      <c r="AR58" s="55"/>
    </row>
    <row r="59" ht="15.75" customHeight="1">
      <c r="A59" s="42"/>
      <c r="B59" s="43" t="s">
        <v>45</v>
      </c>
      <c r="C59" s="44" t="s">
        <v>358</v>
      </c>
      <c r="D59" s="78" t="s">
        <v>359</v>
      </c>
      <c r="E59" s="77">
        <v>1.0</v>
      </c>
      <c r="F59" s="42">
        <v>0.0</v>
      </c>
      <c r="G59" s="42" t="s">
        <v>47</v>
      </c>
      <c r="H59" s="78" t="s">
        <v>360</v>
      </c>
      <c r="I59" s="47" t="s">
        <v>361</v>
      </c>
      <c r="J59" s="48"/>
      <c r="K59" s="48"/>
      <c r="L59" s="48"/>
      <c r="M59" s="43"/>
      <c r="N59" s="42">
        <v>1.0</v>
      </c>
      <c r="O59" s="49">
        <v>1000.0</v>
      </c>
      <c r="P59" s="50"/>
      <c r="Q59" s="50"/>
      <c r="R59" s="50"/>
      <c r="S59" s="43"/>
      <c r="T59" s="43"/>
      <c r="U59" s="43"/>
      <c r="V59" s="43"/>
      <c r="W59" s="43"/>
      <c r="X59" s="43"/>
      <c r="Y59" s="51"/>
      <c r="Z59" s="52">
        <v>0.99</v>
      </c>
      <c r="AA59" s="42" t="s">
        <v>268</v>
      </c>
      <c r="AB59" s="53" t="s">
        <v>362</v>
      </c>
      <c r="AC59" s="54" t="s">
        <v>363</v>
      </c>
      <c r="AD59" s="54" t="s">
        <v>99</v>
      </c>
      <c r="AE59" s="55" t="str">
        <f t="shared" si="1"/>
        <v>12</v>
      </c>
      <c r="AF59" s="55">
        <v>0.67</v>
      </c>
      <c r="AG59" s="80">
        <f>AF59*0.4+AF59</f>
        <v>0.938</v>
      </c>
      <c r="AH59" s="55">
        <f t="shared" si="2"/>
        <v>-0.891</v>
      </c>
      <c r="AI59" s="55">
        <f t="shared" si="9"/>
        <v>0.938</v>
      </c>
      <c r="AJ59" s="41">
        <f t="shared" si="3"/>
        <v>0.3232323232</v>
      </c>
      <c r="AK59" s="74"/>
      <c r="AL59" s="74"/>
      <c r="AM59" s="74"/>
      <c r="AN59" s="74"/>
      <c r="AO59" s="74"/>
      <c r="AP59" s="74"/>
      <c r="AQ59" s="74"/>
      <c r="AR59" s="74"/>
    </row>
    <row r="60" ht="15.75" customHeight="1">
      <c r="A60" s="42"/>
      <c r="B60" s="43" t="s">
        <v>45</v>
      </c>
      <c r="C60" s="44" t="s">
        <v>364</v>
      </c>
      <c r="D60" s="78" t="s">
        <v>365</v>
      </c>
      <c r="E60" s="77">
        <v>1.0</v>
      </c>
      <c r="F60" s="42">
        <v>0.0</v>
      </c>
      <c r="G60" s="42" t="s">
        <v>47</v>
      </c>
      <c r="H60" s="78" t="s">
        <v>365</v>
      </c>
      <c r="I60" s="47" t="s">
        <v>366</v>
      </c>
      <c r="J60" s="48"/>
      <c r="K60" s="48"/>
      <c r="L60" s="48"/>
      <c r="M60" s="43"/>
      <c r="N60" s="42">
        <v>1.0</v>
      </c>
      <c r="O60" s="49">
        <v>1000.0</v>
      </c>
      <c r="P60" s="50"/>
      <c r="Q60" s="50"/>
      <c r="R60" s="50"/>
      <c r="S60" s="43"/>
      <c r="T60" s="43"/>
      <c r="U60" s="43"/>
      <c r="V60" s="43"/>
      <c r="W60" s="43"/>
      <c r="X60" s="43"/>
      <c r="Y60" s="51"/>
      <c r="Z60" s="52">
        <v>1.25</v>
      </c>
      <c r="AA60" s="42" t="s">
        <v>367</v>
      </c>
      <c r="AB60" s="53" t="s">
        <v>368</v>
      </c>
      <c r="AC60" s="54" t="s">
        <v>363</v>
      </c>
      <c r="AD60" s="54" t="s">
        <v>92</v>
      </c>
      <c r="AE60" s="55" t="str">
        <f t="shared" si="1"/>
        <v>6</v>
      </c>
      <c r="AF60" s="55">
        <v>0.72</v>
      </c>
      <c r="AG60" s="80">
        <f>AF60*0.6+AF60</f>
        <v>1.152</v>
      </c>
      <c r="AH60" s="55">
        <f t="shared" si="2"/>
        <v>-1.125</v>
      </c>
      <c r="AI60" s="55">
        <f t="shared" si="9"/>
        <v>1.008</v>
      </c>
      <c r="AJ60" s="41">
        <f t="shared" si="3"/>
        <v>0.424</v>
      </c>
      <c r="AK60" s="55"/>
      <c r="AL60" s="55"/>
      <c r="AM60" s="55"/>
      <c r="AN60" s="55"/>
      <c r="AO60" s="55"/>
      <c r="AP60" s="55"/>
      <c r="AQ60" s="55"/>
      <c r="AR60" s="55"/>
    </row>
    <row r="61" ht="15.75" customHeight="1">
      <c r="A61" s="96"/>
      <c r="B61" s="82" t="s">
        <v>45</v>
      </c>
      <c r="C61" s="83" t="s">
        <v>369</v>
      </c>
      <c r="D61" s="45" t="s">
        <v>370</v>
      </c>
      <c r="E61" s="42">
        <v>1.0</v>
      </c>
      <c r="F61" s="42">
        <v>0.0</v>
      </c>
      <c r="G61" s="42" t="s">
        <v>47</v>
      </c>
      <c r="H61" s="78" t="s">
        <v>371</v>
      </c>
      <c r="I61" s="47" t="s">
        <v>372</v>
      </c>
      <c r="J61" s="48"/>
      <c r="K61" s="48"/>
      <c r="L61" s="48"/>
      <c r="M61" s="43"/>
      <c r="N61" s="42">
        <v>1.0</v>
      </c>
      <c r="O61" s="49">
        <v>1000.0</v>
      </c>
      <c r="P61" s="50"/>
      <c r="Q61" s="50"/>
      <c r="R61" s="50"/>
      <c r="S61" s="43"/>
      <c r="T61" s="43"/>
      <c r="U61" s="43"/>
      <c r="V61" s="43"/>
      <c r="W61" s="43"/>
      <c r="X61" s="43"/>
      <c r="Y61" s="51"/>
      <c r="Z61" s="52">
        <v>1.19</v>
      </c>
      <c r="AA61" s="42" t="s">
        <v>367</v>
      </c>
      <c r="AB61" s="84" t="s">
        <v>373</v>
      </c>
      <c r="AC61" s="54" t="s">
        <v>363</v>
      </c>
      <c r="AD61" s="54" t="s">
        <v>92</v>
      </c>
      <c r="AE61" s="55" t="str">
        <f t="shared" si="1"/>
        <v>6</v>
      </c>
      <c r="AF61" s="55">
        <v>0.75</v>
      </c>
      <c r="AG61" s="56">
        <f>AF61*0.45+AF61</f>
        <v>1.0875</v>
      </c>
      <c r="AH61" s="55">
        <f t="shared" si="2"/>
        <v>-1.071</v>
      </c>
      <c r="AI61" s="55">
        <f t="shared" si="9"/>
        <v>1.05</v>
      </c>
      <c r="AJ61" s="41">
        <f t="shared" si="3"/>
        <v>0.3697478992</v>
      </c>
      <c r="AK61" s="55"/>
      <c r="AL61" s="55"/>
      <c r="AM61" s="55"/>
      <c r="AN61" s="55"/>
      <c r="AO61" s="55"/>
      <c r="AP61" s="55"/>
      <c r="AQ61" s="55"/>
      <c r="AR61" s="55"/>
    </row>
    <row r="62" ht="15.75" customHeight="1">
      <c r="A62" s="96"/>
      <c r="B62" s="82" t="s">
        <v>45</v>
      </c>
      <c r="C62" s="83" t="s">
        <v>374</v>
      </c>
      <c r="D62" s="45" t="s">
        <v>375</v>
      </c>
      <c r="E62" s="42">
        <v>1.0</v>
      </c>
      <c r="F62" s="42">
        <v>0.0</v>
      </c>
      <c r="G62" s="42" t="s">
        <v>47</v>
      </c>
      <c r="H62" s="42" t="s">
        <v>376</v>
      </c>
      <c r="I62" s="47" t="s">
        <v>377</v>
      </c>
      <c r="J62" s="48"/>
      <c r="K62" s="48"/>
      <c r="L62" s="48"/>
      <c r="M62" s="43"/>
      <c r="N62" s="42">
        <v>1.0</v>
      </c>
      <c r="O62" s="49">
        <v>1000.0</v>
      </c>
      <c r="P62" s="50"/>
      <c r="Q62" s="50"/>
      <c r="R62" s="50"/>
      <c r="S62" s="43"/>
      <c r="T62" s="43"/>
      <c r="U62" s="43"/>
      <c r="V62" s="43"/>
      <c r="W62" s="43"/>
      <c r="X62" s="43"/>
      <c r="Y62" s="51"/>
      <c r="Z62" s="52">
        <v>1.99</v>
      </c>
      <c r="AA62" s="42" t="s">
        <v>367</v>
      </c>
      <c r="AB62" s="95" t="s">
        <v>378</v>
      </c>
      <c r="AC62" s="54" t="s">
        <v>363</v>
      </c>
      <c r="AD62" s="54" t="s">
        <v>92</v>
      </c>
      <c r="AE62" s="55" t="str">
        <f t="shared" si="1"/>
        <v>6</v>
      </c>
      <c r="AF62" s="55">
        <v>1.26</v>
      </c>
      <c r="AG62" s="56">
        <f>AF62*0.5+AF62</f>
        <v>1.89</v>
      </c>
      <c r="AH62" s="55">
        <f t="shared" si="2"/>
        <v>-1.791</v>
      </c>
      <c r="AI62" s="55">
        <f t="shared" si="9"/>
        <v>1.764</v>
      </c>
      <c r="AJ62" s="41">
        <f t="shared" si="3"/>
        <v>0.3668341709</v>
      </c>
      <c r="AK62" s="55"/>
      <c r="AL62" s="55"/>
      <c r="AM62" s="55"/>
      <c r="AN62" s="55"/>
      <c r="AO62" s="55"/>
      <c r="AP62" s="55"/>
      <c r="AQ62" s="55"/>
      <c r="AR62" s="55"/>
    </row>
    <row r="63" ht="15.75" customHeight="1">
      <c r="A63" s="59"/>
      <c r="B63" s="60" t="s">
        <v>45</v>
      </c>
      <c r="C63" s="61" t="s">
        <v>379</v>
      </c>
      <c r="D63" s="62" t="s">
        <v>380</v>
      </c>
      <c r="E63" s="63">
        <v>0.0</v>
      </c>
      <c r="F63" s="63">
        <v>0.0</v>
      </c>
      <c r="G63" s="63" t="s">
        <v>86</v>
      </c>
      <c r="H63" s="62" t="s">
        <v>380</v>
      </c>
      <c r="I63" s="64" t="s">
        <v>381</v>
      </c>
      <c r="J63" s="65"/>
      <c r="K63" s="65"/>
      <c r="L63" s="65"/>
      <c r="M63" s="66"/>
      <c r="N63" s="63">
        <v>0.0</v>
      </c>
      <c r="O63" s="67">
        <v>0.0</v>
      </c>
      <c r="P63" s="68"/>
      <c r="Q63" s="68"/>
      <c r="R63" s="68"/>
      <c r="S63" s="66"/>
      <c r="T63" s="66"/>
      <c r="U63" s="66"/>
      <c r="V63" s="66"/>
      <c r="W63" s="66"/>
      <c r="X63" s="66"/>
      <c r="Y63" s="69"/>
      <c r="Z63" s="70">
        <v>0.79</v>
      </c>
      <c r="AA63" s="63" t="s">
        <v>256</v>
      </c>
      <c r="AB63" s="71" t="s">
        <v>382</v>
      </c>
      <c r="AC63" s="72" t="s">
        <v>363</v>
      </c>
      <c r="AD63" s="72" t="s">
        <v>99</v>
      </c>
      <c r="AE63" s="73" t="str">
        <f t="shared" si="1"/>
        <v>12</v>
      </c>
      <c r="AF63" s="74">
        <v>0.52</v>
      </c>
      <c r="AG63" s="75">
        <f>AF63*0.42+AF63</f>
        <v>0.7384</v>
      </c>
      <c r="AH63" s="74">
        <f t="shared" si="2"/>
        <v>-0.711</v>
      </c>
      <c r="AI63" s="74">
        <f t="shared" si="9"/>
        <v>0.728</v>
      </c>
      <c r="AJ63" s="41">
        <f t="shared" si="3"/>
        <v>0.3417721519</v>
      </c>
      <c r="AK63" s="74"/>
      <c r="AL63" s="74"/>
      <c r="AM63" s="74"/>
      <c r="AN63" s="74"/>
      <c r="AO63" s="74"/>
      <c r="AP63" s="74"/>
      <c r="AQ63" s="74"/>
      <c r="AR63" s="74"/>
    </row>
    <row r="64" ht="15.75" customHeight="1">
      <c r="A64" s="81"/>
      <c r="B64" s="82" t="s">
        <v>45</v>
      </c>
      <c r="C64" s="83" t="s">
        <v>383</v>
      </c>
      <c r="D64" s="45" t="s">
        <v>384</v>
      </c>
      <c r="E64" s="42">
        <v>1.0</v>
      </c>
      <c r="F64" s="42">
        <v>0.0</v>
      </c>
      <c r="G64" s="42" t="s">
        <v>47</v>
      </c>
      <c r="H64" s="45" t="s">
        <v>384</v>
      </c>
      <c r="I64" s="47" t="s">
        <v>385</v>
      </c>
      <c r="J64" s="48"/>
      <c r="K64" s="48"/>
      <c r="L64" s="48"/>
      <c r="M64" s="43"/>
      <c r="N64" s="42">
        <v>1.0</v>
      </c>
      <c r="O64" s="49">
        <v>1000.0</v>
      </c>
      <c r="P64" s="50"/>
      <c r="Q64" s="50"/>
      <c r="R64" s="50"/>
      <c r="S64" s="43"/>
      <c r="T64" s="43"/>
      <c r="U64" s="43"/>
      <c r="V64" s="43"/>
      <c r="W64" s="43"/>
      <c r="X64" s="43"/>
      <c r="Y64" s="51"/>
      <c r="Z64" s="52">
        <v>0.89</v>
      </c>
      <c r="AA64" s="42" t="s">
        <v>256</v>
      </c>
      <c r="AB64" s="84" t="s">
        <v>386</v>
      </c>
      <c r="AC64" s="54" t="s">
        <v>363</v>
      </c>
      <c r="AD64" s="54" t="s">
        <v>99</v>
      </c>
      <c r="AE64" s="85" t="str">
        <f t="shared" si="1"/>
        <v>12</v>
      </c>
      <c r="AF64" s="55">
        <v>0.57</v>
      </c>
      <c r="AG64" s="56">
        <f>AF64*0.4+AF64</f>
        <v>0.798</v>
      </c>
      <c r="AH64" s="55">
        <f t="shared" si="2"/>
        <v>-0.801</v>
      </c>
      <c r="AI64" s="55">
        <f t="shared" si="9"/>
        <v>0.798</v>
      </c>
      <c r="AJ64" s="41">
        <f t="shared" si="3"/>
        <v>0.3595505618</v>
      </c>
      <c r="AK64" s="55"/>
      <c r="AL64" s="55"/>
      <c r="AM64" s="55"/>
      <c r="AN64" s="55"/>
      <c r="AO64" s="55"/>
      <c r="AP64" s="55"/>
      <c r="AQ64" s="55"/>
      <c r="AR64" s="55"/>
    </row>
    <row r="65" ht="15.75" customHeight="1">
      <c r="A65" s="42"/>
      <c r="B65" s="43" t="s">
        <v>45</v>
      </c>
      <c r="C65" s="44" t="s">
        <v>387</v>
      </c>
      <c r="D65" s="78" t="s">
        <v>388</v>
      </c>
      <c r="E65" s="77">
        <v>1.0</v>
      </c>
      <c r="F65" s="42">
        <v>0.0</v>
      </c>
      <c r="G65" s="42" t="s">
        <v>47</v>
      </c>
      <c r="H65" s="78" t="s">
        <v>389</v>
      </c>
      <c r="I65" s="47" t="s">
        <v>390</v>
      </c>
      <c r="J65" s="48"/>
      <c r="K65" s="48"/>
      <c r="L65" s="48"/>
      <c r="M65" s="43"/>
      <c r="N65" s="42">
        <v>1.0</v>
      </c>
      <c r="O65" s="49">
        <v>1000.0</v>
      </c>
      <c r="P65" s="50"/>
      <c r="Q65" s="50"/>
      <c r="R65" s="50"/>
      <c r="S65" s="43"/>
      <c r="T65" s="43"/>
      <c r="U65" s="43"/>
      <c r="V65" s="43"/>
      <c r="W65" s="43"/>
      <c r="X65" s="43"/>
      <c r="Y65" s="51"/>
      <c r="Z65" s="52">
        <v>0.85</v>
      </c>
      <c r="AA65" s="42" t="s">
        <v>262</v>
      </c>
      <c r="AB65" s="53" t="s">
        <v>391</v>
      </c>
      <c r="AC65" s="54" t="s">
        <v>392</v>
      </c>
      <c r="AD65" s="54" t="s">
        <v>99</v>
      </c>
      <c r="AE65" s="55" t="str">
        <f t="shared" si="1"/>
        <v>12</v>
      </c>
      <c r="AF65" s="55">
        <v>0.31</v>
      </c>
      <c r="AG65" s="80">
        <f>AF65*1.25+AF65</f>
        <v>0.6975</v>
      </c>
      <c r="AH65" s="55">
        <f t="shared" si="2"/>
        <v>-0.765</v>
      </c>
      <c r="AI65" s="55">
        <f t="shared" si="9"/>
        <v>0.434</v>
      </c>
      <c r="AJ65" s="41">
        <f t="shared" si="3"/>
        <v>0.6352941176</v>
      </c>
      <c r="AK65" s="74"/>
      <c r="AL65" s="74"/>
      <c r="AM65" s="74"/>
      <c r="AN65" s="74"/>
      <c r="AO65" s="74"/>
      <c r="AP65" s="74"/>
      <c r="AQ65" s="74"/>
      <c r="AR65" s="74"/>
    </row>
    <row r="66" ht="15.75" customHeight="1">
      <c r="A66" s="42"/>
      <c r="B66" s="43" t="s">
        <v>45</v>
      </c>
      <c r="C66" s="44" t="s">
        <v>393</v>
      </c>
      <c r="D66" s="78" t="s">
        <v>394</v>
      </c>
      <c r="E66" s="77">
        <v>1.0</v>
      </c>
      <c r="F66" s="42">
        <v>0.0</v>
      </c>
      <c r="G66" s="42" t="s">
        <v>47</v>
      </c>
      <c r="H66" s="78" t="s">
        <v>395</v>
      </c>
      <c r="I66" s="47" t="s">
        <v>396</v>
      </c>
      <c r="J66" s="48"/>
      <c r="K66" s="48"/>
      <c r="L66" s="48"/>
      <c r="M66" s="43"/>
      <c r="N66" s="42">
        <v>1.0</v>
      </c>
      <c r="O66" s="49">
        <v>1000.0</v>
      </c>
      <c r="P66" s="50"/>
      <c r="Q66" s="50"/>
      <c r="R66" s="50"/>
      <c r="S66" s="43"/>
      <c r="T66" s="43"/>
      <c r="U66" s="43"/>
      <c r="V66" s="43"/>
      <c r="W66" s="43"/>
      <c r="X66" s="43"/>
      <c r="Y66" s="51"/>
      <c r="Z66" s="52">
        <v>0.85</v>
      </c>
      <c r="AA66" s="42" t="s">
        <v>262</v>
      </c>
      <c r="AB66" s="53" t="s">
        <v>397</v>
      </c>
      <c r="AC66" s="54" t="s">
        <v>392</v>
      </c>
      <c r="AD66" s="54" t="s">
        <v>99</v>
      </c>
      <c r="AE66" s="55" t="str">
        <f t="shared" si="1"/>
        <v>12</v>
      </c>
      <c r="AF66" s="55">
        <v>0.28</v>
      </c>
      <c r="AG66" s="80">
        <f>AF66*1.5+AF66</f>
        <v>0.7</v>
      </c>
      <c r="AH66" s="55">
        <f t="shared" si="2"/>
        <v>-0.765</v>
      </c>
      <c r="AI66" s="55">
        <f t="shared" si="9"/>
        <v>0.392</v>
      </c>
      <c r="AJ66" s="41">
        <f t="shared" si="3"/>
        <v>0.6705882353</v>
      </c>
      <c r="AK66" s="74"/>
      <c r="AL66" s="74"/>
      <c r="AM66" s="74"/>
      <c r="AN66" s="74"/>
      <c r="AO66" s="74"/>
      <c r="AP66" s="74"/>
      <c r="AQ66" s="74"/>
      <c r="AR66" s="74"/>
    </row>
    <row r="67" ht="15.75" customHeight="1">
      <c r="A67" s="42"/>
      <c r="B67" s="43" t="s">
        <v>45</v>
      </c>
      <c r="C67" s="44" t="s">
        <v>398</v>
      </c>
      <c r="D67" s="78" t="s">
        <v>399</v>
      </c>
      <c r="E67" s="77">
        <v>1.0</v>
      </c>
      <c r="F67" s="42">
        <v>0.0</v>
      </c>
      <c r="G67" s="42" t="s">
        <v>47</v>
      </c>
      <c r="H67" s="78" t="s">
        <v>400</v>
      </c>
      <c r="I67" s="47" t="s">
        <v>401</v>
      </c>
      <c r="J67" s="48"/>
      <c r="K67" s="48"/>
      <c r="L67" s="48"/>
      <c r="M67" s="43"/>
      <c r="N67" s="42">
        <v>1.0</v>
      </c>
      <c r="O67" s="49">
        <v>1000.0</v>
      </c>
      <c r="P67" s="50"/>
      <c r="Q67" s="50"/>
      <c r="R67" s="50"/>
      <c r="S67" s="43"/>
      <c r="T67" s="43"/>
      <c r="U67" s="43"/>
      <c r="V67" s="43"/>
      <c r="W67" s="43"/>
      <c r="X67" s="43"/>
      <c r="Y67" s="51"/>
      <c r="Z67" s="52">
        <v>0.85</v>
      </c>
      <c r="AA67" s="42" t="s">
        <v>262</v>
      </c>
      <c r="AB67" s="53" t="s">
        <v>402</v>
      </c>
      <c r="AC67" s="54" t="s">
        <v>392</v>
      </c>
      <c r="AD67" s="54" t="s">
        <v>99</v>
      </c>
      <c r="AE67" s="55" t="str">
        <f t="shared" si="1"/>
        <v>12</v>
      </c>
      <c r="AF67" s="55">
        <v>0.3</v>
      </c>
      <c r="AG67" s="80">
        <f>AF67*1.32+AF67</f>
        <v>0.696</v>
      </c>
      <c r="AH67" s="55">
        <f t="shared" si="2"/>
        <v>-0.765</v>
      </c>
      <c r="AI67" s="55">
        <f t="shared" si="9"/>
        <v>0.42</v>
      </c>
      <c r="AJ67" s="41">
        <f t="shared" si="3"/>
        <v>0.6470588235</v>
      </c>
      <c r="AK67" s="74"/>
      <c r="AL67" s="74"/>
      <c r="AM67" s="74"/>
      <c r="AN67" s="74"/>
      <c r="AO67" s="74"/>
      <c r="AP67" s="74"/>
      <c r="AQ67" s="74"/>
      <c r="AR67" s="74"/>
    </row>
    <row r="68" ht="15.75" customHeight="1">
      <c r="A68" s="42"/>
      <c r="B68" s="43" t="s">
        <v>45</v>
      </c>
      <c r="C68" s="44" t="s">
        <v>403</v>
      </c>
      <c r="D68" s="78" t="s">
        <v>404</v>
      </c>
      <c r="E68" s="77">
        <v>1.0</v>
      </c>
      <c r="F68" s="42">
        <v>0.0</v>
      </c>
      <c r="G68" s="42" t="s">
        <v>47</v>
      </c>
      <c r="H68" s="78" t="s">
        <v>405</v>
      </c>
      <c r="I68" s="47" t="s">
        <v>401</v>
      </c>
      <c r="J68" s="48"/>
      <c r="K68" s="48"/>
      <c r="L68" s="48"/>
      <c r="M68" s="43"/>
      <c r="N68" s="42">
        <v>1.0</v>
      </c>
      <c r="O68" s="49">
        <v>1000.0</v>
      </c>
      <c r="P68" s="50"/>
      <c r="Q68" s="50"/>
      <c r="R68" s="50"/>
      <c r="S68" s="43"/>
      <c r="T68" s="43"/>
      <c r="U68" s="43"/>
      <c r="V68" s="43"/>
      <c r="W68" s="43"/>
      <c r="X68" s="43"/>
      <c r="Y68" s="51"/>
      <c r="Z68" s="52">
        <v>0.85</v>
      </c>
      <c r="AA68" s="42" t="s">
        <v>262</v>
      </c>
      <c r="AB68" s="53" t="s">
        <v>406</v>
      </c>
      <c r="AC68" s="54" t="s">
        <v>392</v>
      </c>
      <c r="AD68" s="54" t="s">
        <v>99</v>
      </c>
      <c r="AE68" s="55" t="str">
        <f t="shared" si="1"/>
        <v>12</v>
      </c>
      <c r="AF68" s="55">
        <v>0.35</v>
      </c>
      <c r="AG68" s="56">
        <f>AF68*1+AF68</f>
        <v>0.7</v>
      </c>
      <c r="AH68" s="55">
        <f t="shared" si="2"/>
        <v>-0.765</v>
      </c>
      <c r="AI68" s="55">
        <f t="shared" si="9"/>
        <v>0.49</v>
      </c>
      <c r="AJ68" s="57">
        <f t="shared" si="3"/>
        <v>0.5882352941</v>
      </c>
      <c r="AK68" s="55"/>
      <c r="AL68" s="55"/>
      <c r="AM68" s="55"/>
      <c r="AN68" s="55"/>
      <c r="AO68" s="55"/>
      <c r="AP68" s="55"/>
      <c r="AQ68" s="55"/>
      <c r="AR68" s="55"/>
    </row>
    <row r="69" ht="15.75" customHeight="1">
      <c r="A69" s="42"/>
      <c r="B69" s="43" t="s">
        <v>45</v>
      </c>
      <c r="C69" s="44" t="s">
        <v>407</v>
      </c>
      <c r="D69" s="78" t="s">
        <v>408</v>
      </c>
      <c r="E69" s="77">
        <v>1.0</v>
      </c>
      <c r="F69" s="42">
        <v>0.0</v>
      </c>
      <c r="G69" s="42" t="s">
        <v>47</v>
      </c>
      <c r="H69" s="78" t="s">
        <v>405</v>
      </c>
      <c r="I69" s="47" t="s">
        <v>401</v>
      </c>
      <c r="J69" s="48"/>
      <c r="K69" s="48"/>
      <c r="L69" s="48"/>
      <c r="M69" s="43"/>
      <c r="N69" s="42">
        <v>1.0</v>
      </c>
      <c r="O69" s="49">
        <v>1000.0</v>
      </c>
      <c r="P69" s="50"/>
      <c r="Q69" s="50"/>
      <c r="R69" s="50"/>
      <c r="S69" s="43"/>
      <c r="T69" s="43"/>
      <c r="U69" s="43"/>
      <c r="V69" s="43"/>
      <c r="W69" s="43"/>
      <c r="X69" s="43"/>
      <c r="Y69" s="51"/>
      <c r="Z69" s="52">
        <v>0.85</v>
      </c>
      <c r="AA69" s="42" t="s">
        <v>262</v>
      </c>
      <c r="AB69" s="53" t="s">
        <v>409</v>
      </c>
      <c r="AC69" s="54" t="s">
        <v>392</v>
      </c>
      <c r="AD69" s="54" t="s">
        <v>99</v>
      </c>
      <c r="AE69" s="55" t="str">
        <f t="shared" si="1"/>
        <v>12</v>
      </c>
      <c r="AF69" s="55">
        <v>0.36</v>
      </c>
      <c r="AG69" s="80">
        <f>AF69*0.94+AF69</f>
        <v>0.6984</v>
      </c>
      <c r="AH69" s="55">
        <f t="shared" si="2"/>
        <v>-0.765</v>
      </c>
      <c r="AI69" s="55">
        <f t="shared" si="9"/>
        <v>0.504</v>
      </c>
      <c r="AJ69" s="41">
        <f t="shared" si="3"/>
        <v>0.5764705882</v>
      </c>
      <c r="AK69" s="74"/>
      <c r="AL69" s="74"/>
      <c r="AM69" s="74"/>
      <c r="AN69" s="74"/>
      <c r="AO69" s="74"/>
      <c r="AP69" s="74"/>
      <c r="AQ69" s="74"/>
      <c r="AR69" s="74"/>
    </row>
    <row r="70" ht="15.75" customHeight="1">
      <c r="A70" s="63"/>
      <c r="B70" s="66" t="s">
        <v>45</v>
      </c>
      <c r="C70" s="105" t="s">
        <v>410</v>
      </c>
      <c r="D70" s="102" t="s">
        <v>411</v>
      </c>
      <c r="E70" s="106">
        <v>0.0</v>
      </c>
      <c r="F70" s="63">
        <v>0.0</v>
      </c>
      <c r="G70" s="63" t="s">
        <v>86</v>
      </c>
      <c r="H70" s="107" t="s">
        <v>412</v>
      </c>
      <c r="I70" s="64" t="s">
        <v>390</v>
      </c>
      <c r="J70" s="65"/>
      <c r="K70" s="65"/>
      <c r="L70" s="65"/>
      <c r="M70" s="66"/>
      <c r="N70" s="63">
        <v>0.0</v>
      </c>
      <c r="O70" s="67">
        <v>0.0</v>
      </c>
      <c r="P70" s="68"/>
      <c r="Q70" s="68"/>
      <c r="R70" s="68"/>
      <c r="S70" s="66"/>
      <c r="T70" s="66"/>
      <c r="U70" s="66"/>
      <c r="V70" s="66"/>
      <c r="W70" s="66"/>
      <c r="X70" s="66"/>
      <c r="Y70" s="69"/>
      <c r="Z70" s="70">
        <v>0.85</v>
      </c>
      <c r="AA70" s="63" t="s">
        <v>262</v>
      </c>
      <c r="AB70" s="104" t="s">
        <v>413</v>
      </c>
      <c r="AC70" s="72" t="s">
        <v>392</v>
      </c>
      <c r="AD70" s="72" t="s">
        <v>99</v>
      </c>
      <c r="AE70" s="74" t="str">
        <f t="shared" si="1"/>
        <v>12</v>
      </c>
      <c r="AF70" s="74">
        <v>0.31</v>
      </c>
      <c r="AG70" s="75">
        <f>AF70*1.25+AF70</f>
        <v>0.6975</v>
      </c>
      <c r="AH70" s="74">
        <f t="shared" si="2"/>
        <v>-0.765</v>
      </c>
      <c r="AI70" s="74">
        <f t="shared" si="9"/>
        <v>0.434</v>
      </c>
      <c r="AJ70" s="41">
        <f t="shared" si="3"/>
        <v>0.6352941176</v>
      </c>
      <c r="AK70" s="74"/>
      <c r="AL70" s="74"/>
      <c r="AM70" s="74"/>
      <c r="AN70" s="74"/>
      <c r="AO70" s="74"/>
      <c r="AP70" s="74"/>
      <c r="AQ70" s="74"/>
      <c r="AR70" s="74"/>
    </row>
    <row r="71" ht="15.75" customHeight="1">
      <c r="A71" s="42"/>
      <c r="B71" s="43" t="s">
        <v>45</v>
      </c>
      <c r="C71" s="44" t="s">
        <v>414</v>
      </c>
      <c r="D71" s="78" t="s">
        <v>415</v>
      </c>
      <c r="E71" s="77">
        <v>1.0</v>
      </c>
      <c r="F71" s="42">
        <v>0.0</v>
      </c>
      <c r="G71" s="42" t="s">
        <v>47</v>
      </c>
      <c r="H71" s="78" t="s">
        <v>415</v>
      </c>
      <c r="I71" s="47" t="s">
        <v>416</v>
      </c>
      <c r="J71" s="48"/>
      <c r="K71" s="48"/>
      <c r="L71" s="48"/>
      <c r="M71" s="43"/>
      <c r="N71" s="42">
        <v>1.0</v>
      </c>
      <c r="O71" s="49">
        <v>1000.0</v>
      </c>
      <c r="P71" s="50"/>
      <c r="Q71" s="50"/>
      <c r="R71" s="50"/>
      <c r="S71" s="43"/>
      <c r="T71" s="43"/>
      <c r="U71" s="43"/>
      <c r="V71" s="43"/>
      <c r="W71" s="43"/>
      <c r="X71" s="43"/>
      <c r="Y71" s="51"/>
      <c r="Z71" s="52">
        <v>0.8</v>
      </c>
      <c r="AA71" s="42" t="s">
        <v>417</v>
      </c>
      <c r="AB71" s="53" t="s">
        <v>418</v>
      </c>
      <c r="AC71" s="54" t="s">
        <v>419</v>
      </c>
      <c r="AD71" s="54" t="s">
        <v>99</v>
      </c>
      <c r="AE71" s="55" t="str">
        <f t="shared" si="1"/>
        <v>12</v>
      </c>
      <c r="AF71" s="55">
        <v>0.54</v>
      </c>
      <c r="AG71" s="56">
        <f>AF71*1.87+AF71</f>
        <v>1.5498</v>
      </c>
      <c r="AH71" s="55">
        <f t="shared" si="2"/>
        <v>-0.72</v>
      </c>
      <c r="AI71" s="55">
        <f t="shared" si="9"/>
        <v>0.756</v>
      </c>
      <c r="AJ71" s="41">
        <f t="shared" si="3"/>
        <v>0.325</v>
      </c>
      <c r="AK71" s="55"/>
      <c r="AL71" s="55"/>
      <c r="AM71" s="55"/>
      <c r="AN71" s="55"/>
      <c r="AO71" s="55"/>
      <c r="AP71" s="55"/>
      <c r="AQ71" s="55"/>
      <c r="AR71" s="55"/>
    </row>
    <row r="72" ht="15.75" customHeight="1">
      <c r="A72" s="59"/>
      <c r="B72" s="60" t="s">
        <v>45</v>
      </c>
      <c r="C72" s="61" t="s">
        <v>420</v>
      </c>
      <c r="D72" s="62" t="s">
        <v>421</v>
      </c>
      <c r="E72" s="63">
        <v>0.0</v>
      </c>
      <c r="F72" s="63">
        <v>0.0</v>
      </c>
      <c r="G72" s="63" t="s">
        <v>86</v>
      </c>
      <c r="H72" s="62" t="s">
        <v>421</v>
      </c>
      <c r="I72" s="64" t="s">
        <v>422</v>
      </c>
      <c r="J72" s="65"/>
      <c r="K72" s="65"/>
      <c r="L72" s="65"/>
      <c r="M72" s="66"/>
      <c r="N72" s="63">
        <v>0.0</v>
      </c>
      <c r="O72" s="67">
        <v>0.0</v>
      </c>
      <c r="P72" s="68"/>
      <c r="Q72" s="68"/>
      <c r="R72" s="68"/>
      <c r="S72" s="66"/>
      <c r="T72" s="66"/>
      <c r="U72" s="66"/>
      <c r="V72" s="66"/>
      <c r="W72" s="66"/>
      <c r="X72" s="66"/>
      <c r="Y72" s="69"/>
      <c r="Z72" s="70">
        <v>4.59</v>
      </c>
      <c r="AA72" s="63" t="s">
        <v>187</v>
      </c>
      <c r="AB72" s="71" t="s">
        <v>423</v>
      </c>
      <c r="AC72" s="72" t="s">
        <v>419</v>
      </c>
      <c r="AD72" s="72" t="s">
        <v>424</v>
      </c>
      <c r="AE72" s="73" t="str">
        <f t="shared" si="1"/>
        <v>2</v>
      </c>
      <c r="AF72" s="74">
        <v>3.06</v>
      </c>
      <c r="AG72" s="75">
        <f t="shared" ref="AG72:AG75" si="14">AF72*0.402+AF72</f>
        <v>4.29012</v>
      </c>
      <c r="AH72" s="74">
        <f t="shared" si="2"/>
        <v>-4.131</v>
      </c>
      <c r="AI72" s="74">
        <f t="shared" si="9"/>
        <v>4.284</v>
      </c>
      <c r="AJ72" s="41">
        <f t="shared" si="3"/>
        <v>0.3333333333</v>
      </c>
      <c r="AK72" s="74"/>
      <c r="AL72" s="74"/>
      <c r="AM72" s="74"/>
      <c r="AN72" s="74"/>
      <c r="AO72" s="74"/>
      <c r="AP72" s="74"/>
      <c r="AQ72" s="74"/>
      <c r="AR72" s="74"/>
    </row>
    <row r="73" ht="15.75" customHeight="1">
      <c r="A73" s="81"/>
      <c r="B73" s="82" t="s">
        <v>45</v>
      </c>
      <c r="C73" s="83" t="s">
        <v>425</v>
      </c>
      <c r="D73" s="45" t="s">
        <v>426</v>
      </c>
      <c r="E73" s="42">
        <v>1.0</v>
      </c>
      <c r="F73" s="42">
        <v>0.0</v>
      </c>
      <c r="G73" s="42" t="s">
        <v>47</v>
      </c>
      <c r="H73" s="45" t="s">
        <v>426</v>
      </c>
      <c r="I73" s="47" t="s">
        <v>427</v>
      </c>
      <c r="J73" s="48"/>
      <c r="K73" s="48"/>
      <c r="L73" s="48"/>
      <c r="M73" s="43"/>
      <c r="N73" s="42">
        <v>1.0</v>
      </c>
      <c r="O73" s="49">
        <v>1000.0</v>
      </c>
      <c r="P73" s="50"/>
      <c r="Q73" s="50"/>
      <c r="R73" s="50"/>
      <c r="S73" s="43"/>
      <c r="T73" s="43"/>
      <c r="U73" s="43"/>
      <c r="V73" s="43"/>
      <c r="W73" s="43"/>
      <c r="X73" s="43"/>
      <c r="Y73" s="51"/>
      <c r="Z73" s="52">
        <v>4.59</v>
      </c>
      <c r="AA73" s="42" t="s">
        <v>187</v>
      </c>
      <c r="AB73" s="84" t="s">
        <v>428</v>
      </c>
      <c r="AC73" s="54" t="s">
        <v>419</v>
      </c>
      <c r="AD73" s="54" t="s">
        <v>424</v>
      </c>
      <c r="AE73" s="85" t="str">
        <f t="shared" si="1"/>
        <v>2</v>
      </c>
      <c r="AF73" s="55">
        <v>3.06</v>
      </c>
      <c r="AG73" s="56">
        <f t="shared" si="14"/>
        <v>4.29012</v>
      </c>
      <c r="AH73" s="55">
        <f t="shared" si="2"/>
        <v>-4.131</v>
      </c>
      <c r="AI73" s="55">
        <f t="shared" si="9"/>
        <v>4.284</v>
      </c>
      <c r="AJ73" s="41">
        <f t="shared" si="3"/>
        <v>0.3333333333</v>
      </c>
      <c r="AK73" s="55"/>
      <c r="AL73" s="55"/>
      <c r="AM73" s="55"/>
      <c r="AN73" s="55"/>
      <c r="AO73" s="55"/>
      <c r="AP73" s="55"/>
      <c r="AQ73" s="55"/>
      <c r="AR73" s="55"/>
    </row>
    <row r="74" ht="15.75" customHeight="1">
      <c r="A74" s="81"/>
      <c r="B74" s="82" t="s">
        <v>45</v>
      </c>
      <c r="C74" s="83" t="s">
        <v>429</v>
      </c>
      <c r="D74" s="45" t="s">
        <v>430</v>
      </c>
      <c r="E74" s="42">
        <v>1.0</v>
      </c>
      <c r="F74" s="42">
        <v>0.0</v>
      </c>
      <c r="G74" s="42" t="s">
        <v>47</v>
      </c>
      <c r="H74" s="45" t="s">
        <v>430</v>
      </c>
      <c r="I74" s="47" t="s">
        <v>431</v>
      </c>
      <c r="J74" s="48"/>
      <c r="K74" s="48"/>
      <c r="L74" s="48"/>
      <c r="M74" s="43"/>
      <c r="N74" s="42">
        <v>1.0</v>
      </c>
      <c r="O74" s="49">
        <v>1000.0</v>
      </c>
      <c r="P74" s="50"/>
      <c r="Q74" s="50"/>
      <c r="R74" s="50"/>
      <c r="S74" s="43"/>
      <c r="T74" s="43"/>
      <c r="U74" s="43"/>
      <c r="V74" s="43"/>
      <c r="W74" s="43"/>
      <c r="X74" s="43"/>
      <c r="Y74" s="51"/>
      <c r="Z74" s="52">
        <v>4.59</v>
      </c>
      <c r="AA74" s="42" t="s">
        <v>187</v>
      </c>
      <c r="AB74" s="84" t="s">
        <v>432</v>
      </c>
      <c r="AC74" s="54" t="s">
        <v>419</v>
      </c>
      <c r="AD74" s="54" t="s">
        <v>424</v>
      </c>
      <c r="AE74" s="85" t="str">
        <f t="shared" si="1"/>
        <v>2</v>
      </c>
      <c r="AF74" s="55">
        <v>3.06</v>
      </c>
      <c r="AG74" s="56">
        <f t="shared" si="14"/>
        <v>4.29012</v>
      </c>
      <c r="AH74" s="55">
        <f t="shared" si="2"/>
        <v>-4.131</v>
      </c>
      <c r="AI74" s="55">
        <f t="shared" si="9"/>
        <v>4.284</v>
      </c>
      <c r="AJ74" s="41">
        <f t="shared" si="3"/>
        <v>0.3333333333</v>
      </c>
      <c r="AK74" s="55"/>
      <c r="AL74" s="55"/>
      <c r="AM74" s="55"/>
      <c r="AN74" s="55"/>
      <c r="AO74" s="55"/>
      <c r="AP74" s="55"/>
      <c r="AQ74" s="55"/>
      <c r="AR74" s="55"/>
    </row>
    <row r="75" ht="15.75" customHeight="1">
      <c r="A75" s="81"/>
      <c r="B75" s="82" t="s">
        <v>45</v>
      </c>
      <c r="C75" s="83" t="s">
        <v>433</v>
      </c>
      <c r="D75" s="45" t="s">
        <v>434</v>
      </c>
      <c r="E75" s="42">
        <v>1.0</v>
      </c>
      <c r="F75" s="42">
        <v>0.0</v>
      </c>
      <c r="G75" s="42" t="s">
        <v>47</v>
      </c>
      <c r="H75" s="45" t="s">
        <v>434</v>
      </c>
      <c r="I75" s="47" t="s">
        <v>435</v>
      </c>
      <c r="J75" s="48"/>
      <c r="K75" s="48"/>
      <c r="L75" s="48"/>
      <c r="M75" s="43"/>
      <c r="N75" s="42">
        <v>1.0</v>
      </c>
      <c r="O75" s="49">
        <v>1000.0</v>
      </c>
      <c r="P75" s="50"/>
      <c r="Q75" s="50"/>
      <c r="R75" s="50"/>
      <c r="S75" s="43"/>
      <c r="T75" s="43"/>
      <c r="U75" s="43"/>
      <c r="V75" s="43"/>
      <c r="W75" s="43"/>
      <c r="X75" s="43"/>
      <c r="Y75" s="51"/>
      <c r="Z75" s="52">
        <v>4.59</v>
      </c>
      <c r="AA75" s="42" t="s">
        <v>187</v>
      </c>
      <c r="AB75" s="84" t="s">
        <v>436</v>
      </c>
      <c r="AC75" s="54" t="s">
        <v>419</v>
      </c>
      <c r="AD75" s="54" t="s">
        <v>424</v>
      </c>
      <c r="AE75" s="85" t="str">
        <f t="shared" si="1"/>
        <v>2</v>
      </c>
      <c r="AF75" s="55">
        <v>3.06</v>
      </c>
      <c r="AG75" s="56">
        <f t="shared" si="14"/>
        <v>4.29012</v>
      </c>
      <c r="AH75" s="55">
        <f t="shared" si="2"/>
        <v>-4.131</v>
      </c>
      <c r="AI75" s="55">
        <f t="shared" si="9"/>
        <v>4.284</v>
      </c>
      <c r="AJ75" s="41">
        <f t="shared" si="3"/>
        <v>0.3333333333</v>
      </c>
      <c r="AK75" s="55"/>
      <c r="AL75" s="55"/>
      <c r="AM75" s="55"/>
      <c r="AN75" s="55"/>
      <c r="AO75" s="55"/>
      <c r="AP75" s="55"/>
      <c r="AQ75" s="55"/>
      <c r="AR75" s="55"/>
    </row>
    <row r="76" ht="15.75" customHeight="1">
      <c r="A76" s="81"/>
      <c r="B76" s="82" t="s">
        <v>45</v>
      </c>
      <c r="C76" s="83" t="s">
        <v>437</v>
      </c>
      <c r="D76" s="45" t="s">
        <v>438</v>
      </c>
      <c r="E76" s="42">
        <v>1.0</v>
      </c>
      <c r="F76" s="42">
        <v>0.0</v>
      </c>
      <c r="G76" s="42" t="s">
        <v>47</v>
      </c>
      <c r="H76" s="45" t="s">
        <v>438</v>
      </c>
      <c r="I76" s="47" t="s">
        <v>439</v>
      </c>
      <c r="J76" s="48"/>
      <c r="K76" s="48"/>
      <c r="L76" s="48"/>
      <c r="M76" s="43"/>
      <c r="N76" s="42">
        <v>1.0</v>
      </c>
      <c r="O76" s="49">
        <v>1000.0</v>
      </c>
      <c r="P76" s="50"/>
      <c r="Q76" s="50"/>
      <c r="R76" s="50"/>
      <c r="S76" s="43"/>
      <c r="T76" s="43"/>
      <c r="U76" s="43"/>
      <c r="V76" s="43"/>
      <c r="W76" s="43"/>
      <c r="X76" s="43"/>
      <c r="Y76" s="51"/>
      <c r="Z76" s="52">
        <v>0.8</v>
      </c>
      <c r="AA76" s="42" t="s">
        <v>97</v>
      </c>
      <c r="AB76" s="84" t="s">
        <v>440</v>
      </c>
      <c r="AC76" s="54" t="s">
        <v>419</v>
      </c>
      <c r="AD76" s="54" t="s">
        <v>99</v>
      </c>
      <c r="AE76" s="85" t="str">
        <f t="shared" si="1"/>
        <v>12</v>
      </c>
      <c r="AF76" s="55">
        <v>0.54</v>
      </c>
      <c r="AG76" s="56">
        <f>AF76*0.46+AF76</f>
        <v>0.7884</v>
      </c>
      <c r="AH76" s="55">
        <f t="shared" si="2"/>
        <v>-0.72</v>
      </c>
      <c r="AI76" s="55">
        <f t="shared" si="9"/>
        <v>0.756</v>
      </c>
      <c r="AJ76" s="41">
        <f t="shared" si="3"/>
        <v>0.325</v>
      </c>
      <c r="AK76" s="55"/>
      <c r="AL76" s="55"/>
      <c r="AM76" s="55"/>
      <c r="AN76" s="55"/>
      <c r="AO76" s="55"/>
      <c r="AP76" s="55"/>
      <c r="AQ76" s="55"/>
      <c r="AR76" s="55"/>
    </row>
    <row r="77" ht="15.75" customHeight="1">
      <c r="A77" s="42"/>
      <c r="B77" s="43" t="s">
        <v>45</v>
      </c>
      <c r="C77" s="44" t="s">
        <v>441</v>
      </c>
      <c r="D77" s="78" t="s">
        <v>442</v>
      </c>
      <c r="E77" s="77">
        <v>1.0</v>
      </c>
      <c r="F77" s="42">
        <v>0.0</v>
      </c>
      <c r="G77" s="42" t="s">
        <v>47</v>
      </c>
      <c r="H77" s="78" t="s">
        <v>443</v>
      </c>
      <c r="I77" s="47" t="s">
        <v>444</v>
      </c>
      <c r="J77" s="48"/>
      <c r="K77" s="48"/>
      <c r="L77" s="48"/>
      <c r="M77" s="43"/>
      <c r="N77" s="42">
        <v>1.0</v>
      </c>
      <c r="O77" s="49">
        <v>1000.0</v>
      </c>
      <c r="P77" s="50"/>
      <c r="Q77" s="50"/>
      <c r="R77" s="50"/>
      <c r="S77" s="43"/>
      <c r="T77" s="43"/>
      <c r="U77" s="43"/>
      <c r="V77" s="43"/>
      <c r="W77" s="43"/>
      <c r="X77" s="43"/>
      <c r="Y77" s="51"/>
      <c r="Z77" s="52">
        <v>1.0</v>
      </c>
      <c r="AA77" s="42" t="s">
        <v>262</v>
      </c>
      <c r="AB77" s="53" t="s">
        <v>445</v>
      </c>
      <c r="AC77" s="54" t="s">
        <v>446</v>
      </c>
      <c r="AD77" s="54" t="s">
        <v>99</v>
      </c>
      <c r="AE77" s="55" t="str">
        <f t="shared" si="1"/>
        <v>12</v>
      </c>
      <c r="AF77" s="55">
        <v>0.46</v>
      </c>
      <c r="AG77" s="80">
        <f>AF77*0.84+AF77</f>
        <v>0.8464</v>
      </c>
      <c r="AH77" s="55">
        <f t="shared" si="2"/>
        <v>-0.9</v>
      </c>
      <c r="AI77" s="55">
        <f t="shared" si="9"/>
        <v>0.644</v>
      </c>
      <c r="AJ77" s="41">
        <f t="shared" si="3"/>
        <v>0.54</v>
      </c>
      <c r="AK77" s="74"/>
      <c r="AL77" s="74"/>
      <c r="AM77" s="74"/>
      <c r="AN77" s="74"/>
      <c r="AO77" s="74"/>
      <c r="AP77" s="74"/>
      <c r="AQ77" s="74"/>
      <c r="AR77" s="74"/>
    </row>
    <row r="78" ht="15.75" customHeight="1">
      <c r="A78" s="63"/>
      <c r="B78" s="66" t="s">
        <v>45</v>
      </c>
      <c r="C78" s="105" t="s">
        <v>447</v>
      </c>
      <c r="D78" s="102" t="s">
        <v>448</v>
      </c>
      <c r="E78" s="106">
        <v>0.0</v>
      </c>
      <c r="F78" s="63">
        <v>0.0</v>
      </c>
      <c r="G78" s="63" t="s">
        <v>86</v>
      </c>
      <c r="H78" s="102" t="s">
        <v>449</v>
      </c>
      <c r="I78" s="64" t="s">
        <v>450</v>
      </c>
      <c r="J78" s="66"/>
      <c r="K78" s="66"/>
      <c r="L78" s="66"/>
      <c r="M78" s="66"/>
      <c r="N78" s="63">
        <v>0.0</v>
      </c>
      <c r="O78" s="67">
        <v>0.0</v>
      </c>
      <c r="P78" s="66"/>
      <c r="Q78" s="66"/>
      <c r="R78" s="66"/>
      <c r="S78" s="66"/>
      <c r="T78" s="66"/>
      <c r="U78" s="66"/>
      <c r="V78" s="66"/>
      <c r="W78" s="66"/>
      <c r="X78" s="66"/>
      <c r="Y78" s="69"/>
      <c r="Z78" s="70">
        <v>0.65</v>
      </c>
      <c r="AA78" s="63" t="s">
        <v>262</v>
      </c>
      <c r="AB78" s="104" t="s">
        <v>451</v>
      </c>
      <c r="AC78" s="72" t="s">
        <v>446</v>
      </c>
      <c r="AD78" s="72" t="s">
        <v>99</v>
      </c>
      <c r="AE78" s="74" t="str">
        <f t="shared" si="1"/>
        <v>12</v>
      </c>
      <c r="AF78" s="74">
        <v>0.26</v>
      </c>
      <c r="AG78" s="75">
        <f>AF78*1.1+AF78</f>
        <v>0.546</v>
      </c>
      <c r="AH78" s="74">
        <f t="shared" si="2"/>
        <v>-0.585</v>
      </c>
      <c r="AI78" s="74">
        <f t="shared" si="9"/>
        <v>0.364</v>
      </c>
      <c r="AJ78" s="41">
        <f t="shared" si="3"/>
        <v>0.6</v>
      </c>
      <c r="AK78" s="74"/>
      <c r="AL78" s="74"/>
      <c r="AM78" s="74"/>
      <c r="AN78" s="74"/>
      <c r="AO78" s="74"/>
      <c r="AP78" s="74"/>
      <c r="AQ78" s="74"/>
      <c r="AR78" s="74"/>
    </row>
    <row r="79" ht="15.75" customHeight="1">
      <c r="A79" s="42"/>
      <c r="B79" s="43" t="s">
        <v>45</v>
      </c>
      <c r="C79" s="44" t="s">
        <v>452</v>
      </c>
      <c r="D79" s="78" t="s">
        <v>453</v>
      </c>
      <c r="E79" s="77">
        <v>1.0</v>
      </c>
      <c r="F79" s="42">
        <v>0.0</v>
      </c>
      <c r="G79" s="42" t="s">
        <v>47</v>
      </c>
      <c r="H79" s="78" t="s">
        <v>453</v>
      </c>
      <c r="I79" s="47" t="s">
        <v>454</v>
      </c>
      <c r="J79" s="48"/>
      <c r="K79" s="48"/>
      <c r="L79" s="48"/>
      <c r="M79" s="43"/>
      <c r="N79" s="42">
        <v>1.0</v>
      </c>
      <c r="O79" s="49">
        <v>1000.0</v>
      </c>
      <c r="P79" s="50"/>
      <c r="Q79" s="50"/>
      <c r="R79" s="50"/>
      <c r="S79" s="43"/>
      <c r="T79" s="43"/>
      <c r="U79" s="43"/>
      <c r="V79" s="43"/>
      <c r="W79" s="43"/>
      <c r="X79" s="43"/>
      <c r="Y79" s="51"/>
      <c r="Z79" s="52">
        <v>0.65</v>
      </c>
      <c r="AA79" s="42" t="s">
        <v>268</v>
      </c>
      <c r="AB79" s="53" t="s">
        <v>455</v>
      </c>
      <c r="AC79" s="54" t="s">
        <v>446</v>
      </c>
      <c r="AD79" s="54" t="s">
        <v>99</v>
      </c>
      <c r="AE79" s="55" t="str">
        <f t="shared" si="1"/>
        <v>12</v>
      </c>
      <c r="AF79" s="55">
        <v>0.4</v>
      </c>
      <c r="AG79" s="80">
        <f>AF79*0.47+AF79</f>
        <v>0.588</v>
      </c>
      <c r="AH79" s="55">
        <f t="shared" si="2"/>
        <v>-0.585</v>
      </c>
      <c r="AI79" s="55">
        <f t="shared" si="9"/>
        <v>0.56</v>
      </c>
      <c r="AJ79" s="41">
        <f t="shared" si="3"/>
        <v>0.3846153846</v>
      </c>
      <c r="AK79" s="74"/>
      <c r="AL79" s="74"/>
      <c r="AM79" s="74"/>
      <c r="AN79" s="74"/>
      <c r="AO79" s="74"/>
      <c r="AP79" s="74"/>
      <c r="AQ79" s="74"/>
      <c r="AR79" s="74"/>
    </row>
    <row r="80" ht="15.75" customHeight="1">
      <c r="A80" s="42"/>
      <c r="B80" s="43" t="s">
        <v>45</v>
      </c>
      <c r="C80" s="44" t="s">
        <v>456</v>
      </c>
      <c r="D80" s="78" t="s">
        <v>457</v>
      </c>
      <c r="E80" s="77">
        <v>1.0</v>
      </c>
      <c r="F80" s="42">
        <v>0.0</v>
      </c>
      <c r="G80" s="42" t="s">
        <v>47</v>
      </c>
      <c r="H80" s="78" t="s">
        <v>457</v>
      </c>
      <c r="I80" s="47" t="s">
        <v>458</v>
      </c>
      <c r="J80" s="48"/>
      <c r="K80" s="48"/>
      <c r="L80" s="48"/>
      <c r="M80" s="43"/>
      <c r="N80" s="42">
        <v>1.0</v>
      </c>
      <c r="O80" s="49">
        <v>1000.0</v>
      </c>
      <c r="P80" s="50"/>
      <c r="Q80" s="50"/>
      <c r="R80" s="50"/>
      <c r="S80" s="43"/>
      <c r="T80" s="43"/>
      <c r="U80" s="43"/>
      <c r="V80" s="43"/>
      <c r="W80" s="43"/>
      <c r="X80" s="43"/>
      <c r="Y80" s="51"/>
      <c r="Z80" s="52">
        <v>1.09</v>
      </c>
      <c r="AA80" s="42" t="s">
        <v>97</v>
      </c>
      <c r="AB80" s="53" t="s">
        <v>459</v>
      </c>
      <c r="AC80" s="54" t="s">
        <v>446</v>
      </c>
      <c r="AD80" s="54" t="s">
        <v>92</v>
      </c>
      <c r="AE80" s="55" t="str">
        <f t="shared" si="1"/>
        <v>6</v>
      </c>
      <c r="AF80" s="55">
        <v>0.72</v>
      </c>
      <c r="AG80" s="80">
        <f>AF80*0.39+AF80</f>
        <v>1.0008</v>
      </c>
      <c r="AH80" s="55">
        <f t="shared" si="2"/>
        <v>-0.981</v>
      </c>
      <c r="AI80" s="55">
        <f t="shared" si="9"/>
        <v>1.008</v>
      </c>
      <c r="AJ80" s="41">
        <f t="shared" si="3"/>
        <v>0.3394495413</v>
      </c>
      <c r="AK80" s="55"/>
      <c r="AL80" s="55"/>
      <c r="AM80" s="55"/>
      <c r="AN80" s="55"/>
      <c r="AO80" s="55"/>
      <c r="AP80" s="55"/>
      <c r="AQ80" s="55"/>
      <c r="AR80" s="55"/>
    </row>
    <row r="81" ht="15.75" customHeight="1">
      <c r="A81" s="42"/>
      <c r="B81" s="43" t="s">
        <v>45</v>
      </c>
      <c r="C81" s="44" t="s">
        <v>460</v>
      </c>
      <c r="D81" s="78" t="s">
        <v>461</v>
      </c>
      <c r="E81" s="77">
        <v>1.0</v>
      </c>
      <c r="F81" s="42">
        <v>0.0</v>
      </c>
      <c r="G81" s="42" t="s">
        <v>47</v>
      </c>
      <c r="H81" s="78" t="s">
        <v>461</v>
      </c>
      <c r="I81" s="47" t="s">
        <v>462</v>
      </c>
      <c r="J81" s="48"/>
      <c r="K81" s="48"/>
      <c r="L81" s="48"/>
      <c r="M81" s="43"/>
      <c r="N81" s="42">
        <v>1.0</v>
      </c>
      <c r="O81" s="49">
        <v>1000.0</v>
      </c>
      <c r="P81" s="50"/>
      <c r="Q81" s="50"/>
      <c r="R81" s="50"/>
      <c r="S81" s="43"/>
      <c r="T81" s="43"/>
      <c r="U81" s="43"/>
      <c r="V81" s="43"/>
      <c r="W81" s="43"/>
      <c r="X81" s="43"/>
      <c r="Y81" s="51"/>
      <c r="Z81" s="52">
        <v>0.75</v>
      </c>
      <c r="AA81" s="42" t="s">
        <v>268</v>
      </c>
      <c r="AB81" s="53" t="s">
        <v>463</v>
      </c>
      <c r="AC81" s="54" t="s">
        <v>446</v>
      </c>
      <c r="AD81" s="54" t="s">
        <v>99</v>
      </c>
      <c r="AE81" s="55" t="str">
        <f t="shared" si="1"/>
        <v>12</v>
      </c>
      <c r="AF81" s="55">
        <v>0.32</v>
      </c>
      <c r="AG81" s="80">
        <f>AF81*0.86+AF81</f>
        <v>0.5952</v>
      </c>
      <c r="AH81" s="55">
        <f t="shared" si="2"/>
        <v>-0.675</v>
      </c>
      <c r="AI81" s="55">
        <f t="shared" si="9"/>
        <v>0.448</v>
      </c>
      <c r="AJ81" s="41">
        <f t="shared" si="3"/>
        <v>0.5733333333</v>
      </c>
      <c r="AK81" s="55"/>
      <c r="AL81" s="55"/>
      <c r="AM81" s="55"/>
      <c r="AN81" s="55"/>
      <c r="AO81" s="55"/>
      <c r="AP81" s="55"/>
      <c r="AQ81" s="55"/>
      <c r="AR81" s="55"/>
    </row>
    <row r="82" ht="15.75" customHeight="1">
      <c r="A82" s="42"/>
      <c r="B82" s="43" t="s">
        <v>45</v>
      </c>
      <c r="C82" s="99" t="s">
        <v>464</v>
      </c>
      <c r="D82" s="45" t="s">
        <v>465</v>
      </c>
      <c r="E82" s="77">
        <v>1.0</v>
      </c>
      <c r="F82" s="42">
        <v>0.0</v>
      </c>
      <c r="G82" s="42" t="s">
        <v>47</v>
      </c>
      <c r="H82" s="45" t="s">
        <v>465</v>
      </c>
      <c r="I82" s="47" t="s">
        <v>466</v>
      </c>
      <c r="J82" s="48"/>
      <c r="K82" s="48"/>
      <c r="L82" s="48"/>
      <c r="M82" s="43"/>
      <c r="N82" s="42">
        <v>1.0</v>
      </c>
      <c r="O82" s="49">
        <v>1000.0</v>
      </c>
      <c r="P82" s="50"/>
      <c r="Q82" s="50"/>
      <c r="R82" s="50"/>
      <c r="S82" s="43"/>
      <c r="T82" s="43"/>
      <c r="U82" s="43"/>
      <c r="V82" s="43"/>
      <c r="W82" s="43"/>
      <c r="X82" s="43"/>
      <c r="Y82" s="51"/>
      <c r="Z82" s="52">
        <v>0.95</v>
      </c>
      <c r="AA82" s="42" t="s">
        <v>268</v>
      </c>
      <c r="AB82" s="53" t="s">
        <v>467</v>
      </c>
      <c r="AC82" s="54" t="s">
        <v>446</v>
      </c>
      <c r="AD82" s="54" t="s">
        <v>99</v>
      </c>
      <c r="AE82" s="55" t="str">
        <f t="shared" si="1"/>
        <v>12</v>
      </c>
      <c r="AF82" s="55">
        <v>0.44</v>
      </c>
      <c r="AG82" s="80">
        <f>AF82*0.79+AF82</f>
        <v>0.7876</v>
      </c>
      <c r="AH82" s="55">
        <f t="shared" si="2"/>
        <v>-0.855</v>
      </c>
      <c r="AI82" s="55">
        <f t="shared" si="9"/>
        <v>0.616</v>
      </c>
      <c r="AJ82" s="41">
        <f t="shared" si="3"/>
        <v>0.5368421053</v>
      </c>
      <c r="AK82" s="55"/>
      <c r="AL82" s="55"/>
      <c r="AM82" s="55"/>
      <c r="AN82" s="55"/>
      <c r="AO82" s="55"/>
      <c r="AP82" s="55"/>
      <c r="AQ82" s="55"/>
      <c r="AR82" s="55"/>
    </row>
    <row r="83" ht="15.75" customHeight="1">
      <c r="A83" s="42"/>
      <c r="B83" s="43" t="s">
        <v>45</v>
      </c>
      <c r="C83" s="44" t="s">
        <v>468</v>
      </c>
      <c r="D83" s="78" t="s">
        <v>469</v>
      </c>
      <c r="E83" s="77">
        <v>1.0</v>
      </c>
      <c r="F83" s="42">
        <v>0.0</v>
      </c>
      <c r="G83" s="42" t="s">
        <v>47</v>
      </c>
      <c r="H83" s="78" t="s">
        <v>470</v>
      </c>
      <c r="I83" s="47" t="s">
        <v>471</v>
      </c>
      <c r="J83" s="48"/>
      <c r="K83" s="48"/>
      <c r="L83" s="48"/>
      <c r="M83" s="43"/>
      <c r="N83" s="42">
        <v>1.0</v>
      </c>
      <c r="O83" s="49">
        <v>1000.0</v>
      </c>
      <c r="P83" s="50"/>
      <c r="Q83" s="50"/>
      <c r="R83" s="50"/>
      <c r="S83" s="43"/>
      <c r="T83" s="43"/>
      <c r="U83" s="43"/>
      <c r="V83" s="43"/>
      <c r="W83" s="43"/>
      <c r="X83" s="43"/>
      <c r="Y83" s="51"/>
      <c r="Z83" s="52">
        <v>0.65</v>
      </c>
      <c r="AA83" s="42" t="s">
        <v>111</v>
      </c>
      <c r="AB83" s="88" t="s">
        <v>472</v>
      </c>
      <c r="AC83" s="54" t="s">
        <v>473</v>
      </c>
      <c r="AD83" s="54" t="s">
        <v>99</v>
      </c>
      <c r="AE83" s="55" t="str">
        <f t="shared" si="1"/>
        <v>12</v>
      </c>
      <c r="AF83" s="55">
        <v>0.34</v>
      </c>
      <c r="AG83" s="56">
        <f>AF83*0.62+AF83</f>
        <v>0.5508</v>
      </c>
      <c r="AH83" s="55">
        <f t="shared" si="2"/>
        <v>-0.585</v>
      </c>
      <c r="AI83" s="55">
        <f t="shared" si="9"/>
        <v>0.476</v>
      </c>
      <c r="AJ83" s="41">
        <f t="shared" si="3"/>
        <v>0.4769230769</v>
      </c>
      <c r="AK83" s="55"/>
      <c r="AL83" s="55"/>
      <c r="AM83" s="55"/>
      <c r="AN83" s="55"/>
      <c r="AO83" s="55"/>
      <c r="AP83" s="55"/>
      <c r="AQ83" s="55"/>
      <c r="AR83" s="55"/>
    </row>
    <row r="84" ht="15.75" customHeight="1">
      <c r="A84" s="42"/>
      <c r="B84" s="43" t="s">
        <v>45</v>
      </c>
      <c r="C84" s="44" t="s">
        <v>474</v>
      </c>
      <c r="D84" s="78" t="s">
        <v>475</v>
      </c>
      <c r="E84" s="77">
        <v>1.0</v>
      </c>
      <c r="F84" s="42">
        <v>0.0</v>
      </c>
      <c r="G84" s="42" t="s">
        <v>47</v>
      </c>
      <c r="H84" s="78" t="s">
        <v>476</v>
      </c>
      <c r="I84" s="47" t="s">
        <v>477</v>
      </c>
      <c r="J84" s="48"/>
      <c r="K84" s="48"/>
      <c r="L84" s="48"/>
      <c r="M84" s="43"/>
      <c r="N84" s="42">
        <v>1.0</v>
      </c>
      <c r="O84" s="49">
        <v>1000.0</v>
      </c>
      <c r="P84" s="50"/>
      <c r="Q84" s="50"/>
      <c r="R84" s="50"/>
      <c r="S84" s="43"/>
      <c r="T84" s="43"/>
      <c r="U84" s="43"/>
      <c r="V84" s="43"/>
      <c r="W84" s="43"/>
      <c r="X84" s="43"/>
      <c r="Y84" s="51"/>
      <c r="Z84" s="52">
        <v>0.85</v>
      </c>
      <c r="AA84" s="42" t="s">
        <v>262</v>
      </c>
      <c r="AB84" s="53" t="s">
        <v>478</v>
      </c>
      <c r="AC84" s="54" t="s">
        <v>473</v>
      </c>
      <c r="AD84" s="54" t="s">
        <v>99</v>
      </c>
      <c r="AE84" s="55" t="str">
        <f t="shared" si="1"/>
        <v>12</v>
      </c>
      <c r="AF84" s="55">
        <v>0.38</v>
      </c>
      <c r="AG84" s="80">
        <f>AF84*0.83+AF84</f>
        <v>0.6954</v>
      </c>
      <c r="AH84" s="55">
        <f t="shared" si="2"/>
        <v>-0.765</v>
      </c>
      <c r="AI84" s="55">
        <f t="shared" si="9"/>
        <v>0.532</v>
      </c>
      <c r="AJ84" s="41">
        <f t="shared" si="3"/>
        <v>0.5529411765</v>
      </c>
      <c r="AK84" s="55"/>
      <c r="AL84" s="55"/>
      <c r="AM84" s="55"/>
      <c r="AN84" s="55"/>
      <c r="AO84" s="55"/>
      <c r="AP84" s="55"/>
      <c r="AQ84" s="55"/>
      <c r="AR84" s="55"/>
    </row>
    <row r="85" ht="15.75" customHeight="1">
      <c r="A85" s="63"/>
      <c r="B85" s="66" t="s">
        <v>45</v>
      </c>
      <c r="C85" s="105" t="s">
        <v>479</v>
      </c>
      <c r="D85" s="102" t="s">
        <v>480</v>
      </c>
      <c r="E85" s="106">
        <v>0.0</v>
      </c>
      <c r="F85" s="63">
        <v>0.0</v>
      </c>
      <c r="G85" s="63" t="s">
        <v>86</v>
      </c>
      <c r="H85" s="102" t="s">
        <v>481</v>
      </c>
      <c r="I85" s="64" t="s">
        <v>482</v>
      </c>
      <c r="J85" s="65"/>
      <c r="K85" s="65"/>
      <c r="L85" s="65"/>
      <c r="M85" s="66"/>
      <c r="N85" s="63">
        <v>0.0</v>
      </c>
      <c r="O85" s="67">
        <v>0.0</v>
      </c>
      <c r="P85" s="68"/>
      <c r="Q85" s="68"/>
      <c r="R85" s="68"/>
      <c r="S85" s="66"/>
      <c r="T85" s="66"/>
      <c r="U85" s="66"/>
      <c r="V85" s="66"/>
      <c r="W85" s="66"/>
      <c r="X85" s="66"/>
      <c r="Y85" s="69"/>
      <c r="Z85" s="70">
        <v>1.99</v>
      </c>
      <c r="AA85" s="63" t="s">
        <v>111</v>
      </c>
      <c r="AB85" s="104" t="s">
        <v>483</v>
      </c>
      <c r="AC85" s="72" t="s">
        <v>473</v>
      </c>
      <c r="AD85" s="72" t="s">
        <v>92</v>
      </c>
      <c r="AE85" s="74" t="str">
        <f t="shared" si="1"/>
        <v>6</v>
      </c>
      <c r="AF85" s="74">
        <v>0.88</v>
      </c>
      <c r="AG85" s="75">
        <f>AF85*0.88+AF85</f>
        <v>1.6544</v>
      </c>
      <c r="AH85" s="74">
        <f t="shared" si="2"/>
        <v>-1.791</v>
      </c>
      <c r="AI85" s="74">
        <f t="shared" si="9"/>
        <v>1.232</v>
      </c>
      <c r="AJ85" s="41">
        <f t="shared" si="3"/>
        <v>0.5577889447</v>
      </c>
      <c r="AK85" s="74"/>
      <c r="AL85" s="74"/>
      <c r="AM85" s="74"/>
      <c r="AN85" s="74"/>
      <c r="AO85" s="74"/>
      <c r="AP85" s="74"/>
      <c r="AQ85" s="74"/>
      <c r="AR85" s="74"/>
    </row>
    <row r="86" ht="15.75" customHeight="1">
      <c r="A86" s="42"/>
      <c r="B86" s="43" t="s">
        <v>45</v>
      </c>
      <c r="C86" s="44" t="s">
        <v>484</v>
      </c>
      <c r="D86" s="78" t="s">
        <v>485</v>
      </c>
      <c r="E86" s="77">
        <v>1.0</v>
      </c>
      <c r="F86" s="42">
        <v>0.0</v>
      </c>
      <c r="G86" s="42" t="s">
        <v>47</v>
      </c>
      <c r="H86" s="108" t="s">
        <v>486</v>
      </c>
      <c r="I86" s="47" t="s">
        <v>487</v>
      </c>
      <c r="J86" s="109"/>
      <c r="K86" s="48"/>
      <c r="L86" s="48"/>
      <c r="M86" s="43"/>
      <c r="N86" s="42">
        <v>1.0</v>
      </c>
      <c r="O86" s="49">
        <v>1000.0</v>
      </c>
      <c r="P86" s="50"/>
      <c r="Q86" s="50"/>
      <c r="R86" s="50"/>
      <c r="S86" s="43"/>
      <c r="T86" s="43"/>
      <c r="U86" s="43"/>
      <c r="V86" s="43"/>
      <c r="W86" s="43"/>
      <c r="X86" s="43"/>
      <c r="Y86" s="51"/>
      <c r="Z86" s="52">
        <v>0.75</v>
      </c>
      <c r="AA86" s="42" t="s">
        <v>268</v>
      </c>
      <c r="AB86" s="53" t="s">
        <v>488</v>
      </c>
      <c r="AC86" s="54" t="s">
        <v>473</v>
      </c>
      <c r="AD86" s="54" t="s">
        <v>99</v>
      </c>
      <c r="AE86" s="55" t="str">
        <f t="shared" si="1"/>
        <v>12</v>
      </c>
      <c r="AF86" s="55">
        <v>0.3</v>
      </c>
      <c r="AG86" s="80">
        <f>AF86*1.16+AF86</f>
        <v>0.648</v>
      </c>
      <c r="AH86" s="55">
        <f t="shared" si="2"/>
        <v>-0.675</v>
      </c>
      <c r="AI86" s="55">
        <f t="shared" si="9"/>
        <v>0.42</v>
      </c>
      <c r="AJ86" s="41">
        <f t="shared" si="3"/>
        <v>0.6</v>
      </c>
      <c r="AK86" s="74"/>
      <c r="AL86" s="74"/>
      <c r="AM86" s="74"/>
      <c r="AN86" s="74"/>
      <c r="AO86" s="74"/>
      <c r="AP86" s="74"/>
      <c r="AQ86" s="74"/>
      <c r="AR86" s="74"/>
    </row>
    <row r="87" ht="15.75" customHeight="1">
      <c r="A87" s="42"/>
      <c r="B87" s="43" t="s">
        <v>45</v>
      </c>
      <c r="C87" s="44" t="s">
        <v>489</v>
      </c>
      <c r="D87" s="78" t="s">
        <v>490</v>
      </c>
      <c r="E87" s="77">
        <v>1.0</v>
      </c>
      <c r="F87" s="42">
        <v>0.0</v>
      </c>
      <c r="G87" s="42" t="s">
        <v>47</v>
      </c>
      <c r="H87" s="78" t="s">
        <v>490</v>
      </c>
      <c r="I87" s="47" t="s">
        <v>491</v>
      </c>
      <c r="J87" s="43"/>
      <c r="K87" s="43"/>
      <c r="L87" s="43"/>
      <c r="M87" s="43"/>
      <c r="N87" s="42">
        <v>1.0</v>
      </c>
      <c r="O87" s="49">
        <v>1000.0</v>
      </c>
      <c r="P87" s="43"/>
      <c r="Q87" s="43"/>
      <c r="R87" s="43"/>
      <c r="S87" s="43"/>
      <c r="T87" s="43"/>
      <c r="U87" s="43"/>
      <c r="V87" s="43"/>
      <c r="W87" s="43"/>
      <c r="X87" s="43"/>
      <c r="Y87" s="51"/>
      <c r="Z87" s="52">
        <v>3.05</v>
      </c>
      <c r="AA87" s="42" t="s">
        <v>262</v>
      </c>
      <c r="AB87" s="53" t="s">
        <v>492</v>
      </c>
      <c r="AC87" s="54" t="s">
        <v>473</v>
      </c>
      <c r="AD87" s="54" t="s">
        <v>92</v>
      </c>
      <c r="AE87" s="55" t="str">
        <f t="shared" si="1"/>
        <v>6</v>
      </c>
      <c r="AF87" s="55">
        <v>2.03</v>
      </c>
      <c r="AG87" s="56">
        <f>AF87*0.4+AF87</f>
        <v>2.842</v>
      </c>
      <c r="AH87" s="55">
        <f t="shared" si="2"/>
        <v>-2.745</v>
      </c>
      <c r="AI87" s="55">
        <f t="shared" si="9"/>
        <v>2.842</v>
      </c>
      <c r="AJ87" s="57">
        <f t="shared" si="3"/>
        <v>0.3344262295</v>
      </c>
      <c r="AK87" s="55"/>
      <c r="AL87" s="55"/>
      <c r="AM87" s="55"/>
      <c r="AN87" s="55"/>
      <c r="AO87" s="55"/>
      <c r="AP87" s="55"/>
      <c r="AQ87" s="55"/>
      <c r="AR87" s="55"/>
    </row>
    <row r="88" ht="15.75" customHeight="1">
      <c r="A88" s="42"/>
      <c r="B88" s="43" t="s">
        <v>45</v>
      </c>
      <c r="C88" s="44" t="s">
        <v>493</v>
      </c>
      <c r="D88" s="78" t="s">
        <v>494</v>
      </c>
      <c r="E88" s="77">
        <v>1.0</v>
      </c>
      <c r="F88" s="42">
        <v>0.0</v>
      </c>
      <c r="G88" s="42" t="s">
        <v>47</v>
      </c>
      <c r="H88" s="78" t="s">
        <v>495</v>
      </c>
      <c r="I88" s="110" t="s">
        <v>496</v>
      </c>
      <c r="J88" s="48"/>
      <c r="K88" s="48"/>
      <c r="L88" s="48"/>
      <c r="M88" s="43"/>
      <c r="N88" s="42">
        <v>1.0</v>
      </c>
      <c r="O88" s="49">
        <v>1000.0</v>
      </c>
      <c r="P88" s="50"/>
      <c r="Q88" s="50"/>
      <c r="R88" s="50"/>
      <c r="S88" s="43"/>
      <c r="T88" s="43"/>
      <c r="U88" s="43"/>
      <c r="V88" s="43"/>
      <c r="W88" s="43"/>
      <c r="X88" s="43"/>
      <c r="Y88" s="51"/>
      <c r="Z88" s="52">
        <v>4.5</v>
      </c>
      <c r="AA88" s="42" t="s">
        <v>97</v>
      </c>
      <c r="AB88" s="53" t="s">
        <v>497</v>
      </c>
      <c r="AC88" s="54" t="s">
        <v>473</v>
      </c>
      <c r="AD88" s="54" t="s">
        <v>498</v>
      </c>
      <c r="AE88" s="55" t="str">
        <f t="shared" si="1"/>
        <v>3</v>
      </c>
      <c r="AF88" s="55">
        <v>2.75</v>
      </c>
      <c r="AG88" s="56">
        <f>AF88*0.453+AF88</f>
        <v>3.99575</v>
      </c>
      <c r="AH88" s="55">
        <f t="shared" si="2"/>
        <v>-4.05</v>
      </c>
      <c r="AI88" s="55">
        <f t="shared" si="9"/>
        <v>3.85</v>
      </c>
      <c r="AJ88" s="41">
        <f t="shared" si="3"/>
        <v>0.3888888889</v>
      </c>
      <c r="AK88" s="55"/>
      <c r="AL88" s="55"/>
      <c r="AM88" s="55"/>
      <c r="AN88" s="55"/>
      <c r="AO88" s="55"/>
      <c r="AP88" s="55"/>
      <c r="AQ88" s="55"/>
      <c r="AR88" s="55"/>
    </row>
    <row r="89" ht="15.75" customHeight="1">
      <c r="A89" s="81"/>
      <c r="B89" s="82" t="s">
        <v>45</v>
      </c>
      <c r="C89" s="83" t="s">
        <v>499</v>
      </c>
      <c r="D89" s="45" t="s">
        <v>500</v>
      </c>
      <c r="E89" s="42">
        <v>1.0</v>
      </c>
      <c r="F89" s="42">
        <v>0.0</v>
      </c>
      <c r="G89" s="42" t="s">
        <v>47</v>
      </c>
      <c r="H89" s="45" t="s">
        <v>500</v>
      </c>
      <c r="I89" s="47" t="s">
        <v>501</v>
      </c>
      <c r="J89" s="48"/>
      <c r="K89" s="48"/>
      <c r="L89" s="48"/>
      <c r="M89" s="43"/>
      <c r="N89" s="42">
        <v>1.0</v>
      </c>
      <c r="O89" s="49">
        <v>1000.0</v>
      </c>
      <c r="P89" s="50"/>
      <c r="Q89" s="50"/>
      <c r="R89" s="50"/>
      <c r="S89" s="43"/>
      <c r="T89" s="43"/>
      <c r="U89" s="43"/>
      <c r="V89" s="43"/>
      <c r="W89" s="43"/>
      <c r="X89" s="43"/>
      <c r="Y89" s="51"/>
      <c r="Z89" s="52">
        <v>1.49</v>
      </c>
      <c r="AA89" s="42" t="s">
        <v>268</v>
      </c>
      <c r="AB89" s="84" t="s">
        <v>502</v>
      </c>
      <c r="AC89" s="54" t="s">
        <v>473</v>
      </c>
      <c r="AD89" s="54" t="s">
        <v>92</v>
      </c>
      <c r="AE89" s="85" t="str">
        <f t="shared" si="1"/>
        <v>6</v>
      </c>
      <c r="AF89" s="55">
        <v>1.0</v>
      </c>
      <c r="AG89" s="56">
        <f>AF89*0.4+AF89</f>
        <v>1.4</v>
      </c>
      <c r="AH89" s="55">
        <f t="shared" si="2"/>
        <v>-1.341</v>
      </c>
      <c r="AI89" s="55">
        <f t="shared" si="9"/>
        <v>1.4</v>
      </c>
      <c r="AJ89" s="41">
        <f t="shared" si="3"/>
        <v>0.3288590604</v>
      </c>
      <c r="AK89" s="55"/>
      <c r="AL89" s="55"/>
      <c r="AM89" s="55"/>
      <c r="AN89" s="55"/>
      <c r="AO89" s="55"/>
      <c r="AP89" s="55"/>
      <c r="AQ89" s="55"/>
      <c r="AR89" s="55"/>
    </row>
    <row r="90" ht="15.75" customHeight="1">
      <c r="A90" s="63"/>
      <c r="B90" s="66" t="s">
        <v>45</v>
      </c>
      <c r="C90" s="111" t="s">
        <v>503</v>
      </c>
      <c r="D90" s="62" t="s">
        <v>504</v>
      </c>
      <c r="E90" s="106">
        <v>0.0</v>
      </c>
      <c r="F90" s="63">
        <v>0.0</v>
      </c>
      <c r="G90" s="63" t="s">
        <v>86</v>
      </c>
      <c r="H90" s="62" t="s">
        <v>505</v>
      </c>
      <c r="I90" s="64" t="s">
        <v>506</v>
      </c>
      <c r="J90" s="65"/>
      <c r="K90" s="65"/>
      <c r="L90" s="65"/>
      <c r="M90" s="66"/>
      <c r="N90" s="63">
        <v>0.0</v>
      </c>
      <c r="O90" s="67">
        <v>0.0</v>
      </c>
      <c r="P90" s="68"/>
      <c r="Q90" s="68"/>
      <c r="R90" s="68"/>
      <c r="S90" s="66"/>
      <c r="T90" s="66"/>
      <c r="U90" s="66"/>
      <c r="V90" s="66"/>
      <c r="W90" s="66"/>
      <c r="X90" s="66"/>
      <c r="Y90" s="69"/>
      <c r="Z90" s="70">
        <v>2.85</v>
      </c>
      <c r="AA90" s="63" t="s">
        <v>167</v>
      </c>
      <c r="AB90" s="104" t="s">
        <v>507</v>
      </c>
      <c r="AC90" s="72" t="s">
        <v>508</v>
      </c>
      <c r="AD90" s="72" t="s">
        <v>92</v>
      </c>
      <c r="AE90" s="74" t="str">
        <f t="shared" si="1"/>
        <v>6</v>
      </c>
      <c r="AF90" s="74">
        <v>2.08</v>
      </c>
      <c r="AG90" s="75">
        <f t="shared" ref="AG90:AG92" si="15">AF90*0.37+AF90</f>
        <v>2.8496</v>
      </c>
      <c r="AH90" s="55">
        <f t="shared" si="2"/>
        <v>-2.565</v>
      </c>
      <c r="AI90" s="55">
        <f t="shared" si="9"/>
        <v>2.912</v>
      </c>
      <c r="AJ90" s="41">
        <f t="shared" si="3"/>
        <v>0.2701754386</v>
      </c>
      <c r="AK90" s="55"/>
      <c r="AL90" s="55"/>
      <c r="AM90" s="55"/>
      <c r="AN90" s="55"/>
      <c r="AO90" s="55"/>
      <c r="AP90" s="55"/>
      <c r="AQ90" s="55"/>
      <c r="AR90" s="55"/>
    </row>
    <row r="91" ht="15.75" customHeight="1">
      <c r="A91" s="63"/>
      <c r="B91" s="66" t="s">
        <v>45</v>
      </c>
      <c r="C91" s="111" t="s">
        <v>509</v>
      </c>
      <c r="D91" s="62" t="s">
        <v>510</v>
      </c>
      <c r="E91" s="106">
        <v>0.0</v>
      </c>
      <c r="F91" s="63">
        <v>0.0</v>
      </c>
      <c r="G91" s="63" t="s">
        <v>86</v>
      </c>
      <c r="H91" s="112" t="s">
        <v>511</v>
      </c>
      <c r="I91" s="64" t="s">
        <v>512</v>
      </c>
      <c r="J91" s="65"/>
      <c r="K91" s="65"/>
      <c r="L91" s="65"/>
      <c r="M91" s="66"/>
      <c r="N91" s="63">
        <v>0.0</v>
      </c>
      <c r="O91" s="67">
        <v>0.0</v>
      </c>
      <c r="P91" s="68"/>
      <c r="Q91" s="68"/>
      <c r="R91" s="68"/>
      <c r="S91" s="66"/>
      <c r="T91" s="66"/>
      <c r="U91" s="66"/>
      <c r="V91" s="66"/>
      <c r="W91" s="66"/>
      <c r="X91" s="66"/>
      <c r="Y91" s="69"/>
      <c r="Z91" s="70">
        <v>2.85</v>
      </c>
      <c r="AA91" s="63" t="s">
        <v>167</v>
      </c>
      <c r="AB91" s="104" t="s">
        <v>513</v>
      </c>
      <c r="AC91" s="72" t="s">
        <v>508</v>
      </c>
      <c r="AD91" s="72" t="s">
        <v>92</v>
      </c>
      <c r="AE91" s="74" t="str">
        <f t="shared" si="1"/>
        <v>6</v>
      </c>
      <c r="AF91" s="74">
        <v>2.08</v>
      </c>
      <c r="AG91" s="75">
        <f t="shared" si="15"/>
        <v>2.8496</v>
      </c>
      <c r="AH91" s="55">
        <f t="shared" si="2"/>
        <v>-2.565</v>
      </c>
      <c r="AI91" s="55">
        <f t="shared" si="9"/>
        <v>2.912</v>
      </c>
      <c r="AJ91" s="41">
        <f t="shared" si="3"/>
        <v>0.2701754386</v>
      </c>
      <c r="AK91" s="74"/>
      <c r="AL91" s="74"/>
      <c r="AM91" s="74"/>
      <c r="AN91" s="74"/>
      <c r="AO91" s="74"/>
      <c r="AP91" s="74"/>
      <c r="AQ91" s="74"/>
      <c r="AR91" s="74"/>
    </row>
    <row r="92" ht="15.75" customHeight="1">
      <c r="A92" s="42"/>
      <c r="B92" s="43" t="s">
        <v>45</v>
      </c>
      <c r="C92" s="113" t="s">
        <v>514</v>
      </c>
      <c r="D92" s="45" t="s">
        <v>515</v>
      </c>
      <c r="E92" s="77">
        <v>1.0</v>
      </c>
      <c r="F92" s="42">
        <v>0.0</v>
      </c>
      <c r="G92" s="42" t="s">
        <v>47</v>
      </c>
      <c r="H92" s="46" t="s">
        <v>511</v>
      </c>
      <c r="I92" s="47" t="s">
        <v>512</v>
      </c>
      <c r="J92" s="48"/>
      <c r="K92" s="48"/>
      <c r="L92" s="48"/>
      <c r="M92" s="43"/>
      <c r="N92" s="42">
        <v>1.0</v>
      </c>
      <c r="O92" s="49">
        <v>1000.0</v>
      </c>
      <c r="P92" s="50"/>
      <c r="Q92" s="50"/>
      <c r="R92" s="50"/>
      <c r="S92" s="43"/>
      <c r="T92" s="43"/>
      <c r="U92" s="43"/>
      <c r="V92" s="43"/>
      <c r="W92" s="43"/>
      <c r="X92" s="43"/>
      <c r="Y92" s="51"/>
      <c r="Z92" s="52">
        <v>2.85</v>
      </c>
      <c r="AA92" s="42" t="s">
        <v>167</v>
      </c>
      <c r="AB92" s="53" t="s">
        <v>516</v>
      </c>
      <c r="AC92" s="54" t="s">
        <v>508</v>
      </c>
      <c r="AD92" s="54" t="s">
        <v>92</v>
      </c>
      <c r="AE92" s="55" t="str">
        <f t="shared" si="1"/>
        <v>6</v>
      </c>
      <c r="AF92" s="55">
        <v>2.1</v>
      </c>
      <c r="AG92" s="56">
        <f t="shared" si="15"/>
        <v>2.877</v>
      </c>
      <c r="AH92" s="55">
        <f t="shared" si="2"/>
        <v>-2.565</v>
      </c>
      <c r="AI92" s="55">
        <f t="shared" si="9"/>
        <v>2.94</v>
      </c>
      <c r="AJ92" s="57">
        <f t="shared" si="3"/>
        <v>0.2631578947</v>
      </c>
      <c r="AK92" s="55"/>
      <c r="AL92" s="55"/>
      <c r="AM92" s="55"/>
      <c r="AN92" s="55"/>
      <c r="AO92" s="55"/>
      <c r="AP92" s="55"/>
      <c r="AQ92" s="55"/>
      <c r="AR92" s="55"/>
    </row>
    <row r="93" ht="15.75" customHeight="1">
      <c r="A93" s="42"/>
      <c r="B93" s="43" t="s">
        <v>45</v>
      </c>
      <c r="C93" s="113" t="s">
        <v>517</v>
      </c>
      <c r="D93" s="45" t="s">
        <v>518</v>
      </c>
      <c r="E93" s="77">
        <v>1.0</v>
      </c>
      <c r="F93" s="42">
        <v>0.0</v>
      </c>
      <c r="G93" s="42" t="s">
        <v>47</v>
      </c>
      <c r="H93" s="45" t="s">
        <v>518</v>
      </c>
      <c r="I93" s="47" t="s">
        <v>519</v>
      </c>
      <c r="J93" s="48"/>
      <c r="K93" s="48"/>
      <c r="L93" s="48"/>
      <c r="M93" s="43"/>
      <c r="N93" s="42">
        <v>1.0</v>
      </c>
      <c r="O93" s="49">
        <v>1000.0</v>
      </c>
      <c r="P93" s="50"/>
      <c r="Q93" s="50"/>
      <c r="R93" s="50"/>
      <c r="S93" s="43"/>
      <c r="T93" s="43"/>
      <c r="U93" s="43"/>
      <c r="V93" s="43"/>
      <c r="W93" s="43"/>
      <c r="X93" s="43"/>
      <c r="Y93" s="51"/>
      <c r="Z93" s="52">
        <v>2.85</v>
      </c>
      <c r="AA93" s="42" t="s">
        <v>167</v>
      </c>
      <c r="AB93" s="53" t="s">
        <v>520</v>
      </c>
      <c r="AC93" s="54" t="s">
        <v>508</v>
      </c>
      <c r="AD93" s="54" t="s">
        <v>92</v>
      </c>
      <c r="AE93" s="55" t="str">
        <f t="shared" si="1"/>
        <v>6</v>
      </c>
      <c r="AF93" s="55">
        <v>2.05</v>
      </c>
      <c r="AG93" s="56">
        <f>AF93*0.39+AF93</f>
        <v>2.8495</v>
      </c>
      <c r="AH93" s="55">
        <f t="shared" si="2"/>
        <v>-2.565</v>
      </c>
      <c r="AI93" s="55">
        <f t="shared" si="9"/>
        <v>2.87</v>
      </c>
      <c r="AJ93" s="57">
        <f t="shared" si="3"/>
        <v>0.2807017544</v>
      </c>
      <c r="AK93" s="55"/>
      <c r="AL93" s="55"/>
      <c r="AM93" s="55"/>
      <c r="AN93" s="55"/>
      <c r="AO93" s="55"/>
      <c r="AP93" s="55"/>
      <c r="AQ93" s="55"/>
      <c r="AR93" s="55"/>
    </row>
    <row r="94" ht="15.75" customHeight="1">
      <c r="A94" s="101"/>
      <c r="B94" s="114" t="s">
        <v>45</v>
      </c>
      <c r="C94" s="61" t="s">
        <v>521</v>
      </c>
      <c r="D94" s="62" t="s">
        <v>522</v>
      </c>
      <c r="E94" s="106">
        <v>0.0</v>
      </c>
      <c r="F94" s="63">
        <v>0.0</v>
      </c>
      <c r="G94" s="63" t="s">
        <v>86</v>
      </c>
      <c r="H94" s="102" t="s">
        <v>523</v>
      </c>
      <c r="I94" s="64" t="s">
        <v>524</v>
      </c>
      <c r="J94" s="65"/>
      <c r="K94" s="65"/>
      <c r="L94" s="65"/>
      <c r="M94" s="66"/>
      <c r="N94" s="63">
        <v>0.0</v>
      </c>
      <c r="O94" s="67">
        <v>0.0</v>
      </c>
      <c r="P94" s="68"/>
      <c r="Q94" s="68"/>
      <c r="R94" s="68"/>
      <c r="S94" s="66"/>
      <c r="T94" s="66"/>
      <c r="U94" s="66"/>
      <c r="V94" s="66"/>
      <c r="W94" s="66"/>
      <c r="X94" s="66"/>
      <c r="Y94" s="69"/>
      <c r="Z94" s="70">
        <v>2.85</v>
      </c>
      <c r="AA94" s="63" t="s">
        <v>167</v>
      </c>
      <c r="AB94" s="71" t="s">
        <v>525</v>
      </c>
      <c r="AC94" s="72" t="s">
        <v>508</v>
      </c>
      <c r="AD94" s="72" t="s">
        <v>92</v>
      </c>
      <c r="AE94" s="74" t="str">
        <f t="shared" si="1"/>
        <v>6</v>
      </c>
      <c r="AF94" s="74">
        <v>2.08</v>
      </c>
      <c r="AG94" s="80">
        <f>AF94*0.37+AF94</f>
        <v>2.8496</v>
      </c>
      <c r="AH94" s="55">
        <f t="shared" si="2"/>
        <v>-2.565</v>
      </c>
      <c r="AI94" s="55">
        <f t="shared" si="9"/>
        <v>2.912</v>
      </c>
      <c r="AJ94" s="41">
        <f t="shared" si="3"/>
        <v>0.2701754386</v>
      </c>
      <c r="AK94" s="55"/>
      <c r="AL94" s="55"/>
      <c r="AM94" s="55"/>
      <c r="AN94" s="55"/>
      <c r="AO94" s="55"/>
      <c r="AP94" s="55"/>
      <c r="AQ94" s="55"/>
      <c r="AR94" s="55"/>
    </row>
    <row r="95" ht="15.75" customHeight="1">
      <c r="A95" s="101"/>
      <c r="B95" s="114" t="s">
        <v>45</v>
      </c>
      <c r="C95" s="61" t="s">
        <v>526</v>
      </c>
      <c r="D95" s="62" t="s">
        <v>527</v>
      </c>
      <c r="E95" s="106">
        <v>0.0</v>
      </c>
      <c r="F95" s="63">
        <v>0.0</v>
      </c>
      <c r="G95" s="63" t="s">
        <v>86</v>
      </c>
      <c r="H95" s="102" t="s">
        <v>528</v>
      </c>
      <c r="I95" s="64" t="s">
        <v>529</v>
      </c>
      <c r="J95" s="65"/>
      <c r="K95" s="65"/>
      <c r="L95" s="65"/>
      <c r="M95" s="66"/>
      <c r="N95" s="63">
        <v>0.0</v>
      </c>
      <c r="O95" s="67">
        <v>0.0</v>
      </c>
      <c r="P95" s="68"/>
      <c r="Q95" s="68"/>
      <c r="R95" s="68"/>
      <c r="S95" s="66"/>
      <c r="T95" s="66"/>
      <c r="U95" s="66"/>
      <c r="V95" s="66"/>
      <c r="W95" s="66"/>
      <c r="X95" s="66"/>
      <c r="Y95" s="69"/>
      <c r="Z95" s="70">
        <v>2.85</v>
      </c>
      <c r="AA95" s="63" t="s">
        <v>167</v>
      </c>
      <c r="AB95" s="115" t="s">
        <v>530</v>
      </c>
      <c r="AC95" s="72" t="s">
        <v>508</v>
      </c>
      <c r="AD95" s="72" t="s">
        <v>92</v>
      </c>
      <c r="AE95" s="74" t="str">
        <f t="shared" si="1"/>
        <v>6</v>
      </c>
      <c r="AF95" s="74">
        <v>1.92</v>
      </c>
      <c r="AG95" s="75">
        <f>AF95*0.482+AF95</f>
        <v>2.84544</v>
      </c>
      <c r="AH95" s="74">
        <f t="shared" si="2"/>
        <v>-2.565</v>
      </c>
      <c r="AI95" s="74">
        <f t="shared" si="9"/>
        <v>2.688</v>
      </c>
      <c r="AJ95" s="41">
        <f t="shared" si="3"/>
        <v>0.3263157895</v>
      </c>
      <c r="AK95" s="74"/>
      <c r="AL95" s="74"/>
      <c r="AM95" s="74"/>
      <c r="AN95" s="74"/>
      <c r="AO95" s="74"/>
      <c r="AP95" s="74"/>
      <c r="AQ95" s="74"/>
      <c r="AR95" s="74"/>
    </row>
    <row r="96" ht="15.75" customHeight="1">
      <c r="A96" s="42"/>
      <c r="B96" s="43" t="s">
        <v>45</v>
      </c>
      <c r="C96" s="113" t="s">
        <v>531</v>
      </c>
      <c r="D96" s="45" t="s">
        <v>532</v>
      </c>
      <c r="E96" s="77">
        <v>1.0</v>
      </c>
      <c r="F96" s="42">
        <v>0.0</v>
      </c>
      <c r="G96" s="42" t="s">
        <v>47</v>
      </c>
      <c r="H96" s="46" t="s">
        <v>533</v>
      </c>
      <c r="I96" s="47" t="s">
        <v>534</v>
      </c>
      <c r="J96" s="48"/>
      <c r="K96" s="48"/>
      <c r="L96" s="48"/>
      <c r="M96" s="43"/>
      <c r="N96" s="42">
        <v>1.0</v>
      </c>
      <c r="O96" s="49">
        <v>1000.0</v>
      </c>
      <c r="P96" s="50"/>
      <c r="Q96" s="50"/>
      <c r="R96" s="50"/>
      <c r="S96" s="43"/>
      <c r="T96" s="43"/>
      <c r="U96" s="43"/>
      <c r="V96" s="43"/>
      <c r="W96" s="43"/>
      <c r="X96" s="43"/>
      <c r="Y96" s="51"/>
      <c r="Z96" s="52">
        <v>2.85</v>
      </c>
      <c r="AA96" s="42" t="s">
        <v>167</v>
      </c>
      <c r="AB96" s="53" t="s">
        <v>535</v>
      </c>
      <c r="AC96" s="54" t="s">
        <v>508</v>
      </c>
      <c r="AD96" s="54" t="s">
        <v>92</v>
      </c>
      <c r="AE96" s="55" t="str">
        <f t="shared" si="1"/>
        <v>6</v>
      </c>
      <c r="AF96" s="55">
        <v>2.08</v>
      </c>
      <c r="AG96" s="56">
        <f>AF96*0.37+AF96</f>
        <v>2.8496</v>
      </c>
      <c r="AH96" s="55">
        <f t="shared" si="2"/>
        <v>-2.565</v>
      </c>
      <c r="AI96" s="55">
        <f t="shared" si="9"/>
        <v>2.912</v>
      </c>
      <c r="AJ96" s="41">
        <f t="shared" si="3"/>
        <v>0.2701754386</v>
      </c>
      <c r="AK96" s="55"/>
      <c r="AL96" s="55"/>
      <c r="AM96" s="55"/>
      <c r="AN96" s="55"/>
      <c r="AO96" s="55"/>
      <c r="AP96" s="55"/>
      <c r="AQ96" s="55"/>
      <c r="AR96" s="55"/>
    </row>
    <row r="97" ht="15.75" customHeight="1">
      <c r="A97" s="42"/>
      <c r="B97" s="43" t="s">
        <v>45</v>
      </c>
      <c r="C97" s="113" t="s">
        <v>536</v>
      </c>
      <c r="D97" s="45" t="s">
        <v>537</v>
      </c>
      <c r="E97" s="77">
        <v>1.0</v>
      </c>
      <c r="F97" s="42">
        <v>0.0</v>
      </c>
      <c r="G97" s="42" t="s">
        <v>47</v>
      </c>
      <c r="H97" s="116" t="s">
        <v>538</v>
      </c>
      <c r="I97" s="47" t="s">
        <v>534</v>
      </c>
      <c r="J97" s="48"/>
      <c r="K97" s="48"/>
      <c r="L97" s="48"/>
      <c r="M97" s="43"/>
      <c r="N97" s="42">
        <v>1.0</v>
      </c>
      <c r="O97" s="49">
        <v>1000.0</v>
      </c>
      <c r="P97" s="50"/>
      <c r="Q97" s="50"/>
      <c r="R97" s="50"/>
      <c r="S97" s="43"/>
      <c r="T97" s="43"/>
      <c r="U97" s="43"/>
      <c r="V97" s="43"/>
      <c r="W97" s="43"/>
      <c r="X97" s="43"/>
      <c r="Y97" s="51"/>
      <c r="Z97" s="52">
        <v>2.85</v>
      </c>
      <c r="AA97" s="42" t="s">
        <v>167</v>
      </c>
      <c r="AB97" s="53" t="s">
        <v>539</v>
      </c>
      <c r="AC97" s="54" t="s">
        <v>508</v>
      </c>
      <c r="AD97" s="54" t="s">
        <v>92</v>
      </c>
      <c r="AE97" s="55" t="str">
        <f t="shared" si="1"/>
        <v>6</v>
      </c>
      <c r="AF97" s="55">
        <v>2.05</v>
      </c>
      <c r="AG97" s="56">
        <f>AF97*0.39+AF97</f>
        <v>2.8495</v>
      </c>
      <c r="AH97" s="55">
        <f t="shared" si="2"/>
        <v>-2.565</v>
      </c>
      <c r="AI97" s="55">
        <f t="shared" si="9"/>
        <v>2.87</v>
      </c>
      <c r="AJ97" s="41">
        <f t="shared" si="3"/>
        <v>0.2807017544</v>
      </c>
      <c r="AK97" s="74"/>
      <c r="AL97" s="74"/>
      <c r="AM97" s="74"/>
      <c r="AN97" s="74"/>
      <c r="AO97" s="74"/>
      <c r="AP97" s="74"/>
      <c r="AQ97" s="74"/>
      <c r="AR97" s="74"/>
    </row>
    <row r="98" ht="15.75" customHeight="1">
      <c r="A98" s="42"/>
      <c r="B98" s="43" t="s">
        <v>45</v>
      </c>
      <c r="C98" s="113" t="s">
        <v>540</v>
      </c>
      <c r="D98" s="45" t="s">
        <v>541</v>
      </c>
      <c r="E98" s="77">
        <v>1.0</v>
      </c>
      <c r="F98" s="42">
        <v>0.0</v>
      </c>
      <c r="G98" s="42" t="s">
        <v>47</v>
      </c>
      <c r="H98" s="116" t="s">
        <v>542</v>
      </c>
      <c r="I98" s="47" t="s">
        <v>534</v>
      </c>
      <c r="J98" s="48"/>
      <c r="K98" s="48"/>
      <c r="L98" s="48"/>
      <c r="M98" s="43"/>
      <c r="N98" s="42">
        <v>1.0</v>
      </c>
      <c r="O98" s="49">
        <v>1000.0</v>
      </c>
      <c r="P98" s="50"/>
      <c r="Q98" s="50"/>
      <c r="R98" s="50"/>
      <c r="S98" s="43"/>
      <c r="T98" s="43"/>
      <c r="U98" s="43"/>
      <c r="V98" s="43"/>
      <c r="W98" s="43"/>
      <c r="X98" s="43"/>
      <c r="Y98" s="51"/>
      <c r="Z98" s="52">
        <v>2.85</v>
      </c>
      <c r="AA98" s="42" t="s">
        <v>167</v>
      </c>
      <c r="AB98" s="53" t="s">
        <v>543</v>
      </c>
      <c r="AC98" s="54" t="s">
        <v>508</v>
      </c>
      <c r="AD98" s="54" t="s">
        <v>92</v>
      </c>
      <c r="AE98" s="55" t="str">
        <f t="shared" si="1"/>
        <v>6</v>
      </c>
      <c r="AF98" s="55">
        <v>2.08</v>
      </c>
      <c r="AG98" s="56">
        <f>AF98*0.37+AF98</f>
        <v>2.8496</v>
      </c>
      <c r="AH98" s="55">
        <f t="shared" si="2"/>
        <v>-2.565</v>
      </c>
      <c r="AI98" s="55">
        <f t="shared" si="9"/>
        <v>2.912</v>
      </c>
      <c r="AJ98" s="41">
        <f t="shared" si="3"/>
        <v>0.2701754386</v>
      </c>
      <c r="AK98" s="74"/>
      <c r="AL98" s="74"/>
      <c r="AM98" s="74"/>
      <c r="AN98" s="74"/>
      <c r="AO98" s="74"/>
      <c r="AP98" s="74"/>
      <c r="AQ98" s="74"/>
      <c r="AR98" s="74"/>
    </row>
    <row r="99" ht="15.75" customHeight="1">
      <c r="A99" s="42"/>
      <c r="B99" s="43" t="s">
        <v>45</v>
      </c>
      <c r="C99" s="113" t="s">
        <v>544</v>
      </c>
      <c r="D99" s="45" t="s">
        <v>545</v>
      </c>
      <c r="E99" s="77">
        <v>1.0</v>
      </c>
      <c r="F99" s="42">
        <v>0.0</v>
      </c>
      <c r="G99" s="42" t="s">
        <v>47</v>
      </c>
      <c r="H99" s="46" t="s">
        <v>546</v>
      </c>
      <c r="I99" s="47" t="s">
        <v>534</v>
      </c>
      <c r="J99" s="48"/>
      <c r="K99" s="48"/>
      <c r="L99" s="48"/>
      <c r="M99" s="43"/>
      <c r="N99" s="42">
        <v>1.0</v>
      </c>
      <c r="O99" s="49">
        <v>1000.0</v>
      </c>
      <c r="P99" s="50"/>
      <c r="Q99" s="50"/>
      <c r="R99" s="50"/>
      <c r="S99" s="43"/>
      <c r="T99" s="43"/>
      <c r="U99" s="43"/>
      <c r="V99" s="43"/>
      <c r="W99" s="43"/>
      <c r="X99" s="43"/>
      <c r="Y99" s="51"/>
      <c r="Z99" s="52">
        <v>2.85</v>
      </c>
      <c r="AA99" s="42" t="s">
        <v>167</v>
      </c>
      <c r="AB99" s="53" t="s">
        <v>547</v>
      </c>
      <c r="AC99" s="54" t="s">
        <v>508</v>
      </c>
      <c r="AD99" s="54" t="s">
        <v>92</v>
      </c>
      <c r="AE99" s="55" t="str">
        <f t="shared" si="1"/>
        <v>6</v>
      </c>
      <c r="AF99" s="55">
        <v>2.05</v>
      </c>
      <c r="AG99" s="56">
        <f>AF99*0.39+AF99</f>
        <v>2.8495</v>
      </c>
      <c r="AH99" s="55">
        <f t="shared" si="2"/>
        <v>-2.565</v>
      </c>
      <c r="AI99" s="55">
        <f t="shared" si="9"/>
        <v>2.87</v>
      </c>
      <c r="AJ99" s="41">
        <f t="shared" si="3"/>
        <v>0.2807017544</v>
      </c>
      <c r="AK99" s="55"/>
      <c r="AL99" s="55"/>
      <c r="AM99" s="55"/>
      <c r="AN99" s="55"/>
      <c r="AO99" s="55"/>
      <c r="AP99" s="55"/>
      <c r="AQ99" s="55"/>
      <c r="AR99" s="55"/>
    </row>
    <row r="100" ht="15.75" customHeight="1">
      <c r="A100" s="81"/>
      <c r="B100" s="82" t="s">
        <v>45</v>
      </c>
      <c r="C100" s="83" t="s">
        <v>548</v>
      </c>
      <c r="D100" s="45" t="s">
        <v>549</v>
      </c>
      <c r="E100" s="42">
        <v>1.0</v>
      </c>
      <c r="F100" s="42">
        <v>0.0</v>
      </c>
      <c r="G100" s="42" t="s">
        <v>47</v>
      </c>
      <c r="H100" s="45" t="s">
        <v>549</v>
      </c>
      <c r="I100" s="47" t="s">
        <v>550</v>
      </c>
      <c r="J100" s="48"/>
      <c r="K100" s="48"/>
      <c r="L100" s="48"/>
      <c r="M100" s="43"/>
      <c r="N100" s="42">
        <v>1.0</v>
      </c>
      <c r="O100" s="49">
        <v>1000.0</v>
      </c>
      <c r="P100" s="50"/>
      <c r="Q100" s="50"/>
      <c r="R100" s="50"/>
      <c r="S100" s="43"/>
      <c r="T100" s="43"/>
      <c r="U100" s="43"/>
      <c r="V100" s="43"/>
      <c r="W100" s="43"/>
      <c r="X100" s="43"/>
      <c r="Y100" s="51"/>
      <c r="Z100" s="52">
        <v>2.29</v>
      </c>
      <c r="AA100" s="42" t="s">
        <v>167</v>
      </c>
      <c r="AB100" s="53" t="s">
        <v>551</v>
      </c>
      <c r="AC100" s="54" t="s">
        <v>508</v>
      </c>
      <c r="AD100" s="54" t="s">
        <v>99</v>
      </c>
      <c r="AE100" s="85" t="str">
        <f t="shared" si="1"/>
        <v>12</v>
      </c>
      <c r="AF100" s="55">
        <v>1.59</v>
      </c>
      <c r="AG100" s="56">
        <f t="shared" ref="AG100:AG105" si="16">AF100*0.4+AF100</f>
        <v>2.226</v>
      </c>
      <c r="AH100" s="55">
        <f t="shared" si="2"/>
        <v>-2.061</v>
      </c>
      <c r="AI100" s="55">
        <f t="shared" si="9"/>
        <v>2.226</v>
      </c>
      <c r="AJ100" s="41">
        <f t="shared" si="3"/>
        <v>0.3056768559</v>
      </c>
      <c r="AK100" s="74"/>
      <c r="AL100" s="74"/>
      <c r="AM100" s="74"/>
      <c r="AN100" s="74"/>
      <c r="AO100" s="74"/>
      <c r="AP100" s="74"/>
      <c r="AQ100" s="74"/>
      <c r="AR100" s="74"/>
    </row>
    <row r="101" ht="15.75" customHeight="1">
      <c r="A101" s="59"/>
      <c r="B101" s="60" t="s">
        <v>45</v>
      </c>
      <c r="C101" s="61" t="s">
        <v>552</v>
      </c>
      <c r="D101" s="62" t="s">
        <v>553</v>
      </c>
      <c r="E101" s="63">
        <v>0.0</v>
      </c>
      <c r="F101" s="63">
        <v>0.0</v>
      </c>
      <c r="G101" s="63" t="s">
        <v>86</v>
      </c>
      <c r="H101" s="62" t="s">
        <v>553</v>
      </c>
      <c r="I101" s="64" t="s">
        <v>554</v>
      </c>
      <c r="J101" s="65"/>
      <c r="K101" s="65"/>
      <c r="L101" s="65"/>
      <c r="M101" s="66"/>
      <c r="N101" s="63">
        <v>0.0</v>
      </c>
      <c r="O101" s="67">
        <v>0.0</v>
      </c>
      <c r="P101" s="68"/>
      <c r="Q101" s="68"/>
      <c r="R101" s="68"/>
      <c r="S101" s="66"/>
      <c r="T101" s="66"/>
      <c r="U101" s="66"/>
      <c r="V101" s="66"/>
      <c r="W101" s="66"/>
      <c r="X101" s="66"/>
      <c r="Y101" s="69"/>
      <c r="Z101" s="70">
        <v>2.29</v>
      </c>
      <c r="AA101" s="63" t="s">
        <v>167</v>
      </c>
      <c r="AB101" s="71" t="s">
        <v>555</v>
      </c>
      <c r="AC101" s="72" t="s">
        <v>508</v>
      </c>
      <c r="AD101" s="72" t="s">
        <v>99</v>
      </c>
      <c r="AE101" s="73" t="str">
        <f t="shared" si="1"/>
        <v>12</v>
      </c>
      <c r="AF101" s="74">
        <v>1.59</v>
      </c>
      <c r="AG101" s="56">
        <f t="shared" si="16"/>
        <v>2.226</v>
      </c>
      <c r="AH101" s="74">
        <f t="shared" si="2"/>
        <v>-2.061</v>
      </c>
      <c r="AI101" s="74">
        <f t="shared" si="9"/>
        <v>2.226</v>
      </c>
      <c r="AJ101" s="41">
        <f t="shared" si="3"/>
        <v>0.3056768559</v>
      </c>
      <c r="AK101" s="74"/>
      <c r="AL101" s="74"/>
      <c r="AM101" s="74"/>
      <c r="AN101" s="74"/>
      <c r="AO101" s="74"/>
      <c r="AP101" s="74"/>
      <c r="AQ101" s="74"/>
      <c r="AR101" s="74"/>
    </row>
    <row r="102" ht="15.75" customHeight="1">
      <c r="A102" s="59"/>
      <c r="B102" s="60" t="s">
        <v>45</v>
      </c>
      <c r="C102" s="61" t="s">
        <v>556</v>
      </c>
      <c r="D102" s="62" t="s">
        <v>557</v>
      </c>
      <c r="E102" s="63">
        <v>0.0</v>
      </c>
      <c r="F102" s="63">
        <v>0.0</v>
      </c>
      <c r="G102" s="63" t="s">
        <v>86</v>
      </c>
      <c r="H102" s="62" t="s">
        <v>557</v>
      </c>
      <c r="I102" s="64" t="s">
        <v>558</v>
      </c>
      <c r="J102" s="65"/>
      <c r="K102" s="65"/>
      <c r="L102" s="65"/>
      <c r="M102" s="66"/>
      <c r="N102" s="63">
        <v>0.0</v>
      </c>
      <c r="O102" s="67">
        <v>0.0</v>
      </c>
      <c r="P102" s="68"/>
      <c r="Q102" s="68"/>
      <c r="R102" s="68"/>
      <c r="S102" s="66"/>
      <c r="T102" s="66"/>
      <c r="U102" s="66"/>
      <c r="V102" s="66"/>
      <c r="W102" s="66"/>
      <c r="X102" s="66"/>
      <c r="Y102" s="69"/>
      <c r="Z102" s="70">
        <v>2.29</v>
      </c>
      <c r="AA102" s="63" t="s">
        <v>167</v>
      </c>
      <c r="AB102" s="71" t="s">
        <v>559</v>
      </c>
      <c r="AC102" s="72" t="s">
        <v>508</v>
      </c>
      <c r="AD102" s="72" t="s">
        <v>99</v>
      </c>
      <c r="AE102" s="73" t="str">
        <f t="shared" si="1"/>
        <v>12</v>
      </c>
      <c r="AF102" s="74">
        <v>1.59</v>
      </c>
      <c r="AG102" s="56">
        <f t="shared" si="16"/>
        <v>2.226</v>
      </c>
      <c r="AH102" s="74">
        <f t="shared" si="2"/>
        <v>-2.061</v>
      </c>
      <c r="AI102" s="74">
        <f t="shared" si="9"/>
        <v>2.226</v>
      </c>
      <c r="AJ102" s="41">
        <f t="shared" si="3"/>
        <v>0.3056768559</v>
      </c>
      <c r="AK102" s="74"/>
      <c r="AL102" s="74"/>
      <c r="AM102" s="74"/>
      <c r="AN102" s="74"/>
      <c r="AO102" s="74"/>
      <c r="AP102" s="74"/>
      <c r="AQ102" s="74"/>
      <c r="AR102" s="74"/>
    </row>
    <row r="103" ht="15.75" customHeight="1">
      <c r="A103" s="81"/>
      <c r="B103" s="82" t="s">
        <v>45</v>
      </c>
      <c r="C103" s="83" t="s">
        <v>560</v>
      </c>
      <c r="D103" s="45" t="s">
        <v>561</v>
      </c>
      <c r="E103" s="42">
        <v>1.0</v>
      </c>
      <c r="F103" s="42">
        <v>0.0</v>
      </c>
      <c r="G103" s="42" t="s">
        <v>47</v>
      </c>
      <c r="H103" s="45" t="s">
        <v>561</v>
      </c>
      <c r="I103" s="47" t="s">
        <v>562</v>
      </c>
      <c r="J103" s="48"/>
      <c r="K103" s="48"/>
      <c r="L103" s="48"/>
      <c r="M103" s="43"/>
      <c r="N103" s="42">
        <v>1.0</v>
      </c>
      <c r="O103" s="49">
        <v>1000.0</v>
      </c>
      <c r="P103" s="50"/>
      <c r="Q103" s="50"/>
      <c r="R103" s="50"/>
      <c r="S103" s="43"/>
      <c r="T103" s="43"/>
      <c r="U103" s="43"/>
      <c r="V103" s="43"/>
      <c r="W103" s="43"/>
      <c r="X103" s="43"/>
      <c r="Y103" s="51"/>
      <c r="Z103" s="52">
        <v>2.29</v>
      </c>
      <c r="AA103" s="42" t="s">
        <v>167</v>
      </c>
      <c r="AB103" s="84" t="s">
        <v>563</v>
      </c>
      <c r="AC103" s="54" t="s">
        <v>508</v>
      </c>
      <c r="AD103" s="54" t="s">
        <v>99</v>
      </c>
      <c r="AE103" s="85" t="str">
        <f t="shared" si="1"/>
        <v>12</v>
      </c>
      <c r="AF103" s="55">
        <v>1.59</v>
      </c>
      <c r="AG103" s="56">
        <f t="shared" si="16"/>
        <v>2.226</v>
      </c>
      <c r="AH103" s="55">
        <f t="shared" si="2"/>
        <v>-2.061</v>
      </c>
      <c r="AI103" s="55">
        <f t="shared" si="9"/>
        <v>2.226</v>
      </c>
      <c r="AJ103" s="41">
        <f t="shared" si="3"/>
        <v>0.3056768559</v>
      </c>
      <c r="AK103" s="55"/>
      <c r="AL103" s="55"/>
      <c r="AM103" s="55"/>
      <c r="AN103" s="55"/>
      <c r="AO103" s="55"/>
      <c r="AP103" s="55"/>
      <c r="AQ103" s="55"/>
      <c r="AR103" s="55"/>
    </row>
    <row r="104" ht="15.75" customHeight="1">
      <c r="A104" s="81"/>
      <c r="B104" s="82" t="s">
        <v>45</v>
      </c>
      <c r="C104" s="83" t="s">
        <v>564</v>
      </c>
      <c r="D104" s="45" t="s">
        <v>565</v>
      </c>
      <c r="E104" s="42">
        <v>1.0</v>
      </c>
      <c r="F104" s="42">
        <v>0.0</v>
      </c>
      <c r="G104" s="42" t="s">
        <v>47</v>
      </c>
      <c r="H104" s="45" t="s">
        <v>565</v>
      </c>
      <c r="I104" s="47" t="s">
        <v>566</v>
      </c>
      <c r="J104" s="48"/>
      <c r="K104" s="48"/>
      <c r="L104" s="48"/>
      <c r="M104" s="43"/>
      <c r="N104" s="42">
        <v>1.0</v>
      </c>
      <c r="O104" s="49">
        <v>1000.0</v>
      </c>
      <c r="P104" s="50"/>
      <c r="Q104" s="50"/>
      <c r="R104" s="50"/>
      <c r="S104" s="43"/>
      <c r="T104" s="43"/>
      <c r="U104" s="43"/>
      <c r="V104" s="43"/>
      <c r="W104" s="43"/>
      <c r="X104" s="43"/>
      <c r="Y104" s="51"/>
      <c r="Z104" s="52">
        <v>2.29</v>
      </c>
      <c r="AA104" s="42" t="s">
        <v>167</v>
      </c>
      <c r="AB104" s="84" t="s">
        <v>567</v>
      </c>
      <c r="AC104" s="54" t="s">
        <v>508</v>
      </c>
      <c r="AD104" s="54" t="s">
        <v>99</v>
      </c>
      <c r="AE104" s="85" t="str">
        <f t="shared" si="1"/>
        <v>12</v>
      </c>
      <c r="AF104" s="55">
        <v>1.59</v>
      </c>
      <c r="AG104" s="56">
        <f t="shared" si="16"/>
        <v>2.226</v>
      </c>
      <c r="AH104" s="55">
        <f t="shared" si="2"/>
        <v>-2.061</v>
      </c>
      <c r="AI104" s="55">
        <f t="shared" si="9"/>
        <v>2.226</v>
      </c>
      <c r="AJ104" s="41">
        <f t="shared" si="3"/>
        <v>0.3056768559</v>
      </c>
      <c r="AK104" s="55"/>
      <c r="AL104" s="55"/>
      <c r="AM104" s="55"/>
      <c r="AN104" s="55"/>
      <c r="AO104" s="55"/>
      <c r="AP104" s="55"/>
      <c r="AQ104" s="55"/>
      <c r="AR104" s="55"/>
    </row>
    <row r="105" ht="15.75" customHeight="1">
      <c r="A105" s="59"/>
      <c r="B105" s="60" t="s">
        <v>45</v>
      </c>
      <c r="C105" s="61" t="s">
        <v>568</v>
      </c>
      <c r="D105" s="62" t="s">
        <v>569</v>
      </c>
      <c r="E105" s="63">
        <v>0.0</v>
      </c>
      <c r="F105" s="63">
        <v>0.0</v>
      </c>
      <c r="G105" s="63" t="s">
        <v>86</v>
      </c>
      <c r="H105" s="62" t="s">
        <v>569</v>
      </c>
      <c r="I105" s="117" t="s">
        <v>570</v>
      </c>
      <c r="J105" s="65"/>
      <c r="K105" s="65"/>
      <c r="L105" s="65"/>
      <c r="M105" s="66"/>
      <c r="N105" s="63">
        <v>0.0</v>
      </c>
      <c r="O105" s="67">
        <v>0.0</v>
      </c>
      <c r="P105" s="68"/>
      <c r="Q105" s="68"/>
      <c r="R105" s="68"/>
      <c r="S105" s="66"/>
      <c r="T105" s="66"/>
      <c r="U105" s="66"/>
      <c r="V105" s="66"/>
      <c r="W105" s="66"/>
      <c r="X105" s="66"/>
      <c r="Y105" s="69"/>
      <c r="Z105" s="70">
        <v>2.29</v>
      </c>
      <c r="AA105" s="63" t="s">
        <v>167</v>
      </c>
      <c r="AB105" s="71" t="s">
        <v>571</v>
      </c>
      <c r="AC105" s="72" t="s">
        <v>508</v>
      </c>
      <c r="AD105" s="72" t="s">
        <v>99</v>
      </c>
      <c r="AE105" s="73" t="str">
        <f t="shared" si="1"/>
        <v>12</v>
      </c>
      <c r="AF105" s="74">
        <v>1.59</v>
      </c>
      <c r="AG105" s="56">
        <f t="shared" si="16"/>
        <v>2.226</v>
      </c>
      <c r="AH105" s="74">
        <f t="shared" si="2"/>
        <v>-2.061</v>
      </c>
      <c r="AI105" s="74">
        <f t="shared" si="9"/>
        <v>2.226</v>
      </c>
      <c r="AJ105" s="41">
        <f t="shared" si="3"/>
        <v>0.3056768559</v>
      </c>
      <c r="AK105" s="74"/>
      <c r="AL105" s="74"/>
      <c r="AM105" s="74"/>
      <c r="AN105" s="74"/>
      <c r="AO105" s="74"/>
      <c r="AP105" s="74"/>
      <c r="AQ105" s="74"/>
      <c r="AR105" s="74"/>
    </row>
    <row r="106" ht="15.75" customHeight="1">
      <c r="A106" s="118"/>
      <c r="B106" s="90" t="s">
        <v>45</v>
      </c>
      <c r="C106" s="119" t="s">
        <v>572</v>
      </c>
      <c r="D106" s="120" t="s">
        <v>573</v>
      </c>
      <c r="E106" s="30">
        <v>0.0</v>
      </c>
      <c r="F106" s="26">
        <v>0.0</v>
      </c>
      <c r="G106" s="26" t="s">
        <v>86</v>
      </c>
      <c r="H106" s="29" t="s">
        <v>574</v>
      </c>
      <c r="I106" s="31" t="s">
        <v>575</v>
      </c>
      <c r="J106" s="32"/>
      <c r="K106" s="32"/>
      <c r="L106" s="32"/>
      <c r="M106" s="27"/>
      <c r="N106" s="26">
        <v>0.0</v>
      </c>
      <c r="O106" s="33">
        <v>0.0</v>
      </c>
      <c r="P106" s="34"/>
      <c r="Q106" s="34"/>
      <c r="R106" s="34"/>
      <c r="S106" s="27"/>
      <c r="T106" s="27"/>
      <c r="U106" s="27"/>
      <c r="V106" s="27"/>
      <c r="W106" s="27"/>
      <c r="X106" s="27"/>
      <c r="Y106" s="35"/>
      <c r="Z106" s="36">
        <v>1.05</v>
      </c>
      <c r="AA106" s="26" t="s">
        <v>111</v>
      </c>
      <c r="AB106" s="37" t="s">
        <v>576</v>
      </c>
      <c r="AC106" s="93" t="s">
        <v>577</v>
      </c>
      <c r="AD106" s="93" t="s">
        <v>99</v>
      </c>
      <c r="AE106" s="55" t="str">
        <f t="shared" si="1"/>
        <v>12</v>
      </c>
      <c r="AF106" s="39">
        <v>0.83</v>
      </c>
      <c r="AG106" s="80">
        <f>AF106*0.25+AF106</f>
        <v>1.0375</v>
      </c>
      <c r="AH106" s="55">
        <f t="shared" si="2"/>
        <v>-0.945</v>
      </c>
      <c r="AI106" s="55">
        <f t="shared" si="9"/>
        <v>1.162</v>
      </c>
      <c r="AJ106" s="41">
        <f t="shared" si="3"/>
        <v>0.2095238095</v>
      </c>
      <c r="AK106" s="74"/>
      <c r="AL106" s="74"/>
      <c r="AM106" s="74"/>
      <c r="AN106" s="74"/>
      <c r="AO106" s="74"/>
      <c r="AP106" s="74"/>
      <c r="AQ106" s="74"/>
      <c r="AR106" s="74"/>
    </row>
    <row r="107" ht="15.75" customHeight="1">
      <c r="A107" s="59"/>
      <c r="B107" s="60" t="s">
        <v>45</v>
      </c>
      <c r="C107" s="61" t="s">
        <v>578</v>
      </c>
      <c r="D107" s="62" t="s">
        <v>579</v>
      </c>
      <c r="E107" s="63">
        <v>0.0</v>
      </c>
      <c r="F107" s="63">
        <v>0.0</v>
      </c>
      <c r="G107" s="63" t="s">
        <v>86</v>
      </c>
      <c r="H107" s="62" t="s">
        <v>579</v>
      </c>
      <c r="I107" s="121" t="s">
        <v>580</v>
      </c>
      <c r="J107" s="65"/>
      <c r="K107" s="65"/>
      <c r="L107" s="65"/>
      <c r="M107" s="66"/>
      <c r="N107" s="63">
        <v>0.0</v>
      </c>
      <c r="O107" s="67">
        <v>0.0</v>
      </c>
      <c r="P107" s="68"/>
      <c r="Q107" s="68"/>
      <c r="R107" s="68"/>
      <c r="S107" s="66"/>
      <c r="T107" s="66"/>
      <c r="U107" s="66"/>
      <c r="V107" s="66"/>
      <c r="W107" s="66"/>
      <c r="X107" s="66"/>
      <c r="Y107" s="69"/>
      <c r="Z107" s="70">
        <v>1.45</v>
      </c>
      <c r="AA107" s="63" t="s">
        <v>167</v>
      </c>
      <c r="AB107" s="71" t="s">
        <v>581</v>
      </c>
      <c r="AC107" s="72" t="s">
        <v>577</v>
      </c>
      <c r="AD107" s="72" t="s">
        <v>99</v>
      </c>
      <c r="AE107" s="73" t="str">
        <f t="shared" si="1"/>
        <v>12</v>
      </c>
      <c r="AF107" s="74">
        <v>0.95</v>
      </c>
      <c r="AG107" s="75">
        <f>AF107*0.42+AF107</f>
        <v>1.349</v>
      </c>
      <c r="AH107" s="74">
        <f t="shared" si="2"/>
        <v>-1.305</v>
      </c>
      <c r="AI107" s="74">
        <f t="shared" si="9"/>
        <v>1.33</v>
      </c>
      <c r="AJ107" s="41">
        <f t="shared" si="3"/>
        <v>0.3448275862</v>
      </c>
      <c r="AK107" s="74"/>
      <c r="AL107" s="74"/>
      <c r="AM107" s="74"/>
      <c r="AN107" s="74"/>
      <c r="AO107" s="74"/>
      <c r="AP107" s="74"/>
      <c r="AQ107" s="74"/>
      <c r="AR107" s="74"/>
    </row>
    <row r="108" ht="15.75" customHeight="1">
      <c r="A108" s="59"/>
      <c r="B108" s="60" t="s">
        <v>45</v>
      </c>
      <c r="C108" s="61" t="s">
        <v>582</v>
      </c>
      <c r="D108" s="62" t="s">
        <v>583</v>
      </c>
      <c r="E108" s="63">
        <v>0.0</v>
      </c>
      <c r="F108" s="63">
        <v>0.0</v>
      </c>
      <c r="G108" s="63" t="s">
        <v>86</v>
      </c>
      <c r="H108" s="62" t="s">
        <v>583</v>
      </c>
      <c r="I108" s="64" t="s">
        <v>584</v>
      </c>
      <c r="J108" s="65"/>
      <c r="K108" s="65"/>
      <c r="L108" s="65"/>
      <c r="M108" s="66"/>
      <c r="N108" s="63">
        <v>0.0</v>
      </c>
      <c r="O108" s="67">
        <v>0.0</v>
      </c>
      <c r="P108" s="68"/>
      <c r="Q108" s="68"/>
      <c r="R108" s="68"/>
      <c r="S108" s="66"/>
      <c r="T108" s="66"/>
      <c r="U108" s="66"/>
      <c r="V108" s="66"/>
      <c r="W108" s="66"/>
      <c r="X108" s="66"/>
      <c r="Y108" s="69"/>
      <c r="Z108" s="70">
        <v>1.19</v>
      </c>
      <c r="AA108" s="63" t="s">
        <v>187</v>
      </c>
      <c r="AB108" s="71" t="s">
        <v>585</v>
      </c>
      <c r="AC108" s="72" t="s">
        <v>577</v>
      </c>
      <c r="AD108" s="72" t="s">
        <v>99</v>
      </c>
      <c r="AE108" s="73" t="str">
        <f t="shared" si="1"/>
        <v>12</v>
      </c>
      <c r="AF108" s="74">
        <v>0.75</v>
      </c>
      <c r="AG108" s="75">
        <f>AF108*0.45+AF108</f>
        <v>1.0875</v>
      </c>
      <c r="AH108" s="74">
        <f t="shared" si="2"/>
        <v>-1.071</v>
      </c>
      <c r="AI108" s="74">
        <f t="shared" si="9"/>
        <v>1.05</v>
      </c>
      <c r="AJ108" s="41">
        <f t="shared" si="3"/>
        <v>0.3697478992</v>
      </c>
      <c r="AK108" s="74"/>
      <c r="AL108" s="74"/>
      <c r="AM108" s="74"/>
      <c r="AN108" s="74"/>
      <c r="AO108" s="74"/>
      <c r="AP108" s="74"/>
      <c r="AQ108" s="74"/>
      <c r="AR108" s="74"/>
    </row>
    <row r="109" ht="15.75" customHeight="1">
      <c r="A109" s="81"/>
      <c r="B109" s="82" t="s">
        <v>45</v>
      </c>
      <c r="C109" s="83" t="s">
        <v>586</v>
      </c>
      <c r="D109" s="45" t="s">
        <v>587</v>
      </c>
      <c r="E109" s="42">
        <v>1.0</v>
      </c>
      <c r="F109" s="42">
        <v>0.0</v>
      </c>
      <c r="G109" s="42" t="s">
        <v>47</v>
      </c>
      <c r="H109" s="45" t="s">
        <v>587</v>
      </c>
      <c r="I109" s="47" t="s">
        <v>588</v>
      </c>
      <c r="J109" s="48"/>
      <c r="K109" s="48"/>
      <c r="L109" s="48"/>
      <c r="M109" s="43"/>
      <c r="N109" s="42">
        <v>1.0</v>
      </c>
      <c r="O109" s="49">
        <v>1000.0</v>
      </c>
      <c r="P109" s="50"/>
      <c r="Q109" s="50"/>
      <c r="R109" s="50"/>
      <c r="S109" s="43"/>
      <c r="T109" s="43"/>
      <c r="U109" s="43"/>
      <c r="V109" s="43"/>
      <c r="W109" s="43"/>
      <c r="X109" s="43"/>
      <c r="Y109" s="51"/>
      <c r="Z109" s="52">
        <v>1.19</v>
      </c>
      <c r="AA109" s="42" t="s">
        <v>111</v>
      </c>
      <c r="AB109" s="84" t="s">
        <v>589</v>
      </c>
      <c r="AC109" s="54" t="s">
        <v>577</v>
      </c>
      <c r="AD109" s="54" t="s">
        <v>590</v>
      </c>
      <c r="AE109" s="85" t="str">
        <f t="shared" si="1"/>
        <v>20</v>
      </c>
      <c r="AF109" s="55">
        <v>0.9</v>
      </c>
      <c r="AG109" s="56">
        <f t="shared" ref="AG109:AG113" si="17">AF109*0.25+AF109</f>
        <v>1.125</v>
      </c>
      <c r="AH109" s="55">
        <f t="shared" si="2"/>
        <v>-1.071</v>
      </c>
      <c r="AI109" s="55">
        <f t="shared" si="9"/>
        <v>1.26</v>
      </c>
      <c r="AJ109" s="41">
        <f t="shared" si="3"/>
        <v>0.243697479</v>
      </c>
      <c r="AK109" s="74"/>
      <c r="AL109" s="74"/>
      <c r="AM109" s="74"/>
      <c r="AN109" s="74"/>
      <c r="AO109" s="74"/>
      <c r="AP109" s="74"/>
      <c r="AQ109" s="74"/>
      <c r="AR109" s="74"/>
    </row>
    <row r="110" ht="15.75" customHeight="1">
      <c r="A110" s="81"/>
      <c r="B110" s="82" t="s">
        <v>45</v>
      </c>
      <c r="C110" s="83" t="s">
        <v>591</v>
      </c>
      <c r="D110" s="45" t="s">
        <v>592</v>
      </c>
      <c r="E110" s="42">
        <v>1.0</v>
      </c>
      <c r="F110" s="42">
        <v>0.0</v>
      </c>
      <c r="G110" s="42" t="s">
        <v>47</v>
      </c>
      <c r="H110" s="45" t="s">
        <v>592</v>
      </c>
      <c r="I110" s="47" t="s">
        <v>593</v>
      </c>
      <c r="J110" s="48"/>
      <c r="K110" s="48"/>
      <c r="L110" s="48"/>
      <c r="M110" s="43"/>
      <c r="N110" s="42">
        <v>1.0</v>
      </c>
      <c r="O110" s="49">
        <v>1000.0</v>
      </c>
      <c r="P110" s="50"/>
      <c r="Q110" s="50"/>
      <c r="R110" s="50"/>
      <c r="S110" s="43"/>
      <c r="T110" s="43"/>
      <c r="U110" s="43"/>
      <c r="V110" s="43"/>
      <c r="W110" s="43"/>
      <c r="X110" s="43"/>
      <c r="Y110" s="51"/>
      <c r="Z110" s="52">
        <v>1.19</v>
      </c>
      <c r="AA110" s="42" t="s">
        <v>111</v>
      </c>
      <c r="AB110" s="84" t="s">
        <v>594</v>
      </c>
      <c r="AC110" s="54" t="s">
        <v>577</v>
      </c>
      <c r="AD110" s="54" t="s">
        <v>590</v>
      </c>
      <c r="AE110" s="85" t="str">
        <f t="shared" si="1"/>
        <v>20</v>
      </c>
      <c r="AF110" s="55">
        <v>0.9</v>
      </c>
      <c r="AG110" s="56">
        <f t="shared" si="17"/>
        <v>1.125</v>
      </c>
      <c r="AH110" s="55">
        <f t="shared" si="2"/>
        <v>-1.071</v>
      </c>
      <c r="AI110" s="55">
        <f t="shared" si="9"/>
        <v>1.26</v>
      </c>
      <c r="AJ110" s="41">
        <f t="shared" si="3"/>
        <v>0.243697479</v>
      </c>
      <c r="AK110" s="55"/>
      <c r="AL110" s="55"/>
      <c r="AM110" s="55"/>
      <c r="AN110" s="55"/>
      <c r="AO110" s="55"/>
      <c r="AP110" s="55"/>
      <c r="AQ110" s="55"/>
      <c r="AR110" s="55"/>
    </row>
    <row r="111" ht="15.75" customHeight="1">
      <c r="A111" s="81"/>
      <c r="B111" s="82" t="s">
        <v>45</v>
      </c>
      <c r="C111" s="83" t="s">
        <v>595</v>
      </c>
      <c r="D111" s="45" t="s">
        <v>596</v>
      </c>
      <c r="E111" s="42">
        <v>1.0</v>
      </c>
      <c r="F111" s="42">
        <v>0.0</v>
      </c>
      <c r="G111" s="42" t="s">
        <v>47</v>
      </c>
      <c r="H111" s="45" t="s">
        <v>597</v>
      </c>
      <c r="I111" s="47" t="s">
        <v>598</v>
      </c>
      <c r="J111" s="48"/>
      <c r="K111" s="48"/>
      <c r="L111" s="48"/>
      <c r="M111" s="43"/>
      <c r="N111" s="42">
        <v>1.0</v>
      </c>
      <c r="O111" s="49">
        <v>1000.0</v>
      </c>
      <c r="P111" s="50"/>
      <c r="Q111" s="50"/>
      <c r="R111" s="50"/>
      <c r="S111" s="43"/>
      <c r="T111" s="43"/>
      <c r="U111" s="43"/>
      <c r="V111" s="43"/>
      <c r="W111" s="43"/>
      <c r="X111" s="43"/>
      <c r="Y111" s="51"/>
      <c r="Z111" s="52">
        <v>1.19</v>
      </c>
      <c r="AA111" s="42" t="s">
        <v>111</v>
      </c>
      <c r="AB111" s="84" t="s">
        <v>599</v>
      </c>
      <c r="AC111" s="54" t="s">
        <v>577</v>
      </c>
      <c r="AD111" s="54" t="s">
        <v>99</v>
      </c>
      <c r="AE111" s="85" t="str">
        <f t="shared" si="1"/>
        <v>12</v>
      </c>
      <c r="AF111" s="55">
        <v>0.9</v>
      </c>
      <c r="AG111" s="56">
        <f t="shared" si="17"/>
        <v>1.125</v>
      </c>
      <c r="AH111" s="55">
        <f t="shared" si="2"/>
        <v>-1.071</v>
      </c>
      <c r="AI111" s="55">
        <f t="shared" si="9"/>
        <v>1.26</v>
      </c>
      <c r="AJ111" s="41">
        <f t="shared" si="3"/>
        <v>0.243697479</v>
      </c>
      <c r="AK111" s="55"/>
      <c r="AL111" s="55"/>
      <c r="AM111" s="55"/>
      <c r="AN111" s="55"/>
      <c r="AO111" s="55"/>
      <c r="AP111" s="55"/>
      <c r="AQ111" s="55"/>
      <c r="AR111" s="55"/>
    </row>
    <row r="112" ht="15.75" customHeight="1">
      <c r="A112" s="96" t="s">
        <v>600</v>
      </c>
      <c r="B112" s="82" t="s">
        <v>45</v>
      </c>
      <c r="C112" s="83" t="s">
        <v>601</v>
      </c>
      <c r="D112" s="45" t="s">
        <v>602</v>
      </c>
      <c r="E112" s="42">
        <v>1.0</v>
      </c>
      <c r="F112" s="42">
        <v>0.0</v>
      </c>
      <c r="G112" s="42" t="s">
        <v>47</v>
      </c>
      <c r="H112" s="45" t="s">
        <v>603</v>
      </c>
      <c r="I112" s="47" t="s">
        <v>604</v>
      </c>
      <c r="J112" s="48"/>
      <c r="K112" s="48"/>
      <c r="L112" s="48"/>
      <c r="M112" s="43"/>
      <c r="N112" s="42">
        <v>1.0</v>
      </c>
      <c r="O112" s="49">
        <v>1000.0</v>
      </c>
      <c r="P112" s="50"/>
      <c r="Q112" s="50"/>
      <c r="R112" s="50"/>
      <c r="S112" s="43"/>
      <c r="T112" s="43"/>
      <c r="U112" s="43"/>
      <c r="V112" s="43"/>
      <c r="W112" s="43"/>
      <c r="X112" s="43"/>
      <c r="Y112" s="51"/>
      <c r="Z112" s="52">
        <v>1.19</v>
      </c>
      <c r="AA112" s="42" t="s">
        <v>111</v>
      </c>
      <c r="AB112" s="84" t="s">
        <v>605</v>
      </c>
      <c r="AC112" s="54" t="s">
        <v>577</v>
      </c>
      <c r="AD112" s="54" t="s">
        <v>99</v>
      </c>
      <c r="AE112" s="85" t="str">
        <f t="shared" si="1"/>
        <v>12</v>
      </c>
      <c r="AF112" s="55">
        <v>0.9</v>
      </c>
      <c r="AG112" s="56">
        <f t="shared" si="17"/>
        <v>1.125</v>
      </c>
      <c r="AH112" s="55">
        <f t="shared" si="2"/>
        <v>-1.071</v>
      </c>
      <c r="AI112" s="55">
        <f t="shared" si="9"/>
        <v>1.26</v>
      </c>
      <c r="AJ112" s="41">
        <f t="shared" si="3"/>
        <v>0.243697479</v>
      </c>
      <c r="AK112" s="74"/>
      <c r="AL112" s="74"/>
      <c r="AM112" s="74"/>
      <c r="AN112" s="74"/>
      <c r="AO112" s="74"/>
      <c r="AP112" s="74"/>
      <c r="AQ112" s="74"/>
      <c r="AR112" s="74"/>
    </row>
    <row r="113" ht="15.75" customHeight="1">
      <c r="A113" s="81"/>
      <c r="B113" s="82" t="s">
        <v>45</v>
      </c>
      <c r="C113" s="83" t="s">
        <v>606</v>
      </c>
      <c r="D113" s="45" t="s">
        <v>607</v>
      </c>
      <c r="E113" s="42">
        <v>1.0</v>
      </c>
      <c r="F113" s="42">
        <v>0.0</v>
      </c>
      <c r="G113" s="42" t="s">
        <v>47</v>
      </c>
      <c r="H113" s="45" t="s">
        <v>608</v>
      </c>
      <c r="I113" s="47" t="s">
        <v>609</v>
      </c>
      <c r="J113" s="48"/>
      <c r="K113" s="48"/>
      <c r="L113" s="48"/>
      <c r="M113" s="43"/>
      <c r="N113" s="42">
        <v>1.0</v>
      </c>
      <c r="O113" s="49">
        <v>1000.0</v>
      </c>
      <c r="P113" s="50"/>
      <c r="Q113" s="50"/>
      <c r="R113" s="50"/>
      <c r="S113" s="43"/>
      <c r="T113" s="43"/>
      <c r="U113" s="43"/>
      <c r="V113" s="43"/>
      <c r="W113" s="43"/>
      <c r="X113" s="43"/>
      <c r="Y113" s="51"/>
      <c r="Z113" s="52">
        <v>1.19</v>
      </c>
      <c r="AA113" s="42" t="s">
        <v>111</v>
      </c>
      <c r="AB113" s="84" t="s">
        <v>610</v>
      </c>
      <c r="AC113" s="54" t="s">
        <v>577</v>
      </c>
      <c r="AD113" s="54" t="s">
        <v>99</v>
      </c>
      <c r="AE113" s="85" t="str">
        <f t="shared" si="1"/>
        <v>12</v>
      </c>
      <c r="AF113" s="55">
        <v>0.9</v>
      </c>
      <c r="AG113" s="56">
        <f t="shared" si="17"/>
        <v>1.125</v>
      </c>
      <c r="AH113" s="55">
        <f t="shared" si="2"/>
        <v>-1.071</v>
      </c>
      <c r="AI113" s="55">
        <f t="shared" si="9"/>
        <v>1.26</v>
      </c>
      <c r="AJ113" s="41">
        <f t="shared" si="3"/>
        <v>0.243697479</v>
      </c>
      <c r="AK113" s="55"/>
      <c r="AL113" s="55"/>
      <c r="AM113" s="55"/>
      <c r="AN113" s="55"/>
      <c r="AO113" s="55"/>
      <c r="AP113" s="55"/>
      <c r="AQ113" s="55"/>
      <c r="AR113" s="55"/>
    </row>
    <row r="114" ht="15.75" customHeight="1">
      <c r="A114" s="81"/>
      <c r="B114" s="82" t="s">
        <v>45</v>
      </c>
      <c r="C114" s="83" t="s">
        <v>611</v>
      </c>
      <c r="D114" s="45" t="s">
        <v>612</v>
      </c>
      <c r="E114" s="42">
        <v>1.0</v>
      </c>
      <c r="F114" s="42">
        <v>0.0</v>
      </c>
      <c r="G114" s="42" t="s">
        <v>47</v>
      </c>
      <c r="H114" s="45" t="s">
        <v>612</v>
      </c>
      <c r="I114" s="47" t="s">
        <v>613</v>
      </c>
      <c r="J114" s="48"/>
      <c r="K114" s="48"/>
      <c r="L114" s="48"/>
      <c r="M114" s="43"/>
      <c r="N114" s="42">
        <v>1.0</v>
      </c>
      <c r="O114" s="49">
        <v>1000.0</v>
      </c>
      <c r="P114" s="50"/>
      <c r="Q114" s="50"/>
      <c r="R114" s="50"/>
      <c r="S114" s="43"/>
      <c r="T114" s="43"/>
      <c r="U114" s="43"/>
      <c r="V114" s="43"/>
      <c r="W114" s="43"/>
      <c r="X114" s="43"/>
      <c r="Y114" s="51"/>
      <c r="Z114" s="52">
        <v>2.85</v>
      </c>
      <c r="AA114" s="42" t="s">
        <v>111</v>
      </c>
      <c r="AB114" s="84" t="s">
        <v>614</v>
      </c>
      <c r="AC114" s="54" t="s">
        <v>615</v>
      </c>
      <c r="AD114" s="54" t="s">
        <v>99</v>
      </c>
      <c r="AE114" s="85" t="str">
        <f t="shared" si="1"/>
        <v>12</v>
      </c>
      <c r="AF114" s="55">
        <v>1.69</v>
      </c>
      <c r="AG114" s="56">
        <v>2.5</v>
      </c>
      <c r="AH114" s="55">
        <f t="shared" si="2"/>
        <v>-2.565</v>
      </c>
      <c r="AI114" s="55">
        <f t="shared" si="9"/>
        <v>2.366</v>
      </c>
      <c r="AJ114" s="57">
        <f t="shared" si="3"/>
        <v>0.4070175439</v>
      </c>
      <c r="AK114" s="55"/>
      <c r="AL114" s="55"/>
      <c r="AM114" s="55"/>
      <c r="AN114" s="55"/>
      <c r="AO114" s="55"/>
      <c r="AP114" s="55"/>
      <c r="AQ114" s="55"/>
      <c r="AR114" s="55"/>
    </row>
    <row r="115" ht="15.75" customHeight="1">
      <c r="A115" s="63"/>
      <c r="B115" s="66" t="s">
        <v>45</v>
      </c>
      <c r="C115" s="105" t="s">
        <v>616</v>
      </c>
      <c r="D115" s="102" t="s">
        <v>617</v>
      </c>
      <c r="E115" s="106">
        <v>0.0</v>
      </c>
      <c r="F115" s="63">
        <v>0.0</v>
      </c>
      <c r="G115" s="63" t="s">
        <v>86</v>
      </c>
      <c r="H115" s="102" t="s">
        <v>618</v>
      </c>
      <c r="I115" s="64" t="s">
        <v>619</v>
      </c>
      <c r="J115" s="66"/>
      <c r="K115" s="66"/>
      <c r="L115" s="66"/>
      <c r="M115" s="66"/>
      <c r="N115" s="63">
        <v>0.0</v>
      </c>
      <c r="O115" s="67">
        <v>0.0</v>
      </c>
      <c r="P115" s="66"/>
      <c r="Q115" s="66"/>
      <c r="R115" s="66"/>
      <c r="S115" s="66"/>
      <c r="T115" s="66"/>
      <c r="U115" s="66"/>
      <c r="V115" s="66"/>
      <c r="W115" s="66"/>
      <c r="X115" s="66"/>
      <c r="Y115" s="69"/>
      <c r="Z115" s="70">
        <v>1.15</v>
      </c>
      <c r="AA115" s="63" t="s">
        <v>262</v>
      </c>
      <c r="AB115" s="122" t="s">
        <v>620</v>
      </c>
      <c r="AC115" s="72" t="s">
        <v>621</v>
      </c>
      <c r="AD115" s="72" t="s">
        <v>99</v>
      </c>
      <c r="AE115" s="74" t="str">
        <f t="shared" si="1"/>
        <v>12</v>
      </c>
      <c r="AF115" s="74">
        <v>0.48</v>
      </c>
      <c r="AG115" s="75">
        <f>AF115*1.09+AF115</f>
        <v>1.0032</v>
      </c>
      <c r="AH115" s="74">
        <f t="shared" si="2"/>
        <v>-1.035</v>
      </c>
      <c r="AI115" s="74">
        <f t="shared" si="9"/>
        <v>0.672</v>
      </c>
      <c r="AJ115" s="41">
        <f t="shared" si="3"/>
        <v>0.5826086957</v>
      </c>
      <c r="AK115" s="74"/>
      <c r="AL115" s="74"/>
      <c r="AM115" s="74"/>
      <c r="AN115" s="74"/>
      <c r="AO115" s="74"/>
      <c r="AP115" s="74"/>
      <c r="AQ115" s="74"/>
      <c r="AR115" s="74"/>
    </row>
    <row r="116" ht="15.75" customHeight="1">
      <c r="A116" s="42"/>
      <c r="B116" s="43" t="s">
        <v>45</v>
      </c>
      <c r="C116" s="44" t="s">
        <v>622</v>
      </c>
      <c r="D116" s="78" t="s">
        <v>623</v>
      </c>
      <c r="E116" s="77">
        <v>1.0</v>
      </c>
      <c r="F116" s="42">
        <v>0.0</v>
      </c>
      <c r="G116" s="42" t="s">
        <v>47</v>
      </c>
      <c r="H116" s="78" t="s">
        <v>624</v>
      </c>
      <c r="I116" s="47" t="s">
        <v>625</v>
      </c>
      <c r="J116" s="48"/>
      <c r="K116" s="48"/>
      <c r="L116" s="48"/>
      <c r="M116" s="43"/>
      <c r="N116" s="42">
        <v>1.0</v>
      </c>
      <c r="O116" s="49">
        <v>1000.0</v>
      </c>
      <c r="P116" s="50"/>
      <c r="Q116" s="50"/>
      <c r="R116" s="50"/>
      <c r="S116" s="43"/>
      <c r="T116" s="43"/>
      <c r="U116" s="43"/>
      <c r="V116" s="43"/>
      <c r="W116" s="43"/>
      <c r="X116" s="43"/>
      <c r="Y116" s="51"/>
      <c r="Z116" s="52">
        <v>4.5</v>
      </c>
      <c r="AA116" s="42" t="s">
        <v>626</v>
      </c>
      <c r="AB116" s="53" t="s">
        <v>627</v>
      </c>
      <c r="AC116" s="54" t="s">
        <v>621</v>
      </c>
      <c r="AD116" s="54" t="s">
        <v>498</v>
      </c>
      <c r="AE116" s="55" t="str">
        <f t="shared" si="1"/>
        <v>3</v>
      </c>
      <c r="AF116" s="55">
        <v>3.0</v>
      </c>
      <c r="AG116" s="123">
        <f t="shared" ref="AG116:AG117" si="18">AF116*0.4+AF116</f>
        <v>4.2</v>
      </c>
      <c r="AH116" s="55">
        <f t="shared" si="2"/>
        <v>-4.05</v>
      </c>
      <c r="AI116" s="55">
        <f t="shared" si="9"/>
        <v>4.2</v>
      </c>
      <c r="AJ116" s="41">
        <f t="shared" si="3"/>
        <v>0.3333333333</v>
      </c>
      <c r="AK116" s="74"/>
      <c r="AL116" s="74"/>
      <c r="AM116" s="74"/>
      <c r="AN116" s="74"/>
      <c r="AO116" s="74"/>
      <c r="AP116" s="74"/>
      <c r="AQ116" s="74"/>
      <c r="AR116" s="74"/>
    </row>
    <row r="117" ht="15.75" customHeight="1">
      <c r="A117" s="96"/>
      <c r="B117" s="82" t="s">
        <v>45</v>
      </c>
      <c r="C117" s="83" t="s">
        <v>628</v>
      </c>
      <c r="D117" s="45" t="s">
        <v>629</v>
      </c>
      <c r="E117" s="42">
        <v>1.0</v>
      </c>
      <c r="F117" s="42">
        <v>0.0</v>
      </c>
      <c r="G117" s="42" t="s">
        <v>47</v>
      </c>
      <c r="H117" s="78" t="s">
        <v>630</v>
      </c>
      <c r="I117" s="47" t="s">
        <v>631</v>
      </c>
      <c r="J117" s="48"/>
      <c r="K117" s="48"/>
      <c r="L117" s="48"/>
      <c r="M117" s="43"/>
      <c r="N117" s="42">
        <v>1.0</v>
      </c>
      <c r="O117" s="49">
        <v>1000.0</v>
      </c>
      <c r="P117" s="50"/>
      <c r="Q117" s="50"/>
      <c r="R117" s="50"/>
      <c r="S117" s="43"/>
      <c r="T117" s="43"/>
      <c r="U117" s="43"/>
      <c r="V117" s="43"/>
      <c r="W117" s="43"/>
      <c r="X117" s="43"/>
      <c r="Y117" s="51"/>
      <c r="Z117" s="52">
        <v>0.85</v>
      </c>
      <c r="AA117" s="42" t="s">
        <v>262</v>
      </c>
      <c r="AB117" s="84" t="s">
        <v>632</v>
      </c>
      <c r="AC117" s="54" t="s">
        <v>621</v>
      </c>
      <c r="AD117" s="54" t="s">
        <v>99</v>
      </c>
      <c r="AE117" s="55" t="str">
        <f t="shared" si="1"/>
        <v>12</v>
      </c>
      <c r="AF117" s="55">
        <v>0.54</v>
      </c>
      <c r="AG117" s="80">
        <f t="shared" si="18"/>
        <v>0.756</v>
      </c>
      <c r="AH117" s="55">
        <f t="shared" si="2"/>
        <v>-0.765</v>
      </c>
      <c r="AI117" s="55">
        <f t="shared" si="9"/>
        <v>0.756</v>
      </c>
      <c r="AJ117" s="41">
        <f t="shared" si="3"/>
        <v>0.3647058824</v>
      </c>
      <c r="AK117" s="55"/>
      <c r="AL117" s="55"/>
      <c r="AM117" s="55"/>
      <c r="AN117" s="55"/>
      <c r="AO117" s="55"/>
      <c r="AP117" s="55"/>
      <c r="AQ117" s="55"/>
      <c r="AR117" s="55"/>
    </row>
    <row r="118" ht="15.75" customHeight="1">
      <c r="A118" s="63"/>
      <c r="B118" s="66" t="s">
        <v>45</v>
      </c>
      <c r="C118" s="124" t="s">
        <v>633</v>
      </c>
      <c r="D118" s="62" t="s">
        <v>634</v>
      </c>
      <c r="E118" s="106">
        <v>0.0</v>
      </c>
      <c r="F118" s="63">
        <v>0.0</v>
      </c>
      <c r="G118" s="63" t="s">
        <v>86</v>
      </c>
      <c r="H118" s="62" t="s">
        <v>635</v>
      </c>
      <c r="I118" s="64" t="s">
        <v>636</v>
      </c>
      <c r="J118" s="65"/>
      <c r="K118" s="65"/>
      <c r="L118" s="65"/>
      <c r="M118" s="66"/>
      <c r="N118" s="63">
        <v>0.0</v>
      </c>
      <c r="O118" s="67">
        <v>0.0</v>
      </c>
      <c r="P118" s="68"/>
      <c r="Q118" s="68"/>
      <c r="R118" s="68"/>
      <c r="S118" s="66"/>
      <c r="T118" s="66"/>
      <c r="U118" s="66"/>
      <c r="V118" s="66"/>
      <c r="W118" s="66"/>
      <c r="X118" s="66"/>
      <c r="Y118" s="69"/>
      <c r="Z118" s="70">
        <v>0.55</v>
      </c>
      <c r="AA118" s="63" t="s">
        <v>262</v>
      </c>
      <c r="AB118" s="104" t="s">
        <v>637</v>
      </c>
      <c r="AC118" s="72" t="s">
        <v>621</v>
      </c>
      <c r="AD118" s="72" t="s">
        <v>99</v>
      </c>
      <c r="AE118" s="74" t="str">
        <f t="shared" si="1"/>
        <v>12</v>
      </c>
      <c r="AF118" s="74">
        <v>0.24</v>
      </c>
      <c r="AG118" s="75">
        <f>AF118*0.86+AF118</f>
        <v>0.4464</v>
      </c>
      <c r="AH118" s="74">
        <f t="shared" si="2"/>
        <v>-0.495</v>
      </c>
      <c r="AI118" s="74">
        <f t="shared" si="9"/>
        <v>0.336</v>
      </c>
      <c r="AJ118" s="41">
        <f t="shared" si="3"/>
        <v>0.5636363636</v>
      </c>
      <c r="AK118" s="74"/>
      <c r="AL118" s="74"/>
      <c r="AM118" s="74"/>
      <c r="AN118" s="74"/>
      <c r="AO118" s="74"/>
      <c r="AP118" s="74"/>
      <c r="AQ118" s="74"/>
      <c r="AR118" s="74"/>
    </row>
    <row r="119" ht="15.75" customHeight="1">
      <c r="A119" s="42"/>
      <c r="B119" s="43" t="s">
        <v>45</v>
      </c>
      <c r="C119" s="113" t="s">
        <v>638</v>
      </c>
      <c r="D119" s="45" t="s">
        <v>639</v>
      </c>
      <c r="E119" s="77">
        <v>1.0</v>
      </c>
      <c r="F119" s="42">
        <v>0.0</v>
      </c>
      <c r="G119" s="42" t="s">
        <v>47</v>
      </c>
      <c r="H119" s="78" t="s">
        <v>640</v>
      </c>
      <c r="I119" s="47" t="s">
        <v>641</v>
      </c>
      <c r="J119" s="48"/>
      <c r="K119" s="48"/>
      <c r="L119" s="48"/>
      <c r="M119" s="43"/>
      <c r="N119" s="42">
        <v>1.0</v>
      </c>
      <c r="O119" s="49">
        <v>1000.0</v>
      </c>
      <c r="P119" s="50"/>
      <c r="Q119" s="50"/>
      <c r="R119" s="50"/>
      <c r="S119" s="43"/>
      <c r="T119" s="43"/>
      <c r="U119" s="43"/>
      <c r="V119" s="43"/>
      <c r="W119" s="43"/>
      <c r="X119" s="43"/>
      <c r="Y119" s="51"/>
      <c r="Z119" s="52">
        <v>1.15</v>
      </c>
      <c r="AA119" s="42" t="s">
        <v>262</v>
      </c>
      <c r="AB119" s="95" t="s">
        <v>642</v>
      </c>
      <c r="AC119" s="54" t="s">
        <v>621</v>
      </c>
      <c r="AD119" s="54" t="s">
        <v>99</v>
      </c>
      <c r="AE119" s="55" t="str">
        <f t="shared" si="1"/>
        <v>12</v>
      </c>
      <c r="AF119" s="55">
        <v>0.59</v>
      </c>
      <c r="AG119" s="80">
        <f>AF119*0.72+AF119</f>
        <v>1.0148</v>
      </c>
      <c r="AH119" s="55">
        <f t="shared" si="2"/>
        <v>-1.035</v>
      </c>
      <c r="AI119" s="55">
        <f t="shared" si="9"/>
        <v>0.826</v>
      </c>
      <c r="AJ119" s="41">
        <f t="shared" si="3"/>
        <v>0.4869565217</v>
      </c>
      <c r="AK119" s="39"/>
      <c r="AL119" s="39"/>
      <c r="AM119" s="39"/>
      <c r="AN119" s="39"/>
      <c r="AO119" s="39"/>
      <c r="AP119" s="39"/>
      <c r="AQ119" s="39"/>
      <c r="AR119" s="39"/>
    </row>
    <row r="120" ht="15.75" customHeight="1">
      <c r="A120" s="63"/>
      <c r="B120" s="66" t="s">
        <v>45</v>
      </c>
      <c r="C120" s="105" t="s">
        <v>643</v>
      </c>
      <c r="D120" s="102" t="s">
        <v>644</v>
      </c>
      <c r="E120" s="106">
        <v>0.0</v>
      </c>
      <c r="F120" s="63">
        <v>0.0</v>
      </c>
      <c r="G120" s="63" t="s">
        <v>86</v>
      </c>
      <c r="H120" s="102" t="s">
        <v>645</v>
      </c>
      <c r="I120" s="64" t="s">
        <v>646</v>
      </c>
      <c r="J120" s="66"/>
      <c r="K120" s="66"/>
      <c r="L120" s="66"/>
      <c r="M120" s="66"/>
      <c r="N120" s="63">
        <v>0.0</v>
      </c>
      <c r="O120" s="67">
        <v>0.0</v>
      </c>
      <c r="P120" s="66"/>
      <c r="Q120" s="66"/>
      <c r="R120" s="66"/>
      <c r="S120" s="66"/>
      <c r="T120" s="66"/>
      <c r="U120" s="66"/>
      <c r="V120" s="66"/>
      <c r="W120" s="66"/>
      <c r="X120" s="66"/>
      <c r="Y120" s="69"/>
      <c r="Z120" s="70">
        <v>0.89</v>
      </c>
      <c r="AA120" s="63" t="s">
        <v>167</v>
      </c>
      <c r="AB120" s="104" t="s">
        <v>647</v>
      </c>
      <c r="AC120" s="72" t="s">
        <v>648</v>
      </c>
      <c r="AD120" s="72" t="s">
        <v>99</v>
      </c>
      <c r="AE120" s="55" t="str">
        <f t="shared" si="1"/>
        <v>12</v>
      </c>
      <c r="AF120" s="74">
        <v>0.5</v>
      </c>
      <c r="AG120" s="80">
        <f>AF120*0.5+AF120</f>
        <v>0.75</v>
      </c>
      <c r="AH120" s="55">
        <f t="shared" si="2"/>
        <v>-0.801</v>
      </c>
      <c r="AI120" s="55">
        <f t="shared" si="9"/>
        <v>0.7</v>
      </c>
      <c r="AJ120" s="41">
        <f t="shared" si="3"/>
        <v>0.4382022472</v>
      </c>
      <c r="AK120" s="39"/>
      <c r="AL120" s="39"/>
      <c r="AM120" s="39"/>
      <c r="AN120" s="39"/>
      <c r="AO120" s="39"/>
      <c r="AP120" s="39"/>
      <c r="AQ120" s="39"/>
      <c r="AR120" s="39"/>
    </row>
    <row r="121" ht="15.75" customHeight="1">
      <c r="A121" s="101"/>
      <c r="B121" s="60" t="s">
        <v>45</v>
      </c>
      <c r="C121" s="125" t="s">
        <v>649</v>
      </c>
      <c r="D121" s="126" t="s">
        <v>650</v>
      </c>
      <c r="E121" s="106">
        <v>0.0</v>
      </c>
      <c r="F121" s="63">
        <v>0.0</v>
      </c>
      <c r="G121" s="63" t="s">
        <v>86</v>
      </c>
      <c r="H121" s="127" t="s">
        <v>650</v>
      </c>
      <c r="I121" s="64" t="s">
        <v>147</v>
      </c>
      <c r="J121" s="65"/>
      <c r="K121" s="65"/>
      <c r="L121" s="65"/>
      <c r="M121" s="66"/>
      <c r="N121" s="63">
        <v>0.0</v>
      </c>
      <c r="O121" s="67">
        <v>0.0</v>
      </c>
      <c r="P121" s="68"/>
      <c r="Q121" s="68"/>
      <c r="R121" s="68"/>
      <c r="S121" s="66"/>
      <c r="T121" s="66"/>
      <c r="U121" s="66"/>
      <c r="V121" s="66"/>
      <c r="W121" s="66"/>
      <c r="X121" s="66"/>
      <c r="Y121" s="69"/>
      <c r="Z121" s="70">
        <v>1.25</v>
      </c>
      <c r="AA121" s="63" t="s">
        <v>167</v>
      </c>
      <c r="AB121" s="104" t="s">
        <v>651</v>
      </c>
      <c r="AC121" s="72" t="s">
        <v>648</v>
      </c>
      <c r="AD121" s="72" t="s">
        <v>99</v>
      </c>
      <c r="AE121" s="74" t="str">
        <f t="shared" si="1"/>
        <v>12</v>
      </c>
      <c r="AF121" s="74">
        <v>0.83</v>
      </c>
      <c r="AG121" s="75">
        <f>AF121*0.38+AF121</f>
        <v>1.1454</v>
      </c>
      <c r="AH121" s="74">
        <f t="shared" si="2"/>
        <v>-1.125</v>
      </c>
      <c r="AI121" s="74">
        <f t="shared" si="9"/>
        <v>1.162</v>
      </c>
      <c r="AJ121" s="41">
        <f t="shared" si="3"/>
        <v>0.336</v>
      </c>
      <c r="AK121" s="74"/>
      <c r="AL121" s="74"/>
      <c r="AM121" s="74"/>
      <c r="AN121" s="74"/>
      <c r="AO121" s="74"/>
      <c r="AP121" s="74"/>
      <c r="AQ121" s="74"/>
      <c r="AR121" s="74"/>
    </row>
    <row r="122" ht="15.75" customHeight="1">
      <c r="A122" s="63"/>
      <c r="B122" s="66" t="s">
        <v>45</v>
      </c>
      <c r="C122" s="111" t="s">
        <v>652</v>
      </c>
      <c r="D122" s="62" t="s">
        <v>653</v>
      </c>
      <c r="E122" s="106">
        <v>0.0</v>
      </c>
      <c r="F122" s="63">
        <v>0.0</v>
      </c>
      <c r="G122" s="63" t="s">
        <v>86</v>
      </c>
      <c r="H122" s="62" t="s">
        <v>653</v>
      </c>
      <c r="I122" s="64" t="s">
        <v>147</v>
      </c>
      <c r="J122" s="65"/>
      <c r="K122" s="65"/>
      <c r="L122" s="65"/>
      <c r="M122" s="66"/>
      <c r="N122" s="63">
        <v>0.0</v>
      </c>
      <c r="O122" s="67">
        <v>0.0</v>
      </c>
      <c r="P122" s="68"/>
      <c r="Q122" s="68"/>
      <c r="R122" s="68"/>
      <c r="S122" s="66"/>
      <c r="T122" s="66"/>
      <c r="U122" s="66"/>
      <c r="V122" s="66"/>
      <c r="W122" s="66"/>
      <c r="X122" s="66"/>
      <c r="Y122" s="69"/>
      <c r="Z122" s="70">
        <v>1.19</v>
      </c>
      <c r="AA122" s="63" t="s">
        <v>167</v>
      </c>
      <c r="AB122" s="104" t="s">
        <v>654</v>
      </c>
      <c r="AC122" s="72" t="s">
        <v>648</v>
      </c>
      <c r="AD122" s="72" t="s">
        <v>99</v>
      </c>
      <c r="AE122" s="74" t="str">
        <f t="shared" si="1"/>
        <v>12</v>
      </c>
      <c r="AF122" s="74">
        <v>0.77</v>
      </c>
      <c r="AG122" s="75">
        <f>AF122*0.42+AF122</f>
        <v>1.0934</v>
      </c>
      <c r="AH122" s="74">
        <f t="shared" si="2"/>
        <v>-1.071</v>
      </c>
      <c r="AI122" s="74">
        <f t="shared" si="9"/>
        <v>1.078</v>
      </c>
      <c r="AJ122" s="41">
        <f t="shared" si="3"/>
        <v>0.3529411765</v>
      </c>
      <c r="AK122" s="74"/>
      <c r="AL122" s="74"/>
      <c r="AM122" s="74"/>
      <c r="AN122" s="74"/>
      <c r="AO122" s="74"/>
      <c r="AP122" s="74"/>
      <c r="AQ122" s="74"/>
      <c r="AR122" s="74"/>
    </row>
    <row r="123" ht="15.75" customHeight="1">
      <c r="A123" s="63"/>
      <c r="B123" s="66" t="s">
        <v>45</v>
      </c>
      <c r="C123" s="111" t="s">
        <v>655</v>
      </c>
      <c r="D123" s="62" t="s">
        <v>656</v>
      </c>
      <c r="E123" s="106">
        <v>0.0</v>
      </c>
      <c r="F123" s="63">
        <v>0.0</v>
      </c>
      <c r="G123" s="63" t="s">
        <v>86</v>
      </c>
      <c r="H123" s="62" t="s">
        <v>656</v>
      </c>
      <c r="I123" s="64" t="s">
        <v>147</v>
      </c>
      <c r="J123" s="65"/>
      <c r="K123" s="65"/>
      <c r="L123" s="65"/>
      <c r="M123" s="66"/>
      <c r="N123" s="63">
        <v>0.0</v>
      </c>
      <c r="O123" s="67">
        <v>0.0</v>
      </c>
      <c r="P123" s="68"/>
      <c r="Q123" s="68"/>
      <c r="R123" s="68"/>
      <c r="S123" s="66"/>
      <c r="T123" s="66"/>
      <c r="U123" s="66"/>
      <c r="V123" s="66"/>
      <c r="W123" s="66"/>
      <c r="X123" s="66"/>
      <c r="Y123" s="69"/>
      <c r="Z123" s="70">
        <v>1.09</v>
      </c>
      <c r="AA123" s="63" t="s">
        <v>167</v>
      </c>
      <c r="AB123" s="104" t="s">
        <v>657</v>
      </c>
      <c r="AC123" s="72" t="s">
        <v>648</v>
      </c>
      <c r="AD123" s="72" t="s">
        <v>99</v>
      </c>
      <c r="AE123" s="74" t="str">
        <f t="shared" si="1"/>
        <v>12</v>
      </c>
      <c r="AF123" s="74">
        <v>0.78</v>
      </c>
      <c r="AG123" s="75">
        <f>AF123*0.3+AF123</f>
        <v>1.014</v>
      </c>
      <c r="AH123" s="74">
        <f t="shared" si="2"/>
        <v>-0.981</v>
      </c>
      <c r="AI123" s="74">
        <f t="shared" si="9"/>
        <v>1.092</v>
      </c>
      <c r="AJ123" s="41">
        <f t="shared" si="3"/>
        <v>0.2844036697</v>
      </c>
      <c r="AK123" s="74"/>
      <c r="AL123" s="74"/>
      <c r="AM123" s="74"/>
      <c r="AN123" s="74"/>
      <c r="AO123" s="74"/>
      <c r="AP123" s="74"/>
      <c r="AQ123" s="74"/>
      <c r="AR123" s="74"/>
    </row>
    <row r="124" ht="15.75" customHeight="1">
      <c r="A124" s="101"/>
      <c r="B124" s="60" t="s">
        <v>45</v>
      </c>
      <c r="C124" s="61" t="s">
        <v>658</v>
      </c>
      <c r="D124" s="62" t="s">
        <v>659</v>
      </c>
      <c r="E124" s="63">
        <v>0.0</v>
      </c>
      <c r="F124" s="63">
        <v>0.0</v>
      </c>
      <c r="G124" s="63" t="s">
        <v>86</v>
      </c>
      <c r="H124" s="62" t="s">
        <v>659</v>
      </c>
      <c r="I124" s="64" t="s">
        <v>660</v>
      </c>
      <c r="J124" s="65"/>
      <c r="K124" s="65"/>
      <c r="L124" s="65"/>
      <c r="M124" s="66"/>
      <c r="N124" s="63">
        <v>0.0</v>
      </c>
      <c r="O124" s="67">
        <v>0.0</v>
      </c>
      <c r="P124" s="68"/>
      <c r="Q124" s="68"/>
      <c r="R124" s="68"/>
      <c r="S124" s="66"/>
      <c r="T124" s="66"/>
      <c r="U124" s="66"/>
      <c r="V124" s="66"/>
      <c r="W124" s="66"/>
      <c r="X124" s="66"/>
      <c r="Y124" s="69"/>
      <c r="Z124" s="70">
        <v>1.49</v>
      </c>
      <c r="AA124" s="63" t="s">
        <v>167</v>
      </c>
      <c r="AB124" s="71" t="s">
        <v>661</v>
      </c>
      <c r="AC124" s="72" t="s">
        <v>648</v>
      </c>
      <c r="AD124" s="72" t="s">
        <v>99</v>
      </c>
      <c r="AE124" s="74" t="str">
        <f t="shared" si="1"/>
        <v>12</v>
      </c>
      <c r="AF124" s="74">
        <v>1.12</v>
      </c>
      <c r="AG124" s="75">
        <f>AF124*0.295+AF124</f>
        <v>1.4504</v>
      </c>
      <c r="AH124" s="74">
        <f t="shared" si="2"/>
        <v>-1.341</v>
      </c>
      <c r="AI124" s="74">
        <f t="shared" si="9"/>
        <v>1.568</v>
      </c>
      <c r="AJ124" s="41">
        <f t="shared" si="3"/>
        <v>0.2483221477</v>
      </c>
      <c r="AK124" s="74"/>
      <c r="AL124" s="74"/>
      <c r="AM124" s="74"/>
      <c r="AN124" s="74"/>
      <c r="AO124" s="74"/>
      <c r="AP124" s="74"/>
      <c r="AQ124" s="74"/>
      <c r="AR124" s="74"/>
    </row>
    <row r="125" ht="15.75" customHeight="1">
      <c r="A125" s="101"/>
      <c r="B125" s="60" t="s">
        <v>45</v>
      </c>
      <c r="C125" s="61" t="s">
        <v>662</v>
      </c>
      <c r="D125" s="62" t="s">
        <v>663</v>
      </c>
      <c r="E125" s="63">
        <v>0.0</v>
      </c>
      <c r="F125" s="63">
        <v>0.0</v>
      </c>
      <c r="G125" s="63" t="s">
        <v>86</v>
      </c>
      <c r="H125" s="62" t="s">
        <v>663</v>
      </c>
      <c r="I125" s="64" t="s">
        <v>664</v>
      </c>
      <c r="J125" s="65"/>
      <c r="K125" s="65"/>
      <c r="L125" s="65"/>
      <c r="M125" s="66"/>
      <c r="N125" s="63">
        <v>0.0</v>
      </c>
      <c r="O125" s="67">
        <v>0.0</v>
      </c>
      <c r="P125" s="68"/>
      <c r="Q125" s="68"/>
      <c r="R125" s="68"/>
      <c r="S125" s="66"/>
      <c r="T125" s="66"/>
      <c r="U125" s="66"/>
      <c r="V125" s="66"/>
      <c r="W125" s="66"/>
      <c r="X125" s="66"/>
      <c r="Y125" s="69"/>
      <c r="Z125" s="70">
        <v>1.19</v>
      </c>
      <c r="AA125" s="63" t="s">
        <v>167</v>
      </c>
      <c r="AB125" s="71" t="s">
        <v>657</v>
      </c>
      <c r="AC125" s="72" t="s">
        <v>648</v>
      </c>
      <c r="AD125" s="72" t="s">
        <v>99</v>
      </c>
      <c r="AE125" s="74" t="str">
        <f t="shared" si="1"/>
        <v>12</v>
      </c>
      <c r="AF125" s="74">
        <v>0.85</v>
      </c>
      <c r="AG125" s="75">
        <f>AF125*0.35+AF125</f>
        <v>1.1475</v>
      </c>
      <c r="AH125" s="74">
        <f t="shared" si="2"/>
        <v>-1.071</v>
      </c>
      <c r="AI125" s="74">
        <f t="shared" si="9"/>
        <v>1.19</v>
      </c>
      <c r="AJ125" s="41">
        <f t="shared" si="3"/>
        <v>0.2857142857</v>
      </c>
      <c r="AK125" s="74"/>
      <c r="AL125" s="74"/>
      <c r="AM125" s="74"/>
      <c r="AN125" s="74"/>
      <c r="AO125" s="74"/>
      <c r="AP125" s="74"/>
      <c r="AQ125" s="74"/>
      <c r="AR125" s="74"/>
    </row>
    <row r="126" ht="15.75" customHeight="1">
      <c r="A126" s="63"/>
      <c r="B126" s="66" t="s">
        <v>45</v>
      </c>
      <c r="C126" s="105" t="s">
        <v>665</v>
      </c>
      <c r="D126" s="102" t="s">
        <v>666</v>
      </c>
      <c r="E126" s="106">
        <v>0.0</v>
      </c>
      <c r="F126" s="63">
        <v>0.0</v>
      </c>
      <c r="G126" s="63" t="s">
        <v>86</v>
      </c>
      <c r="H126" s="102" t="s">
        <v>667</v>
      </c>
      <c r="I126" s="64" t="s">
        <v>668</v>
      </c>
      <c r="J126" s="65"/>
      <c r="K126" s="65"/>
      <c r="L126" s="65"/>
      <c r="M126" s="66"/>
      <c r="N126" s="63">
        <v>0.0</v>
      </c>
      <c r="O126" s="67">
        <v>0.0</v>
      </c>
      <c r="P126" s="68"/>
      <c r="Q126" s="68"/>
      <c r="R126" s="68"/>
      <c r="S126" s="66"/>
      <c r="T126" s="66"/>
      <c r="U126" s="66"/>
      <c r="V126" s="66"/>
      <c r="W126" s="66"/>
      <c r="X126" s="66"/>
      <c r="Y126" s="69"/>
      <c r="Z126" s="70">
        <v>0.89</v>
      </c>
      <c r="AA126" s="63" t="s">
        <v>97</v>
      </c>
      <c r="AB126" s="104" t="s">
        <v>669</v>
      </c>
      <c r="AC126" s="72" t="s">
        <v>670</v>
      </c>
      <c r="AD126" s="72" t="s">
        <v>99</v>
      </c>
      <c r="AE126" s="74" t="str">
        <f t="shared" si="1"/>
        <v>12</v>
      </c>
      <c r="AF126" s="74">
        <v>0.61</v>
      </c>
      <c r="AG126" s="128">
        <f>AF126*0.18+AF126</f>
        <v>0.7198</v>
      </c>
      <c r="AH126" s="74">
        <f t="shared" si="2"/>
        <v>-0.801</v>
      </c>
      <c r="AI126" s="74">
        <f t="shared" si="9"/>
        <v>0.854</v>
      </c>
      <c r="AJ126" s="41">
        <f t="shared" si="3"/>
        <v>0.3146067416</v>
      </c>
      <c r="AK126" s="74"/>
      <c r="AL126" s="74"/>
      <c r="AM126" s="74"/>
      <c r="AN126" s="74"/>
      <c r="AO126" s="74"/>
      <c r="AP126" s="74"/>
      <c r="AQ126" s="74"/>
      <c r="AR126" s="74"/>
    </row>
    <row r="127" ht="15.75" customHeight="1">
      <c r="A127" s="63"/>
      <c r="B127" s="66" t="s">
        <v>45</v>
      </c>
      <c r="C127" s="105" t="s">
        <v>671</v>
      </c>
      <c r="D127" s="102" t="s">
        <v>672</v>
      </c>
      <c r="E127" s="106">
        <v>0.0</v>
      </c>
      <c r="F127" s="63">
        <v>0.0</v>
      </c>
      <c r="G127" s="63" t="s">
        <v>86</v>
      </c>
      <c r="H127" s="102" t="s">
        <v>673</v>
      </c>
      <c r="I127" s="64" t="s">
        <v>506</v>
      </c>
      <c r="J127" s="65"/>
      <c r="K127" s="65"/>
      <c r="L127" s="65"/>
      <c r="M127" s="66"/>
      <c r="N127" s="63">
        <v>0.0</v>
      </c>
      <c r="O127" s="67">
        <v>0.0</v>
      </c>
      <c r="P127" s="68"/>
      <c r="Q127" s="68"/>
      <c r="R127" s="68"/>
      <c r="S127" s="66"/>
      <c r="T127" s="66"/>
      <c r="U127" s="66"/>
      <c r="V127" s="66"/>
      <c r="W127" s="66"/>
      <c r="X127" s="66"/>
      <c r="Y127" s="69"/>
      <c r="Z127" s="70">
        <v>0.89</v>
      </c>
      <c r="AA127" s="63" t="s">
        <v>97</v>
      </c>
      <c r="AB127" s="104" t="s">
        <v>674</v>
      </c>
      <c r="AC127" s="72" t="s">
        <v>670</v>
      </c>
      <c r="AD127" s="72" t="s">
        <v>99</v>
      </c>
      <c r="AE127" s="55" t="str">
        <f t="shared" si="1"/>
        <v>12</v>
      </c>
      <c r="AF127" s="74">
        <v>0.58</v>
      </c>
      <c r="AG127" s="123">
        <f>AF127*0.24+AF127</f>
        <v>0.7192</v>
      </c>
      <c r="AH127" s="55">
        <f t="shared" si="2"/>
        <v>-0.801</v>
      </c>
      <c r="AI127" s="55">
        <f t="shared" si="9"/>
        <v>0.812</v>
      </c>
      <c r="AJ127" s="41">
        <f t="shared" si="3"/>
        <v>0.3483146067</v>
      </c>
      <c r="AK127" s="55"/>
      <c r="AL127" s="55"/>
      <c r="AM127" s="55"/>
      <c r="AN127" s="55"/>
      <c r="AO127" s="55"/>
      <c r="AP127" s="55"/>
      <c r="AQ127" s="55"/>
      <c r="AR127" s="55"/>
    </row>
    <row r="128" ht="15.75" customHeight="1">
      <c r="A128" s="101"/>
      <c r="B128" s="60" t="s">
        <v>45</v>
      </c>
      <c r="C128" s="61" t="s">
        <v>675</v>
      </c>
      <c r="D128" s="62" t="s">
        <v>676</v>
      </c>
      <c r="E128" s="63">
        <v>0.0</v>
      </c>
      <c r="F128" s="63">
        <v>0.0</v>
      </c>
      <c r="G128" s="63" t="s">
        <v>86</v>
      </c>
      <c r="H128" s="102" t="s">
        <v>677</v>
      </c>
      <c r="I128" s="64" t="s">
        <v>678</v>
      </c>
      <c r="J128" s="65"/>
      <c r="K128" s="65"/>
      <c r="L128" s="65"/>
      <c r="M128" s="66"/>
      <c r="N128" s="63">
        <v>0.0</v>
      </c>
      <c r="O128" s="67">
        <v>0.0</v>
      </c>
      <c r="P128" s="68"/>
      <c r="Q128" s="68"/>
      <c r="R128" s="68"/>
      <c r="S128" s="66"/>
      <c r="T128" s="66"/>
      <c r="U128" s="66"/>
      <c r="V128" s="66"/>
      <c r="W128" s="66"/>
      <c r="X128" s="66"/>
      <c r="Y128" s="69"/>
      <c r="Z128" s="70">
        <v>1.45</v>
      </c>
      <c r="AA128" s="63" t="s">
        <v>262</v>
      </c>
      <c r="AB128" s="71" t="s">
        <v>679</v>
      </c>
      <c r="AC128" s="72" t="s">
        <v>670</v>
      </c>
      <c r="AD128" s="72" t="s">
        <v>99</v>
      </c>
      <c r="AE128" s="74" t="str">
        <f t="shared" si="1"/>
        <v>12</v>
      </c>
      <c r="AF128" s="74">
        <v>0.95</v>
      </c>
      <c r="AG128" s="75">
        <f>AF128*0.42+AF128</f>
        <v>1.349</v>
      </c>
      <c r="AH128" s="74">
        <f t="shared" si="2"/>
        <v>-1.305</v>
      </c>
      <c r="AI128" s="74">
        <f t="shared" si="9"/>
        <v>1.33</v>
      </c>
      <c r="AJ128" s="41">
        <f t="shared" si="3"/>
        <v>0.3448275862</v>
      </c>
      <c r="AK128" s="74"/>
      <c r="AL128" s="74"/>
      <c r="AM128" s="74"/>
      <c r="AN128" s="74"/>
      <c r="AO128" s="74"/>
      <c r="AP128" s="74"/>
      <c r="AQ128" s="74"/>
      <c r="AR128" s="74"/>
    </row>
    <row r="129" ht="15.75" customHeight="1">
      <c r="A129" s="101"/>
      <c r="B129" s="60" t="s">
        <v>45</v>
      </c>
      <c r="C129" s="61" t="s">
        <v>680</v>
      </c>
      <c r="D129" s="62" t="s">
        <v>681</v>
      </c>
      <c r="E129" s="63">
        <v>0.0</v>
      </c>
      <c r="F129" s="63">
        <v>0.0</v>
      </c>
      <c r="G129" s="63" t="s">
        <v>86</v>
      </c>
      <c r="H129" s="107" t="s">
        <v>682</v>
      </c>
      <c r="I129" s="64" t="s">
        <v>683</v>
      </c>
      <c r="J129" s="65"/>
      <c r="K129" s="65"/>
      <c r="L129" s="65"/>
      <c r="M129" s="66"/>
      <c r="N129" s="63">
        <v>0.0</v>
      </c>
      <c r="O129" s="67">
        <v>0.0</v>
      </c>
      <c r="P129" s="68"/>
      <c r="Q129" s="68"/>
      <c r="R129" s="68"/>
      <c r="S129" s="66"/>
      <c r="T129" s="66"/>
      <c r="U129" s="66"/>
      <c r="V129" s="66"/>
      <c r="W129" s="66"/>
      <c r="X129" s="66"/>
      <c r="Y129" s="69"/>
      <c r="Z129" s="70">
        <v>1.65</v>
      </c>
      <c r="AA129" s="63" t="s">
        <v>626</v>
      </c>
      <c r="AB129" s="104" t="s">
        <v>684</v>
      </c>
      <c r="AC129" s="72" t="s">
        <v>670</v>
      </c>
      <c r="AD129" s="72" t="s">
        <v>99</v>
      </c>
      <c r="AE129" s="74" t="str">
        <f t="shared" si="1"/>
        <v>12</v>
      </c>
      <c r="AF129" s="74">
        <v>1.15</v>
      </c>
      <c r="AG129" s="75">
        <f>AF129*0.4+AF129</f>
        <v>1.61</v>
      </c>
      <c r="AH129" s="74">
        <f t="shared" si="2"/>
        <v>-1.485</v>
      </c>
      <c r="AI129" s="74">
        <f t="shared" si="9"/>
        <v>1.61</v>
      </c>
      <c r="AJ129" s="41">
        <f t="shared" si="3"/>
        <v>0.303030303</v>
      </c>
      <c r="AK129" s="74"/>
      <c r="AL129" s="74"/>
      <c r="AM129" s="74"/>
      <c r="AN129" s="74"/>
      <c r="AO129" s="74"/>
      <c r="AP129" s="74"/>
      <c r="AQ129" s="74"/>
      <c r="AR129" s="74"/>
    </row>
    <row r="130" ht="15.75" customHeight="1">
      <c r="A130" s="101"/>
      <c r="B130" s="60" t="s">
        <v>45</v>
      </c>
      <c r="C130" s="61" t="s">
        <v>685</v>
      </c>
      <c r="D130" s="62" t="s">
        <v>686</v>
      </c>
      <c r="E130" s="63">
        <v>0.0</v>
      </c>
      <c r="F130" s="63">
        <v>0.0</v>
      </c>
      <c r="G130" s="63" t="s">
        <v>86</v>
      </c>
      <c r="H130" s="102" t="s">
        <v>687</v>
      </c>
      <c r="I130" s="64" t="s">
        <v>688</v>
      </c>
      <c r="J130" s="65"/>
      <c r="K130" s="65"/>
      <c r="L130" s="65"/>
      <c r="M130" s="66"/>
      <c r="N130" s="63">
        <v>0.0</v>
      </c>
      <c r="O130" s="67">
        <v>0.0</v>
      </c>
      <c r="P130" s="68"/>
      <c r="Q130" s="68"/>
      <c r="R130" s="68"/>
      <c r="S130" s="66"/>
      <c r="T130" s="66"/>
      <c r="U130" s="66"/>
      <c r="V130" s="66"/>
      <c r="W130" s="66"/>
      <c r="X130" s="66"/>
      <c r="Y130" s="69"/>
      <c r="Z130" s="70">
        <v>2.0</v>
      </c>
      <c r="AA130" s="63" t="s">
        <v>262</v>
      </c>
      <c r="AB130" s="71" t="s">
        <v>689</v>
      </c>
      <c r="AC130" s="72" t="s">
        <v>670</v>
      </c>
      <c r="AD130" s="72" t="s">
        <v>92</v>
      </c>
      <c r="AE130" s="55" t="str">
        <f t="shared" si="1"/>
        <v>6</v>
      </c>
      <c r="AF130" s="74">
        <v>1.31</v>
      </c>
      <c r="AG130" s="80">
        <f>AF130*0.45+AF130</f>
        <v>1.8995</v>
      </c>
      <c r="AH130" s="55">
        <f t="shared" si="2"/>
        <v>-1.8</v>
      </c>
      <c r="AI130" s="55">
        <f t="shared" si="9"/>
        <v>1.834</v>
      </c>
      <c r="AJ130" s="41">
        <f t="shared" si="3"/>
        <v>0.345</v>
      </c>
      <c r="AK130" s="74"/>
      <c r="AL130" s="74"/>
      <c r="AM130" s="74"/>
      <c r="AN130" s="74"/>
      <c r="AO130" s="74"/>
      <c r="AP130" s="74"/>
      <c r="AQ130" s="74"/>
      <c r="AR130" s="74"/>
    </row>
    <row r="131" ht="15.75" customHeight="1">
      <c r="A131" s="101"/>
      <c r="B131" s="60" t="s">
        <v>45</v>
      </c>
      <c r="C131" s="61" t="s">
        <v>690</v>
      </c>
      <c r="D131" s="62" t="s">
        <v>691</v>
      </c>
      <c r="E131" s="63">
        <v>0.0</v>
      </c>
      <c r="F131" s="63">
        <v>0.0</v>
      </c>
      <c r="G131" s="63" t="s">
        <v>86</v>
      </c>
      <c r="H131" s="102" t="s">
        <v>692</v>
      </c>
      <c r="I131" s="64" t="s">
        <v>693</v>
      </c>
      <c r="J131" s="65"/>
      <c r="K131" s="65"/>
      <c r="L131" s="65"/>
      <c r="M131" s="66"/>
      <c r="N131" s="63">
        <v>0.0</v>
      </c>
      <c r="O131" s="67">
        <v>0.0</v>
      </c>
      <c r="P131" s="68"/>
      <c r="Q131" s="68"/>
      <c r="R131" s="68"/>
      <c r="S131" s="66"/>
      <c r="T131" s="66"/>
      <c r="U131" s="66"/>
      <c r="V131" s="66"/>
      <c r="W131" s="66"/>
      <c r="X131" s="66"/>
      <c r="Y131" s="69"/>
      <c r="Z131" s="70">
        <v>0.89</v>
      </c>
      <c r="AA131" s="63" t="s">
        <v>97</v>
      </c>
      <c r="AB131" s="71" t="s">
        <v>694</v>
      </c>
      <c r="AC131" s="72" t="s">
        <v>670</v>
      </c>
      <c r="AD131" s="72" t="s">
        <v>99</v>
      </c>
      <c r="AE131" s="74" t="str">
        <f t="shared" si="1"/>
        <v>12</v>
      </c>
      <c r="AF131" s="74">
        <v>0.7</v>
      </c>
      <c r="AG131" s="75">
        <f>AF131*0.2+AF131</f>
        <v>0.84</v>
      </c>
      <c r="AH131" s="74">
        <f t="shared" si="2"/>
        <v>-0.801</v>
      </c>
      <c r="AI131" s="74">
        <f t="shared" si="9"/>
        <v>0.98</v>
      </c>
      <c r="AJ131" s="41">
        <f t="shared" si="3"/>
        <v>0.2134831461</v>
      </c>
      <c r="AK131" s="74"/>
      <c r="AL131" s="74"/>
      <c r="AM131" s="74"/>
      <c r="AN131" s="74"/>
      <c r="AO131" s="74"/>
      <c r="AP131" s="74"/>
      <c r="AQ131" s="74"/>
      <c r="AR131" s="74"/>
    </row>
    <row r="132" ht="15.75" customHeight="1">
      <c r="A132" s="101"/>
      <c r="B132" s="60" t="s">
        <v>45</v>
      </c>
      <c r="C132" s="61" t="s">
        <v>695</v>
      </c>
      <c r="D132" s="62" t="s">
        <v>696</v>
      </c>
      <c r="E132" s="63">
        <v>0.0</v>
      </c>
      <c r="F132" s="63">
        <v>0.0</v>
      </c>
      <c r="G132" s="63" t="s">
        <v>86</v>
      </c>
      <c r="H132" s="102" t="s">
        <v>697</v>
      </c>
      <c r="I132" s="64" t="s">
        <v>698</v>
      </c>
      <c r="J132" s="65"/>
      <c r="K132" s="65"/>
      <c r="L132" s="65"/>
      <c r="M132" s="66"/>
      <c r="N132" s="63">
        <v>0.0</v>
      </c>
      <c r="O132" s="67">
        <v>0.0</v>
      </c>
      <c r="P132" s="68"/>
      <c r="Q132" s="68"/>
      <c r="R132" s="68"/>
      <c r="S132" s="66"/>
      <c r="T132" s="66"/>
      <c r="U132" s="66"/>
      <c r="V132" s="66"/>
      <c r="W132" s="66"/>
      <c r="X132" s="66"/>
      <c r="Y132" s="69"/>
      <c r="Z132" s="70">
        <v>1.19</v>
      </c>
      <c r="AA132" s="63" t="s">
        <v>97</v>
      </c>
      <c r="AB132" s="71" t="s">
        <v>699</v>
      </c>
      <c r="AC132" s="72" t="s">
        <v>670</v>
      </c>
      <c r="AD132" s="72" t="s">
        <v>99</v>
      </c>
      <c r="AE132" s="74" t="str">
        <f t="shared" si="1"/>
        <v>12</v>
      </c>
      <c r="AF132" s="74">
        <v>0.9</v>
      </c>
      <c r="AG132" s="75">
        <f t="shared" ref="AG132:AG133" si="19">AF132*0.28+AF132</f>
        <v>1.152</v>
      </c>
      <c r="AH132" s="74">
        <f t="shared" si="2"/>
        <v>-1.071</v>
      </c>
      <c r="AI132" s="74">
        <f t="shared" si="9"/>
        <v>1.26</v>
      </c>
      <c r="AJ132" s="41">
        <f t="shared" si="3"/>
        <v>0.243697479</v>
      </c>
      <c r="AK132" s="74"/>
      <c r="AL132" s="74"/>
      <c r="AM132" s="74"/>
      <c r="AN132" s="74"/>
      <c r="AO132" s="74"/>
      <c r="AP132" s="74"/>
      <c r="AQ132" s="74"/>
      <c r="AR132" s="74"/>
    </row>
    <row r="133" ht="15.75" customHeight="1">
      <c r="A133" s="101"/>
      <c r="B133" s="60" t="s">
        <v>45</v>
      </c>
      <c r="C133" s="61" t="s">
        <v>700</v>
      </c>
      <c r="D133" s="62" t="s">
        <v>701</v>
      </c>
      <c r="E133" s="63">
        <v>0.0</v>
      </c>
      <c r="F133" s="63">
        <v>0.0</v>
      </c>
      <c r="G133" s="63" t="s">
        <v>86</v>
      </c>
      <c r="H133" s="102" t="s">
        <v>702</v>
      </c>
      <c r="I133" s="64" t="s">
        <v>703</v>
      </c>
      <c r="J133" s="65"/>
      <c r="K133" s="65"/>
      <c r="L133" s="65"/>
      <c r="M133" s="66"/>
      <c r="N133" s="63">
        <v>0.0</v>
      </c>
      <c r="O133" s="67">
        <v>0.0</v>
      </c>
      <c r="P133" s="68"/>
      <c r="Q133" s="68"/>
      <c r="R133" s="68"/>
      <c r="S133" s="66"/>
      <c r="T133" s="66"/>
      <c r="U133" s="66"/>
      <c r="V133" s="66"/>
      <c r="W133" s="66"/>
      <c r="X133" s="66"/>
      <c r="Y133" s="69"/>
      <c r="Z133" s="70">
        <v>1.19</v>
      </c>
      <c r="AA133" s="63" t="s">
        <v>97</v>
      </c>
      <c r="AB133" s="71" t="s">
        <v>704</v>
      </c>
      <c r="AC133" s="72" t="s">
        <v>670</v>
      </c>
      <c r="AD133" s="72" t="s">
        <v>99</v>
      </c>
      <c r="AE133" s="74" t="str">
        <f t="shared" si="1"/>
        <v>12</v>
      </c>
      <c r="AF133" s="74">
        <v>0.9</v>
      </c>
      <c r="AG133" s="75">
        <f t="shared" si="19"/>
        <v>1.152</v>
      </c>
      <c r="AH133" s="74">
        <f t="shared" si="2"/>
        <v>-1.071</v>
      </c>
      <c r="AI133" s="74">
        <f t="shared" si="9"/>
        <v>1.26</v>
      </c>
      <c r="AJ133" s="41">
        <f t="shared" si="3"/>
        <v>0.243697479</v>
      </c>
      <c r="AK133" s="74"/>
      <c r="AL133" s="74"/>
      <c r="AM133" s="74"/>
      <c r="AN133" s="74"/>
      <c r="AO133" s="74"/>
      <c r="AP133" s="74"/>
      <c r="AQ133" s="74"/>
      <c r="AR133" s="74"/>
    </row>
    <row r="134" ht="15.75" customHeight="1">
      <c r="A134" s="81"/>
      <c r="B134" s="82" t="s">
        <v>45</v>
      </c>
      <c r="C134" s="83" t="s">
        <v>705</v>
      </c>
      <c r="D134" s="45" t="s">
        <v>706</v>
      </c>
      <c r="E134" s="42">
        <v>0.0</v>
      </c>
      <c r="F134" s="42">
        <v>0.0</v>
      </c>
      <c r="G134" s="42" t="s">
        <v>47</v>
      </c>
      <c r="H134" s="45" t="s">
        <v>706</v>
      </c>
      <c r="I134" s="47" t="s">
        <v>707</v>
      </c>
      <c r="J134" s="48"/>
      <c r="K134" s="48"/>
      <c r="L134" s="48"/>
      <c r="M134" s="43"/>
      <c r="N134" s="42">
        <v>1.0</v>
      </c>
      <c r="O134" s="49">
        <v>1000.0</v>
      </c>
      <c r="P134" s="50"/>
      <c r="Q134" s="50"/>
      <c r="R134" s="50"/>
      <c r="S134" s="43"/>
      <c r="T134" s="43"/>
      <c r="U134" s="43"/>
      <c r="V134" s="43"/>
      <c r="W134" s="43"/>
      <c r="X134" s="43"/>
      <c r="Y134" s="51"/>
      <c r="Z134" s="52">
        <v>1.09</v>
      </c>
      <c r="AA134" s="42" t="s">
        <v>626</v>
      </c>
      <c r="AB134" s="84" t="s">
        <v>708</v>
      </c>
      <c r="AC134" s="54" t="s">
        <v>670</v>
      </c>
      <c r="AD134" s="54" t="s">
        <v>92</v>
      </c>
      <c r="AE134" s="85" t="str">
        <f t="shared" si="1"/>
        <v>6</v>
      </c>
      <c r="AF134" s="55">
        <v>0.73</v>
      </c>
      <c r="AG134" s="56">
        <f t="shared" ref="AG134:AG139" si="20">AF134*0.4+AF134</f>
        <v>1.022</v>
      </c>
      <c r="AH134" s="55">
        <f t="shared" si="2"/>
        <v>-0.981</v>
      </c>
      <c r="AI134" s="55">
        <f t="shared" si="9"/>
        <v>1.022</v>
      </c>
      <c r="AJ134" s="41">
        <f t="shared" si="3"/>
        <v>0.3302752294</v>
      </c>
      <c r="AK134" s="55"/>
      <c r="AL134" s="55"/>
      <c r="AM134" s="55"/>
      <c r="AN134" s="55"/>
      <c r="AO134" s="55"/>
      <c r="AP134" s="55"/>
      <c r="AQ134" s="55"/>
      <c r="AR134" s="55"/>
    </row>
    <row r="135" ht="15.75" customHeight="1">
      <c r="A135" s="81"/>
      <c r="B135" s="82" t="s">
        <v>45</v>
      </c>
      <c r="C135" s="83" t="s">
        <v>709</v>
      </c>
      <c r="D135" s="45" t="s">
        <v>710</v>
      </c>
      <c r="E135" s="42">
        <v>1.0</v>
      </c>
      <c r="F135" s="42">
        <v>0.0</v>
      </c>
      <c r="G135" s="42" t="s">
        <v>47</v>
      </c>
      <c r="H135" s="129" t="s">
        <v>710</v>
      </c>
      <c r="I135" s="47" t="s">
        <v>711</v>
      </c>
      <c r="J135" s="48"/>
      <c r="K135" s="48"/>
      <c r="L135" s="48"/>
      <c r="M135" s="43"/>
      <c r="N135" s="42">
        <v>1.0</v>
      </c>
      <c r="O135" s="49">
        <v>1000.0</v>
      </c>
      <c r="P135" s="50"/>
      <c r="Q135" s="50"/>
      <c r="R135" s="50"/>
      <c r="S135" s="43"/>
      <c r="T135" s="43"/>
      <c r="U135" s="43"/>
      <c r="V135" s="43"/>
      <c r="W135" s="43"/>
      <c r="X135" s="43"/>
      <c r="Y135" s="51"/>
      <c r="Z135" s="52">
        <v>1.3</v>
      </c>
      <c r="AA135" s="42" t="s">
        <v>262</v>
      </c>
      <c r="AB135" s="84" t="s">
        <v>712</v>
      </c>
      <c r="AC135" s="54" t="s">
        <v>670</v>
      </c>
      <c r="AD135" s="54" t="s">
        <v>99</v>
      </c>
      <c r="AE135" s="85" t="str">
        <f t="shared" si="1"/>
        <v>12</v>
      </c>
      <c r="AF135" s="55">
        <v>0.87</v>
      </c>
      <c r="AG135" s="56">
        <f t="shared" si="20"/>
        <v>1.218</v>
      </c>
      <c r="AH135" s="55">
        <f t="shared" si="2"/>
        <v>-1.17</v>
      </c>
      <c r="AI135" s="55">
        <f t="shared" si="9"/>
        <v>1.218</v>
      </c>
      <c r="AJ135" s="41">
        <f t="shared" si="3"/>
        <v>0.3307692308</v>
      </c>
      <c r="AK135" s="74"/>
      <c r="AL135" s="74"/>
      <c r="AM135" s="74"/>
      <c r="AN135" s="74"/>
      <c r="AO135" s="74"/>
      <c r="AP135" s="74"/>
      <c r="AQ135" s="74"/>
      <c r="AR135" s="74"/>
    </row>
    <row r="136" ht="15.75" customHeight="1">
      <c r="A136" s="81"/>
      <c r="B136" s="82" t="s">
        <v>45</v>
      </c>
      <c r="C136" s="83" t="s">
        <v>713</v>
      </c>
      <c r="D136" s="45" t="s">
        <v>714</v>
      </c>
      <c r="E136" s="42">
        <v>1.0</v>
      </c>
      <c r="F136" s="42">
        <v>0.0</v>
      </c>
      <c r="G136" s="42" t="s">
        <v>47</v>
      </c>
      <c r="H136" s="45" t="s">
        <v>714</v>
      </c>
      <c r="I136" s="47" t="s">
        <v>715</v>
      </c>
      <c r="J136" s="48"/>
      <c r="K136" s="48"/>
      <c r="L136" s="48"/>
      <c r="M136" s="43"/>
      <c r="N136" s="42">
        <v>1.0</v>
      </c>
      <c r="O136" s="49">
        <v>1000.0</v>
      </c>
      <c r="P136" s="50"/>
      <c r="Q136" s="50"/>
      <c r="R136" s="50"/>
      <c r="S136" s="43"/>
      <c r="T136" s="43"/>
      <c r="U136" s="43"/>
      <c r="V136" s="43"/>
      <c r="W136" s="43"/>
      <c r="X136" s="43"/>
      <c r="Y136" s="51"/>
      <c r="Z136" s="52">
        <v>1.3</v>
      </c>
      <c r="AA136" s="42" t="s">
        <v>262</v>
      </c>
      <c r="AB136" s="84" t="s">
        <v>716</v>
      </c>
      <c r="AC136" s="54" t="s">
        <v>670</v>
      </c>
      <c r="AD136" s="54" t="s">
        <v>99</v>
      </c>
      <c r="AE136" s="85" t="str">
        <f t="shared" si="1"/>
        <v>12</v>
      </c>
      <c r="AF136" s="55">
        <v>0.87</v>
      </c>
      <c r="AG136" s="56">
        <f t="shared" si="20"/>
        <v>1.218</v>
      </c>
      <c r="AH136" s="55">
        <f t="shared" si="2"/>
        <v>-1.17</v>
      </c>
      <c r="AI136" s="55">
        <f t="shared" si="9"/>
        <v>1.218</v>
      </c>
      <c r="AJ136" s="41">
        <f t="shared" si="3"/>
        <v>0.3307692308</v>
      </c>
      <c r="AK136" s="55"/>
      <c r="AL136" s="55"/>
      <c r="AM136" s="55"/>
      <c r="AN136" s="55"/>
      <c r="AO136" s="55"/>
      <c r="AP136" s="55"/>
      <c r="AQ136" s="55"/>
      <c r="AR136" s="55"/>
    </row>
    <row r="137" ht="15.75" customHeight="1">
      <c r="A137" s="59"/>
      <c r="B137" s="60" t="s">
        <v>45</v>
      </c>
      <c r="C137" s="61" t="s">
        <v>717</v>
      </c>
      <c r="D137" s="62" t="s">
        <v>718</v>
      </c>
      <c r="E137" s="63">
        <v>0.0</v>
      </c>
      <c r="F137" s="63">
        <v>0.0</v>
      </c>
      <c r="G137" s="63" t="s">
        <v>86</v>
      </c>
      <c r="H137" s="100" t="s">
        <v>718</v>
      </c>
      <c r="I137" s="64" t="s">
        <v>719</v>
      </c>
      <c r="J137" s="65"/>
      <c r="K137" s="65"/>
      <c r="L137" s="65"/>
      <c r="M137" s="66"/>
      <c r="N137" s="63">
        <v>0.0</v>
      </c>
      <c r="O137" s="67">
        <v>0.0</v>
      </c>
      <c r="P137" s="68"/>
      <c r="Q137" s="68"/>
      <c r="R137" s="68"/>
      <c r="S137" s="66"/>
      <c r="T137" s="66"/>
      <c r="U137" s="66"/>
      <c r="V137" s="66"/>
      <c r="W137" s="66"/>
      <c r="X137" s="66"/>
      <c r="Y137" s="69"/>
      <c r="Z137" s="70">
        <v>1.3</v>
      </c>
      <c r="AA137" s="63" t="s">
        <v>262</v>
      </c>
      <c r="AB137" s="71" t="s">
        <v>720</v>
      </c>
      <c r="AC137" s="72" t="s">
        <v>670</v>
      </c>
      <c r="AD137" s="72" t="s">
        <v>99</v>
      </c>
      <c r="AE137" s="73" t="str">
        <f t="shared" si="1"/>
        <v>12</v>
      </c>
      <c r="AF137" s="74">
        <v>0.87</v>
      </c>
      <c r="AG137" s="75">
        <f t="shared" si="20"/>
        <v>1.218</v>
      </c>
      <c r="AH137" s="74">
        <f t="shared" si="2"/>
        <v>-1.17</v>
      </c>
      <c r="AI137" s="74">
        <f t="shared" si="9"/>
        <v>1.218</v>
      </c>
      <c r="AJ137" s="41">
        <f t="shared" si="3"/>
        <v>0.3307692308</v>
      </c>
      <c r="AK137" s="74"/>
      <c r="AL137" s="74"/>
      <c r="AM137" s="74"/>
      <c r="AN137" s="74"/>
      <c r="AO137" s="74"/>
      <c r="AP137" s="74"/>
      <c r="AQ137" s="74"/>
      <c r="AR137" s="74"/>
    </row>
    <row r="138" ht="15.75" customHeight="1">
      <c r="A138" s="81"/>
      <c r="B138" s="82" t="s">
        <v>45</v>
      </c>
      <c r="C138" s="83" t="s">
        <v>721</v>
      </c>
      <c r="D138" s="45" t="s">
        <v>722</v>
      </c>
      <c r="E138" s="42">
        <v>1.0</v>
      </c>
      <c r="F138" s="42">
        <v>0.0</v>
      </c>
      <c r="G138" s="42" t="s">
        <v>47</v>
      </c>
      <c r="H138" s="129" t="s">
        <v>722</v>
      </c>
      <c r="I138" s="47" t="s">
        <v>723</v>
      </c>
      <c r="J138" s="48"/>
      <c r="K138" s="48"/>
      <c r="L138" s="48"/>
      <c r="M138" s="43"/>
      <c r="N138" s="42">
        <v>1.0</v>
      </c>
      <c r="O138" s="49">
        <v>1000.0</v>
      </c>
      <c r="P138" s="50"/>
      <c r="Q138" s="50"/>
      <c r="R138" s="50"/>
      <c r="S138" s="43"/>
      <c r="T138" s="43"/>
      <c r="U138" s="43"/>
      <c r="V138" s="43"/>
      <c r="W138" s="43"/>
      <c r="X138" s="43"/>
      <c r="Y138" s="51"/>
      <c r="Z138" s="52">
        <v>1.09</v>
      </c>
      <c r="AA138" s="42" t="s">
        <v>262</v>
      </c>
      <c r="AB138" s="84" t="s">
        <v>724</v>
      </c>
      <c r="AC138" s="54" t="s">
        <v>670</v>
      </c>
      <c r="AD138" s="54" t="s">
        <v>99</v>
      </c>
      <c r="AE138" s="85" t="str">
        <f t="shared" si="1"/>
        <v>12</v>
      </c>
      <c r="AF138" s="55">
        <v>0.72</v>
      </c>
      <c r="AG138" s="56">
        <f t="shared" si="20"/>
        <v>1.008</v>
      </c>
      <c r="AH138" s="55">
        <f t="shared" si="2"/>
        <v>-0.981</v>
      </c>
      <c r="AI138" s="55">
        <f t="shared" si="9"/>
        <v>1.008</v>
      </c>
      <c r="AJ138" s="41">
        <f t="shared" si="3"/>
        <v>0.3394495413</v>
      </c>
      <c r="AK138" s="55"/>
      <c r="AL138" s="55"/>
      <c r="AM138" s="55"/>
      <c r="AN138" s="55"/>
      <c r="AO138" s="55"/>
      <c r="AP138" s="55"/>
      <c r="AQ138" s="55"/>
      <c r="AR138" s="55"/>
    </row>
    <row r="139" ht="15.75" customHeight="1">
      <c r="A139" s="81"/>
      <c r="B139" s="82" t="s">
        <v>45</v>
      </c>
      <c r="C139" s="83" t="s">
        <v>725</v>
      </c>
      <c r="D139" s="45" t="s">
        <v>726</v>
      </c>
      <c r="E139" s="42">
        <v>1.0</v>
      </c>
      <c r="F139" s="42">
        <v>0.0</v>
      </c>
      <c r="G139" s="42" t="s">
        <v>47</v>
      </c>
      <c r="H139" s="45" t="s">
        <v>726</v>
      </c>
      <c r="I139" s="47" t="s">
        <v>727</v>
      </c>
      <c r="J139" s="48"/>
      <c r="K139" s="48"/>
      <c r="L139" s="48"/>
      <c r="M139" s="43"/>
      <c r="N139" s="42">
        <v>1.0</v>
      </c>
      <c r="O139" s="49">
        <v>1000.0</v>
      </c>
      <c r="P139" s="50"/>
      <c r="Q139" s="50"/>
      <c r="R139" s="50"/>
      <c r="S139" s="43"/>
      <c r="T139" s="43"/>
      <c r="U139" s="43"/>
      <c r="V139" s="43"/>
      <c r="W139" s="43"/>
      <c r="X139" s="43"/>
      <c r="Y139" s="51"/>
      <c r="Z139" s="52">
        <v>0.99</v>
      </c>
      <c r="AA139" s="42" t="s">
        <v>262</v>
      </c>
      <c r="AB139" s="84" t="s">
        <v>728</v>
      </c>
      <c r="AC139" s="54" t="s">
        <v>670</v>
      </c>
      <c r="AD139" s="54" t="s">
        <v>99</v>
      </c>
      <c r="AE139" s="85" t="str">
        <f t="shared" si="1"/>
        <v>12</v>
      </c>
      <c r="AF139" s="55">
        <v>0.65</v>
      </c>
      <c r="AG139" s="56">
        <f t="shared" si="20"/>
        <v>0.91</v>
      </c>
      <c r="AH139" s="55">
        <f t="shared" si="2"/>
        <v>-0.891</v>
      </c>
      <c r="AI139" s="55">
        <f t="shared" si="9"/>
        <v>0.91</v>
      </c>
      <c r="AJ139" s="41">
        <f t="shared" si="3"/>
        <v>0.3434343434</v>
      </c>
      <c r="AK139" s="55"/>
      <c r="AL139" s="55"/>
      <c r="AM139" s="55"/>
      <c r="AN139" s="55"/>
      <c r="AO139" s="55"/>
      <c r="AP139" s="55"/>
      <c r="AQ139" s="55"/>
      <c r="AR139" s="55"/>
    </row>
    <row r="140" ht="15.75" customHeight="1">
      <c r="A140" s="81"/>
      <c r="B140" s="82" t="s">
        <v>45</v>
      </c>
      <c r="C140" s="83" t="s">
        <v>729</v>
      </c>
      <c r="D140" s="45" t="s">
        <v>730</v>
      </c>
      <c r="E140" s="42">
        <v>1.0</v>
      </c>
      <c r="F140" s="42">
        <v>0.0</v>
      </c>
      <c r="G140" s="42" t="s">
        <v>47</v>
      </c>
      <c r="H140" s="129" t="s">
        <v>730</v>
      </c>
      <c r="I140" s="47" t="s">
        <v>731</v>
      </c>
      <c r="J140" s="48"/>
      <c r="K140" s="48"/>
      <c r="L140" s="48"/>
      <c r="M140" s="43"/>
      <c r="N140" s="42">
        <v>1.0</v>
      </c>
      <c r="O140" s="49">
        <v>1000.0</v>
      </c>
      <c r="P140" s="50"/>
      <c r="Q140" s="50"/>
      <c r="R140" s="50"/>
      <c r="S140" s="43"/>
      <c r="T140" s="43"/>
      <c r="U140" s="43"/>
      <c r="V140" s="43"/>
      <c r="W140" s="43"/>
      <c r="X140" s="43"/>
      <c r="Y140" s="51"/>
      <c r="Z140" s="52">
        <v>1.55</v>
      </c>
      <c r="AA140" s="42" t="s">
        <v>262</v>
      </c>
      <c r="AB140" s="84" t="s">
        <v>732</v>
      </c>
      <c r="AC140" s="54" t="s">
        <v>670</v>
      </c>
      <c r="AD140" s="54" t="s">
        <v>99</v>
      </c>
      <c r="AE140" s="85" t="str">
        <f t="shared" si="1"/>
        <v>12</v>
      </c>
      <c r="AF140" s="55">
        <v>1.02</v>
      </c>
      <c r="AG140" s="130">
        <v>1.45</v>
      </c>
      <c r="AH140" s="55">
        <f t="shared" si="2"/>
        <v>-1.395</v>
      </c>
      <c r="AI140" s="55">
        <f t="shared" si="9"/>
        <v>1.428</v>
      </c>
      <c r="AJ140" s="41">
        <f t="shared" si="3"/>
        <v>0.3419354839</v>
      </c>
      <c r="AK140" s="74"/>
      <c r="AL140" s="74"/>
      <c r="AM140" s="74"/>
      <c r="AN140" s="74"/>
      <c r="AO140" s="74"/>
      <c r="AP140" s="74"/>
      <c r="AQ140" s="74"/>
      <c r="AR140" s="74"/>
    </row>
    <row r="141" ht="15.75" customHeight="1">
      <c r="A141" s="81"/>
      <c r="B141" s="82" t="s">
        <v>45</v>
      </c>
      <c r="C141" s="83" t="s">
        <v>733</v>
      </c>
      <c r="D141" s="45" t="s">
        <v>734</v>
      </c>
      <c r="E141" s="42">
        <v>1.0</v>
      </c>
      <c r="F141" s="42">
        <v>0.0</v>
      </c>
      <c r="G141" s="42" t="s">
        <v>47</v>
      </c>
      <c r="H141" s="45" t="s">
        <v>734</v>
      </c>
      <c r="I141" s="47" t="s">
        <v>735</v>
      </c>
      <c r="J141" s="48"/>
      <c r="K141" s="48"/>
      <c r="L141" s="48"/>
      <c r="M141" s="43"/>
      <c r="N141" s="42">
        <v>1.0</v>
      </c>
      <c r="O141" s="49">
        <v>1000.0</v>
      </c>
      <c r="P141" s="50"/>
      <c r="Q141" s="50"/>
      <c r="R141" s="50"/>
      <c r="S141" s="43"/>
      <c r="T141" s="43"/>
      <c r="U141" s="43"/>
      <c r="V141" s="43"/>
      <c r="W141" s="43"/>
      <c r="X141" s="43"/>
      <c r="Y141" s="51"/>
      <c r="Z141" s="52">
        <v>1.3</v>
      </c>
      <c r="AA141" s="42" t="s">
        <v>262</v>
      </c>
      <c r="AB141" s="84" t="s">
        <v>736</v>
      </c>
      <c r="AC141" s="54" t="s">
        <v>670</v>
      </c>
      <c r="AD141" s="54" t="s">
        <v>92</v>
      </c>
      <c r="AE141" s="85" t="str">
        <f t="shared" si="1"/>
        <v>6</v>
      </c>
      <c r="AF141" s="55">
        <v>0.87</v>
      </c>
      <c r="AG141" s="56">
        <f t="shared" ref="AG141:AG146" si="21">AF141*0.4+AF141</f>
        <v>1.218</v>
      </c>
      <c r="AH141" s="55">
        <f t="shared" si="2"/>
        <v>-1.17</v>
      </c>
      <c r="AI141" s="55">
        <f t="shared" si="9"/>
        <v>1.218</v>
      </c>
      <c r="AJ141" s="41">
        <f t="shared" si="3"/>
        <v>0.3307692308</v>
      </c>
      <c r="AK141" s="74"/>
      <c r="AL141" s="74"/>
      <c r="AM141" s="74"/>
      <c r="AN141" s="74"/>
      <c r="AO141" s="74"/>
      <c r="AP141" s="74"/>
      <c r="AQ141" s="74"/>
      <c r="AR141" s="74"/>
    </row>
    <row r="142" ht="15.75" customHeight="1">
      <c r="A142" s="81"/>
      <c r="B142" s="82" t="s">
        <v>45</v>
      </c>
      <c r="C142" s="83" t="s">
        <v>737</v>
      </c>
      <c r="D142" s="45" t="s">
        <v>738</v>
      </c>
      <c r="E142" s="42">
        <v>1.0</v>
      </c>
      <c r="F142" s="42">
        <v>0.0</v>
      </c>
      <c r="G142" s="42" t="s">
        <v>47</v>
      </c>
      <c r="H142" s="45" t="s">
        <v>738</v>
      </c>
      <c r="I142" s="47" t="s">
        <v>739</v>
      </c>
      <c r="J142" s="48"/>
      <c r="K142" s="48"/>
      <c r="L142" s="48"/>
      <c r="M142" s="43"/>
      <c r="N142" s="42">
        <v>1.0</v>
      </c>
      <c r="O142" s="49">
        <v>1000.0</v>
      </c>
      <c r="P142" s="50"/>
      <c r="Q142" s="50"/>
      <c r="R142" s="50"/>
      <c r="S142" s="43"/>
      <c r="T142" s="43"/>
      <c r="U142" s="43"/>
      <c r="V142" s="43"/>
      <c r="W142" s="43"/>
      <c r="X142" s="43"/>
      <c r="Y142" s="51"/>
      <c r="Z142" s="52">
        <v>1.09</v>
      </c>
      <c r="AA142" s="42" t="s">
        <v>262</v>
      </c>
      <c r="AB142" s="53" t="s">
        <v>740</v>
      </c>
      <c r="AC142" s="54" t="s">
        <v>670</v>
      </c>
      <c r="AD142" s="54" t="s">
        <v>99</v>
      </c>
      <c r="AE142" s="85" t="str">
        <f t="shared" si="1"/>
        <v>12</v>
      </c>
      <c r="AF142" s="55">
        <v>0.7</v>
      </c>
      <c r="AG142" s="56">
        <f t="shared" si="21"/>
        <v>0.98</v>
      </c>
      <c r="AH142" s="55">
        <f t="shared" si="2"/>
        <v>-0.981</v>
      </c>
      <c r="AI142" s="55">
        <f t="shared" si="9"/>
        <v>0.98</v>
      </c>
      <c r="AJ142" s="57">
        <f t="shared" si="3"/>
        <v>0.3577981651</v>
      </c>
      <c r="AK142" s="131"/>
      <c r="AL142" s="131"/>
      <c r="AM142" s="131"/>
      <c r="AN142" s="131"/>
      <c r="AO142" s="131"/>
      <c r="AP142" s="131"/>
      <c r="AQ142" s="131"/>
      <c r="AR142" s="131"/>
    </row>
    <row r="143" ht="15.75" customHeight="1">
      <c r="A143" s="59"/>
      <c r="B143" s="60" t="s">
        <v>45</v>
      </c>
      <c r="C143" s="61" t="s">
        <v>741</v>
      </c>
      <c r="D143" s="62" t="s">
        <v>742</v>
      </c>
      <c r="E143" s="63">
        <v>0.0</v>
      </c>
      <c r="F143" s="63">
        <v>0.0</v>
      </c>
      <c r="G143" s="63" t="s">
        <v>86</v>
      </c>
      <c r="H143" s="62" t="s">
        <v>742</v>
      </c>
      <c r="I143" s="64" t="s">
        <v>743</v>
      </c>
      <c r="J143" s="65"/>
      <c r="K143" s="65"/>
      <c r="L143" s="65"/>
      <c r="M143" s="66"/>
      <c r="N143" s="63">
        <v>0.0</v>
      </c>
      <c r="O143" s="67">
        <v>0.0</v>
      </c>
      <c r="P143" s="68"/>
      <c r="Q143" s="68"/>
      <c r="R143" s="68"/>
      <c r="S143" s="66"/>
      <c r="T143" s="66"/>
      <c r="U143" s="66"/>
      <c r="V143" s="66"/>
      <c r="W143" s="66"/>
      <c r="X143" s="66"/>
      <c r="Y143" s="69"/>
      <c r="Z143" s="70">
        <v>0.59</v>
      </c>
      <c r="AA143" s="63" t="s">
        <v>262</v>
      </c>
      <c r="AB143" s="71" t="s">
        <v>744</v>
      </c>
      <c r="AC143" s="72" t="s">
        <v>670</v>
      </c>
      <c r="AD143" s="72" t="s">
        <v>99</v>
      </c>
      <c r="AE143" s="73" t="str">
        <f t="shared" si="1"/>
        <v>12</v>
      </c>
      <c r="AF143" s="74">
        <v>0.37</v>
      </c>
      <c r="AG143" s="75">
        <f t="shared" si="21"/>
        <v>0.518</v>
      </c>
      <c r="AH143" s="74">
        <f t="shared" si="2"/>
        <v>-0.531</v>
      </c>
      <c r="AI143" s="74">
        <f t="shared" si="9"/>
        <v>0.518</v>
      </c>
      <c r="AJ143" s="41">
        <f t="shared" si="3"/>
        <v>0.3728813559</v>
      </c>
      <c r="AK143" s="74"/>
      <c r="AL143" s="74"/>
      <c r="AM143" s="74"/>
      <c r="AN143" s="74"/>
      <c r="AO143" s="74"/>
      <c r="AP143" s="74"/>
      <c r="AQ143" s="74"/>
      <c r="AR143" s="74"/>
    </row>
    <row r="144" ht="15.75" customHeight="1">
      <c r="A144" s="59"/>
      <c r="B144" s="60" t="s">
        <v>45</v>
      </c>
      <c r="C144" s="61" t="s">
        <v>745</v>
      </c>
      <c r="D144" s="62" t="s">
        <v>746</v>
      </c>
      <c r="E144" s="63">
        <v>0.0</v>
      </c>
      <c r="F144" s="63">
        <v>0.0</v>
      </c>
      <c r="G144" s="63" t="s">
        <v>86</v>
      </c>
      <c r="H144" s="62" t="s">
        <v>746</v>
      </c>
      <c r="I144" s="64" t="s">
        <v>747</v>
      </c>
      <c r="J144" s="65"/>
      <c r="K144" s="65"/>
      <c r="L144" s="65"/>
      <c r="M144" s="66"/>
      <c r="N144" s="63">
        <v>0.0</v>
      </c>
      <c r="O144" s="67">
        <v>0.0</v>
      </c>
      <c r="P144" s="68"/>
      <c r="Q144" s="68"/>
      <c r="R144" s="68"/>
      <c r="S144" s="66"/>
      <c r="T144" s="66"/>
      <c r="U144" s="66"/>
      <c r="V144" s="66"/>
      <c r="W144" s="66"/>
      <c r="X144" s="66"/>
      <c r="Y144" s="69"/>
      <c r="Z144" s="70">
        <v>0.59</v>
      </c>
      <c r="AA144" s="63" t="s">
        <v>262</v>
      </c>
      <c r="AB144" s="71" t="s">
        <v>748</v>
      </c>
      <c r="AC144" s="72" t="s">
        <v>670</v>
      </c>
      <c r="AD144" s="72" t="s">
        <v>99</v>
      </c>
      <c r="AE144" s="73" t="str">
        <f t="shared" si="1"/>
        <v>12</v>
      </c>
      <c r="AF144" s="74">
        <v>0.37</v>
      </c>
      <c r="AG144" s="56">
        <f t="shared" si="21"/>
        <v>0.518</v>
      </c>
      <c r="AH144" s="74">
        <f t="shared" si="2"/>
        <v>-0.531</v>
      </c>
      <c r="AI144" s="74">
        <f t="shared" si="9"/>
        <v>0.518</v>
      </c>
      <c r="AJ144" s="41">
        <f t="shared" si="3"/>
        <v>0.3728813559</v>
      </c>
      <c r="AK144" s="74"/>
      <c r="AL144" s="74"/>
      <c r="AM144" s="74"/>
      <c r="AN144" s="74"/>
      <c r="AO144" s="74"/>
      <c r="AP144" s="74"/>
      <c r="AQ144" s="74"/>
      <c r="AR144" s="74"/>
    </row>
    <row r="145" ht="15.75" customHeight="1">
      <c r="A145" s="81"/>
      <c r="B145" s="82" t="s">
        <v>45</v>
      </c>
      <c r="C145" s="83" t="s">
        <v>749</v>
      </c>
      <c r="D145" s="45" t="s">
        <v>750</v>
      </c>
      <c r="E145" s="42">
        <v>1.0</v>
      </c>
      <c r="F145" s="42">
        <v>0.0</v>
      </c>
      <c r="G145" s="42" t="s">
        <v>47</v>
      </c>
      <c r="H145" s="45" t="s">
        <v>750</v>
      </c>
      <c r="I145" s="47" t="s">
        <v>751</v>
      </c>
      <c r="J145" s="48"/>
      <c r="K145" s="48"/>
      <c r="L145" s="48"/>
      <c r="M145" s="43"/>
      <c r="N145" s="42">
        <v>1.0</v>
      </c>
      <c r="O145" s="49">
        <v>1000.0</v>
      </c>
      <c r="P145" s="50"/>
      <c r="Q145" s="50"/>
      <c r="R145" s="50"/>
      <c r="S145" s="43"/>
      <c r="T145" s="43"/>
      <c r="U145" s="43"/>
      <c r="V145" s="43"/>
      <c r="W145" s="43"/>
      <c r="X145" s="43"/>
      <c r="Y145" s="51"/>
      <c r="Z145" s="52">
        <v>0.59</v>
      </c>
      <c r="AA145" s="42" t="s">
        <v>262</v>
      </c>
      <c r="AB145" s="84" t="s">
        <v>752</v>
      </c>
      <c r="AC145" s="54" t="s">
        <v>670</v>
      </c>
      <c r="AD145" s="54" t="s">
        <v>99</v>
      </c>
      <c r="AE145" s="85" t="str">
        <f t="shared" si="1"/>
        <v>12</v>
      </c>
      <c r="AF145" s="55">
        <v>0.35</v>
      </c>
      <c r="AG145" s="56">
        <f t="shared" si="21"/>
        <v>0.49</v>
      </c>
      <c r="AH145" s="55">
        <f t="shared" si="2"/>
        <v>-0.531</v>
      </c>
      <c r="AI145" s="55">
        <f t="shared" si="9"/>
        <v>0.49</v>
      </c>
      <c r="AJ145" s="41">
        <f t="shared" si="3"/>
        <v>0.406779661</v>
      </c>
      <c r="AK145" s="55"/>
      <c r="AL145" s="55"/>
      <c r="AM145" s="55"/>
      <c r="AN145" s="55"/>
      <c r="AO145" s="55"/>
      <c r="AP145" s="55"/>
      <c r="AQ145" s="55"/>
      <c r="AR145" s="55"/>
    </row>
    <row r="146" ht="15.75" customHeight="1">
      <c r="A146" s="81"/>
      <c r="B146" s="82" t="s">
        <v>45</v>
      </c>
      <c r="C146" s="83" t="s">
        <v>753</v>
      </c>
      <c r="D146" s="45" t="s">
        <v>754</v>
      </c>
      <c r="E146" s="42">
        <v>1.0</v>
      </c>
      <c r="F146" s="42">
        <v>0.0</v>
      </c>
      <c r="G146" s="42" t="s">
        <v>47</v>
      </c>
      <c r="H146" s="45" t="s">
        <v>754</v>
      </c>
      <c r="I146" s="47" t="s">
        <v>755</v>
      </c>
      <c r="J146" s="48"/>
      <c r="K146" s="48"/>
      <c r="L146" s="48"/>
      <c r="M146" s="43"/>
      <c r="N146" s="42">
        <v>1.0</v>
      </c>
      <c r="O146" s="49">
        <v>1000.0</v>
      </c>
      <c r="P146" s="50"/>
      <c r="Q146" s="50"/>
      <c r="R146" s="50"/>
      <c r="S146" s="43"/>
      <c r="T146" s="43"/>
      <c r="U146" s="43"/>
      <c r="V146" s="43"/>
      <c r="W146" s="43"/>
      <c r="X146" s="43"/>
      <c r="Y146" s="51"/>
      <c r="Z146" s="52">
        <v>0.79</v>
      </c>
      <c r="AA146" s="42" t="s">
        <v>262</v>
      </c>
      <c r="AB146" s="84" t="s">
        <v>756</v>
      </c>
      <c r="AC146" s="54" t="s">
        <v>670</v>
      </c>
      <c r="AD146" s="54" t="s">
        <v>99</v>
      </c>
      <c r="AE146" s="85" t="str">
        <f t="shared" si="1"/>
        <v>12</v>
      </c>
      <c r="AF146" s="55">
        <v>0.52</v>
      </c>
      <c r="AG146" s="56">
        <f t="shared" si="21"/>
        <v>0.728</v>
      </c>
      <c r="AH146" s="55">
        <f t="shared" si="2"/>
        <v>-0.711</v>
      </c>
      <c r="AI146" s="55">
        <f t="shared" si="9"/>
        <v>0.728</v>
      </c>
      <c r="AJ146" s="41">
        <f t="shared" si="3"/>
        <v>0.3417721519</v>
      </c>
      <c r="AK146" s="74"/>
      <c r="AL146" s="74"/>
      <c r="AM146" s="74"/>
      <c r="AN146" s="74"/>
      <c r="AO146" s="74"/>
      <c r="AP146" s="74"/>
      <c r="AQ146" s="74"/>
      <c r="AR146" s="74"/>
    </row>
    <row r="147" ht="15.75" customHeight="1">
      <c r="A147" s="96"/>
      <c r="B147" s="82" t="s">
        <v>45</v>
      </c>
      <c r="C147" s="83" t="s">
        <v>757</v>
      </c>
      <c r="D147" s="45" t="s">
        <v>758</v>
      </c>
      <c r="E147" s="42">
        <v>1.0</v>
      </c>
      <c r="F147" s="42">
        <v>0.0</v>
      </c>
      <c r="G147" s="42" t="s">
        <v>47</v>
      </c>
      <c r="H147" s="45" t="s">
        <v>758</v>
      </c>
      <c r="I147" s="47" t="s">
        <v>759</v>
      </c>
      <c r="J147" s="48"/>
      <c r="K147" s="48"/>
      <c r="L147" s="48"/>
      <c r="M147" s="43"/>
      <c r="N147" s="42">
        <v>1.0</v>
      </c>
      <c r="O147" s="49">
        <v>1000.0</v>
      </c>
      <c r="P147" s="50"/>
      <c r="Q147" s="50"/>
      <c r="R147" s="50"/>
      <c r="S147" s="43"/>
      <c r="T147" s="43"/>
      <c r="U147" s="43"/>
      <c r="V147" s="43"/>
      <c r="W147" s="43"/>
      <c r="X147" s="43"/>
      <c r="Y147" s="51"/>
      <c r="Z147" s="52">
        <v>0.89</v>
      </c>
      <c r="AA147" s="42" t="s">
        <v>97</v>
      </c>
      <c r="AB147" s="53" t="s">
        <v>669</v>
      </c>
      <c r="AC147" s="54" t="s">
        <v>670</v>
      </c>
      <c r="AD147" s="54" t="s">
        <v>99</v>
      </c>
      <c r="AE147" s="55" t="str">
        <f t="shared" si="1"/>
        <v>12</v>
      </c>
      <c r="AF147" s="55">
        <v>0.7</v>
      </c>
      <c r="AG147" s="56">
        <f>AF147*0.2+AF147</f>
        <v>0.84</v>
      </c>
      <c r="AH147" s="55">
        <f t="shared" si="2"/>
        <v>-0.801</v>
      </c>
      <c r="AI147" s="55">
        <f t="shared" si="9"/>
        <v>0.98</v>
      </c>
      <c r="AJ147" s="41">
        <f t="shared" si="3"/>
        <v>0.2134831461</v>
      </c>
      <c r="AK147" s="55"/>
      <c r="AL147" s="55"/>
      <c r="AM147" s="55"/>
      <c r="AN147" s="55"/>
      <c r="AO147" s="55"/>
      <c r="AP147" s="55"/>
      <c r="AQ147" s="55"/>
      <c r="AR147" s="55"/>
    </row>
    <row r="148" ht="15.75" customHeight="1">
      <c r="A148" s="42"/>
      <c r="B148" s="43" t="s">
        <v>45</v>
      </c>
      <c r="C148" s="44" t="s">
        <v>760</v>
      </c>
      <c r="D148" s="78" t="s">
        <v>761</v>
      </c>
      <c r="E148" s="77">
        <v>1.0</v>
      </c>
      <c r="F148" s="42">
        <v>0.0</v>
      </c>
      <c r="G148" s="42" t="s">
        <v>47</v>
      </c>
      <c r="H148" s="89" t="s">
        <v>762</v>
      </c>
      <c r="I148" s="47" t="s">
        <v>763</v>
      </c>
      <c r="J148" s="48"/>
      <c r="K148" s="48"/>
      <c r="L148" s="48"/>
      <c r="M148" s="43"/>
      <c r="N148" s="42">
        <v>1.0</v>
      </c>
      <c r="O148" s="49">
        <v>1000.0</v>
      </c>
      <c r="P148" s="50"/>
      <c r="Q148" s="50"/>
      <c r="R148" s="50"/>
      <c r="S148" s="43"/>
      <c r="T148" s="43"/>
      <c r="U148" s="43"/>
      <c r="V148" s="43"/>
      <c r="W148" s="43"/>
      <c r="X148" s="43"/>
      <c r="Y148" s="51"/>
      <c r="Z148" s="52">
        <v>0.85</v>
      </c>
      <c r="AA148" s="42" t="s">
        <v>111</v>
      </c>
      <c r="AB148" s="88" t="s">
        <v>764</v>
      </c>
      <c r="AC148" s="54" t="s">
        <v>765</v>
      </c>
      <c r="AD148" s="54" t="s">
        <v>99</v>
      </c>
      <c r="AE148" s="55" t="str">
        <f t="shared" si="1"/>
        <v>12</v>
      </c>
      <c r="AF148" s="55">
        <v>0.54</v>
      </c>
      <c r="AG148" s="56">
        <f>AF148*0.45+AF148</f>
        <v>0.783</v>
      </c>
      <c r="AH148" s="55">
        <f t="shared" si="2"/>
        <v>-0.765</v>
      </c>
      <c r="AI148" s="55">
        <f t="shared" si="9"/>
        <v>0.756</v>
      </c>
      <c r="AJ148" s="41">
        <f t="shared" si="3"/>
        <v>0.3647058824</v>
      </c>
      <c r="AK148" s="55"/>
      <c r="AL148" s="55"/>
      <c r="AM148" s="55"/>
      <c r="AN148" s="55"/>
      <c r="AO148" s="55"/>
      <c r="AP148" s="55"/>
      <c r="AQ148" s="55"/>
      <c r="AR148" s="55"/>
    </row>
    <row r="149" ht="15.75" customHeight="1">
      <c r="A149" s="42"/>
      <c r="B149" s="43" t="s">
        <v>45</v>
      </c>
      <c r="C149" s="113" t="s">
        <v>766</v>
      </c>
      <c r="D149" s="132" t="s">
        <v>767</v>
      </c>
      <c r="E149" s="77">
        <v>1.0</v>
      </c>
      <c r="F149" s="42">
        <v>0.0</v>
      </c>
      <c r="G149" s="42" t="s">
        <v>47</v>
      </c>
      <c r="H149" s="45" t="s">
        <v>768</v>
      </c>
      <c r="I149" s="47" t="s">
        <v>147</v>
      </c>
      <c r="J149" s="48"/>
      <c r="K149" s="48"/>
      <c r="L149" s="48"/>
      <c r="M149" s="43"/>
      <c r="N149" s="42">
        <v>1.0</v>
      </c>
      <c r="O149" s="49">
        <v>1000.0</v>
      </c>
      <c r="P149" s="50"/>
      <c r="Q149" s="50"/>
      <c r="R149" s="50"/>
      <c r="S149" s="43"/>
      <c r="T149" s="43"/>
      <c r="U149" s="43"/>
      <c r="V149" s="43"/>
      <c r="W149" s="43"/>
      <c r="X149" s="43"/>
      <c r="Y149" s="51"/>
      <c r="Z149" s="133">
        <v>1.0</v>
      </c>
      <c r="AA149" s="42" t="s">
        <v>111</v>
      </c>
      <c r="AB149" s="53" t="s">
        <v>769</v>
      </c>
      <c r="AC149" s="54" t="s">
        <v>765</v>
      </c>
      <c r="AD149" s="54" t="s">
        <v>99</v>
      </c>
      <c r="AE149" s="55" t="str">
        <f t="shared" si="1"/>
        <v>12</v>
      </c>
      <c r="AF149" s="55">
        <v>0.39</v>
      </c>
      <c r="AG149" s="56">
        <v>0.8</v>
      </c>
      <c r="AH149" s="55">
        <f t="shared" si="2"/>
        <v>-0.9</v>
      </c>
      <c r="AI149" s="55">
        <f t="shared" si="9"/>
        <v>0.546</v>
      </c>
      <c r="AJ149" s="41">
        <f t="shared" si="3"/>
        <v>0.61</v>
      </c>
      <c r="AK149" s="55"/>
      <c r="AL149" s="55"/>
      <c r="AM149" s="55"/>
      <c r="AN149" s="55"/>
      <c r="AO149" s="55"/>
      <c r="AP149" s="55"/>
      <c r="AQ149" s="55"/>
      <c r="AR149" s="55"/>
    </row>
    <row r="150" ht="15.75" customHeight="1">
      <c r="A150" s="81"/>
      <c r="B150" s="82" t="s">
        <v>45</v>
      </c>
      <c r="C150" s="83" t="s">
        <v>770</v>
      </c>
      <c r="D150" s="45" t="s">
        <v>771</v>
      </c>
      <c r="E150" s="42">
        <v>1.0</v>
      </c>
      <c r="F150" s="42">
        <v>0.0</v>
      </c>
      <c r="G150" s="42" t="s">
        <v>47</v>
      </c>
      <c r="H150" s="45" t="s">
        <v>771</v>
      </c>
      <c r="I150" s="47" t="s">
        <v>772</v>
      </c>
      <c r="J150" s="48"/>
      <c r="K150" s="48"/>
      <c r="L150" s="48"/>
      <c r="M150" s="43"/>
      <c r="N150" s="42">
        <v>1.0</v>
      </c>
      <c r="O150" s="49">
        <v>1000.0</v>
      </c>
      <c r="P150" s="50"/>
      <c r="Q150" s="50"/>
      <c r="R150" s="50"/>
      <c r="S150" s="43"/>
      <c r="T150" s="43"/>
      <c r="U150" s="43"/>
      <c r="V150" s="43"/>
      <c r="W150" s="43"/>
      <c r="X150" s="43"/>
      <c r="Y150" s="51"/>
      <c r="Z150" s="52">
        <v>2.49</v>
      </c>
      <c r="AA150" s="42" t="s">
        <v>89</v>
      </c>
      <c r="AB150" s="53" t="s">
        <v>773</v>
      </c>
      <c r="AC150" s="54" t="s">
        <v>765</v>
      </c>
      <c r="AD150" s="54" t="s">
        <v>92</v>
      </c>
      <c r="AE150" s="85" t="str">
        <f t="shared" si="1"/>
        <v>6</v>
      </c>
      <c r="AF150" s="55">
        <v>1.61</v>
      </c>
      <c r="AG150" s="56">
        <f t="shared" ref="AG150:AG158" si="22">AF150*0.4+AF150</f>
        <v>2.254</v>
      </c>
      <c r="AH150" s="55">
        <f t="shared" si="2"/>
        <v>-2.241</v>
      </c>
      <c r="AI150" s="55">
        <f t="shared" si="9"/>
        <v>2.254</v>
      </c>
      <c r="AJ150" s="41">
        <f t="shared" si="3"/>
        <v>0.3534136546</v>
      </c>
      <c r="AK150" s="55"/>
      <c r="AL150" s="55"/>
      <c r="AM150" s="55"/>
      <c r="AN150" s="55"/>
      <c r="AO150" s="55"/>
      <c r="AP150" s="55"/>
      <c r="AQ150" s="55"/>
      <c r="AR150" s="55"/>
    </row>
    <row r="151" ht="15.75" customHeight="1">
      <c r="A151" s="81"/>
      <c r="B151" s="82" t="s">
        <v>45</v>
      </c>
      <c r="C151" s="83" t="s">
        <v>774</v>
      </c>
      <c r="D151" s="45" t="s">
        <v>775</v>
      </c>
      <c r="E151" s="42">
        <v>1.0</v>
      </c>
      <c r="F151" s="42">
        <v>0.0</v>
      </c>
      <c r="G151" s="42" t="s">
        <v>47</v>
      </c>
      <c r="H151" s="45" t="s">
        <v>775</v>
      </c>
      <c r="I151" s="47" t="s">
        <v>776</v>
      </c>
      <c r="J151" s="48"/>
      <c r="K151" s="48"/>
      <c r="L151" s="48"/>
      <c r="M151" s="43"/>
      <c r="N151" s="42">
        <v>1.0</v>
      </c>
      <c r="O151" s="49">
        <v>1000.0</v>
      </c>
      <c r="P151" s="50"/>
      <c r="Q151" s="50"/>
      <c r="R151" s="50"/>
      <c r="S151" s="43"/>
      <c r="T151" s="43"/>
      <c r="U151" s="43"/>
      <c r="V151" s="43"/>
      <c r="W151" s="43"/>
      <c r="X151" s="43"/>
      <c r="Y151" s="51"/>
      <c r="Z151" s="52">
        <v>5.69</v>
      </c>
      <c r="AA151" s="42" t="s">
        <v>89</v>
      </c>
      <c r="AB151" s="84" t="s">
        <v>777</v>
      </c>
      <c r="AC151" s="54" t="s">
        <v>765</v>
      </c>
      <c r="AD151" s="54" t="s">
        <v>92</v>
      </c>
      <c r="AE151" s="85" t="str">
        <f t="shared" si="1"/>
        <v>6</v>
      </c>
      <c r="AF151" s="55">
        <v>3.75</v>
      </c>
      <c r="AG151" s="56">
        <f t="shared" si="22"/>
        <v>5.25</v>
      </c>
      <c r="AH151" s="55">
        <f t="shared" si="2"/>
        <v>-5.121</v>
      </c>
      <c r="AI151" s="55">
        <f t="shared" si="9"/>
        <v>5.25</v>
      </c>
      <c r="AJ151" s="41">
        <f t="shared" si="3"/>
        <v>0.3409490334</v>
      </c>
      <c r="AK151" s="55"/>
      <c r="AL151" s="55"/>
      <c r="AM151" s="55"/>
      <c r="AN151" s="55"/>
      <c r="AO151" s="55"/>
      <c r="AP151" s="55"/>
      <c r="AQ151" s="55"/>
      <c r="AR151" s="55"/>
    </row>
    <row r="152" ht="15.75" customHeight="1">
      <c r="A152" s="81"/>
      <c r="B152" s="82" t="s">
        <v>45</v>
      </c>
      <c r="C152" s="83" t="s">
        <v>778</v>
      </c>
      <c r="D152" s="45" t="s">
        <v>779</v>
      </c>
      <c r="E152" s="42">
        <v>1.0</v>
      </c>
      <c r="F152" s="42">
        <v>0.0</v>
      </c>
      <c r="G152" s="42" t="s">
        <v>47</v>
      </c>
      <c r="H152" s="129" t="s">
        <v>779</v>
      </c>
      <c r="I152" s="47" t="s">
        <v>780</v>
      </c>
      <c r="J152" s="48"/>
      <c r="K152" s="48"/>
      <c r="L152" s="48"/>
      <c r="M152" s="43"/>
      <c r="N152" s="42">
        <v>1.0</v>
      </c>
      <c r="O152" s="49">
        <v>1000.0</v>
      </c>
      <c r="P152" s="50"/>
      <c r="Q152" s="50"/>
      <c r="R152" s="50"/>
      <c r="S152" s="43"/>
      <c r="T152" s="43"/>
      <c r="U152" s="43"/>
      <c r="V152" s="43"/>
      <c r="W152" s="43"/>
      <c r="X152" s="43"/>
      <c r="Y152" s="51"/>
      <c r="Z152" s="52">
        <v>0.9</v>
      </c>
      <c r="AA152" s="42" t="s">
        <v>167</v>
      </c>
      <c r="AB152" s="84" t="s">
        <v>781</v>
      </c>
      <c r="AC152" s="54" t="s">
        <v>765</v>
      </c>
      <c r="AD152" s="54" t="s">
        <v>92</v>
      </c>
      <c r="AE152" s="85" t="str">
        <f t="shared" si="1"/>
        <v>6</v>
      </c>
      <c r="AF152" s="55">
        <v>0.6</v>
      </c>
      <c r="AG152" s="56">
        <f t="shared" si="22"/>
        <v>0.84</v>
      </c>
      <c r="AH152" s="55">
        <f t="shared" si="2"/>
        <v>-0.81</v>
      </c>
      <c r="AI152" s="55">
        <f t="shared" si="9"/>
        <v>0.84</v>
      </c>
      <c r="AJ152" s="41">
        <f t="shared" si="3"/>
        <v>0.3333333333</v>
      </c>
      <c r="AK152" s="74"/>
      <c r="AL152" s="74"/>
      <c r="AM152" s="74"/>
      <c r="AN152" s="74"/>
      <c r="AO152" s="74"/>
      <c r="AP152" s="74"/>
      <c r="AQ152" s="74"/>
      <c r="AR152" s="74"/>
    </row>
    <row r="153" ht="15.75" customHeight="1">
      <c r="A153" s="59"/>
      <c r="B153" s="60" t="s">
        <v>45</v>
      </c>
      <c r="C153" s="61" t="s">
        <v>782</v>
      </c>
      <c r="D153" s="62" t="s">
        <v>783</v>
      </c>
      <c r="E153" s="63">
        <v>0.0</v>
      </c>
      <c r="F153" s="63">
        <v>0.0</v>
      </c>
      <c r="G153" s="63" t="s">
        <v>86</v>
      </c>
      <c r="H153" s="62" t="s">
        <v>783</v>
      </c>
      <c r="I153" s="64" t="s">
        <v>784</v>
      </c>
      <c r="J153" s="65"/>
      <c r="K153" s="65"/>
      <c r="L153" s="65"/>
      <c r="M153" s="66"/>
      <c r="N153" s="63">
        <v>0.0</v>
      </c>
      <c r="O153" s="67">
        <v>0.0</v>
      </c>
      <c r="P153" s="68"/>
      <c r="Q153" s="68"/>
      <c r="R153" s="68"/>
      <c r="S153" s="66"/>
      <c r="T153" s="66"/>
      <c r="U153" s="66"/>
      <c r="V153" s="66"/>
      <c r="W153" s="66"/>
      <c r="X153" s="66"/>
      <c r="Y153" s="69"/>
      <c r="Z153" s="70">
        <v>0.89</v>
      </c>
      <c r="AA153" s="63" t="s">
        <v>256</v>
      </c>
      <c r="AB153" s="71" t="s">
        <v>785</v>
      </c>
      <c r="AC153" s="72" t="s">
        <v>765</v>
      </c>
      <c r="AD153" s="72" t="s">
        <v>99</v>
      </c>
      <c r="AE153" s="73" t="str">
        <f t="shared" si="1"/>
        <v>12</v>
      </c>
      <c r="AF153" s="74">
        <v>0.58</v>
      </c>
      <c r="AG153" s="75">
        <f t="shared" si="22"/>
        <v>0.812</v>
      </c>
      <c r="AH153" s="74">
        <f t="shared" si="2"/>
        <v>-0.801</v>
      </c>
      <c r="AI153" s="74">
        <f t="shared" si="9"/>
        <v>0.812</v>
      </c>
      <c r="AJ153" s="41">
        <f t="shared" si="3"/>
        <v>0.3483146067</v>
      </c>
      <c r="AK153" s="74"/>
      <c r="AL153" s="74"/>
      <c r="AM153" s="74"/>
      <c r="AN153" s="74"/>
      <c r="AO153" s="74"/>
      <c r="AP153" s="74"/>
      <c r="AQ153" s="74"/>
      <c r="AR153" s="74"/>
    </row>
    <row r="154" ht="15.75" customHeight="1">
      <c r="A154" s="59"/>
      <c r="B154" s="60" t="s">
        <v>45</v>
      </c>
      <c r="C154" s="61" t="s">
        <v>786</v>
      </c>
      <c r="D154" s="62" t="s">
        <v>787</v>
      </c>
      <c r="E154" s="63">
        <v>0.0</v>
      </c>
      <c r="F154" s="63">
        <v>0.0</v>
      </c>
      <c r="G154" s="63" t="s">
        <v>86</v>
      </c>
      <c r="H154" s="62" t="s">
        <v>787</v>
      </c>
      <c r="I154" s="64" t="s">
        <v>788</v>
      </c>
      <c r="J154" s="65"/>
      <c r="K154" s="65"/>
      <c r="L154" s="65"/>
      <c r="M154" s="66"/>
      <c r="N154" s="63">
        <v>0.0</v>
      </c>
      <c r="O154" s="67">
        <v>0.0</v>
      </c>
      <c r="P154" s="68"/>
      <c r="Q154" s="68"/>
      <c r="R154" s="68"/>
      <c r="S154" s="66"/>
      <c r="T154" s="66"/>
      <c r="U154" s="66"/>
      <c r="V154" s="66"/>
      <c r="W154" s="66"/>
      <c r="X154" s="66"/>
      <c r="Y154" s="69"/>
      <c r="Z154" s="70">
        <v>0.89</v>
      </c>
      <c r="AA154" s="63" t="s">
        <v>256</v>
      </c>
      <c r="AB154" s="71" t="s">
        <v>789</v>
      </c>
      <c r="AC154" s="72" t="s">
        <v>765</v>
      </c>
      <c r="AD154" s="72" t="s">
        <v>99</v>
      </c>
      <c r="AE154" s="73" t="str">
        <f t="shared" si="1"/>
        <v>12</v>
      </c>
      <c r="AF154" s="74">
        <v>0.58</v>
      </c>
      <c r="AG154" s="75">
        <f t="shared" si="22"/>
        <v>0.812</v>
      </c>
      <c r="AH154" s="74">
        <f t="shared" si="2"/>
        <v>-0.801</v>
      </c>
      <c r="AI154" s="74">
        <f t="shared" si="9"/>
        <v>0.812</v>
      </c>
      <c r="AJ154" s="41">
        <f t="shared" si="3"/>
        <v>0.3483146067</v>
      </c>
      <c r="AK154" s="74"/>
      <c r="AL154" s="74"/>
      <c r="AM154" s="74"/>
      <c r="AN154" s="74"/>
      <c r="AO154" s="74"/>
      <c r="AP154" s="74"/>
      <c r="AQ154" s="74"/>
      <c r="AR154" s="74"/>
    </row>
    <row r="155" ht="15.75" customHeight="1">
      <c r="A155" s="59"/>
      <c r="B155" s="60" t="s">
        <v>45</v>
      </c>
      <c r="C155" s="61" t="s">
        <v>790</v>
      </c>
      <c r="D155" s="62" t="s">
        <v>791</v>
      </c>
      <c r="E155" s="63">
        <v>0.0</v>
      </c>
      <c r="F155" s="63">
        <v>0.0</v>
      </c>
      <c r="G155" s="63" t="s">
        <v>86</v>
      </c>
      <c r="H155" s="100" t="s">
        <v>791</v>
      </c>
      <c r="I155" s="64" t="s">
        <v>792</v>
      </c>
      <c r="J155" s="65"/>
      <c r="K155" s="65"/>
      <c r="L155" s="65"/>
      <c r="M155" s="66"/>
      <c r="N155" s="63">
        <v>0.0</v>
      </c>
      <c r="O155" s="67">
        <v>0.0</v>
      </c>
      <c r="P155" s="68"/>
      <c r="Q155" s="68"/>
      <c r="R155" s="68"/>
      <c r="S155" s="66"/>
      <c r="T155" s="66"/>
      <c r="U155" s="66"/>
      <c r="V155" s="66"/>
      <c r="W155" s="66"/>
      <c r="X155" s="66"/>
      <c r="Y155" s="69"/>
      <c r="Z155" s="70">
        <v>0.79</v>
      </c>
      <c r="AA155" s="63" t="s">
        <v>256</v>
      </c>
      <c r="AB155" s="71" t="s">
        <v>793</v>
      </c>
      <c r="AC155" s="72" t="s">
        <v>765</v>
      </c>
      <c r="AD155" s="72" t="s">
        <v>99</v>
      </c>
      <c r="AE155" s="73" t="str">
        <f t="shared" si="1"/>
        <v>12</v>
      </c>
      <c r="AF155" s="74">
        <v>0.53</v>
      </c>
      <c r="AG155" s="75">
        <f t="shared" si="22"/>
        <v>0.742</v>
      </c>
      <c r="AH155" s="74">
        <f t="shared" si="2"/>
        <v>-0.711</v>
      </c>
      <c r="AI155" s="74">
        <f t="shared" si="9"/>
        <v>0.742</v>
      </c>
      <c r="AJ155" s="41">
        <f t="shared" si="3"/>
        <v>0.3291139241</v>
      </c>
      <c r="AK155" s="74"/>
      <c r="AL155" s="74"/>
      <c r="AM155" s="74"/>
      <c r="AN155" s="74"/>
      <c r="AO155" s="74"/>
      <c r="AP155" s="74"/>
      <c r="AQ155" s="74"/>
      <c r="AR155" s="74"/>
    </row>
    <row r="156" ht="15.75" customHeight="1">
      <c r="A156" s="59"/>
      <c r="B156" s="60" t="s">
        <v>45</v>
      </c>
      <c r="C156" s="61" t="s">
        <v>794</v>
      </c>
      <c r="D156" s="62" t="s">
        <v>795</v>
      </c>
      <c r="E156" s="63">
        <v>0.0</v>
      </c>
      <c r="F156" s="63">
        <v>0.0</v>
      </c>
      <c r="G156" s="63" t="s">
        <v>86</v>
      </c>
      <c r="H156" s="62" t="s">
        <v>795</v>
      </c>
      <c r="I156" s="64" t="s">
        <v>796</v>
      </c>
      <c r="J156" s="65"/>
      <c r="K156" s="65"/>
      <c r="L156" s="65"/>
      <c r="M156" s="66"/>
      <c r="N156" s="63">
        <v>0.0</v>
      </c>
      <c r="O156" s="67">
        <v>0.0</v>
      </c>
      <c r="P156" s="68"/>
      <c r="Q156" s="68"/>
      <c r="R156" s="68"/>
      <c r="S156" s="66"/>
      <c r="T156" s="66"/>
      <c r="U156" s="66"/>
      <c r="V156" s="66"/>
      <c r="W156" s="66"/>
      <c r="X156" s="66"/>
      <c r="Y156" s="69"/>
      <c r="Z156" s="70">
        <v>1.45</v>
      </c>
      <c r="AA156" s="63" t="s">
        <v>111</v>
      </c>
      <c r="AB156" s="71" t="s">
        <v>797</v>
      </c>
      <c r="AC156" s="72" t="s">
        <v>765</v>
      </c>
      <c r="AD156" s="72" t="s">
        <v>99</v>
      </c>
      <c r="AE156" s="73" t="str">
        <f t="shared" si="1"/>
        <v>12</v>
      </c>
      <c r="AF156" s="74">
        <v>0.96</v>
      </c>
      <c r="AG156" s="75">
        <f t="shared" si="22"/>
        <v>1.344</v>
      </c>
      <c r="AH156" s="74">
        <f t="shared" si="2"/>
        <v>-1.305</v>
      </c>
      <c r="AI156" s="74">
        <f t="shared" si="9"/>
        <v>1.344</v>
      </c>
      <c r="AJ156" s="41">
        <f t="shared" si="3"/>
        <v>0.3379310345</v>
      </c>
      <c r="AK156" s="74"/>
      <c r="AL156" s="74"/>
      <c r="AM156" s="74"/>
      <c r="AN156" s="74"/>
      <c r="AO156" s="74"/>
      <c r="AP156" s="74"/>
      <c r="AQ156" s="74"/>
      <c r="AR156" s="74"/>
    </row>
    <row r="157" ht="15.75" customHeight="1">
      <c r="A157" s="59"/>
      <c r="B157" s="60" t="s">
        <v>45</v>
      </c>
      <c r="C157" s="61" t="s">
        <v>798</v>
      </c>
      <c r="D157" s="62" t="s">
        <v>799</v>
      </c>
      <c r="E157" s="63">
        <v>0.0</v>
      </c>
      <c r="F157" s="63">
        <v>0.0</v>
      </c>
      <c r="G157" s="63" t="s">
        <v>86</v>
      </c>
      <c r="H157" s="62" t="s">
        <v>799</v>
      </c>
      <c r="I157" s="64" t="s">
        <v>800</v>
      </c>
      <c r="J157" s="65"/>
      <c r="K157" s="65"/>
      <c r="L157" s="65"/>
      <c r="M157" s="66"/>
      <c r="N157" s="63">
        <v>0.0</v>
      </c>
      <c r="O157" s="67">
        <v>0.0</v>
      </c>
      <c r="P157" s="68"/>
      <c r="Q157" s="68"/>
      <c r="R157" s="68"/>
      <c r="S157" s="66"/>
      <c r="T157" s="66"/>
      <c r="U157" s="66"/>
      <c r="V157" s="66"/>
      <c r="W157" s="66"/>
      <c r="X157" s="66"/>
      <c r="Y157" s="69"/>
      <c r="Z157" s="70">
        <v>0.69</v>
      </c>
      <c r="AA157" s="63" t="s">
        <v>262</v>
      </c>
      <c r="AB157" s="71" t="s">
        <v>801</v>
      </c>
      <c r="AC157" s="72" t="s">
        <v>765</v>
      </c>
      <c r="AD157" s="72" t="s">
        <v>99</v>
      </c>
      <c r="AE157" s="73" t="str">
        <f t="shared" si="1"/>
        <v>12</v>
      </c>
      <c r="AF157" s="74">
        <v>0.44</v>
      </c>
      <c r="AG157" s="75">
        <f t="shared" si="22"/>
        <v>0.616</v>
      </c>
      <c r="AH157" s="74">
        <f t="shared" si="2"/>
        <v>-0.621</v>
      </c>
      <c r="AI157" s="74">
        <f t="shared" si="9"/>
        <v>0.616</v>
      </c>
      <c r="AJ157" s="41">
        <f t="shared" si="3"/>
        <v>0.3623188406</v>
      </c>
      <c r="AK157" s="74"/>
      <c r="AL157" s="74"/>
      <c r="AM157" s="74"/>
      <c r="AN157" s="74"/>
      <c r="AO157" s="74"/>
      <c r="AP157" s="74"/>
      <c r="AQ157" s="74"/>
      <c r="AR157" s="74"/>
    </row>
    <row r="158" ht="15.75" customHeight="1">
      <c r="A158" s="59"/>
      <c r="B158" s="60" t="s">
        <v>45</v>
      </c>
      <c r="C158" s="61" t="s">
        <v>802</v>
      </c>
      <c r="D158" s="62" t="s">
        <v>803</v>
      </c>
      <c r="E158" s="63">
        <v>0.0</v>
      </c>
      <c r="F158" s="63">
        <v>0.0</v>
      </c>
      <c r="G158" s="63" t="s">
        <v>86</v>
      </c>
      <c r="H158" s="62" t="s">
        <v>803</v>
      </c>
      <c r="I158" s="64" t="s">
        <v>804</v>
      </c>
      <c r="J158" s="65"/>
      <c r="K158" s="65"/>
      <c r="L158" s="65"/>
      <c r="M158" s="66"/>
      <c r="N158" s="63">
        <v>0.0</v>
      </c>
      <c r="O158" s="67">
        <v>0.0</v>
      </c>
      <c r="P158" s="68"/>
      <c r="Q158" s="68"/>
      <c r="R158" s="68"/>
      <c r="S158" s="66"/>
      <c r="T158" s="66"/>
      <c r="U158" s="66"/>
      <c r="V158" s="66"/>
      <c r="W158" s="66"/>
      <c r="X158" s="66"/>
      <c r="Y158" s="69"/>
      <c r="Z158" s="70">
        <v>6.79</v>
      </c>
      <c r="AA158" s="63" t="s">
        <v>262</v>
      </c>
      <c r="AB158" s="71" t="s">
        <v>805</v>
      </c>
      <c r="AC158" s="72" t="s">
        <v>765</v>
      </c>
      <c r="AD158" s="72" t="s">
        <v>498</v>
      </c>
      <c r="AE158" s="73" t="str">
        <f t="shared" si="1"/>
        <v>3</v>
      </c>
      <c r="AF158" s="74">
        <v>4.52</v>
      </c>
      <c r="AG158" s="56">
        <f t="shared" si="22"/>
        <v>6.328</v>
      </c>
      <c r="AH158" s="74">
        <f t="shared" si="2"/>
        <v>-6.111</v>
      </c>
      <c r="AI158" s="74">
        <f t="shared" si="9"/>
        <v>6.328</v>
      </c>
      <c r="AJ158" s="41">
        <f t="shared" si="3"/>
        <v>0.3343151694</v>
      </c>
      <c r="AK158" s="74"/>
      <c r="AL158" s="74"/>
      <c r="AM158" s="74"/>
      <c r="AN158" s="74"/>
      <c r="AO158" s="74"/>
      <c r="AP158" s="74"/>
      <c r="AQ158" s="74"/>
      <c r="AR158" s="74"/>
    </row>
    <row r="159" ht="15.75" customHeight="1">
      <c r="A159" s="42"/>
      <c r="B159" s="43" t="s">
        <v>45</v>
      </c>
      <c r="C159" s="113" t="s">
        <v>806</v>
      </c>
      <c r="D159" s="132" t="s">
        <v>807</v>
      </c>
      <c r="E159" s="77">
        <v>1.0</v>
      </c>
      <c r="F159" s="42">
        <v>0.0</v>
      </c>
      <c r="G159" s="42" t="s">
        <v>47</v>
      </c>
      <c r="H159" s="132" t="s">
        <v>808</v>
      </c>
      <c r="I159" s="134" t="s">
        <v>809</v>
      </c>
      <c r="J159" s="48"/>
      <c r="K159" s="48"/>
      <c r="L159" s="48"/>
      <c r="M159" s="43"/>
      <c r="N159" s="42">
        <v>1.0</v>
      </c>
      <c r="O159" s="49">
        <v>1000.0</v>
      </c>
      <c r="P159" s="50"/>
      <c r="Q159" s="50"/>
      <c r="R159" s="50"/>
      <c r="S159" s="43"/>
      <c r="T159" s="43"/>
      <c r="U159" s="43"/>
      <c r="V159" s="43"/>
      <c r="W159" s="43"/>
      <c r="X159" s="43"/>
      <c r="Y159" s="51"/>
      <c r="Z159" s="133">
        <v>2.85</v>
      </c>
      <c r="AA159" s="42" t="s">
        <v>111</v>
      </c>
      <c r="AB159" s="53" t="s">
        <v>810</v>
      </c>
      <c r="AC159" s="54" t="s">
        <v>811</v>
      </c>
      <c r="AD159" s="54" t="s">
        <v>99</v>
      </c>
      <c r="AE159" s="55" t="str">
        <f t="shared" si="1"/>
        <v>12</v>
      </c>
      <c r="AF159" s="55">
        <v>1.66</v>
      </c>
      <c r="AG159" s="80">
        <f>AF159*0.505+AF159</f>
        <v>2.4983</v>
      </c>
      <c r="AH159" s="55">
        <f t="shared" si="2"/>
        <v>-2.565</v>
      </c>
      <c r="AI159" s="55">
        <f t="shared" si="9"/>
        <v>2.324</v>
      </c>
      <c r="AJ159" s="41">
        <f t="shared" si="3"/>
        <v>0.4175438596</v>
      </c>
      <c r="AK159" s="55"/>
      <c r="AL159" s="55"/>
      <c r="AM159" s="55"/>
      <c r="AN159" s="55"/>
      <c r="AO159" s="55"/>
      <c r="AP159" s="55"/>
      <c r="AQ159" s="55"/>
      <c r="AR159" s="55"/>
    </row>
    <row r="160" ht="15.75" customHeight="1">
      <c r="A160" s="42"/>
      <c r="B160" s="43" t="s">
        <v>45</v>
      </c>
      <c r="C160" s="44" t="s">
        <v>812</v>
      </c>
      <c r="D160" s="78" t="s">
        <v>813</v>
      </c>
      <c r="E160" s="77">
        <v>1.0</v>
      </c>
      <c r="F160" s="42">
        <v>0.0</v>
      </c>
      <c r="G160" s="42" t="s">
        <v>47</v>
      </c>
      <c r="H160" s="78" t="s">
        <v>814</v>
      </c>
      <c r="I160" s="134" t="s">
        <v>809</v>
      </c>
      <c r="J160" s="48"/>
      <c r="K160" s="48"/>
      <c r="L160" s="48"/>
      <c r="M160" s="43"/>
      <c r="N160" s="42">
        <v>1.0</v>
      </c>
      <c r="O160" s="49">
        <v>1000.0</v>
      </c>
      <c r="P160" s="50"/>
      <c r="Q160" s="50"/>
      <c r="R160" s="50"/>
      <c r="S160" s="43"/>
      <c r="T160" s="43"/>
      <c r="U160" s="43"/>
      <c r="V160" s="43"/>
      <c r="W160" s="43"/>
      <c r="X160" s="43"/>
      <c r="Y160" s="51"/>
      <c r="Z160" s="52">
        <v>2.5</v>
      </c>
      <c r="AA160" s="42" t="s">
        <v>111</v>
      </c>
      <c r="AB160" s="53" t="s">
        <v>815</v>
      </c>
      <c r="AC160" s="54" t="s">
        <v>811</v>
      </c>
      <c r="AD160" s="54" t="s">
        <v>99</v>
      </c>
      <c r="AE160" s="55" t="str">
        <f t="shared" si="1"/>
        <v>12</v>
      </c>
      <c r="AF160" s="55">
        <v>1.36</v>
      </c>
      <c r="AG160" s="80">
        <f>AF160*0.652+AF160</f>
        <v>2.24672</v>
      </c>
      <c r="AH160" s="55">
        <f t="shared" si="2"/>
        <v>-2.25</v>
      </c>
      <c r="AI160" s="55">
        <f t="shared" si="9"/>
        <v>1.904</v>
      </c>
      <c r="AJ160" s="41">
        <f t="shared" si="3"/>
        <v>0.456</v>
      </c>
      <c r="AK160" s="55"/>
      <c r="AL160" s="55"/>
      <c r="AM160" s="55"/>
      <c r="AN160" s="55"/>
      <c r="AO160" s="55"/>
      <c r="AP160" s="55"/>
      <c r="AQ160" s="55"/>
      <c r="AR160" s="55"/>
    </row>
    <row r="161" ht="15.75" customHeight="1">
      <c r="A161" s="96"/>
      <c r="B161" s="82" t="s">
        <v>45</v>
      </c>
      <c r="C161" s="83" t="s">
        <v>816</v>
      </c>
      <c r="D161" s="45" t="s">
        <v>817</v>
      </c>
      <c r="E161" s="42">
        <v>1.0</v>
      </c>
      <c r="F161" s="42">
        <v>0.0</v>
      </c>
      <c r="G161" s="42" t="s">
        <v>47</v>
      </c>
      <c r="H161" s="45" t="s">
        <v>817</v>
      </c>
      <c r="I161" s="47" t="s">
        <v>818</v>
      </c>
      <c r="J161" s="48"/>
      <c r="K161" s="48"/>
      <c r="L161" s="48"/>
      <c r="M161" s="43"/>
      <c r="N161" s="42">
        <v>1.0</v>
      </c>
      <c r="O161" s="49">
        <v>1000.0</v>
      </c>
      <c r="P161" s="50"/>
      <c r="Q161" s="50"/>
      <c r="R161" s="50"/>
      <c r="S161" s="43"/>
      <c r="T161" s="43"/>
      <c r="U161" s="43"/>
      <c r="V161" s="43"/>
      <c r="W161" s="43"/>
      <c r="X161" s="43"/>
      <c r="Y161" s="51"/>
      <c r="Z161" s="52">
        <v>5.65</v>
      </c>
      <c r="AA161" s="42" t="s">
        <v>417</v>
      </c>
      <c r="AB161" s="53" t="s">
        <v>819</v>
      </c>
      <c r="AC161" s="54" t="s">
        <v>820</v>
      </c>
      <c r="AD161" s="54" t="s">
        <v>498</v>
      </c>
      <c r="AE161" s="55" t="str">
        <f t="shared" si="1"/>
        <v>3</v>
      </c>
      <c r="AF161" s="55">
        <v>3.75</v>
      </c>
      <c r="AG161" s="80">
        <f>AF161*0.45+AF161</f>
        <v>5.4375</v>
      </c>
      <c r="AH161" s="55">
        <f t="shared" si="2"/>
        <v>-5.085</v>
      </c>
      <c r="AI161" s="55">
        <f t="shared" si="9"/>
        <v>5.25</v>
      </c>
      <c r="AJ161" s="41">
        <f t="shared" si="3"/>
        <v>0.3362831858</v>
      </c>
      <c r="AK161" s="74"/>
      <c r="AL161" s="74"/>
      <c r="AM161" s="74"/>
      <c r="AN161" s="74"/>
      <c r="AO161" s="74"/>
      <c r="AP161" s="74"/>
      <c r="AQ161" s="74"/>
      <c r="AR161" s="74"/>
    </row>
    <row r="162" ht="15.75" customHeight="1">
      <c r="A162" s="96"/>
      <c r="B162" s="82" t="s">
        <v>45</v>
      </c>
      <c r="C162" s="83" t="s">
        <v>821</v>
      </c>
      <c r="D162" s="45" t="s">
        <v>822</v>
      </c>
      <c r="E162" s="42">
        <v>1.0</v>
      </c>
      <c r="F162" s="42">
        <v>0.0</v>
      </c>
      <c r="G162" s="42" t="s">
        <v>47</v>
      </c>
      <c r="H162" s="45" t="s">
        <v>822</v>
      </c>
      <c r="I162" s="47" t="s">
        <v>823</v>
      </c>
      <c r="J162" s="48"/>
      <c r="K162" s="48"/>
      <c r="L162" s="48"/>
      <c r="M162" s="43"/>
      <c r="N162" s="42">
        <v>1.0</v>
      </c>
      <c r="O162" s="49">
        <v>1000.0</v>
      </c>
      <c r="P162" s="50"/>
      <c r="Q162" s="50"/>
      <c r="R162" s="50"/>
      <c r="S162" s="43"/>
      <c r="T162" s="43"/>
      <c r="U162" s="43"/>
      <c r="V162" s="43"/>
      <c r="W162" s="43"/>
      <c r="X162" s="43"/>
      <c r="Y162" s="51"/>
      <c r="Z162" s="52">
        <v>5.5</v>
      </c>
      <c r="AA162" s="42" t="s">
        <v>417</v>
      </c>
      <c r="AB162" s="84" t="s">
        <v>824</v>
      </c>
      <c r="AC162" s="54" t="s">
        <v>820</v>
      </c>
      <c r="AD162" s="54" t="s">
        <v>498</v>
      </c>
      <c r="AE162" s="55" t="str">
        <f t="shared" si="1"/>
        <v>3</v>
      </c>
      <c r="AF162" s="55">
        <v>3.25</v>
      </c>
      <c r="AG162" s="80">
        <f>AF162*0.614+AF162</f>
        <v>5.2455</v>
      </c>
      <c r="AH162" s="55">
        <f t="shared" si="2"/>
        <v>-4.95</v>
      </c>
      <c r="AI162" s="55">
        <f t="shared" si="9"/>
        <v>4.55</v>
      </c>
      <c r="AJ162" s="41">
        <f t="shared" si="3"/>
        <v>0.4090909091</v>
      </c>
      <c r="AK162" s="74"/>
      <c r="AL162" s="74"/>
      <c r="AM162" s="74"/>
      <c r="AN162" s="74"/>
      <c r="AO162" s="74"/>
      <c r="AP162" s="74"/>
      <c r="AQ162" s="74"/>
      <c r="AR162" s="74"/>
    </row>
    <row r="163" ht="15.75" customHeight="1">
      <c r="A163" s="101"/>
      <c r="B163" s="60" t="s">
        <v>45</v>
      </c>
      <c r="C163" s="61" t="s">
        <v>825</v>
      </c>
      <c r="D163" s="62" t="s">
        <v>826</v>
      </c>
      <c r="E163" s="63">
        <v>0.0</v>
      </c>
      <c r="F163" s="63">
        <v>0.0</v>
      </c>
      <c r="G163" s="63" t="s">
        <v>86</v>
      </c>
      <c r="H163" s="100" t="s">
        <v>826</v>
      </c>
      <c r="I163" s="64" t="s">
        <v>827</v>
      </c>
      <c r="J163" s="65"/>
      <c r="K163" s="65"/>
      <c r="L163" s="65"/>
      <c r="M163" s="66"/>
      <c r="N163" s="63">
        <v>0.0</v>
      </c>
      <c r="O163" s="67">
        <v>0.0</v>
      </c>
      <c r="P163" s="68"/>
      <c r="Q163" s="68"/>
      <c r="R163" s="68"/>
      <c r="S163" s="66"/>
      <c r="T163" s="66"/>
      <c r="U163" s="66"/>
      <c r="V163" s="66"/>
      <c r="W163" s="66"/>
      <c r="X163" s="66"/>
      <c r="Y163" s="69"/>
      <c r="Z163" s="70">
        <v>0.85</v>
      </c>
      <c r="AA163" s="63" t="s">
        <v>417</v>
      </c>
      <c r="AB163" s="104" t="s">
        <v>828</v>
      </c>
      <c r="AC163" s="72" t="s">
        <v>820</v>
      </c>
      <c r="AD163" s="72" t="s">
        <v>99</v>
      </c>
      <c r="AE163" s="74" t="str">
        <f t="shared" si="1"/>
        <v>12</v>
      </c>
      <c r="AF163" s="74">
        <v>0.54</v>
      </c>
      <c r="AG163" s="75">
        <f t="shared" ref="AG163:AG164" si="23">AF163*0.46+AF163</f>
        <v>0.7884</v>
      </c>
      <c r="AH163" s="74">
        <f t="shared" si="2"/>
        <v>-0.765</v>
      </c>
      <c r="AI163" s="74">
        <f t="shared" si="9"/>
        <v>0.756</v>
      </c>
      <c r="AJ163" s="41">
        <f t="shared" si="3"/>
        <v>0.3647058824</v>
      </c>
      <c r="AK163" s="74"/>
      <c r="AL163" s="74"/>
      <c r="AM163" s="74"/>
      <c r="AN163" s="74"/>
      <c r="AO163" s="74"/>
      <c r="AP163" s="74"/>
      <c r="AQ163" s="74"/>
      <c r="AR163" s="74"/>
    </row>
    <row r="164" ht="15.75" customHeight="1">
      <c r="A164" s="59"/>
      <c r="B164" s="60" t="s">
        <v>45</v>
      </c>
      <c r="C164" s="61" t="s">
        <v>829</v>
      </c>
      <c r="D164" s="62" t="s">
        <v>830</v>
      </c>
      <c r="E164" s="63">
        <v>0.0</v>
      </c>
      <c r="F164" s="63">
        <v>0.0</v>
      </c>
      <c r="G164" s="63" t="s">
        <v>86</v>
      </c>
      <c r="H164" s="107" t="s">
        <v>830</v>
      </c>
      <c r="I164" s="121" t="s">
        <v>831</v>
      </c>
      <c r="J164" s="65"/>
      <c r="K164" s="65"/>
      <c r="L164" s="65"/>
      <c r="M164" s="66"/>
      <c r="N164" s="63">
        <v>0.0</v>
      </c>
      <c r="O164" s="67">
        <v>0.0</v>
      </c>
      <c r="P164" s="68"/>
      <c r="Q164" s="68"/>
      <c r="R164" s="68"/>
      <c r="S164" s="66"/>
      <c r="T164" s="66"/>
      <c r="U164" s="66"/>
      <c r="V164" s="66"/>
      <c r="W164" s="66"/>
      <c r="X164" s="66"/>
      <c r="Y164" s="69"/>
      <c r="Z164" s="70">
        <v>6.45</v>
      </c>
      <c r="AA164" s="63" t="s">
        <v>417</v>
      </c>
      <c r="AB164" s="71" t="s">
        <v>832</v>
      </c>
      <c r="AC164" s="72" t="s">
        <v>820</v>
      </c>
      <c r="AD164" s="72" t="s">
        <v>498</v>
      </c>
      <c r="AE164" s="73" t="str">
        <f t="shared" si="1"/>
        <v>3</v>
      </c>
      <c r="AF164" s="74">
        <v>4.28</v>
      </c>
      <c r="AG164" s="75">
        <f t="shared" si="23"/>
        <v>6.2488</v>
      </c>
      <c r="AH164" s="74">
        <f t="shared" si="2"/>
        <v>-5.805</v>
      </c>
      <c r="AI164" s="74">
        <f t="shared" si="9"/>
        <v>5.992</v>
      </c>
      <c r="AJ164" s="41">
        <f t="shared" si="3"/>
        <v>0.3364341085</v>
      </c>
      <c r="AK164" s="74"/>
      <c r="AL164" s="74"/>
      <c r="AM164" s="74"/>
      <c r="AN164" s="74"/>
      <c r="AO164" s="74"/>
      <c r="AP164" s="74"/>
      <c r="AQ164" s="74"/>
      <c r="AR164" s="74"/>
    </row>
    <row r="165" ht="15.75" customHeight="1">
      <c r="A165" s="81"/>
      <c r="B165" s="82" t="s">
        <v>45</v>
      </c>
      <c r="C165" s="83" t="s">
        <v>833</v>
      </c>
      <c r="D165" s="45" t="s">
        <v>834</v>
      </c>
      <c r="E165" s="42">
        <v>1.0</v>
      </c>
      <c r="F165" s="42">
        <v>0.0</v>
      </c>
      <c r="G165" s="42" t="s">
        <v>47</v>
      </c>
      <c r="H165" s="45" t="s">
        <v>834</v>
      </c>
      <c r="I165" s="135" t="s">
        <v>835</v>
      </c>
      <c r="J165" s="48"/>
      <c r="K165" s="48"/>
      <c r="L165" s="48"/>
      <c r="M165" s="43"/>
      <c r="N165" s="42">
        <v>1.0</v>
      </c>
      <c r="O165" s="49">
        <v>1000.0</v>
      </c>
      <c r="P165" s="50"/>
      <c r="Q165" s="50"/>
      <c r="R165" s="50"/>
      <c r="S165" s="43"/>
      <c r="T165" s="43"/>
      <c r="U165" s="43"/>
      <c r="V165" s="43"/>
      <c r="W165" s="43"/>
      <c r="X165" s="43"/>
      <c r="Y165" s="51"/>
      <c r="Z165" s="52">
        <v>6.0</v>
      </c>
      <c r="AA165" s="42" t="s">
        <v>417</v>
      </c>
      <c r="AB165" s="84" t="s">
        <v>836</v>
      </c>
      <c r="AC165" s="54" t="s">
        <v>820</v>
      </c>
      <c r="AD165" s="54" t="s">
        <v>498</v>
      </c>
      <c r="AE165" s="85" t="str">
        <f t="shared" si="1"/>
        <v>3</v>
      </c>
      <c r="AF165" s="55">
        <v>4.01</v>
      </c>
      <c r="AG165" s="80">
        <f>AF165*0.446+AF165</f>
        <v>5.79846</v>
      </c>
      <c r="AH165" s="55">
        <f t="shared" si="2"/>
        <v>-5.4</v>
      </c>
      <c r="AI165" s="55">
        <f t="shared" si="9"/>
        <v>5.614</v>
      </c>
      <c r="AJ165" s="41">
        <f t="shared" si="3"/>
        <v>0.3316666667</v>
      </c>
      <c r="AK165" s="74"/>
      <c r="AL165" s="74"/>
      <c r="AM165" s="74"/>
      <c r="AN165" s="74"/>
      <c r="AO165" s="74"/>
      <c r="AP165" s="74"/>
      <c r="AQ165" s="74"/>
      <c r="AR165" s="74"/>
    </row>
    <row r="166" ht="15.75" customHeight="1">
      <c r="A166" s="96"/>
      <c r="B166" s="82" t="s">
        <v>45</v>
      </c>
      <c r="C166" s="83" t="s">
        <v>837</v>
      </c>
      <c r="D166" s="45" t="s">
        <v>838</v>
      </c>
      <c r="E166" s="42">
        <v>1.0</v>
      </c>
      <c r="F166" s="42">
        <v>0.0</v>
      </c>
      <c r="G166" s="42" t="s">
        <v>47</v>
      </c>
      <c r="H166" s="78" t="s">
        <v>839</v>
      </c>
      <c r="I166" s="47" t="s">
        <v>840</v>
      </c>
      <c r="J166" s="48"/>
      <c r="K166" s="48"/>
      <c r="L166" s="48"/>
      <c r="M166" s="43"/>
      <c r="N166" s="42">
        <v>1.0</v>
      </c>
      <c r="O166" s="49">
        <v>1000.0</v>
      </c>
      <c r="P166" s="50"/>
      <c r="Q166" s="50"/>
      <c r="R166" s="50"/>
      <c r="S166" s="43"/>
      <c r="T166" s="43"/>
      <c r="U166" s="43"/>
      <c r="V166" s="43"/>
      <c r="W166" s="43"/>
      <c r="X166" s="43"/>
      <c r="Y166" s="51"/>
      <c r="Z166" s="52">
        <v>7.25</v>
      </c>
      <c r="AA166" s="42" t="s">
        <v>417</v>
      </c>
      <c r="AB166" s="84" t="s">
        <v>841</v>
      </c>
      <c r="AC166" s="54" t="s">
        <v>842</v>
      </c>
      <c r="AD166" s="54" t="s">
        <v>498</v>
      </c>
      <c r="AE166" s="55" t="str">
        <f t="shared" si="1"/>
        <v>3</v>
      </c>
      <c r="AF166" s="55">
        <v>4.82</v>
      </c>
      <c r="AG166" s="80">
        <f>AF166*0.45+AF166</f>
        <v>6.989</v>
      </c>
      <c r="AH166" s="55">
        <f t="shared" si="2"/>
        <v>-6.525</v>
      </c>
      <c r="AI166" s="55">
        <f t="shared" si="9"/>
        <v>6.748</v>
      </c>
      <c r="AJ166" s="41">
        <f t="shared" si="3"/>
        <v>0.3351724138</v>
      </c>
      <c r="AK166" s="136"/>
      <c r="AL166" s="136"/>
      <c r="AM166" s="136"/>
      <c r="AN166" s="136"/>
      <c r="AO166" s="136"/>
      <c r="AP166" s="136"/>
      <c r="AQ166" s="136"/>
      <c r="AR166" s="136"/>
    </row>
    <row r="167" ht="15.75" customHeight="1">
      <c r="A167" s="101"/>
      <c r="B167" s="60" t="s">
        <v>45</v>
      </c>
      <c r="C167" s="125" t="s">
        <v>843</v>
      </c>
      <c r="D167" s="137" t="s">
        <v>844</v>
      </c>
      <c r="E167" s="106">
        <v>0.0</v>
      </c>
      <c r="F167" s="63">
        <v>0.0</v>
      </c>
      <c r="G167" s="63" t="s">
        <v>86</v>
      </c>
      <c r="H167" s="102" t="s">
        <v>845</v>
      </c>
      <c r="I167" s="64" t="s">
        <v>845</v>
      </c>
      <c r="J167" s="65"/>
      <c r="K167" s="65"/>
      <c r="L167" s="65"/>
      <c r="M167" s="66"/>
      <c r="N167" s="63">
        <v>0.0</v>
      </c>
      <c r="O167" s="67">
        <v>0.0</v>
      </c>
      <c r="P167" s="68"/>
      <c r="Q167" s="68"/>
      <c r="R167" s="68"/>
      <c r="S167" s="66"/>
      <c r="T167" s="66"/>
      <c r="U167" s="66"/>
      <c r="V167" s="66"/>
      <c r="W167" s="66"/>
      <c r="X167" s="66"/>
      <c r="Y167" s="69"/>
      <c r="Z167" s="70">
        <v>4.0</v>
      </c>
      <c r="AA167" s="63" t="s">
        <v>417</v>
      </c>
      <c r="AB167" s="104" t="s">
        <v>846</v>
      </c>
      <c r="AC167" s="72" t="s">
        <v>842</v>
      </c>
      <c r="AD167" s="72" t="s">
        <v>498</v>
      </c>
      <c r="AE167" s="74" t="str">
        <f t="shared" si="1"/>
        <v>3</v>
      </c>
      <c r="AF167" s="74">
        <v>2.41</v>
      </c>
      <c r="AG167" s="75">
        <f>AF167*0.555+AF167</f>
        <v>3.74755</v>
      </c>
      <c r="AH167" s="74">
        <f t="shared" si="2"/>
        <v>-3.6</v>
      </c>
      <c r="AI167" s="74">
        <f t="shared" si="9"/>
        <v>3.374</v>
      </c>
      <c r="AJ167" s="41">
        <f t="shared" si="3"/>
        <v>0.3975</v>
      </c>
      <c r="AK167" s="74"/>
      <c r="AL167" s="74"/>
      <c r="AM167" s="74"/>
      <c r="AN167" s="74"/>
      <c r="AO167" s="74"/>
      <c r="AP167" s="74"/>
      <c r="AQ167" s="74"/>
      <c r="AR167" s="74"/>
    </row>
    <row r="168" ht="15.75" customHeight="1">
      <c r="A168" s="96"/>
      <c r="B168" s="82" t="s">
        <v>45</v>
      </c>
      <c r="C168" s="138" t="s">
        <v>847</v>
      </c>
      <c r="D168" s="139" t="s">
        <v>848</v>
      </c>
      <c r="E168" s="77">
        <v>1.0</v>
      </c>
      <c r="F168" s="42">
        <v>0.0</v>
      </c>
      <c r="G168" s="42" t="s">
        <v>47</v>
      </c>
      <c r="H168" s="139" t="s">
        <v>848</v>
      </c>
      <c r="I168" s="47" t="s">
        <v>849</v>
      </c>
      <c r="J168" s="48"/>
      <c r="K168" s="48"/>
      <c r="L168" s="48"/>
      <c r="M168" s="43"/>
      <c r="N168" s="42">
        <v>1.0</v>
      </c>
      <c r="O168" s="49">
        <v>1000.0</v>
      </c>
      <c r="P168" s="50"/>
      <c r="Q168" s="50"/>
      <c r="R168" s="50"/>
      <c r="S168" s="43"/>
      <c r="T168" s="43"/>
      <c r="U168" s="43"/>
      <c r="V168" s="43"/>
      <c r="W168" s="43"/>
      <c r="X168" s="43"/>
      <c r="Y168" s="51"/>
      <c r="Z168" s="52">
        <v>5.75</v>
      </c>
      <c r="AA168" s="42" t="s">
        <v>417</v>
      </c>
      <c r="AB168" s="53" t="s">
        <v>850</v>
      </c>
      <c r="AC168" s="54" t="s">
        <v>842</v>
      </c>
      <c r="AD168" s="54" t="s">
        <v>498</v>
      </c>
      <c r="AE168" s="55" t="str">
        <f t="shared" si="1"/>
        <v>3</v>
      </c>
      <c r="AF168" s="55">
        <v>3.48</v>
      </c>
      <c r="AG168" s="80">
        <f>AF168*0.58+AF168</f>
        <v>5.4984</v>
      </c>
      <c r="AH168" s="55">
        <f t="shared" si="2"/>
        <v>-5.175</v>
      </c>
      <c r="AI168" s="55">
        <f t="shared" si="9"/>
        <v>4.872</v>
      </c>
      <c r="AJ168" s="41">
        <f t="shared" si="3"/>
        <v>0.3947826087</v>
      </c>
      <c r="AK168" s="74"/>
      <c r="AL168" s="74"/>
      <c r="AM168" s="74"/>
      <c r="AN168" s="74"/>
      <c r="AO168" s="74"/>
      <c r="AP168" s="74"/>
      <c r="AQ168" s="74"/>
      <c r="AR168" s="74"/>
    </row>
    <row r="169" ht="15.75" customHeight="1">
      <c r="A169" s="63"/>
      <c r="B169" s="66" t="s">
        <v>45</v>
      </c>
      <c r="C169" s="105" t="s">
        <v>851</v>
      </c>
      <c r="D169" s="102" t="s">
        <v>852</v>
      </c>
      <c r="E169" s="106">
        <v>0.0</v>
      </c>
      <c r="F169" s="63">
        <v>0.0</v>
      </c>
      <c r="G169" s="63" t="s">
        <v>86</v>
      </c>
      <c r="H169" s="102" t="s">
        <v>853</v>
      </c>
      <c r="I169" s="64" t="s">
        <v>854</v>
      </c>
      <c r="J169" s="65"/>
      <c r="K169" s="65"/>
      <c r="L169" s="65"/>
      <c r="M169" s="66"/>
      <c r="N169" s="63">
        <v>0.0</v>
      </c>
      <c r="O169" s="67">
        <v>0.0</v>
      </c>
      <c r="P169" s="68"/>
      <c r="Q169" s="68"/>
      <c r="R169" s="68"/>
      <c r="S169" s="66"/>
      <c r="T169" s="66"/>
      <c r="U169" s="66"/>
      <c r="V169" s="66"/>
      <c r="W169" s="66"/>
      <c r="X169" s="66"/>
      <c r="Y169" s="69"/>
      <c r="Z169" s="70">
        <v>8.89</v>
      </c>
      <c r="AA169" s="63" t="s">
        <v>417</v>
      </c>
      <c r="AB169" s="104" t="s">
        <v>855</v>
      </c>
      <c r="AC169" s="72" t="s">
        <v>842</v>
      </c>
      <c r="AD169" s="72" t="s">
        <v>498</v>
      </c>
      <c r="AE169" s="74" t="str">
        <f t="shared" si="1"/>
        <v>3</v>
      </c>
      <c r="AF169" s="74">
        <v>5.89</v>
      </c>
      <c r="AG169" s="75">
        <f>AF169*0.443+AF169</f>
        <v>8.49927</v>
      </c>
      <c r="AH169" s="74">
        <f t="shared" si="2"/>
        <v>-8.001</v>
      </c>
      <c r="AI169" s="74">
        <f t="shared" si="9"/>
        <v>8.246</v>
      </c>
      <c r="AJ169" s="41">
        <f t="shared" si="3"/>
        <v>0.3374578178</v>
      </c>
      <c r="AK169" s="74"/>
      <c r="AL169" s="74"/>
      <c r="AM169" s="74"/>
      <c r="AN169" s="74"/>
      <c r="AO169" s="74"/>
      <c r="AP169" s="74"/>
      <c r="AQ169" s="74"/>
      <c r="AR169" s="74"/>
    </row>
    <row r="170" ht="15.75" customHeight="1">
      <c r="A170" s="96"/>
      <c r="B170" s="82" t="s">
        <v>45</v>
      </c>
      <c r="C170" s="83" t="s">
        <v>856</v>
      </c>
      <c r="D170" s="45" t="s">
        <v>857</v>
      </c>
      <c r="E170" s="42">
        <v>1.0</v>
      </c>
      <c r="F170" s="42">
        <v>0.0</v>
      </c>
      <c r="G170" s="42" t="s">
        <v>47</v>
      </c>
      <c r="H170" s="45" t="s">
        <v>857</v>
      </c>
      <c r="I170" s="47" t="s">
        <v>858</v>
      </c>
      <c r="J170" s="48"/>
      <c r="K170" s="48"/>
      <c r="L170" s="48"/>
      <c r="M170" s="43"/>
      <c r="N170" s="42">
        <v>1.0</v>
      </c>
      <c r="O170" s="49">
        <v>1000.0</v>
      </c>
      <c r="P170" s="50"/>
      <c r="Q170" s="50"/>
      <c r="R170" s="50"/>
      <c r="S170" s="43"/>
      <c r="T170" s="43"/>
      <c r="U170" s="43"/>
      <c r="V170" s="43"/>
      <c r="W170" s="43"/>
      <c r="X170" s="43"/>
      <c r="Y170" s="51"/>
      <c r="Z170" s="52">
        <v>3.75</v>
      </c>
      <c r="AA170" s="42" t="s">
        <v>417</v>
      </c>
      <c r="AB170" s="84" t="s">
        <v>859</v>
      </c>
      <c r="AC170" s="54" t="s">
        <v>842</v>
      </c>
      <c r="AD170" s="54" t="s">
        <v>498</v>
      </c>
      <c r="AE170" s="55" t="str">
        <f t="shared" si="1"/>
        <v>3</v>
      </c>
      <c r="AF170" s="55">
        <v>2.41</v>
      </c>
      <c r="AG170" s="80">
        <f>AF170*0.45+AF170</f>
        <v>3.4945</v>
      </c>
      <c r="AH170" s="55">
        <f t="shared" si="2"/>
        <v>-3.375</v>
      </c>
      <c r="AI170" s="55">
        <f t="shared" si="9"/>
        <v>3.374</v>
      </c>
      <c r="AJ170" s="41">
        <f t="shared" si="3"/>
        <v>0.3573333333</v>
      </c>
      <c r="AK170" s="74"/>
      <c r="AL170" s="74"/>
      <c r="AM170" s="74"/>
      <c r="AN170" s="74"/>
      <c r="AO170" s="74"/>
      <c r="AP170" s="74"/>
      <c r="AQ170" s="74"/>
      <c r="AR170" s="74"/>
    </row>
    <row r="171" ht="15.75" customHeight="1">
      <c r="A171" s="101"/>
      <c r="B171" s="60" t="s">
        <v>45</v>
      </c>
      <c r="C171" s="61" t="s">
        <v>860</v>
      </c>
      <c r="D171" s="62" t="s">
        <v>861</v>
      </c>
      <c r="E171" s="63">
        <v>0.0</v>
      </c>
      <c r="F171" s="63">
        <v>0.0</v>
      </c>
      <c r="G171" s="63" t="s">
        <v>86</v>
      </c>
      <c r="H171" s="62" t="s">
        <v>861</v>
      </c>
      <c r="I171" s="64" t="s">
        <v>862</v>
      </c>
      <c r="J171" s="65"/>
      <c r="K171" s="65"/>
      <c r="L171" s="65"/>
      <c r="M171" s="66"/>
      <c r="N171" s="63">
        <v>0.0</v>
      </c>
      <c r="O171" s="67">
        <v>0.0</v>
      </c>
      <c r="P171" s="68"/>
      <c r="Q171" s="68"/>
      <c r="R171" s="68"/>
      <c r="S171" s="66"/>
      <c r="T171" s="66"/>
      <c r="U171" s="66"/>
      <c r="V171" s="66"/>
      <c r="W171" s="66"/>
      <c r="X171" s="66"/>
      <c r="Y171" s="69"/>
      <c r="Z171" s="70">
        <v>1.09</v>
      </c>
      <c r="AA171" s="63" t="s">
        <v>417</v>
      </c>
      <c r="AB171" s="71" t="s">
        <v>863</v>
      </c>
      <c r="AC171" s="72" t="s">
        <v>842</v>
      </c>
      <c r="AD171" s="72" t="s">
        <v>92</v>
      </c>
      <c r="AE171" s="74" t="str">
        <f t="shared" si="1"/>
        <v>6</v>
      </c>
      <c r="AF171" s="74">
        <v>0.7</v>
      </c>
      <c r="AG171" s="75">
        <f>AF171*0.43+AF171</f>
        <v>1.001</v>
      </c>
      <c r="AH171" s="74">
        <f t="shared" si="2"/>
        <v>-0.981</v>
      </c>
      <c r="AI171" s="74">
        <f t="shared" si="9"/>
        <v>0.98</v>
      </c>
      <c r="AJ171" s="41">
        <f t="shared" si="3"/>
        <v>0.3577981651</v>
      </c>
      <c r="AK171" s="74"/>
      <c r="AL171" s="74"/>
      <c r="AM171" s="74"/>
      <c r="AN171" s="74"/>
      <c r="AO171" s="74"/>
      <c r="AP171" s="74"/>
      <c r="AQ171" s="74"/>
      <c r="AR171" s="74"/>
    </row>
    <row r="172" ht="15.75" customHeight="1">
      <c r="A172" s="59"/>
      <c r="B172" s="60" t="s">
        <v>45</v>
      </c>
      <c r="C172" s="61" t="s">
        <v>864</v>
      </c>
      <c r="D172" s="62" t="s">
        <v>865</v>
      </c>
      <c r="E172" s="63">
        <v>0.0</v>
      </c>
      <c r="F172" s="63">
        <v>0.0</v>
      </c>
      <c r="G172" s="63" t="s">
        <v>86</v>
      </c>
      <c r="H172" s="62" t="s">
        <v>865</v>
      </c>
      <c r="I172" s="64" t="s">
        <v>866</v>
      </c>
      <c r="J172" s="65"/>
      <c r="K172" s="65"/>
      <c r="L172" s="65"/>
      <c r="M172" s="66"/>
      <c r="N172" s="63">
        <v>0.0</v>
      </c>
      <c r="O172" s="67">
        <v>0.0</v>
      </c>
      <c r="P172" s="68"/>
      <c r="Q172" s="68"/>
      <c r="R172" s="68"/>
      <c r="S172" s="66"/>
      <c r="T172" s="66"/>
      <c r="U172" s="66"/>
      <c r="V172" s="66"/>
      <c r="W172" s="66"/>
      <c r="X172" s="66"/>
      <c r="Y172" s="69"/>
      <c r="Z172" s="70">
        <v>7.25</v>
      </c>
      <c r="AA172" s="63" t="s">
        <v>417</v>
      </c>
      <c r="AB172" s="71" t="s">
        <v>867</v>
      </c>
      <c r="AC172" s="72" t="s">
        <v>842</v>
      </c>
      <c r="AD172" s="72" t="s">
        <v>498</v>
      </c>
      <c r="AE172" s="73" t="str">
        <f t="shared" si="1"/>
        <v>3</v>
      </c>
      <c r="AF172" s="74">
        <v>4.82</v>
      </c>
      <c r="AG172" s="75">
        <f>AF172*0.45+AF172</f>
        <v>6.989</v>
      </c>
      <c r="AH172" s="74">
        <f t="shared" si="2"/>
        <v>-6.525</v>
      </c>
      <c r="AI172" s="74">
        <f t="shared" si="9"/>
        <v>6.748</v>
      </c>
      <c r="AJ172" s="41">
        <f t="shared" si="3"/>
        <v>0.3351724138</v>
      </c>
      <c r="AK172" s="74"/>
      <c r="AL172" s="74"/>
      <c r="AM172" s="74"/>
      <c r="AN172" s="74"/>
      <c r="AO172" s="74"/>
      <c r="AP172" s="74"/>
      <c r="AQ172" s="74"/>
      <c r="AR172" s="74"/>
    </row>
    <row r="173" ht="15.75" customHeight="1">
      <c r="A173" s="59"/>
      <c r="B173" s="60" t="s">
        <v>45</v>
      </c>
      <c r="C173" s="61" t="s">
        <v>868</v>
      </c>
      <c r="D173" s="62" t="s">
        <v>869</v>
      </c>
      <c r="E173" s="63">
        <v>0.0</v>
      </c>
      <c r="F173" s="63">
        <v>0.0</v>
      </c>
      <c r="G173" s="63" t="s">
        <v>86</v>
      </c>
      <c r="H173" s="62" t="s">
        <v>869</v>
      </c>
      <c r="I173" s="64" t="s">
        <v>870</v>
      </c>
      <c r="J173" s="65"/>
      <c r="K173" s="65"/>
      <c r="L173" s="65"/>
      <c r="M173" s="66"/>
      <c r="N173" s="63">
        <v>0.0</v>
      </c>
      <c r="O173" s="67">
        <v>0.0</v>
      </c>
      <c r="P173" s="68"/>
      <c r="Q173" s="68"/>
      <c r="R173" s="68"/>
      <c r="S173" s="66"/>
      <c r="T173" s="66"/>
      <c r="U173" s="66"/>
      <c r="V173" s="66"/>
      <c r="W173" s="66"/>
      <c r="X173" s="66"/>
      <c r="Y173" s="69"/>
      <c r="Z173" s="70">
        <v>6.89</v>
      </c>
      <c r="AA173" s="63" t="s">
        <v>417</v>
      </c>
      <c r="AB173" s="71" t="s">
        <v>871</v>
      </c>
      <c r="AC173" s="72" t="s">
        <v>842</v>
      </c>
      <c r="AD173" s="72" t="s">
        <v>498</v>
      </c>
      <c r="AE173" s="73" t="str">
        <f t="shared" si="1"/>
        <v>3</v>
      </c>
      <c r="AF173" s="74">
        <v>4.54</v>
      </c>
      <c r="AG173" s="75">
        <f>AF173*0.442+AF173</f>
        <v>6.54668</v>
      </c>
      <c r="AH173" s="74">
        <f t="shared" si="2"/>
        <v>-6.201</v>
      </c>
      <c r="AI173" s="74">
        <f t="shared" si="9"/>
        <v>6.356</v>
      </c>
      <c r="AJ173" s="41">
        <f t="shared" si="3"/>
        <v>0.3410740203</v>
      </c>
      <c r="AK173" s="74"/>
      <c r="AL173" s="74"/>
      <c r="AM173" s="74"/>
      <c r="AN173" s="74"/>
      <c r="AO173" s="74"/>
      <c r="AP173" s="74"/>
      <c r="AQ173" s="74"/>
      <c r="AR173" s="74"/>
    </row>
    <row r="174" ht="15.75" customHeight="1">
      <c r="A174" s="101"/>
      <c r="B174" s="60" t="s">
        <v>45</v>
      </c>
      <c r="C174" s="125" t="s">
        <v>872</v>
      </c>
      <c r="D174" s="137" t="s">
        <v>873</v>
      </c>
      <c r="E174" s="106">
        <v>0.0</v>
      </c>
      <c r="F174" s="63">
        <v>0.0</v>
      </c>
      <c r="G174" s="63" t="s">
        <v>86</v>
      </c>
      <c r="H174" s="140" t="s">
        <v>874</v>
      </c>
      <c r="I174" s="64" t="s">
        <v>506</v>
      </c>
      <c r="J174" s="65"/>
      <c r="K174" s="65"/>
      <c r="L174" s="65"/>
      <c r="M174" s="66"/>
      <c r="N174" s="63">
        <v>0.0</v>
      </c>
      <c r="O174" s="67">
        <v>0.0</v>
      </c>
      <c r="P174" s="68"/>
      <c r="Q174" s="68"/>
      <c r="R174" s="68"/>
      <c r="S174" s="66"/>
      <c r="T174" s="66"/>
      <c r="U174" s="66"/>
      <c r="V174" s="66"/>
      <c r="W174" s="66"/>
      <c r="X174" s="66"/>
      <c r="Y174" s="69"/>
      <c r="Z174" s="70">
        <v>3.0</v>
      </c>
      <c r="AA174" s="63" t="s">
        <v>417</v>
      </c>
      <c r="AB174" s="104" t="s">
        <v>875</v>
      </c>
      <c r="AC174" s="72" t="s">
        <v>876</v>
      </c>
      <c r="AD174" s="72" t="s">
        <v>92</v>
      </c>
      <c r="AE174" s="74" t="str">
        <f t="shared" si="1"/>
        <v>6</v>
      </c>
      <c r="AF174" s="74">
        <v>1.87</v>
      </c>
      <c r="AG174" s="75">
        <f>AF174*0.47+AF174</f>
        <v>2.7489</v>
      </c>
      <c r="AH174" s="74">
        <f t="shared" si="2"/>
        <v>-2.7</v>
      </c>
      <c r="AI174" s="74">
        <f t="shared" si="9"/>
        <v>2.618</v>
      </c>
      <c r="AJ174" s="41">
        <f t="shared" si="3"/>
        <v>0.3766666667</v>
      </c>
      <c r="AK174" s="74"/>
      <c r="AL174" s="74"/>
      <c r="AM174" s="74"/>
      <c r="AN174" s="74"/>
      <c r="AO174" s="74"/>
      <c r="AP174" s="74"/>
      <c r="AQ174" s="74"/>
      <c r="AR174" s="74"/>
    </row>
    <row r="175" ht="15.75" customHeight="1">
      <c r="A175" s="101"/>
      <c r="B175" s="60" t="s">
        <v>45</v>
      </c>
      <c r="C175" s="61" t="s">
        <v>877</v>
      </c>
      <c r="D175" s="62" t="s">
        <v>878</v>
      </c>
      <c r="E175" s="63">
        <v>0.0</v>
      </c>
      <c r="F175" s="63">
        <v>0.0</v>
      </c>
      <c r="G175" s="63" t="s">
        <v>86</v>
      </c>
      <c r="H175" s="62" t="s">
        <v>878</v>
      </c>
      <c r="I175" s="64" t="s">
        <v>879</v>
      </c>
      <c r="J175" s="65"/>
      <c r="K175" s="65"/>
      <c r="L175" s="65"/>
      <c r="M175" s="66"/>
      <c r="N175" s="63">
        <v>0.0</v>
      </c>
      <c r="O175" s="67">
        <v>0.0</v>
      </c>
      <c r="P175" s="68"/>
      <c r="Q175" s="68"/>
      <c r="R175" s="68"/>
      <c r="S175" s="66"/>
      <c r="T175" s="66"/>
      <c r="U175" s="66"/>
      <c r="V175" s="66"/>
      <c r="W175" s="66"/>
      <c r="X175" s="66"/>
      <c r="Y175" s="69"/>
      <c r="Z175" s="70">
        <v>0.49</v>
      </c>
      <c r="AA175" s="63" t="s">
        <v>417</v>
      </c>
      <c r="AB175" s="71" t="s">
        <v>880</v>
      </c>
      <c r="AC175" s="72" t="s">
        <v>876</v>
      </c>
      <c r="AD175" s="72" t="s">
        <v>99</v>
      </c>
      <c r="AE175" s="74" t="str">
        <f t="shared" si="1"/>
        <v>12</v>
      </c>
      <c r="AF175" s="74">
        <v>0.32</v>
      </c>
      <c r="AG175" s="75">
        <f t="shared" ref="AG175:AG176" si="24">AF175*0.45+AF175</f>
        <v>0.464</v>
      </c>
      <c r="AH175" s="74">
        <f t="shared" si="2"/>
        <v>-0.441</v>
      </c>
      <c r="AI175" s="74">
        <f t="shared" si="9"/>
        <v>0.448</v>
      </c>
      <c r="AJ175" s="41">
        <f t="shared" si="3"/>
        <v>0.3469387755</v>
      </c>
      <c r="AK175" s="74"/>
      <c r="AL175" s="74"/>
      <c r="AM175" s="74"/>
      <c r="AN175" s="74"/>
      <c r="AO175" s="74"/>
      <c r="AP175" s="74"/>
      <c r="AQ175" s="74"/>
      <c r="AR175" s="74"/>
    </row>
    <row r="176" ht="15.75" customHeight="1">
      <c r="A176" s="96"/>
      <c r="B176" s="82" t="s">
        <v>45</v>
      </c>
      <c r="C176" s="83" t="s">
        <v>881</v>
      </c>
      <c r="D176" s="45" t="s">
        <v>882</v>
      </c>
      <c r="E176" s="42">
        <v>1.0</v>
      </c>
      <c r="F176" s="42">
        <v>0.0</v>
      </c>
      <c r="G176" s="42" t="s">
        <v>47</v>
      </c>
      <c r="H176" s="45" t="s">
        <v>882</v>
      </c>
      <c r="I176" s="47" t="s">
        <v>883</v>
      </c>
      <c r="J176" s="48"/>
      <c r="K176" s="48"/>
      <c r="L176" s="48"/>
      <c r="M176" s="43"/>
      <c r="N176" s="42">
        <v>1.0</v>
      </c>
      <c r="O176" s="49">
        <v>1000.0</v>
      </c>
      <c r="P176" s="50"/>
      <c r="Q176" s="50"/>
      <c r="R176" s="50"/>
      <c r="S176" s="43"/>
      <c r="T176" s="43"/>
      <c r="U176" s="43"/>
      <c r="V176" s="43"/>
      <c r="W176" s="43"/>
      <c r="X176" s="43"/>
      <c r="Y176" s="51"/>
      <c r="Z176" s="52">
        <v>0.49</v>
      </c>
      <c r="AA176" s="42" t="s">
        <v>417</v>
      </c>
      <c r="AB176" s="84" t="s">
        <v>884</v>
      </c>
      <c r="AC176" s="54" t="s">
        <v>876</v>
      </c>
      <c r="AD176" s="54" t="s">
        <v>99</v>
      </c>
      <c r="AE176" s="55" t="str">
        <f t="shared" si="1"/>
        <v>12</v>
      </c>
      <c r="AF176" s="55">
        <v>0.32</v>
      </c>
      <c r="AG176" s="80">
        <f t="shared" si="24"/>
        <v>0.464</v>
      </c>
      <c r="AH176" s="55">
        <f t="shared" si="2"/>
        <v>-0.441</v>
      </c>
      <c r="AI176" s="55">
        <f t="shared" si="9"/>
        <v>0.448</v>
      </c>
      <c r="AJ176" s="41">
        <f t="shared" si="3"/>
        <v>0.3469387755</v>
      </c>
      <c r="AK176" s="74"/>
      <c r="AL176" s="74"/>
      <c r="AM176" s="74"/>
      <c r="AN176" s="74"/>
      <c r="AO176" s="74"/>
      <c r="AP176" s="74"/>
      <c r="AQ176" s="74"/>
      <c r="AR176" s="74"/>
    </row>
    <row r="177" ht="15.75" customHeight="1">
      <c r="A177" s="59"/>
      <c r="B177" s="60" t="s">
        <v>45</v>
      </c>
      <c r="C177" s="61" t="s">
        <v>885</v>
      </c>
      <c r="D177" s="62" t="s">
        <v>886</v>
      </c>
      <c r="E177" s="63">
        <v>0.0</v>
      </c>
      <c r="F177" s="63">
        <v>0.0</v>
      </c>
      <c r="G177" s="63" t="s">
        <v>86</v>
      </c>
      <c r="H177" s="62" t="s">
        <v>886</v>
      </c>
      <c r="I177" s="64" t="s">
        <v>887</v>
      </c>
      <c r="J177" s="65"/>
      <c r="K177" s="65"/>
      <c r="L177" s="65"/>
      <c r="M177" s="66"/>
      <c r="N177" s="63">
        <v>0.0</v>
      </c>
      <c r="O177" s="67">
        <v>0.0</v>
      </c>
      <c r="P177" s="68"/>
      <c r="Q177" s="68"/>
      <c r="R177" s="68"/>
      <c r="S177" s="66"/>
      <c r="T177" s="66"/>
      <c r="U177" s="66"/>
      <c r="V177" s="66"/>
      <c r="W177" s="66"/>
      <c r="X177" s="66"/>
      <c r="Y177" s="69"/>
      <c r="Z177" s="70">
        <v>4.0</v>
      </c>
      <c r="AA177" s="63" t="s">
        <v>417</v>
      </c>
      <c r="AB177" s="71" t="s">
        <v>888</v>
      </c>
      <c r="AC177" s="72" t="s">
        <v>876</v>
      </c>
      <c r="AD177" s="72" t="s">
        <v>498</v>
      </c>
      <c r="AE177" s="73" t="str">
        <f t="shared" si="1"/>
        <v>3</v>
      </c>
      <c r="AF177" s="74">
        <v>2.67</v>
      </c>
      <c r="AG177" s="75">
        <f>AF177*0.46+AF177</f>
        <v>3.8982</v>
      </c>
      <c r="AH177" s="74">
        <f t="shared" si="2"/>
        <v>-3.6</v>
      </c>
      <c r="AI177" s="74">
        <f t="shared" si="9"/>
        <v>3.738</v>
      </c>
      <c r="AJ177" s="41">
        <f t="shared" si="3"/>
        <v>0.3325</v>
      </c>
      <c r="AK177" s="74"/>
      <c r="AL177" s="74"/>
      <c r="AM177" s="74"/>
      <c r="AN177" s="74"/>
      <c r="AO177" s="74"/>
      <c r="AP177" s="74"/>
      <c r="AQ177" s="74"/>
      <c r="AR177" s="74"/>
    </row>
    <row r="178" ht="15.75" customHeight="1">
      <c r="A178" s="42"/>
      <c r="B178" s="43" t="s">
        <v>45</v>
      </c>
      <c r="C178" s="44" t="s">
        <v>889</v>
      </c>
      <c r="D178" s="78" t="s">
        <v>890</v>
      </c>
      <c r="E178" s="77">
        <v>1.0</v>
      </c>
      <c r="F178" s="42">
        <v>0.0</v>
      </c>
      <c r="G178" s="42" t="s">
        <v>47</v>
      </c>
      <c r="H178" s="78" t="s">
        <v>891</v>
      </c>
      <c r="I178" s="47" t="s">
        <v>892</v>
      </c>
      <c r="J178" s="48"/>
      <c r="K178" s="48"/>
      <c r="L178" s="48"/>
      <c r="M178" s="43"/>
      <c r="N178" s="42">
        <v>1.0</v>
      </c>
      <c r="O178" s="49">
        <v>1000.0</v>
      </c>
      <c r="P178" s="50"/>
      <c r="Q178" s="50"/>
      <c r="R178" s="50"/>
      <c r="S178" s="43"/>
      <c r="T178" s="43"/>
      <c r="U178" s="43"/>
      <c r="V178" s="43"/>
      <c r="W178" s="43"/>
      <c r="X178" s="43"/>
      <c r="Y178" s="51"/>
      <c r="Z178" s="52">
        <v>0.65</v>
      </c>
      <c r="AA178" s="42" t="s">
        <v>97</v>
      </c>
      <c r="AB178" s="53" t="s">
        <v>893</v>
      </c>
      <c r="AC178" s="54" t="s">
        <v>894</v>
      </c>
      <c r="AD178" s="54" t="s">
        <v>99</v>
      </c>
      <c r="AE178" s="55" t="str">
        <f t="shared" si="1"/>
        <v>12</v>
      </c>
      <c r="AF178" s="55">
        <v>0.21</v>
      </c>
      <c r="AG178" s="80">
        <f>AF178*1.6+AF178</f>
        <v>0.546</v>
      </c>
      <c r="AH178" s="55">
        <f t="shared" si="2"/>
        <v>-0.585</v>
      </c>
      <c r="AI178" s="55">
        <f t="shared" si="9"/>
        <v>0.294</v>
      </c>
      <c r="AJ178" s="41">
        <f t="shared" si="3"/>
        <v>0.6769230769</v>
      </c>
      <c r="AK178" s="74"/>
      <c r="AL178" s="74"/>
      <c r="AM178" s="74"/>
      <c r="AN178" s="74"/>
      <c r="AO178" s="74"/>
      <c r="AP178" s="74"/>
      <c r="AQ178" s="74"/>
      <c r="AR178" s="74"/>
    </row>
    <row r="179" ht="15.75" customHeight="1">
      <c r="A179" s="63"/>
      <c r="B179" s="66" t="s">
        <v>45</v>
      </c>
      <c r="C179" s="105" t="s">
        <v>895</v>
      </c>
      <c r="D179" s="102" t="s">
        <v>896</v>
      </c>
      <c r="E179" s="106">
        <v>0.0</v>
      </c>
      <c r="F179" s="63">
        <v>0.0</v>
      </c>
      <c r="G179" s="63" t="s">
        <v>86</v>
      </c>
      <c r="H179" s="102" t="s">
        <v>897</v>
      </c>
      <c r="I179" s="64" t="s">
        <v>898</v>
      </c>
      <c r="J179" s="65"/>
      <c r="K179" s="65"/>
      <c r="L179" s="65"/>
      <c r="M179" s="66"/>
      <c r="N179" s="63">
        <v>0.0</v>
      </c>
      <c r="O179" s="67">
        <v>0.0</v>
      </c>
      <c r="P179" s="68"/>
      <c r="Q179" s="68"/>
      <c r="R179" s="68"/>
      <c r="S179" s="66"/>
      <c r="T179" s="66"/>
      <c r="U179" s="66"/>
      <c r="V179" s="66"/>
      <c r="W179" s="66"/>
      <c r="X179" s="66"/>
      <c r="Y179" s="69"/>
      <c r="Z179" s="70">
        <v>1.05</v>
      </c>
      <c r="AA179" s="63" t="s">
        <v>417</v>
      </c>
      <c r="AB179" s="104" t="s">
        <v>899</v>
      </c>
      <c r="AC179" s="72" t="s">
        <v>900</v>
      </c>
      <c r="AD179" s="72" t="s">
        <v>99</v>
      </c>
      <c r="AE179" s="55" t="str">
        <f t="shared" si="1"/>
        <v>12</v>
      </c>
      <c r="AF179" s="74">
        <v>0.67</v>
      </c>
      <c r="AG179" s="80">
        <f t="shared" ref="AG179:AG180" si="25">AF179*0.45+AF179</f>
        <v>0.9715</v>
      </c>
      <c r="AH179" s="55">
        <f t="shared" si="2"/>
        <v>-0.945</v>
      </c>
      <c r="AI179" s="55">
        <f t="shared" si="9"/>
        <v>0.938</v>
      </c>
      <c r="AJ179" s="41">
        <f t="shared" si="3"/>
        <v>0.3619047619</v>
      </c>
      <c r="AK179" s="74"/>
      <c r="AL179" s="74"/>
      <c r="AM179" s="74"/>
      <c r="AN179" s="74"/>
      <c r="AO179" s="74"/>
      <c r="AP179" s="74"/>
      <c r="AQ179" s="74"/>
      <c r="AR179" s="74"/>
    </row>
    <row r="180" ht="15.75" customHeight="1">
      <c r="A180" s="63"/>
      <c r="B180" s="66" t="s">
        <v>45</v>
      </c>
      <c r="C180" s="105" t="s">
        <v>901</v>
      </c>
      <c r="D180" s="102" t="s">
        <v>902</v>
      </c>
      <c r="E180" s="106">
        <v>0.0</v>
      </c>
      <c r="F180" s="63">
        <v>0.0</v>
      </c>
      <c r="G180" s="63" t="s">
        <v>86</v>
      </c>
      <c r="H180" s="102" t="s">
        <v>903</v>
      </c>
      <c r="I180" s="64" t="s">
        <v>904</v>
      </c>
      <c r="J180" s="65"/>
      <c r="K180" s="65"/>
      <c r="L180" s="65"/>
      <c r="M180" s="66"/>
      <c r="N180" s="63">
        <v>0.0</v>
      </c>
      <c r="O180" s="67">
        <v>0.0</v>
      </c>
      <c r="P180" s="68"/>
      <c r="Q180" s="68"/>
      <c r="R180" s="68"/>
      <c r="S180" s="66"/>
      <c r="T180" s="66"/>
      <c r="U180" s="66"/>
      <c r="V180" s="66"/>
      <c r="W180" s="66"/>
      <c r="X180" s="66"/>
      <c r="Y180" s="69"/>
      <c r="Z180" s="70">
        <v>7.25</v>
      </c>
      <c r="AA180" s="63" t="s">
        <v>417</v>
      </c>
      <c r="AB180" s="71" t="s">
        <v>905</v>
      </c>
      <c r="AC180" s="72" t="s">
        <v>900</v>
      </c>
      <c r="AD180" s="72" t="s">
        <v>498</v>
      </c>
      <c r="AE180" s="74" t="str">
        <f t="shared" si="1"/>
        <v>3</v>
      </c>
      <c r="AF180" s="74">
        <v>4.81</v>
      </c>
      <c r="AG180" s="75">
        <f t="shared" si="25"/>
        <v>6.9745</v>
      </c>
      <c r="AH180" s="74">
        <f t="shared" si="2"/>
        <v>-6.525</v>
      </c>
      <c r="AI180" s="74">
        <f t="shared" si="9"/>
        <v>6.734</v>
      </c>
      <c r="AJ180" s="41">
        <f t="shared" si="3"/>
        <v>0.3365517241</v>
      </c>
      <c r="AK180" s="74"/>
      <c r="AL180" s="74"/>
      <c r="AM180" s="74"/>
      <c r="AN180" s="74"/>
      <c r="AO180" s="74"/>
      <c r="AP180" s="74"/>
      <c r="AQ180" s="74"/>
      <c r="AR180" s="74"/>
    </row>
    <row r="181" ht="15.75" customHeight="1">
      <c r="A181" s="101"/>
      <c r="B181" s="114" t="s">
        <v>45</v>
      </c>
      <c r="C181" s="61" t="s">
        <v>906</v>
      </c>
      <c r="D181" s="62" t="s">
        <v>907</v>
      </c>
      <c r="E181" s="106">
        <v>0.0</v>
      </c>
      <c r="F181" s="63">
        <v>0.0</v>
      </c>
      <c r="G181" s="63" t="s">
        <v>86</v>
      </c>
      <c r="H181" s="102" t="s">
        <v>908</v>
      </c>
      <c r="I181" s="64" t="s">
        <v>909</v>
      </c>
      <c r="J181" s="65"/>
      <c r="K181" s="65"/>
      <c r="L181" s="65"/>
      <c r="M181" s="66"/>
      <c r="N181" s="63">
        <v>0.0</v>
      </c>
      <c r="O181" s="67">
        <v>0.0</v>
      </c>
      <c r="P181" s="68"/>
      <c r="Q181" s="68"/>
      <c r="R181" s="68"/>
      <c r="S181" s="66"/>
      <c r="T181" s="66"/>
      <c r="U181" s="66"/>
      <c r="V181" s="66"/>
      <c r="W181" s="66"/>
      <c r="X181" s="66"/>
      <c r="Y181" s="69"/>
      <c r="Z181" s="70">
        <v>6.25</v>
      </c>
      <c r="AA181" s="63" t="s">
        <v>417</v>
      </c>
      <c r="AB181" s="71" t="s">
        <v>910</v>
      </c>
      <c r="AC181" s="72" t="s">
        <v>900</v>
      </c>
      <c r="AD181" s="72" t="s">
        <v>92</v>
      </c>
      <c r="AE181" s="74" t="str">
        <f t="shared" si="1"/>
        <v>6</v>
      </c>
      <c r="AF181" s="74">
        <v>4.2</v>
      </c>
      <c r="AG181" s="80">
        <f>AF181*0.428+AF181</f>
        <v>5.9976</v>
      </c>
      <c r="AH181" s="55">
        <f t="shared" si="2"/>
        <v>-5.625</v>
      </c>
      <c r="AI181" s="55">
        <f t="shared" si="9"/>
        <v>5.88</v>
      </c>
      <c r="AJ181" s="41">
        <f t="shared" si="3"/>
        <v>0.328</v>
      </c>
      <c r="AK181" s="74"/>
      <c r="AL181" s="74"/>
      <c r="AM181" s="74"/>
      <c r="AN181" s="74"/>
      <c r="AO181" s="74"/>
      <c r="AP181" s="74"/>
      <c r="AQ181" s="74"/>
      <c r="AR181" s="74"/>
    </row>
    <row r="182" ht="15.75" customHeight="1">
      <c r="A182" s="59"/>
      <c r="B182" s="60" t="s">
        <v>45</v>
      </c>
      <c r="C182" s="61" t="s">
        <v>911</v>
      </c>
      <c r="D182" s="141" t="s">
        <v>912</v>
      </c>
      <c r="E182" s="63">
        <v>0.0</v>
      </c>
      <c r="F182" s="63">
        <v>0.0</v>
      </c>
      <c r="G182" s="63" t="s">
        <v>86</v>
      </c>
      <c r="H182" s="102" t="s">
        <v>913</v>
      </c>
      <c r="I182" s="64" t="s">
        <v>914</v>
      </c>
      <c r="J182" s="65"/>
      <c r="K182" s="65"/>
      <c r="L182" s="65"/>
      <c r="M182" s="66"/>
      <c r="N182" s="63">
        <v>0.0</v>
      </c>
      <c r="O182" s="67">
        <v>0.0</v>
      </c>
      <c r="P182" s="68"/>
      <c r="Q182" s="68"/>
      <c r="R182" s="68"/>
      <c r="S182" s="66"/>
      <c r="T182" s="66"/>
      <c r="U182" s="66"/>
      <c r="V182" s="66"/>
      <c r="W182" s="66"/>
      <c r="X182" s="66"/>
      <c r="Y182" s="69"/>
      <c r="Z182" s="70">
        <v>3.65</v>
      </c>
      <c r="AA182" s="63" t="s">
        <v>417</v>
      </c>
      <c r="AB182" s="71" t="s">
        <v>915</v>
      </c>
      <c r="AC182" s="72" t="s">
        <v>900</v>
      </c>
      <c r="AD182" s="72" t="s">
        <v>92</v>
      </c>
      <c r="AE182" s="73" t="str">
        <f t="shared" si="1"/>
        <v>6</v>
      </c>
      <c r="AF182" s="74">
        <v>2.4</v>
      </c>
      <c r="AG182" s="75">
        <f>AF182*0.457+AF182</f>
        <v>3.4968</v>
      </c>
      <c r="AH182" s="74">
        <f t="shared" si="2"/>
        <v>-3.285</v>
      </c>
      <c r="AI182" s="74">
        <f t="shared" si="9"/>
        <v>3.36</v>
      </c>
      <c r="AJ182" s="41">
        <f t="shared" si="3"/>
        <v>0.3424657534</v>
      </c>
      <c r="AK182" s="74"/>
      <c r="AL182" s="74"/>
      <c r="AM182" s="74"/>
      <c r="AN182" s="74"/>
      <c r="AO182" s="74"/>
      <c r="AP182" s="74"/>
      <c r="AQ182" s="74"/>
      <c r="AR182" s="74"/>
    </row>
    <row r="183" ht="15.75" customHeight="1">
      <c r="A183" s="59"/>
      <c r="B183" s="60" t="s">
        <v>45</v>
      </c>
      <c r="C183" s="61" t="s">
        <v>916</v>
      </c>
      <c r="D183" s="62" t="s">
        <v>917</v>
      </c>
      <c r="E183" s="63">
        <v>0.0</v>
      </c>
      <c r="F183" s="63">
        <v>0.0</v>
      </c>
      <c r="G183" s="63" t="s">
        <v>86</v>
      </c>
      <c r="H183" s="62" t="s">
        <v>918</v>
      </c>
      <c r="I183" s="64" t="s">
        <v>919</v>
      </c>
      <c r="J183" s="65"/>
      <c r="K183" s="65"/>
      <c r="L183" s="65"/>
      <c r="M183" s="66"/>
      <c r="N183" s="63">
        <v>0.0</v>
      </c>
      <c r="O183" s="67">
        <v>0.0</v>
      </c>
      <c r="P183" s="68"/>
      <c r="Q183" s="68"/>
      <c r="R183" s="68"/>
      <c r="S183" s="66"/>
      <c r="T183" s="66"/>
      <c r="U183" s="66"/>
      <c r="V183" s="66"/>
      <c r="W183" s="66"/>
      <c r="X183" s="66"/>
      <c r="Y183" s="69"/>
      <c r="Z183" s="70">
        <v>5.25</v>
      </c>
      <c r="AA183" s="63" t="s">
        <v>417</v>
      </c>
      <c r="AB183" s="71" t="s">
        <v>920</v>
      </c>
      <c r="AC183" s="72" t="s">
        <v>900</v>
      </c>
      <c r="AD183" s="72" t="s">
        <v>498</v>
      </c>
      <c r="AE183" s="73" t="str">
        <f t="shared" si="1"/>
        <v>3</v>
      </c>
      <c r="AF183" s="74">
        <v>3.47</v>
      </c>
      <c r="AG183" s="75">
        <f>AF183*0.44+AF183</f>
        <v>4.9968</v>
      </c>
      <c r="AH183" s="74">
        <f t="shared" si="2"/>
        <v>-4.725</v>
      </c>
      <c r="AI183" s="74">
        <f t="shared" si="9"/>
        <v>4.858</v>
      </c>
      <c r="AJ183" s="41">
        <f t="shared" si="3"/>
        <v>0.339047619</v>
      </c>
      <c r="AK183" s="74"/>
      <c r="AL183" s="74"/>
      <c r="AM183" s="74"/>
      <c r="AN183" s="74"/>
      <c r="AO183" s="74"/>
      <c r="AP183" s="74"/>
      <c r="AQ183" s="74"/>
      <c r="AR183" s="74"/>
    </row>
    <row r="184" ht="15.75" customHeight="1">
      <c r="A184" s="96"/>
      <c r="B184" s="82" t="s">
        <v>45</v>
      </c>
      <c r="C184" s="83" t="s">
        <v>921</v>
      </c>
      <c r="D184" s="45" t="s">
        <v>922</v>
      </c>
      <c r="E184" s="42">
        <v>1.0</v>
      </c>
      <c r="F184" s="42">
        <v>0.0</v>
      </c>
      <c r="G184" s="42" t="s">
        <v>47</v>
      </c>
      <c r="H184" s="45" t="s">
        <v>922</v>
      </c>
      <c r="I184" s="47" t="s">
        <v>923</v>
      </c>
      <c r="J184" s="48"/>
      <c r="K184" s="48"/>
      <c r="L184" s="48"/>
      <c r="M184" s="43"/>
      <c r="N184" s="42">
        <v>1.0</v>
      </c>
      <c r="O184" s="49">
        <v>1000.0</v>
      </c>
      <c r="P184" s="50"/>
      <c r="Q184" s="50"/>
      <c r="R184" s="50"/>
      <c r="S184" s="43"/>
      <c r="T184" s="43"/>
      <c r="U184" s="43"/>
      <c r="V184" s="43"/>
      <c r="W184" s="43"/>
      <c r="X184" s="43"/>
      <c r="Y184" s="51"/>
      <c r="Z184" s="52">
        <v>7.25</v>
      </c>
      <c r="AA184" s="42" t="s">
        <v>417</v>
      </c>
      <c r="AB184" s="84" t="s">
        <v>924</v>
      </c>
      <c r="AC184" s="54" t="s">
        <v>925</v>
      </c>
      <c r="AD184" s="54" t="s">
        <v>498</v>
      </c>
      <c r="AE184" s="55" t="str">
        <f t="shared" si="1"/>
        <v>3</v>
      </c>
      <c r="AF184" s="55">
        <v>4.82</v>
      </c>
      <c r="AG184" s="80">
        <f t="shared" ref="AG184:AG185" si="26">AF184*0.45+AF184</f>
        <v>6.989</v>
      </c>
      <c r="AH184" s="55">
        <f t="shared" si="2"/>
        <v>-6.525</v>
      </c>
      <c r="AI184" s="55">
        <f t="shared" si="9"/>
        <v>6.748</v>
      </c>
      <c r="AJ184" s="41">
        <f t="shared" si="3"/>
        <v>0.3351724138</v>
      </c>
      <c r="AK184" s="142"/>
      <c r="AL184" s="142"/>
      <c r="AM184" s="142"/>
      <c r="AN184" s="142"/>
      <c r="AO184" s="142"/>
      <c r="AP184" s="142"/>
      <c r="AQ184" s="142"/>
      <c r="AR184" s="142"/>
    </row>
    <row r="185" ht="15.75" customHeight="1">
      <c r="A185" s="96"/>
      <c r="B185" s="82" t="s">
        <v>45</v>
      </c>
      <c r="C185" s="83" t="s">
        <v>926</v>
      </c>
      <c r="D185" s="45" t="s">
        <v>927</v>
      </c>
      <c r="E185" s="42">
        <v>1.0</v>
      </c>
      <c r="F185" s="42">
        <v>0.0</v>
      </c>
      <c r="G185" s="42" t="s">
        <v>47</v>
      </c>
      <c r="H185" s="45" t="s">
        <v>927</v>
      </c>
      <c r="I185" s="47" t="s">
        <v>928</v>
      </c>
      <c r="J185" s="48"/>
      <c r="K185" s="48"/>
      <c r="L185" s="48"/>
      <c r="M185" s="43"/>
      <c r="N185" s="42">
        <v>1.0</v>
      </c>
      <c r="O185" s="49">
        <v>1000.0</v>
      </c>
      <c r="P185" s="50"/>
      <c r="Q185" s="50"/>
      <c r="R185" s="50"/>
      <c r="S185" s="43"/>
      <c r="T185" s="43"/>
      <c r="U185" s="43"/>
      <c r="V185" s="43"/>
      <c r="W185" s="43"/>
      <c r="X185" s="43"/>
      <c r="Y185" s="51"/>
      <c r="Z185" s="52">
        <v>3.25</v>
      </c>
      <c r="AA185" s="42" t="s">
        <v>417</v>
      </c>
      <c r="AB185" s="84" t="s">
        <v>929</v>
      </c>
      <c r="AC185" s="54" t="s">
        <v>925</v>
      </c>
      <c r="AD185" s="54" t="s">
        <v>498</v>
      </c>
      <c r="AE185" s="55" t="str">
        <f t="shared" si="1"/>
        <v>3</v>
      </c>
      <c r="AF185" s="55">
        <v>2.14</v>
      </c>
      <c r="AG185" s="80">
        <f t="shared" si="26"/>
        <v>3.103</v>
      </c>
      <c r="AH185" s="55">
        <f t="shared" si="2"/>
        <v>-2.925</v>
      </c>
      <c r="AI185" s="55">
        <f t="shared" si="9"/>
        <v>2.996</v>
      </c>
      <c r="AJ185" s="41">
        <f t="shared" si="3"/>
        <v>0.3415384615</v>
      </c>
      <c r="AK185" s="55"/>
      <c r="AL185" s="55"/>
      <c r="AM185" s="55"/>
      <c r="AN185" s="55"/>
      <c r="AO185" s="55"/>
      <c r="AP185" s="55"/>
      <c r="AQ185" s="55"/>
      <c r="AR185" s="55"/>
    </row>
    <row r="186" ht="15.75" customHeight="1">
      <c r="A186" s="101"/>
      <c r="B186" s="60" t="s">
        <v>45</v>
      </c>
      <c r="C186" s="61" t="s">
        <v>930</v>
      </c>
      <c r="D186" s="62" t="s">
        <v>931</v>
      </c>
      <c r="E186" s="63">
        <v>0.0</v>
      </c>
      <c r="F186" s="63">
        <v>0.0</v>
      </c>
      <c r="G186" s="63" t="s">
        <v>86</v>
      </c>
      <c r="H186" s="102" t="s">
        <v>932</v>
      </c>
      <c r="I186" s="64" t="s">
        <v>933</v>
      </c>
      <c r="J186" s="65"/>
      <c r="K186" s="65"/>
      <c r="L186" s="65"/>
      <c r="M186" s="66"/>
      <c r="N186" s="63">
        <v>0.0</v>
      </c>
      <c r="O186" s="67">
        <v>0.0</v>
      </c>
      <c r="P186" s="68"/>
      <c r="Q186" s="68"/>
      <c r="R186" s="68"/>
      <c r="S186" s="66"/>
      <c r="T186" s="66"/>
      <c r="U186" s="66"/>
      <c r="V186" s="66"/>
      <c r="W186" s="66"/>
      <c r="X186" s="66"/>
      <c r="Y186" s="69"/>
      <c r="Z186" s="70">
        <v>6.5</v>
      </c>
      <c r="AA186" s="63" t="s">
        <v>417</v>
      </c>
      <c r="AB186" s="71" t="s">
        <v>934</v>
      </c>
      <c r="AC186" s="72" t="s">
        <v>925</v>
      </c>
      <c r="AD186" s="72" t="s">
        <v>498</v>
      </c>
      <c r="AE186" s="74" t="str">
        <f t="shared" si="1"/>
        <v>3</v>
      </c>
      <c r="AF186" s="74">
        <v>4.2</v>
      </c>
      <c r="AG186" s="75">
        <f>AF186*0.5+AF186</f>
        <v>6.3</v>
      </c>
      <c r="AH186" s="74">
        <f t="shared" si="2"/>
        <v>-5.85</v>
      </c>
      <c r="AI186" s="74">
        <f t="shared" si="9"/>
        <v>5.88</v>
      </c>
      <c r="AJ186" s="41">
        <f t="shared" si="3"/>
        <v>0.3538461538</v>
      </c>
      <c r="AK186" s="74"/>
      <c r="AL186" s="74"/>
      <c r="AM186" s="74"/>
      <c r="AN186" s="74"/>
      <c r="AO186" s="74"/>
      <c r="AP186" s="74"/>
      <c r="AQ186" s="74"/>
      <c r="AR186" s="74"/>
    </row>
    <row r="187" ht="15.75" customHeight="1">
      <c r="A187" s="101"/>
      <c r="B187" s="60" t="s">
        <v>45</v>
      </c>
      <c r="C187" s="61" t="s">
        <v>935</v>
      </c>
      <c r="D187" s="62" t="s">
        <v>936</v>
      </c>
      <c r="E187" s="63">
        <v>0.0</v>
      </c>
      <c r="F187" s="63">
        <v>0.0</v>
      </c>
      <c r="G187" s="63" t="s">
        <v>86</v>
      </c>
      <c r="H187" s="102" t="s">
        <v>937</v>
      </c>
      <c r="I187" s="64" t="s">
        <v>938</v>
      </c>
      <c r="J187" s="65"/>
      <c r="K187" s="65"/>
      <c r="L187" s="65"/>
      <c r="M187" s="66"/>
      <c r="N187" s="63">
        <v>0.0</v>
      </c>
      <c r="O187" s="67">
        <v>0.0</v>
      </c>
      <c r="P187" s="68"/>
      <c r="Q187" s="68"/>
      <c r="R187" s="68"/>
      <c r="S187" s="66"/>
      <c r="T187" s="66"/>
      <c r="U187" s="66"/>
      <c r="V187" s="66"/>
      <c r="W187" s="66"/>
      <c r="X187" s="66"/>
      <c r="Y187" s="69"/>
      <c r="Z187" s="70">
        <v>5.25</v>
      </c>
      <c r="AA187" s="63" t="s">
        <v>417</v>
      </c>
      <c r="AB187" s="71" t="s">
        <v>939</v>
      </c>
      <c r="AC187" s="72" t="s">
        <v>925</v>
      </c>
      <c r="AD187" s="72" t="s">
        <v>498</v>
      </c>
      <c r="AE187" s="74" t="str">
        <f t="shared" si="1"/>
        <v>3</v>
      </c>
      <c r="AF187" s="74">
        <v>3.41</v>
      </c>
      <c r="AG187" s="75">
        <f>AF187*0.465+AF187</f>
        <v>4.99565</v>
      </c>
      <c r="AH187" s="74">
        <f t="shared" si="2"/>
        <v>-4.725</v>
      </c>
      <c r="AI187" s="74">
        <f t="shared" si="9"/>
        <v>4.774</v>
      </c>
      <c r="AJ187" s="41">
        <f t="shared" si="3"/>
        <v>0.3504761905</v>
      </c>
      <c r="AK187" s="74"/>
      <c r="AL187" s="74"/>
      <c r="AM187" s="74"/>
      <c r="AN187" s="74"/>
      <c r="AO187" s="74"/>
      <c r="AP187" s="74"/>
      <c r="AQ187" s="74"/>
      <c r="AR187" s="74"/>
    </row>
    <row r="188" ht="15.75" customHeight="1">
      <c r="A188" s="96"/>
      <c r="B188" s="82" t="s">
        <v>45</v>
      </c>
      <c r="C188" s="83" t="s">
        <v>940</v>
      </c>
      <c r="D188" s="45" t="s">
        <v>941</v>
      </c>
      <c r="E188" s="42">
        <v>1.0</v>
      </c>
      <c r="F188" s="42">
        <v>0.0</v>
      </c>
      <c r="G188" s="42" t="s">
        <v>47</v>
      </c>
      <c r="H188" s="78" t="s">
        <v>942</v>
      </c>
      <c r="I188" s="47" t="s">
        <v>943</v>
      </c>
      <c r="J188" s="48"/>
      <c r="K188" s="48"/>
      <c r="L188" s="48"/>
      <c r="M188" s="43"/>
      <c r="N188" s="42">
        <v>1.0</v>
      </c>
      <c r="O188" s="49">
        <v>1000.0</v>
      </c>
      <c r="P188" s="50"/>
      <c r="Q188" s="50"/>
      <c r="R188" s="50"/>
      <c r="S188" s="43"/>
      <c r="T188" s="43"/>
      <c r="U188" s="43"/>
      <c r="V188" s="43"/>
      <c r="W188" s="43"/>
      <c r="X188" s="43"/>
      <c r="Y188" s="51"/>
      <c r="Z188" s="52">
        <v>7.25</v>
      </c>
      <c r="AA188" s="42" t="s">
        <v>417</v>
      </c>
      <c r="AB188" s="95" t="s">
        <v>944</v>
      </c>
      <c r="AC188" s="54" t="s">
        <v>925</v>
      </c>
      <c r="AD188" s="54" t="s">
        <v>498</v>
      </c>
      <c r="AE188" s="55" t="str">
        <f t="shared" si="1"/>
        <v>3</v>
      </c>
      <c r="AF188" s="55">
        <v>4.73</v>
      </c>
      <c r="AG188" s="80">
        <f>AF188*0.48+AF188</f>
        <v>7.0004</v>
      </c>
      <c r="AH188" s="55">
        <f t="shared" si="2"/>
        <v>-6.525</v>
      </c>
      <c r="AI188" s="55">
        <f t="shared" si="9"/>
        <v>6.622</v>
      </c>
      <c r="AJ188" s="41">
        <f t="shared" si="3"/>
        <v>0.3475862069</v>
      </c>
      <c r="AK188" s="74"/>
      <c r="AL188" s="74"/>
      <c r="AM188" s="74"/>
      <c r="AN188" s="74"/>
      <c r="AO188" s="74"/>
      <c r="AP188" s="74"/>
      <c r="AQ188" s="74"/>
      <c r="AR188" s="74"/>
    </row>
    <row r="189" ht="15.75" customHeight="1">
      <c r="A189" s="59"/>
      <c r="B189" s="60" t="s">
        <v>45</v>
      </c>
      <c r="C189" s="61" t="s">
        <v>945</v>
      </c>
      <c r="D189" s="62" t="s">
        <v>946</v>
      </c>
      <c r="E189" s="63">
        <v>0.0</v>
      </c>
      <c r="F189" s="63">
        <v>0.0</v>
      </c>
      <c r="G189" s="63" t="s">
        <v>86</v>
      </c>
      <c r="H189" s="62" t="s">
        <v>946</v>
      </c>
      <c r="I189" s="64" t="s">
        <v>947</v>
      </c>
      <c r="J189" s="65"/>
      <c r="K189" s="65"/>
      <c r="L189" s="65"/>
      <c r="M189" s="66"/>
      <c r="N189" s="63">
        <v>0.0</v>
      </c>
      <c r="O189" s="67">
        <v>0.0</v>
      </c>
      <c r="P189" s="68"/>
      <c r="Q189" s="68"/>
      <c r="R189" s="68"/>
      <c r="S189" s="66"/>
      <c r="T189" s="66"/>
      <c r="U189" s="66"/>
      <c r="V189" s="66"/>
      <c r="W189" s="66"/>
      <c r="X189" s="66"/>
      <c r="Y189" s="69"/>
      <c r="Z189" s="70">
        <v>6.49</v>
      </c>
      <c r="AA189" s="63" t="s">
        <v>417</v>
      </c>
      <c r="AB189" s="71" t="s">
        <v>948</v>
      </c>
      <c r="AC189" s="72" t="s">
        <v>925</v>
      </c>
      <c r="AD189" s="72" t="s">
        <v>498</v>
      </c>
      <c r="AE189" s="73" t="str">
        <f t="shared" si="1"/>
        <v>3</v>
      </c>
      <c r="AF189" s="74">
        <v>4.28</v>
      </c>
      <c r="AG189" s="75">
        <f>AF189*0.46+AF189</f>
        <v>6.2488</v>
      </c>
      <c r="AH189" s="74">
        <f t="shared" si="2"/>
        <v>-5.841</v>
      </c>
      <c r="AI189" s="74">
        <f t="shared" si="9"/>
        <v>5.992</v>
      </c>
      <c r="AJ189" s="41">
        <f t="shared" si="3"/>
        <v>0.3405238829</v>
      </c>
      <c r="AK189" s="74"/>
      <c r="AL189" s="74"/>
      <c r="AM189" s="74"/>
      <c r="AN189" s="74"/>
      <c r="AO189" s="74"/>
      <c r="AP189" s="74"/>
      <c r="AQ189" s="74"/>
      <c r="AR189" s="74"/>
    </row>
    <row r="190" ht="15.75" customHeight="1">
      <c r="A190" s="101"/>
      <c r="B190" s="60" t="s">
        <v>45</v>
      </c>
      <c r="C190" s="61" t="s">
        <v>949</v>
      </c>
      <c r="D190" s="62" t="s">
        <v>950</v>
      </c>
      <c r="E190" s="63">
        <v>0.0</v>
      </c>
      <c r="F190" s="63">
        <v>0.0</v>
      </c>
      <c r="G190" s="63" t="s">
        <v>86</v>
      </c>
      <c r="H190" s="102" t="s">
        <v>951</v>
      </c>
      <c r="I190" s="64" t="s">
        <v>952</v>
      </c>
      <c r="J190" s="65"/>
      <c r="K190" s="65"/>
      <c r="L190" s="65"/>
      <c r="M190" s="66"/>
      <c r="N190" s="63">
        <v>0.0</v>
      </c>
      <c r="O190" s="67">
        <v>0.0</v>
      </c>
      <c r="P190" s="68"/>
      <c r="Q190" s="68"/>
      <c r="R190" s="68"/>
      <c r="S190" s="66"/>
      <c r="T190" s="66"/>
      <c r="U190" s="66"/>
      <c r="V190" s="66"/>
      <c r="W190" s="66"/>
      <c r="X190" s="66"/>
      <c r="Y190" s="69"/>
      <c r="Z190" s="70">
        <v>1.69</v>
      </c>
      <c r="AA190" s="63" t="s">
        <v>417</v>
      </c>
      <c r="AB190" s="71" t="s">
        <v>953</v>
      </c>
      <c r="AC190" s="72" t="s">
        <v>954</v>
      </c>
      <c r="AD190" s="72" t="s">
        <v>92</v>
      </c>
      <c r="AE190" s="74" t="str">
        <f t="shared" si="1"/>
        <v>6</v>
      </c>
      <c r="AF190" s="74">
        <v>1.1</v>
      </c>
      <c r="AG190" s="75">
        <f>AF190*0.45+AF190</f>
        <v>1.595</v>
      </c>
      <c r="AH190" s="74">
        <f t="shared" si="2"/>
        <v>-1.521</v>
      </c>
      <c r="AI190" s="74">
        <f t="shared" si="9"/>
        <v>1.54</v>
      </c>
      <c r="AJ190" s="41">
        <f t="shared" si="3"/>
        <v>0.349112426</v>
      </c>
      <c r="AK190" s="74"/>
      <c r="AL190" s="74"/>
      <c r="AM190" s="74"/>
      <c r="AN190" s="74"/>
      <c r="AO190" s="74"/>
      <c r="AP190" s="74"/>
      <c r="AQ190" s="74"/>
      <c r="AR190" s="74"/>
    </row>
    <row r="191" ht="15.75" customHeight="1">
      <c r="A191" s="96"/>
      <c r="B191" s="82" t="s">
        <v>45</v>
      </c>
      <c r="C191" s="83" t="s">
        <v>955</v>
      </c>
      <c r="D191" s="45" t="s">
        <v>956</v>
      </c>
      <c r="E191" s="42">
        <v>1.0</v>
      </c>
      <c r="F191" s="42">
        <v>0.0</v>
      </c>
      <c r="G191" s="42" t="s">
        <v>47</v>
      </c>
      <c r="H191" s="78" t="s">
        <v>957</v>
      </c>
      <c r="I191" s="47" t="s">
        <v>958</v>
      </c>
      <c r="J191" s="48"/>
      <c r="K191" s="48"/>
      <c r="L191" s="48"/>
      <c r="M191" s="43"/>
      <c r="N191" s="42">
        <v>1.0</v>
      </c>
      <c r="O191" s="49">
        <v>1000.0</v>
      </c>
      <c r="P191" s="50"/>
      <c r="Q191" s="50"/>
      <c r="R191" s="50"/>
      <c r="S191" s="43"/>
      <c r="T191" s="43"/>
      <c r="U191" s="43"/>
      <c r="V191" s="43"/>
      <c r="W191" s="43"/>
      <c r="X191" s="43"/>
      <c r="Y191" s="51"/>
      <c r="Z191" s="52">
        <v>6.5</v>
      </c>
      <c r="AA191" s="42" t="s">
        <v>417</v>
      </c>
      <c r="AB191" s="95" t="s">
        <v>959</v>
      </c>
      <c r="AC191" s="54" t="s">
        <v>954</v>
      </c>
      <c r="AD191" s="54" t="s">
        <v>498</v>
      </c>
      <c r="AE191" s="55" t="str">
        <f t="shared" si="1"/>
        <v>3</v>
      </c>
      <c r="AF191" s="55">
        <v>4.2</v>
      </c>
      <c r="AG191" s="80">
        <f>AF191*0.488+AF191</f>
        <v>6.2496</v>
      </c>
      <c r="AH191" s="55">
        <f t="shared" si="2"/>
        <v>-5.85</v>
      </c>
      <c r="AI191" s="55">
        <f t="shared" si="9"/>
        <v>5.88</v>
      </c>
      <c r="AJ191" s="41">
        <f t="shared" si="3"/>
        <v>0.3538461538</v>
      </c>
      <c r="AK191" s="74"/>
      <c r="AL191" s="74"/>
      <c r="AM191" s="74"/>
      <c r="AN191" s="74"/>
      <c r="AO191" s="74"/>
      <c r="AP191" s="74"/>
      <c r="AQ191" s="74"/>
      <c r="AR191" s="74"/>
    </row>
    <row r="192" ht="15.75" customHeight="1">
      <c r="A192" s="101"/>
      <c r="B192" s="60" t="s">
        <v>45</v>
      </c>
      <c r="C192" s="61" t="s">
        <v>960</v>
      </c>
      <c r="D192" s="62" t="s">
        <v>961</v>
      </c>
      <c r="E192" s="63">
        <v>0.0</v>
      </c>
      <c r="F192" s="63">
        <v>0.0</v>
      </c>
      <c r="G192" s="63" t="s">
        <v>86</v>
      </c>
      <c r="H192" s="102" t="s">
        <v>962</v>
      </c>
      <c r="I192" s="64" t="s">
        <v>963</v>
      </c>
      <c r="J192" s="65"/>
      <c r="K192" s="65"/>
      <c r="L192" s="65"/>
      <c r="M192" s="66"/>
      <c r="N192" s="63">
        <v>0.0</v>
      </c>
      <c r="O192" s="67">
        <v>0.0</v>
      </c>
      <c r="P192" s="68"/>
      <c r="Q192" s="68"/>
      <c r="R192" s="68"/>
      <c r="S192" s="66"/>
      <c r="T192" s="66"/>
      <c r="U192" s="66"/>
      <c r="V192" s="66"/>
      <c r="W192" s="66"/>
      <c r="X192" s="66"/>
      <c r="Y192" s="69"/>
      <c r="Z192" s="70">
        <v>6.0</v>
      </c>
      <c r="AA192" s="63" t="s">
        <v>417</v>
      </c>
      <c r="AB192" s="115" t="s">
        <v>964</v>
      </c>
      <c r="AC192" s="72" t="s">
        <v>954</v>
      </c>
      <c r="AD192" s="72" t="s">
        <v>498</v>
      </c>
      <c r="AE192" s="74" t="str">
        <f t="shared" si="1"/>
        <v>3</v>
      </c>
      <c r="AF192" s="74">
        <v>3.94</v>
      </c>
      <c r="AG192" s="75">
        <f>AF192*0.46+AF192</f>
        <v>5.7524</v>
      </c>
      <c r="AH192" s="74">
        <f t="shared" si="2"/>
        <v>-5.4</v>
      </c>
      <c r="AI192" s="74">
        <f t="shared" si="9"/>
        <v>5.516</v>
      </c>
      <c r="AJ192" s="41">
        <f t="shared" si="3"/>
        <v>0.3433333333</v>
      </c>
      <c r="AK192" s="74"/>
      <c r="AL192" s="74"/>
      <c r="AM192" s="74"/>
      <c r="AN192" s="74"/>
      <c r="AO192" s="74"/>
      <c r="AP192" s="74"/>
      <c r="AQ192" s="74"/>
      <c r="AR192" s="74"/>
    </row>
    <row r="193" ht="15.75" customHeight="1">
      <c r="A193" s="101"/>
      <c r="B193" s="60" t="s">
        <v>45</v>
      </c>
      <c r="C193" s="125" t="s">
        <v>965</v>
      </c>
      <c r="D193" s="137" t="s">
        <v>966</v>
      </c>
      <c r="E193" s="106">
        <v>0.0</v>
      </c>
      <c r="F193" s="63">
        <v>0.0</v>
      </c>
      <c r="G193" s="63" t="s">
        <v>86</v>
      </c>
      <c r="H193" s="140" t="s">
        <v>967</v>
      </c>
      <c r="I193" s="64" t="s">
        <v>968</v>
      </c>
      <c r="J193" s="65"/>
      <c r="K193" s="65"/>
      <c r="L193" s="65"/>
      <c r="M193" s="66"/>
      <c r="N193" s="63">
        <v>0.0</v>
      </c>
      <c r="O193" s="67">
        <v>0.0</v>
      </c>
      <c r="P193" s="68"/>
      <c r="Q193" s="68"/>
      <c r="R193" s="68"/>
      <c r="S193" s="66"/>
      <c r="T193" s="66"/>
      <c r="U193" s="66"/>
      <c r="V193" s="66"/>
      <c r="W193" s="66"/>
      <c r="X193" s="66"/>
      <c r="Y193" s="69"/>
      <c r="Z193" s="70">
        <v>6.75</v>
      </c>
      <c r="AA193" s="63" t="s">
        <v>417</v>
      </c>
      <c r="AB193" s="143" t="s">
        <v>969</v>
      </c>
      <c r="AC193" s="72" t="s">
        <v>954</v>
      </c>
      <c r="AD193" s="72" t="s">
        <v>498</v>
      </c>
      <c r="AE193" s="74" t="str">
        <f t="shared" si="1"/>
        <v>3</v>
      </c>
      <c r="AF193" s="74">
        <v>4.46</v>
      </c>
      <c r="AG193" s="75">
        <f t="shared" ref="AG193:AG194" si="27">AF193*0.458+AF193</f>
        <v>6.50268</v>
      </c>
      <c r="AH193" s="74">
        <f t="shared" si="2"/>
        <v>-6.075</v>
      </c>
      <c r="AI193" s="74">
        <f t="shared" si="9"/>
        <v>6.244</v>
      </c>
      <c r="AJ193" s="41">
        <f t="shared" si="3"/>
        <v>0.3392592593</v>
      </c>
      <c r="AK193" s="74"/>
      <c r="AL193" s="74"/>
      <c r="AM193" s="74"/>
      <c r="AN193" s="74"/>
      <c r="AO193" s="74"/>
      <c r="AP193" s="74"/>
      <c r="AQ193" s="74"/>
      <c r="AR193" s="74"/>
    </row>
    <row r="194" ht="15.75" customHeight="1">
      <c r="A194" s="101"/>
      <c r="B194" s="60" t="s">
        <v>45</v>
      </c>
      <c r="C194" s="125" t="s">
        <v>970</v>
      </c>
      <c r="D194" s="137" t="s">
        <v>971</v>
      </c>
      <c r="E194" s="106">
        <v>0.0</v>
      </c>
      <c r="F194" s="63">
        <v>0.0</v>
      </c>
      <c r="G194" s="63" t="s">
        <v>86</v>
      </c>
      <c r="H194" s="140" t="s">
        <v>972</v>
      </c>
      <c r="I194" s="121" t="s">
        <v>973</v>
      </c>
      <c r="J194" s="65"/>
      <c r="K194" s="65"/>
      <c r="L194" s="65"/>
      <c r="M194" s="66"/>
      <c r="N194" s="63">
        <v>0.0</v>
      </c>
      <c r="O194" s="67">
        <v>0.0</v>
      </c>
      <c r="P194" s="68"/>
      <c r="Q194" s="68"/>
      <c r="R194" s="68"/>
      <c r="S194" s="66"/>
      <c r="T194" s="66"/>
      <c r="U194" s="66"/>
      <c r="V194" s="66"/>
      <c r="W194" s="66"/>
      <c r="X194" s="66"/>
      <c r="Y194" s="69"/>
      <c r="Z194" s="70">
        <v>6.75</v>
      </c>
      <c r="AA194" s="63" t="s">
        <v>417</v>
      </c>
      <c r="AB194" s="143" t="s">
        <v>974</v>
      </c>
      <c r="AC194" s="72" t="s">
        <v>954</v>
      </c>
      <c r="AD194" s="72" t="s">
        <v>498</v>
      </c>
      <c r="AE194" s="74" t="str">
        <f t="shared" si="1"/>
        <v>3</v>
      </c>
      <c r="AF194" s="74">
        <v>4.46</v>
      </c>
      <c r="AG194" s="75">
        <f t="shared" si="27"/>
        <v>6.50268</v>
      </c>
      <c r="AH194" s="74">
        <f t="shared" si="2"/>
        <v>-6.075</v>
      </c>
      <c r="AI194" s="74">
        <f t="shared" si="9"/>
        <v>6.244</v>
      </c>
      <c r="AJ194" s="41">
        <f t="shared" si="3"/>
        <v>0.3392592593</v>
      </c>
      <c r="AK194" s="74"/>
      <c r="AL194" s="74"/>
      <c r="AM194" s="74"/>
      <c r="AN194" s="74"/>
      <c r="AO194" s="74"/>
      <c r="AP194" s="74"/>
      <c r="AQ194" s="74"/>
      <c r="AR194" s="74"/>
    </row>
    <row r="195" ht="15.75" customHeight="1">
      <c r="A195" s="101"/>
      <c r="B195" s="60" t="s">
        <v>45</v>
      </c>
      <c r="C195" s="61" t="s">
        <v>975</v>
      </c>
      <c r="D195" s="62" t="s">
        <v>976</v>
      </c>
      <c r="E195" s="63">
        <v>0.0</v>
      </c>
      <c r="F195" s="63">
        <v>0.0</v>
      </c>
      <c r="G195" s="63" t="s">
        <v>86</v>
      </c>
      <c r="H195" s="62" t="s">
        <v>976</v>
      </c>
      <c r="I195" s="64" t="s">
        <v>977</v>
      </c>
      <c r="J195" s="65"/>
      <c r="K195" s="65"/>
      <c r="L195" s="65"/>
      <c r="M195" s="66"/>
      <c r="N195" s="63">
        <v>0.0</v>
      </c>
      <c r="O195" s="67">
        <v>0.0</v>
      </c>
      <c r="P195" s="68"/>
      <c r="Q195" s="68"/>
      <c r="R195" s="68"/>
      <c r="S195" s="66"/>
      <c r="T195" s="66"/>
      <c r="U195" s="66"/>
      <c r="V195" s="66"/>
      <c r="W195" s="66"/>
      <c r="X195" s="66"/>
      <c r="Y195" s="69"/>
      <c r="Z195" s="70">
        <v>0.99</v>
      </c>
      <c r="AA195" s="63" t="s">
        <v>298</v>
      </c>
      <c r="AB195" s="71" t="s">
        <v>978</v>
      </c>
      <c r="AC195" s="72" t="s">
        <v>954</v>
      </c>
      <c r="AD195" s="72" t="s">
        <v>99</v>
      </c>
      <c r="AE195" s="74" t="str">
        <f t="shared" si="1"/>
        <v>12</v>
      </c>
      <c r="AF195" s="74">
        <v>0.69</v>
      </c>
      <c r="AG195" s="75">
        <f>AF195*0.4+AF195</f>
        <v>0.966</v>
      </c>
      <c r="AH195" s="74">
        <f t="shared" si="2"/>
        <v>-0.891</v>
      </c>
      <c r="AI195" s="74">
        <f t="shared" si="9"/>
        <v>0.966</v>
      </c>
      <c r="AJ195" s="41">
        <f t="shared" si="3"/>
        <v>0.303030303</v>
      </c>
      <c r="AK195" s="74"/>
      <c r="AL195" s="74"/>
      <c r="AM195" s="74"/>
      <c r="AN195" s="74"/>
      <c r="AO195" s="74"/>
      <c r="AP195" s="74"/>
      <c r="AQ195" s="74"/>
      <c r="AR195" s="74"/>
    </row>
    <row r="196" ht="15.75" customHeight="1">
      <c r="A196" s="96"/>
      <c r="B196" s="82" t="s">
        <v>45</v>
      </c>
      <c r="C196" s="83" t="s">
        <v>979</v>
      </c>
      <c r="D196" s="45" t="s">
        <v>980</v>
      </c>
      <c r="E196" s="42">
        <v>1.0</v>
      </c>
      <c r="F196" s="42">
        <v>0.0</v>
      </c>
      <c r="G196" s="42" t="s">
        <v>47</v>
      </c>
      <c r="H196" s="45" t="s">
        <v>981</v>
      </c>
      <c r="I196" s="47" t="s">
        <v>982</v>
      </c>
      <c r="J196" s="48"/>
      <c r="K196" s="48"/>
      <c r="L196" s="48"/>
      <c r="M196" s="43"/>
      <c r="N196" s="42">
        <v>1.0</v>
      </c>
      <c r="O196" s="49">
        <v>1000.0</v>
      </c>
      <c r="P196" s="50"/>
      <c r="Q196" s="50"/>
      <c r="R196" s="50"/>
      <c r="S196" s="43"/>
      <c r="T196" s="43"/>
      <c r="U196" s="43"/>
      <c r="V196" s="43"/>
      <c r="W196" s="43"/>
      <c r="X196" s="43"/>
      <c r="Y196" s="51"/>
      <c r="Z196" s="52">
        <v>0.65</v>
      </c>
      <c r="AA196" s="42" t="s">
        <v>298</v>
      </c>
      <c r="AB196" s="53" t="s">
        <v>983</v>
      </c>
      <c r="AC196" s="54" t="s">
        <v>954</v>
      </c>
      <c r="AD196" s="54" t="s">
        <v>99</v>
      </c>
      <c r="AE196" s="55" t="str">
        <f t="shared" si="1"/>
        <v>12</v>
      </c>
      <c r="AF196" s="55">
        <v>0.41</v>
      </c>
      <c r="AG196" s="80">
        <f>AF196*0.46+AF196</f>
        <v>0.5986</v>
      </c>
      <c r="AH196" s="55">
        <f t="shared" si="2"/>
        <v>-0.585</v>
      </c>
      <c r="AI196" s="55">
        <f t="shared" si="9"/>
        <v>0.574</v>
      </c>
      <c r="AJ196" s="41">
        <f t="shared" si="3"/>
        <v>0.3692307692</v>
      </c>
      <c r="AK196" s="74"/>
      <c r="AL196" s="74"/>
      <c r="AM196" s="74"/>
      <c r="AN196" s="74"/>
      <c r="AO196" s="74"/>
      <c r="AP196" s="74"/>
      <c r="AQ196" s="74"/>
      <c r="AR196" s="74"/>
    </row>
    <row r="197" ht="15.75" customHeight="1">
      <c r="A197" s="81"/>
      <c r="B197" s="82" t="s">
        <v>45</v>
      </c>
      <c r="C197" s="83" t="s">
        <v>984</v>
      </c>
      <c r="D197" s="45" t="s">
        <v>985</v>
      </c>
      <c r="E197" s="42">
        <v>1.0</v>
      </c>
      <c r="F197" s="42">
        <v>0.0</v>
      </c>
      <c r="G197" s="42" t="s">
        <v>47</v>
      </c>
      <c r="H197" s="45" t="s">
        <v>985</v>
      </c>
      <c r="I197" s="135" t="s">
        <v>986</v>
      </c>
      <c r="J197" s="48"/>
      <c r="K197" s="48"/>
      <c r="L197" s="48"/>
      <c r="M197" s="43"/>
      <c r="N197" s="42">
        <v>1.0</v>
      </c>
      <c r="O197" s="49">
        <v>1000.0</v>
      </c>
      <c r="P197" s="50"/>
      <c r="Q197" s="50"/>
      <c r="R197" s="50"/>
      <c r="S197" s="43"/>
      <c r="T197" s="43"/>
      <c r="U197" s="43"/>
      <c r="V197" s="43"/>
      <c r="W197" s="43"/>
      <c r="X197" s="43"/>
      <c r="Y197" s="51"/>
      <c r="Z197" s="52">
        <v>6.0</v>
      </c>
      <c r="AA197" s="42" t="s">
        <v>417</v>
      </c>
      <c r="AB197" s="84" t="s">
        <v>987</v>
      </c>
      <c r="AC197" s="54" t="s">
        <v>954</v>
      </c>
      <c r="AD197" s="54" t="s">
        <v>498</v>
      </c>
      <c r="AE197" s="85" t="str">
        <f t="shared" si="1"/>
        <v>3</v>
      </c>
      <c r="AF197" s="55">
        <v>4.01</v>
      </c>
      <c r="AG197" s="80">
        <f>AF197*0.458+AF197</f>
        <v>5.84658</v>
      </c>
      <c r="AH197" s="55">
        <f t="shared" si="2"/>
        <v>-5.4</v>
      </c>
      <c r="AI197" s="55">
        <f t="shared" si="9"/>
        <v>5.614</v>
      </c>
      <c r="AJ197" s="41">
        <f t="shared" si="3"/>
        <v>0.3316666667</v>
      </c>
      <c r="AK197" s="74"/>
      <c r="AL197" s="74"/>
      <c r="AM197" s="74"/>
      <c r="AN197" s="74"/>
      <c r="AO197" s="74"/>
      <c r="AP197" s="74"/>
      <c r="AQ197" s="74"/>
      <c r="AR197" s="74"/>
    </row>
    <row r="198" ht="24.0" customHeight="1">
      <c r="A198" s="59"/>
      <c r="B198" s="60" t="s">
        <v>45</v>
      </c>
      <c r="C198" s="61" t="s">
        <v>988</v>
      </c>
      <c r="D198" s="62" t="s">
        <v>989</v>
      </c>
      <c r="E198" s="63">
        <v>0.0</v>
      </c>
      <c r="F198" s="63">
        <v>0.0</v>
      </c>
      <c r="G198" s="63" t="s">
        <v>86</v>
      </c>
      <c r="H198" s="62" t="s">
        <v>989</v>
      </c>
      <c r="I198" s="64" t="s">
        <v>990</v>
      </c>
      <c r="J198" s="65"/>
      <c r="K198" s="65"/>
      <c r="L198" s="65"/>
      <c r="M198" s="66"/>
      <c r="N198" s="63">
        <v>0.0</v>
      </c>
      <c r="O198" s="67">
        <v>0.0</v>
      </c>
      <c r="P198" s="68"/>
      <c r="Q198" s="68"/>
      <c r="R198" s="68"/>
      <c r="S198" s="66"/>
      <c r="T198" s="66"/>
      <c r="U198" s="66"/>
      <c r="V198" s="66"/>
      <c r="W198" s="66"/>
      <c r="X198" s="66"/>
      <c r="Y198" s="69"/>
      <c r="Z198" s="70">
        <v>6.85</v>
      </c>
      <c r="AA198" s="63" t="s">
        <v>417</v>
      </c>
      <c r="AB198" s="104" t="s">
        <v>991</v>
      </c>
      <c r="AC198" s="72" t="s">
        <v>954</v>
      </c>
      <c r="AD198" s="72" t="s">
        <v>498</v>
      </c>
      <c r="AE198" s="73" t="str">
        <f t="shared" si="1"/>
        <v>3</v>
      </c>
      <c r="AF198" s="74">
        <v>4.55</v>
      </c>
      <c r="AG198" s="75">
        <f>AF198*0.462+AF198</f>
        <v>6.6521</v>
      </c>
      <c r="AH198" s="74">
        <f t="shared" si="2"/>
        <v>-6.165</v>
      </c>
      <c r="AI198" s="74">
        <f t="shared" si="9"/>
        <v>6.37</v>
      </c>
      <c r="AJ198" s="41">
        <f t="shared" si="3"/>
        <v>0.3357664234</v>
      </c>
      <c r="AK198" s="74"/>
      <c r="AL198" s="74"/>
      <c r="AM198" s="74"/>
      <c r="AN198" s="74"/>
      <c r="AO198" s="74"/>
      <c r="AP198" s="74"/>
      <c r="AQ198" s="74"/>
      <c r="AR198" s="74"/>
    </row>
    <row r="199" ht="15.75" customHeight="1">
      <c r="A199" s="59"/>
      <c r="B199" s="60" t="s">
        <v>45</v>
      </c>
      <c r="C199" s="61" t="s">
        <v>992</v>
      </c>
      <c r="D199" s="62" t="s">
        <v>993</v>
      </c>
      <c r="E199" s="63">
        <v>0.0</v>
      </c>
      <c r="F199" s="63">
        <v>0.0</v>
      </c>
      <c r="G199" s="63" t="s">
        <v>86</v>
      </c>
      <c r="H199" s="62" t="s">
        <v>993</v>
      </c>
      <c r="I199" s="121" t="s">
        <v>994</v>
      </c>
      <c r="J199" s="65"/>
      <c r="K199" s="65"/>
      <c r="L199" s="65"/>
      <c r="M199" s="66"/>
      <c r="N199" s="63">
        <v>0.0</v>
      </c>
      <c r="O199" s="67">
        <v>0.0</v>
      </c>
      <c r="P199" s="68"/>
      <c r="Q199" s="68"/>
      <c r="R199" s="68"/>
      <c r="S199" s="66"/>
      <c r="T199" s="66"/>
      <c r="U199" s="66"/>
      <c r="V199" s="66"/>
      <c r="W199" s="66"/>
      <c r="X199" s="66"/>
      <c r="Y199" s="69"/>
      <c r="Z199" s="70">
        <v>7.25</v>
      </c>
      <c r="AA199" s="63" t="s">
        <v>417</v>
      </c>
      <c r="AB199" s="71" t="s">
        <v>995</v>
      </c>
      <c r="AC199" s="72" t="s">
        <v>954</v>
      </c>
      <c r="AD199" s="72" t="s">
        <v>498</v>
      </c>
      <c r="AE199" s="73" t="str">
        <f t="shared" si="1"/>
        <v>3</v>
      </c>
      <c r="AF199" s="74">
        <v>4.82</v>
      </c>
      <c r="AG199" s="75">
        <f>AF199*0.45+AF199</f>
        <v>6.989</v>
      </c>
      <c r="AH199" s="74">
        <f t="shared" si="2"/>
        <v>-6.525</v>
      </c>
      <c r="AI199" s="74">
        <f t="shared" si="9"/>
        <v>6.748</v>
      </c>
      <c r="AJ199" s="41">
        <f t="shared" si="3"/>
        <v>0.3351724138</v>
      </c>
      <c r="AK199" s="74"/>
      <c r="AL199" s="74"/>
      <c r="AM199" s="74"/>
      <c r="AN199" s="74"/>
      <c r="AO199" s="74"/>
      <c r="AP199" s="74"/>
      <c r="AQ199" s="74"/>
      <c r="AR199" s="74"/>
    </row>
    <row r="200" ht="15.75" customHeight="1">
      <c r="A200" s="63"/>
      <c r="B200" s="66" t="s">
        <v>45</v>
      </c>
      <c r="C200" s="124" t="s">
        <v>996</v>
      </c>
      <c r="D200" s="144" t="s">
        <v>997</v>
      </c>
      <c r="E200" s="106">
        <v>0.0</v>
      </c>
      <c r="F200" s="63">
        <v>0.0</v>
      </c>
      <c r="G200" s="63" t="s">
        <v>86</v>
      </c>
      <c r="H200" s="144" t="s">
        <v>998</v>
      </c>
      <c r="I200" s="64" t="s">
        <v>999</v>
      </c>
      <c r="J200" s="65"/>
      <c r="K200" s="65"/>
      <c r="L200" s="65"/>
      <c r="M200" s="66"/>
      <c r="N200" s="63">
        <v>0.0</v>
      </c>
      <c r="O200" s="67">
        <v>0.0</v>
      </c>
      <c r="P200" s="68"/>
      <c r="Q200" s="68"/>
      <c r="R200" s="68"/>
      <c r="S200" s="66"/>
      <c r="T200" s="66"/>
      <c r="U200" s="66"/>
      <c r="V200" s="66"/>
      <c r="W200" s="66"/>
      <c r="X200" s="66"/>
      <c r="Y200" s="69"/>
      <c r="Z200" s="70">
        <v>0.45</v>
      </c>
      <c r="AA200" s="63" t="s">
        <v>97</v>
      </c>
      <c r="AB200" s="104" t="s">
        <v>1000</v>
      </c>
      <c r="AC200" s="72" t="s">
        <v>1001</v>
      </c>
      <c r="AD200" s="72" t="s">
        <v>99</v>
      </c>
      <c r="AE200" s="74" t="str">
        <f t="shared" si="1"/>
        <v>12</v>
      </c>
      <c r="AF200" s="74">
        <v>0.17</v>
      </c>
      <c r="AG200" s="75">
        <f>AF200*1.35+AF200</f>
        <v>0.3995</v>
      </c>
      <c r="AH200" s="74">
        <f t="shared" si="2"/>
        <v>-0.405</v>
      </c>
      <c r="AI200" s="74">
        <f t="shared" si="9"/>
        <v>0.238</v>
      </c>
      <c r="AJ200" s="41">
        <f t="shared" si="3"/>
        <v>0.6222222222</v>
      </c>
      <c r="AK200" s="74"/>
      <c r="AL200" s="74"/>
      <c r="AM200" s="74"/>
      <c r="AN200" s="74"/>
      <c r="AO200" s="74"/>
      <c r="AP200" s="74"/>
      <c r="AQ200" s="74"/>
      <c r="AR200" s="74"/>
    </row>
    <row r="201" ht="15.75" customHeight="1">
      <c r="A201" s="81"/>
      <c r="B201" s="82" t="s">
        <v>45</v>
      </c>
      <c r="C201" s="83" t="s">
        <v>1002</v>
      </c>
      <c r="D201" s="45" t="s">
        <v>1003</v>
      </c>
      <c r="E201" s="42">
        <v>1.0</v>
      </c>
      <c r="F201" s="42">
        <v>0.0</v>
      </c>
      <c r="G201" s="42" t="s">
        <v>47</v>
      </c>
      <c r="H201" s="45" t="s">
        <v>1003</v>
      </c>
      <c r="I201" s="47" t="s">
        <v>1004</v>
      </c>
      <c r="J201" s="48"/>
      <c r="K201" s="48"/>
      <c r="L201" s="48"/>
      <c r="M201" s="43"/>
      <c r="N201" s="42">
        <v>1.0</v>
      </c>
      <c r="O201" s="49">
        <v>1000.0</v>
      </c>
      <c r="P201" s="50"/>
      <c r="Q201" s="50"/>
      <c r="R201" s="50"/>
      <c r="S201" s="43"/>
      <c r="T201" s="43"/>
      <c r="U201" s="43"/>
      <c r="V201" s="43"/>
      <c r="W201" s="43"/>
      <c r="X201" s="43"/>
      <c r="Y201" s="51"/>
      <c r="Z201" s="52">
        <v>5.0</v>
      </c>
      <c r="AA201" s="42" t="s">
        <v>417</v>
      </c>
      <c r="AB201" s="145" t="s">
        <v>1005</v>
      </c>
      <c r="AC201" s="54" t="s">
        <v>1001</v>
      </c>
      <c r="AD201" s="54" t="s">
        <v>1006</v>
      </c>
      <c r="AE201" s="85" t="str">
        <f t="shared" si="1"/>
        <v>4</v>
      </c>
      <c r="AF201" s="55">
        <v>1.0</v>
      </c>
      <c r="AG201" s="80">
        <f>AF201*0.45+AF201</f>
        <v>1.45</v>
      </c>
      <c r="AH201" s="55">
        <f t="shared" si="2"/>
        <v>-4.5</v>
      </c>
      <c r="AI201" s="55">
        <f t="shared" si="9"/>
        <v>1.4</v>
      </c>
      <c r="AJ201" s="41">
        <f t="shared" si="3"/>
        <v>0.8</v>
      </c>
      <c r="AK201" s="74"/>
      <c r="AL201" s="74"/>
      <c r="AM201" s="74"/>
      <c r="AN201" s="74"/>
      <c r="AO201" s="74"/>
      <c r="AP201" s="74"/>
      <c r="AQ201" s="74"/>
      <c r="AR201" s="74"/>
    </row>
    <row r="202" ht="15.75" customHeight="1">
      <c r="A202" s="81"/>
      <c r="B202" s="82" t="s">
        <v>45</v>
      </c>
      <c r="C202" s="83" t="s">
        <v>1007</v>
      </c>
      <c r="D202" s="45" t="s">
        <v>1008</v>
      </c>
      <c r="E202" s="42">
        <v>1.0</v>
      </c>
      <c r="F202" s="42">
        <v>0.0</v>
      </c>
      <c r="G202" s="42" t="s">
        <v>47</v>
      </c>
      <c r="H202" s="45" t="s">
        <v>1008</v>
      </c>
      <c r="I202" s="47" t="s">
        <v>1009</v>
      </c>
      <c r="J202" s="48"/>
      <c r="K202" s="48"/>
      <c r="L202" s="48"/>
      <c r="M202" s="43"/>
      <c r="N202" s="42">
        <v>1.0</v>
      </c>
      <c r="O202" s="49">
        <v>1000.0</v>
      </c>
      <c r="P202" s="50"/>
      <c r="Q202" s="50"/>
      <c r="R202" s="50"/>
      <c r="S202" s="43"/>
      <c r="T202" s="43"/>
      <c r="U202" s="43"/>
      <c r="V202" s="43"/>
      <c r="W202" s="43"/>
      <c r="X202" s="43"/>
      <c r="Y202" s="51"/>
      <c r="Z202" s="52">
        <v>1.0</v>
      </c>
      <c r="AA202" s="42" t="s">
        <v>417</v>
      </c>
      <c r="AB202" s="84" t="s">
        <v>1010</v>
      </c>
      <c r="AC202" s="54" t="s">
        <v>1001</v>
      </c>
      <c r="AD202" s="54" t="s">
        <v>1011</v>
      </c>
      <c r="AE202" s="85" t="str">
        <f t="shared" si="1"/>
        <v>8</v>
      </c>
      <c r="AF202" s="55">
        <v>0.09</v>
      </c>
      <c r="AG202" s="80">
        <f>AF202*9+AF202</f>
        <v>0.9</v>
      </c>
      <c r="AH202" s="55">
        <f t="shared" si="2"/>
        <v>-0.9</v>
      </c>
      <c r="AI202" s="55">
        <f t="shared" si="9"/>
        <v>0.126</v>
      </c>
      <c r="AJ202" s="41">
        <f t="shared" si="3"/>
        <v>0.91</v>
      </c>
      <c r="AK202" s="74"/>
      <c r="AL202" s="74"/>
      <c r="AM202" s="74"/>
      <c r="AN202" s="74"/>
      <c r="AO202" s="74"/>
      <c r="AP202" s="74"/>
      <c r="AQ202" s="74"/>
      <c r="AR202" s="74"/>
    </row>
    <row r="203" ht="15.75" customHeight="1">
      <c r="A203" s="101"/>
      <c r="B203" s="60" t="s">
        <v>45</v>
      </c>
      <c r="C203" s="61" t="s">
        <v>1012</v>
      </c>
      <c r="D203" s="62" t="s">
        <v>1013</v>
      </c>
      <c r="E203" s="63">
        <v>0.0</v>
      </c>
      <c r="F203" s="63">
        <v>0.0</v>
      </c>
      <c r="G203" s="63" t="s">
        <v>86</v>
      </c>
      <c r="H203" s="62" t="s">
        <v>1013</v>
      </c>
      <c r="I203" s="64" t="s">
        <v>1014</v>
      </c>
      <c r="J203" s="65"/>
      <c r="K203" s="65"/>
      <c r="L203" s="65"/>
      <c r="M203" s="66"/>
      <c r="N203" s="63">
        <v>0.0</v>
      </c>
      <c r="O203" s="67">
        <v>0.0</v>
      </c>
      <c r="P203" s="68"/>
      <c r="Q203" s="68"/>
      <c r="R203" s="68"/>
      <c r="S203" s="66"/>
      <c r="T203" s="66"/>
      <c r="U203" s="66"/>
      <c r="V203" s="66"/>
      <c r="W203" s="66"/>
      <c r="X203" s="66"/>
      <c r="Y203" s="69"/>
      <c r="Z203" s="70">
        <v>5.0</v>
      </c>
      <c r="AA203" s="63" t="s">
        <v>417</v>
      </c>
      <c r="AB203" s="71" t="s">
        <v>1015</v>
      </c>
      <c r="AC203" s="72" t="s">
        <v>1001</v>
      </c>
      <c r="AD203" s="72" t="s">
        <v>424</v>
      </c>
      <c r="AE203" s="73" t="str">
        <f t="shared" si="1"/>
        <v>2</v>
      </c>
      <c r="AF203" s="74">
        <v>2.0</v>
      </c>
      <c r="AG203" s="75">
        <f>AF203*1.375+AF203</f>
        <v>4.75</v>
      </c>
      <c r="AH203" s="74">
        <f t="shared" si="2"/>
        <v>-4.5</v>
      </c>
      <c r="AI203" s="74">
        <f t="shared" si="9"/>
        <v>2.8</v>
      </c>
      <c r="AJ203" s="41">
        <f t="shared" si="3"/>
        <v>0.6</v>
      </c>
      <c r="AK203" s="74"/>
      <c r="AL203" s="74"/>
      <c r="AM203" s="74"/>
      <c r="AN203" s="74"/>
      <c r="AO203" s="74"/>
      <c r="AP203" s="74"/>
      <c r="AQ203" s="74"/>
      <c r="AR203" s="74"/>
    </row>
    <row r="204" ht="15.75" customHeight="1">
      <c r="A204" s="101"/>
      <c r="B204" s="60" t="s">
        <v>45</v>
      </c>
      <c r="C204" s="61" t="s">
        <v>1016</v>
      </c>
      <c r="D204" s="62" t="s">
        <v>1017</v>
      </c>
      <c r="E204" s="63">
        <v>0.0</v>
      </c>
      <c r="F204" s="63">
        <v>0.0</v>
      </c>
      <c r="G204" s="63" t="s">
        <v>86</v>
      </c>
      <c r="H204" s="102" t="s">
        <v>1018</v>
      </c>
      <c r="I204" s="64" t="s">
        <v>1019</v>
      </c>
      <c r="J204" s="65"/>
      <c r="K204" s="65"/>
      <c r="L204" s="65"/>
      <c r="M204" s="66"/>
      <c r="N204" s="63">
        <v>0.0</v>
      </c>
      <c r="O204" s="67">
        <v>0.0</v>
      </c>
      <c r="P204" s="68"/>
      <c r="Q204" s="68"/>
      <c r="R204" s="68"/>
      <c r="S204" s="66"/>
      <c r="T204" s="66"/>
      <c r="U204" s="66"/>
      <c r="V204" s="66"/>
      <c r="W204" s="66"/>
      <c r="X204" s="66"/>
      <c r="Y204" s="69"/>
      <c r="Z204" s="70">
        <v>6.5</v>
      </c>
      <c r="AA204" s="63" t="s">
        <v>417</v>
      </c>
      <c r="AB204" s="115" t="s">
        <v>1020</v>
      </c>
      <c r="AC204" s="72" t="s">
        <v>1021</v>
      </c>
      <c r="AD204" s="72" t="s">
        <v>498</v>
      </c>
      <c r="AE204" s="74" t="str">
        <f t="shared" si="1"/>
        <v>3</v>
      </c>
      <c r="AF204" s="74">
        <v>4.2</v>
      </c>
      <c r="AG204" s="75">
        <f>AF204*0.487+AF204</f>
        <v>6.2454</v>
      </c>
      <c r="AH204" s="74">
        <f t="shared" si="2"/>
        <v>-5.85</v>
      </c>
      <c r="AI204" s="74">
        <f t="shared" si="9"/>
        <v>5.88</v>
      </c>
      <c r="AJ204" s="41">
        <f t="shared" si="3"/>
        <v>0.3538461538</v>
      </c>
      <c r="AK204" s="74"/>
      <c r="AL204" s="74"/>
      <c r="AM204" s="74"/>
      <c r="AN204" s="74"/>
      <c r="AO204" s="74"/>
      <c r="AP204" s="74"/>
      <c r="AQ204" s="74"/>
      <c r="AR204" s="74"/>
    </row>
    <row r="205" ht="15.75" customHeight="1">
      <c r="A205" s="101"/>
      <c r="B205" s="60" t="s">
        <v>45</v>
      </c>
      <c r="C205" s="125" t="s">
        <v>1022</v>
      </c>
      <c r="D205" s="137" t="s">
        <v>1023</v>
      </c>
      <c r="E205" s="106">
        <v>0.0</v>
      </c>
      <c r="F205" s="63">
        <v>0.0</v>
      </c>
      <c r="G205" s="63" t="s">
        <v>86</v>
      </c>
      <c r="H205" s="140" t="s">
        <v>1024</v>
      </c>
      <c r="I205" s="64" t="s">
        <v>1025</v>
      </c>
      <c r="J205" s="65"/>
      <c r="K205" s="65"/>
      <c r="L205" s="65"/>
      <c r="M205" s="66"/>
      <c r="N205" s="63">
        <v>0.0</v>
      </c>
      <c r="O205" s="67">
        <v>0.0</v>
      </c>
      <c r="P205" s="68"/>
      <c r="Q205" s="68"/>
      <c r="R205" s="68"/>
      <c r="S205" s="66"/>
      <c r="T205" s="66"/>
      <c r="U205" s="66"/>
      <c r="V205" s="66"/>
      <c r="W205" s="66"/>
      <c r="X205" s="66"/>
      <c r="Y205" s="69"/>
      <c r="Z205" s="70">
        <v>6.75</v>
      </c>
      <c r="AA205" s="63" t="s">
        <v>417</v>
      </c>
      <c r="AB205" s="104" t="s">
        <v>1026</v>
      </c>
      <c r="AC205" s="72" t="s">
        <v>1021</v>
      </c>
      <c r="AD205" s="72" t="s">
        <v>498</v>
      </c>
      <c r="AE205" s="74" t="str">
        <f t="shared" si="1"/>
        <v>3</v>
      </c>
      <c r="AF205" s="74">
        <v>4.46</v>
      </c>
      <c r="AG205" s="75">
        <f>AF205*0.458+AF205</f>
        <v>6.50268</v>
      </c>
      <c r="AH205" s="74">
        <f t="shared" si="2"/>
        <v>-6.075</v>
      </c>
      <c r="AI205" s="74">
        <f t="shared" si="9"/>
        <v>6.244</v>
      </c>
      <c r="AJ205" s="41">
        <f t="shared" si="3"/>
        <v>0.3392592593</v>
      </c>
      <c r="AK205" s="74"/>
      <c r="AL205" s="74"/>
      <c r="AM205" s="74"/>
      <c r="AN205" s="74"/>
      <c r="AO205" s="74"/>
      <c r="AP205" s="74"/>
      <c r="AQ205" s="74"/>
      <c r="AR205" s="74"/>
    </row>
    <row r="206" ht="15.75" customHeight="1">
      <c r="A206" s="101"/>
      <c r="B206" s="114" t="s">
        <v>45</v>
      </c>
      <c r="C206" s="61" t="s">
        <v>1027</v>
      </c>
      <c r="D206" s="62" t="s">
        <v>1028</v>
      </c>
      <c r="E206" s="106">
        <v>1.0</v>
      </c>
      <c r="F206" s="63">
        <v>0.0</v>
      </c>
      <c r="G206" s="63" t="s">
        <v>86</v>
      </c>
      <c r="H206" s="102" t="s">
        <v>1029</v>
      </c>
      <c r="I206" s="64" t="s">
        <v>1030</v>
      </c>
      <c r="J206" s="65"/>
      <c r="K206" s="65"/>
      <c r="L206" s="65"/>
      <c r="M206" s="66"/>
      <c r="N206" s="63">
        <v>1.0</v>
      </c>
      <c r="O206" s="67">
        <v>0.0</v>
      </c>
      <c r="P206" s="68"/>
      <c r="Q206" s="68"/>
      <c r="R206" s="68"/>
      <c r="S206" s="66"/>
      <c r="T206" s="66"/>
      <c r="U206" s="66"/>
      <c r="V206" s="66"/>
      <c r="W206" s="66"/>
      <c r="X206" s="66"/>
      <c r="Y206" s="69"/>
      <c r="Z206" s="70">
        <v>4.25</v>
      </c>
      <c r="AA206" s="63" t="s">
        <v>417</v>
      </c>
      <c r="AB206" s="71" t="s">
        <v>1031</v>
      </c>
      <c r="AC206" s="72" t="s">
        <v>1021</v>
      </c>
      <c r="AD206" s="72" t="s">
        <v>92</v>
      </c>
      <c r="AE206" s="74" t="str">
        <f t="shared" si="1"/>
        <v>6</v>
      </c>
      <c r="AF206" s="74">
        <v>2.89</v>
      </c>
      <c r="AG206" s="75">
        <f>AF206*0.452+AF206</f>
        <v>4.19628</v>
      </c>
      <c r="AH206" s="74">
        <f t="shared" si="2"/>
        <v>-3.825</v>
      </c>
      <c r="AI206" s="74">
        <f t="shared" si="9"/>
        <v>4.046</v>
      </c>
      <c r="AJ206" s="41">
        <f t="shared" si="3"/>
        <v>0.32</v>
      </c>
      <c r="AK206" s="74"/>
      <c r="AL206" s="74"/>
      <c r="AM206" s="74"/>
      <c r="AN206" s="74"/>
      <c r="AO206" s="74"/>
      <c r="AP206" s="74"/>
      <c r="AQ206" s="74"/>
      <c r="AR206" s="74"/>
    </row>
    <row r="207" ht="15.75" customHeight="1">
      <c r="A207" s="42"/>
      <c r="B207" s="43" t="s">
        <v>45</v>
      </c>
      <c r="C207" s="44" t="s">
        <v>1032</v>
      </c>
      <c r="D207" s="78" t="s">
        <v>1033</v>
      </c>
      <c r="E207" s="77">
        <v>1.0</v>
      </c>
      <c r="F207" s="42">
        <v>0.0</v>
      </c>
      <c r="G207" s="42" t="s">
        <v>47</v>
      </c>
      <c r="H207" s="78" t="s">
        <v>1034</v>
      </c>
      <c r="I207" s="47" t="s">
        <v>1035</v>
      </c>
      <c r="J207" s="48"/>
      <c r="K207" s="48"/>
      <c r="L207" s="48"/>
      <c r="M207" s="43"/>
      <c r="N207" s="42">
        <v>1.0</v>
      </c>
      <c r="O207" s="49">
        <v>1000.0</v>
      </c>
      <c r="P207" s="50"/>
      <c r="Q207" s="50"/>
      <c r="R207" s="50"/>
      <c r="S207" s="43"/>
      <c r="T207" s="43"/>
      <c r="U207" s="43"/>
      <c r="V207" s="43"/>
      <c r="W207" s="43"/>
      <c r="X207" s="43"/>
      <c r="Y207" s="51"/>
      <c r="Z207" s="52">
        <v>2.5</v>
      </c>
      <c r="AA207" s="42" t="s">
        <v>417</v>
      </c>
      <c r="AB207" s="53" t="s">
        <v>1036</v>
      </c>
      <c r="AC207" s="54" t="s">
        <v>1037</v>
      </c>
      <c r="AD207" s="54" t="s">
        <v>498</v>
      </c>
      <c r="AE207" s="55" t="str">
        <f t="shared" si="1"/>
        <v>3</v>
      </c>
      <c r="AF207" s="55">
        <v>1.59</v>
      </c>
      <c r="AG207" s="80">
        <f>AF207*0.45+AF207</f>
        <v>2.3055</v>
      </c>
      <c r="AH207" s="55">
        <f t="shared" si="2"/>
        <v>-2.25</v>
      </c>
      <c r="AI207" s="55">
        <f t="shared" si="9"/>
        <v>2.226</v>
      </c>
      <c r="AJ207" s="41">
        <f t="shared" si="3"/>
        <v>0.364</v>
      </c>
      <c r="AK207" s="74"/>
      <c r="AL207" s="74"/>
      <c r="AM207" s="74"/>
      <c r="AN207" s="74"/>
      <c r="AO207" s="74"/>
      <c r="AP207" s="74"/>
      <c r="AQ207" s="74"/>
      <c r="AR207" s="74"/>
    </row>
    <row r="208" ht="15.75" customHeight="1">
      <c r="A208" s="96"/>
      <c r="B208" s="82" t="s">
        <v>45</v>
      </c>
      <c r="C208" s="83" t="s">
        <v>1038</v>
      </c>
      <c r="D208" s="45" t="s">
        <v>1039</v>
      </c>
      <c r="E208" s="42">
        <v>1.0</v>
      </c>
      <c r="F208" s="42">
        <v>0.0</v>
      </c>
      <c r="G208" s="42" t="s">
        <v>47</v>
      </c>
      <c r="H208" s="78" t="s">
        <v>1040</v>
      </c>
      <c r="I208" s="47" t="s">
        <v>1041</v>
      </c>
      <c r="J208" s="48"/>
      <c r="K208" s="48"/>
      <c r="L208" s="48"/>
      <c r="M208" s="43"/>
      <c r="N208" s="42">
        <v>1.0</v>
      </c>
      <c r="O208" s="49">
        <v>1000.0</v>
      </c>
      <c r="P208" s="50"/>
      <c r="Q208" s="50"/>
      <c r="R208" s="50"/>
      <c r="S208" s="43"/>
      <c r="T208" s="43"/>
      <c r="U208" s="43"/>
      <c r="V208" s="43"/>
      <c r="W208" s="43"/>
      <c r="X208" s="43"/>
      <c r="Y208" s="51"/>
      <c r="Z208" s="52">
        <v>8.75</v>
      </c>
      <c r="AA208" s="42" t="s">
        <v>417</v>
      </c>
      <c r="AB208" s="84" t="s">
        <v>1042</v>
      </c>
      <c r="AC208" s="54" t="s">
        <v>1037</v>
      </c>
      <c r="AD208" s="54" t="s">
        <v>498</v>
      </c>
      <c r="AE208" s="55" t="str">
        <f t="shared" si="1"/>
        <v>3</v>
      </c>
      <c r="AF208" s="55">
        <v>5.78</v>
      </c>
      <c r="AG208" s="56">
        <f>AF208*0.47+AF208</f>
        <v>8.4966</v>
      </c>
      <c r="AH208" s="55">
        <f t="shared" si="2"/>
        <v>-7.875</v>
      </c>
      <c r="AI208" s="55">
        <f t="shared" si="9"/>
        <v>8.092</v>
      </c>
      <c r="AJ208" s="41">
        <f t="shared" si="3"/>
        <v>0.3394285714</v>
      </c>
      <c r="AK208" s="55"/>
      <c r="AL208" s="55"/>
      <c r="AM208" s="55"/>
      <c r="AN208" s="55"/>
      <c r="AO208" s="55"/>
      <c r="AP208" s="55"/>
      <c r="AQ208" s="55"/>
      <c r="AR208" s="55"/>
    </row>
    <row r="209" ht="15.75" customHeight="1">
      <c r="A209" s="101"/>
      <c r="B209" s="114" t="s">
        <v>45</v>
      </c>
      <c r="C209" s="61" t="s">
        <v>1043</v>
      </c>
      <c r="D209" s="62" t="s">
        <v>1044</v>
      </c>
      <c r="E209" s="106">
        <v>0.0</v>
      </c>
      <c r="F209" s="63">
        <v>0.0</v>
      </c>
      <c r="G209" s="63" t="s">
        <v>86</v>
      </c>
      <c r="H209" s="102" t="s">
        <v>1045</v>
      </c>
      <c r="I209" s="64" t="s">
        <v>1046</v>
      </c>
      <c r="J209" s="65"/>
      <c r="K209" s="65"/>
      <c r="L209" s="65"/>
      <c r="M209" s="66"/>
      <c r="N209" s="63">
        <v>0.0</v>
      </c>
      <c r="O209" s="67">
        <v>0.0</v>
      </c>
      <c r="P209" s="68"/>
      <c r="Q209" s="68"/>
      <c r="R209" s="68"/>
      <c r="S209" s="66"/>
      <c r="T209" s="66"/>
      <c r="U209" s="66"/>
      <c r="V209" s="66"/>
      <c r="W209" s="66"/>
      <c r="X209" s="66"/>
      <c r="Y209" s="69"/>
      <c r="Z209" s="70">
        <v>5.5</v>
      </c>
      <c r="AA209" s="63" t="s">
        <v>417</v>
      </c>
      <c r="AB209" s="71" t="s">
        <v>1047</v>
      </c>
      <c r="AC209" s="72" t="s">
        <v>1037</v>
      </c>
      <c r="AD209" s="72" t="s">
        <v>498</v>
      </c>
      <c r="AE209" s="55" t="str">
        <f t="shared" si="1"/>
        <v>3</v>
      </c>
      <c r="AF209" s="74">
        <v>3.68</v>
      </c>
      <c r="AG209" s="80">
        <f>AF209*0.453+AF209</f>
        <v>5.34704</v>
      </c>
      <c r="AH209" s="55">
        <f t="shared" si="2"/>
        <v>-4.95</v>
      </c>
      <c r="AI209" s="55">
        <f t="shared" si="9"/>
        <v>5.152</v>
      </c>
      <c r="AJ209" s="41">
        <f t="shared" si="3"/>
        <v>0.3309090909</v>
      </c>
      <c r="AK209" s="55"/>
      <c r="AL209" s="55"/>
      <c r="AM209" s="55"/>
      <c r="AN209" s="55"/>
      <c r="AO209" s="55"/>
      <c r="AP209" s="55"/>
      <c r="AQ209" s="55"/>
      <c r="AR209" s="55"/>
    </row>
    <row r="210" ht="15.75" customHeight="1">
      <c r="A210" s="101"/>
      <c r="B210" s="60" t="s">
        <v>45</v>
      </c>
      <c r="C210" s="61" t="s">
        <v>1048</v>
      </c>
      <c r="D210" s="62" t="s">
        <v>1049</v>
      </c>
      <c r="E210" s="63">
        <v>0.0</v>
      </c>
      <c r="F210" s="63">
        <v>0.0</v>
      </c>
      <c r="G210" s="63" t="s">
        <v>86</v>
      </c>
      <c r="H210" s="62" t="s">
        <v>1050</v>
      </c>
      <c r="I210" s="64" t="s">
        <v>1051</v>
      </c>
      <c r="J210" s="65"/>
      <c r="K210" s="65"/>
      <c r="L210" s="65"/>
      <c r="M210" s="66"/>
      <c r="N210" s="63">
        <v>0.0</v>
      </c>
      <c r="O210" s="67">
        <v>0.0</v>
      </c>
      <c r="P210" s="68"/>
      <c r="Q210" s="68"/>
      <c r="R210" s="68"/>
      <c r="S210" s="66"/>
      <c r="T210" s="66"/>
      <c r="U210" s="66"/>
      <c r="V210" s="66"/>
      <c r="W210" s="66"/>
      <c r="X210" s="66"/>
      <c r="Y210" s="69"/>
      <c r="Z210" s="70">
        <v>6.99</v>
      </c>
      <c r="AA210" s="63" t="s">
        <v>417</v>
      </c>
      <c r="AB210" s="71" t="s">
        <v>1052</v>
      </c>
      <c r="AC210" s="72" t="s">
        <v>1037</v>
      </c>
      <c r="AD210" s="72" t="s">
        <v>498</v>
      </c>
      <c r="AE210" s="74" t="str">
        <f t="shared" si="1"/>
        <v>3</v>
      </c>
      <c r="AF210" s="74">
        <v>4.55</v>
      </c>
      <c r="AG210" s="75">
        <f t="shared" ref="AG210:AG211" si="28">AF210*0.484+AF210</f>
        <v>6.7522</v>
      </c>
      <c r="AH210" s="74">
        <f t="shared" si="2"/>
        <v>-6.291</v>
      </c>
      <c r="AI210" s="74">
        <f t="shared" si="9"/>
        <v>6.37</v>
      </c>
      <c r="AJ210" s="41">
        <f t="shared" si="3"/>
        <v>0.3490701001</v>
      </c>
      <c r="AK210" s="74"/>
      <c r="AL210" s="74"/>
      <c r="AM210" s="74"/>
      <c r="AN210" s="74"/>
      <c r="AO210" s="74"/>
      <c r="AP210" s="74"/>
      <c r="AQ210" s="74"/>
      <c r="AR210" s="74"/>
    </row>
    <row r="211" ht="15.75" customHeight="1">
      <c r="A211" s="96"/>
      <c r="B211" s="82" t="s">
        <v>45</v>
      </c>
      <c r="C211" s="83" t="s">
        <v>1053</v>
      </c>
      <c r="D211" s="45" t="s">
        <v>1054</v>
      </c>
      <c r="E211" s="42">
        <v>1.0</v>
      </c>
      <c r="F211" s="42">
        <v>0.0</v>
      </c>
      <c r="G211" s="42" t="s">
        <v>47</v>
      </c>
      <c r="H211" s="45" t="s">
        <v>1054</v>
      </c>
      <c r="I211" s="47" t="s">
        <v>1055</v>
      </c>
      <c r="J211" s="48"/>
      <c r="K211" s="48"/>
      <c r="L211" s="48"/>
      <c r="M211" s="43"/>
      <c r="N211" s="42">
        <v>1.0</v>
      </c>
      <c r="O211" s="49">
        <v>1000.0</v>
      </c>
      <c r="P211" s="50"/>
      <c r="Q211" s="50"/>
      <c r="R211" s="50"/>
      <c r="S211" s="43"/>
      <c r="T211" s="43"/>
      <c r="U211" s="43"/>
      <c r="V211" s="43"/>
      <c r="W211" s="43"/>
      <c r="X211" s="43"/>
      <c r="Y211" s="51"/>
      <c r="Z211" s="52">
        <v>6.99</v>
      </c>
      <c r="AA211" s="42" t="s">
        <v>417</v>
      </c>
      <c r="AB211" s="84" t="s">
        <v>1056</v>
      </c>
      <c r="AC211" s="54" t="s">
        <v>1037</v>
      </c>
      <c r="AD211" s="54" t="s">
        <v>498</v>
      </c>
      <c r="AE211" s="55" t="str">
        <f t="shared" si="1"/>
        <v>3</v>
      </c>
      <c r="AF211" s="55">
        <v>4.55</v>
      </c>
      <c r="AG211" s="80">
        <f t="shared" si="28"/>
        <v>6.7522</v>
      </c>
      <c r="AH211" s="55">
        <f t="shared" si="2"/>
        <v>-6.291</v>
      </c>
      <c r="AI211" s="55">
        <f t="shared" si="9"/>
        <v>6.37</v>
      </c>
      <c r="AJ211" s="41">
        <f t="shared" si="3"/>
        <v>0.3490701001</v>
      </c>
      <c r="AK211" s="74"/>
      <c r="AL211" s="74"/>
      <c r="AM211" s="74"/>
      <c r="AN211" s="74"/>
      <c r="AO211" s="74"/>
      <c r="AP211" s="74"/>
      <c r="AQ211" s="74"/>
      <c r="AR211" s="74"/>
    </row>
    <row r="212" ht="15.75" customHeight="1">
      <c r="A212" s="96"/>
      <c r="B212" s="82" t="s">
        <v>45</v>
      </c>
      <c r="C212" s="83" t="s">
        <v>1057</v>
      </c>
      <c r="D212" s="45" t="s">
        <v>1058</v>
      </c>
      <c r="E212" s="42">
        <v>1.0</v>
      </c>
      <c r="F212" s="42">
        <v>0.0</v>
      </c>
      <c r="G212" s="42" t="s">
        <v>47</v>
      </c>
      <c r="H212" s="45" t="s">
        <v>1058</v>
      </c>
      <c r="I212" s="47" t="s">
        <v>1059</v>
      </c>
      <c r="J212" s="48"/>
      <c r="K212" s="48"/>
      <c r="L212" s="48"/>
      <c r="M212" s="43"/>
      <c r="N212" s="42">
        <v>1.0</v>
      </c>
      <c r="O212" s="49">
        <v>1000.0</v>
      </c>
      <c r="P212" s="50"/>
      <c r="Q212" s="50"/>
      <c r="R212" s="50"/>
      <c r="S212" s="43"/>
      <c r="T212" s="43"/>
      <c r="U212" s="43"/>
      <c r="V212" s="43"/>
      <c r="W212" s="43"/>
      <c r="X212" s="43"/>
      <c r="Y212" s="51"/>
      <c r="Z212" s="52">
        <v>4.79</v>
      </c>
      <c r="AA212" s="42" t="s">
        <v>417</v>
      </c>
      <c r="AB212" s="84" t="s">
        <v>1060</v>
      </c>
      <c r="AC212" s="54" t="s">
        <v>1037</v>
      </c>
      <c r="AD212" s="54" t="s">
        <v>498</v>
      </c>
      <c r="AE212" s="55" t="str">
        <f t="shared" si="1"/>
        <v>3</v>
      </c>
      <c r="AF212" s="55">
        <v>3.0</v>
      </c>
      <c r="AG212" s="80">
        <f>AF212*0.5+AF212</f>
        <v>4.5</v>
      </c>
      <c r="AH212" s="55">
        <f t="shared" si="2"/>
        <v>-4.311</v>
      </c>
      <c r="AI212" s="55">
        <f t="shared" si="9"/>
        <v>4.2</v>
      </c>
      <c r="AJ212" s="41">
        <f t="shared" si="3"/>
        <v>0.3736951983</v>
      </c>
      <c r="AK212" s="74"/>
      <c r="AL212" s="74"/>
      <c r="AM212" s="74"/>
      <c r="AN212" s="74"/>
      <c r="AO212" s="74"/>
      <c r="AP212" s="74"/>
      <c r="AQ212" s="74"/>
      <c r="AR212" s="74"/>
    </row>
    <row r="213" ht="15.75" customHeight="1">
      <c r="A213" s="101"/>
      <c r="B213" s="60" t="s">
        <v>45</v>
      </c>
      <c r="C213" s="61" t="s">
        <v>1061</v>
      </c>
      <c r="D213" s="62" t="s">
        <v>1062</v>
      </c>
      <c r="E213" s="63">
        <v>0.0</v>
      </c>
      <c r="F213" s="63">
        <v>0.0</v>
      </c>
      <c r="G213" s="63" t="s">
        <v>86</v>
      </c>
      <c r="H213" s="62" t="s">
        <v>1062</v>
      </c>
      <c r="I213" s="64" t="s">
        <v>1063</v>
      </c>
      <c r="J213" s="65"/>
      <c r="K213" s="65"/>
      <c r="L213" s="65"/>
      <c r="M213" s="66"/>
      <c r="N213" s="63">
        <v>0.0</v>
      </c>
      <c r="O213" s="67">
        <v>0.0</v>
      </c>
      <c r="P213" s="68"/>
      <c r="Q213" s="68"/>
      <c r="R213" s="68"/>
      <c r="S213" s="66"/>
      <c r="T213" s="66"/>
      <c r="U213" s="66"/>
      <c r="V213" s="66"/>
      <c r="W213" s="66"/>
      <c r="X213" s="66"/>
      <c r="Y213" s="69"/>
      <c r="Z213" s="70">
        <v>7.25</v>
      </c>
      <c r="AA213" s="63" t="s">
        <v>417</v>
      </c>
      <c r="AB213" s="71" t="s">
        <v>1064</v>
      </c>
      <c r="AC213" s="72" t="s">
        <v>1037</v>
      </c>
      <c r="AD213" s="72" t="s">
        <v>498</v>
      </c>
      <c r="AE213" s="74" t="str">
        <f t="shared" si="1"/>
        <v>3</v>
      </c>
      <c r="AF213" s="74">
        <v>4.82</v>
      </c>
      <c r="AG213" s="75">
        <f>AF213*0.45+AF213</f>
        <v>6.989</v>
      </c>
      <c r="AH213" s="74">
        <f t="shared" si="2"/>
        <v>-6.525</v>
      </c>
      <c r="AI213" s="74">
        <f t="shared" si="9"/>
        <v>6.748</v>
      </c>
      <c r="AJ213" s="41">
        <f t="shared" si="3"/>
        <v>0.3351724138</v>
      </c>
      <c r="AK213" s="74"/>
      <c r="AL213" s="74"/>
      <c r="AM213" s="74"/>
      <c r="AN213" s="74"/>
      <c r="AO213" s="74"/>
      <c r="AP213" s="74"/>
      <c r="AQ213" s="74"/>
      <c r="AR213" s="74"/>
    </row>
    <row r="214" ht="15.75" customHeight="1">
      <c r="A214" s="101"/>
      <c r="B214" s="60" t="s">
        <v>45</v>
      </c>
      <c r="C214" s="61" t="s">
        <v>1065</v>
      </c>
      <c r="D214" s="62" t="s">
        <v>1066</v>
      </c>
      <c r="E214" s="63">
        <v>0.0</v>
      </c>
      <c r="F214" s="63">
        <v>0.0</v>
      </c>
      <c r="G214" s="63" t="s">
        <v>86</v>
      </c>
      <c r="H214" s="102" t="s">
        <v>1067</v>
      </c>
      <c r="I214" s="64" t="s">
        <v>1068</v>
      </c>
      <c r="J214" s="65"/>
      <c r="K214" s="65"/>
      <c r="L214" s="65"/>
      <c r="M214" s="66"/>
      <c r="N214" s="63">
        <v>0.0</v>
      </c>
      <c r="O214" s="67">
        <v>0.0</v>
      </c>
      <c r="P214" s="68"/>
      <c r="Q214" s="68"/>
      <c r="R214" s="68"/>
      <c r="S214" s="66"/>
      <c r="T214" s="66"/>
      <c r="U214" s="66"/>
      <c r="V214" s="66"/>
      <c r="W214" s="66"/>
      <c r="X214" s="66"/>
      <c r="Y214" s="69"/>
      <c r="Z214" s="70">
        <v>10.25</v>
      </c>
      <c r="AA214" s="63" t="s">
        <v>417</v>
      </c>
      <c r="AB214" s="71" t="s">
        <v>1069</v>
      </c>
      <c r="AC214" s="72" t="s">
        <v>1070</v>
      </c>
      <c r="AD214" s="72" t="s">
        <v>498</v>
      </c>
      <c r="AE214" s="74" t="str">
        <f t="shared" si="1"/>
        <v>3</v>
      </c>
      <c r="AF214" s="74">
        <v>6.83</v>
      </c>
      <c r="AG214" s="80">
        <f>AF214*0.464+AF214</f>
        <v>9.99912</v>
      </c>
      <c r="AH214" s="55">
        <f t="shared" si="2"/>
        <v>-9.225</v>
      </c>
      <c r="AI214" s="55">
        <f t="shared" si="9"/>
        <v>9.562</v>
      </c>
      <c r="AJ214" s="41">
        <f t="shared" si="3"/>
        <v>0.3336585366</v>
      </c>
      <c r="AK214" s="74"/>
      <c r="AL214" s="74"/>
      <c r="AM214" s="74"/>
      <c r="AN214" s="74"/>
      <c r="AO214" s="74"/>
      <c r="AP214" s="74"/>
      <c r="AQ214" s="74"/>
      <c r="AR214" s="74"/>
    </row>
    <row r="215" ht="15.75" customHeight="1">
      <c r="A215" s="96"/>
      <c r="B215" s="82" t="s">
        <v>45</v>
      </c>
      <c r="C215" s="83" t="s">
        <v>1071</v>
      </c>
      <c r="D215" s="45" t="s">
        <v>1072</v>
      </c>
      <c r="E215" s="42">
        <v>1.0</v>
      </c>
      <c r="F215" s="42">
        <v>0.0</v>
      </c>
      <c r="G215" s="42" t="s">
        <v>47</v>
      </c>
      <c r="H215" s="78" t="s">
        <v>1073</v>
      </c>
      <c r="I215" s="47" t="s">
        <v>1074</v>
      </c>
      <c r="J215" s="48"/>
      <c r="K215" s="48"/>
      <c r="L215" s="48"/>
      <c r="M215" s="43"/>
      <c r="N215" s="42">
        <v>1.0</v>
      </c>
      <c r="O215" s="49">
        <v>1000.0</v>
      </c>
      <c r="P215" s="50"/>
      <c r="Q215" s="50"/>
      <c r="R215" s="50"/>
      <c r="S215" s="43"/>
      <c r="T215" s="43"/>
      <c r="U215" s="43"/>
      <c r="V215" s="43"/>
      <c r="W215" s="43"/>
      <c r="X215" s="43"/>
      <c r="Y215" s="51"/>
      <c r="Z215" s="52">
        <v>6.0</v>
      </c>
      <c r="AA215" s="42" t="s">
        <v>417</v>
      </c>
      <c r="AB215" s="84" t="s">
        <v>1075</v>
      </c>
      <c r="AC215" s="54" t="s">
        <v>1070</v>
      </c>
      <c r="AD215" s="54" t="s">
        <v>498</v>
      </c>
      <c r="AE215" s="55" t="str">
        <f t="shared" si="1"/>
        <v>3</v>
      </c>
      <c r="AF215" s="55">
        <v>3.94</v>
      </c>
      <c r="AG215" s="80">
        <f>AF215*0.459+AF215</f>
        <v>5.74846</v>
      </c>
      <c r="AH215" s="55">
        <f t="shared" si="2"/>
        <v>-5.4</v>
      </c>
      <c r="AI215" s="55">
        <f t="shared" si="9"/>
        <v>5.516</v>
      </c>
      <c r="AJ215" s="41">
        <f t="shared" si="3"/>
        <v>0.3433333333</v>
      </c>
      <c r="AK215" s="74"/>
      <c r="AL215" s="74"/>
      <c r="AM215" s="74"/>
      <c r="AN215" s="74"/>
      <c r="AO215" s="74"/>
      <c r="AP215" s="74"/>
      <c r="AQ215" s="74"/>
      <c r="AR215" s="74"/>
    </row>
    <row r="216" ht="15.75" customHeight="1">
      <c r="A216" s="96"/>
      <c r="B216" s="82" t="s">
        <v>45</v>
      </c>
      <c r="C216" s="83" t="s">
        <v>1076</v>
      </c>
      <c r="D216" s="45" t="s">
        <v>1077</v>
      </c>
      <c r="E216" s="42">
        <v>1.0</v>
      </c>
      <c r="F216" s="42">
        <v>0.0</v>
      </c>
      <c r="G216" s="42" t="s">
        <v>47</v>
      </c>
      <c r="H216" s="78" t="s">
        <v>1078</v>
      </c>
      <c r="I216" s="47" t="s">
        <v>1079</v>
      </c>
      <c r="J216" s="48"/>
      <c r="K216" s="48"/>
      <c r="L216" s="48"/>
      <c r="M216" s="43"/>
      <c r="N216" s="42">
        <v>1.0</v>
      </c>
      <c r="O216" s="49">
        <v>1000.0</v>
      </c>
      <c r="P216" s="50"/>
      <c r="Q216" s="50"/>
      <c r="R216" s="50"/>
      <c r="S216" s="43"/>
      <c r="T216" s="43"/>
      <c r="U216" s="43"/>
      <c r="V216" s="43"/>
      <c r="W216" s="43"/>
      <c r="X216" s="43"/>
      <c r="Y216" s="51"/>
      <c r="Z216" s="52">
        <v>7.25</v>
      </c>
      <c r="AA216" s="42" t="s">
        <v>417</v>
      </c>
      <c r="AB216" s="84" t="s">
        <v>1080</v>
      </c>
      <c r="AC216" s="54" t="s">
        <v>1070</v>
      </c>
      <c r="AD216" s="54" t="s">
        <v>498</v>
      </c>
      <c r="AE216" s="55" t="str">
        <f t="shared" si="1"/>
        <v>3</v>
      </c>
      <c r="AF216" s="55">
        <v>4.73</v>
      </c>
      <c r="AG216" s="56">
        <f>AF216*0.48+AF216</f>
        <v>7.0004</v>
      </c>
      <c r="AH216" s="55">
        <f t="shared" si="2"/>
        <v>-6.525</v>
      </c>
      <c r="AI216" s="55">
        <f t="shared" si="9"/>
        <v>6.622</v>
      </c>
      <c r="AJ216" s="41">
        <f t="shared" si="3"/>
        <v>0.3475862069</v>
      </c>
      <c r="AK216" s="55"/>
      <c r="AL216" s="55"/>
      <c r="AM216" s="55"/>
      <c r="AN216" s="55"/>
      <c r="AO216" s="55"/>
      <c r="AP216" s="55"/>
      <c r="AQ216" s="55"/>
      <c r="AR216" s="55"/>
    </row>
    <row r="217" ht="15.75" customHeight="1">
      <c r="A217" s="96"/>
      <c r="B217" s="146" t="s">
        <v>45</v>
      </c>
      <c r="C217" s="83" t="s">
        <v>1081</v>
      </c>
      <c r="D217" s="45" t="s">
        <v>1082</v>
      </c>
      <c r="E217" s="77">
        <v>1.0</v>
      </c>
      <c r="F217" s="42">
        <v>0.0</v>
      </c>
      <c r="G217" s="42" t="s">
        <v>47</v>
      </c>
      <c r="H217" s="78" t="s">
        <v>1083</v>
      </c>
      <c r="I217" s="47" t="s">
        <v>1084</v>
      </c>
      <c r="J217" s="48"/>
      <c r="K217" s="48"/>
      <c r="L217" s="48"/>
      <c r="M217" s="43"/>
      <c r="N217" s="42">
        <v>1.0</v>
      </c>
      <c r="O217" s="49">
        <v>1000.0</v>
      </c>
      <c r="P217" s="50"/>
      <c r="Q217" s="50"/>
      <c r="R217" s="50"/>
      <c r="S217" s="43"/>
      <c r="T217" s="43"/>
      <c r="U217" s="43"/>
      <c r="V217" s="43"/>
      <c r="W217" s="43"/>
      <c r="X217" s="43"/>
      <c r="Y217" s="51"/>
      <c r="Z217" s="52">
        <v>6.0</v>
      </c>
      <c r="AA217" s="42" t="s">
        <v>417</v>
      </c>
      <c r="AB217" s="84" t="s">
        <v>1085</v>
      </c>
      <c r="AC217" s="54" t="s">
        <v>1070</v>
      </c>
      <c r="AD217" s="54" t="s">
        <v>498</v>
      </c>
      <c r="AE217" s="55" t="str">
        <f t="shared" si="1"/>
        <v>3</v>
      </c>
      <c r="AF217" s="55">
        <v>3.94</v>
      </c>
      <c r="AG217" s="80">
        <f>AF217*0.459+AF217</f>
        <v>5.74846</v>
      </c>
      <c r="AH217" s="55">
        <f t="shared" si="2"/>
        <v>-5.4</v>
      </c>
      <c r="AI217" s="55">
        <f t="shared" si="9"/>
        <v>5.516</v>
      </c>
      <c r="AJ217" s="41">
        <f t="shared" si="3"/>
        <v>0.3433333333</v>
      </c>
      <c r="AK217" s="74"/>
      <c r="AL217" s="74"/>
      <c r="AM217" s="74"/>
      <c r="AN217" s="74"/>
      <c r="AO217" s="74"/>
      <c r="AP217" s="74"/>
      <c r="AQ217" s="74"/>
      <c r="AR217" s="74"/>
    </row>
    <row r="218" ht="15.75" customHeight="1">
      <c r="A218" s="63"/>
      <c r="B218" s="66" t="s">
        <v>45</v>
      </c>
      <c r="C218" s="105" t="s">
        <v>1086</v>
      </c>
      <c r="D218" s="102" t="s">
        <v>1087</v>
      </c>
      <c r="E218" s="106">
        <v>0.0</v>
      </c>
      <c r="F218" s="63">
        <v>0.0</v>
      </c>
      <c r="G218" s="63" t="s">
        <v>86</v>
      </c>
      <c r="H218" s="102" t="s">
        <v>1088</v>
      </c>
      <c r="I218" s="64" t="s">
        <v>1089</v>
      </c>
      <c r="J218" s="65"/>
      <c r="K218" s="65"/>
      <c r="L218" s="65"/>
      <c r="M218" s="66"/>
      <c r="N218" s="63">
        <v>0.0</v>
      </c>
      <c r="O218" s="67">
        <v>0.0</v>
      </c>
      <c r="P218" s="68"/>
      <c r="Q218" s="68"/>
      <c r="R218" s="68"/>
      <c r="S218" s="66"/>
      <c r="T218" s="66"/>
      <c r="U218" s="66"/>
      <c r="V218" s="66"/>
      <c r="W218" s="66"/>
      <c r="X218" s="66"/>
      <c r="Y218" s="69"/>
      <c r="Z218" s="70">
        <v>5.5</v>
      </c>
      <c r="AA218" s="63" t="s">
        <v>262</v>
      </c>
      <c r="AB218" s="104" t="s">
        <v>1090</v>
      </c>
      <c r="AC218" s="72" t="s">
        <v>1091</v>
      </c>
      <c r="AD218" s="72" t="s">
        <v>92</v>
      </c>
      <c r="AE218" s="74" t="str">
        <f t="shared" si="1"/>
        <v>6</v>
      </c>
      <c r="AF218" s="74">
        <v>2.22</v>
      </c>
      <c r="AG218" s="75">
        <f>AF218*1.05+AF218</f>
        <v>4.551</v>
      </c>
      <c r="AH218" s="55">
        <f t="shared" si="2"/>
        <v>-4.95</v>
      </c>
      <c r="AI218" s="55">
        <f t="shared" si="9"/>
        <v>3.108</v>
      </c>
      <c r="AJ218" s="41">
        <f t="shared" si="3"/>
        <v>0.5963636364</v>
      </c>
      <c r="AK218" s="74"/>
      <c r="AL218" s="74"/>
      <c r="AM218" s="74"/>
      <c r="AN218" s="74"/>
      <c r="AO218" s="74"/>
      <c r="AP218" s="74"/>
      <c r="AQ218" s="74"/>
      <c r="AR218" s="74"/>
    </row>
    <row r="219" ht="15.75" customHeight="1">
      <c r="A219" s="42"/>
      <c r="B219" s="43" t="s">
        <v>45</v>
      </c>
      <c r="C219" s="44" t="s">
        <v>1092</v>
      </c>
      <c r="D219" s="78" t="s">
        <v>1093</v>
      </c>
      <c r="E219" s="77">
        <v>1.0</v>
      </c>
      <c r="F219" s="42">
        <v>0.0</v>
      </c>
      <c r="G219" s="42" t="s">
        <v>47</v>
      </c>
      <c r="H219" s="78" t="s">
        <v>1094</v>
      </c>
      <c r="I219" s="47" t="s">
        <v>1095</v>
      </c>
      <c r="J219" s="48"/>
      <c r="K219" s="48"/>
      <c r="L219" s="48"/>
      <c r="M219" s="43"/>
      <c r="N219" s="42">
        <v>1.0</v>
      </c>
      <c r="O219" s="49">
        <v>1000.0</v>
      </c>
      <c r="P219" s="50"/>
      <c r="Q219" s="50"/>
      <c r="R219" s="50"/>
      <c r="S219" s="43"/>
      <c r="T219" s="43"/>
      <c r="U219" s="43"/>
      <c r="V219" s="43"/>
      <c r="W219" s="43"/>
      <c r="X219" s="43"/>
      <c r="Y219" s="51"/>
      <c r="Z219" s="52">
        <v>0.59</v>
      </c>
      <c r="AA219" s="42" t="s">
        <v>367</v>
      </c>
      <c r="AB219" s="53" t="s">
        <v>1096</v>
      </c>
      <c r="AC219" s="54" t="s">
        <v>1091</v>
      </c>
      <c r="AD219" s="54" t="s">
        <v>99</v>
      </c>
      <c r="AE219" s="55" t="str">
        <f t="shared" si="1"/>
        <v>12</v>
      </c>
      <c r="AF219" s="55">
        <v>0.35</v>
      </c>
      <c r="AG219" s="80">
        <f>AF219*0.44+AF219</f>
        <v>0.504</v>
      </c>
      <c r="AH219" s="55">
        <f t="shared" si="2"/>
        <v>-0.531</v>
      </c>
      <c r="AI219" s="55">
        <f t="shared" si="9"/>
        <v>0.49</v>
      </c>
      <c r="AJ219" s="41">
        <f t="shared" si="3"/>
        <v>0.406779661</v>
      </c>
      <c r="AK219" s="74"/>
      <c r="AL219" s="74"/>
      <c r="AM219" s="74"/>
      <c r="AN219" s="74"/>
      <c r="AO219" s="74"/>
      <c r="AP219" s="74"/>
      <c r="AQ219" s="74"/>
      <c r="AR219" s="74"/>
    </row>
    <row r="220" ht="15.75" customHeight="1">
      <c r="A220" s="96"/>
      <c r="B220" s="82" t="s">
        <v>45</v>
      </c>
      <c r="C220" s="83" t="s">
        <v>1097</v>
      </c>
      <c r="D220" s="45" t="s">
        <v>1098</v>
      </c>
      <c r="E220" s="42">
        <v>1.0</v>
      </c>
      <c r="F220" s="42">
        <v>0.0</v>
      </c>
      <c r="G220" s="42" t="s">
        <v>47</v>
      </c>
      <c r="H220" s="78" t="s">
        <v>1098</v>
      </c>
      <c r="I220" s="47" t="s">
        <v>1099</v>
      </c>
      <c r="J220" s="48"/>
      <c r="K220" s="48"/>
      <c r="L220" s="48"/>
      <c r="M220" s="43"/>
      <c r="N220" s="42">
        <v>1.0</v>
      </c>
      <c r="O220" s="49">
        <v>1000.0</v>
      </c>
      <c r="P220" s="50"/>
      <c r="Q220" s="50"/>
      <c r="R220" s="50"/>
      <c r="S220" s="43"/>
      <c r="T220" s="43"/>
      <c r="U220" s="43"/>
      <c r="V220" s="43"/>
      <c r="W220" s="43"/>
      <c r="X220" s="43"/>
      <c r="Y220" s="51"/>
      <c r="Z220" s="52">
        <v>6.99</v>
      </c>
      <c r="AA220" s="42" t="s">
        <v>417</v>
      </c>
      <c r="AB220" s="84" t="s">
        <v>1100</v>
      </c>
      <c r="AC220" s="54" t="s">
        <v>1091</v>
      </c>
      <c r="AD220" s="54" t="s">
        <v>498</v>
      </c>
      <c r="AE220" s="85" t="str">
        <f t="shared" si="1"/>
        <v>3</v>
      </c>
      <c r="AF220" s="55">
        <v>3.5</v>
      </c>
      <c r="AG220" s="80">
        <f>AF220*0.928+AF220</f>
        <v>6.748</v>
      </c>
      <c r="AH220" s="55">
        <f t="shared" si="2"/>
        <v>-6.291</v>
      </c>
      <c r="AI220" s="55">
        <f t="shared" si="9"/>
        <v>4.9</v>
      </c>
      <c r="AJ220" s="41">
        <f t="shared" si="3"/>
        <v>0.4992846924</v>
      </c>
      <c r="AK220" s="74"/>
      <c r="AL220" s="74"/>
      <c r="AM220" s="74"/>
      <c r="AN220" s="74"/>
      <c r="AO220" s="74"/>
      <c r="AP220" s="74"/>
      <c r="AQ220" s="74"/>
      <c r="AR220" s="74"/>
    </row>
    <row r="221" ht="15.75" customHeight="1">
      <c r="A221" s="42"/>
      <c r="B221" s="43" t="s">
        <v>45</v>
      </c>
      <c r="C221" s="44" t="s">
        <v>1101</v>
      </c>
      <c r="D221" s="78" t="s">
        <v>1102</v>
      </c>
      <c r="E221" s="77">
        <v>1.0</v>
      </c>
      <c r="F221" s="42">
        <v>0.0</v>
      </c>
      <c r="G221" s="42" t="s">
        <v>47</v>
      </c>
      <c r="H221" s="78" t="s">
        <v>1103</v>
      </c>
      <c r="I221" s="47" t="s">
        <v>1104</v>
      </c>
      <c r="J221" s="48"/>
      <c r="K221" s="48"/>
      <c r="L221" s="48"/>
      <c r="M221" s="43"/>
      <c r="N221" s="42">
        <v>1.0</v>
      </c>
      <c r="O221" s="49">
        <v>1000.0</v>
      </c>
      <c r="P221" s="50"/>
      <c r="Q221" s="50"/>
      <c r="R221" s="50"/>
      <c r="S221" s="43"/>
      <c r="T221" s="43"/>
      <c r="U221" s="43"/>
      <c r="V221" s="43"/>
      <c r="W221" s="43"/>
      <c r="X221" s="43"/>
      <c r="Y221" s="51"/>
      <c r="Z221" s="52">
        <v>0.65</v>
      </c>
      <c r="AA221" s="42" t="s">
        <v>1105</v>
      </c>
      <c r="AB221" s="53" t="s">
        <v>1106</v>
      </c>
      <c r="AC221" s="79" t="s">
        <v>1107</v>
      </c>
      <c r="AD221" s="79" t="s">
        <v>99</v>
      </c>
      <c r="AE221" s="55" t="str">
        <f t="shared" si="1"/>
        <v>12</v>
      </c>
      <c r="AF221" s="55">
        <v>0.5</v>
      </c>
      <c r="AG221" s="80">
        <f>AF221*0.2+AF221</f>
        <v>0.6</v>
      </c>
      <c r="AH221" s="55">
        <f t="shared" si="2"/>
        <v>-0.585</v>
      </c>
      <c r="AI221" s="55">
        <f t="shared" si="9"/>
        <v>0.7</v>
      </c>
      <c r="AJ221" s="41">
        <f t="shared" si="3"/>
        <v>0.2307692308</v>
      </c>
      <c r="AK221" s="74"/>
      <c r="AL221" s="74"/>
      <c r="AM221" s="74"/>
      <c r="AN221" s="74"/>
      <c r="AO221" s="74"/>
      <c r="AP221" s="74"/>
      <c r="AQ221" s="74"/>
      <c r="AR221" s="74"/>
    </row>
    <row r="222" ht="15.75" customHeight="1">
      <c r="A222" s="42"/>
      <c r="B222" s="43" t="s">
        <v>45</v>
      </c>
      <c r="C222" s="44" t="s">
        <v>1108</v>
      </c>
      <c r="D222" s="78" t="s">
        <v>1109</v>
      </c>
      <c r="E222" s="77">
        <v>1.0</v>
      </c>
      <c r="F222" s="42">
        <v>0.0</v>
      </c>
      <c r="G222" s="42" t="s">
        <v>47</v>
      </c>
      <c r="H222" s="78" t="s">
        <v>1110</v>
      </c>
      <c r="I222" s="47" t="s">
        <v>1111</v>
      </c>
      <c r="J222" s="48"/>
      <c r="K222" s="48"/>
      <c r="L222" s="48"/>
      <c r="M222" s="43"/>
      <c r="N222" s="42">
        <v>1.0</v>
      </c>
      <c r="O222" s="49">
        <v>1000.0</v>
      </c>
      <c r="P222" s="50"/>
      <c r="Q222" s="50"/>
      <c r="R222" s="50"/>
      <c r="S222" s="43"/>
      <c r="T222" s="43"/>
      <c r="U222" s="43"/>
      <c r="V222" s="43"/>
      <c r="W222" s="43"/>
      <c r="X222" s="43"/>
      <c r="Y222" s="51"/>
      <c r="Z222" s="52">
        <v>1.49</v>
      </c>
      <c r="AA222" s="42" t="s">
        <v>97</v>
      </c>
      <c r="AB222" s="53" t="s">
        <v>1112</v>
      </c>
      <c r="AC222" s="54" t="s">
        <v>1107</v>
      </c>
      <c r="AD222" s="54" t="s">
        <v>92</v>
      </c>
      <c r="AE222" s="55" t="str">
        <f t="shared" si="1"/>
        <v>6</v>
      </c>
      <c r="AF222" s="55">
        <v>0.7</v>
      </c>
      <c r="AG222" s="80">
        <f>AF222*0.78+AF222</f>
        <v>1.246</v>
      </c>
      <c r="AH222" s="55">
        <f t="shared" si="2"/>
        <v>-1.341</v>
      </c>
      <c r="AI222" s="55">
        <f t="shared" si="9"/>
        <v>0.98</v>
      </c>
      <c r="AJ222" s="41">
        <f t="shared" si="3"/>
        <v>0.5302013423</v>
      </c>
      <c r="AK222" s="74"/>
      <c r="AL222" s="74"/>
      <c r="AM222" s="74"/>
      <c r="AN222" s="74"/>
      <c r="AO222" s="74"/>
      <c r="AP222" s="74"/>
      <c r="AQ222" s="74"/>
      <c r="AR222" s="74"/>
    </row>
    <row r="223" ht="15.75" customHeight="1">
      <c r="A223" s="96"/>
      <c r="B223" s="82" t="s">
        <v>45</v>
      </c>
      <c r="C223" s="83" t="s">
        <v>1113</v>
      </c>
      <c r="D223" s="45" t="s">
        <v>1114</v>
      </c>
      <c r="E223" s="42">
        <v>1.0</v>
      </c>
      <c r="F223" s="42">
        <v>0.0</v>
      </c>
      <c r="G223" s="42" t="s">
        <v>47</v>
      </c>
      <c r="H223" s="78" t="s">
        <v>1115</v>
      </c>
      <c r="I223" s="47" t="s">
        <v>1116</v>
      </c>
      <c r="J223" s="48"/>
      <c r="K223" s="48"/>
      <c r="L223" s="48"/>
      <c r="M223" s="43"/>
      <c r="N223" s="42">
        <v>1.0</v>
      </c>
      <c r="O223" s="49">
        <v>1000.0</v>
      </c>
      <c r="P223" s="50"/>
      <c r="Q223" s="50"/>
      <c r="R223" s="50"/>
      <c r="S223" s="43"/>
      <c r="T223" s="43"/>
      <c r="U223" s="43"/>
      <c r="V223" s="43"/>
      <c r="W223" s="43"/>
      <c r="X223" s="43"/>
      <c r="Y223" s="51"/>
      <c r="Z223" s="52">
        <v>1.0</v>
      </c>
      <c r="AA223" s="42" t="s">
        <v>417</v>
      </c>
      <c r="AB223" s="84" t="s">
        <v>1117</v>
      </c>
      <c r="AC223" s="54" t="s">
        <v>1118</v>
      </c>
      <c r="AD223" s="54" t="s">
        <v>99</v>
      </c>
      <c r="AE223" s="55" t="str">
        <f t="shared" si="1"/>
        <v>12</v>
      </c>
      <c r="AF223" s="55">
        <v>0.61</v>
      </c>
      <c r="AG223" s="80">
        <f>AF223*0.47+AF223</f>
        <v>0.8967</v>
      </c>
      <c r="AH223" s="55">
        <f t="shared" si="2"/>
        <v>-0.9</v>
      </c>
      <c r="AI223" s="55">
        <f t="shared" si="9"/>
        <v>0.854</v>
      </c>
      <c r="AJ223" s="41">
        <f t="shared" si="3"/>
        <v>0.39</v>
      </c>
      <c r="AK223" s="74"/>
      <c r="AL223" s="74"/>
      <c r="AM223" s="74"/>
      <c r="AN223" s="74"/>
      <c r="AO223" s="74"/>
      <c r="AP223" s="74"/>
      <c r="AQ223" s="74"/>
      <c r="AR223" s="74"/>
    </row>
    <row r="224" ht="15.75" customHeight="1">
      <c r="A224" s="96"/>
      <c r="B224" s="82" t="s">
        <v>45</v>
      </c>
      <c r="C224" s="138" t="s">
        <v>1119</v>
      </c>
      <c r="D224" s="139" t="s">
        <v>1120</v>
      </c>
      <c r="E224" s="77">
        <v>1.0</v>
      </c>
      <c r="F224" s="42">
        <v>0.0</v>
      </c>
      <c r="G224" s="42" t="s">
        <v>47</v>
      </c>
      <c r="H224" s="98" t="s">
        <v>1120</v>
      </c>
      <c r="I224" s="47" t="s">
        <v>1121</v>
      </c>
      <c r="J224" s="48"/>
      <c r="K224" s="48"/>
      <c r="L224" s="48"/>
      <c r="M224" s="43"/>
      <c r="N224" s="42">
        <v>1.0</v>
      </c>
      <c r="O224" s="49">
        <v>1000.0</v>
      </c>
      <c r="P224" s="50"/>
      <c r="Q224" s="50"/>
      <c r="R224" s="50"/>
      <c r="S224" s="43"/>
      <c r="T224" s="43"/>
      <c r="U224" s="43"/>
      <c r="V224" s="43"/>
      <c r="W224" s="43"/>
      <c r="X224" s="43"/>
      <c r="Y224" s="51"/>
      <c r="Z224" s="52">
        <v>1.4</v>
      </c>
      <c r="AA224" s="42" t="s">
        <v>417</v>
      </c>
      <c r="AB224" s="53" t="s">
        <v>1122</v>
      </c>
      <c r="AC224" s="54" t="s">
        <v>1118</v>
      </c>
      <c r="AD224" s="54" t="s">
        <v>92</v>
      </c>
      <c r="AE224" s="55" t="str">
        <f t="shared" si="1"/>
        <v>6</v>
      </c>
      <c r="AF224" s="55">
        <v>0.94</v>
      </c>
      <c r="AG224" s="80">
        <f>AF224*0.45+AF224</f>
        <v>1.363</v>
      </c>
      <c r="AH224" s="55">
        <f t="shared" si="2"/>
        <v>-1.26</v>
      </c>
      <c r="AI224" s="55">
        <f t="shared" si="9"/>
        <v>1.316</v>
      </c>
      <c r="AJ224" s="41">
        <f t="shared" si="3"/>
        <v>0.3285714286</v>
      </c>
      <c r="AK224" s="55"/>
      <c r="AL224" s="55"/>
      <c r="AM224" s="55"/>
      <c r="AN224" s="55"/>
      <c r="AO224" s="55"/>
      <c r="AP224" s="55"/>
      <c r="AQ224" s="55"/>
      <c r="AR224" s="55"/>
    </row>
    <row r="225" ht="15.75" customHeight="1">
      <c r="A225" s="101"/>
      <c r="B225" s="114" t="s">
        <v>45</v>
      </c>
      <c r="C225" s="61" t="s">
        <v>1123</v>
      </c>
      <c r="D225" s="62" t="s">
        <v>1124</v>
      </c>
      <c r="E225" s="106">
        <v>0.0</v>
      </c>
      <c r="F225" s="63">
        <v>0.0</v>
      </c>
      <c r="G225" s="63" t="s">
        <v>86</v>
      </c>
      <c r="H225" s="102" t="s">
        <v>1125</v>
      </c>
      <c r="I225" s="64" t="s">
        <v>1126</v>
      </c>
      <c r="J225" s="65"/>
      <c r="K225" s="65"/>
      <c r="L225" s="65"/>
      <c r="M225" s="66"/>
      <c r="N225" s="63">
        <v>0.0</v>
      </c>
      <c r="O225" s="67">
        <v>0.0</v>
      </c>
      <c r="P225" s="68"/>
      <c r="Q225" s="68"/>
      <c r="R225" s="68"/>
      <c r="S225" s="66"/>
      <c r="T225" s="66"/>
      <c r="U225" s="66"/>
      <c r="V225" s="66"/>
      <c r="W225" s="66"/>
      <c r="X225" s="66"/>
      <c r="Y225" s="69"/>
      <c r="Z225" s="70">
        <v>2.25</v>
      </c>
      <c r="AA225" s="63" t="s">
        <v>417</v>
      </c>
      <c r="AB225" s="71" t="s">
        <v>1127</v>
      </c>
      <c r="AC225" s="72" t="s">
        <v>1118</v>
      </c>
      <c r="AD225" s="72" t="s">
        <v>498</v>
      </c>
      <c r="AE225" s="74" t="str">
        <f t="shared" si="1"/>
        <v>3</v>
      </c>
      <c r="AF225" s="74">
        <v>1.47</v>
      </c>
      <c r="AG225" s="75">
        <f>AF225*0.46+AF225</f>
        <v>2.1462</v>
      </c>
      <c r="AH225" s="74">
        <f t="shared" si="2"/>
        <v>-2.025</v>
      </c>
      <c r="AI225" s="74">
        <f t="shared" si="9"/>
        <v>2.058</v>
      </c>
      <c r="AJ225" s="41">
        <f t="shared" si="3"/>
        <v>0.3466666667</v>
      </c>
      <c r="AK225" s="74"/>
      <c r="AL225" s="74"/>
      <c r="AM225" s="74"/>
      <c r="AN225" s="74"/>
      <c r="AO225" s="74"/>
      <c r="AP225" s="74"/>
      <c r="AQ225" s="74"/>
      <c r="AR225" s="74"/>
    </row>
    <row r="226" ht="15.75" customHeight="1">
      <c r="A226" s="101"/>
      <c r="B226" s="60" t="s">
        <v>45</v>
      </c>
      <c r="C226" s="61" t="s">
        <v>1128</v>
      </c>
      <c r="D226" s="62" t="s">
        <v>1129</v>
      </c>
      <c r="E226" s="63">
        <v>0.0</v>
      </c>
      <c r="F226" s="63">
        <v>0.0</v>
      </c>
      <c r="G226" s="63" t="s">
        <v>86</v>
      </c>
      <c r="H226" s="62" t="s">
        <v>1129</v>
      </c>
      <c r="I226" s="64" t="s">
        <v>1130</v>
      </c>
      <c r="J226" s="65"/>
      <c r="K226" s="65"/>
      <c r="L226" s="65"/>
      <c r="M226" s="66"/>
      <c r="N226" s="63">
        <v>0.0</v>
      </c>
      <c r="O226" s="67">
        <v>0.0</v>
      </c>
      <c r="P226" s="68"/>
      <c r="Q226" s="68"/>
      <c r="R226" s="68"/>
      <c r="S226" s="66"/>
      <c r="T226" s="66"/>
      <c r="U226" s="66"/>
      <c r="V226" s="66"/>
      <c r="W226" s="66"/>
      <c r="X226" s="66"/>
      <c r="Y226" s="69"/>
      <c r="Z226" s="70">
        <v>1.05</v>
      </c>
      <c r="AA226" s="63" t="s">
        <v>417</v>
      </c>
      <c r="AB226" s="71" t="s">
        <v>1131</v>
      </c>
      <c r="AC226" s="72" t="s">
        <v>1118</v>
      </c>
      <c r="AD226" s="72" t="s">
        <v>99</v>
      </c>
      <c r="AE226" s="74" t="str">
        <f t="shared" si="1"/>
        <v>12</v>
      </c>
      <c r="AF226" s="74">
        <v>0.68</v>
      </c>
      <c r="AG226" s="75">
        <f>AF226*0.47+AF226</f>
        <v>0.9996</v>
      </c>
      <c r="AH226" s="74">
        <f t="shared" si="2"/>
        <v>-0.945</v>
      </c>
      <c r="AI226" s="74">
        <f t="shared" si="9"/>
        <v>0.952</v>
      </c>
      <c r="AJ226" s="41">
        <f t="shared" si="3"/>
        <v>0.3523809524</v>
      </c>
      <c r="AK226" s="74"/>
      <c r="AL226" s="74"/>
      <c r="AM226" s="74"/>
      <c r="AN226" s="74"/>
      <c r="AO226" s="74"/>
      <c r="AP226" s="74"/>
      <c r="AQ226" s="74"/>
      <c r="AR226" s="74"/>
    </row>
    <row r="227" ht="15.75" customHeight="1">
      <c r="A227" s="81"/>
      <c r="B227" s="82" t="s">
        <v>45</v>
      </c>
      <c r="C227" s="83" t="s">
        <v>1132</v>
      </c>
      <c r="D227" s="45" t="s">
        <v>1133</v>
      </c>
      <c r="E227" s="42">
        <v>1.0</v>
      </c>
      <c r="F227" s="42">
        <v>0.0</v>
      </c>
      <c r="G227" s="42" t="s">
        <v>47</v>
      </c>
      <c r="H227" s="45" t="s">
        <v>1134</v>
      </c>
      <c r="I227" s="47" t="s">
        <v>1135</v>
      </c>
      <c r="J227" s="48"/>
      <c r="K227" s="48"/>
      <c r="L227" s="48"/>
      <c r="M227" s="43"/>
      <c r="N227" s="42">
        <v>1.0</v>
      </c>
      <c r="O227" s="49">
        <v>1000.0</v>
      </c>
      <c r="P227" s="50"/>
      <c r="Q227" s="50"/>
      <c r="R227" s="50"/>
      <c r="S227" s="43"/>
      <c r="T227" s="43"/>
      <c r="U227" s="43"/>
      <c r="V227" s="43"/>
      <c r="W227" s="43"/>
      <c r="X227" s="43"/>
      <c r="Y227" s="51"/>
      <c r="Z227" s="52">
        <v>1.29</v>
      </c>
      <c r="AA227" s="42" t="s">
        <v>417</v>
      </c>
      <c r="AB227" s="84" t="s">
        <v>1136</v>
      </c>
      <c r="AC227" s="54" t="s">
        <v>1118</v>
      </c>
      <c r="AD227" s="54" t="s">
        <v>92</v>
      </c>
      <c r="AE227" s="85" t="str">
        <f t="shared" si="1"/>
        <v>6</v>
      </c>
      <c r="AF227" s="55">
        <v>0.83</v>
      </c>
      <c r="AG227" s="56">
        <f t="shared" ref="AG227:AG232" si="29">AF227*0.45+AF227</f>
        <v>1.2035</v>
      </c>
      <c r="AH227" s="55">
        <f t="shared" si="2"/>
        <v>-1.161</v>
      </c>
      <c r="AI227" s="55">
        <f t="shared" si="9"/>
        <v>1.162</v>
      </c>
      <c r="AJ227" s="41">
        <f t="shared" si="3"/>
        <v>0.3565891473</v>
      </c>
      <c r="AK227" s="74"/>
      <c r="AL227" s="74"/>
      <c r="AM227" s="74"/>
      <c r="AN227" s="74"/>
      <c r="AO227" s="74"/>
      <c r="AP227" s="74"/>
      <c r="AQ227" s="74"/>
      <c r="AR227" s="74"/>
    </row>
    <row r="228" ht="15.75" customHeight="1">
      <c r="A228" s="81"/>
      <c r="B228" s="82" t="s">
        <v>45</v>
      </c>
      <c r="C228" s="83" t="s">
        <v>1137</v>
      </c>
      <c r="D228" s="45" t="s">
        <v>1138</v>
      </c>
      <c r="E228" s="42">
        <v>1.0</v>
      </c>
      <c r="F228" s="42">
        <v>0.0</v>
      </c>
      <c r="G228" s="42" t="s">
        <v>47</v>
      </c>
      <c r="H228" s="45" t="s">
        <v>1138</v>
      </c>
      <c r="I228" s="47" t="s">
        <v>1139</v>
      </c>
      <c r="J228" s="48"/>
      <c r="K228" s="48"/>
      <c r="L228" s="48"/>
      <c r="M228" s="43"/>
      <c r="N228" s="42">
        <v>1.0</v>
      </c>
      <c r="O228" s="49">
        <v>1000.0</v>
      </c>
      <c r="P228" s="50"/>
      <c r="Q228" s="50"/>
      <c r="R228" s="50"/>
      <c r="S228" s="43"/>
      <c r="T228" s="43"/>
      <c r="U228" s="43"/>
      <c r="V228" s="43"/>
      <c r="W228" s="43"/>
      <c r="X228" s="43"/>
      <c r="Y228" s="51"/>
      <c r="Z228" s="52">
        <v>2.29</v>
      </c>
      <c r="AA228" s="42" t="s">
        <v>417</v>
      </c>
      <c r="AB228" s="84" t="s">
        <v>1140</v>
      </c>
      <c r="AC228" s="54" t="s">
        <v>1118</v>
      </c>
      <c r="AD228" s="54" t="s">
        <v>92</v>
      </c>
      <c r="AE228" s="85" t="str">
        <f t="shared" si="1"/>
        <v>6</v>
      </c>
      <c r="AF228" s="55">
        <v>1.48</v>
      </c>
      <c r="AG228" s="56">
        <f t="shared" si="29"/>
        <v>2.146</v>
      </c>
      <c r="AH228" s="55">
        <f t="shared" si="2"/>
        <v>-2.061</v>
      </c>
      <c r="AI228" s="55">
        <f t="shared" si="9"/>
        <v>2.072</v>
      </c>
      <c r="AJ228" s="41">
        <f t="shared" si="3"/>
        <v>0.3537117904</v>
      </c>
      <c r="AK228" s="55"/>
      <c r="AL228" s="55"/>
      <c r="AM228" s="55"/>
      <c r="AN228" s="55"/>
      <c r="AO228" s="55"/>
      <c r="AP228" s="55"/>
      <c r="AQ228" s="55"/>
      <c r="AR228" s="55"/>
    </row>
    <row r="229" ht="15.75" customHeight="1">
      <c r="A229" s="101"/>
      <c r="B229" s="60" t="s">
        <v>45</v>
      </c>
      <c r="C229" s="61" t="s">
        <v>1141</v>
      </c>
      <c r="D229" s="62" t="s">
        <v>1142</v>
      </c>
      <c r="E229" s="63">
        <v>0.0</v>
      </c>
      <c r="F229" s="63">
        <v>0.0</v>
      </c>
      <c r="G229" s="63" t="s">
        <v>86</v>
      </c>
      <c r="H229" s="62" t="s">
        <v>1142</v>
      </c>
      <c r="I229" s="64" t="s">
        <v>1143</v>
      </c>
      <c r="J229" s="65"/>
      <c r="K229" s="65"/>
      <c r="L229" s="65"/>
      <c r="M229" s="66"/>
      <c r="N229" s="63">
        <v>0.0</v>
      </c>
      <c r="O229" s="67">
        <v>0.0</v>
      </c>
      <c r="P229" s="68"/>
      <c r="Q229" s="68"/>
      <c r="R229" s="68"/>
      <c r="S229" s="66"/>
      <c r="T229" s="66"/>
      <c r="U229" s="66"/>
      <c r="V229" s="66"/>
      <c r="W229" s="66"/>
      <c r="X229" s="66"/>
      <c r="Y229" s="69"/>
      <c r="Z229" s="70">
        <v>1.19</v>
      </c>
      <c r="AA229" s="63" t="s">
        <v>417</v>
      </c>
      <c r="AB229" s="71" t="s">
        <v>1144</v>
      </c>
      <c r="AC229" s="72" t="s">
        <v>1145</v>
      </c>
      <c r="AD229" s="72" t="s">
        <v>92</v>
      </c>
      <c r="AE229" s="74" t="str">
        <f t="shared" si="1"/>
        <v>6</v>
      </c>
      <c r="AF229" s="74">
        <v>0.79</v>
      </c>
      <c r="AG229" s="75">
        <f t="shared" si="29"/>
        <v>1.1455</v>
      </c>
      <c r="AH229" s="74">
        <f t="shared" si="2"/>
        <v>-1.071</v>
      </c>
      <c r="AI229" s="74">
        <f t="shared" si="9"/>
        <v>1.106</v>
      </c>
      <c r="AJ229" s="41">
        <f t="shared" si="3"/>
        <v>0.3361344538</v>
      </c>
      <c r="AK229" s="74"/>
      <c r="AL229" s="74"/>
      <c r="AM229" s="74"/>
      <c r="AN229" s="74"/>
      <c r="AO229" s="74"/>
      <c r="AP229" s="74"/>
      <c r="AQ229" s="74"/>
      <c r="AR229" s="74"/>
    </row>
    <row r="230" ht="15.75" customHeight="1">
      <c r="A230" s="81"/>
      <c r="B230" s="82" t="s">
        <v>45</v>
      </c>
      <c r="C230" s="83" t="s">
        <v>1146</v>
      </c>
      <c r="D230" s="45" t="s">
        <v>1147</v>
      </c>
      <c r="E230" s="42">
        <v>1.0</v>
      </c>
      <c r="F230" s="42">
        <v>0.0</v>
      </c>
      <c r="G230" s="42" t="s">
        <v>47</v>
      </c>
      <c r="H230" s="45" t="s">
        <v>1147</v>
      </c>
      <c r="I230" s="135" t="s">
        <v>1148</v>
      </c>
      <c r="J230" s="48"/>
      <c r="K230" s="48"/>
      <c r="L230" s="48"/>
      <c r="M230" s="43"/>
      <c r="N230" s="42">
        <v>1.0</v>
      </c>
      <c r="O230" s="49">
        <v>1000.0</v>
      </c>
      <c r="P230" s="50"/>
      <c r="Q230" s="50"/>
      <c r="R230" s="50"/>
      <c r="S230" s="43"/>
      <c r="T230" s="43"/>
      <c r="U230" s="43"/>
      <c r="V230" s="43"/>
      <c r="W230" s="43"/>
      <c r="X230" s="43"/>
      <c r="Y230" s="51"/>
      <c r="Z230" s="52">
        <v>1.4</v>
      </c>
      <c r="AA230" s="42" t="s">
        <v>417</v>
      </c>
      <c r="AB230" s="84" t="s">
        <v>1149</v>
      </c>
      <c r="AC230" s="54" t="s">
        <v>1145</v>
      </c>
      <c r="AD230" s="54" t="s">
        <v>92</v>
      </c>
      <c r="AE230" s="85" t="str">
        <f t="shared" si="1"/>
        <v>6</v>
      </c>
      <c r="AF230" s="55">
        <v>0.94</v>
      </c>
      <c r="AG230" s="56">
        <f t="shared" si="29"/>
        <v>1.363</v>
      </c>
      <c r="AH230" s="55">
        <f t="shared" si="2"/>
        <v>-1.26</v>
      </c>
      <c r="AI230" s="55">
        <f t="shared" si="9"/>
        <v>1.316</v>
      </c>
      <c r="AJ230" s="41">
        <f t="shared" si="3"/>
        <v>0.3285714286</v>
      </c>
      <c r="AK230" s="55"/>
      <c r="AL230" s="55"/>
      <c r="AM230" s="55"/>
      <c r="AN230" s="55"/>
      <c r="AO230" s="55"/>
      <c r="AP230" s="55"/>
      <c r="AQ230" s="55"/>
      <c r="AR230" s="55"/>
    </row>
    <row r="231" ht="15.75" customHeight="1">
      <c r="A231" s="96"/>
      <c r="B231" s="82" t="s">
        <v>45</v>
      </c>
      <c r="C231" s="83" t="s">
        <v>1150</v>
      </c>
      <c r="D231" s="45" t="s">
        <v>1151</v>
      </c>
      <c r="E231" s="42">
        <v>1.0</v>
      </c>
      <c r="F231" s="42">
        <v>0.0</v>
      </c>
      <c r="G231" s="42" t="s">
        <v>47</v>
      </c>
      <c r="H231" s="78" t="s">
        <v>1152</v>
      </c>
      <c r="I231" s="47" t="s">
        <v>1153</v>
      </c>
      <c r="J231" s="48"/>
      <c r="K231" s="48"/>
      <c r="L231" s="48"/>
      <c r="M231" s="43"/>
      <c r="N231" s="42">
        <v>1.0</v>
      </c>
      <c r="O231" s="49">
        <v>1000.0</v>
      </c>
      <c r="P231" s="50"/>
      <c r="Q231" s="50"/>
      <c r="R231" s="50"/>
      <c r="S231" s="43"/>
      <c r="T231" s="43"/>
      <c r="U231" s="43"/>
      <c r="V231" s="43"/>
      <c r="W231" s="43"/>
      <c r="X231" s="43"/>
      <c r="Y231" s="51"/>
      <c r="Z231" s="52">
        <v>1.25</v>
      </c>
      <c r="AA231" s="42" t="s">
        <v>417</v>
      </c>
      <c r="AB231" s="84" t="s">
        <v>1154</v>
      </c>
      <c r="AC231" s="54" t="s">
        <v>1155</v>
      </c>
      <c r="AD231" s="54" t="s">
        <v>92</v>
      </c>
      <c r="AE231" s="55" t="str">
        <f t="shared" si="1"/>
        <v>6</v>
      </c>
      <c r="AF231" s="55">
        <v>0.79</v>
      </c>
      <c r="AG231" s="80">
        <f t="shared" si="29"/>
        <v>1.1455</v>
      </c>
      <c r="AH231" s="55">
        <f t="shared" si="2"/>
        <v>-1.125</v>
      </c>
      <c r="AI231" s="55">
        <f t="shared" si="9"/>
        <v>1.106</v>
      </c>
      <c r="AJ231" s="41">
        <f t="shared" si="3"/>
        <v>0.368</v>
      </c>
      <c r="AK231" s="55"/>
      <c r="AL231" s="55"/>
      <c r="AM231" s="55"/>
      <c r="AN231" s="55"/>
      <c r="AO231" s="55"/>
      <c r="AP231" s="55"/>
      <c r="AQ231" s="55"/>
      <c r="AR231" s="55"/>
    </row>
    <row r="232" ht="15.75" customHeight="1">
      <c r="A232" s="63"/>
      <c r="B232" s="66" t="s">
        <v>45</v>
      </c>
      <c r="C232" s="105" t="s">
        <v>1156</v>
      </c>
      <c r="D232" s="102" t="s">
        <v>1157</v>
      </c>
      <c r="E232" s="106">
        <v>0.0</v>
      </c>
      <c r="F232" s="63">
        <v>0.0</v>
      </c>
      <c r="G232" s="63" t="s">
        <v>86</v>
      </c>
      <c r="H232" s="102" t="s">
        <v>1158</v>
      </c>
      <c r="I232" s="64" t="s">
        <v>1159</v>
      </c>
      <c r="J232" s="65"/>
      <c r="K232" s="65"/>
      <c r="L232" s="65"/>
      <c r="M232" s="66"/>
      <c r="N232" s="63">
        <v>0.0</v>
      </c>
      <c r="O232" s="67">
        <v>0.0</v>
      </c>
      <c r="P232" s="68"/>
      <c r="Q232" s="68"/>
      <c r="R232" s="68"/>
      <c r="S232" s="66"/>
      <c r="T232" s="66"/>
      <c r="U232" s="66"/>
      <c r="V232" s="66"/>
      <c r="W232" s="66"/>
      <c r="X232" s="66"/>
      <c r="Y232" s="69"/>
      <c r="Z232" s="70">
        <v>0.85</v>
      </c>
      <c r="AA232" s="63" t="s">
        <v>417</v>
      </c>
      <c r="AB232" s="104" t="s">
        <v>1160</v>
      </c>
      <c r="AC232" s="72" t="s">
        <v>1155</v>
      </c>
      <c r="AD232" s="72" t="s">
        <v>99</v>
      </c>
      <c r="AE232" s="74" t="str">
        <f t="shared" si="1"/>
        <v>12</v>
      </c>
      <c r="AF232" s="74">
        <v>0.52</v>
      </c>
      <c r="AG232" s="80">
        <f t="shared" si="29"/>
        <v>0.754</v>
      </c>
      <c r="AH232" s="55">
        <f t="shared" si="2"/>
        <v>-0.765</v>
      </c>
      <c r="AI232" s="55">
        <f t="shared" si="9"/>
        <v>0.728</v>
      </c>
      <c r="AJ232" s="41">
        <f t="shared" si="3"/>
        <v>0.3882352941</v>
      </c>
      <c r="AK232" s="55"/>
      <c r="AL232" s="55"/>
      <c r="AM232" s="55"/>
      <c r="AN232" s="55"/>
      <c r="AO232" s="55"/>
      <c r="AP232" s="55"/>
      <c r="AQ232" s="55"/>
      <c r="AR232" s="55"/>
    </row>
    <row r="233" ht="15.75" customHeight="1">
      <c r="A233" s="96"/>
      <c r="B233" s="82" t="s">
        <v>45</v>
      </c>
      <c r="C233" s="83" t="s">
        <v>1161</v>
      </c>
      <c r="D233" s="45" t="s">
        <v>1162</v>
      </c>
      <c r="E233" s="42">
        <v>1.0</v>
      </c>
      <c r="F233" s="42">
        <v>0.0</v>
      </c>
      <c r="G233" s="42" t="s">
        <v>47</v>
      </c>
      <c r="H233" s="78" t="s">
        <v>1163</v>
      </c>
      <c r="I233" s="47" t="s">
        <v>1164</v>
      </c>
      <c r="J233" s="48"/>
      <c r="K233" s="48"/>
      <c r="L233" s="48"/>
      <c r="M233" s="43"/>
      <c r="N233" s="42">
        <v>1.0</v>
      </c>
      <c r="O233" s="49">
        <v>1000.0</v>
      </c>
      <c r="P233" s="50"/>
      <c r="Q233" s="50"/>
      <c r="R233" s="50"/>
      <c r="S233" s="43"/>
      <c r="T233" s="43"/>
      <c r="U233" s="43"/>
      <c r="V233" s="43"/>
      <c r="W233" s="43"/>
      <c r="X233" s="43"/>
      <c r="Y233" s="51"/>
      <c r="Z233" s="52">
        <v>0.79</v>
      </c>
      <c r="AA233" s="42" t="s">
        <v>417</v>
      </c>
      <c r="AB233" s="84" t="s">
        <v>1165</v>
      </c>
      <c r="AC233" s="54" t="s">
        <v>1155</v>
      </c>
      <c r="AD233" s="54" t="s">
        <v>99</v>
      </c>
      <c r="AE233" s="55" t="str">
        <f t="shared" si="1"/>
        <v>12</v>
      </c>
      <c r="AF233" s="55">
        <v>0.51</v>
      </c>
      <c r="AG233" s="56">
        <f>AF233*0.47+AF233</f>
        <v>0.7497</v>
      </c>
      <c r="AH233" s="55">
        <f t="shared" si="2"/>
        <v>-0.711</v>
      </c>
      <c r="AI233" s="55">
        <f t="shared" si="9"/>
        <v>0.714</v>
      </c>
      <c r="AJ233" s="41">
        <f t="shared" si="3"/>
        <v>0.3544303797</v>
      </c>
      <c r="AK233" s="74"/>
      <c r="AL233" s="74"/>
      <c r="AM233" s="74"/>
      <c r="AN233" s="74"/>
      <c r="AO233" s="74"/>
      <c r="AP233" s="74"/>
      <c r="AQ233" s="74"/>
      <c r="AR233" s="74"/>
    </row>
    <row r="234" ht="15.75" customHeight="1">
      <c r="A234" s="96"/>
      <c r="B234" s="82" t="s">
        <v>45</v>
      </c>
      <c r="C234" s="83" t="s">
        <v>1166</v>
      </c>
      <c r="D234" s="45" t="s">
        <v>1167</v>
      </c>
      <c r="E234" s="42">
        <v>1.0</v>
      </c>
      <c r="F234" s="42">
        <v>0.0</v>
      </c>
      <c r="G234" s="42" t="s">
        <v>47</v>
      </c>
      <c r="H234" s="45" t="s">
        <v>1167</v>
      </c>
      <c r="I234" s="47" t="s">
        <v>1168</v>
      </c>
      <c r="J234" s="48"/>
      <c r="K234" s="48"/>
      <c r="L234" s="48"/>
      <c r="M234" s="43"/>
      <c r="N234" s="42">
        <v>1.0</v>
      </c>
      <c r="O234" s="49">
        <v>1000.0</v>
      </c>
      <c r="P234" s="50"/>
      <c r="Q234" s="50"/>
      <c r="R234" s="50"/>
      <c r="S234" s="43"/>
      <c r="T234" s="43"/>
      <c r="U234" s="43"/>
      <c r="V234" s="43"/>
      <c r="W234" s="43"/>
      <c r="X234" s="43"/>
      <c r="Y234" s="51"/>
      <c r="Z234" s="52">
        <v>1.15</v>
      </c>
      <c r="AA234" s="42" t="s">
        <v>417</v>
      </c>
      <c r="AB234" s="84" t="s">
        <v>1169</v>
      </c>
      <c r="AC234" s="54" t="s">
        <v>1155</v>
      </c>
      <c r="AD234" s="54" t="s">
        <v>99</v>
      </c>
      <c r="AE234" s="55" t="str">
        <f t="shared" si="1"/>
        <v>12</v>
      </c>
      <c r="AF234" s="55">
        <v>0.72</v>
      </c>
      <c r="AG234" s="56">
        <f>AF234*0.453+AF234</f>
        <v>1.04616</v>
      </c>
      <c r="AH234" s="55">
        <f t="shared" si="2"/>
        <v>-1.035</v>
      </c>
      <c r="AI234" s="55">
        <f t="shared" si="9"/>
        <v>1.008</v>
      </c>
      <c r="AJ234" s="41">
        <f t="shared" si="3"/>
        <v>0.3739130435</v>
      </c>
      <c r="AK234" s="74"/>
      <c r="AL234" s="74"/>
      <c r="AM234" s="74"/>
      <c r="AN234" s="74"/>
      <c r="AO234" s="74"/>
      <c r="AP234" s="74"/>
      <c r="AQ234" s="74"/>
      <c r="AR234" s="74"/>
    </row>
    <row r="235" ht="15.75" customHeight="1">
      <c r="A235" s="101"/>
      <c r="B235" s="60" t="s">
        <v>45</v>
      </c>
      <c r="C235" s="61" t="s">
        <v>1170</v>
      </c>
      <c r="D235" s="62" t="s">
        <v>1171</v>
      </c>
      <c r="E235" s="63">
        <v>0.0</v>
      </c>
      <c r="F235" s="63">
        <v>0.0</v>
      </c>
      <c r="G235" s="63" t="s">
        <v>86</v>
      </c>
      <c r="H235" s="62" t="s">
        <v>1171</v>
      </c>
      <c r="I235" s="64" t="s">
        <v>1172</v>
      </c>
      <c r="J235" s="65"/>
      <c r="K235" s="65"/>
      <c r="L235" s="65"/>
      <c r="M235" s="66"/>
      <c r="N235" s="63">
        <v>0.0</v>
      </c>
      <c r="O235" s="67">
        <v>0.0</v>
      </c>
      <c r="P235" s="68"/>
      <c r="Q235" s="68"/>
      <c r="R235" s="68"/>
      <c r="S235" s="66"/>
      <c r="T235" s="66"/>
      <c r="U235" s="66"/>
      <c r="V235" s="66"/>
      <c r="W235" s="66"/>
      <c r="X235" s="66"/>
      <c r="Y235" s="69"/>
      <c r="Z235" s="70">
        <v>1.29</v>
      </c>
      <c r="AA235" s="63" t="s">
        <v>417</v>
      </c>
      <c r="AB235" s="71" t="s">
        <v>1173</v>
      </c>
      <c r="AC235" s="72" t="s">
        <v>1155</v>
      </c>
      <c r="AD235" s="72" t="s">
        <v>92</v>
      </c>
      <c r="AE235" s="73" t="str">
        <f t="shared" si="1"/>
        <v>6</v>
      </c>
      <c r="AF235" s="74">
        <v>0.81</v>
      </c>
      <c r="AG235" s="75">
        <f>AF235*0.47+AF235</f>
        <v>1.1907</v>
      </c>
      <c r="AH235" s="74">
        <f t="shared" si="2"/>
        <v>-1.161</v>
      </c>
      <c r="AI235" s="74">
        <f t="shared" si="9"/>
        <v>1.134</v>
      </c>
      <c r="AJ235" s="41">
        <f t="shared" si="3"/>
        <v>0.3720930233</v>
      </c>
      <c r="AK235" s="74"/>
      <c r="AL235" s="74"/>
      <c r="AM235" s="74"/>
      <c r="AN235" s="74"/>
      <c r="AO235" s="74"/>
      <c r="AP235" s="74"/>
      <c r="AQ235" s="74"/>
      <c r="AR235" s="74"/>
    </row>
    <row r="236" ht="15.75" customHeight="1">
      <c r="A236" s="59"/>
      <c r="B236" s="60" t="s">
        <v>45</v>
      </c>
      <c r="C236" s="61" t="s">
        <v>1174</v>
      </c>
      <c r="D236" s="62" t="s">
        <v>1175</v>
      </c>
      <c r="E236" s="63">
        <v>0.0</v>
      </c>
      <c r="F236" s="63">
        <v>0.0</v>
      </c>
      <c r="G236" s="63" t="s">
        <v>86</v>
      </c>
      <c r="H236" s="62" t="s">
        <v>1175</v>
      </c>
      <c r="I236" s="64" t="s">
        <v>1176</v>
      </c>
      <c r="J236" s="65"/>
      <c r="K236" s="65"/>
      <c r="L236" s="65"/>
      <c r="M236" s="66"/>
      <c r="N236" s="63">
        <v>0.0</v>
      </c>
      <c r="O236" s="67">
        <v>0.0</v>
      </c>
      <c r="P236" s="68"/>
      <c r="Q236" s="68"/>
      <c r="R236" s="68"/>
      <c r="S236" s="66"/>
      <c r="T236" s="66"/>
      <c r="U236" s="66"/>
      <c r="V236" s="66"/>
      <c r="W236" s="66"/>
      <c r="X236" s="66"/>
      <c r="Y236" s="69"/>
      <c r="Z236" s="70">
        <v>1.25</v>
      </c>
      <c r="AA236" s="63" t="s">
        <v>417</v>
      </c>
      <c r="AB236" s="71" t="s">
        <v>1177</v>
      </c>
      <c r="AC236" s="72" t="s">
        <v>1155</v>
      </c>
      <c r="AD236" s="72" t="s">
        <v>92</v>
      </c>
      <c r="AE236" s="73" t="str">
        <f t="shared" si="1"/>
        <v>6</v>
      </c>
      <c r="AF236" s="74">
        <v>0.83</v>
      </c>
      <c r="AG236" s="75">
        <f>AF236*0.45+AF236</f>
        <v>1.2035</v>
      </c>
      <c r="AH236" s="74">
        <f t="shared" si="2"/>
        <v>-1.125</v>
      </c>
      <c r="AI236" s="74">
        <f t="shared" si="9"/>
        <v>1.162</v>
      </c>
      <c r="AJ236" s="41">
        <f t="shared" si="3"/>
        <v>0.336</v>
      </c>
      <c r="AK236" s="74"/>
      <c r="AL236" s="74"/>
      <c r="AM236" s="74"/>
      <c r="AN236" s="74"/>
      <c r="AO236" s="74"/>
      <c r="AP236" s="74"/>
      <c r="AQ236" s="74"/>
      <c r="AR236" s="74"/>
    </row>
    <row r="237" ht="15.75" customHeight="1">
      <c r="A237" s="42"/>
      <c r="B237" s="43" t="s">
        <v>45</v>
      </c>
      <c r="C237" s="44" t="s">
        <v>1178</v>
      </c>
      <c r="D237" s="78" t="s">
        <v>1179</v>
      </c>
      <c r="E237" s="77">
        <v>1.0</v>
      </c>
      <c r="F237" s="42">
        <v>0.0</v>
      </c>
      <c r="G237" s="42" t="s">
        <v>47</v>
      </c>
      <c r="H237" s="78" t="s">
        <v>1179</v>
      </c>
      <c r="I237" s="47" t="s">
        <v>1180</v>
      </c>
      <c r="J237" s="43"/>
      <c r="K237" s="43"/>
      <c r="L237" s="43"/>
      <c r="M237" s="43"/>
      <c r="N237" s="42">
        <v>1.0</v>
      </c>
      <c r="O237" s="49">
        <v>1000.0</v>
      </c>
      <c r="P237" s="43"/>
      <c r="Q237" s="43"/>
      <c r="R237" s="43"/>
      <c r="S237" s="43"/>
      <c r="T237" s="43"/>
      <c r="U237" s="43"/>
      <c r="V237" s="43"/>
      <c r="W237" s="43"/>
      <c r="X237" s="43"/>
      <c r="Y237" s="51"/>
      <c r="Z237" s="52">
        <v>1.25</v>
      </c>
      <c r="AA237" s="42" t="s">
        <v>417</v>
      </c>
      <c r="AB237" s="53" t="s">
        <v>1181</v>
      </c>
      <c r="AC237" s="54" t="s">
        <v>1182</v>
      </c>
      <c r="AD237" s="54" t="s">
        <v>92</v>
      </c>
      <c r="AE237" s="55" t="str">
        <f t="shared" si="1"/>
        <v>6</v>
      </c>
      <c r="AF237" s="55">
        <v>0.68</v>
      </c>
      <c r="AG237" s="80">
        <f>AF237*0.47+AF237</f>
        <v>0.9996</v>
      </c>
      <c r="AH237" s="55">
        <f t="shared" si="2"/>
        <v>-1.125</v>
      </c>
      <c r="AI237" s="55">
        <f t="shared" si="9"/>
        <v>0.952</v>
      </c>
      <c r="AJ237" s="41">
        <f t="shared" si="3"/>
        <v>0.456</v>
      </c>
      <c r="AK237" s="55"/>
      <c r="AL237" s="55"/>
      <c r="AM237" s="55"/>
      <c r="AN237" s="55"/>
      <c r="AO237" s="55"/>
      <c r="AP237" s="55"/>
      <c r="AQ237" s="55"/>
      <c r="AR237" s="55"/>
    </row>
    <row r="238" ht="15.75" customHeight="1">
      <c r="A238" s="101"/>
      <c r="B238" s="60" t="s">
        <v>45</v>
      </c>
      <c r="C238" s="125" t="s">
        <v>1183</v>
      </c>
      <c r="D238" s="137" t="s">
        <v>1184</v>
      </c>
      <c r="E238" s="106">
        <v>0.0</v>
      </c>
      <c r="F238" s="63">
        <v>0.0</v>
      </c>
      <c r="G238" s="63" t="s">
        <v>86</v>
      </c>
      <c r="H238" s="137" t="s">
        <v>1184</v>
      </c>
      <c r="I238" s="64" t="s">
        <v>1185</v>
      </c>
      <c r="J238" s="65"/>
      <c r="K238" s="65"/>
      <c r="L238" s="65"/>
      <c r="M238" s="66"/>
      <c r="N238" s="63">
        <v>0.0</v>
      </c>
      <c r="O238" s="67">
        <v>0.0</v>
      </c>
      <c r="P238" s="68"/>
      <c r="Q238" s="68"/>
      <c r="R238" s="68"/>
      <c r="S238" s="66"/>
      <c r="T238" s="66"/>
      <c r="U238" s="66"/>
      <c r="V238" s="66"/>
      <c r="W238" s="66"/>
      <c r="X238" s="66"/>
      <c r="Y238" s="69"/>
      <c r="Z238" s="70">
        <v>0.75</v>
      </c>
      <c r="AA238" s="63" t="s">
        <v>417</v>
      </c>
      <c r="AB238" s="143" t="s">
        <v>1186</v>
      </c>
      <c r="AC238" s="72" t="s">
        <v>1182</v>
      </c>
      <c r="AD238" s="72" t="s">
        <v>99</v>
      </c>
      <c r="AE238" s="74" t="str">
        <f t="shared" si="1"/>
        <v>12</v>
      </c>
      <c r="AF238" s="74">
        <v>0.46</v>
      </c>
      <c r="AG238" s="75">
        <f>AF238*0.49+AF238</f>
        <v>0.6854</v>
      </c>
      <c r="AH238" s="74">
        <f t="shared" si="2"/>
        <v>-0.675</v>
      </c>
      <c r="AI238" s="74">
        <f t="shared" si="9"/>
        <v>0.644</v>
      </c>
      <c r="AJ238" s="41">
        <f t="shared" si="3"/>
        <v>0.3866666667</v>
      </c>
      <c r="AK238" s="74"/>
      <c r="AL238" s="74"/>
      <c r="AM238" s="74"/>
      <c r="AN238" s="74"/>
      <c r="AO238" s="74"/>
      <c r="AP238" s="74"/>
      <c r="AQ238" s="74"/>
      <c r="AR238" s="74"/>
    </row>
    <row r="239" ht="15.75" customHeight="1">
      <c r="A239" s="147"/>
      <c r="B239" s="146" t="s">
        <v>45</v>
      </c>
      <c r="C239" s="138" t="s">
        <v>1187</v>
      </c>
      <c r="D239" s="139" t="s">
        <v>1188</v>
      </c>
      <c r="E239" s="77">
        <v>1.0</v>
      </c>
      <c r="F239" s="42">
        <v>0.0</v>
      </c>
      <c r="G239" s="42" t="s">
        <v>47</v>
      </c>
      <c r="H239" s="98" t="s">
        <v>1189</v>
      </c>
      <c r="I239" s="47" t="s">
        <v>1190</v>
      </c>
      <c r="J239" s="48"/>
      <c r="K239" s="48"/>
      <c r="L239" s="48"/>
      <c r="M239" s="43"/>
      <c r="N239" s="42">
        <v>1.0</v>
      </c>
      <c r="O239" s="49">
        <v>1000.0</v>
      </c>
      <c r="P239" s="50"/>
      <c r="Q239" s="50"/>
      <c r="R239" s="50"/>
      <c r="S239" s="43"/>
      <c r="T239" s="43"/>
      <c r="U239" s="43"/>
      <c r="V239" s="43"/>
      <c r="W239" s="43"/>
      <c r="X239" s="43"/>
      <c r="Y239" s="51"/>
      <c r="Z239" s="52">
        <v>0.75</v>
      </c>
      <c r="AA239" s="42" t="s">
        <v>417</v>
      </c>
      <c r="AB239" s="148" t="s">
        <v>1191</v>
      </c>
      <c r="AC239" s="149" t="s">
        <v>1182</v>
      </c>
      <c r="AD239" s="149" t="s">
        <v>99</v>
      </c>
      <c r="AE239" s="55" t="str">
        <f t="shared" si="1"/>
        <v>12</v>
      </c>
      <c r="AF239" s="131">
        <v>0.44</v>
      </c>
      <c r="AG239" s="80">
        <f>AF239*0.48+AF239</f>
        <v>0.6512</v>
      </c>
      <c r="AH239" s="55">
        <f t="shared" si="2"/>
        <v>-0.675</v>
      </c>
      <c r="AI239" s="55">
        <f t="shared" si="9"/>
        <v>0.616</v>
      </c>
      <c r="AJ239" s="41">
        <f t="shared" si="3"/>
        <v>0.4133333333</v>
      </c>
      <c r="AK239" s="55"/>
      <c r="AL239" s="55"/>
      <c r="AM239" s="55"/>
      <c r="AN239" s="55"/>
      <c r="AO239" s="55"/>
      <c r="AP239" s="55"/>
      <c r="AQ239" s="55"/>
      <c r="AR239" s="55"/>
    </row>
    <row r="240" ht="15.75" customHeight="1">
      <c r="A240" s="96"/>
      <c r="B240" s="82" t="s">
        <v>45</v>
      </c>
      <c r="C240" s="83" t="s">
        <v>1192</v>
      </c>
      <c r="D240" s="45" t="s">
        <v>1193</v>
      </c>
      <c r="E240" s="42">
        <v>1.0</v>
      </c>
      <c r="F240" s="42">
        <v>0.0</v>
      </c>
      <c r="G240" s="42" t="s">
        <v>47</v>
      </c>
      <c r="H240" s="78" t="s">
        <v>1194</v>
      </c>
      <c r="I240" s="47" t="s">
        <v>1195</v>
      </c>
      <c r="J240" s="48"/>
      <c r="K240" s="48"/>
      <c r="L240" s="48"/>
      <c r="M240" s="43"/>
      <c r="N240" s="42">
        <v>1.0</v>
      </c>
      <c r="O240" s="49">
        <v>1000.0</v>
      </c>
      <c r="P240" s="50"/>
      <c r="Q240" s="50"/>
      <c r="R240" s="50"/>
      <c r="S240" s="43"/>
      <c r="T240" s="43"/>
      <c r="U240" s="43"/>
      <c r="V240" s="43"/>
      <c r="W240" s="43"/>
      <c r="X240" s="43"/>
      <c r="Y240" s="51"/>
      <c r="Z240" s="52">
        <v>1.29</v>
      </c>
      <c r="AA240" s="42" t="s">
        <v>417</v>
      </c>
      <c r="AB240" s="84" t="s">
        <v>1196</v>
      </c>
      <c r="AC240" s="54" t="s">
        <v>1182</v>
      </c>
      <c r="AD240" s="54" t="s">
        <v>92</v>
      </c>
      <c r="AE240" s="55" t="str">
        <f t="shared" si="1"/>
        <v>6</v>
      </c>
      <c r="AF240" s="55">
        <v>0.86</v>
      </c>
      <c r="AG240" s="56">
        <f t="shared" ref="AG240:AG243" si="30">AF240*0.45+AF240</f>
        <v>1.247</v>
      </c>
      <c r="AH240" s="55">
        <f t="shared" si="2"/>
        <v>-1.161</v>
      </c>
      <c r="AI240" s="55">
        <f t="shared" si="9"/>
        <v>1.204</v>
      </c>
      <c r="AJ240" s="41">
        <f t="shared" si="3"/>
        <v>0.3333333333</v>
      </c>
      <c r="AK240" s="74"/>
      <c r="AL240" s="74"/>
      <c r="AM240" s="74"/>
      <c r="AN240" s="74"/>
      <c r="AO240" s="74"/>
      <c r="AP240" s="74"/>
      <c r="AQ240" s="74"/>
      <c r="AR240" s="74"/>
    </row>
    <row r="241" ht="15.75" customHeight="1">
      <c r="A241" s="96"/>
      <c r="B241" s="82" t="s">
        <v>45</v>
      </c>
      <c r="C241" s="83" t="s">
        <v>1197</v>
      </c>
      <c r="D241" s="45" t="s">
        <v>1198</v>
      </c>
      <c r="E241" s="42">
        <v>1.0</v>
      </c>
      <c r="F241" s="42">
        <v>0.0</v>
      </c>
      <c r="G241" s="42" t="s">
        <v>47</v>
      </c>
      <c r="H241" s="45" t="s">
        <v>1198</v>
      </c>
      <c r="I241" s="47" t="s">
        <v>1199</v>
      </c>
      <c r="J241" s="48"/>
      <c r="K241" s="48"/>
      <c r="L241" s="48"/>
      <c r="M241" s="43"/>
      <c r="N241" s="42">
        <v>1.0</v>
      </c>
      <c r="O241" s="49">
        <v>1000.0</v>
      </c>
      <c r="P241" s="50"/>
      <c r="Q241" s="50"/>
      <c r="R241" s="50"/>
      <c r="S241" s="43"/>
      <c r="T241" s="43"/>
      <c r="U241" s="43"/>
      <c r="V241" s="43"/>
      <c r="W241" s="43"/>
      <c r="X241" s="43"/>
      <c r="Y241" s="51"/>
      <c r="Z241" s="52">
        <v>0.75</v>
      </c>
      <c r="AA241" s="42" t="s">
        <v>417</v>
      </c>
      <c r="AB241" s="84" t="s">
        <v>1200</v>
      </c>
      <c r="AC241" s="54" t="s">
        <v>1182</v>
      </c>
      <c r="AD241" s="54" t="s">
        <v>99</v>
      </c>
      <c r="AE241" s="55" t="str">
        <f t="shared" si="1"/>
        <v>12</v>
      </c>
      <c r="AF241" s="55">
        <v>0.48</v>
      </c>
      <c r="AG241" s="80">
        <f t="shared" si="30"/>
        <v>0.696</v>
      </c>
      <c r="AH241" s="55">
        <f t="shared" si="2"/>
        <v>-0.675</v>
      </c>
      <c r="AI241" s="55">
        <f t="shared" si="9"/>
        <v>0.672</v>
      </c>
      <c r="AJ241" s="41">
        <f t="shared" si="3"/>
        <v>0.36</v>
      </c>
      <c r="AK241" s="74"/>
      <c r="AL241" s="74"/>
      <c r="AM241" s="74"/>
      <c r="AN241" s="74"/>
      <c r="AO241" s="74"/>
      <c r="AP241" s="74"/>
      <c r="AQ241" s="74"/>
      <c r="AR241" s="74"/>
    </row>
    <row r="242" ht="15.75" customHeight="1">
      <c r="A242" s="101"/>
      <c r="B242" s="60" t="s">
        <v>45</v>
      </c>
      <c r="C242" s="61" t="s">
        <v>1201</v>
      </c>
      <c r="D242" s="62" t="s">
        <v>1202</v>
      </c>
      <c r="E242" s="63">
        <v>0.0</v>
      </c>
      <c r="F242" s="63">
        <v>0.0</v>
      </c>
      <c r="G242" s="63" t="s">
        <v>86</v>
      </c>
      <c r="H242" s="62" t="s">
        <v>1202</v>
      </c>
      <c r="I242" s="64" t="s">
        <v>1203</v>
      </c>
      <c r="J242" s="65"/>
      <c r="K242" s="65"/>
      <c r="L242" s="65"/>
      <c r="M242" s="66"/>
      <c r="N242" s="63">
        <v>0.0</v>
      </c>
      <c r="O242" s="67">
        <v>0.0</v>
      </c>
      <c r="P242" s="68"/>
      <c r="Q242" s="68"/>
      <c r="R242" s="68"/>
      <c r="S242" s="66"/>
      <c r="T242" s="66"/>
      <c r="U242" s="66"/>
      <c r="V242" s="66"/>
      <c r="W242" s="66"/>
      <c r="X242" s="66"/>
      <c r="Y242" s="69"/>
      <c r="Z242" s="70">
        <v>0.99</v>
      </c>
      <c r="AA242" s="63" t="s">
        <v>417</v>
      </c>
      <c r="AB242" s="71" t="s">
        <v>1204</v>
      </c>
      <c r="AC242" s="72" t="s">
        <v>1182</v>
      </c>
      <c r="AD242" s="72" t="s">
        <v>99</v>
      </c>
      <c r="AE242" s="74" t="str">
        <f t="shared" si="1"/>
        <v>12</v>
      </c>
      <c r="AF242" s="74">
        <v>0.62</v>
      </c>
      <c r="AG242" s="75">
        <f t="shared" si="30"/>
        <v>0.899</v>
      </c>
      <c r="AH242" s="74">
        <f t="shared" si="2"/>
        <v>-0.891</v>
      </c>
      <c r="AI242" s="74">
        <f t="shared" si="9"/>
        <v>0.868</v>
      </c>
      <c r="AJ242" s="41">
        <f t="shared" si="3"/>
        <v>0.3737373737</v>
      </c>
      <c r="AK242" s="74"/>
      <c r="AL242" s="74"/>
      <c r="AM242" s="74"/>
      <c r="AN242" s="74"/>
      <c r="AO242" s="74"/>
      <c r="AP242" s="74"/>
      <c r="AQ242" s="74"/>
      <c r="AR242" s="74"/>
    </row>
    <row r="243" ht="15.75" customHeight="1">
      <c r="A243" s="101"/>
      <c r="B243" s="60" t="s">
        <v>45</v>
      </c>
      <c r="C243" s="61" t="s">
        <v>1205</v>
      </c>
      <c r="D243" s="62" t="s">
        <v>1206</v>
      </c>
      <c r="E243" s="63">
        <v>0.0</v>
      </c>
      <c r="F243" s="63">
        <v>0.0</v>
      </c>
      <c r="G243" s="63" t="s">
        <v>86</v>
      </c>
      <c r="H243" s="62" t="s">
        <v>1206</v>
      </c>
      <c r="I243" s="64" t="s">
        <v>1207</v>
      </c>
      <c r="J243" s="65"/>
      <c r="K243" s="65"/>
      <c r="L243" s="65"/>
      <c r="M243" s="66"/>
      <c r="N243" s="63">
        <v>0.0</v>
      </c>
      <c r="O243" s="67">
        <v>0.0</v>
      </c>
      <c r="P243" s="68"/>
      <c r="Q243" s="68"/>
      <c r="R243" s="68"/>
      <c r="S243" s="66"/>
      <c r="T243" s="66"/>
      <c r="U243" s="66"/>
      <c r="V243" s="66"/>
      <c r="W243" s="66"/>
      <c r="X243" s="66"/>
      <c r="Y243" s="69"/>
      <c r="Z243" s="70">
        <v>1.29</v>
      </c>
      <c r="AA243" s="63" t="s">
        <v>417</v>
      </c>
      <c r="AB243" s="104" t="s">
        <v>1208</v>
      </c>
      <c r="AC243" s="72" t="s">
        <v>1182</v>
      </c>
      <c r="AD243" s="72" t="s">
        <v>92</v>
      </c>
      <c r="AE243" s="74" t="str">
        <f t="shared" si="1"/>
        <v>6</v>
      </c>
      <c r="AF243" s="74">
        <v>0.79</v>
      </c>
      <c r="AG243" s="75">
        <f t="shared" si="30"/>
        <v>1.1455</v>
      </c>
      <c r="AH243" s="74">
        <f t="shared" si="2"/>
        <v>-1.161</v>
      </c>
      <c r="AI243" s="74">
        <f t="shared" si="9"/>
        <v>1.106</v>
      </c>
      <c r="AJ243" s="41">
        <f t="shared" si="3"/>
        <v>0.3875968992</v>
      </c>
      <c r="AK243" s="74"/>
      <c r="AL243" s="74"/>
      <c r="AM243" s="74"/>
      <c r="AN243" s="74"/>
      <c r="AO243" s="74"/>
      <c r="AP243" s="74"/>
      <c r="AQ243" s="74"/>
      <c r="AR243" s="74"/>
    </row>
    <row r="244" ht="15.75" customHeight="1">
      <c r="A244" s="101"/>
      <c r="B244" s="60" t="s">
        <v>45</v>
      </c>
      <c r="C244" s="61" t="s">
        <v>1209</v>
      </c>
      <c r="D244" s="62" t="s">
        <v>1210</v>
      </c>
      <c r="E244" s="63">
        <v>0.0</v>
      </c>
      <c r="F244" s="63">
        <v>0.0</v>
      </c>
      <c r="G244" s="63" t="s">
        <v>86</v>
      </c>
      <c r="H244" s="62" t="s">
        <v>1210</v>
      </c>
      <c r="I244" s="64" t="s">
        <v>1211</v>
      </c>
      <c r="J244" s="65"/>
      <c r="K244" s="65"/>
      <c r="L244" s="65"/>
      <c r="M244" s="66"/>
      <c r="N244" s="63">
        <v>0.0</v>
      </c>
      <c r="O244" s="67">
        <v>0.0</v>
      </c>
      <c r="P244" s="68"/>
      <c r="Q244" s="68"/>
      <c r="R244" s="68"/>
      <c r="S244" s="66"/>
      <c r="T244" s="66"/>
      <c r="U244" s="66"/>
      <c r="V244" s="66"/>
      <c r="W244" s="66"/>
      <c r="X244" s="66"/>
      <c r="Y244" s="69"/>
      <c r="Z244" s="70">
        <v>1.55</v>
      </c>
      <c r="AA244" s="63" t="s">
        <v>417</v>
      </c>
      <c r="AB244" s="71" t="s">
        <v>1212</v>
      </c>
      <c r="AC244" s="72" t="s">
        <v>1182</v>
      </c>
      <c r="AD244" s="72" t="s">
        <v>92</v>
      </c>
      <c r="AE244" s="74" t="str">
        <f t="shared" si="1"/>
        <v>6</v>
      </c>
      <c r="AF244" s="74">
        <v>1.02</v>
      </c>
      <c r="AG244" s="75">
        <f>AF244*0.46+AF244</f>
        <v>1.4892</v>
      </c>
      <c r="AH244" s="74">
        <f t="shared" si="2"/>
        <v>-1.395</v>
      </c>
      <c r="AI244" s="74">
        <f t="shared" si="9"/>
        <v>1.428</v>
      </c>
      <c r="AJ244" s="41">
        <f t="shared" si="3"/>
        <v>0.3419354839</v>
      </c>
      <c r="AK244" s="150"/>
      <c r="AL244" s="150"/>
      <c r="AM244" s="150"/>
      <c r="AN244" s="150"/>
      <c r="AO244" s="150"/>
      <c r="AP244" s="150"/>
      <c r="AQ244" s="150"/>
      <c r="AR244" s="150"/>
    </row>
    <row r="245" ht="15.75" customHeight="1">
      <c r="A245" s="101"/>
      <c r="B245" s="60" t="s">
        <v>45</v>
      </c>
      <c r="C245" s="61" t="s">
        <v>1213</v>
      </c>
      <c r="D245" s="62" t="s">
        <v>1214</v>
      </c>
      <c r="E245" s="63">
        <v>0.0</v>
      </c>
      <c r="F245" s="63">
        <v>0.0</v>
      </c>
      <c r="G245" s="63" t="s">
        <v>86</v>
      </c>
      <c r="H245" s="62" t="s">
        <v>1214</v>
      </c>
      <c r="I245" s="64" t="s">
        <v>1215</v>
      </c>
      <c r="J245" s="65"/>
      <c r="K245" s="65"/>
      <c r="L245" s="65"/>
      <c r="M245" s="66"/>
      <c r="N245" s="63">
        <v>0.0</v>
      </c>
      <c r="O245" s="67">
        <v>0.0</v>
      </c>
      <c r="P245" s="68"/>
      <c r="Q245" s="68"/>
      <c r="R245" s="68"/>
      <c r="S245" s="66"/>
      <c r="T245" s="66"/>
      <c r="U245" s="66"/>
      <c r="V245" s="66"/>
      <c r="W245" s="66"/>
      <c r="X245" s="66"/>
      <c r="Y245" s="69"/>
      <c r="Z245" s="70">
        <v>0.99</v>
      </c>
      <c r="AA245" s="63" t="s">
        <v>417</v>
      </c>
      <c r="AB245" s="71" t="s">
        <v>1216</v>
      </c>
      <c r="AC245" s="72" t="s">
        <v>1182</v>
      </c>
      <c r="AD245" s="72" t="s">
        <v>99</v>
      </c>
      <c r="AE245" s="74" t="str">
        <f t="shared" si="1"/>
        <v>12</v>
      </c>
      <c r="AF245" s="74">
        <v>0.62</v>
      </c>
      <c r="AG245" s="75">
        <f>AF245*0.45+AF245</f>
        <v>0.899</v>
      </c>
      <c r="AH245" s="74">
        <f t="shared" si="2"/>
        <v>-0.891</v>
      </c>
      <c r="AI245" s="74">
        <f t="shared" si="9"/>
        <v>0.868</v>
      </c>
      <c r="AJ245" s="41">
        <f t="shared" si="3"/>
        <v>0.3737373737</v>
      </c>
      <c r="AK245" s="55"/>
      <c r="AL245" s="55"/>
      <c r="AM245" s="55"/>
      <c r="AN245" s="55"/>
      <c r="AO245" s="55"/>
      <c r="AP245" s="55"/>
      <c r="AQ245" s="55"/>
      <c r="AR245" s="55"/>
    </row>
    <row r="246" ht="15.75" customHeight="1">
      <c r="A246" s="59"/>
      <c r="B246" s="60" t="s">
        <v>45</v>
      </c>
      <c r="C246" s="61" t="s">
        <v>1217</v>
      </c>
      <c r="D246" s="62" t="s">
        <v>1218</v>
      </c>
      <c r="E246" s="63">
        <v>0.0</v>
      </c>
      <c r="F246" s="63">
        <v>0.0</v>
      </c>
      <c r="G246" s="63" t="s">
        <v>86</v>
      </c>
      <c r="H246" s="62" t="s">
        <v>1218</v>
      </c>
      <c r="I246" s="64" t="s">
        <v>1219</v>
      </c>
      <c r="J246" s="65"/>
      <c r="K246" s="65"/>
      <c r="L246" s="65"/>
      <c r="M246" s="66"/>
      <c r="N246" s="63">
        <v>0.0</v>
      </c>
      <c r="O246" s="67">
        <v>0.0</v>
      </c>
      <c r="P246" s="68"/>
      <c r="Q246" s="68"/>
      <c r="R246" s="68"/>
      <c r="S246" s="66"/>
      <c r="T246" s="66"/>
      <c r="U246" s="66"/>
      <c r="V246" s="66"/>
      <c r="W246" s="66"/>
      <c r="X246" s="66"/>
      <c r="Y246" s="69"/>
      <c r="Z246" s="70">
        <v>8.99</v>
      </c>
      <c r="AA246" s="63" t="s">
        <v>417</v>
      </c>
      <c r="AB246" s="104" t="s">
        <v>1220</v>
      </c>
      <c r="AC246" s="72" t="s">
        <v>1182</v>
      </c>
      <c r="AD246" s="72" t="s">
        <v>498</v>
      </c>
      <c r="AE246" s="73" t="str">
        <f t="shared" si="1"/>
        <v>3</v>
      </c>
      <c r="AF246" s="74">
        <v>5.13</v>
      </c>
      <c r="AG246" s="75">
        <f>AF246*0.656+AF246</f>
        <v>8.49528</v>
      </c>
      <c r="AH246" s="74">
        <f t="shared" si="2"/>
        <v>-8.091</v>
      </c>
      <c r="AI246" s="74">
        <f t="shared" si="9"/>
        <v>7.182</v>
      </c>
      <c r="AJ246" s="41">
        <f t="shared" si="3"/>
        <v>0.4293659622</v>
      </c>
      <c r="AK246" s="74"/>
      <c r="AL246" s="74"/>
      <c r="AM246" s="74"/>
      <c r="AN246" s="74"/>
      <c r="AO246" s="74"/>
      <c r="AP246" s="74"/>
      <c r="AQ246" s="74"/>
      <c r="AR246" s="74"/>
    </row>
    <row r="247" ht="15.75" customHeight="1">
      <c r="A247" s="96"/>
      <c r="B247" s="82" t="s">
        <v>45</v>
      </c>
      <c r="C247" s="83" t="s">
        <v>1221</v>
      </c>
      <c r="D247" s="45" t="s">
        <v>1222</v>
      </c>
      <c r="E247" s="42">
        <v>1.0</v>
      </c>
      <c r="F247" s="42">
        <v>0.0</v>
      </c>
      <c r="G247" s="42" t="s">
        <v>47</v>
      </c>
      <c r="H247" s="78" t="s">
        <v>1223</v>
      </c>
      <c r="I247" s="47" t="s">
        <v>1224</v>
      </c>
      <c r="J247" s="48"/>
      <c r="K247" s="48"/>
      <c r="L247" s="48"/>
      <c r="M247" s="43"/>
      <c r="N247" s="42">
        <v>1.0</v>
      </c>
      <c r="O247" s="49">
        <v>1000.0</v>
      </c>
      <c r="P247" s="50"/>
      <c r="Q247" s="50"/>
      <c r="R247" s="50"/>
      <c r="S247" s="43"/>
      <c r="T247" s="43"/>
      <c r="U247" s="43"/>
      <c r="V247" s="43"/>
      <c r="W247" s="43"/>
      <c r="X247" s="43"/>
      <c r="Y247" s="51"/>
      <c r="Z247" s="52">
        <v>5.0</v>
      </c>
      <c r="AA247" s="42" t="s">
        <v>417</v>
      </c>
      <c r="AB247" s="53" t="s">
        <v>1225</v>
      </c>
      <c r="AC247" s="54" t="s">
        <v>1226</v>
      </c>
      <c r="AD247" s="54" t="s">
        <v>498</v>
      </c>
      <c r="AE247" s="55" t="str">
        <f t="shared" si="1"/>
        <v>3</v>
      </c>
      <c r="AF247" s="55">
        <v>2.28</v>
      </c>
      <c r="AG247" s="56">
        <f>AF247*1.085+AF247</f>
        <v>4.7538</v>
      </c>
      <c r="AH247" s="55">
        <f t="shared" si="2"/>
        <v>-4.5</v>
      </c>
      <c r="AI247" s="55">
        <f t="shared" si="9"/>
        <v>3.192</v>
      </c>
      <c r="AJ247" s="41">
        <f t="shared" si="3"/>
        <v>0.544</v>
      </c>
      <c r="AK247" s="55"/>
      <c r="AL247" s="55"/>
      <c r="AM247" s="55"/>
      <c r="AN247" s="55"/>
      <c r="AO247" s="55"/>
      <c r="AP247" s="55"/>
      <c r="AQ247" s="55"/>
      <c r="AR247" s="55"/>
    </row>
    <row r="248" ht="15.75" customHeight="1">
      <c r="A248" s="63"/>
      <c r="B248" s="66" t="s">
        <v>45</v>
      </c>
      <c r="C248" s="105" t="s">
        <v>1227</v>
      </c>
      <c r="D248" s="102" t="s">
        <v>1228</v>
      </c>
      <c r="E248" s="106">
        <v>0.0</v>
      </c>
      <c r="F248" s="63">
        <v>0.0</v>
      </c>
      <c r="G248" s="63" t="s">
        <v>86</v>
      </c>
      <c r="H248" s="102" t="s">
        <v>1229</v>
      </c>
      <c r="I248" s="64" t="s">
        <v>1230</v>
      </c>
      <c r="J248" s="65"/>
      <c r="K248" s="65"/>
      <c r="L248" s="65"/>
      <c r="M248" s="66"/>
      <c r="N248" s="63">
        <v>0.0</v>
      </c>
      <c r="O248" s="67">
        <v>0.0</v>
      </c>
      <c r="P248" s="68"/>
      <c r="Q248" s="68"/>
      <c r="R248" s="68"/>
      <c r="S248" s="66"/>
      <c r="T248" s="66"/>
      <c r="U248" s="66"/>
      <c r="V248" s="66"/>
      <c r="W248" s="66"/>
      <c r="X248" s="66"/>
      <c r="Y248" s="69"/>
      <c r="Z248" s="70">
        <v>1.25</v>
      </c>
      <c r="AA248" s="63" t="s">
        <v>417</v>
      </c>
      <c r="AB248" s="104" t="s">
        <v>1231</v>
      </c>
      <c r="AC248" s="72" t="s">
        <v>1226</v>
      </c>
      <c r="AD248" s="72" t="s">
        <v>92</v>
      </c>
      <c r="AE248" s="74" t="str">
        <f t="shared" si="1"/>
        <v>6</v>
      </c>
      <c r="AF248" s="74">
        <v>0.81</v>
      </c>
      <c r="AG248" s="75">
        <f t="shared" ref="AG248:AG249" si="31">AF248*0.45+AF248</f>
        <v>1.1745</v>
      </c>
      <c r="AH248" s="74">
        <f t="shared" si="2"/>
        <v>-1.125</v>
      </c>
      <c r="AI248" s="74">
        <f t="shared" si="9"/>
        <v>1.134</v>
      </c>
      <c r="AJ248" s="41">
        <f t="shared" si="3"/>
        <v>0.352</v>
      </c>
      <c r="AK248" s="74"/>
      <c r="AL248" s="74"/>
      <c r="AM248" s="74"/>
      <c r="AN248" s="74"/>
      <c r="AO248" s="74"/>
      <c r="AP248" s="74"/>
      <c r="AQ248" s="74"/>
      <c r="AR248" s="74"/>
    </row>
    <row r="249" ht="15.75" customHeight="1">
      <c r="A249" s="147"/>
      <c r="B249" s="146" t="s">
        <v>45</v>
      </c>
      <c r="C249" s="138" t="s">
        <v>1232</v>
      </c>
      <c r="D249" s="139" t="s">
        <v>1233</v>
      </c>
      <c r="E249" s="77">
        <v>1.0</v>
      </c>
      <c r="F249" s="42">
        <v>0.0</v>
      </c>
      <c r="G249" s="42" t="s">
        <v>47</v>
      </c>
      <c r="H249" s="98" t="s">
        <v>1234</v>
      </c>
      <c r="I249" s="47" t="s">
        <v>1235</v>
      </c>
      <c r="J249" s="48"/>
      <c r="K249" s="48"/>
      <c r="L249" s="48"/>
      <c r="M249" s="43"/>
      <c r="N249" s="42">
        <v>1.0</v>
      </c>
      <c r="O249" s="49">
        <v>1000.0</v>
      </c>
      <c r="P249" s="50"/>
      <c r="Q249" s="50"/>
      <c r="R249" s="50"/>
      <c r="S249" s="43"/>
      <c r="T249" s="43"/>
      <c r="U249" s="43"/>
      <c r="V249" s="43"/>
      <c r="W249" s="43"/>
      <c r="X249" s="43"/>
      <c r="Y249" s="51"/>
      <c r="Z249" s="52">
        <v>4.05</v>
      </c>
      <c r="AA249" s="42" t="s">
        <v>417</v>
      </c>
      <c r="AB249" s="148" t="s">
        <v>1236</v>
      </c>
      <c r="AC249" s="149" t="s">
        <v>1226</v>
      </c>
      <c r="AD249" s="149" t="s">
        <v>498</v>
      </c>
      <c r="AE249" s="55" t="str">
        <f t="shared" si="1"/>
        <v>3</v>
      </c>
      <c r="AF249" s="131">
        <v>2.68</v>
      </c>
      <c r="AG249" s="80">
        <f t="shared" si="31"/>
        <v>3.886</v>
      </c>
      <c r="AH249" s="55">
        <f t="shared" si="2"/>
        <v>-3.645</v>
      </c>
      <c r="AI249" s="55">
        <f t="shared" si="9"/>
        <v>3.752</v>
      </c>
      <c r="AJ249" s="41">
        <f t="shared" si="3"/>
        <v>0.3382716049</v>
      </c>
      <c r="AK249" s="55"/>
      <c r="AL249" s="55"/>
      <c r="AM249" s="55"/>
      <c r="AN249" s="55"/>
      <c r="AO249" s="55"/>
      <c r="AP249" s="55"/>
      <c r="AQ249" s="55"/>
      <c r="AR249" s="55"/>
    </row>
    <row r="250" ht="15.75" customHeight="1">
      <c r="A250" s="147"/>
      <c r="B250" s="146" t="s">
        <v>45</v>
      </c>
      <c r="C250" s="138" t="s">
        <v>1237</v>
      </c>
      <c r="D250" s="139" t="s">
        <v>1238</v>
      </c>
      <c r="E250" s="77">
        <v>1.0</v>
      </c>
      <c r="F250" s="42">
        <v>0.0</v>
      </c>
      <c r="G250" s="42" t="s">
        <v>47</v>
      </c>
      <c r="H250" s="98" t="s">
        <v>1239</v>
      </c>
      <c r="I250" s="151" t="s">
        <v>1240</v>
      </c>
      <c r="J250" s="48"/>
      <c r="K250" s="48"/>
      <c r="L250" s="48"/>
      <c r="M250" s="43"/>
      <c r="N250" s="42">
        <v>1.0</v>
      </c>
      <c r="O250" s="49">
        <v>1000.0</v>
      </c>
      <c r="P250" s="50"/>
      <c r="Q250" s="50"/>
      <c r="R250" s="50"/>
      <c r="S250" s="43"/>
      <c r="T250" s="43"/>
      <c r="U250" s="43"/>
      <c r="V250" s="43"/>
      <c r="W250" s="43"/>
      <c r="X250" s="43"/>
      <c r="Y250" s="51"/>
      <c r="Z250" s="52">
        <v>5.25</v>
      </c>
      <c r="AA250" s="42" t="s">
        <v>417</v>
      </c>
      <c r="AB250" s="148" t="s">
        <v>1241</v>
      </c>
      <c r="AC250" s="149" t="s">
        <v>1226</v>
      </c>
      <c r="AD250" s="149" t="s">
        <v>498</v>
      </c>
      <c r="AE250" s="55" t="str">
        <f t="shared" si="1"/>
        <v>3</v>
      </c>
      <c r="AF250" s="131">
        <v>3.41</v>
      </c>
      <c r="AG250" s="80">
        <f>AF250*0.465+AF250</f>
        <v>4.99565</v>
      </c>
      <c r="AH250" s="55">
        <f t="shared" si="2"/>
        <v>-4.725</v>
      </c>
      <c r="AI250" s="55">
        <f t="shared" si="9"/>
        <v>4.774</v>
      </c>
      <c r="AJ250" s="41">
        <f t="shared" si="3"/>
        <v>0.3504761905</v>
      </c>
      <c r="AK250" s="74"/>
      <c r="AL250" s="74"/>
      <c r="AM250" s="74"/>
      <c r="AN250" s="74"/>
      <c r="AO250" s="74"/>
      <c r="AP250" s="74"/>
      <c r="AQ250" s="74"/>
      <c r="AR250" s="74"/>
    </row>
    <row r="251" ht="15.75" customHeight="1">
      <c r="A251" s="81"/>
      <c r="B251" s="82" t="s">
        <v>45</v>
      </c>
      <c r="C251" s="83" t="s">
        <v>1242</v>
      </c>
      <c r="D251" s="45" t="s">
        <v>1243</v>
      </c>
      <c r="E251" s="42">
        <v>1.0</v>
      </c>
      <c r="F251" s="42">
        <v>0.0</v>
      </c>
      <c r="G251" s="42" t="s">
        <v>47</v>
      </c>
      <c r="H251" s="45" t="s">
        <v>1243</v>
      </c>
      <c r="I251" s="47" t="s">
        <v>1244</v>
      </c>
      <c r="J251" s="48"/>
      <c r="K251" s="48"/>
      <c r="L251" s="48"/>
      <c r="M251" s="43"/>
      <c r="N251" s="42">
        <v>1.0</v>
      </c>
      <c r="O251" s="49">
        <v>1000.0</v>
      </c>
      <c r="P251" s="50"/>
      <c r="Q251" s="50"/>
      <c r="R251" s="50"/>
      <c r="S251" s="43"/>
      <c r="T251" s="43"/>
      <c r="U251" s="43"/>
      <c r="V251" s="43"/>
      <c r="W251" s="43"/>
      <c r="X251" s="43"/>
      <c r="Y251" s="51"/>
      <c r="Z251" s="52">
        <v>4.99</v>
      </c>
      <c r="AA251" s="42" t="s">
        <v>417</v>
      </c>
      <c r="AB251" s="84" t="s">
        <v>1245</v>
      </c>
      <c r="AC251" s="54" t="s">
        <v>1226</v>
      </c>
      <c r="AD251" s="54" t="s">
        <v>498</v>
      </c>
      <c r="AE251" s="85" t="str">
        <f t="shared" si="1"/>
        <v>3</v>
      </c>
      <c r="AF251" s="55">
        <v>2.85</v>
      </c>
      <c r="AG251" s="56">
        <f>AF251*0.665+AF251</f>
        <v>4.74525</v>
      </c>
      <c r="AH251" s="55">
        <f t="shared" si="2"/>
        <v>-4.491</v>
      </c>
      <c r="AI251" s="55">
        <f t="shared" si="9"/>
        <v>3.99</v>
      </c>
      <c r="AJ251" s="41">
        <f t="shared" si="3"/>
        <v>0.4288577154</v>
      </c>
      <c r="AK251" s="55"/>
      <c r="AL251" s="55"/>
      <c r="AM251" s="55"/>
      <c r="AN251" s="55"/>
      <c r="AO251" s="55"/>
      <c r="AP251" s="55"/>
      <c r="AQ251" s="55"/>
      <c r="AR251" s="55"/>
    </row>
    <row r="252" ht="15.75" customHeight="1">
      <c r="A252" s="96"/>
      <c r="B252" s="82" t="s">
        <v>45</v>
      </c>
      <c r="C252" s="138" t="s">
        <v>1246</v>
      </c>
      <c r="D252" s="139" t="s">
        <v>1247</v>
      </c>
      <c r="E252" s="77">
        <v>1.0</v>
      </c>
      <c r="F252" s="42">
        <v>0.0</v>
      </c>
      <c r="G252" s="42" t="s">
        <v>47</v>
      </c>
      <c r="H252" s="152" t="s">
        <v>1248</v>
      </c>
      <c r="I252" s="47" t="s">
        <v>506</v>
      </c>
      <c r="J252" s="48"/>
      <c r="K252" s="48"/>
      <c r="L252" s="48"/>
      <c r="M252" s="43"/>
      <c r="N252" s="42">
        <v>1.0</v>
      </c>
      <c r="O252" s="49">
        <v>1000.0</v>
      </c>
      <c r="P252" s="50"/>
      <c r="Q252" s="50"/>
      <c r="R252" s="50"/>
      <c r="S252" s="43"/>
      <c r="T252" s="43"/>
      <c r="U252" s="43"/>
      <c r="V252" s="43"/>
      <c r="W252" s="43"/>
      <c r="X252" s="43"/>
      <c r="Y252" s="51"/>
      <c r="Z252" s="52">
        <v>4.75</v>
      </c>
      <c r="AA252" s="42" t="s">
        <v>417</v>
      </c>
      <c r="AB252" s="84" t="s">
        <v>1249</v>
      </c>
      <c r="AC252" s="54" t="s">
        <v>1250</v>
      </c>
      <c r="AD252" s="54" t="s">
        <v>498</v>
      </c>
      <c r="AE252" s="55" t="str">
        <f t="shared" si="1"/>
        <v>3</v>
      </c>
      <c r="AF252" s="55">
        <v>3.16</v>
      </c>
      <c r="AG252" s="56">
        <f>AF252*0.455+AF252</f>
        <v>4.5978</v>
      </c>
      <c r="AH252" s="55">
        <f t="shared" si="2"/>
        <v>-4.275</v>
      </c>
      <c r="AI252" s="55">
        <f t="shared" si="9"/>
        <v>4.424</v>
      </c>
      <c r="AJ252" s="41">
        <f t="shared" si="3"/>
        <v>0.3347368421</v>
      </c>
      <c r="AK252" s="55"/>
      <c r="AL252" s="55"/>
      <c r="AM252" s="55"/>
      <c r="AN252" s="55"/>
      <c r="AO252" s="55"/>
      <c r="AP252" s="55"/>
      <c r="AQ252" s="55"/>
      <c r="AR252" s="55"/>
    </row>
    <row r="253" ht="15.75" customHeight="1">
      <c r="A253" s="42"/>
      <c r="B253" s="43" t="s">
        <v>45</v>
      </c>
      <c r="C253" s="44" t="s">
        <v>1251</v>
      </c>
      <c r="D253" s="78" t="s">
        <v>1252</v>
      </c>
      <c r="E253" s="77">
        <v>1.0</v>
      </c>
      <c r="F253" s="42">
        <v>0.0</v>
      </c>
      <c r="G253" s="42" t="s">
        <v>47</v>
      </c>
      <c r="H253" s="78" t="s">
        <v>1253</v>
      </c>
      <c r="I253" s="47" t="s">
        <v>1254</v>
      </c>
      <c r="J253" s="48"/>
      <c r="K253" s="48"/>
      <c r="L253" s="48"/>
      <c r="M253" s="43"/>
      <c r="N253" s="42">
        <v>1.0</v>
      </c>
      <c r="O253" s="49">
        <v>1000.0</v>
      </c>
      <c r="P253" s="50"/>
      <c r="Q253" s="50"/>
      <c r="R253" s="50"/>
      <c r="S253" s="43"/>
      <c r="T253" s="43"/>
      <c r="U253" s="43"/>
      <c r="V253" s="43"/>
      <c r="W253" s="43"/>
      <c r="X253" s="43"/>
      <c r="Y253" s="51"/>
      <c r="Z253" s="52">
        <v>1.29</v>
      </c>
      <c r="AA253" s="42" t="s">
        <v>417</v>
      </c>
      <c r="AB253" s="53" t="s">
        <v>1255</v>
      </c>
      <c r="AC253" s="54" t="s">
        <v>1256</v>
      </c>
      <c r="AD253" s="54" t="s">
        <v>92</v>
      </c>
      <c r="AE253" s="55" t="str">
        <f t="shared" si="1"/>
        <v>6</v>
      </c>
      <c r="AF253" s="55">
        <v>0.72</v>
      </c>
      <c r="AG253" s="80">
        <f>AF253*0.452+AF253</f>
        <v>1.04544</v>
      </c>
      <c r="AH253" s="55">
        <f t="shared" si="2"/>
        <v>-1.161</v>
      </c>
      <c r="AI253" s="55">
        <f t="shared" si="9"/>
        <v>1.008</v>
      </c>
      <c r="AJ253" s="41">
        <f t="shared" si="3"/>
        <v>0.4418604651</v>
      </c>
      <c r="AK253" s="55"/>
      <c r="AL253" s="55"/>
      <c r="AM253" s="55"/>
      <c r="AN253" s="55"/>
      <c r="AO253" s="55"/>
      <c r="AP253" s="55"/>
      <c r="AQ253" s="55"/>
      <c r="AR253" s="55"/>
    </row>
    <row r="254" ht="15.75" customHeight="1">
      <c r="A254" s="101"/>
      <c r="B254" s="60" t="s">
        <v>45</v>
      </c>
      <c r="C254" s="61" t="s">
        <v>1257</v>
      </c>
      <c r="D254" s="62" t="s">
        <v>1258</v>
      </c>
      <c r="E254" s="63">
        <v>0.0</v>
      </c>
      <c r="F254" s="63">
        <v>0.0</v>
      </c>
      <c r="G254" s="63" t="s">
        <v>86</v>
      </c>
      <c r="H254" s="102" t="s">
        <v>1259</v>
      </c>
      <c r="I254" s="64" t="s">
        <v>1260</v>
      </c>
      <c r="J254" s="65"/>
      <c r="K254" s="65"/>
      <c r="L254" s="65"/>
      <c r="M254" s="66"/>
      <c r="N254" s="63">
        <v>0.0</v>
      </c>
      <c r="O254" s="67">
        <v>0.0</v>
      </c>
      <c r="P254" s="68"/>
      <c r="Q254" s="68"/>
      <c r="R254" s="68"/>
      <c r="S254" s="66"/>
      <c r="T254" s="66"/>
      <c r="U254" s="66"/>
      <c r="V254" s="66"/>
      <c r="W254" s="66"/>
      <c r="X254" s="66"/>
      <c r="Y254" s="69"/>
      <c r="Z254" s="70">
        <v>1.3</v>
      </c>
      <c r="AA254" s="63" t="s">
        <v>417</v>
      </c>
      <c r="AB254" s="71" t="s">
        <v>1261</v>
      </c>
      <c r="AC254" s="72" t="s">
        <v>1256</v>
      </c>
      <c r="AD254" s="72" t="s">
        <v>99</v>
      </c>
      <c r="AE254" s="74" t="str">
        <f t="shared" si="1"/>
        <v>12</v>
      </c>
      <c r="AF254" s="74">
        <v>0.86</v>
      </c>
      <c r="AG254" s="75">
        <f t="shared" ref="AG254:AG258" si="32">AF254*0.45+AF254</f>
        <v>1.247</v>
      </c>
      <c r="AH254" s="74">
        <f t="shared" si="2"/>
        <v>-1.17</v>
      </c>
      <c r="AI254" s="74">
        <f t="shared" si="9"/>
        <v>1.204</v>
      </c>
      <c r="AJ254" s="41">
        <f t="shared" si="3"/>
        <v>0.3384615385</v>
      </c>
      <c r="AK254" s="74"/>
      <c r="AL254" s="74"/>
      <c r="AM254" s="74"/>
      <c r="AN254" s="74"/>
      <c r="AO254" s="74"/>
      <c r="AP254" s="74"/>
      <c r="AQ254" s="74"/>
      <c r="AR254" s="74"/>
    </row>
    <row r="255" ht="15.75" customHeight="1">
      <c r="A255" s="101"/>
      <c r="B255" s="60" t="s">
        <v>45</v>
      </c>
      <c r="C255" s="125" t="s">
        <v>1262</v>
      </c>
      <c r="D255" s="137" t="s">
        <v>1263</v>
      </c>
      <c r="E255" s="106">
        <v>0.0</v>
      </c>
      <c r="F255" s="63">
        <v>0.0</v>
      </c>
      <c r="G255" s="63" t="s">
        <v>86</v>
      </c>
      <c r="H255" s="102" t="s">
        <v>1264</v>
      </c>
      <c r="I255" s="64" t="s">
        <v>1264</v>
      </c>
      <c r="J255" s="65"/>
      <c r="K255" s="65"/>
      <c r="L255" s="65"/>
      <c r="M255" s="66"/>
      <c r="N255" s="63">
        <v>0.0</v>
      </c>
      <c r="O255" s="67">
        <v>0.0</v>
      </c>
      <c r="P255" s="68"/>
      <c r="Q255" s="68"/>
      <c r="R255" s="68"/>
      <c r="S255" s="66"/>
      <c r="T255" s="66"/>
      <c r="U255" s="66"/>
      <c r="V255" s="66"/>
      <c r="W255" s="66"/>
      <c r="X255" s="66"/>
      <c r="Y255" s="69"/>
      <c r="Z255" s="70">
        <v>1.0</v>
      </c>
      <c r="AA255" s="63" t="s">
        <v>417</v>
      </c>
      <c r="AB255" s="143" t="s">
        <v>1265</v>
      </c>
      <c r="AC255" s="72" t="s">
        <v>1256</v>
      </c>
      <c r="AD255" s="72" t="s">
        <v>92</v>
      </c>
      <c r="AE255" s="74" t="str">
        <f t="shared" si="1"/>
        <v>6</v>
      </c>
      <c r="AF255" s="74">
        <v>0.67</v>
      </c>
      <c r="AG255" s="80">
        <f t="shared" si="32"/>
        <v>0.9715</v>
      </c>
      <c r="AH255" s="55">
        <f t="shared" si="2"/>
        <v>-0.9</v>
      </c>
      <c r="AI255" s="55">
        <f t="shared" si="9"/>
        <v>0.938</v>
      </c>
      <c r="AJ255" s="41">
        <f t="shared" si="3"/>
        <v>0.33</v>
      </c>
      <c r="AK255" s="55"/>
      <c r="AL255" s="55"/>
      <c r="AM255" s="55"/>
      <c r="AN255" s="55"/>
      <c r="AO255" s="55"/>
      <c r="AP255" s="55"/>
      <c r="AQ255" s="55"/>
      <c r="AR255" s="55"/>
    </row>
    <row r="256" ht="15.75" customHeight="1">
      <c r="A256" s="101"/>
      <c r="B256" s="60" t="s">
        <v>45</v>
      </c>
      <c r="C256" s="61" t="s">
        <v>1266</v>
      </c>
      <c r="D256" s="62" t="s">
        <v>1267</v>
      </c>
      <c r="E256" s="63">
        <v>0.0</v>
      </c>
      <c r="F256" s="63">
        <v>0.0</v>
      </c>
      <c r="G256" s="63" t="s">
        <v>86</v>
      </c>
      <c r="H256" s="102" t="s">
        <v>1268</v>
      </c>
      <c r="I256" s="64" t="s">
        <v>1269</v>
      </c>
      <c r="J256" s="65"/>
      <c r="K256" s="65"/>
      <c r="L256" s="65"/>
      <c r="M256" s="66"/>
      <c r="N256" s="63">
        <v>0.0</v>
      </c>
      <c r="O256" s="67">
        <v>0.0</v>
      </c>
      <c r="P256" s="68"/>
      <c r="Q256" s="68"/>
      <c r="R256" s="68"/>
      <c r="S256" s="66"/>
      <c r="T256" s="66"/>
      <c r="U256" s="66"/>
      <c r="V256" s="66"/>
      <c r="W256" s="66"/>
      <c r="X256" s="66"/>
      <c r="Y256" s="69"/>
      <c r="Z256" s="70">
        <v>1.05</v>
      </c>
      <c r="AA256" s="63" t="s">
        <v>417</v>
      </c>
      <c r="AB256" s="71" t="s">
        <v>1270</v>
      </c>
      <c r="AC256" s="72" t="s">
        <v>1256</v>
      </c>
      <c r="AD256" s="72" t="s">
        <v>99</v>
      </c>
      <c r="AE256" s="74" t="str">
        <f t="shared" si="1"/>
        <v>12</v>
      </c>
      <c r="AF256" s="74">
        <v>0.68</v>
      </c>
      <c r="AG256" s="75">
        <f t="shared" si="32"/>
        <v>0.986</v>
      </c>
      <c r="AH256" s="74">
        <f t="shared" si="2"/>
        <v>-0.945</v>
      </c>
      <c r="AI256" s="74">
        <f t="shared" si="9"/>
        <v>0.952</v>
      </c>
      <c r="AJ256" s="41">
        <f t="shared" si="3"/>
        <v>0.3523809524</v>
      </c>
      <c r="AK256" s="74"/>
      <c r="AL256" s="74"/>
      <c r="AM256" s="74"/>
      <c r="AN256" s="74"/>
      <c r="AO256" s="74"/>
      <c r="AP256" s="74"/>
      <c r="AQ256" s="74"/>
      <c r="AR256" s="74"/>
    </row>
    <row r="257" ht="15.75" customHeight="1">
      <c r="A257" s="101"/>
      <c r="B257" s="60" t="s">
        <v>45</v>
      </c>
      <c r="C257" s="61" t="s">
        <v>1271</v>
      </c>
      <c r="D257" s="62" t="s">
        <v>1272</v>
      </c>
      <c r="E257" s="63">
        <v>0.0</v>
      </c>
      <c r="F257" s="63">
        <v>0.0</v>
      </c>
      <c r="G257" s="63" t="s">
        <v>86</v>
      </c>
      <c r="H257" s="62" t="s">
        <v>1272</v>
      </c>
      <c r="I257" s="64" t="s">
        <v>1273</v>
      </c>
      <c r="J257" s="65"/>
      <c r="K257" s="65"/>
      <c r="L257" s="65"/>
      <c r="M257" s="66"/>
      <c r="N257" s="63">
        <v>0.0</v>
      </c>
      <c r="O257" s="67">
        <v>0.0</v>
      </c>
      <c r="P257" s="68"/>
      <c r="Q257" s="68"/>
      <c r="R257" s="68"/>
      <c r="S257" s="66"/>
      <c r="T257" s="66"/>
      <c r="U257" s="66"/>
      <c r="V257" s="66"/>
      <c r="W257" s="66"/>
      <c r="X257" s="66"/>
      <c r="Y257" s="69"/>
      <c r="Z257" s="70">
        <v>1.45</v>
      </c>
      <c r="AA257" s="63" t="s">
        <v>417</v>
      </c>
      <c r="AB257" s="104" t="s">
        <v>1274</v>
      </c>
      <c r="AC257" s="72" t="s">
        <v>1256</v>
      </c>
      <c r="AD257" s="72" t="s">
        <v>498</v>
      </c>
      <c r="AE257" s="74" t="str">
        <f t="shared" si="1"/>
        <v>3</v>
      </c>
      <c r="AF257" s="74">
        <v>0.96</v>
      </c>
      <c r="AG257" s="75">
        <f t="shared" si="32"/>
        <v>1.392</v>
      </c>
      <c r="AH257" s="74">
        <f t="shared" si="2"/>
        <v>-1.305</v>
      </c>
      <c r="AI257" s="74">
        <f t="shared" si="9"/>
        <v>1.344</v>
      </c>
      <c r="AJ257" s="41">
        <f t="shared" si="3"/>
        <v>0.3379310345</v>
      </c>
      <c r="AK257" s="74"/>
      <c r="AL257" s="74"/>
      <c r="AM257" s="74"/>
      <c r="AN257" s="74"/>
      <c r="AO257" s="74"/>
      <c r="AP257" s="74"/>
      <c r="AQ257" s="74"/>
      <c r="AR257" s="74"/>
    </row>
    <row r="258" ht="15.75" customHeight="1">
      <c r="A258" s="42"/>
      <c r="B258" s="43" t="s">
        <v>45</v>
      </c>
      <c r="C258" s="44" t="s">
        <v>1275</v>
      </c>
      <c r="D258" s="78" t="s">
        <v>1276</v>
      </c>
      <c r="E258" s="77">
        <v>1.0</v>
      </c>
      <c r="F258" s="42">
        <v>0.0</v>
      </c>
      <c r="G258" s="42" t="s">
        <v>47</v>
      </c>
      <c r="H258" s="78" t="s">
        <v>1277</v>
      </c>
      <c r="I258" s="47" t="s">
        <v>1278</v>
      </c>
      <c r="J258" s="48"/>
      <c r="K258" s="48"/>
      <c r="L258" s="48"/>
      <c r="M258" s="43"/>
      <c r="N258" s="42">
        <v>1.0</v>
      </c>
      <c r="O258" s="49">
        <v>1000.0</v>
      </c>
      <c r="P258" s="50"/>
      <c r="Q258" s="50"/>
      <c r="R258" s="50"/>
      <c r="S258" s="43"/>
      <c r="T258" s="43"/>
      <c r="U258" s="43"/>
      <c r="V258" s="43"/>
      <c r="W258" s="43"/>
      <c r="X258" s="43"/>
      <c r="Y258" s="51"/>
      <c r="Z258" s="52">
        <v>0.89</v>
      </c>
      <c r="AA258" s="42" t="s">
        <v>417</v>
      </c>
      <c r="AB258" s="53" t="s">
        <v>1279</v>
      </c>
      <c r="AC258" s="54" t="s">
        <v>1280</v>
      </c>
      <c r="AD258" s="54" t="s">
        <v>99</v>
      </c>
      <c r="AE258" s="55" t="str">
        <f t="shared" si="1"/>
        <v>12</v>
      </c>
      <c r="AF258" s="55">
        <v>0.57</v>
      </c>
      <c r="AG258" s="80">
        <f t="shared" si="32"/>
        <v>0.8265</v>
      </c>
      <c r="AH258" s="55">
        <f t="shared" si="2"/>
        <v>-0.801</v>
      </c>
      <c r="AI258" s="55">
        <f t="shared" si="9"/>
        <v>0.798</v>
      </c>
      <c r="AJ258" s="41">
        <f t="shared" si="3"/>
        <v>0.3595505618</v>
      </c>
      <c r="AK258" s="55"/>
      <c r="AL258" s="55"/>
      <c r="AM258" s="55"/>
      <c r="AN258" s="55"/>
      <c r="AO258" s="55"/>
      <c r="AP258" s="55"/>
      <c r="AQ258" s="55"/>
      <c r="AR258" s="55"/>
    </row>
    <row r="259" ht="15.75" customHeight="1">
      <c r="A259" s="101"/>
      <c r="B259" s="60" t="s">
        <v>45</v>
      </c>
      <c r="C259" s="61" t="s">
        <v>1281</v>
      </c>
      <c r="D259" s="62" t="s">
        <v>1282</v>
      </c>
      <c r="E259" s="63">
        <v>0.0</v>
      </c>
      <c r="F259" s="63">
        <v>0.0</v>
      </c>
      <c r="G259" s="63" t="s">
        <v>86</v>
      </c>
      <c r="H259" s="102" t="s">
        <v>1283</v>
      </c>
      <c r="I259" s="64" t="s">
        <v>1284</v>
      </c>
      <c r="J259" s="65"/>
      <c r="K259" s="65"/>
      <c r="L259" s="65"/>
      <c r="M259" s="66"/>
      <c r="N259" s="63">
        <v>0.0</v>
      </c>
      <c r="O259" s="67">
        <v>0.0</v>
      </c>
      <c r="P259" s="68"/>
      <c r="Q259" s="68"/>
      <c r="R259" s="68"/>
      <c r="S259" s="66"/>
      <c r="T259" s="66"/>
      <c r="U259" s="66"/>
      <c r="V259" s="66"/>
      <c r="W259" s="66"/>
      <c r="X259" s="66"/>
      <c r="Y259" s="69"/>
      <c r="Z259" s="70">
        <v>0.89</v>
      </c>
      <c r="AA259" s="63" t="s">
        <v>417</v>
      </c>
      <c r="AB259" s="71" t="s">
        <v>1285</v>
      </c>
      <c r="AC259" s="72" t="s">
        <v>1280</v>
      </c>
      <c r="AD259" s="72" t="s">
        <v>99</v>
      </c>
      <c r="AE259" s="74" t="str">
        <f t="shared" si="1"/>
        <v>12</v>
      </c>
      <c r="AF259" s="74">
        <v>0.56</v>
      </c>
      <c r="AG259" s="75">
        <f>AF259*0.51+AF259</f>
        <v>0.8456</v>
      </c>
      <c r="AH259" s="74">
        <f t="shared" si="2"/>
        <v>-0.801</v>
      </c>
      <c r="AI259" s="74">
        <f t="shared" si="9"/>
        <v>0.784</v>
      </c>
      <c r="AJ259" s="41">
        <f t="shared" si="3"/>
        <v>0.3707865169</v>
      </c>
      <c r="AK259" s="74"/>
      <c r="AL259" s="74"/>
      <c r="AM259" s="74"/>
      <c r="AN259" s="74"/>
      <c r="AO259" s="74"/>
      <c r="AP259" s="74"/>
      <c r="AQ259" s="74"/>
      <c r="AR259" s="74"/>
    </row>
    <row r="260" ht="15.75" customHeight="1">
      <c r="A260" s="96"/>
      <c r="B260" s="82" t="s">
        <v>45</v>
      </c>
      <c r="C260" s="83" t="s">
        <v>1286</v>
      </c>
      <c r="D260" s="45" t="s">
        <v>1287</v>
      </c>
      <c r="E260" s="42">
        <v>1.0</v>
      </c>
      <c r="F260" s="42">
        <v>0.0</v>
      </c>
      <c r="G260" s="42" t="s">
        <v>47</v>
      </c>
      <c r="H260" s="78" t="s">
        <v>1288</v>
      </c>
      <c r="I260" s="47" t="s">
        <v>1289</v>
      </c>
      <c r="J260" s="48"/>
      <c r="K260" s="48"/>
      <c r="L260" s="48"/>
      <c r="M260" s="43"/>
      <c r="N260" s="42">
        <v>1.0</v>
      </c>
      <c r="O260" s="49">
        <v>1000.0</v>
      </c>
      <c r="P260" s="50"/>
      <c r="Q260" s="50"/>
      <c r="R260" s="50"/>
      <c r="S260" s="43"/>
      <c r="T260" s="43"/>
      <c r="U260" s="43"/>
      <c r="V260" s="43"/>
      <c r="W260" s="43"/>
      <c r="X260" s="43"/>
      <c r="Y260" s="51"/>
      <c r="Z260" s="52">
        <v>0.85</v>
      </c>
      <c r="AA260" s="42" t="s">
        <v>417</v>
      </c>
      <c r="AB260" s="84" t="s">
        <v>1290</v>
      </c>
      <c r="AC260" s="54" t="s">
        <v>1280</v>
      </c>
      <c r="AD260" s="54" t="s">
        <v>99</v>
      </c>
      <c r="AE260" s="55" t="str">
        <f t="shared" si="1"/>
        <v>12</v>
      </c>
      <c r="AF260" s="55">
        <v>0.55</v>
      </c>
      <c r="AG260" s="80">
        <f>AF260*0.45+AF260</f>
        <v>0.7975</v>
      </c>
      <c r="AH260" s="55">
        <f t="shared" si="2"/>
        <v>-0.765</v>
      </c>
      <c r="AI260" s="55">
        <f t="shared" si="9"/>
        <v>0.77</v>
      </c>
      <c r="AJ260" s="41">
        <f t="shared" si="3"/>
        <v>0.3529411765</v>
      </c>
      <c r="AK260" s="55"/>
      <c r="AL260" s="55"/>
      <c r="AM260" s="55"/>
      <c r="AN260" s="55"/>
      <c r="AO260" s="55"/>
      <c r="AP260" s="55"/>
      <c r="AQ260" s="55"/>
      <c r="AR260" s="55"/>
    </row>
    <row r="261" ht="15.75" customHeight="1">
      <c r="A261" s="101"/>
      <c r="B261" s="60" t="s">
        <v>45</v>
      </c>
      <c r="C261" s="61" t="s">
        <v>1291</v>
      </c>
      <c r="D261" s="62" t="s">
        <v>1292</v>
      </c>
      <c r="E261" s="63">
        <v>0.0</v>
      </c>
      <c r="F261" s="63">
        <v>0.0</v>
      </c>
      <c r="G261" s="63" t="s">
        <v>86</v>
      </c>
      <c r="H261" s="107" t="s">
        <v>1293</v>
      </c>
      <c r="I261" s="64" t="s">
        <v>1294</v>
      </c>
      <c r="J261" s="65"/>
      <c r="K261" s="65"/>
      <c r="L261" s="65"/>
      <c r="M261" s="66"/>
      <c r="N261" s="63">
        <v>0.0</v>
      </c>
      <c r="O261" s="67">
        <v>0.0</v>
      </c>
      <c r="P261" s="68"/>
      <c r="Q261" s="68"/>
      <c r="R261" s="68"/>
      <c r="S261" s="66"/>
      <c r="T261" s="66"/>
      <c r="U261" s="66"/>
      <c r="V261" s="66"/>
      <c r="W261" s="66"/>
      <c r="X261" s="66"/>
      <c r="Y261" s="69"/>
      <c r="Z261" s="70">
        <v>0.89</v>
      </c>
      <c r="AA261" s="63" t="s">
        <v>417</v>
      </c>
      <c r="AB261" s="71" t="s">
        <v>1295</v>
      </c>
      <c r="AC261" s="72" t="s">
        <v>1280</v>
      </c>
      <c r="AD261" s="72" t="s">
        <v>99</v>
      </c>
      <c r="AE261" s="74" t="str">
        <f t="shared" si="1"/>
        <v>12</v>
      </c>
      <c r="AF261" s="74">
        <v>0.57</v>
      </c>
      <c r="AG261" s="75">
        <f t="shared" ref="AG261:AG262" si="33">AF261*0.49+AF261</f>
        <v>0.8493</v>
      </c>
      <c r="AH261" s="74">
        <f t="shared" si="2"/>
        <v>-0.801</v>
      </c>
      <c r="AI261" s="74">
        <f t="shared" si="9"/>
        <v>0.798</v>
      </c>
      <c r="AJ261" s="41">
        <f t="shared" si="3"/>
        <v>0.3595505618</v>
      </c>
      <c r="AK261" s="74"/>
      <c r="AL261" s="74"/>
      <c r="AM261" s="74"/>
      <c r="AN261" s="74"/>
      <c r="AO261" s="74"/>
      <c r="AP261" s="74"/>
      <c r="AQ261" s="74"/>
      <c r="AR261" s="74"/>
    </row>
    <row r="262" ht="15.75" customHeight="1">
      <c r="A262" s="153"/>
      <c r="B262" s="114" t="s">
        <v>45</v>
      </c>
      <c r="C262" s="125" t="s">
        <v>1296</v>
      </c>
      <c r="D262" s="137" t="s">
        <v>1297</v>
      </c>
      <c r="E262" s="106">
        <v>0.0</v>
      </c>
      <c r="F262" s="63">
        <v>0.0</v>
      </c>
      <c r="G262" s="63" t="s">
        <v>86</v>
      </c>
      <c r="H262" s="137" t="s">
        <v>1297</v>
      </c>
      <c r="I262" s="64" t="s">
        <v>1298</v>
      </c>
      <c r="J262" s="65"/>
      <c r="K262" s="65"/>
      <c r="L262" s="65"/>
      <c r="M262" s="66"/>
      <c r="N262" s="63">
        <v>0.0</v>
      </c>
      <c r="O262" s="67">
        <v>0.0</v>
      </c>
      <c r="P262" s="68"/>
      <c r="Q262" s="68"/>
      <c r="R262" s="68"/>
      <c r="S262" s="66"/>
      <c r="T262" s="66"/>
      <c r="U262" s="66"/>
      <c r="V262" s="66"/>
      <c r="W262" s="66"/>
      <c r="X262" s="66"/>
      <c r="Y262" s="69"/>
      <c r="Z262" s="70">
        <v>0.75</v>
      </c>
      <c r="AA262" s="63" t="s">
        <v>417</v>
      </c>
      <c r="AB262" s="143" t="s">
        <v>1299</v>
      </c>
      <c r="AC262" s="154" t="s">
        <v>1280</v>
      </c>
      <c r="AD262" s="154" t="s">
        <v>99</v>
      </c>
      <c r="AE262" s="74" t="str">
        <f t="shared" si="1"/>
        <v>12</v>
      </c>
      <c r="AF262" s="150">
        <v>0.46</v>
      </c>
      <c r="AG262" s="75">
        <f t="shared" si="33"/>
        <v>0.6854</v>
      </c>
      <c r="AH262" s="74">
        <f t="shared" si="2"/>
        <v>-0.675</v>
      </c>
      <c r="AI262" s="74">
        <f t="shared" si="9"/>
        <v>0.644</v>
      </c>
      <c r="AJ262" s="41">
        <f t="shared" si="3"/>
        <v>0.3866666667</v>
      </c>
      <c r="AK262" s="74"/>
      <c r="AL262" s="74"/>
      <c r="AM262" s="74"/>
      <c r="AN262" s="74"/>
      <c r="AO262" s="74"/>
      <c r="AP262" s="74"/>
      <c r="AQ262" s="74"/>
      <c r="AR262" s="74"/>
    </row>
    <row r="263" ht="15.75" customHeight="1">
      <c r="A263" s="101"/>
      <c r="B263" s="60" t="s">
        <v>45</v>
      </c>
      <c r="C263" s="125" t="s">
        <v>1300</v>
      </c>
      <c r="D263" s="155" t="s">
        <v>1301</v>
      </c>
      <c r="E263" s="106">
        <v>0.0</v>
      </c>
      <c r="F263" s="63">
        <v>0.0</v>
      </c>
      <c r="G263" s="63" t="s">
        <v>86</v>
      </c>
      <c r="H263" s="155" t="s">
        <v>1301</v>
      </c>
      <c r="I263" s="64" t="s">
        <v>1302</v>
      </c>
      <c r="J263" s="65"/>
      <c r="K263" s="65"/>
      <c r="L263" s="65"/>
      <c r="M263" s="66"/>
      <c r="N263" s="63">
        <v>0.0</v>
      </c>
      <c r="O263" s="67">
        <v>0.0</v>
      </c>
      <c r="P263" s="68"/>
      <c r="Q263" s="68"/>
      <c r="R263" s="68"/>
      <c r="S263" s="66"/>
      <c r="T263" s="66"/>
      <c r="U263" s="66"/>
      <c r="V263" s="66"/>
      <c r="W263" s="66"/>
      <c r="X263" s="66"/>
      <c r="Y263" s="69"/>
      <c r="Z263" s="70">
        <v>0.8</v>
      </c>
      <c r="AA263" s="63" t="s">
        <v>417</v>
      </c>
      <c r="AB263" s="104" t="s">
        <v>1303</v>
      </c>
      <c r="AC263" s="72" t="s">
        <v>1280</v>
      </c>
      <c r="AD263" s="72" t="s">
        <v>99</v>
      </c>
      <c r="AE263" s="74" t="str">
        <f t="shared" si="1"/>
        <v>12</v>
      </c>
      <c r="AF263" s="74">
        <v>0.52</v>
      </c>
      <c r="AG263" s="75">
        <f t="shared" ref="AG263:AG264" si="34">AF263*0.45+AF263</f>
        <v>0.754</v>
      </c>
      <c r="AH263" s="74">
        <f t="shared" si="2"/>
        <v>-0.72</v>
      </c>
      <c r="AI263" s="74">
        <f t="shared" si="9"/>
        <v>0.728</v>
      </c>
      <c r="AJ263" s="41">
        <f t="shared" si="3"/>
        <v>0.35</v>
      </c>
      <c r="AK263" s="74"/>
      <c r="AL263" s="74"/>
      <c r="AM263" s="74"/>
      <c r="AN263" s="74"/>
      <c r="AO263" s="74"/>
      <c r="AP263" s="74"/>
      <c r="AQ263" s="74"/>
      <c r="AR263" s="74"/>
    </row>
    <row r="264" ht="15.75" customHeight="1">
      <c r="A264" s="101"/>
      <c r="B264" s="60" t="s">
        <v>45</v>
      </c>
      <c r="C264" s="125" t="s">
        <v>1304</v>
      </c>
      <c r="D264" s="137" t="s">
        <v>1305</v>
      </c>
      <c r="E264" s="106">
        <v>0.0</v>
      </c>
      <c r="F264" s="63">
        <v>0.0</v>
      </c>
      <c r="G264" s="63" t="s">
        <v>86</v>
      </c>
      <c r="H264" s="137" t="s">
        <v>1305</v>
      </c>
      <c r="I264" s="64" t="s">
        <v>1306</v>
      </c>
      <c r="J264" s="65"/>
      <c r="K264" s="65"/>
      <c r="L264" s="65"/>
      <c r="M264" s="66"/>
      <c r="N264" s="63">
        <v>0.0</v>
      </c>
      <c r="O264" s="67">
        <v>0.0</v>
      </c>
      <c r="P264" s="68"/>
      <c r="Q264" s="68"/>
      <c r="R264" s="68"/>
      <c r="S264" s="66"/>
      <c r="T264" s="66"/>
      <c r="U264" s="66"/>
      <c r="V264" s="66"/>
      <c r="W264" s="66"/>
      <c r="X264" s="66"/>
      <c r="Y264" s="69"/>
      <c r="Z264" s="70">
        <v>0.55</v>
      </c>
      <c r="AA264" s="63" t="s">
        <v>417</v>
      </c>
      <c r="AB264" s="104" t="s">
        <v>1307</v>
      </c>
      <c r="AC264" s="72" t="s">
        <v>1280</v>
      </c>
      <c r="AD264" s="72" t="s">
        <v>99</v>
      </c>
      <c r="AE264" s="74" t="str">
        <f t="shared" si="1"/>
        <v>12</v>
      </c>
      <c r="AF264" s="74">
        <v>0.35</v>
      </c>
      <c r="AG264" s="75">
        <f t="shared" si="34"/>
        <v>0.5075</v>
      </c>
      <c r="AH264" s="74">
        <f t="shared" si="2"/>
        <v>-0.495</v>
      </c>
      <c r="AI264" s="74">
        <f t="shared" si="9"/>
        <v>0.49</v>
      </c>
      <c r="AJ264" s="41">
        <f t="shared" si="3"/>
        <v>0.3636363636</v>
      </c>
      <c r="AK264" s="74"/>
      <c r="AL264" s="74"/>
      <c r="AM264" s="74"/>
      <c r="AN264" s="74"/>
      <c r="AO264" s="74"/>
      <c r="AP264" s="74"/>
      <c r="AQ264" s="74"/>
      <c r="AR264" s="74"/>
    </row>
    <row r="265" ht="15.75" customHeight="1">
      <c r="A265" s="96"/>
      <c r="B265" s="82" t="s">
        <v>45</v>
      </c>
      <c r="C265" s="83" t="s">
        <v>1308</v>
      </c>
      <c r="D265" s="45" t="s">
        <v>1309</v>
      </c>
      <c r="E265" s="42">
        <v>1.0</v>
      </c>
      <c r="F265" s="42">
        <v>0.0</v>
      </c>
      <c r="G265" s="42" t="s">
        <v>47</v>
      </c>
      <c r="H265" s="89" t="s">
        <v>1310</v>
      </c>
      <c r="I265" s="47" t="s">
        <v>1311</v>
      </c>
      <c r="J265" s="48"/>
      <c r="K265" s="48"/>
      <c r="L265" s="48"/>
      <c r="M265" s="43"/>
      <c r="N265" s="42">
        <v>1.0</v>
      </c>
      <c r="O265" s="49">
        <v>1000.0</v>
      </c>
      <c r="P265" s="50"/>
      <c r="Q265" s="50"/>
      <c r="R265" s="50"/>
      <c r="S265" s="43"/>
      <c r="T265" s="43"/>
      <c r="U265" s="43"/>
      <c r="V265" s="43"/>
      <c r="W265" s="43"/>
      <c r="X265" s="43"/>
      <c r="Y265" s="51"/>
      <c r="Z265" s="52">
        <v>1.09</v>
      </c>
      <c r="AA265" s="42" t="s">
        <v>417</v>
      </c>
      <c r="AB265" s="84" t="s">
        <v>1312</v>
      </c>
      <c r="AC265" s="54" t="s">
        <v>1280</v>
      </c>
      <c r="AD265" s="54" t="s">
        <v>99</v>
      </c>
      <c r="AE265" s="55" t="str">
        <f t="shared" si="1"/>
        <v>12</v>
      </c>
      <c r="AF265" s="55">
        <v>0.72</v>
      </c>
      <c r="AG265" s="56">
        <f>AF265*0.456+AF265</f>
        <v>1.04832</v>
      </c>
      <c r="AH265" s="55">
        <f t="shared" si="2"/>
        <v>-0.981</v>
      </c>
      <c r="AI265" s="55">
        <f t="shared" si="9"/>
        <v>1.008</v>
      </c>
      <c r="AJ265" s="41">
        <f t="shared" si="3"/>
        <v>0.3394495413</v>
      </c>
      <c r="AK265" s="74"/>
      <c r="AL265" s="74"/>
      <c r="AM265" s="74"/>
      <c r="AN265" s="74"/>
      <c r="AO265" s="74"/>
      <c r="AP265" s="74"/>
      <c r="AQ265" s="74"/>
      <c r="AR265" s="74"/>
    </row>
    <row r="266" ht="15.75" customHeight="1">
      <c r="A266" s="81"/>
      <c r="B266" s="82" t="s">
        <v>45</v>
      </c>
      <c r="C266" s="83" t="s">
        <v>1313</v>
      </c>
      <c r="D266" s="45" t="s">
        <v>1314</v>
      </c>
      <c r="E266" s="42">
        <v>1.0</v>
      </c>
      <c r="F266" s="42">
        <v>0.0</v>
      </c>
      <c r="G266" s="42" t="s">
        <v>47</v>
      </c>
      <c r="H266" s="45" t="s">
        <v>1314</v>
      </c>
      <c r="I266" s="47" t="s">
        <v>1315</v>
      </c>
      <c r="J266" s="48"/>
      <c r="K266" s="48"/>
      <c r="L266" s="48"/>
      <c r="M266" s="43"/>
      <c r="N266" s="42">
        <v>1.0</v>
      </c>
      <c r="O266" s="49">
        <v>1000.0</v>
      </c>
      <c r="P266" s="50"/>
      <c r="Q266" s="50"/>
      <c r="R266" s="50"/>
      <c r="S266" s="43"/>
      <c r="T266" s="43"/>
      <c r="U266" s="43"/>
      <c r="V266" s="43"/>
      <c r="W266" s="43"/>
      <c r="X266" s="43"/>
      <c r="Y266" s="51"/>
      <c r="Z266" s="52">
        <v>1.29</v>
      </c>
      <c r="AA266" s="42" t="s">
        <v>417</v>
      </c>
      <c r="AB266" s="84" t="s">
        <v>1316</v>
      </c>
      <c r="AC266" s="54" t="s">
        <v>1280</v>
      </c>
      <c r="AD266" s="54" t="s">
        <v>92</v>
      </c>
      <c r="AE266" s="85" t="str">
        <f t="shared" si="1"/>
        <v>6</v>
      </c>
      <c r="AF266" s="55">
        <v>0.86</v>
      </c>
      <c r="AG266" s="56">
        <f>AF266*0.45+AF266</f>
        <v>1.247</v>
      </c>
      <c r="AH266" s="55">
        <f t="shared" si="2"/>
        <v>-1.161</v>
      </c>
      <c r="AI266" s="55">
        <f t="shared" si="9"/>
        <v>1.204</v>
      </c>
      <c r="AJ266" s="41">
        <f t="shared" si="3"/>
        <v>0.3333333333</v>
      </c>
      <c r="AK266" s="55"/>
      <c r="AL266" s="55"/>
      <c r="AM266" s="55"/>
      <c r="AN266" s="55"/>
      <c r="AO266" s="55"/>
      <c r="AP266" s="55"/>
      <c r="AQ266" s="55"/>
      <c r="AR266" s="55"/>
    </row>
    <row r="267" ht="15.75" customHeight="1">
      <c r="A267" s="153"/>
      <c r="B267" s="114" t="s">
        <v>45</v>
      </c>
      <c r="C267" s="125" t="s">
        <v>1317</v>
      </c>
      <c r="D267" s="137" t="s">
        <v>1318</v>
      </c>
      <c r="E267" s="106">
        <v>0.0</v>
      </c>
      <c r="F267" s="63">
        <v>0.0</v>
      </c>
      <c r="G267" s="63" t="s">
        <v>86</v>
      </c>
      <c r="H267" s="137" t="s">
        <v>1318</v>
      </c>
      <c r="I267" s="64" t="s">
        <v>1319</v>
      </c>
      <c r="J267" s="65"/>
      <c r="K267" s="65"/>
      <c r="L267" s="65"/>
      <c r="M267" s="66"/>
      <c r="N267" s="63">
        <v>0.0</v>
      </c>
      <c r="O267" s="67">
        <v>0.0</v>
      </c>
      <c r="P267" s="68"/>
      <c r="Q267" s="68"/>
      <c r="R267" s="68"/>
      <c r="S267" s="66"/>
      <c r="T267" s="66"/>
      <c r="U267" s="66"/>
      <c r="V267" s="66"/>
      <c r="W267" s="66"/>
      <c r="X267" s="66"/>
      <c r="Y267" s="69"/>
      <c r="Z267" s="70">
        <v>0.9</v>
      </c>
      <c r="AA267" s="63" t="s">
        <v>417</v>
      </c>
      <c r="AB267" s="104" t="s">
        <v>1320</v>
      </c>
      <c r="AC267" s="154" t="s">
        <v>1321</v>
      </c>
      <c r="AD267" s="154" t="s">
        <v>99</v>
      </c>
      <c r="AE267" s="74" t="str">
        <f t="shared" si="1"/>
        <v>12</v>
      </c>
      <c r="AF267" s="150">
        <v>0.57</v>
      </c>
      <c r="AG267" s="75">
        <f>AF267*0.49+AF267</f>
        <v>0.8493</v>
      </c>
      <c r="AH267" s="74">
        <f t="shared" si="2"/>
        <v>-0.81</v>
      </c>
      <c r="AI267" s="74">
        <f t="shared" si="9"/>
        <v>0.798</v>
      </c>
      <c r="AJ267" s="41">
        <f t="shared" si="3"/>
        <v>0.3666666667</v>
      </c>
      <c r="AK267" s="74"/>
      <c r="AL267" s="74"/>
      <c r="AM267" s="74"/>
      <c r="AN267" s="74"/>
      <c r="AO267" s="74"/>
      <c r="AP267" s="74"/>
      <c r="AQ267" s="74"/>
      <c r="AR267" s="74"/>
    </row>
    <row r="268" ht="15.75" customHeight="1">
      <c r="A268" s="96"/>
      <c r="B268" s="82" t="s">
        <v>45</v>
      </c>
      <c r="C268" s="138" t="s">
        <v>1322</v>
      </c>
      <c r="D268" s="139" t="s">
        <v>1323</v>
      </c>
      <c r="E268" s="77">
        <v>1.0</v>
      </c>
      <c r="F268" s="42">
        <v>0.0</v>
      </c>
      <c r="G268" s="42" t="s">
        <v>47</v>
      </c>
      <c r="H268" s="139" t="s">
        <v>1323</v>
      </c>
      <c r="I268" s="47" t="s">
        <v>1324</v>
      </c>
      <c r="J268" s="48"/>
      <c r="K268" s="48"/>
      <c r="L268" s="48"/>
      <c r="M268" s="43"/>
      <c r="N268" s="42">
        <v>1.0</v>
      </c>
      <c r="O268" s="49">
        <v>1000.0</v>
      </c>
      <c r="P268" s="50"/>
      <c r="Q268" s="50"/>
      <c r="R268" s="50"/>
      <c r="S268" s="43"/>
      <c r="T268" s="43"/>
      <c r="U268" s="43"/>
      <c r="V268" s="43"/>
      <c r="W268" s="43"/>
      <c r="X268" s="43"/>
      <c r="Y268" s="51"/>
      <c r="Z268" s="52">
        <v>1.15</v>
      </c>
      <c r="AA268" s="42" t="s">
        <v>417</v>
      </c>
      <c r="AB268" s="53" t="s">
        <v>1325</v>
      </c>
      <c r="AC268" s="54" t="s">
        <v>1321</v>
      </c>
      <c r="AD268" s="54" t="s">
        <v>99</v>
      </c>
      <c r="AE268" s="55" t="str">
        <f t="shared" si="1"/>
        <v>12</v>
      </c>
      <c r="AF268" s="55">
        <v>0.74</v>
      </c>
      <c r="AG268" s="56">
        <f>AF268*0.48+AF268</f>
        <v>1.0952</v>
      </c>
      <c r="AH268" s="55">
        <f t="shared" si="2"/>
        <v>-1.035</v>
      </c>
      <c r="AI268" s="55">
        <f t="shared" si="9"/>
        <v>1.036</v>
      </c>
      <c r="AJ268" s="41">
        <f t="shared" si="3"/>
        <v>0.3565217391</v>
      </c>
      <c r="AK268" s="55"/>
      <c r="AL268" s="55"/>
      <c r="AM268" s="55"/>
      <c r="AN268" s="55"/>
      <c r="AO268" s="55"/>
      <c r="AP268" s="55"/>
      <c r="AQ268" s="55"/>
      <c r="AR268" s="55"/>
    </row>
    <row r="269" ht="15.75" customHeight="1">
      <c r="A269" s="63"/>
      <c r="B269" s="66" t="s">
        <v>45</v>
      </c>
      <c r="C269" s="105" t="s">
        <v>1326</v>
      </c>
      <c r="D269" s="102" t="s">
        <v>1327</v>
      </c>
      <c r="E269" s="106">
        <v>0.0</v>
      </c>
      <c r="F269" s="63">
        <v>0.0</v>
      </c>
      <c r="G269" s="63" t="s">
        <v>86</v>
      </c>
      <c r="H269" s="102" t="s">
        <v>1328</v>
      </c>
      <c r="I269" s="64" t="s">
        <v>1329</v>
      </c>
      <c r="J269" s="65"/>
      <c r="K269" s="65"/>
      <c r="L269" s="65"/>
      <c r="M269" s="66"/>
      <c r="N269" s="63">
        <v>0.0</v>
      </c>
      <c r="O269" s="67">
        <v>0.0</v>
      </c>
      <c r="P269" s="68"/>
      <c r="Q269" s="68"/>
      <c r="R269" s="68"/>
      <c r="S269" s="66"/>
      <c r="T269" s="66"/>
      <c r="U269" s="66"/>
      <c r="V269" s="66"/>
      <c r="W269" s="66"/>
      <c r="X269" s="66"/>
      <c r="Y269" s="69"/>
      <c r="Z269" s="70">
        <v>1.05</v>
      </c>
      <c r="AA269" s="63" t="s">
        <v>417</v>
      </c>
      <c r="AB269" s="104" t="s">
        <v>1330</v>
      </c>
      <c r="AC269" s="72" t="s">
        <v>1331</v>
      </c>
      <c r="AD269" s="72" t="s">
        <v>99</v>
      </c>
      <c r="AE269" s="74" t="str">
        <f t="shared" si="1"/>
        <v>12</v>
      </c>
      <c r="AF269" s="74">
        <v>0.66</v>
      </c>
      <c r="AG269" s="75">
        <f t="shared" ref="AG269:AG270" si="35">AF269*0.45+AF269</f>
        <v>0.957</v>
      </c>
      <c r="AH269" s="74">
        <f t="shared" si="2"/>
        <v>-0.945</v>
      </c>
      <c r="AI269" s="74">
        <f t="shared" si="9"/>
        <v>0.924</v>
      </c>
      <c r="AJ269" s="41">
        <f t="shared" si="3"/>
        <v>0.3714285714</v>
      </c>
      <c r="AK269" s="74"/>
      <c r="AL269" s="74"/>
      <c r="AM269" s="74"/>
      <c r="AN269" s="74"/>
      <c r="AO269" s="74"/>
      <c r="AP269" s="74"/>
      <c r="AQ269" s="74"/>
      <c r="AR269" s="74"/>
    </row>
    <row r="270" ht="15.75" customHeight="1">
      <c r="A270" s="42"/>
      <c r="B270" s="43" t="s">
        <v>45</v>
      </c>
      <c r="C270" s="44" t="s">
        <v>1332</v>
      </c>
      <c r="D270" s="78" t="s">
        <v>1333</v>
      </c>
      <c r="E270" s="77">
        <v>1.0</v>
      </c>
      <c r="F270" s="42">
        <v>0.0</v>
      </c>
      <c r="G270" s="42" t="s">
        <v>47</v>
      </c>
      <c r="H270" s="78" t="s">
        <v>1334</v>
      </c>
      <c r="I270" s="47" t="s">
        <v>1335</v>
      </c>
      <c r="J270" s="48"/>
      <c r="K270" s="48"/>
      <c r="L270" s="48"/>
      <c r="M270" s="43"/>
      <c r="N270" s="42">
        <v>1.0</v>
      </c>
      <c r="O270" s="49">
        <v>1000.0</v>
      </c>
      <c r="P270" s="50"/>
      <c r="Q270" s="50"/>
      <c r="R270" s="50"/>
      <c r="S270" s="43"/>
      <c r="T270" s="43"/>
      <c r="U270" s="43"/>
      <c r="V270" s="43"/>
      <c r="W270" s="43"/>
      <c r="X270" s="43"/>
      <c r="Y270" s="51"/>
      <c r="Z270" s="52">
        <v>1.05</v>
      </c>
      <c r="AA270" s="42" t="s">
        <v>417</v>
      </c>
      <c r="AB270" s="53" t="s">
        <v>1336</v>
      </c>
      <c r="AC270" s="54" t="s">
        <v>1331</v>
      </c>
      <c r="AD270" s="54" t="s">
        <v>99</v>
      </c>
      <c r="AE270" s="55" t="str">
        <f t="shared" si="1"/>
        <v>12</v>
      </c>
      <c r="AF270" s="55">
        <v>0.66</v>
      </c>
      <c r="AG270" s="80">
        <f t="shared" si="35"/>
        <v>0.957</v>
      </c>
      <c r="AH270" s="55">
        <f t="shared" si="2"/>
        <v>-0.945</v>
      </c>
      <c r="AI270" s="55">
        <f t="shared" si="9"/>
        <v>0.924</v>
      </c>
      <c r="AJ270" s="41">
        <f t="shared" si="3"/>
        <v>0.3714285714</v>
      </c>
      <c r="AK270" s="55"/>
      <c r="AL270" s="55"/>
      <c r="AM270" s="55"/>
      <c r="AN270" s="55"/>
      <c r="AO270" s="55"/>
      <c r="AP270" s="55"/>
      <c r="AQ270" s="55"/>
      <c r="AR270" s="55"/>
    </row>
    <row r="271" ht="15.75" customHeight="1">
      <c r="A271" s="96"/>
      <c r="B271" s="82" t="s">
        <v>45</v>
      </c>
      <c r="C271" s="138" t="s">
        <v>1337</v>
      </c>
      <c r="D271" s="139" t="s">
        <v>1338</v>
      </c>
      <c r="E271" s="77">
        <v>1.0</v>
      </c>
      <c r="F271" s="42">
        <v>0.0</v>
      </c>
      <c r="G271" s="42" t="s">
        <v>47</v>
      </c>
      <c r="H271" s="139" t="s">
        <v>1338</v>
      </c>
      <c r="I271" s="47" t="s">
        <v>1339</v>
      </c>
      <c r="J271" s="48"/>
      <c r="K271" s="48"/>
      <c r="L271" s="48"/>
      <c r="M271" s="43"/>
      <c r="N271" s="42">
        <v>1.0</v>
      </c>
      <c r="O271" s="49">
        <v>1000.0</v>
      </c>
      <c r="P271" s="50"/>
      <c r="Q271" s="50"/>
      <c r="R271" s="50"/>
      <c r="S271" s="43"/>
      <c r="T271" s="43"/>
      <c r="U271" s="43"/>
      <c r="V271" s="43"/>
      <c r="W271" s="43"/>
      <c r="X271" s="43"/>
      <c r="Y271" s="51"/>
      <c r="Z271" s="52">
        <v>2.45</v>
      </c>
      <c r="AA271" s="42" t="s">
        <v>417</v>
      </c>
      <c r="AB271" s="53" t="s">
        <v>1340</v>
      </c>
      <c r="AC271" s="54" t="s">
        <v>1331</v>
      </c>
      <c r="AD271" s="54" t="s">
        <v>92</v>
      </c>
      <c r="AE271" s="55" t="str">
        <f t="shared" si="1"/>
        <v>6</v>
      </c>
      <c r="AF271" s="55">
        <v>1.61</v>
      </c>
      <c r="AG271" s="80">
        <f t="shared" ref="AG271:AG272" si="36">AF271*0.457+AF271</f>
        <v>2.34577</v>
      </c>
      <c r="AH271" s="55">
        <f t="shared" si="2"/>
        <v>-2.205</v>
      </c>
      <c r="AI271" s="55">
        <f t="shared" si="9"/>
        <v>2.254</v>
      </c>
      <c r="AJ271" s="41">
        <f t="shared" si="3"/>
        <v>0.3428571429</v>
      </c>
      <c r="AK271" s="55"/>
      <c r="AL271" s="55"/>
      <c r="AM271" s="55"/>
      <c r="AN271" s="55"/>
      <c r="AO271" s="55"/>
      <c r="AP271" s="55"/>
      <c r="AQ271" s="55"/>
      <c r="AR271" s="55"/>
    </row>
    <row r="272" ht="15.75" customHeight="1">
      <c r="A272" s="42"/>
      <c r="B272" s="43" t="s">
        <v>45</v>
      </c>
      <c r="C272" s="44" t="s">
        <v>1341</v>
      </c>
      <c r="D272" s="78" t="s">
        <v>1342</v>
      </c>
      <c r="E272" s="77">
        <v>1.0</v>
      </c>
      <c r="F272" s="42">
        <v>0.0</v>
      </c>
      <c r="G272" s="42" t="s">
        <v>47</v>
      </c>
      <c r="H272" s="78" t="s">
        <v>1343</v>
      </c>
      <c r="I272" s="47" t="s">
        <v>1344</v>
      </c>
      <c r="J272" s="48"/>
      <c r="K272" s="48"/>
      <c r="L272" s="48"/>
      <c r="M272" s="43"/>
      <c r="N272" s="42">
        <v>1.0</v>
      </c>
      <c r="O272" s="49">
        <v>1000.0</v>
      </c>
      <c r="P272" s="50"/>
      <c r="Q272" s="50"/>
      <c r="R272" s="50"/>
      <c r="S272" s="43"/>
      <c r="T272" s="43"/>
      <c r="U272" s="43"/>
      <c r="V272" s="43"/>
      <c r="W272" s="43"/>
      <c r="X272" s="43"/>
      <c r="Y272" s="51"/>
      <c r="Z272" s="52">
        <v>1.15</v>
      </c>
      <c r="AA272" s="42" t="s">
        <v>417</v>
      </c>
      <c r="AB272" s="148" t="s">
        <v>1345</v>
      </c>
      <c r="AC272" s="54" t="s">
        <v>1331</v>
      </c>
      <c r="AD272" s="54" t="s">
        <v>99</v>
      </c>
      <c r="AE272" s="55" t="str">
        <f t="shared" si="1"/>
        <v>12</v>
      </c>
      <c r="AF272" s="55">
        <v>0.72</v>
      </c>
      <c r="AG272" s="80">
        <f t="shared" si="36"/>
        <v>1.04904</v>
      </c>
      <c r="AH272" s="55">
        <f t="shared" si="2"/>
        <v>-1.035</v>
      </c>
      <c r="AI272" s="55">
        <f t="shared" si="9"/>
        <v>1.008</v>
      </c>
      <c r="AJ272" s="41">
        <f t="shared" si="3"/>
        <v>0.3739130435</v>
      </c>
      <c r="AK272" s="74"/>
      <c r="AL272" s="74"/>
      <c r="AM272" s="74"/>
      <c r="AN272" s="74"/>
      <c r="AO272" s="74"/>
      <c r="AP272" s="74"/>
      <c r="AQ272" s="74"/>
      <c r="AR272" s="74"/>
    </row>
    <row r="273" ht="15.75" customHeight="1">
      <c r="A273" s="42"/>
      <c r="B273" s="43" t="s">
        <v>45</v>
      </c>
      <c r="C273" s="44" t="s">
        <v>1346</v>
      </c>
      <c r="D273" s="78" t="s">
        <v>1347</v>
      </c>
      <c r="E273" s="77">
        <v>1.0</v>
      </c>
      <c r="F273" s="42">
        <v>0.0</v>
      </c>
      <c r="G273" s="42" t="s">
        <v>47</v>
      </c>
      <c r="H273" s="44" t="s">
        <v>1346</v>
      </c>
      <c r="I273" s="47" t="s">
        <v>506</v>
      </c>
      <c r="J273" s="48"/>
      <c r="K273" s="48"/>
      <c r="L273" s="48"/>
      <c r="M273" s="43"/>
      <c r="N273" s="42">
        <v>1.0</v>
      </c>
      <c r="O273" s="49">
        <v>1000.0</v>
      </c>
      <c r="P273" s="50"/>
      <c r="Q273" s="50"/>
      <c r="R273" s="50"/>
      <c r="S273" s="43"/>
      <c r="T273" s="43"/>
      <c r="U273" s="43"/>
      <c r="V273" s="43"/>
      <c r="W273" s="43"/>
      <c r="X273" s="43"/>
      <c r="Y273" s="51"/>
      <c r="Z273" s="52">
        <v>2.09</v>
      </c>
      <c r="AA273" s="42" t="s">
        <v>417</v>
      </c>
      <c r="AB273" s="53" t="s">
        <v>1348</v>
      </c>
      <c r="AC273" s="149" t="s">
        <v>1331</v>
      </c>
      <c r="AD273" s="149" t="s">
        <v>92</v>
      </c>
      <c r="AE273" s="55" t="str">
        <f t="shared" si="1"/>
        <v>6</v>
      </c>
      <c r="AF273" s="131">
        <v>1.38</v>
      </c>
      <c r="AG273" s="80">
        <f t="shared" ref="AG273:AG277" si="37">AF273*0.45+AF273</f>
        <v>2.001</v>
      </c>
      <c r="AH273" s="55">
        <f t="shared" si="2"/>
        <v>-1.881</v>
      </c>
      <c r="AI273" s="55">
        <f t="shared" si="9"/>
        <v>1.932</v>
      </c>
      <c r="AJ273" s="41">
        <f t="shared" si="3"/>
        <v>0.3397129187</v>
      </c>
      <c r="AK273" s="55"/>
      <c r="AL273" s="55"/>
      <c r="AM273" s="55"/>
      <c r="AN273" s="55"/>
      <c r="AO273" s="55"/>
      <c r="AP273" s="55"/>
      <c r="AQ273" s="55"/>
      <c r="AR273" s="55"/>
    </row>
    <row r="274" ht="15.75" customHeight="1">
      <c r="A274" s="101"/>
      <c r="B274" s="60" t="s">
        <v>45</v>
      </c>
      <c r="C274" s="61" t="s">
        <v>1349</v>
      </c>
      <c r="D274" s="62" t="s">
        <v>1350</v>
      </c>
      <c r="E274" s="63">
        <v>0.0</v>
      </c>
      <c r="F274" s="63">
        <v>0.0</v>
      </c>
      <c r="G274" s="63" t="s">
        <v>86</v>
      </c>
      <c r="H274" s="102" t="s">
        <v>1351</v>
      </c>
      <c r="I274" s="64" t="s">
        <v>1352</v>
      </c>
      <c r="J274" s="65"/>
      <c r="K274" s="65"/>
      <c r="L274" s="65"/>
      <c r="M274" s="66"/>
      <c r="N274" s="63">
        <v>0.0</v>
      </c>
      <c r="O274" s="67">
        <v>0.0</v>
      </c>
      <c r="P274" s="68"/>
      <c r="Q274" s="68"/>
      <c r="R274" s="68"/>
      <c r="S274" s="66"/>
      <c r="T274" s="66"/>
      <c r="U274" s="66"/>
      <c r="V274" s="66"/>
      <c r="W274" s="66"/>
      <c r="X274" s="66"/>
      <c r="Y274" s="69"/>
      <c r="Z274" s="70">
        <v>1.0</v>
      </c>
      <c r="AA274" s="63" t="s">
        <v>417</v>
      </c>
      <c r="AB274" s="71" t="s">
        <v>1353</v>
      </c>
      <c r="AC274" s="72" t="s">
        <v>1331</v>
      </c>
      <c r="AD274" s="72" t="s">
        <v>92</v>
      </c>
      <c r="AE274" s="74" t="str">
        <f t="shared" si="1"/>
        <v>6</v>
      </c>
      <c r="AF274" s="74">
        <v>0.66</v>
      </c>
      <c r="AG274" s="75">
        <f t="shared" si="37"/>
        <v>0.957</v>
      </c>
      <c r="AH274" s="74">
        <f t="shared" si="2"/>
        <v>-0.9</v>
      </c>
      <c r="AI274" s="74">
        <f t="shared" si="9"/>
        <v>0.924</v>
      </c>
      <c r="AJ274" s="41">
        <f t="shared" si="3"/>
        <v>0.34</v>
      </c>
      <c r="AK274" s="74"/>
      <c r="AL274" s="74"/>
      <c r="AM274" s="74"/>
      <c r="AN274" s="74"/>
      <c r="AO274" s="74"/>
      <c r="AP274" s="74"/>
      <c r="AQ274" s="74"/>
      <c r="AR274" s="74"/>
    </row>
    <row r="275" ht="15.75" customHeight="1">
      <c r="A275" s="101"/>
      <c r="B275" s="60" t="s">
        <v>45</v>
      </c>
      <c r="C275" s="61" t="s">
        <v>1354</v>
      </c>
      <c r="D275" s="62" t="s">
        <v>1355</v>
      </c>
      <c r="E275" s="63">
        <v>0.0</v>
      </c>
      <c r="F275" s="63">
        <v>0.0</v>
      </c>
      <c r="G275" s="63" t="s">
        <v>86</v>
      </c>
      <c r="H275" s="102" t="s">
        <v>1356</v>
      </c>
      <c r="I275" s="64" t="s">
        <v>1357</v>
      </c>
      <c r="J275" s="65"/>
      <c r="K275" s="65"/>
      <c r="L275" s="65"/>
      <c r="M275" s="66"/>
      <c r="N275" s="63">
        <v>0.0</v>
      </c>
      <c r="O275" s="67">
        <v>0.0</v>
      </c>
      <c r="P275" s="68"/>
      <c r="Q275" s="68"/>
      <c r="R275" s="68"/>
      <c r="S275" s="66"/>
      <c r="T275" s="66"/>
      <c r="U275" s="66"/>
      <c r="V275" s="66"/>
      <c r="W275" s="66"/>
      <c r="X275" s="66"/>
      <c r="Y275" s="69"/>
      <c r="Z275" s="70">
        <v>1.3</v>
      </c>
      <c r="AA275" s="63" t="s">
        <v>417</v>
      </c>
      <c r="AB275" s="71" t="s">
        <v>1358</v>
      </c>
      <c r="AC275" s="72" t="s">
        <v>1331</v>
      </c>
      <c r="AD275" s="72" t="s">
        <v>92</v>
      </c>
      <c r="AE275" s="74" t="str">
        <f t="shared" si="1"/>
        <v>6</v>
      </c>
      <c r="AF275" s="74">
        <v>0.86</v>
      </c>
      <c r="AG275" s="75">
        <f t="shared" si="37"/>
        <v>1.247</v>
      </c>
      <c r="AH275" s="74">
        <f t="shared" si="2"/>
        <v>-1.17</v>
      </c>
      <c r="AI275" s="74">
        <f t="shared" si="9"/>
        <v>1.204</v>
      </c>
      <c r="AJ275" s="41">
        <f t="shared" si="3"/>
        <v>0.3384615385</v>
      </c>
      <c r="AK275" s="74"/>
      <c r="AL275" s="74"/>
      <c r="AM275" s="74"/>
      <c r="AN275" s="74"/>
      <c r="AO275" s="74"/>
      <c r="AP275" s="74"/>
      <c r="AQ275" s="74"/>
      <c r="AR275" s="74"/>
    </row>
    <row r="276" ht="15.75" customHeight="1">
      <c r="A276" s="101"/>
      <c r="B276" s="60" t="s">
        <v>45</v>
      </c>
      <c r="C276" s="61" t="s">
        <v>1359</v>
      </c>
      <c r="D276" s="62" t="s">
        <v>1360</v>
      </c>
      <c r="E276" s="63">
        <v>0.0</v>
      </c>
      <c r="F276" s="63">
        <v>0.0</v>
      </c>
      <c r="G276" s="63" t="s">
        <v>86</v>
      </c>
      <c r="H276" s="62" t="s">
        <v>1360</v>
      </c>
      <c r="I276" s="64" t="s">
        <v>1361</v>
      </c>
      <c r="J276" s="65"/>
      <c r="K276" s="65"/>
      <c r="L276" s="65"/>
      <c r="M276" s="66"/>
      <c r="N276" s="63">
        <v>0.0</v>
      </c>
      <c r="O276" s="67">
        <v>0.0</v>
      </c>
      <c r="P276" s="68"/>
      <c r="Q276" s="68"/>
      <c r="R276" s="68"/>
      <c r="S276" s="66"/>
      <c r="T276" s="66"/>
      <c r="U276" s="66"/>
      <c r="V276" s="66"/>
      <c r="W276" s="66"/>
      <c r="X276" s="66"/>
      <c r="Y276" s="69"/>
      <c r="Z276" s="70">
        <v>1.05</v>
      </c>
      <c r="AA276" s="63" t="s">
        <v>417</v>
      </c>
      <c r="AB276" s="71" t="s">
        <v>1362</v>
      </c>
      <c r="AC276" s="72" t="s">
        <v>1331</v>
      </c>
      <c r="AD276" s="72" t="s">
        <v>99</v>
      </c>
      <c r="AE276" s="74" t="str">
        <f t="shared" si="1"/>
        <v>12</v>
      </c>
      <c r="AF276" s="74">
        <v>0.68</v>
      </c>
      <c r="AG276" s="75">
        <f t="shared" si="37"/>
        <v>0.986</v>
      </c>
      <c r="AH276" s="74">
        <f t="shared" si="2"/>
        <v>-0.945</v>
      </c>
      <c r="AI276" s="74">
        <f t="shared" si="9"/>
        <v>0.952</v>
      </c>
      <c r="AJ276" s="41">
        <f t="shared" si="3"/>
        <v>0.3523809524</v>
      </c>
      <c r="AK276" s="74"/>
      <c r="AL276" s="74"/>
      <c r="AM276" s="74"/>
      <c r="AN276" s="74"/>
      <c r="AO276" s="74"/>
      <c r="AP276" s="74"/>
      <c r="AQ276" s="74"/>
      <c r="AR276" s="74"/>
    </row>
    <row r="277" ht="15.75" customHeight="1">
      <c r="A277" s="96"/>
      <c r="B277" s="82" t="s">
        <v>45</v>
      </c>
      <c r="C277" s="83" t="s">
        <v>1363</v>
      </c>
      <c r="D277" s="45" t="s">
        <v>1364</v>
      </c>
      <c r="E277" s="42">
        <v>1.0</v>
      </c>
      <c r="F277" s="42">
        <v>0.0</v>
      </c>
      <c r="G277" s="42" t="s">
        <v>47</v>
      </c>
      <c r="H277" s="78" t="s">
        <v>1365</v>
      </c>
      <c r="I277" s="47" t="s">
        <v>1366</v>
      </c>
      <c r="J277" s="48"/>
      <c r="K277" s="48"/>
      <c r="L277" s="48"/>
      <c r="M277" s="43"/>
      <c r="N277" s="42">
        <v>1.0</v>
      </c>
      <c r="O277" s="49">
        <v>1000.0</v>
      </c>
      <c r="P277" s="50"/>
      <c r="Q277" s="50"/>
      <c r="R277" s="50"/>
      <c r="S277" s="43"/>
      <c r="T277" s="43"/>
      <c r="U277" s="43"/>
      <c r="V277" s="43"/>
      <c r="W277" s="43"/>
      <c r="X277" s="43"/>
      <c r="Y277" s="51"/>
      <c r="Z277" s="52">
        <v>0.75</v>
      </c>
      <c r="AA277" s="42" t="s">
        <v>417</v>
      </c>
      <c r="AB277" s="84" t="s">
        <v>1367</v>
      </c>
      <c r="AC277" s="54" t="s">
        <v>1331</v>
      </c>
      <c r="AD277" s="54" t="s">
        <v>99</v>
      </c>
      <c r="AE277" s="55" t="str">
        <f t="shared" si="1"/>
        <v>12</v>
      </c>
      <c r="AF277" s="55">
        <v>0.48</v>
      </c>
      <c r="AG277" s="80">
        <f t="shared" si="37"/>
        <v>0.696</v>
      </c>
      <c r="AH277" s="55">
        <f t="shared" si="2"/>
        <v>-0.675</v>
      </c>
      <c r="AI277" s="55">
        <f t="shared" si="9"/>
        <v>0.672</v>
      </c>
      <c r="AJ277" s="41">
        <f t="shared" si="3"/>
        <v>0.36</v>
      </c>
      <c r="AK277" s="55"/>
      <c r="AL277" s="55"/>
      <c r="AM277" s="55"/>
      <c r="AN277" s="55"/>
      <c r="AO277" s="55"/>
      <c r="AP277" s="55"/>
      <c r="AQ277" s="55"/>
      <c r="AR277" s="55"/>
    </row>
    <row r="278" ht="15.75" customHeight="1">
      <c r="A278" s="96"/>
      <c r="B278" s="82" t="s">
        <v>45</v>
      </c>
      <c r="C278" s="83" t="s">
        <v>1368</v>
      </c>
      <c r="D278" s="45" t="s">
        <v>1369</v>
      </c>
      <c r="E278" s="42">
        <v>1.0</v>
      </c>
      <c r="F278" s="42">
        <v>0.0</v>
      </c>
      <c r="G278" s="42" t="s">
        <v>47</v>
      </c>
      <c r="H278" s="78" t="s">
        <v>1370</v>
      </c>
      <c r="I278" s="47" t="s">
        <v>1371</v>
      </c>
      <c r="J278" s="48"/>
      <c r="K278" s="48"/>
      <c r="L278" s="48"/>
      <c r="M278" s="43"/>
      <c r="N278" s="42">
        <v>1.0</v>
      </c>
      <c r="O278" s="49">
        <v>1000.0</v>
      </c>
      <c r="P278" s="50"/>
      <c r="Q278" s="50"/>
      <c r="R278" s="50"/>
      <c r="S278" s="43"/>
      <c r="T278" s="43"/>
      <c r="U278" s="43"/>
      <c r="V278" s="43"/>
      <c r="W278" s="43"/>
      <c r="X278" s="43"/>
      <c r="Y278" s="51"/>
      <c r="Z278" s="52">
        <v>2.5</v>
      </c>
      <c r="AA278" s="42" t="s">
        <v>417</v>
      </c>
      <c r="AB278" s="84" t="s">
        <v>1372</v>
      </c>
      <c r="AC278" s="54" t="s">
        <v>1373</v>
      </c>
      <c r="AD278" s="54" t="s">
        <v>99</v>
      </c>
      <c r="AE278" s="55" t="str">
        <f t="shared" si="1"/>
        <v>12</v>
      </c>
      <c r="AF278" s="55">
        <v>1.61</v>
      </c>
      <c r="AG278" s="80">
        <f>AF278*0.458+AF278</f>
        <v>2.34738</v>
      </c>
      <c r="AH278" s="55">
        <f t="shared" si="2"/>
        <v>-2.25</v>
      </c>
      <c r="AI278" s="55">
        <f t="shared" si="9"/>
        <v>2.254</v>
      </c>
      <c r="AJ278" s="41">
        <f t="shared" si="3"/>
        <v>0.356</v>
      </c>
      <c r="AK278" s="55"/>
      <c r="AL278" s="55"/>
      <c r="AM278" s="55"/>
      <c r="AN278" s="55"/>
      <c r="AO278" s="55"/>
      <c r="AP278" s="55"/>
      <c r="AQ278" s="55"/>
      <c r="AR278" s="55"/>
    </row>
    <row r="279" ht="15.75" customHeight="1">
      <c r="A279" s="101"/>
      <c r="B279" s="60" t="s">
        <v>45</v>
      </c>
      <c r="C279" s="125" t="s">
        <v>1374</v>
      </c>
      <c r="D279" s="137" t="s">
        <v>1375</v>
      </c>
      <c r="E279" s="106">
        <v>0.0</v>
      </c>
      <c r="F279" s="63">
        <v>0.0</v>
      </c>
      <c r="G279" s="63" t="s">
        <v>86</v>
      </c>
      <c r="H279" s="140" t="s">
        <v>1376</v>
      </c>
      <c r="I279" s="64" t="s">
        <v>1377</v>
      </c>
      <c r="J279" s="65"/>
      <c r="K279" s="65"/>
      <c r="L279" s="65"/>
      <c r="M279" s="66"/>
      <c r="N279" s="63">
        <v>0.0</v>
      </c>
      <c r="O279" s="67">
        <v>0.0</v>
      </c>
      <c r="P279" s="68"/>
      <c r="Q279" s="68"/>
      <c r="R279" s="68"/>
      <c r="S279" s="66"/>
      <c r="T279" s="66"/>
      <c r="U279" s="66"/>
      <c r="V279" s="66"/>
      <c r="W279" s="66"/>
      <c r="X279" s="66"/>
      <c r="Y279" s="69"/>
      <c r="Z279" s="70">
        <v>6.5</v>
      </c>
      <c r="AA279" s="63" t="s">
        <v>417</v>
      </c>
      <c r="AB279" s="143" t="s">
        <v>1378</v>
      </c>
      <c r="AC279" s="72" t="s">
        <v>1373</v>
      </c>
      <c r="AD279" s="72" t="s">
        <v>498</v>
      </c>
      <c r="AE279" s="74" t="str">
        <f t="shared" si="1"/>
        <v>3</v>
      </c>
      <c r="AF279" s="74">
        <v>4.28</v>
      </c>
      <c r="AG279" s="75">
        <f>AF279*0.46+AF279</f>
        <v>6.2488</v>
      </c>
      <c r="AH279" s="74">
        <f t="shared" si="2"/>
        <v>-5.85</v>
      </c>
      <c r="AI279" s="74">
        <f t="shared" si="9"/>
        <v>5.992</v>
      </c>
      <c r="AJ279" s="41">
        <f t="shared" si="3"/>
        <v>0.3415384615</v>
      </c>
      <c r="AK279" s="74"/>
      <c r="AL279" s="74"/>
      <c r="AM279" s="74"/>
      <c r="AN279" s="74"/>
      <c r="AO279" s="74"/>
      <c r="AP279" s="74"/>
      <c r="AQ279" s="74"/>
      <c r="AR279" s="74"/>
    </row>
    <row r="280" ht="15.75" customHeight="1">
      <c r="A280" s="63"/>
      <c r="B280" s="66" t="s">
        <v>45</v>
      </c>
      <c r="C280" s="105" t="s">
        <v>1379</v>
      </c>
      <c r="D280" s="102" t="s">
        <v>1380</v>
      </c>
      <c r="E280" s="106">
        <v>0.0</v>
      </c>
      <c r="F280" s="63">
        <v>0.0</v>
      </c>
      <c r="G280" s="63" t="s">
        <v>86</v>
      </c>
      <c r="H280" s="105" t="s">
        <v>1379</v>
      </c>
      <c r="I280" s="64" t="s">
        <v>506</v>
      </c>
      <c r="J280" s="65"/>
      <c r="K280" s="65"/>
      <c r="L280" s="65"/>
      <c r="M280" s="66"/>
      <c r="N280" s="63">
        <v>0.0</v>
      </c>
      <c r="O280" s="67">
        <v>0.0</v>
      </c>
      <c r="P280" s="68"/>
      <c r="Q280" s="68"/>
      <c r="R280" s="68"/>
      <c r="S280" s="66"/>
      <c r="T280" s="66"/>
      <c r="U280" s="66"/>
      <c r="V280" s="66"/>
      <c r="W280" s="66"/>
      <c r="X280" s="66"/>
      <c r="Y280" s="69"/>
      <c r="Z280" s="70">
        <v>3.75</v>
      </c>
      <c r="AA280" s="63" t="s">
        <v>417</v>
      </c>
      <c r="AB280" s="143" t="s">
        <v>1381</v>
      </c>
      <c r="AC280" s="154" t="s">
        <v>1373</v>
      </c>
      <c r="AD280" s="154" t="s">
        <v>99</v>
      </c>
      <c r="AE280" s="74" t="str">
        <f t="shared" si="1"/>
        <v>12</v>
      </c>
      <c r="AF280" s="150">
        <v>2.41</v>
      </c>
      <c r="AG280" s="75">
        <f>AF280*0.452+AF280</f>
        <v>3.49932</v>
      </c>
      <c r="AH280" s="74">
        <f t="shared" si="2"/>
        <v>-3.375</v>
      </c>
      <c r="AI280" s="74">
        <f t="shared" si="9"/>
        <v>3.374</v>
      </c>
      <c r="AJ280" s="41">
        <f t="shared" si="3"/>
        <v>0.3573333333</v>
      </c>
      <c r="AK280" s="74"/>
      <c r="AL280" s="74"/>
      <c r="AM280" s="74"/>
      <c r="AN280" s="74"/>
      <c r="AO280" s="74"/>
      <c r="AP280" s="74"/>
      <c r="AQ280" s="74"/>
      <c r="AR280" s="74"/>
    </row>
    <row r="281" ht="15.75" customHeight="1">
      <c r="A281" s="147"/>
      <c r="B281" s="146" t="s">
        <v>45</v>
      </c>
      <c r="C281" s="138" t="s">
        <v>1382</v>
      </c>
      <c r="D281" s="139" t="s">
        <v>1383</v>
      </c>
      <c r="E281" s="77">
        <v>1.0</v>
      </c>
      <c r="F281" s="42">
        <v>0.0</v>
      </c>
      <c r="G281" s="42" t="s">
        <v>47</v>
      </c>
      <c r="H281" s="98" t="s">
        <v>1384</v>
      </c>
      <c r="I281" s="47" t="s">
        <v>1385</v>
      </c>
      <c r="J281" s="48"/>
      <c r="K281" s="48"/>
      <c r="L281" s="48"/>
      <c r="M281" s="43"/>
      <c r="N281" s="42">
        <v>1.0</v>
      </c>
      <c r="O281" s="49">
        <v>1000.0</v>
      </c>
      <c r="P281" s="50"/>
      <c r="Q281" s="50"/>
      <c r="R281" s="50"/>
      <c r="S281" s="43"/>
      <c r="T281" s="43"/>
      <c r="U281" s="43"/>
      <c r="V281" s="43"/>
      <c r="W281" s="43"/>
      <c r="X281" s="43"/>
      <c r="Y281" s="51"/>
      <c r="Z281" s="52">
        <v>7.15</v>
      </c>
      <c r="AA281" s="42" t="s">
        <v>417</v>
      </c>
      <c r="AB281" s="148" t="s">
        <v>1386</v>
      </c>
      <c r="AC281" s="149" t="s">
        <v>1373</v>
      </c>
      <c r="AD281" s="149" t="s">
        <v>498</v>
      </c>
      <c r="AE281" s="55" t="str">
        <f t="shared" si="1"/>
        <v>3</v>
      </c>
      <c r="AF281" s="131">
        <v>4.73</v>
      </c>
      <c r="AG281" s="80">
        <f>AF281*0.458+AF281</f>
        <v>6.89634</v>
      </c>
      <c r="AH281" s="55">
        <f t="shared" si="2"/>
        <v>-6.435</v>
      </c>
      <c r="AI281" s="55">
        <f t="shared" si="9"/>
        <v>6.622</v>
      </c>
      <c r="AJ281" s="41">
        <f t="shared" si="3"/>
        <v>0.3384615385</v>
      </c>
      <c r="AK281" s="74"/>
      <c r="AL281" s="74"/>
      <c r="AM281" s="74"/>
      <c r="AN281" s="74"/>
      <c r="AO281" s="74"/>
      <c r="AP281" s="74"/>
      <c r="AQ281" s="74"/>
      <c r="AR281" s="74"/>
    </row>
    <row r="282" ht="15.75" customHeight="1">
      <c r="A282" s="101"/>
      <c r="B282" s="60" t="s">
        <v>45</v>
      </c>
      <c r="C282" s="61" t="s">
        <v>1387</v>
      </c>
      <c r="D282" s="62" t="s">
        <v>1388</v>
      </c>
      <c r="E282" s="63">
        <v>0.0</v>
      </c>
      <c r="F282" s="63">
        <v>0.0</v>
      </c>
      <c r="G282" s="63" t="s">
        <v>86</v>
      </c>
      <c r="H282" s="62" t="s">
        <v>1388</v>
      </c>
      <c r="I282" s="64" t="s">
        <v>1389</v>
      </c>
      <c r="J282" s="65"/>
      <c r="K282" s="65"/>
      <c r="L282" s="65"/>
      <c r="M282" s="66"/>
      <c r="N282" s="63">
        <v>0.0</v>
      </c>
      <c r="O282" s="67">
        <v>0.0</v>
      </c>
      <c r="P282" s="68"/>
      <c r="Q282" s="68"/>
      <c r="R282" s="68"/>
      <c r="S282" s="66"/>
      <c r="T282" s="66"/>
      <c r="U282" s="66"/>
      <c r="V282" s="66"/>
      <c r="W282" s="66"/>
      <c r="X282" s="66"/>
      <c r="Y282" s="69"/>
      <c r="Z282" s="70">
        <v>6.19</v>
      </c>
      <c r="AA282" s="63" t="s">
        <v>417</v>
      </c>
      <c r="AB282" s="71" t="s">
        <v>1390</v>
      </c>
      <c r="AC282" s="72" t="s">
        <v>1373</v>
      </c>
      <c r="AD282" s="72" t="s">
        <v>498</v>
      </c>
      <c r="AE282" s="74" t="str">
        <f t="shared" si="1"/>
        <v>3</v>
      </c>
      <c r="AF282" s="74">
        <v>4.13</v>
      </c>
      <c r="AG282" s="75">
        <f>AF282*0.45+AF282</f>
        <v>5.9885</v>
      </c>
      <c r="AH282" s="74">
        <f t="shared" si="2"/>
        <v>-5.571</v>
      </c>
      <c r="AI282" s="74">
        <f t="shared" si="9"/>
        <v>5.782</v>
      </c>
      <c r="AJ282" s="41">
        <f t="shared" si="3"/>
        <v>0.3327948304</v>
      </c>
      <c r="AK282" s="74"/>
      <c r="AL282" s="74"/>
      <c r="AM282" s="74"/>
      <c r="AN282" s="74"/>
      <c r="AO282" s="74"/>
      <c r="AP282" s="74"/>
      <c r="AQ282" s="74"/>
      <c r="AR282" s="74"/>
    </row>
    <row r="283" ht="15.75" customHeight="1">
      <c r="A283" s="59"/>
      <c r="B283" s="60" t="s">
        <v>45</v>
      </c>
      <c r="C283" s="61" t="s">
        <v>1391</v>
      </c>
      <c r="D283" s="62" t="s">
        <v>1392</v>
      </c>
      <c r="E283" s="63">
        <v>0.0</v>
      </c>
      <c r="F283" s="63">
        <v>0.0</v>
      </c>
      <c r="G283" s="63" t="s">
        <v>86</v>
      </c>
      <c r="H283" s="62" t="s">
        <v>1392</v>
      </c>
      <c r="I283" s="121" t="s">
        <v>1393</v>
      </c>
      <c r="J283" s="65"/>
      <c r="K283" s="65"/>
      <c r="L283" s="65"/>
      <c r="M283" s="66"/>
      <c r="N283" s="63">
        <v>0.0</v>
      </c>
      <c r="O283" s="67">
        <v>0.0</v>
      </c>
      <c r="P283" s="68"/>
      <c r="Q283" s="68"/>
      <c r="R283" s="68"/>
      <c r="S283" s="66"/>
      <c r="T283" s="66"/>
      <c r="U283" s="66"/>
      <c r="V283" s="66"/>
      <c r="W283" s="66"/>
      <c r="X283" s="66"/>
      <c r="Y283" s="69"/>
      <c r="Z283" s="70">
        <v>6.49</v>
      </c>
      <c r="AA283" s="63" t="s">
        <v>417</v>
      </c>
      <c r="AB283" s="71" t="s">
        <v>1394</v>
      </c>
      <c r="AC283" s="72" t="s">
        <v>1373</v>
      </c>
      <c r="AD283" s="72" t="s">
        <v>498</v>
      </c>
      <c r="AE283" s="73" t="str">
        <f t="shared" si="1"/>
        <v>3</v>
      </c>
      <c r="AF283" s="74">
        <v>4.28</v>
      </c>
      <c r="AG283" s="75">
        <f>AF283*0.46+AF283</f>
        <v>6.2488</v>
      </c>
      <c r="AH283" s="74">
        <f t="shared" si="2"/>
        <v>-5.841</v>
      </c>
      <c r="AI283" s="74">
        <f t="shared" si="9"/>
        <v>5.992</v>
      </c>
      <c r="AJ283" s="41">
        <f t="shared" si="3"/>
        <v>0.3405238829</v>
      </c>
      <c r="AK283" s="74"/>
      <c r="AL283" s="74"/>
      <c r="AM283" s="74"/>
      <c r="AN283" s="74"/>
      <c r="AO283" s="74"/>
      <c r="AP283" s="74"/>
      <c r="AQ283" s="74"/>
      <c r="AR283" s="74"/>
    </row>
    <row r="284" ht="15.75" customHeight="1">
      <c r="A284" s="42"/>
      <c r="B284" s="43" t="s">
        <v>45</v>
      </c>
      <c r="C284" s="44" t="s">
        <v>1395</v>
      </c>
      <c r="D284" s="78" t="s">
        <v>1396</v>
      </c>
      <c r="E284" s="77">
        <v>1.0</v>
      </c>
      <c r="F284" s="42">
        <v>0.0</v>
      </c>
      <c r="G284" s="42" t="s">
        <v>47</v>
      </c>
      <c r="H284" s="78" t="s">
        <v>1397</v>
      </c>
      <c r="I284" s="47" t="s">
        <v>1398</v>
      </c>
      <c r="J284" s="48"/>
      <c r="K284" s="48"/>
      <c r="L284" s="48"/>
      <c r="M284" s="43"/>
      <c r="N284" s="42">
        <v>1.0</v>
      </c>
      <c r="O284" s="49">
        <v>1000.0</v>
      </c>
      <c r="P284" s="50"/>
      <c r="Q284" s="50"/>
      <c r="R284" s="50"/>
      <c r="S284" s="43"/>
      <c r="T284" s="43"/>
      <c r="U284" s="43"/>
      <c r="V284" s="43"/>
      <c r="W284" s="43"/>
      <c r="X284" s="43"/>
      <c r="Y284" s="51"/>
      <c r="Z284" s="52">
        <v>2.35</v>
      </c>
      <c r="AA284" s="42" t="s">
        <v>97</v>
      </c>
      <c r="AB284" s="53" t="s">
        <v>1399</v>
      </c>
      <c r="AC284" s="54" t="s">
        <v>1400</v>
      </c>
      <c r="AD284" s="54" t="s">
        <v>92</v>
      </c>
      <c r="AE284" s="55" t="str">
        <f t="shared" si="1"/>
        <v>6</v>
      </c>
      <c r="AF284" s="55">
        <v>1.45</v>
      </c>
      <c r="AG284" s="80">
        <f>AF284*0.48+AF284</f>
        <v>2.146</v>
      </c>
      <c r="AH284" s="55">
        <f t="shared" si="2"/>
        <v>-2.115</v>
      </c>
      <c r="AI284" s="55">
        <f t="shared" si="9"/>
        <v>2.03</v>
      </c>
      <c r="AJ284" s="41">
        <f t="shared" si="3"/>
        <v>0.3829787234</v>
      </c>
      <c r="AK284" s="74"/>
      <c r="AL284" s="74"/>
      <c r="AM284" s="74"/>
      <c r="AN284" s="74"/>
      <c r="AO284" s="74"/>
      <c r="AP284" s="74"/>
      <c r="AQ284" s="74"/>
      <c r="AR284" s="74"/>
    </row>
    <row r="285" ht="15.75" customHeight="1">
      <c r="A285" s="42"/>
      <c r="B285" s="43" t="s">
        <v>45</v>
      </c>
      <c r="C285" s="44" t="s">
        <v>1401</v>
      </c>
      <c r="D285" s="78" t="s">
        <v>1402</v>
      </c>
      <c r="E285" s="77">
        <v>1.0</v>
      </c>
      <c r="F285" s="42">
        <v>0.0</v>
      </c>
      <c r="G285" s="42" t="s">
        <v>47</v>
      </c>
      <c r="H285" s="78" t="s">
        <v>1403</v>
      </c>
      <c r="I285" s="47" t="s">
        <v>1404</v>
      </c>
      <c r="J285" s="48"/>
      <c r="K285" s="48"/>
      <c r="L285" s="48"/>
      <c r="M285" s="43"/>
      <c r="N285" s="42">
        <v>1.0</v>
      </c>
      <c r="O285" s="49">
        <v>1000.0</v>
      </c>
      <c r="P285" s="50"/>
      <c r="Q285" s="50"/>
      <c r="R285" s="50"/>
      <c r="S285" s="43"/>
      <c r="T285" s="43"/>
      <c r="U285" s="43"/>
      <c r="V285" s="43"/>
      <c r="W285" s="43"/>
      <c r="X285" s="43"/>
      <c r="Y285" s="51"/>
      <c r="Z285" s="52">
        <v>0.95</v>
      </c>
      <c r="AA285" s="42" t="s">
        <v>167</v>
      </c>
      <c r="AB285" s="53" t="s">
        <v>1405</v>
      </c>
      <c r="AC285" s="54" t="s">
        <v>1406</v>
      </c>
      <c r="AD285" s="54" t="s">
        <v>99</v>
      </c>
      <c r="AE285" s="55" t="str">
        <f t="shared" si="1"/>
        <v>12</v>
      </c>
      <c r="AF285" s="55">
        <v>0.35</v>
      </c>
      <c r="AG285" s="80">
        <f>AF285*1.42+AF285</f>
        <v>0.847</v>
      </c>
      <c r="AH285" s="55">
        <f t="shared" si="2"/>
        <v>-0.855</v>
      </c>
      <c r="AI285" s="55">
        <f t="shared" si="9"/>
        <v>0.49</v>
      </c>
      <c r="AJ285" s="41">
        <f t="shared" si="3"/>
        <v>0.6315789474</v>
      </c>
      <c r="AK285" s="156"/>
      <c r="AL285" s="156"/>
      <c r="AM285" s="156"/>
      <c r="AN285" s="156"/>
      <c r="AO285" s="156"/>
      <c r="AP285" s="156"/>
      <c r="AQ285" s="156"/>
      <c r="AR285" s="156"/>
    </row>
    <row r="286" ht="15.75" customHeight="1">
      <c r="A286" s="42"/>
      <c r="B286" s="43" t="s">
        <v>45</v>
      </c>
      <c r="C286" s="44" t="s">
        <v>1407</v>
      </c>
      <c r="D286" s="78" t="s">
        <v>1408</v>
      </c>
      <c r="E286" s="77">
        <v>1.0</v>
      </c>
      <c r="F286" s="42">
        <v>0.0</v>
      </c>
      <c r="G286" s="42" t="s">
        <v>47</v>
      </c>
      <c r="H286" s="78" t="s">
        <v>1409</v>
      </c>
      <c r="I286" s="47" t="s">
        <v>1410</v>
      </c>
      <c r="J286" s="48"/>
      <c r="K286" s="48"/>
      <c r="L286" s="48"/>
      <c r="M286" s="43"/>
      <c r="N286" s="42">
        <v>1.0</v>
      </c>
      <c r="O286" s="49">
        <v>1000.0</v>
      </c>
      <c r="P286" s="50"/>
      <c r="Q286" s="50"/>
      <c r="R286" s="50"/>
      <c r="S286" s="43"/>
      <c r="T286" s="43"/>
      <c r="U286" s="43"/>
      <c r="V286" s="43"/>
      <c r="W286" s="43"/>
      <c r="X286" s="43"/>
      <c r="Y286" s="51"/>
      <c r="Z286" s="52">
        <v>0.5</v>
      </c>
      <c r="AA286" s="42" t="s">
        <v>417</v>
      </c>
      <c r="AB286" s="53" t="s">
        <v>1411</v>
      </c>
      <c r="AC286" s="54" t="s">
        <v>1406</v>
      </c>
      <c r="AD286" s="54" t="s">
        <v>99</v>
      </c>
      <c r="AE286" s="55" t="str">
        <f t="shared" si="1"/>
        <v>12</v>
      </c>
      <c r="AF286" s="55">
        <v>0.26</v>
      </c>
      <c r="AG286" s="80">
        <f>AF286*0.72+AF286</f>
        <v>0.4472</v>
      </c>
      <c r="AH286" s="55">
        <f t="shared" si="2"/>
        <v>-0.45</v>
      </c>
      <c r="AI286" s="55">
        <f t="shared" si="9"/>
        <v>0.364</v>
      </c>
      <c r="AJ286" s="41">
        <f t="shared" si="3"/>
        <v>0.48</v>
      </c>
      <c r="AK286" s="136"/>
      <c r="AL286" s="136"/>
      <c r="AM286" s="136"/>
      <c r="AN286" s="136"/>
      <c r="AO286" s="136"/>
      <c r="AP286" s="136"/>
      <c r="AQ286" s="136"/>
      <c r="AR286" s="136"/>
    </row>
    <row r="287" ht="15.75" customHeight="1">
      <c r="A287" s="42"/>
      <c r="B287" s="43" t="s">
        <v>45</v>
      </c>
      <c r="C287" s="44" t="s">
        <v>1412</v>
      </c>
      <c r="D287" s="78" t="s">
        <v>1413</v>
      </c>
      <c r="E287" s="77">
        <v>1.0</v>
      </c>
      <c r="F287" s="42">
        <v>0.0</v>
      </c>
      <c r="G287" s="42" t="s">
        <v>47</v>
      </c>
      <c r="H287" s="78" t="s">
        <v>1414</v>
      </c>
      <c r="I287" s="47" t="s">
        <v>1415</v>
      </c>
      <c r="J287" s="43"/>
      <c r="K287" s="43"/>
      <c r="L287" s="43"/>
      <c r="M287" s="43"/>
      <c r="N287" s="42">
        <v>1.0</v>
      </c>
      <c r="O287" s="49">
        <v>1000.0</v>
      </c>
      <c r="P287" s="43"/>
      <c r="Q287" s="43"/>
      <c r="R287" s="43"/>
      <c r="S287" s="43"/>
      <c r="T287" s="43"/>
      <c r="U287" s="43"/>
      <c r="V287" s="43"/>
      <c r="W287" s="43"/>
      <c r="X287" s="43"/>
      <c r="Y287" s="51"/>
      <c r="Z287" s="52">
        <v>0.79</v>
      </c>
      <c r="AA287" s="42" t="s">
        <v>417</v>
      </c>
      <c r="AB287" s="53" t="s">
        <v>1416</v>
      </c>
      <c r="AC287" s="54" t="s">
        <v>1406</v>
      </c>
      <c r="AD287" s="54" t="s">
        <v>99</v>
      </c>
      <c r="AE287" s="55" t="str">
        <f t="shared" si="1"/>
        <v>12</v>
      </c>
      <c r="AF287" s="55">
        <v>0.51</v>
      </c>
      <c r="AG287" s="80">
        <f>AF287*0.45+AF287</f>
        <v>0.7395</v>
      </c>
      <c r="AH287" s="55">
        <f t="shared" si="2"/>
        <v>-0.711</v>
      </c>
      <c r="AI287" s="55">
        <f t="shared" si="9"/>
        <v>0.714</v>
      </c>
      <c r="AJ287" s="41">
        <f t="shared" si="3"/>
        <v>0.3544303797</v>
      </c>
      <c r="AK287" s="39"/>
      <c r="AL287" s="39"/>
      <c r="AM287" s="39"/>
      <c r="AN287" s="39"/>
      <c r="AO287" s="39"/>
      <c r="AP287" s="39"/>
      <c r="AQ287" s="39"/>
      <c r="AR287" s="39"/>
    </row>
    <row r="288" ht="15.75" customHeight="1">
      <c r="A288" s="147"/>
      <c r="B288" s="146" t="s">
        <v>45</v>
      </c>
      <c r="C288" s="83" t="s">
        <v>1417</v>
      </c>
      <c r="D288" s="78" t="s">
        <v>1418</v>
      </c>
      <c r="E288" s="77">
        <v>1.0</v>
      </c>
      <c r="F288" s="42">
        <v>0.0</v>
      </c>
      <c r="G288" s="42" t="s">
        <v>47</v>
      </c>
      <c r="H288" s="78" t="s">
        <v>1419</v>
      </c>
      <c r="I288" s="47" t="s">
        <v>1420</v>
      </c>
      <c r="J288" s="48"/>
      <c r="K288" s="48"/>
      <c r="L288" s="48"/>
      <c r="M288" s="43"/>
      <c r="N288" s="42">
        <v>1.0</v>
      </c>
      <c r="O288" s="49">
        <v>1000.0</v>
      </c>
      <c r="P288" s="50"/>
      <c r="Q288" s="50"/>
      <c r="R288" s="50"/>
      <c r="S288" s="43"/>
      <c r="T288" s="43"/>
      <c r="U288" s="43"/>
      <c r="V288" s="43"/>
      <c r="W288" s="43"/>
      <c r="X288" s="43"/>
      <c r="Y288" s="51"/>
      <c r="Z288" s="52">
        <v>2.99</v>
      </c>
      <c r="AA288" s="42" t="s">
        <v>262</v>
      </c>
      <c r="AB288" s="84" t="s">
        <v>1421</v>
      </c>
      <c r="AC288" s="149" t="s">
        <v>1406</v>
      </c>
      <c r="AD288" s="54" t="s">
        <v>92</v>
      </c>
      <c r="AE288" s="55" t="str">
        <f t="shared" si="1"/>
        <v>6</v>
      </c>
      <c r="AF288" s="131">
        <v>1.5</v>
      </c>
      <c r="AG288" s="80">
        <f>AF288*0.9+AF288</f>
        <v>2.85</v>
      </c>
      <c r="AH288" s="55">
        <f t="shared" si="2"/>
        <v>-2.691</v>
      </c>
      <c r="AI288" s="55">
        <f t="shared" si="9"/>
        <v>2.1</v>
      </c>
      <c r="AJ288" s="41">
        <f t="shared" si="3"/>
        <v>0.4983277592</v>
      </c>
      <c r="AK288" s="74"/>
      <c r="AL288" s="74"/>
      <c r="AM288" s="74"/>
      <c r="AN288" s="74"/>
      <c r="AO288" s="74"/>
      <c r="AP288" s="74"/>
      <c r="AQ288" s="74"/>
      <c r="AR288" s="74"/>
    </row>
    <row r="289" ht="15.75" customHeight="1">
      <c r="A289" s="96"/>
      <c r="B289" s="146" t="s">
        <v>45</v>
      </c>
      <c r="C289" s="83" t="s">
        <v>1422</v>
      </c>
      <c r="D289" s="45" t="s">
        <v>1423</v>
      </c>
      <c r="E289" s="77">
        <v>1.0</v>
      </c>
      <c r="F289" s="42">
        <v>0.0</v>
      </c>
      <c r="G289" s="42" t="s">
        <v>47</v>
      </c>
      <c r="H289" s="45" t="s">
        <v>1424</v>
      </c>
      <c r="I289" s="47" t="s">
        <v>1425</v>
      </c>
      <c r="J289" s="48"/>
      <c r="K289" s="48"/>
      <c r="L289" s="48"/>
      <c r="M289" s="43"/>
      <c r="N289" s="42">
        <v>1.0</v>
      </c>
      <c r="O289" s="49">
        <v>1000.0</v>
      </c>
      <c r="P289" s="50"/>
      <c r="Q289" s="50"/>
      <c r="R289" s="50"/>
      <c r="S289" s="43"/>
      <c r="T289" s="43"/>
      <c r="U289" s="43"/>
      <c r="V289" s="43"/>
      <c r="W289" s="43"/>
      <c r="X289" s="43"/>
      <c r="Y289" s="51"/>
      <c r="Z289" s="52">
        <v>1.95</v>
      </c>
      <c r="AA289" s="42" t="s">
        <v>268</v>
      </c>
      <c r="AB289" s="53" t="s">
        <v>1426</v>
      </c>
      <c r="AC289" s="54" t="s">
        <v>1406</v>
      </c>
      <c r="AD289" s="54" t="s">
        <v>99</v>
      </c>
      <c r="AE289" s="55" t="str">
        <f t="shared" si="1"/>
        <v>12</v>
      </c>
      <c r="AF289" s="55">
        <v>1.29</v>
      </c>
      <c r="AG289" s="56">
        <f>AF289*0.4+AF289</f>
        <v>1.806</v>
      </c>
      <c r="AH289" s="55">
        <f t="shared" si="2"/>
        <v>-1.755</v>
      </c>
      <c r="AI289" s="55">
        <f t="shared" si="9"/>
        <v>1.806</v>
      </c>
      <c r="AJ289" s="41">
        <f t="shared" si="3"/>
        <v>0.3384615385</v>
      </c>
      <c r="AK289" s="55"/>
      <c r="AL289" s="55"/>
      <c r="AM289" s="55"/>
      <c r="AN289" s="55"/>
      <c r="AO289" s="55"/>
      <c r="AP289" s="55"/>
      <c r="AQ289" s="55"/>
      <c r="AR289" s="55"/>
    </row>
    <row r="290" ht="15.75" customHeight="1">
      <c r="A290" s="42"/>
      <c r="B290" s="43" t="s">
        <v>45</v>
      </c>
      <c r="C290" s="44" t="s">
        <v>1427</v>
      </c>
      <c r="D290" s="78" t="s">
        <v>1428</v>
      </c>
      <c r="E290" s="77">
        <v>1.0</v>
      </c>
      <c r="F290" s="42">
        <v>0.0</v>
      </c>
      <c r="G290" s="42" t="s">
        <v>47</v>
      </c>
      <c r="H290" s="78" t="s">
        <v>1429</v>
      </c>
      <c r="I290" s="47" t="s">
        <v>1430</v>
      </c>
      <c r="J290" s="48"/>
      <c r="K290" s="48"/>
      <c r="L290" s="48"/>
      <c r="M290" s="43"/>
      <c r="N290" s="42">
        <v>1.0</v>
      </c>
      <c r="O290" s="49">
        <v>1000.0</v>
      </c>
      <c r="P290" s="50"/>
      <c r="Q290" s="50"/>
      <c r="R290" s="50"/>
      <c r="S290" s="43"/>
      <c r="T290" s="43"/>
      <c r="U290" s="43"/>
      <c r="V290" s="43"/>
      <c r="W290" s="43"/>
      <c r="X290" s="43"/>
      <c r="Y290" s="51"/>
      <c r="Z290" s="52">
        <v>2.75</v>
      </c>
      <c r="AA290" s="42" t="s">
        <v>268</v>
      </c>
      <c r="AB290" s="53" t="s">
        <v>1431</v>
      </c>
      <c r="AC290" s="54" t="s">
        <v>1406</v>
      </c>
      <c r="AD290" s="54" t="s">
        <v>92</v>
      </c>
      <c r="AE290" s="55" t="str">
        <f t="shared" si="1"/>
        <v>6</v>
      </c>
      <c r="AF290" s="55">
        <v>1.8</v>
      </c>
      <c r="AG290" s="80">
        <f>AF290*0.415+AF290</f>
        <v>2.547</v>
      </c>
      <c r="AH290" s="55">
        <f t="shared" si="2"/>
        <v>-2.475</v>
      </c>
      <c r="AI290" s="55">
        <f t="shared" si="9"/>
        <v>2.52</v>
      </c>
      <c r="AJ290" s="41">
        <f t="shared" si="3"/>
        <v>0.3454545455</v>
      </c>
      <c r="AK290" s="55"/>
      <c r="AL290" s="55"/>
      <c r="AM290" s="55"/>
      <c r="AN290" s="55"/>
      <c r="AO290" s="55"/>
      <c r="AP290" s="55"/>
      <c r="AQ290" s="55"/>
      <c r="AR290" s="55"/>
    </row>
    <row r="291" ht="15.75" customHeight="1">
      <c r="A291" s="81"/>
      <c r="B291" s="82" t="s">
        <v>45</v>
      </c>
      <c r="C291" s="83" t="s">
        <v>1432</v>
      </c>
      <c r="D291" s="45" t="s">
        <v>1433</v>
      </c>
      <c r="E291" s="42">
        <v>1.0</v>
      </c>
      <c r="F291" s="42">
        <v>0.0</v>
      </c>
      <c r="G291" s="42" t="s">
        <v>47</v>
      </c>
      <c r="H291" s="45" t="s">
        <v>1434</v>
      </c>
      <c r="I291" s="47" t="s">
        <v>1435</v>
      </c>
      <c r="J291" s="48"/>
      <c r="K291" s="48"/>
      <c r="L291" s="48"/>
      <c r="M291" s="43"/>
      <c r="N291" s="42">
        <v>1.0</v>
      </c>
      <c r="O291" s="49">
        <v>1000.0</v>
      </c>
      <c r="P291" s="50"/>
      <c r="Q291" s="50"/>
      <c r="R291" s="50"/>
      <c r="S291" s="43"/>
      <c r="T291" s="43"/>
      <c r="U291" s="43"/>
      <c r="V291" s="43"/>
      <c r="W291" s="43"/>
      <c r="X291" s="43"/>
      <c r="Y291" s="51"/>
      <c r="Z291" s="52">
        <v>2.19</v>
      </c>
      <c r="AA291" s="42" t="s">
        <v>268</v>
      </c>
      <c r="AB291" s="84" t="s">
        <v>1436</v>
      </c>
      <c r="AC291" s="54" t="s">
        <v>1437</v>
      </c>
      <c r="AD291" s="54" t="s">
        <v>99</v>
      </c>
      <c r="AE291" s="85" t="str">
        <f t="shared" si="1"/>
        <v>12</v>
      </c>
      <c r="AF291" s="55">
        <v>1.45</v>
      </c>
      <c r="AG291" s="56">
        <f t="shared" ref="AG291:AG293" si="38">AF291*0.4+AF291</f>
        <v>2.03</v>
      </c>
      <c r="AH291" s="55">
        <f t="shared" si="2"/>
        <v>-1.971</v>
      </c>
      <c r="AI291" s="55">
        <f t="shared" si="9"/>
        <v>2.03</v>
      </c>
      <c r="AJ291" s="57">
        <f t="shared" si="3"/>
        <v>0.3378995434</v>
      </c>
      <c r="AK291" s="55"/>
      <c r="AL291" s="55"/>
      <c r="AM291" s="55"/>
      <c r="AN291" s="55"/>
      <c r="AO291" s="55"/>
      <c r="AP291" s="55"/>
      <c r="AQ291" s="55"/>
      <c r="AR291" s="55"/>
    </row>
    <row r="292" ht="15.75" customHeight="1">
      <c r="A292" s="81"/>
      <c r="B292" s="82" t="s">
        <v>45</v>
      </c>
      <c r="C292" s="83" t="s">
        <v>1438</v>
      </c>
      <c r="D292" s="45" t="s">
        <v>1439</v>
      </c>
      <c r="E292" s="42">
        <v>1.0</v>
      </c>
      <c r="F292" s="42">
        <v>0.0</v>
      </c>
      <c r="G292" s="42" t="s">
        <v>47</v>
      </c>
      <c r="H292" s="45" t="s">
        <v>1440</v>
      </c>
      <c r="I292" s="47" t="s">
        <v>1441</v>
      </c>
      <c r="J292" s="48"/>
      <c r="K292" s="48"/>
      <c r="L292" s="48"/>
      <c r="M292" s="43"/>
      <c r="N292" s="42">
        <v>1.0</v>
      </c>
      <c r="O292" s="49">
        <v>1000.0</v>
      </c>
      <c r="P292" s="50"/>
      <c r="Q292" s="50"/>
      <c r="R292" s="50"/>
      <c r="S292" s="43"/>
      <c r="T292" s="43"/>
      <c r="U292" s="43"/>
      <c r="V292" s="43"/>
      <c r="W292" s="43"/>
      <c r="X292" s="43"/>
      <c r="Y292" s="51"/>
      <c r="Z292" s="52">
        <v>3.15</v>
      </c>
      <c r="AA292" s="42" t="s">
        <v>268</v>
      </c>
      <c r="AB292" s="84" t="s">
        <v>1442</v>
      </c>
      <c r="AC292" s="54" t="s">
        <v>1437</v>
      </c>
      <c r="AD292" s="54" t="s">
        <v>99</v>
      </c>
      <c r="AE292" s="85" t="str">
        <f t="shared" si="1"/>
        <v>12</v>
      </c>
      <c r="AF292" s="55">
        <v>2.08</v>
      </c>
      <c r="AG292" s="56">
        <f t="shared" si="38"/>
        <v>2.912</v>
      </c>
      <c r="AH292" s="55">
        <f t="shared" si="2"/>
        <v>-2.835</v>
      </c>
      <c r="AI292" s="55">
        <f t="shared" si="9"/>
        <v>2.912</v>
      </c>
      <c r="AJ292" s="57">
        <f t="shared" si="3"/>
        <v>0.3396825397</v>
      </c>
      <c r="AK292" s="55"/>
      <c r="AL292" s="55"/>
      <c r="AM292" s="55"/>
      <c r="AN292" s="55"/>
      <c r="AO292" s="55"/>
      <c r="AP292" s="55"/>
      <c r="AQ292" s="55"/>
      <c r="AR292" s="55"/>
    </row>
    <row r="293" ht="15.75" customHeight="1">
      <c r="A293" s="81"/>
      <c r="B293" s="82" t="s">
        <v>45</v>
      </c>
      <c r="C293" s="83" t="s">
        <v>1443</v>
      </c>
      <c r="D293" s="45" t="s">
        <v>1444</v>
      </c>
      <c r="E293" s="42">
        <v>1.0</v>
      </c>
      <c r="F293" s="42">
        <v>0.0</v>
      </c>
      <c r="G293" s="42" t="s">
        <v>47</v>
      </c>
      <c r="H293" s="45" t="s">
        <v>1445</v>
      </c>
      <c r="I293" s="47" t="s">
        <v>1446</v>
      </c>
      <c r="J293" s="48"/>
      <c r="K293" s="48"/>
      <c r="L293" s="48"/>
      <c r="M293" s="43"/>
      <c r="N293" s="42">
        <v>1.0</v>
      </c>
      <c r="O293" s="49">
        <v>1000.0</v>
      </c>
      <c r="P293" s="50"/>
      <c r="Q293" s="50"/>
      <c r="R293" s="50"/>
      <c r="S293" s="43"/>
      <c r="T293" s="43"/>
      <c r="U293" s="43"/>
      <c r="V293" s="43"/>
      <c r="W293" s="43"/>
      <c r="X293" s="43"/>
      <c r="Y293" s="51"/>
      <c r="Z293" s="52">
        <v>4.95</v>
      </c>
      <c r="AA293" s="42" t="s">
        <v>268</v>
      </c>
      <c r="AB293" s="84" t="s">
        <v>1447</v>
      </c>
      <c r="AC293" s="54" t="s">
        <v>1437</v>
      </c>
      <c r="AD293" s="54" t="s">
        <v>92</v>
      </c>
      <c r="AE293" s="85" t="str">
        <f t="shared" si="1"/>
        <v>6</v>
      </c>
      <c r="AF293" s="55">
        <v>3.3</v>
      </c>
      <c r="AG293" s="56">
        <f t="shared" si="38"/>
        <v>4.62</v>
      </c>
      <c r="AH293" s="55">
        <f t="shared" si="2"/>
        <v>-4.455</v>
      </c>
      <c r="AI293" s="55">
        <f t="shared" si="9"/>
        <v>4.62</v>
      </c>
      <c r="AJ293" s="57">
        <f t="shared" si="3"/>
        <v>0.3333333333</v>
      </c>
      <c r="AK293" s="55"/>
      <c r="AL293" s="55"/>
      <c r="AM293" s="55"/>
      <c r="AN293" s="55"/>
      <c r="AO293" s="55"/>
      <c r="AP293" s="55"/>
      <c r="AQ293" s="55"/>
      <c r="AR293" s="55"/>
    </row>
    <row r="294" ht="15.75" customHeight="1">
      <c r="A294" s="42"/>
      <c r="B294" s="43" t="s">
        <v>45</v>
      </c>
      <c r="C294" s="44" t="s">
        <v>1448</v>
      </c>
      <c r="D294" s="78" t="s">
        <v>1449</v>
      </c>
      <c r="E294" s="77">
        <v>1.0</v>
      </c>
      <c r="F294" s="42">
        <v>0.0</v>
      </c>
      <c r="G294" s="42" t="s">
        <v>47</v>
      </c>
      <c r="H294" s="78" t="s">
        <v>1450</v>
      </c>
      <c r="I294" s="47" t="s">
        <v>1451</v>
      </c>
      <c r="J294" s="48"/>
      <c r="K294" s="48"/>
      <c r="L294" s="48"/>
      <c r="M294" s="43"/>
      <c r="N294" s="42">
        <v>1.0</v>
      </c>
      <c r="O294" s="49">
        <v>1000.0</v>
      </c>
      <c r="P294" s="50"/>
      <c r="Q294" s="50"/>
      <c r="R294" s="50"/>
      <c r="S294" s="43"/>
      <c r="T294" s="43"/>
      <c r="U294" s="43"/>
      <c r="V294" s="43"/>
      <c r="W294" s="43"/>
      <c r="X294" s="43"/>
      <c r="Y294" s="51"/>
      <c r="Z294" s="52">
        <v>0.5</v>
      </c>
      <c r="AA294" s="42" t="s">
        <v>291</v>
      </c>
      <c r="AB294" s="53" t="s">
        <v>1452</v>
      </c>
      <c r="AC294" s="54" t="s">
        <v>1453</v>
      </c>
      <c r="AD294" s="54" t="s">
        <v>99</v>
      </c>
      <c r="AE294" s="55" t="str">
        <f t="shared" si="1"/>
        <v>12</v>
      </c>
      <c r="AF294" s="55">
        <v>0.26</v>
      </c>
      <c r="AG294" s="80">
        <f>AF294*0.72+AF294</f>
        <v>0.4472</v>
      </c>
      <c r="AH294" s="55">
        <f t="shared" si="2"/>
        <v>-0.45</v>
      </c>
      <c r="AI294" s="55">
        <f t="shared" si="9"/>
        <v>0.364</v>
      </c>
      <c r="AJ294" s="41">
        <f t="shared" si="3"/>
        <v>0.48</v>
      </c>
      <c r="AK294" s="55"/>
      <c r="AL294" s="55"/>
      <c r="AM294" s="55"/>
      <c r="AN294" s="55"/>
      <c r="AO294" s="55"/>
      <c r="AP294" s="55"/>
      <c r="AQ294" s="55"/>
      <c r="AR294" s="55"/>
    </row>
    <row r="295" ht="15.75" customHeight="1">
      <c r="A295" s="42"/>
      <c r="B295" s="43" t="s">
        <v>45</v>
      </c>
      <c r="C295" s="44" t="s">
        <v>1454</v>
      </c>
      <c r="D295" s="78" t="s">
        <v>1455</v>
      </c>
      <c r="E295" s="77">
        <v>1.0</v>
      </c>
      <c r="F295" s="42">
        <v>0.0</v>
      </c>
      <c r="G295" s="42" t="s">
        <v>47</v>
      </c>
      <c r="H295" s="78" t="s">
        <v>1456</v>
      </c>
      <c r="I295" s="47" t="s">
        <v>1457</v>
      </c>
      <c r="J295" s="48"/>
      <c r="K295" s="48"/>
      <c r="L295" s="48"/>
      <c r="M295" s="43"/>
      <c r="N295" s="42">
        <v>1.0</v>
      </c>
      <c r="O295" s="49">
        <v>1000.0</v>
      </c>
      <c r="P295" s="50"/>
      <c r="Q295" s="50"/>
      <c r="R295" s="50"/>
      <c r="S295" s="43"/>
      <c r="T295" s="43"/>
      <c r="U295" s="43"/>
      <c r="V295" s="43"/>
      <c r="W295" s="43"/>
      <c r="X295" s="43"/>
      <c r="Y295" s="51"/>
      <c r="Z295" s="52">
        <v>0.5</v>
      </c>
      <c r="AA295" s="42" t="s">
        <v>268</v>
      </c>
      <c r="AB295" s="53" t="s">
        <v>1458</v>
      </c>
      <c r="AC295" s="54" t="s">
        <v>1453</v>
      </c>
      <c r="AD295" s="54" t="s">
        <v>99</v>
      </c>
      <c r="AE295" s="55" t="str">
        <f t="shared" si="1"/>
        <v>12</v>
      </c>
      <c r="AF295" s="55">
        <v>0.2</v>
      </c>
      <c r="AG295" s="80">
        <f>AF295*1.25+AF295</f>
        <v>0.45</v>
      </c>
      <c r="AH295" s="55">
        <f t="shared" si="2"/>
        <v>-0.45</v>
      </c>
      <c r="AI295" s="55">
        <f t="shared" si="9"/>
        <v>0.28</v>
      </c>
      <c r="AJ295" s="41">
        <f t="shared" si="3"/>
        <v>0.6</v>
      </c>
      <c r="AK295" s="74"/>
      <c r="AL295" s="74"/>
      <c r="AM295" s="74"/>
      <c r="AN295" s="74"/>
      <c r="AO295" s="74"/>
      <c r="AP295" s="74"/>
      <c r="AQ295" s="74"/>
      <c r="AR295" s="74"/>
    </row>
    <row r="296" ht="15.75" customHeight="1">
      <c r="A296" s="42"/>
      <c r="B296" s="43" t="s">
        <v>45</v>
      </c>
      <c r="C296" s="44" t="s">
        <v>1459</v>
      </c>
      <c r="D296" s="78" t="s">
        <v>1460</v>
      </c>
      <c r="E296" s="77">
        <v>1.0</v>
      </c>
      <c r="F296" s="42">
        <v>0.0</v>
      </c>
      <c r="G296" s="42" t="s">
        <v>47</v>
      </c>
      <c r="H296" s="78" t="s">
        <v>1461</v>
      </c>
      <c r="I296" s="47" t="s">
        <v>1462</v>
      </c>
      <c r="J296" s="48"/>
      <c r="K296" s="48"/>
      <c r="L296" s="48"/>
      <c r="M296" s="43"/>
      <c r="N296" s="42">
        <v>1.0</v>
      </c>
      <c r="O296" s="49">
        <v>1000.0</v>
      </c>
      <c r="P296" s="50"/>
      <c r="Q296" s="50"/>
      <c r="R296" s="50"/>
      <c r="S296" s="43"/>
      <c r="T296" s="43"/>
      <c r="U296" s="43"/>
      <c r="V296" s="43"/>
      <c r="W296" s="43"/>
      <c r="X296" s="43"/>
      <c r="Y296" s="51"/>
      <c r="Z296" s="52">
        <v>0.85</v>
      </c>
      <c r="AA296" s="42" t="s">
        <v>111</v>
      </c>
      <c r="AB296" s="53" t="s">
        <v>1463</v>
      </c>
      <c r="AC296" s="54" t="s">
        <v>1453</v>
      </c>
      <c r="AD296" s="54" t="s">
        <v>99</v>
      </c>
      <c r="AE296" s="55" t="str">
        <f t="shared" si="1"/>
        <v>12</v>
      </c>
      <c r="AF296" s="55">
        <v>0.54</v>
      </c>
      <c r="AG296" s="80">
        <f>AF296*0.4+AF296</f>
        <v>0.756</v>
      </c>
      <c r="AH296" s="55">
        <f t="shared" si="2"/>
        <v>-0.765</v>
      </c>
      <c r="AI296" s="55">
        <f t="shared" si="9"/>
        <v>0.756</v>
      </c>
      <c r="AJ296" s="41">
        <f t="shared" si="3"/>
        <v>0.3647058824</v>
      </c>
      <c r="AK296" s="74"/>
      <c r="AL296" s="74"/>
      <c r="AM296" s="74"/>
      <c r="AN296" s="74"/>
      <c r="AO296" s="74"/>
      <c r="AP296" s="74"/>
      <c r="AQ296" s="74"/>
      <c r="AR296" s="74"/>
    </row>
    <row r="297" ht="15.75" customHeight="1">
      <c r="A297" s="63"/>
      <c r="B297" s="66" t="s">
        <v>45</v>
      </c>
      <c r="C297" s="105" t="s">
        <v>1464</v>
      </c>
      <c r="D297" s="102" t="s">
        <v>1465</v>
      </c>
      <c r="E297" s="106">
        <v>0.0</v>
      </c>
      <c r="F297" s="63">
        <v>0.0</v>
      </c>
      <c r="G297" s="63" t="s">
        <v>86</v>
      </c>
      <c r="H297" s="102" t="s">
        <v>1466</v>
      </c>
      <c r="I297" s="64" t="s">
        <v>1467</v>
      </c>
      <c r="J297" s="65"/>
      <c r="K297" s="65"/>
      <c r="L297" s="65"/>
      <c r="M297" s="66"/>
      <c r="N297" s="63">
        <v>0.0</v>
      </c>
      <c r="O297" s="67">
        <v>0.0</v>
      </c>
      <c r="P297" s="68"/>
      <c r="Q297" s="68"/>
      <c r="R297" s="68"/>
      <c r="S297" s="66"/>
      <c r="T297" s="66"/>
      <c r="U297" s="66"/>
      <c r="V297" s="66"/>
      <c r="W297" s="66"/>
      <c r="X297" s="66"/>
      <c r="Y297" s="69"/>
      <c r="Z297" s="70">
        <v>0.89</v>
      </c>
      <c r="AA297" s="63" t="s">
        <v>417</v>
      </c>
      <c r="AB297" s="104" t="s">
        <v>1468</v>
      </c>
      <c r="AC297" s="72" t="s">
        <v>1453</v>
      </c>
      <c r="AD297" s="72" t="s">
        <v>99</v>
      </c>
      <c r="AE297" s="55" t="str">
        <f t="shared" si="1"/>
        <v>12</v>
      </c>
      <c r="AF297" s="74">
        <v>0.59</v>
      </c>
      <c r="AG297" s="80">
        <f>AF297*0.45+AF297</f>
        <v>0.8555</v>
      </c>
      <c r="AH297" s="55">
        <f t="shared" si="2"/>
        <v>-0.801</v>
      </c>
      <c r="AI297" s="55">
        <f t="shared" si="9"/>
        <v>0.826</v>
      </c>
      <c r="AJ297" s="41">
        <f t="shared" si="3"/>
        <v>0.3370786517</v>
      </c>
      <c r="AK297" s="136"/>
      <c r="AL297" s="136"/>
      <c r="AM297" s="136"/>
      <c r="AN297" s="136"/>
      <c r="AO297" s="136"/>
      <c r="AP297" s="136"/>
      <c r="AQ297" s="136"/>
      <c r="AR297" s="136"/>
    </row>
    <row r="298" ht="15.75" customHeight="1">
      <c r="A298" s="42"/>
      <c r="B298" s="43" t="s">
        <v>45</v>
      </c>
      <c r="C298" s="44" t="s">
        <v>1469</v>
      </c>
      <c r="D298" s="78" t="s">
        <v>1470</v>
      </c>
      <c r="E298" s="77">
        <v>1.0</v>
      </c>
      <c r="F298" s="42">
        <v>0.0</v>
      </c>
      <c r="G298" s="42" t="s">
        <v>47</v>
      </c>
      <c r="H298" s="78" t="s">
        <v>1471</v>
      </c>
      <c r="I298" s="47" t="s">
        <v>1472</v>
      </c>
      <c r="J298" s="48"/>
      <c r="K298" s="48"/>
      <c r="L298" s="48"/>
      <c r="M298" s="43"/>
      <c r="N298" s="42">
        <v>1.0</v>
      </c>
      <c r="O298" s="49">
        <v>1000.0</v>
      </c>
      <c r="P298" s="50"/>
      <c r="Q298" s="50"/>
      <c r="R298" s="50"/>
      <c r="S298" s="43"/>
      <c r="T298" s="43"/>
      <c r="U298" s="43"/>
      <c r="V298" s="43"/>
      <c r="W298" s="43"/>
      <c r="X298" s="43"/>
      <c r="Y298" s="51"/>
      <c r="Z298" s="52">
        <v>0.95</v>
      </c>
      <c r="AA298" s="42" t="s">
        <v>111</v>
      </c>
      <c r="AB298" s="53" t="s">
        <v>1473</v>
      </c>
      <c r="AC298" s="54" t="s">
        <v>1453</v>
      </c>
      <c r="AD298" s="54" t="s">
        <v>92</v>
      </c>
      <c r="AE298" s="55" t="str">
        <f t="shared" si="1"/>
        <v>6</v>
      </c>
      <c r="AF298" s="55">
        <v>0.45</v>
      </c>
      <c r="AG298" s="80">
        <f>AF298*0.78+AF298</f>
        <v>0.801</v>
      </c>
      <c r="AH298" s="55">
        <f t="shared" si="2"/>
        <v>-0.855</v>
      </c>
      <c r="AI298" s="55">
        <f t="shared" si="9"/>
        <v>0.63</v>
      </c>
      <c r="AJ298" s="41">
        <f t="shared" si="3"/>
        <v>0.5263157895</v>
      </c>
      <c r="AK298" s="74"/>
      <c r="AL298" s="74"/>
      <c r="AM298" s="74"/>
      <c r="AN298" s="74"/>
      <c r="AO298" s="74"/>
      <c r="AP298" s="74"/>
      <c r="AQ298" s="74"/>
      <c r="AR298" s="74"/>
    </row>
    <row r="299" ht="15.75" customHeight="1">
      <c r="A299" s="157"/>
      <c r="B299" s="158" t="s">
        <v>45</v>
      </c>
      <c r="C299" s="119" t="s">
        <v>1474</v>
      </c>
      <c r="D299" s="159" t="s">
        <v>1475</v>
      </c>
      <c r="E299" s="30">
        <v>0.0</v>
      </c>
      <c r="F299" s="26">
        <v>0.0</v>
      </c>
      <c r="G299" s="26" t="s">
        <v>86</v>
      </c>
      <c r="H299" s="159" t="s">
        <v>1476</v>
      </c>
      <c r="I299" s="31" t="s">
        <v>1477</v>
      </c>
      <c r="J299" s="32"/>
      <c r="K299" s="32"/>
      <c r="L299" s="32"/>
      <c r="M299" s="27"/>
      <c r="N299" s="26">
        <v>0.0</v>
      </c>
      <c r="O299" s="33">
        <v>0.0</v>
      </c>
      <c r="P299" s="34"/>
      <c r="Q299" s="34"/>
      <c r="R299" s="34"/>
      <c r="S299" s="27"/>
      <c r="T299" s="27"/>
      <c r="U299" s="27"/>
      <c r="V299" s="27"/>
      <c r="W299" s="27"/>
      <c r="X299" s="27"/>
      <c r="Y299" s="35"/>
      <c r="Z299" s="36">
        <v>1.0</v>
      </c>
      <c r="AA299" s="26" t="s">
        <v>97</v>
      </c>
      <c r="AB299" s="160" t="s">
        <v>1478</v>
      </c>
      <c r="AC299" s="93" t="s">
        <v>1453</v>
      </c>
      <c r="AD299" s="93" t="s">
        <v>92</v>
      </c>
      <c r="AE299" s="39" t="str">
        <f t="shared" si="1"/>
        <v>6</v>
      </c>
      <c r="AF299" s="39">
        <v>0.05</v>
      </c>
      <c r="AG299" s="40">
        <f>AF299*17+AF299</f>
        <v>0.9</v>
      </c>
      <c r="AH299" s="39">
        <f t="shared" si="2"/>
        <v>-0.9</v>
      </c>
      <c r="AI299" s="39">
        <f t="shared" si="9"/>
        <v>0.07</v>
      </c>
      <c r="AJ299" s="41">
        <f t="shared" si="3"/>
        <v>0.95</v>
      </c>
      <c r="AK299" s="156"/>
      <c r="AL299" s="156"/>
      <c r="AM299" s="156"/>
      <c r="AN299" s="156"/>
      <c r="AO299" s="156"/>
      <c r="AP299" s="156"/>
      <c r="AQ299" s="156"/>
      <c r="AR299" s="156"/>
    </row>
    <row r="300" ht="15.75" customHeight="1">
      <c r="A300" s="42"/>
      <c r="B300" s="43" t="s">
        <v>45</v>
      </c>
      <c r="C300" s="44" t="s">
        <v>1479</v>
      </c>
      <c r="D300" s="78" t="s">
        <v>1480</v>
      </c>
      <c r="E300" s="77">
        <v>1.0</v>
      </c>
      <c r="F300" s="42">
        <v>0.0</v>
      </c>
      <c r="G300" s="42" t="s">
        <v>47</v>
      </c>
      <c r="H300" s="78" t="s">
        <v>1481</v>
      </c>
      <c r="I300" s="47" t="s">
        <v>1482</v>
      </c>
      <c r="J300" s="48"/>
      <c r="K300" s="48"/>
      <c r="L300" s="48"/>
      <c r="M300" s="43"/>
      <c r="N300" s="42">
        <v>1.0</v>
      </c>
      <c r="O300" s="49">
        <v>1000.0</v>
      </c>
      <c r="P300" s="50"/>
      <c r="Q300" s="50"/>
      <c r="R300" s="50"/>
      <c r="S300" s="43"/>
      <c r="T300" s="43"/>
      <c r="U300" s="43"/>
      <c r="V300" s="43"/>
      <c r="W300" s="43"/>
      <c r="X300" s="43"/>
      <c r="Y300" s="51"/>
      <c r="Z300" s="52">
        <v>10.99</v>
      </c>
      <c r="AA300" s="42" t="s">
        <v>268</v>
      </c>
      <c r="AB300" s="53" t="s">
        <v>1483</v>
      </c>
      <c r="AC300" s="54" t="s">
        <v>1453</v>
      </c>
      <c r="AD300" s="54" t="s">
        <v>498</v>
      </c>
      <c r="AE300" s="55" t="str">
        <f t="shared" si="1"/>
        <v>3</v>
      </c>
      <c r="AF300" s="55">
        <v>6.3</v>
      </c>
      <c r="AG300" s="56">
        <f>AF300*0.58+AF300</f>
        <v>9.954</v>
      </c>
      <c r="AH300" s="55">
        <f t="shared" si="2"/>
        <v>-9.891</v>
      </c>
      <c r="AI300" s="55">
        <f t="shared" si="9"/>
        <v>8.82</v>
      </c>
      <c r="AJ300" s="41">
        <f t="shared" si="3"/>
        <v>0.4267515924</v>
      </c>
      <c r="AK300" s="55"/>
      <c r="AL300" s="55"/>
      <c r="AM300" s="55"/>
      <c r="AN300" s="55"/>
      <c r="AO300" s="55"/>
      <c r="AP300" s="55"/>
      <c r="AQ300" s="55"/>
      <c r="AR300" s="55"/>
    </row>
    <row r="301" ht="15.75" customHeight="1">
      <c r="A301" s="101"/>
      <c r="B301" s="60" t="s">
        <v>45</v>
      </c>
      <c r="C301" s="61" t="s">
        <v>1484</v>
      </c>
      <c r="D301" s="62" t="s">
        <v>1485</v>
      </c>
      <c r="E301" s="63">
        <v>0.0</v>
      </c>
      <c r="F301" s="63">
        <v>0.0</v>
      </c>
      <c r="G301" s="63" t="s">
        <v>86</v>
      </c>
      <c r="H301" s="102" t="s">
        <v>1486</v>
      </c>
      <c r="I301" s="64" t="s">
        <v>1487</v>
      </c>
      <c r="J301" s="65"/>
      <c r="K301" s="65"/>
      <c r="L301" s="65"/>
      <c r="M301" s="66"/>
      <c r="N301" s="63">
        <v>0.0</v>
      </c>
      <c r="O301" s="67">
        <v>0.0</v>
      </c>
      <c r="P301" s="68"/>
      <c r="Q301" s="68"/>
      <c r="R301" s="68"/>
      <c r="S301" s="66"/>
      <c r="T301" s="66"/>
      <c r="U301" s="66"/>
      <c r="V301" s="66"/>
      <c r="W301" s="66"/>
      <c r="X301" s="66"/>
      <c r="Y301" s="69"/>
      <c r="Z301" s="70">
        <v>0.75</v>
      </c>
      <c r="AA301" s="63" t="s">
        <v>97</v>
      </c>
      <c r="AB301" s="71" t="s">
        <v>1488</v>
      </c>
      <c r="AC301" s="72" t="s">
        <v>1453</v>
      </c>
      <c r="AD301" s="72" t="s">
        <v>99</v>
      </c>
      <c r="AE301" s="74" t="str">
        <f t="shared" si="1"/>
        <v>12</v>
      </c>
      <c r="AF301" s="74">
        <v>0.49</v>
      </c>
      <c r="AG301" s="75">
        <f t="shared" ref="AG301:AG306" si="39">AF301*0.42+AF301</f>
        <v>0.6958</v>
      </c>
      <c r="AH301" s="74">
        <f t="shared" si="2"/>
        <v>-0.675</v>
      </c>
      <c r="AI301" s="74">
        <f t="shared" si="9"/>
        <v>0.686</v>
      </c>
      <c r="AJ301" s="41">
        <f t="shared" si="3"/>
        <v>0.3466666667</v>
      </c>
      <c r="AK301" s="74"/>
      <c r="AL301" s="74"/>
      <c r="AM301" s="74"/>
      <c r="AN301" s="74"/>
      <c r="AO301" s="74"/>
      <c r="AP301" s="74"/>
      <c r="AQ301" s="74"/>
      <c r="AR301" s="74"/>
    </row>
    <row r="302" ht="15.75" customHeight="1">
      <c r="A302" s="96"/>
      <c r="B302" s="82" t="s">
        <v>45</v>
      </c>
      <c r="C302" s="83" t="s">
        <v>1489</v>
      </c>
      <c r="D302" s="45" t="s">
        <v>1490</v>
      </c>
      <c r="E302" s="42">
        <v>1.0</v>
      </c>
      <c r="F302" s="42">
        <v>0.0</v>
      </c>
      <c r="G302" s="42" t="s">
        <v>47</v>
      </c>
      <c r="H302" s="78" t="s">
        <v>1491</v>
      </c>
      <c r="I302" s="47" t="s">
        <v>1492</v>
      </c>
      <c r="J302" s="48"/>
      <c r="K302" s="48"/>
      <c r="L302" s="48"/>
      <c r="M302" s="43"/>
      <c r="N302" s="42">
        <v>1.0</v>
      </c>
      <c r="O302" s="49">
        <v>1000.0</v>
      </c>
      <c r="P302" s="50"/>
      <c r="Q302" s="50"/>
      <c r="R302" s="50"/>
      <c r="S302" s="43"/>
      <c r="T302" s="43"/>
      <c r="U302" s="43"/>
      <c r="V302" s="43"/>
      <c r="W302" s="43"/>
      <c r="X302" s="43"/>
      <c r="Y302" s="51"/>
      <c r="Z302" s="52">
        <v>0.75</v>
      </c>
      <c r="AA302" s="42" t="s">
        <v>97</v>
      </c>
      <c r="AB302" s="84" t="s">
        <v>1493</v>
      </c>
      <c r="AC302" s="54" t="s">
        <v>1453</v>
      </c>
      <c r="AD302" s="54" t="s">
        <v>99</v>
      </c>
      <c r="AE302" s="55" t="str">
        <f t="shared" si="1"/>
        <v>12</v>
      </c>
      <c r="AF302" s="55">
        <v>0.49</v>
      </c>
      <c r="AG302" s="80">
        <f t="shared" si="39"/>
        <v>0.6958</v>
      </c>
      <c r="AH302" s="55">
        <f t="shared" si="2"/>
        <v>-0.675</v>
      </c>
      <c r="AI302" s="55">
        <f t="shared" si="9"/>
        <v>0.686</v>
      </c>
      <c r="AJ302" s="41">
        <f t="shared" si="3"/>
        <v>0.3466666667</v>
      </c>
      <c r="AK302" s="74"/>
      <c r="AL302" s="74"/>
      <c r="AM302" s="74"/>
      <c r="AN302" s="74"/>
      <c r="AO302" s="74"/>
      <c r="AP302" s="74"/>
      <c r="AQ302" s="74"/>
      <c r="AR302" s="74"/>
    </row>
    <row r="303" ht="15.75" customHeight="1">
      <c r="A303" s="101"/>
      <c r="B303" s="60" t="s">
        <v>45</v>
      </c>
      <c r="C303" s="61" t="s">
        <v>1494</v>
      </c>
      <c r="D303" s="62" t="s">
        <v>1495</v>
      </c>
      <c r="E303" s="63">
        <v>0.0</v>
      </c>
      <c r="F303" s="63">
        <v>0.0</v>
      </c>
      <c r="G303" s="63" t="s">
        <v>86</v>
      </c>
      <c r="H303" s="102" t="s">
        <v>1496</v>
      </c>
      <c r="I303" s="64" t="s">
        <v>1497</v>
      </c>
      <c r="J303" s="65"/>
      <c r="K303" s="65"/>
      <c r="L303" s="65"/>
      <c r="M303" s="66"/>
      <c r="N303" s="63">
        <v>0.0</v>
      </c>
      <c r="O303" s="67">
        <v>0.0</v>
      </c>
      <c r="P303" s="68"/>
      <c r="Q303" s="68"/>
      <c r="R303" s="68"/>
      <c r="S303" s="66"/>
      <c r="T303" s="66"/>
      <c r="U303" s="66"/>
      <c r="V303" s="66"/>
      <c r="W303" s="66"/>
      <c r="X303" s="66"/>
      <c r="Y303" s="69"/>
      <c r="Z303" s="70">
        <v>0.75</v>
      </c>
      <c r="AA303" s="63" t="s">
        <v>97</v>
      </c>
      <c r="AB303" s="71" t="s">
        <v>1498</v>
      </c>
      <c r="AC303" s="72" t="s">
        <v>1453</v>
      </c>
      <c r="AD303" s="72" t="s">
        <v>99</v>
      </c>
      <c r="AE303" s="74" t="str">
        <f t="shared" si="1"/>
        <v>12</v>
      </c>
      <c r="AF303" s="74">
        <v>0.49</v>
      </c>
      <c r="AG303" s="75">
        <f t="shared" si="39"/>
        <v>0.6958</v>
      </c>
      <c r="AH303" s="74">
        <f t="shared" si="2"/>
        <v>-0.675</v>
      </c>
      <c r="AI303" s="74">
        <f t="shared" si="9"/>
        <v>0.686</v>
      </c>
      <c r="AJ303" s="41">
        <f t="shared" si="3"/>
        <v>0.3466666667</v>
      </c>
      <c r="AK303" s="74"/>
      <c r="AL303" s="74"/>
      <c r="AM303" s="74"/>
      <c r="AN303" s="74"/>
      <c r="AO303" s="74"/>
      <c r="AP303" s="74"/>
      <c r="AQ303" s="74"/>
      <c r="AR303" s="74"/>
    </row>
    <row r="304" ht="15.75" customHeight="1">
      <c r="A304" s="101"/>
      <c r="B304" s="60" t="s">
        <v>45</v>
      </c>
      <c r="C304" s="61" t="s">
        <v>1499</v>
      </c>
      <c r="D304" s="62" t="s">
        <v>1500</v>
      </c>
      <c r="E304" s="63">
        <v>0.0</v>
      </c>
      <c r="F304" s="63">
        <v>0.0</v>
      </c>
      <c r="G304" s="63" t="s">
        <v>86</v>
      </c>
      <c r="H304" s="102" t="s">
        <v>1501</v>
      </c>
      <c r="I304" s="64" t="s">
        <v>1502</v>
      </c>
      <c r="J304" s="65"/>
      <c r="K304" s="65"/>
      <c r="L304" s="65"/>
      <c r="M304" s="66"/>
      <c r="N304" s="63">
        <v>0.0</v>
      </c>
      <c r="O304" s="67">
        <v>0.0</v>
      </c>
      <c r="P304" s="68"/>
      <c r="Q304" s="68"/>
      <c r="R304" s="68"/>
      <c r="S304" s="66"/>
      <c r="T304" s="66"/>
      <c r="U304" s="66"/>
      <c r="V304" s="66"/>
      <c r="W304" s="66"/>
      <c r="X304" s="66"/>
      <c r="Y304" s="69"/>
      <c r="Z304" s="70">
        <v>0.75</v>
      </c>
      <c r="AA304" s="63" t="s">
        <v>97</v>
      </c>
      <c r="AB304" s="115" t="s">
        <v>1503</v>
      </c>
      <c r="AC304" s="72" t="s">
        <v>1453</v>
      </c>
      <c r="AD304" s="72" t="s">
        <v>99</v>
      </c>
      <c r="AE304" s="74" t="str">
        <f t="shared" si="1"/>
        <v>12</v>
      </c>
      <c r="AF304" s="74">
        <v>0.49</v>
      </c>
      <c r="AG304" s="75">
        <f t="shared" si="39"/>
        <v>0.6958</v>
      </c>
      <c r="AH304" s="74">
        <f t="shared" si="2"/>
        <v>-0.675</v>
      </c>
      <c r="AI304" s="74">
        <f t="shared" si="9"/>
        <v>0.686</v>
      </c>
      <c r="AJ304" s="41">
        <f t="shared" si="3"/>
        <v>0.3466666667</v>
      </c>
      <c r="AK304" s="74"/>
      <c r="AL304" s="74"/>
      <c r="AM304" s="74"/>
      <c r="AN304" s="74"/>
      <c r="AO304" s="74"/>
      <c r="AP304" s="74"/>
      <c r="AQ304" s="74"/>
      <c r="AR304" s="74"/>
    </row>
    <row r="305" ht="15.75" customHeight="1">
      <c r="A305" s="101"/>
      <c r="B305" s="60" t="s">
        <v>45</v>
      </c>
      <c r="C305" s="61" t="s">
        <v>1504</v>
      </c>
      <c r="D305" s="62" t="s">
        <v>1505</v>
      </c>
      <c r="E305" s="63">
        <v>0.0</v>
      </c>
      <c r="F305" s="63">
        <v>0.0</v>
      </c>
      <c r="G305" s="63" t="s">
        <v>86</v>
      </c>
      <c r="H305" s="102" t="s">
        <v>1506</v>
      </c>
      <c r="I305" s="64" t="s">
        <v>1507</v>
      </c>
      <c r="J305" s="65"/>
      <c r="K305" s="65"/>
      <c r="L305" s="65"/>
      <c r="M305" s="66"/>
      <c r="N305" s="63">
        <v>0.0</v>
      </c>
      <c r="O305" s="67">
        <v>0.0</v>
      </c>
      <c r="P305" s="68"/>
      <c r="Q305" s="68"/>
      <c r="R305" s="68"/>
      <c r="S305" s="66"/>
      <c r="T305" s="66"/>
      <c r="U305" s="66"/>
      <c r="V305" s="66"/>
      <c r="W305" s="66"/>
      <c r="X305" s="66"/>
      <c r="Y305" s="69"/>
      <c r="Z305" s="70">
        <v>0.75</v>
      </c>
      <c r="AA305" s="63" t="s">
        <v>97</v>
      </c>
      <c r="AB305" s="71" t="s">
        <v>1508</v>
      </c>
      <c r="AC305" s="72" t="s">
        <v>1453</v>
      </c>
      <c r="AD305" s="72" t="s">
        <v>99</v>
      </c>
      <c r="AE305" s="74" t="str">
        <f t="shared" si="1"/>
        <v>12</v>
      </c>
      <c r="AF305" s="74">
        <v>0.49</v>
      </c>
      <c r="AG305" s="75">
        <f t="shared" si="39"/>
        <v>0.6958</v>
      </c>
      <c r="AH305" s="74">
        <f t="shared" si="2"/>
        <v>-0.675</v>
      </c>
      <c r="AI305" s="74">
        <f t="shared" si="9"/>
        <v>0.686</v>
      </c>
      <c r="AJ305" s="41">
        <f t="shared" si="3"/>
        <v>0.3466666667</v>
      </c>
      <c r="AK305" s="74"/>
      <c r="AL305" s="74"/>
      <c r="AM305" s="74"/>
      <c r="AN305" s="74"/>
      <c r="AO305" s="74"/>
      <c r="AP305" s="74"/>
      <c r="AQ305" s="74"/>
      <c r="AR305" s="74"/>
    </row>
    <row r="306" ht="15.75" customHeight="1">
      <c r="A306" s="101"/>
      <c r="B306" s="60" t="s">
        <v>45</v>
      </c>
      <c r="C306" s="61" t="s">
        <v>1509</v>
      </c>
      <c r="D306" s="62" t="s">
        <v>1510</v>
      </c>
      <c r="E306" s="63">
        <v>0.0</v>
      </c>
      <c r="F306" s="63">
        <v>0.0</v>
      </c>
      <c r="G306" s="63" t="s">
        <v>86</v>
      </c>
      <c r="H306" s="102" t="s">
        <v>1511</v>
      </c>
      <c r="I306" s="64" t="s">
        <v>1512</v>
      </c>
      <c r="J306" s="65"/>
      <c r="K306" s="65"/>
      <c r="L306" s="65"/>
      <c r="M306" s="66"/>
      <c r="N306" s="63">
        <v>0.0</v>
      </c>
      <c r="O306" s="67">
        <v>0.0</v>
      </c>
      <c r="P306" s="68"/>
      <c r="Q306" s="68"/>
      <c r="R306" s="68"/>
      <c r="S306" s="66"/>
      <c r="T306" s="66"/>
      <c r="U306" s="66"/>
      <c r="V306" s="66"/>
      <c r="W306" s="66"/>
      <c r="X306" s="66"/>
      <c r="Y306" s="69"/>
      <c r="Z306" s="70">
        <v>0.75</v>
      </c>
      <c r="AA306" s="63" t="s">
        <v>97</v>
      </c>
      <c r="AB306" s="115" t="s">
        <v>1513</v>
      </c>
      <c r="AC306" s="72" t="s">
        <v>1453</v>
      </c>
      <c r="AD306" s="72" t="s">
        <v>99</v>
      </c>
      <c r="AE306" s="74" t="str">
        <f t="shared" si="1"/>
        <v>12</v>
      </c>
      <c r="AF306" s="74">
        <v>0.49</v>
      </c>
      <c r="AG306" s="75">
        <f t="shared" si="39"/>
        <v>0.6958</v>
      </c>
      <c r="AH306" s="74">
        <f t="shared" si="2"/>
        <v>-0.675</v>
      </c>
      <c r="AI306" s="74">
        <f t="shared" si="9"/>
        <v>0.686</v>
      </c>
      <c r="AJ306" s="41">
        <f t="shared" si="3"/>
        <v>0.3466666667</v>
      </c>
      <c r="AK306" s="74"/>
      <c r="AL306" s="74"/>
      <c r="AM306" s="74"/>
      <c r="AN306" s="74"/>
      <c r="AO306" s="74"/>
      <c r="AP306" s="74"/>
      <c r="AQ306" s="74"/>
      <c r="AR306" s="74"/>
    </row>
    <row r="307" ht="15.75" customHeight="1">
      <c r="A307" s="161"/>
      <c r="B307" s="82" t="s">
        <v>45</v>
      </c>
      <c r="C307" s="162" t="s">
        <v>1514</v>
      </c>
      <c r="D307" s="163" t="s">
        <v>1515</v>
      </c>
      <c r="E307" s="77">
        <v>1.0</v>
      </c>
      <c r="F307" s="42">
        <v>0.0</v>
      </c>
      <c r="G307" s="42" t="s">
        <v>47</v>
      </c>
      <c r="H307" s="164" t="s">
        <v>1516</v>
      </c>
      <c r="I307" s="47" t="s">
        <v>1517</v>
      </c>
      <c r="J307" s="165"/>
      <c r="K307" s="165"/>
      <c r="L307" s="165"/>
      <c r="M307" s="166"/>
      <c r="N307" s="42">
        <v>1.0</v>
      </c>
      <c r="O307" s="49">
        <v>1000.0</v>
      </c>
      <c r="P307" s="50"/>
      <c r="Q307" s="50"/>
      <c r="R307" s="50"/>
      <c r="S307" s="43"/>
      <c r="T307" s="43"/>
      <c r="U307" s="43"/>
      <c r="V307" s="43"/>
      <c r="W307" s="43"/>
      <c r="X307" s="43"/>
      <c r="Y307" s="51"/>
      <c r="Z307" s="167">
        <v>0.65</v>
      </c>
      <c r="AA307" s="42" t="s">
        <v>97</v>
      </c>
      <c r="AB307" s="84" t="s">
        <v>1518</v>
      </c>
      <c r="AC307" s="54" t="s">
        <v>1453</v>
      </c>
      <c r="AD307" s="54" t="s">
        <v>99</v>
      </c>
      <c r="AE307" s="55" t="str">
        <f t="shared" si="1"/>
        <v>12</v>
      </c>
      <c r="AF307" s="168">
        <v>0.42</v>
      </c>
      <c r="AG307" s="80">
        <f t="shared" ref="AG307:AG314" si="40">AF307*0.43+AF307</f>
        <v>0.6006</v>
      </c>
      <c r="AH307" s="55">
        <f t="shared" si="2"/>
        <v>-0.585</v>
      </c>
      <c r="AI307" s="55">
        <f t="shared" si="9"/>
        <v>0.588</v>
      </c>
      <c r="AJ307" s="41">
        <f t="shared" si="3"/>
        <v>0.3538461538</v>
      </c>
      <c r="AK307" s="55"/>
      <c r="AL307" s="55"/>
      <c r="AM307" s="55"/>
      <c r="AN307" s="55"/>
      <c r="AO307" s="55"/>
      <c r="AP307" s="55"/>
      <c r="AQ307" s="55"/>
      <c r="AR307" s="55"/>
    </row>
    <row r="308" ht="15.75" customHeight="1">
      <c r="A308" s="101"/>
      <c r="B308" s="60" t="s">
        <v>45</v>
      </c>
      <c r="C308" s="169" t="s">
        <v>1519</v>
      </c>
      <c r="D308" s="170" t="s">
        <v>1520</v>
      </c>
      <c r="E308" s="106">
        <v>0.0</v>
      </c>
      <c r="F308" s="63">
        <v>0.0</v>
      </c>
      <c r="G308" s="63" t="s">
        <v>86</v>
      </c>
      <c r="H308" s="171" t="s">
        <v>1521</v>
      </c>
      <c r="I308" s="64" t="s">
        <v>1522</v>
      </c>
      <c r="J308" s="65"/>
      <c r="K308" s="65"/>
      <c r="L308" s="65"/>
      <c r="M308" s="66"/>
      <c r="N308" s="63">
        <v>0.0</v>
      </c>
      <c r="O308" s="67">
        <v>0.0</v>
      </c>
      <c r="P308" s="68"/>
      <c r="Q308" s="68"/>
      <c r="R308" s="68"/>
      <c r="S308" s="66"/>
      <c r="T308" s="66"/>
      <c r="U308" s="66"/>
      <c r="V308" s="66"/>
      <c r="W308" s="66"/>
      <c r="X308" s="66"/>
      <c r="Y308" s="69"/>
      <c r="Z308" s="172">
        <v>0.65</v>
      </c>
      <c r="AA308" s="63" t="s">
        <v>97</v>
      </c>
      <c r="AB308" s="71" t="s">
        <v>1523</v>
      </c>
      <c r="AC308" s="72" t="s">
        <v>1453</v>
      </c>
      <c r="AD308" s="72" t="s">
        <v>99</v>
      </c>
      <c r="AE308" s="74" t="str">
        <f t="shared" si="1"/>
        <v>12</v>
      </c>
      <c r="AF308" s="173">
        <v>0.42</v>
      </c>
      <c r="AG308" s="75">
        <f t="shared" si="40"/>
        <v>0.6006</v>
      </c>
      <c r="AH308" s="74">
        <f t="shared" si="2"/>
        <v>-0.585</v>
      </c>
      <c r="AI308" s="74">
        <f t="shared" si="9"/>
        <v>0.588</v>
      </c>
      <c r="AJ308" s="41">
        <f t="shared" si="3"/>
        <v>0.3538461538</v>
      </c>
      <c r="AK308" s="74"/>
      <c r="AL308" s="74"/>
      <c r="AM308" s="74"/>
      <c r="AN308" s="74"/>
      <c r="AO308" s="74"/>
      <c r="AP308" s="74"/>
      <c r="AQ308" s="74"/>
      <c r="AR308" s="74"/>
    </row>
    <row r="309" ht="15.75" customHeight="1">
      <c r="A309" s="101"/>
      <c r="B309" s="60" t="s">
        <v>45</v>
      </c>
      <c r="C309" s="169" t="s">
        <v>1524</v>
      </c>
      <c r="D309" s="170" t="s">
        <v>1525</v>
      </c>
      <c r="E309" s="106">
        <v>0.0</v>
      </c>
      <c r="F309" s="63">
        <v>0.0</v>
      </c>
      <c r="G309" s="63" t="s">
        <v>86</v>
      </c>
      <c r="H309" s="171" t="s">
        <v>1526</v>
      </c>
      <c r="I309" s="64" t="s">
        <v>1527</v>
      </c>
      <c r="J309" s="65"/>
      <c r="K309" s="65"/>
      <c r="L309" s="65"/>
      <c r="M309" s="66"/>
      <c r="N309" s="63">
        <v>0.0</v>
      </c>
      <c r="O309" s="67">
        <v>0.0</v>
      </c>
      <c r="P309" s="68"/>
      <c r="Q309" s="68"/>
      <c r="R309" s="68"/>
      <c r="S309" s="66"/>
      <c r="T309" s="66"/>
      <c r="U309" s="66"/>
      <c r="V309" s="66"/>
      <c r="W309" s="66"/>
      <c r="X309" s="66"/>
      <c r="Y309" s="69"/>
      <c r="Z309" s="172">
        <v>0.65</v>
      </c>
      <c r="AA309" s="63" t="s">
        <v>97</v>
      </c>
      <c r="AB309" s="71" t="s">
        <v>1528</v>
      </c>
      <c r="AC309" s="72" t="s">
        <v>1453</v>
      </c>
      <c r="AD309" s="72" t="s">
        <v>99</v>
      </c>
      <c r="AE309" s="74" t="str">
        <f t="shared" si="1"/>
        <v>12</v>
      </c>
      <c r="AF309" s="173">
        <v>0.42</v>
      </c>
      <c r="AG309" s="75">
        <f t="shared" si="40"/>
        <v>0.6006</v>
      </c>
      <c r="AH309" s="74">
        <f t="shared" si="2"/>
        <v>-0.585</v>
      </c>
      <c r="AI309" s="74">
        <f t="shared" si="9"/>
        <v>0.588</v>
      </c>
      <c r="AJ309" s="41">
        <f t="shared" si="3"/>
        <v>0.3538461538</v>
      </c>
      <c r="AK309" s="74"/>
      <c r="AL309" s="74"/>
      <c r="AM309" s="74"/>
      <c r="AN309" s="74"/>
      <c r="AO309" s="74"/>
      <c r="AP309" s="74"/>
      <c r="AQ309" s="74"/>
      <c r="AR309" s="74"/>
    </row>
    <row r="310" ht="15.75" customHeight="1">
      <c r="A310" s="161"/>
      <c r="B310" s="82" t="s">
        <v>45</v>
      </c>
      <c r="C310" s="162" t="s">
        <v>1529</v>
      </c>
      <c r="D310" s="163" t="s">
        <v>1530</v>
      </c>
      <c r="E310" s="77">
        <v>1.0</v>
      </c>
      <c r="F310" s="42">
        <v>0.0</v>
      </c>
      <c r="G310" s="42" t="s">
        <v>47</v>
      </c>
      <c r="H310" s="164" t="s">
        <v>1531</v>
      </c>
      <c r="I310" s="47" t="s">
        <v>1532</v>
      </c>
      <c r="J310" s="165"/>
      <c r="K310" s="165"/>
      <c r="L310" s="165"/>
      <c r="M310" s="166"/>
      <c r="N310" s="42">
        <v>1.0</v>
      </c>
      <c r="O310" s="49">
        <v>1000.0</v>
      </c>
      <c r="P310" s="50"/>
      <c r="Q310" s="50"/>
      <c r="R310" s="50"/>
      <c r="S310" s="43"/>
      <c r="T310" s="43"/>
      <c r="U310" s="43"/>
      <c r="V310" s="43"/>
      <c r="W310" s="43"/>
      <c r="X310" s="43"/>
      <c r="Y310" s="51"/>
      <c r="Z310" s="167">
        <v>0.65</v>
      </c>
      <c r="AA310" s="42" t="s">
        <v>97</v>
      </c>
      <c r="AB310" s="84" t="s">
        <v>1533</v>
      </c>
      <c r="AC310" s="54" t="s">
        <v>1453</v>
      </c>
      <c r="AD310" s="54" t="s">
        <v>99</v>
      </c>
      <c r="AE310" s="55" t="str">
        <f t="shared" si="1"/>
        <v>12</v>
      </c>
      <c r="AF310" s="168">
        <v>0.42</v>
      </c>
      <c r="AG310" s="80">
        <f t="shared" si="40"/>
        <v>0.6006</v>
      </c>
      <c r="AH310" s="55">
        <f t="shared" si="2"/>
        <v>-0.585</v>
      </c>
      <c r="AI310" s="55">
        <f t="shared" si="9"/>
        <v>0.588</v>
      </c>
      <c r="AJ310" s="41">
        <f t="shared" si="3"/>
        <v>0.3538461538</v>
      </c>
      <c r="AK310" s="55"/>
      <c r="AL310" s="55"/>
      <c r="AM310" s="55"/>
      <c r="AN310" s="55"/>
      <c r="AO310" s="55"/>
      <c r="AP310" s="55"/>
      <c r="AQ310" s="55"/>
      <c r="AR310" s="55"/>
    </row>
    <row r="311" ht="15.75" customHeight="1">
      <c r="A311" s="161"/>
      <c r="B311" s="82" t="s">
        <v>45</v>
      </c>
      <c r="C311" s="162" t="s">
        <v>1534</v>
      </c>
      <c r="D311" s="163" t="s">
        <v>1535</v>
      </c>
      <c r="E311" s="77">
        <v>1.0</v>
      </c>
      <c r="F311" s="42">
        <v>0.0</v>
      </c>
      <c r="G311" s="42" t="s">
        <v>47</v>
      </c>
      <c r="H311" s="164" t="s">
        <v>1536</v>
      </c>
      <c r="I311" s="47" t="s">
        <v>1537</v>
      </c>
      <c r="J311" s="165"/>
      <c r="K311" s="165"/>
      <c r="L311" s="165"/>
      <c r="M311" s="166"/>
      <c r="N311" s="42">
        <v>1.0</v>
      </c>
      <c r="O311" s="49">
        <v>1000.0</v>
      </c>
      <c r="P311" s="50"/>
      <c r="Q311" s="50"/>
      <c r="R311" s="50"/>
      <c r="S311" s="43"/>
      <c r="T311" s="43"/>
      <c r="U311" s="43"/>
      <c r="V311" s="43"/>
      <c r="W311" s="43"/>
      <c r="X311" s="43"/>
      <c r="Y311" s="51"/>
      <c r="Z311" s="167">
        <v>0.65</v>
      </c>
      <c r="AA311" s="42" t="s">
        <v>97</v>
      </c>
      <c r="AB311" s="84" t="s">
        <v>1538</v>
      </c>
      <c r="AC311" s="54" t="s">
        <v>1453</v>
      </c>
      <c r="AD311" s="54" t="s">
        <v>99</v>
      </c>
      <c r="AE311" s="55" t="str">
        <f t="shared" si="1"/>
        <v>12</v>
      </c>
      <c r="AF311" s="168">
        <v>0.42</v>
      </c>
      <c r="AG311" s="80">
        <f t="shared" si="40"/>
        <v>0.6006</v>
      </c>
      <c r="AH311" s="55">
        <f t="shared" si="2"/>
        <v>-0.585</v>
      </c>
      <c r="AI311" s="55">
        <f t="shared" si="9"/>
        <v>0.588</v>
      </c>
      <c r="AJ311" s="41">
        <f t="shared" si="3"/>
        <v>0.3538461538</v>
      </c>
      <c r="AK311" s="55"/>
      <c r="AL311" s="55"/>
      <c r="AM311" s="55"/>
      <c r="AN311" s="55"/>
      <c r="AO311" s="55"/>
      <c r="AP311" s="55"/>
      <c r="AQ311" s="55"/>
      <c r="AR311" s="55"/>
    </row>
    <row r="312" ht="15.75" customHeight="1">
      <c r="A312" s="101"/>
      <c r="B312" s="60" t="s">
        <v>45</v>
      </c>
      <c r="C312" s="61" t="s">
        <v>1539</v>
      </c>
      <c r="D312" s="62" t="s">
        <v>1540</v>
      </c>
      <c r="E312" s="63">
        <v>0.0</v>
      </c>
      <c r="F312" s="63">
        <v>0.0</v>
      </c>
      <c r="G312" s="63" t="s">
        <v>86</v>
      </c>
      <c r="H312" s="102" t="s">
        <v>1541</v>
      </c>
      <c r="I312" s="64" t="s">
        <v>1542</v>
      </c>
      <c r="J312" s="65"/>
      <c r="K312" s="65"/>
      <c r="L312" s="65"/>
      <c r="M312" s="66"/>
      <c r="N312" s="63">
        <v>0.0</v>
      </c>
      <c r="O312" s="67">
        <v>0.0</v>
      </c>
      <c r="P312" s="68"/>
      <c r="Q312" s="68"/>
      <c r="R312" s="68"/>
      <c r="S312" s="66"/>
      <c r="T312" s="66"/>
      <c r="U312" s="66"/>
      <c r="V312" s="66"/>
      <c r="W312" s="66"/>
      <c r="X312" s="66"/>
      <c r="Y312" s="69"/>
      <c r="Z312" s="70">
        <v>0.75</v>
      </c>
      <c r="AA312" s="63" t="s">
        <v>97</v>
      </c>
      <c r="AB312" s="71" t="s">
        <v>1543</v>
      </c>
      <c r="AC312" s="72" t="s">
        <v>1453</v>
      </c>
      <c r="AD312" s="72" t="s">
        <v>99</v>
      </c>
      <c r="AE312" s="74" t="str">
        <f t="shared" si="1"/>
        <v>12</v>
      </c>
      <c r="AF312" s="74">
        <v>0.49</v>
      </c>
      <c r="AG312" s="80">
        <f t="shared" si="40"/>
        <v>0.7007</v>
      </c>
      <c r="AH312" s="55">
        <f t="shared" si="2"/>
        <v>-0.675</v>
      </c>
      <c r="AI312" s="55">
        <f t="shared" si="9"/>
        <v>0.686</v>
      </c>
      <c r="AJ312" s="41">
        <f t="shared" si="3"/>
        <v>0.3466666667</v>
      </c>
      <c r="AK312" s="55"/>
      <c r="AL312" s="55"/>
      <c r="AM312" s="55"/>
      <c r="AN312" s="55"/>
      <c r="AO312" s="55"/>
      <c r="AP312" s="55"/>
      <c r="AQ312" s="55"/>
      <c r="AR312" s="55"/>
    </row>
    <row r="313" ht="15.75" customHeight="1">
      <c r="A313" s="81"/>
      <c r="B313" s="82" t="s">
        <v>45</v>
      </c>
      <c r="C313" s="83" t="s">
        <v>1544</v>
      </c>
      <c r="D313" s="163" t="s">
        <v>1545</v>
      </c>
      <c r="E313" s="42">
        <v>1.0</v>
      </c>
      <c r="F313" s="42">
        <v>0.0</v>
      </c>
      <c r="G313" s="42" t="s">
        <v>47</v>
      </c>
      <c r="H313" s="174" t="s">
        <v>1545</v>
      </c>
      <c r="I313" s="47" t="s">
        <v>1546</v>
      </c>
      <c r="J313" s="48"/>
      <c r="K313" s="48"/>
      <c r="L313" s="48"/>
      <c r="M313" s="43"/>
      <c r="N313" s="42">
        <v>1.0</v>
      </c>
      <c r="O313" s="49">
        <v>1000.0</v>
      </c>
      <c r="P313" s="50"/>
      <c r="Q313" s="50"/>
      <c r="R313" s="50"/>
      <c r="S313" s="43"/>
      <c r="T313" s="43"/>
      <c r="U313" s="43"/>
      <c r="V313" s="43"/>
      <c r="W313" s="43"/>
      <c r="X313" s="43"/>
      <c r="Y313" s="51"/>
      <c r="Z313" s="52">
        <v>0.65</v>
      </c>
      <c r="AA313" s="42" t="s">
        <v>97</v>
      </c>
      <c r="AB313" s="84" t="s">
        <v>1547</v>
      </c>
      <c r="AC313" s="54" t="s">
        <v>1453</v>
      </c>
      <c r="AD313" s="54" t="s">
        <v>99</v>
      </c>
      <c r="AE313" s="85" t="str">
        <f t="shared" si="1"/>
        <v>12</v>
      </c>
      <c r="AF313" s="55">
        <v>0.42</v>
      </c>
      <c r="AG313" s="80">
        <f t="shared" si="40"/>
        <v>0.6006</v>
      </c>
      <c r="AH313" s="55">
        <f t="shared" si="2"/>
        <v>-0.585</v>
      </c>
      <c r="AI313" s="55">
        <f t="shared" si="9"/>
        <v>0.588</v>
      </c>
      <c r="AJ313" s="41">
        <f t="shared" si="3"/>
        <v>0.3538461538</v>
      </c>
      <c r="AK313" s="74"/>
      <c r="AL313" s="74"/>
      <c r="AM313" s="74"/>
      <c r="AN313" s="74"/>
      <c r="AO313" s="74"/>
      <c r="AP313" s="74"/>
      <c r="AQ313" s="74"/>
      <c r="AR313" s="74"/>
    </row>
    <row r="314" ht="15.75" customHeight="1">
      <c r="A314" s="81"/>
      <c r="B314" s="82" t="s">
        <v>45</v>
      </c>
      <c r="C314" s="83" t="s">
        <v>1548</v>
      </c>
      <c r="D314" s="45" t="s">
        <v>1549</v>
      </c>
      <c r="E314" s="42">
        <v>1.0</v>
      </c>
      <c r="F314" s="42">
        <v>0.0</v>
      </c>
      <c r="G314" s="42" t="s">
        <v>47</v>
      </c>
      <c r="H314" s="45" t="s">
        <v>1549</v>
      </c>
      <c r="I314" s="47" t="s">
        <v>1550</v>
      </c>
      <c r="J314" s="48"/>
      <c r="K314" s="48"/>
      <c r="L314" s="48"/>
      <c r="M314" s="43"/>
      <c r="N314" s="42">
        <v>1.0</v>
      </c>
      <c r="O314" s="49">
        <v>1000.0</v>
      </c>
      <c r="P314" s="50"/>
      <c r="Q314" s="50"/>
      <c r="R314" s="50"/>
      <c r="S314" s="43"/>
      <c r="T314" s="43"/>
      <c r="U314" s="43"/>
      <c r="V314" s="43"/>
      <c r="W314" s="43"/>
      <c r="X314" s="43"/>
      <c r="Y314" s="51"/>
      <c r="Z314" s="52">
        <v>0.65</v>
      </c>
      <c r="AA314" s="42" t="s">
        <v>97</v>
      </c>
      <c r="AB314" s="53" t="s">
        <v>1551</v>
      </c>
      <c r="AC314" s="54" t="s">
        <v>1453</v>
      </c>
      <c r="AD314" s="54" t="s">
        <v>99</v>
      </c>
      <c r="AE314" s="85" t="str">
        <f t="shared" si="1"/>
        <v>12</v>
      </c>
      <c r="AF314" s="55">
        <v>0.42</v>
      </c>
      <c r="AG314" s="80">
        <f t="shared" si="40"/>
        <v>0.6006</v>
      </c>
      <c r="AH314" s="55">
        <f t="shared" si="2"/>
        <v>-0.585</v>
      </c>
      <c r="AI314" s="55">
        <f t="shared" si="9"/>
        <v>0.588</v>
      </c>
      <c r="AJ314" s="41">
        <f t="shared" si="3"/>
        <v>0.3538461538</v>
      </c>
      <c r="AK314" s="55"/>
      <c r="AL314" s="55"/>
      <c r="AM314" s="55"/>
      <c r="AN314" s="55"/>
      <c r="AO314" s="55"/>
      <c r="AP314" s="55"/>
      <c r="AQ314" s="55"/>
      <c r="AR314" s="55"/>
    </row>
    <row r="315" ht="15.75" customHeight="1">
      <c r="A315" s="81"/>
      <c r="B315" s="82" t="s">
        <v>45</v>
      </c>
      <c r="C315" s="83" t="s">
        <v>1552</v>
      </c>
      <c r="D315" s="45" t="s">
        <v>1553</v>
      </c>
      <c r="E315" s="42">
        <v>1.0</v>
      </c>
      <c r="F315" s="42">
        <v>0.0</v>
      </c>
      <c r="G315" s="42" t="s">
        <v>47</v>
      </c>
      <c r="H315" s="45" t="s">
        <v>1553</v>
      </c>
      <c r="I315" s="47" t="s">
        <v>1554</v>
      </c>
      <c r="J315" s="48"/>
      <c r="K315" s="48"/>
      <c r="L315" s="48"/>
      <c r="M315" s="43"/>
      <c r="N315" s="42">
        <v>1.0</v>
      </c>
      <c r="O315" s="49">
        <v>1000.0</v>
      </c>
      <c r="P315" s="50"/>
      <c r="Q315" s="50"/>
      <c r="R315" s="50"/>
      <c r="S315" s="43"/>
      <c r="T315" s="43"/>
      <c r="U315" s="43"/>
      <c r="V315" s="43"/>
      <c r="W315" s="43"/>
      <c r="X315" s="43"/>
      <c r="Y315" s="51"/>
      <c r="Z315" s="52">
        <v>2.59</v>
      </c>
      <c r="AA315" s="42" t="s">
        <v>626</v>
      </c>
      <c r="AB315" s="84" t="s">
        <v>1555</v>
      </c>
      <c r="AC315" s="54" t="s">
        <v>1453</v>
      </c>
      <c r="AD315" s="54" t="s">
        <v>92</v>
      </c>
      <c r="AE315" s="85" t="str">
        <f t="shared" si="1"/>
        <v>6</v>
      </c>
      <c r="AF315" s="55">
        <v>1.71</v>
      </c>
      <c r="AG315" s="56">
        <f>AF315*0.423+AF315</f>
        <v>2.43333</v>
      </c>
      <c r="AH315" s="55">
        <f t="shared" si="2"/>
        <v>-2.331</v>
      </c>
      <c r="AI315" s="55">
        <f t="shared" si="9"/>
        <v>2.394</v>
      </c>
      <c r="AJ315" s="41">
        <f t="shared" si="3"/>
        <v>0.3397683398</v>
      </c>
      <c r="AK315" s="74"/>
      <c r="AL315" s="74"/>
      <c r="AM315" s="74"/>
      <c r="AN315" s="74"/>
      <c r="AO315" s="74"/>
      <c r="AP315" s="74"/>
      <c r="AQ315" s="74"/>
      <c r="AR315" s="74"/>
    </row>
    <row r="316" ht="15.75" customHeight="1">
      <c r="A316" s="63"/>
      <c r="B316" s="66" t="s">
        <v>45</v>
      </c>
      <c r="C316" s="105" t="s">
        <v>1556</v>
      </c>
      <c r="D316" s="102" t="s">
        <v>1557</v>
      </c>
      <c r="E316" s="106">
        <v>0.0</v>
      </c>
      <c r="F316" s="63">
        <v>0.0</v>
      </c>
      <c r="G316" s="63" t="s">
        <v>86</v>
      </c>
      <c r="H316" s="102" t="s">
        <v>1558</v>
      </c>
      <c r="I316" s="64" t="s">
        <v>1559</v>
      </c>
      <c r="J316" s="65"/>
      <c r="K316" s="65"/>
      <c r="L316" s="65"/>
      <c r="M316" s="66"/>
      <c r="N316" s="63">
        <v>0.0</v>
      </c>
      <c r="O316" s="67">
        <v>0.0</v>
      </c>
      <c r="P316" s="68"/>
      <c r="Q316" s="68"/>
      <c r="R316" s="68"/>
      <c r="S316" s="66"/>
      <c r="T316" s="66"/>
      <c r="U316" s="66"/>
      <c r="V316" s="66"/>
      <c r="W316" s="66"/>
      <c r="X316" s="66"/>
      <c r="Y316" s="69"/>
      <c r="Z316" s="70">
        <v>1.29</v>
      </c>
      <c r="AA316" s="63" t="s">
        <v>417</v>
      </c>
      <c r="AB316" s="104" t="s">
        <v>1560</v>
      </c>
      <c r="AC316" s="72" t="s">
        <v>1561</v>
      </c>
      <c r="AD316" s="72" t="s">
        <v>99</v>
      </c>
      <c r="AE316" s="74" t="str">
        <f t="shared" si="1"/>
        <v>12</v>
      </c>
      <c r="AF316" s="74">
        <v>0.83</v>
      </c>
      <c r="AG316" s="75">
        <f>AF316*0.5+AF316</f>
        <v>1.245</v>
      </c>
      <c r="AH316" s="74">
        <f t="shared" si="2"/>
        <v>-1.161</v>
      </c>
      <c r="AI316" s="74">
        <f t="shared" si="9"/>
        <v>1.162</v>
      </c>
      <c r="AJ316" s="41">
        <f t="shared" si="3"/>
        <v>0.3565891473</v>
      </c>
      <c r="AK316" s="74"/>
      <c r="AL316" s="74"/>
      <c r="AM316" s="74"/>
      <c r="AN316" s="74"/>
      <c r="AO316" s="74"/>
      <c r="AP316" s="74"/>
      <c r="AQ316" s="74"/>
      <c r="AR316" s="74"/>
    </row>
    <row r="317" ht="15.75" customHeight="1">
      <c r="A317" s="63"/>
      <c r="B317" s="66" t="s">
        <v>45</v>
      </c>
      <c r="C317" s="105" t="s">
        <v>1562</v>
      </c>
      <c r="D317" s="102" t="s">
        <v>1563</v>
      </c>
      <c r="E317" s="106">
        <v>0.0</v>
      </c>
      <c r="F317" s="63">
        <v>0.0</v>
      </c>
      <c r="G317" s="63" t="s">
        <v>86</v>
      </c>
      <c r="H317" s="102" t="s">
        <v>1564</v>
      </c>
      <c r="I317" s="64" t="s">
        <v>1565</v>
      </c>
      <c r="J317" s="65"/>
      <c r="K317" s="65"/>
      <c r="L317" s="65"/>
      <c r="M317" s="66"/>
      <c r="N317" s="63">
        <v>0.0</v>
      </c>
      <c r="O317" s="67">
        <v>0.0</v>
      </c>
      <c r="P317" s="68"/>
      <c r="Q317" s="68"/>
      <c r="R317" s="68"/>
      <c r="S317" s="66"/>
      <c r="T317" s="66"/>
      <c r="U317" s="66"/>
      <c r="V317" s="66"/>
      <c r="W317" s="66"/>
      <c r="X317" s="66"/>
      <c r="Y317" s="69"/>
      <c r="Z317" s="70">
        <v>0.95</v>
      </c>
      <c r="AA317" s="63" t="s">
        <v>417</v>
      </c>
      <c r="AB317" s="104" t="s">
        <v>1566</v>
      </c>
      <c r="AC317" s="72" t="s">
        <v>1567</v>
      </c>
      <c r="AD317" s="72" t="s">
        <v>99</v>
      </c>
      <c r="AE317" s="74" t="str">
        <f t="shared" si="1"/>
        <v>12</v>
      </c>
      <c r="AF317" s="74">
        <v>0.63</v>
      </c>
      <c r="AG317" s="75">
        <f>AF317*0.45+AF317</f>
        <v>0.9135</v>
      </c>
      <c r="AH317" s="74">
        <f t="shared" si="2"/>
        <v>-0.855</v>
      </c>
      <c r="AI317" s="74">
        <f t="shared" si="9"/>
        <v>0.882</v>
      </c>
      <c r="AJ317" s="41">
        <f t="shared" si="3"/>
        <v>0.3368421053</v>
      </c>
      <c r="AK317" s="74"/>
      <c r="AL317" s="74"/>
      <c r="AM317" s="74"/>
      <c r="AN317" s="74"/>
      <c r="AO317" s="74"/>
      <c r="AP317" s="74"/>
      <c r="AQ317" s="74"/>
      <c r="AR317" s="74"/>
    </row>
    <row r="318" ht="15.75" customHeight="1">
      <c r="A318" s="42"/>
      <c r="B318" s="43" t="s">
        <v>45</v>
      </c>
      <c r="C318" s="113" t="s">
        <v>1568</v>
      </c>
      <c r="D318" s="132" t="s">
        <v>1569</v>
      </c>
      <c r="E318" s="77">
        <v>1.0</v>
      </c>
      <c r="F318" s="42">
        <v>0.0</v>
      </c>
      <c r="G318" s="42" t="s">
        <v>47</v>
      </c>
      <c r="H318" s="78" t="s">
        <v>1570</v>
      </c>
      <c r="I318" s="47" t="s">
        <v>506</v>
      </c>
      <c r="J318" s="48"/>
      <c r="K318" s="48"/>
      <c r="L318" s="48"/>
      <c r="M318" s="43"/>
      <c r="N318" s="42">
        <v>1.0</v>
      </c>
      <c r="O318" s="49">
        <v>1000.0</v>
      </c>
      <c r="P318" s="50"/>
      <c r="Q318" s="50"/>
      <c r="R318" s="50"/>
      <c r="S318" s="43"/>
      <c r="T318" s="43"/>
      <c r="U318" s="43"/>
      <c r="V318" s="43"/>
      <c r="W318" s="43"/>
      <c r="X318" s="43"/>
      <c r="Y318" s="51"/>
      <c r="Z318" s="133">
        <v>3.25</v>
      </c>
      <c r="AA318" s="42" t="s">
        <v>111</v>
      </c>
      <c r="AB318" s="53" t="s">
        <v>1571</v>
      </c>
      <c r="AC318" s="54" t="s">
        <v>1572</v>
      </c>
      <c r="AD318" s="54" t="s">
        <v>99</v>
      </c>
      <c r="AE318" s="55" t="str">
        <f t="shared" si="1"/>
        <v>12</v>
      </c>
      <c r="AF318" s="55">
        <v>1.84</v>
      </c>
      <c r="AG318" s="56">
        <v>2.75</v>
      </c>
      <c r="AH318" s="55">
        <f t="shared" si="2"/>
        <v>-2.925</v>
      </c>
      <c r="AI318" s="55">
        <f t="shared" si="9"/>
        <v>2.576</v>
      </c>
      <c r="AJ318" s="41">
        <f t="shared" si="3"/>
        <v>0.4338461538</v>
      </c>
      <c r="AK318" s="55"/>
      <c r="AL318" s="55"/>
      <c r="AM318" s="55"/>
      <c r="AN318" s="55"/>
      <c r="AO318" s="55"/>
      <c r="AP318" s="55"/>
      <c r="AQ318" s="55"/>
      <c r="AR318" s="55"/>
    </row>
    <row r="319" ht="15.75" customHeight="1">
      <c r="A319" s="42"/>
      <c r="B319" s="43" t="s">
        <v>45</v>
      </c>
      <c r="C319" s="113" t="s">
        <v>1573</v>
      </c>
      <c r="D319" s="132" t="s">
        <v>1574</v>
      </c>
      <c r="E319" s="77">
        <v>1.0</v>
      </c>
      <c r="F319" s="42">
        <v>0.0</v>
      </c>
      <c r="G319" s="42" t="s">
        <v>47</v>
      </c>
      <c r="H319" s="132" t="s">
        <v>1575</v>
      </c>
      <c r="I319" s="134" t="s">
        <v>1576</v>
      </c>
      <c r="J319" s="48"/>
      <c r="K319" s="48"/>
      <c r="L319" s="48"/>
      <c r="M319" s="43"/>
      <c r="N319" s="42">
        <v>1.0</v>
      </c>
      <c r="O319" s="49">
        <v>1000.0</v>
      </c>
      <c r="P319" s="50"/>
      <c r="Q319" s="50"/>
      <c r="R319" s="50"/>
      <c r="S319" s="43"/>
      <c r="T319" s="43"/>
      <c r="U319" s="43"/>
      <c r="V319" s="43"/>
      <c r="W319" s="43"/>
      <c r="X319" s="43"/>
      <c r="Y319" s="51"/>
      <c r="Z319" s="133">
        <v>3.25</v>
      </c>
      <c r="AA319" s="42" t="s">
        <v>111</v>
      </c>
      <c r="AB319" s="53" t="s">
        <v>1577</v>
      </c>
      <c r="AC319" s="54" t="s">
        <v>1572</v>
      </c>
      <c r="AD319" s="54" t="s">
        <v>99</v>
      </c>
      <c r="AE319" s="55" t="str">
        <f t="shared" si="1"/>
        <v>12</v>
      </c>
      <c r="AF319" s="55">
        <v>1.87</v>
      </c>
      <c r="AG319" s="56">
        <v>2.75</v>
      </c>
      <c r="AH319" s="55">
        <f t="shared" si="2"/>
        <v>-2.925</v>
      </c>
      <c r="AI319" s="55">
        <f t="shared" si="9"/>
        <v>2.618</v>
      </c>
      <c r="AJ319" s="41">
        <f t="shared" si="3"/>
        <v>0.4246153846</v>
      </c>
      <c r="AK319" s="55"/>
      <c r="AL319" s="55"/>
      <c r="AM319" s="55"/>
      <c r="AN319" s="55"/>
      <c r="AO319" s="55"/>
      <c r="AP319" s="55"/>
      <c r="AQ319" s="55"/>
      <c r="AR319" s="55"/>
    </row>
    <row r="320" ht="15.75" customHeight="1">
      <c r="A320" s="96"/>
      <c r="B320" s="82" t="s">
        <v>45</v>
      </c>
      <c r="C320" s="175" t="s">
        <v>1578</v>
      </c>
      <c r="D320" s="139" t="s">
        <v>1579</v>
      </c>
      <c r="E320" s="77">
        <v>1.0</v>
      </c>
      <c r="F320" s="42">
        <v>0.0</v>
      </c>
      <c r="G320" s="42" t="s">
        <v>47</v>
      </c>
      <c r="H320" s="139" t="s">
        <v>1579</v>
      </c>
      <c r="I320" s="47" t="s">
        <v>1580</v>
      </c>
      <c r="J320" s="48"/>
      <c r="K320" s="48"/>
      <c r="L320" s="48"/>
      <c r="M320" s="43"/>
      <c r="N320" s="42">
        <v>1.0</v>
      </c>
      <c r="O320" s="49">
        <v>1000.0</v>
      </c>
      <c r="P320" s="50"/>
      <c r="Q320" s="50"/>
      <c r="R320" s="50"/>
      <c r="S320" s="43"/>
      <c r="T320" s="43"/>
      <c r="U320" s="43"/>
      <c r="V320" s="43"/>
      <c r="W320" s="43"/>
      <c r="X320" s="43"/>
      <c r="Y320" s="51"/>
      <c r="Z320" s="52">
        <v>2.45</v>
      </c>
      <c r="AA320" s="42" t="s">
        <v>1105</v>
      </c>
      <c r="AB320" s="84" t="s">
        <v>1581</v>
      </c>
      <c r="AC320" s="54"/>
      <c r="AD320" s="54" t="s">
        <v>99</v>
      </c>
      <c r="AE320" s="55" t="str">
        <f t="shared" si="1"/>
        <v>12</v>
      </c>
      <c r="AF320" s="55">
        <v>1.58</v>
      </c>
      <c r="AG320" s="56">
        <f>AF320*0.45+AF320</f>
        <v>2.291</v>
      </c>
      <c r="AH320" s="55">
        <f t="shared" si="2"/>
        <v>-2.205</v>
      </c>
      <c r="AI320" s="55">
        <f t="shared" si="9"/>
        <v>2.212</v>
      </c>
      <c r="AJ320" s="41">
        <f t="shared" si="3"/>
        <v>0.3551020408</v>
      </c>
      <c r="AK320" s="176"/>
      <c r="AL320" s="176"/>
      <c r="AM320" s="176"/>
      <c r="AN320" s="176"/>
      <c r="AO320" s="176"/>
      <c r="AP320" s="176"/>
      <c r="AQ320" s="176"/>
      <c r="AR320" s="176"/>
    </row>
    <row r="321" ht="15.75" customHeight="1">
      <c r="A321" s="42"/>
      <c r="B321" s="43" t="s">
        <v>45</v>
      </c>
      <c r="C321" s="44" t="s">
        <v>1582</v>
      </c>
      <c r="D321" s="78" t="s">
        <v>1583</v>
      </c>
      <c r="E321" s="77">
        <v>1.0</v>
      </c>
      <c r="F321" s="42">
        <v>0.0</v>
      </c>
      <c r="G321" s="42" t="s">
        <v>47</v>
      </c>
      <c r="H321" s="78" t="s">
        <v>1584</v>
      </c>
      <c r="I321" s="47" t="s">
        <v>1585</v>
      </c>
      <c r="J321" s="48"/>
      <c r="K321" s="48"/>
      <c r="L321" s="48"/>
      <c r="M321" s="43"/>
      <c r="N321" s="42">
        <v>1.0</v>
      </c>
      <c r="O321" s="49">
        <v>1000.0</v>
      </c>
      <c r="P321" s="50"/>
      <c r="Q321" s="50"/>
      <c r="R321" s="50"/>
      <c r="S321" s="43"/>
      <c r="T321" s="43"/>
      <c r="U321" s="43"/>
      <c r="V321" s="43"/>
      <c r="W321" s="43"/>
      <c r="X321" s="43"/>
      <c r="Y321" s="51"/>
      <c r="Z321" s="52">
        <v>2.29</v>
      </c>
      <c r="AA321" s="42" t="s">
        <v>111</v>
      </c>
      <c r="AB321" s="148" t="s">
        <v>1586</v>
      </c>
      <c r="AC321" s="54" t="s">
        <v>1572</v>
      </c>
      <c r="AD321" s="54" t="s">
        <v>99</v>
      </c>
      <c r="AE321" s="55" t="str">
        <f t="shared" si="1"/>
        <v>12</v>
      </c>
      <c r="AF321" s="55">
        <v>1.02</v>
      </c>
      <c r="AG321" s="80">
        <v>1.75</v>
      </c>
      <c r="AH321" s="55">
        <f t="shared" si="2"/>
        <v>-2.061</v>
      </c>
      <c r="AI321" s="55">
        <f t="shared" si="9"/>
        <v>1.428</v>
      </c>
      <c r="AJ321" s="41">
        <f t="shared" si="3"/>
        <v>0.5545851528</v>
      </c>
      <c r="AK321" s="55"/>
      <c r="AL321" s="55"/>
      <c r="AM321" s="55"/>
      <c r="AN321" s="55"/>
      <c r="AO321" s="55"/>
      <c r="AP321" s="55"/>
      <c r="AQ321" s="55"/>
      <c r="AR321" s="55"/>
    </row>
    <row r="322" ht="15.75" customHeight="1">
      <c r="A322" s="42"/>
      <c r="B322" s="43" t="s">
        <v>45</v>
      </c>
      <c r="C322" s="44" t="s">
        <v>1587</v>
      </c>
      <c r="D322" s="78" t="s">
        <v>1588</v>
      </c>
      <c r="E322" s="77">
        <v>1.0</v>
      </c>
      <c r="F322" s="42">
        <v>0.0</v>
      </c>
      <c r="G322" s="42" t="s">
        <v>47</v>
      </c>
      <c r="H322" s="78" t="s">
        <v>1589</v>
      </c>
      <c r="I322" s="47" t="s">
        <v>1590</v>
      </c>
      <c r="J322" s="48"/>
      <c r="K322" s="48"/>
      <c r="L322" s="48"/>
      <c r="M322" s="43"/>
      <c r="N322" s="42">
        <v>1.0</v>
      </c>
      <c r="O322" s="49">
        <v>1000.0</v>
      </c>
      <c r="P322" s="50"/>
      <c r="Q322" s="50"/>
      <c r="R322" s="50"/>
      <c r="S322" s="43"/>
      <c r="T322" s="43"/>
      <c r="U322" s="43"/>
      <c r="V322" s="43"/>
      <c r="W322" s="43"/>
      <c r="X322" s="43"/>
      <c r="Y322" s="51"/>
      <c r="Z322" s="52">
        <v>0.79</v>
      </c>
      <c r="AA322" s="42" t="s">
        <v>262</v>
      </c>
      <c r="AB322" s="53" t="s">
        <v>1591</v>
      </c>
      <c r="AC322" s="54" t="s">
        <v>1592</v>
      </c>
      <c r="AD322" s="54" t="s">
        <v>99</v>
      </c>
      <c r="AE322" s="55" t="str">
        <f t="shared" si="1"/>
        <v>12</v>
      </c>
      <c r="AF322" s="55">
        <v>0.37</v>
      </c>
      <c r="AG322" s="80">
        <f>AF322*0.86+AF322</f>
        <v>0.6882</v>
      </c>
      <c r="AH322" s="55">
        <f t="shared" si="2"/>
        <v>-0.711</v>
      </c>
      <c r="AI322" s="55">
        <f t="shared" si="9"/>
        <v>0.518</v>
      </c>
      <c r="AJ322" s="41">
        <f t="shared" si="3"/>
        <v>0.5316455696</v>
      </c>
      <c r="AK322" s="74"/>
      <c r="AL322" s="74"/>
      <c r="AM322" s="74"/>
      <c r="AN322" s="74"/>
      <c r="AO322" s="74"/>
      <c r="AP322" s="74"/>
      <c r="AQ322" s="74"/>
      <c r="AR322" s="74"/>
    </row>
    <row r="323" ht="15.75" customHeight="1">
      <c r="A323" s="63"/>
      <c r="B323" s="66" t="s">
        <v>45</v>
      </c>
      <c r="C323" s="105" t="s">
        <v>1593</v>
      </c>
      <c r="D323" s="102" t="s">
        <v>1594</v>
      </c>
      <c r="E323" s="106">
        <v>0.0</v>
      </c>
      <c r="F323" s="63">
        <v>0.0</v>
      </c>
      <c r="G323" s="63" t="s">
        <v>86</v>
      </c>
      <c r="H323" s="102" t="s">
        <v>1595</v>
      </c>
      <c r="I323" s="64" t="s">
        <v>1596</v>
      </c>
      <c r="J323" s="65"/>
      <c r="K323" s="65"/>
      <c r="L323" s="65"/>
      <c r="M323" s="66"/>
      <c r="N323" s="63">
        <v>0.0</v>
      </c>
      <c r="O323" s="67">
        <v>0.0</v>
      </c>
      <c r="P323" s="68"/>
      <c r="Q323" s="68"/>
      <c r="R323" s="68"/>
      <c r="S323" s="66"/>
      <c r="T323" s="66"/>
      <c r="U323" s="66"/>
      <c r="V323" s="66"/>
      <c r="W323" s="66"/>
      <c r="X323" s="66"/>
      <c r="Y323" s="69"/>
      <c r="Z323" s="70">
        <v>0.8</v>
      </c>
      <c r="AA323" s="63" t="s">
        <v>291</v>
      </c>
      <c r="AB323" s="104" t="s">
        <v>1597</v>
      </c>
      <c r="AC323" s="72" t="s">
        <v>1592</v>
      </c>
      <c r="AD323" s="72" t="s">
        <v>92</v>
      </c>
      <c r="AE323" s="74" t="str">
        <f t="shared" si="1"/>
        <v>6</v>
      </c>
      <c r="AF323" s="74">
        <v>0.53</v>
      </c>
      <c r="AG323" s="75">
        <f>AF323*0.41+AF323</f>
        <v>0.7473</v>
      </c>
      <c r="AH323" s="74">
        <f t="shared" si="2"/>
        <v>-0.72</v>
      </c>
      <c r="AI323" s="74">
        <f t="shared" si="9"/>
        <v>0.742</v>
      </c>
      <c r="AJ323" s="41">
        <f t="shared" si="3"/>
        <v>0.3375</v>
      </c>
      <c r="AK323" s="74"/>
      <c r="AL323" s="74"/>
      <c r="AM323" s="74"/>
      <c r="AN323" s="74"/>
      <c r="AO323" s="74"/>
      <c r="AP323" s="74"/>
      <c r="AQ323" s="74"/>
      <c r="AR323" s="74"/>
    </row>
    <row r="324" ht="15.75" customHeight="1">
      <c r="A324" s="63"/>
      <c r="B324" s="66" t="s">
        <v>45</v>
      </c>
      <c r="C324" s="105" t="s">
        <v>1598</v>
      </c>
      <c r="D324" s="102" t="s">
        <v>1599</v>
      </c>
      <c r="E324" s="106">
        <v>0.0</v>
      </c>
      <c r="F324" s="63">
        <v>0.0</v>
      </c>
      <c r="G324" s="63" t="s">
        <v>86</v>
      </c>
      <c r="H324" s="102" t="s">
        <v>1600</v>
      </c>
      <c r="I324" s="64" t="s">
        <v>1601</v>
      </c>
      <c r="J324" s="65"/>
      <c r="K324" s="65"/>
      <c r="L324" s="65"/>
      <c r="M324" s="66"/>
      <c r="N324" s="63">
        <v>0.0</v>
      </c>
      <c r="O324" s="67">
        <v>0.0</v>
      </c>
      <c r="P324" s="68"/>
      <c r="Q324" s="68"/>
      <c r="R324" s="68"/>
      <c r="S324" s="66"/>
      <c r="T324" s="66"/>
      <c r="U324" s="66"/>
      <c r="V324" s="66"/>
      <c r="W324" s="66"/>
      <c r="X324" s="66"/>
      <c r="Y324" s="69"/>
      <c r="Z324" s="70">
        <v>0.65</v>
      </c>
      <c r="AA324" s="63" t="s">
        <v>262</v>
      </c>
      <c r="AB324" s="104" t="s">
        <v>1602</v>
      </c>
      <c r="AC324" s="72" t="s">
        <v>1592</v>
      </c>
      <c r="AD324" s="72" t="s">
        <v>99</v>
      </c>
      <c r="AE324" s="74" t="str">
        <f t="shared" si="1"/>
        <v>12</v>
      </c>
      <c r="AF324" s="74">
        <v>0.23</v>
      </c>
      <c r="AG324" s="75">
        <f>AF324*1.4+AF324</f>
        <v>0.552</v>
      </c>
      <c r="AH324" s="55">
        <f t="shared" si="2"/>
        <v>-0.585</v>
      </c>
      <c r="AI324" s="55">
        <f t="shared" si="9"/>
        <v>0.322</v>
      </c>
      <c r="AJ324" s="41">
        <f t="shared" si="3"/>
        <v>0.6461538462</v>
      </c>
      <c r="AK324" s="55"/>
      <c r="AL324" s="55"/>
      <c r="AM324" s="55"/>
      <c r="AN324" s="55"/>
      <c r="AO324" s="55"/>
      <c r="AP324" s="55"/>
      <c r="AQ324" s="55"/>
      <c r="AR324" s="55"/>
    </row>
    <row r="325" ht="15.75" customHeight="1">
      <c r="A325" s="42"/>
      <c r="B325" s="43" t="s">
        <v>45</v>
      </c>
      <c r="C325" s="44" t="s">
        <v>1603</v>
      </c>
      <c r="D325" s="78" t="s">
        <v>1604</v>
      </c>
      <c r="E325" s="77">
        <v>1.0</v>
      </c>
      <c r="F325" s="42">
        <v>0.0</v>
      </c>
      <c r="G325" s="42" t="s">
        <v>47</v>
      </c>
      <c r="H325" s="78" t="s">
        <v>1605</v>
      </c>
      <c r="I325" s="47" t="s">
        <v>1606</v>
      </c>
      <c r="J325" s="48"/>
      <c r="K325" s="48"/>
      <c r="L325" s="48"/>
      <c r="M325" s="43"/>
      <c r="N325" s="42">
        <v>1.0</v>
      </c>
      <c r="O325" s="49">
        <v>1000.0</v>
      </c>
      <c r="P325" s="50"/>
      <c r="Q325" s="50"/>
      <c r="R325" s="50"/>
      <c r="S325" s="43"/>
      <c r="T325" s="43"/>
      <c r="U325" s="43"/>
      <c r="V325" s="43"/>
      <c r="W325" s="43"/>
      <c r="X325" s="43"/>
      <c r="Y325" s="51"/>
      <c r="Z325" s="52">
        <v>4.79</v>
      </c>
      <c r="AA325" s="42" t="s">
        <v>97</v>
      </c>
      <c r="AB325" s="53" t="s">
        <v>1607</v>
      </c>
      <c r="AC325" s="54" t="s">
        <v>1592</v>
      </c>
      <c r="AD325" s="54" t="s">
        <v>92</v>
      </c>
      <c r="AE325" s="55" t="str">
        <f t="shared" si="1"/>
        <v>6</v>
      </c>
      <c r="AF325" s="55">
        <v>3.21</v>
      </c>
      <c r="AG325" s="56">
        <f t="shared" ref="AG325:AG327" si="41">AF325*0.4+AF325</f>
        <v>4.494</v>
      </c>
      <c r="AH325" s="55">
        <f t="shared" si="2"/>
        <v>-4.311</v>
      </c>
      <c r="AI325" s="55">
        <f t="shared" si="9"/>
        <v>4.494</v>
      </c>
      <c r="AJ325" s="41">
        <f t="shared" si="3"/>
        <v>0.3298538622</v>
      </c>
      <c r="AK325" s="55"/>
      <c r="AL325" s="55"/>
      <c r="AM325" s="55"/>
      <c r="AN325" s="55"/>
      <c r="AO325" s="55"/>
      <c r="AP325" s="55"/>
      <c r="AQ325" s="55"/>
      <c r="AR325" s="55"/>
    </row>
    <row r="326" ht="15.75" customHeight="1">
      <c r="A326" s="42"/>
      <c r="B326" s="43" t="s">
        <v>45</v>
      </c>
      <c r="C326" s="44" t="s">
        <v>1608</v>
      </c>
      <c r="D326" s="78" t="s">
        <v>1609</v>
      </c>
      <c r="E326" s="77">
        <v>1.0</v>
      </c>
      <c r="F326" s="42">
        <v>0.0</v>
      </c>
      <c r="G326" s="42" t="s">
        <v>47</v>
      </c>
      <c r="H326" s="78" t="s">
        <v>1609</v>
      </c>
      <c r="I326" s="47" t="s">
        <v>1610</v>
      </c>
      <c r="J326" s="48"/>
      <c r="K326" s="48"/>
      <c r="L326" s="48"/>
      <c r="M326" s="43"/>
      <c r="N326" s="42">
        <v>1.0</v>
      </c>
      <c r="O326" s="49">
        <v>1000.0</v>
      </c>
      <c r="P326" s="50"/>
      <c r="Q326" s="50"/>
      <c r="R326" s="50"/>
      <c r="S326" s="43"/>
      <c r="T326" s="43"/>
      <c r="U326" s="43"/>
      <c r="V326" s="43"/>
      <c r="W326" s="43"/>
      <c r="X326" s="43"/>
      <c r="Y326" s="51"/>
      <c r="Z326" s="52">
        <v>0.79</v>
      </c>
      <c r="AA326" s="42" t="s">
        <v>262</v>
      </c>
      <c r="AB326" s="53" t="s">
        <v>1611</v>
      </c>
      <c r="AC326" s="54" t="s">
        <v>1592</v>
      </c>
      <c r="AD326" s="54" t="s">
        <v>99</v>
      </c>
      <c r="AE326" s="55" t="str">
        <f t="shared" si="1"/>
        <v>12</v>
      </c>
      <c r="AF326" s="55">
        <v>0.46</v>
      </c>
      <c r="AG326" s="56">
        <f t="shared" si="41"/>
        <v>0.644</v>
      </c>
      <c r="AH326" s="55">
        <f t="shared" si="2"/>
        <v>-0.711</v>
      </c>
      <c r="AI326" s="55">
        <f t="shared" si="9"/>
        <v>0.644</v>
      </c>
      <c r="AJ326" s="57">
        <f t="shared" si="3"/>
        <v>0.417721519</v>
      </c>
      <c r="AK326" s="55"/>
      <c r="AL326" s="55"/>
      <c r="AM326" s="55"/>
      <c r="AN326" s="55"/>
      <c r="AO326" s="55"/>
      <c r="AP326" s="55"/>
      <c r="AQ326" s="55"/>
      <c r="AR326" s="55"/>
    </row>
    <row r="327" ht="15.75" customHeight="1">
      <c r="A327" s="42"/>
      <c r="B327" s="43" t="s">
        <v>45</v>
      </c>
      <c r="C327" s="44" t="s">
        <v>1612</v>
      </c>
      <c r="D327" s="78" t="s">
        <v>1613</v>
      </c>
      <c r="E327" s="77">
        <v>1.0</v>
      </c>
      <c r="F327" s="42">
        <v>0.0</v>
      </c>
      <c r="G327" s="42" t="s">
        <v>47</v>
      </c>
      <c r="H327" s="78" t="s">
        <v>1614</v>
      </c>
      <c r="I327" s="47" t="s">
        <v>1615</v>
      </c>
      <c r="J327" s="48"/>
      <c r="K327" s="48"/>
      <c r="L327" s="48"/>
      <c r="M327" s="43"/>
      <c r="N327" s="42">
        <v>1.0</v>
      </c>
      <c r="O327" s="49">
        <v>1000.0</v>
      </c>
      <c r="P327" s="50"/>
      <c r="Q327" s="50"/>
      <c r="R327" s="50"/>
      <c r="S327" s="43"/>
      <c r="T327" s="43"/>
      <c r="U327" s="43"/>
      <c r="V327" s="43"/>
      <c r="W327" s="43"/>
      <c r="X327" s="43"/>
      <c r="Y327" s="51"/>
      <c r="Z327" s="52">
        <v>0.5</v>
      </c>
      <c r="AA327" s="42" t="s">
        <v>291</v>
      </c>
      <c r="AB327" s="53" t="s">
        <v>1616</v>
      </c>
      <c r="AC327" s="54" t="s">
        <v>1592</v>
      </c>
      <c r="AD327" s="54" t="s">
        <v>99</v>
      </c>
      <c r="AE327" s="55" t="str">
        <f t="shared" si="1"/>
        <v>12</v>
      </c>
      <c r="AF327" s="55">
        <v>0.32</v>
      </c>
      <c r="AG327" s="80">
        <f t="shared" si="41"/>
        <v>0.448</v>
      </c>
      <c r="AH327" s="55">
        <f t="shared" si="2"/>
        <v>-0.45</v>
      </c>
      <c r="AI327" s="55">
        <f t="shared" si="9"/>
        <v>0.448</v>
      </c>
      <c r="AJ327" s="41">
        <f t="shared" si="3"/>
        <v>0.36</v>
      </c>
      <c r="AK327" s="55"/>
      <c r="AL327" s="55"/>
      <c r="AM327" s="55"/>
      <c r="AN327" s="55"/>
      <c r="AO327" s="55"/>
      <c r="AP327" s="55"/>
      <c r="AQ327" s="55"/>
      <c r="AR327" s="55"/>
    </row>
    <row r="328" ht="15.75" customHeight="1">
      <c r="A328" s="26"/>
      <c r="B328" s="27" t="s">
        <v>45</v>
      </c>
      <c r="C328" s="28" t="s">
        <v>1617</v>
      </c>
      <c r="D328" s="29" t="s">
        <v>1618</v>
      </c>
      <c r="E328" s="30">
        <v>0.0</v>
      </c>
      <c r="F328" s="26">
        <v>0.0</v>
      </c>
      <c r="G328" s="26" t="s">
        <v>86</v>
      </c>
      <c r="H328" s="29" t="s">
        <v>1619</v>
      </c>
      <c r="I328" s="31" t="s">
        <v>1620</v>
      </c>
      <c r="J328" s="32"/>
      <c r="K328" s="32"/>
      <c r="L328" s="32"/>
      <c r="M328" s="27"/>
      <c r="N328" s="26">
        <v>0.0</v>
      </c>
      <c r="O328" s="33">
        <v>0.0</v>
      </c>
      <c r="P328" s="34"/>
      <c r="Q328" s="34"/>
      <c r="R328" s="34"/>
      <c r="S328" s="27"/>
      <c r="T328" s="27"/>
      <c r="U328" s="27"/>
      <c r="V328" s="27"/>
      <c r="W328" s="27"/>
      <c r="X328" s="27"/>
      <c r="Y328" s="35"/>
      <c r="Z328" s="36">
        <v>0.65</v>
      </c>
      <c r="AA328" s="26" t="s">
        <v>291</v>
      </c>
      <c r="AB328" s="37" t="s">
        <v>1621</v>
      </c>
      <c r="AC328" s="93" t="s">
        <v>1592</v>
      </c>
      <c r="AD328" s="93" t="s">
        <v>99</v>
      </c>
      <c r="AE328" s="39" t="str">
        <f t="shared" si="1"/>
        <v>12</v>
      </c>
      <c r="AF328" s="39">
        <v>0.26</v>
      </c>
      <c r="AG328" s="40">
        <f>AF328*1.1+AF328</f>
        <v>0.546</v>
      </c>
      <c r="AH328" s="39">
        <f t="shared" si="2"/>
        <v>-0.585</v>
      </c>
      <c r="AI328" s="39">
        <f t="shared" si="9"/>
        <v>0.364</v>
      </c>
      <c r="AJ328" s="41">
        <f t="shared" si="3"/>
        <v>0.6</v>
      </c>
      <c r="AK328" s="39"/>
      <c r="AL328" s="39"/>
      <c r="AM328" s="39"/>
      <c r="AN328" s="39"/>
      <c r="AO328" s="39"/>
      <c r="AP328" s="39"/>
      <c r="AQ328" s="39"/>
      <c r="AR328" s="39"/>
    </row>
    <row r="329" ht="15.75" customHeight="1">
      <c r="A329" s="63"/>
      <c r="B329" s="66" t="s">
        <v>45</v>
      </c>
      <c r="C329" s="105" t="s">
        <v>1622</v>
      </c>
      <c r="D329" s="102" t="s">
        <v>1623</v>
      </c>
      <c r="E329" s="106">
        <v>0.0</v>
      </c>
      <c r="F329" s="63">
        <v>0.0</v>
      </c>
      <c r="G329" s="63" t="s">
        <v>86</v>
      </c>
      <c r="H329" s="102" t="s">
        <v>1624</v>
      </c>
      <c r="I329" s="64" t="s">
        <v>1625</v>
      </c>
      <c r="J329" s="65"/>
      <c r="K329" s="65"/>
      <c r="L329" s="65"/>
      <c r="M329" s="66"/>
      <c r="N329" s="63">
        <v>0.0</v>
      </c>
      <c r="O329" s="67">
        <v>0.0</v>
      </c>
      <c r="P329" s="68"/>
      <c r="Q329" s="68"/>
      <c r="R329" s="68"/>
      <c r="S329" s="66"/>
      <c r="T329" s="66"/>
      <c r="U329" s="66"/>
      <c r="V329" s="66"/>
      <c r="W329" s="66"/>
      <c r="X329" s="66"/>
      <c r="Y329" s="69"/>
      <c r="Z329" s="70">
        <v>0.85</v>
      </c>
      <c r="AA329" s="63" t="s">
        <v>291</v>
      </c>
      <c r="AB329" s="104" t="s">
        <v>1626</v>
      </c>
      <c r="AC329" s="72" t="s">
        <v>1592</v>
      </c>
      <c r="AD329" s="72" t="s">
        <v>99</v>
      </c>
      <c r="AE329" s="74" t="str">
        <f t="shared" si="1"/>
        <v>12</v>
      </c>
      <c r="AF329" s="74">
        <v>0.38</v>
      </c>
      <c r="AG329" s="80">
        <f>AF329*1+AF329</f>
        <v>0.76</v>
      </c>
      <c r="AH329" s="55">
        <f t="shared" si="2"/>
        <v>-0.765</v>
      </c>
      <c r="AI329" s="55">
        <f t="shared" si="9"/>
        <v>0.532</v>
      </c>
      <c r="AJ329" s="41">
        <f t="shared" si="3"/>
        <v>0.5529411765</v>
      </c>
      <c r="AK329" s="55"/>
      <c r="AL329" s="55"/>
      <c r="AM329" s="55"/>
      <c r="AN329" s="55"/>
      <c r="AO329" s="55"/>
      <c r="AP329" s="55"/>
      <c r="AQ329" s="55"/>
      <c r="AR329" s="55"/>
    </row>
    <row r="330" ht="15.75" customHeight="1">
      <c r="A330" s="42"/>
      <c r="B330" s="43" t="s">
        <v>45</v>
      </c>
      <c r="C330" s="44" t="s">
        <v>1627</v>
      </c>
      <c r="D330" s="78" t="s">
        <v>1628</v>
      </c>
      <c r="E330" s="77">
        <v>1.0</v>
      </c>
      <c r="F330" s="42">
        <v>0.0</v>
      </c>
      <c r="G330" s="42" t="s">
        <v>47</v>
      </c>
      <c r="H330" s="78" t="s">
        <v>1629</v>
      </c>
      <c r="I330" s="47" t="s">
        <v>1630</v>
      </c>
      <c r="J330" s="48"/>
      <c r="K330" s="48"/>
      <c r="L330" s="48"/>
      <c r="M330" s="43"/>
      <c r="N330" s="42">
        <v>1.0</v>
      </c>
      <c r="O330" s="49">
        <v>1000.0</v>
      </c>
      <c r="P330" s="50"/>
      <c r="Q330" s="50"/>
      <c r="R330" s="50"/>
      <c r="S330" s="43"/>
      <c r="T330" s="43"/>
      <c r="U330" s="43"/>
      <c r="V330" s="43"/>
      <c r="W330" s="43"/>
      <c r="X330" s="43"/>
      <c r="Y330" s="51"/>
      <c r="Z330" s="52">
        <v>0.7</v>
      </c>
      <c r="AA330" s="42" t="s">
        <v>268</v>
      </c>
      <c r="AB330" s="53" t="s">
        <v>1631</v>
      </c>
      <c r="AC330" s="54" t="s">
        <v>1592</v>
      </c>
      <c r="AD330" s="54" t="s">
        <v>99</v>
      </c>
      <c r="AE330" s="55" t="str">
        <f t="shared" si="1"/>
        <v>12</v>
      </c>
      <c r="AF330" s="55">
        <v>0.33</v>
      </c>
      <c r="AG330" s="80">
        <f>AF330*0.81+AF330</f>
        <v>0.5973</v>
      </c>
      <c r="AH330" s="55">
        <f t="shared" si="2"/>
        <v>-0.63</v>
      </c>
      <c r="AI330" s="55">
        <f t="shared" si="9"/>
        <v>0.462</v>
      </c>
      <c r="AJ330" s="41">
        <f t="shared" si="3"/>
        <v>0.5285714286</v>
      </c>
      <c r="AK330" s="55"/>
      <c r="AL330" s="55"/>
      <c r="AM330" s="55"/>
      <c r="AN330" s="55"/>
      <c r="AO330" s="55"/>
      <c r="AP330" s="55"/>
      <c r="AQ330" s="55"/>
      <c r="AR330" s="55"/>
    </row>
    <row r="331" ht="15.75" customHeight="1">
      <c r="A331" s="42"/>
      <c r="B331" s="43" t="s">
        <v>45</v>
      </c>
      <c r="C331" s="44" t="s">
        <v>1632</v>
      </c>
      <c r="D331" s="78" t="s">
        <v>1633</v>
      </c>
      <c r="E331" s="77">
        <v>1.0</v>
      </c>
      <c r="F331" s="42">
        <v>0.0</v>
      </c>
      <c r="G331" s="42" t="s">
        <v>47</v>
      </c>
      <c r="H331" s="78" t="s">
        <v>1634</v>
      </c>
      <c r="I331" s="47" t="s">
        <v>1635</v>
      </c>
      <c r="J331" s="48"/>
      <c r="K331" s="48"/>
      <c r="L331" s="48"/>
      <c r="M331" s="43"/>
      <c r="N331" s="42">
        <v>1.0</v>
      </c>
      <c r="O331" s="49">
        <v>1000.0</v>
      </c>
      <c r="P331" s="50"/>
      <c r="Q331" s="50"/>
      <c r="R331" s="50"/>
      <c r="S331" s="43"/>
      <c r="T331" s="43"/>
      <c r="U331" s="43"/>
      <c r="V331" s="43"/>
      <c r="W331" s="43"/>
      <c r="X331" s="43"/>
      <c r="Y331" s="51"/>
      <c r="Z331" s="52">
        <v>0.65</v>
      </c>
      <c r="AA331" s="42" t="s">
        <v>367</v>
      </c>
      <c r="AB331" s="53" t="s">
        <v>1636</v>
      </c>
      <c r="AC331" s="54" t="s">
        <v>1592</v>
      </c>
      <c r="AD331" s="54" t="s">
        <v>99</v>
      </c>
      <c r="AE331" s="55" t="str">
        <f t="shared" si="1"/>
        <v>12</v>
      </c>
      <c r="AF331" s="55">
        <v>0.25</v>
      </c>
      <c r="AG331" s="80">
        <f>AF331*1.19+AF331</f>
        <v>0.5475</v>
      </c>
      <c r="AH331" s="55">
        <f t="shared" si="2"/>
        <v>-0.585</v>
      </c>
      <c r="AI331" s="55">
        <f t="shared" si="9"/>
        <v>0.35</v>
      </c>
      <c r="AJ331" s="41">
        <f t="shared" si="3"/>
        <v>0.6153846154</v>
      </c>
      <c r="AK331" s="74"/>
      <c r="AL331" s="74"/>
      <c r="AM331" s="74"/>
      <c r="AN331" s="74"/>
      <c r="AO331" s="74"/>
      <c r="AP331" s="74"/>
      <c r="AQ331" s="74"/>
      <c r="AR331" s="74"/>
    </row>
    <row r="332" ht="15.75" customHeight="1">
      <c r="A332" s="42"/>
      <c r="B332" s="43" t="s">
        <v>45</v>
      </c>
      <c r="C332" s="44" t="s">
        <v>1637</v>
      </c>
      <c r="D332" s="78" t="s">
        <v>1638</v>
      </c>
      <c r="E332" s="77">
        <v>1.0</v>
      </c>
      <c r="F332" s="42">
        <v>0.0</v>
      </c>
      <c r="G332" s="42" t="s">
        <v>47</v>
      </c>
      <c r="H332" s="78" t="s">
        <v>1639</v>
      </c>
      <c r="I332" s="47" t="s">
        <v>1640</v>
      </c>
      <c r="J332" s="48"/>
      <c r="K332" s="48"/>
      <c r="L332" s="48"/>
      <c r="M332" s="43"/>
      <c r="N332" s="42">
        <v>1.0</v>
      </c>
      <c r="O332" s="49">
        <v>1000.0</v>
      </c>
      <c r="P332" s="50"/>
      <c r="Q332" s="50"/>
      <c r="R332" s="50"/>
      <c r="S332" s="43"/>
      <c r="T332" s="43"/>
      <c r="U332" s="43"/>
      <c r="V332" s="43"/>
      <c r="W332" s="43"/>
      <c r="X332" s="43"/>
      <c r="Y332" s="51"/>
      <c r="Z332" s="52">
        <v>0.79</v>
      </c>
      <c r="AA332" s="42" t="s">
        <v>367</v>
      </c>
      <c r="AB332" s="53" t="s">
        <v>1641</v>
      </c>
      <c r="AC332" s="54" t="s">
        <v>1592</v>
      </c>
      <c r="AD332" s="54" t="s">
        <v>99</v>
      </c>
      <c r="AE332" s="55" t="str">
        <f t="shared" si="1"/>
        <v>12</v>
      </c>
      <c r="AF332" s="55">
        <v>0.36</v>
      </c>
      <c r="AG332" s="80">
        <f>AF332*0.8+AF332</f>
        <v>0.648</v>
      </c>
      <c r="AH332" s="55">
        <f t="shared" si="2"/>
        <v>-0.711</v>
      </c>
      <c r="AI332" s="55">
        <f t="shared" si="9"/>
        <v>0.504</v>
      </c>
      <c r="AJ332" s="41">
        <f t="shared" si="3"/>
        <v>0.5443037975</v>
      </c>
      <c r="AK332" s="55"/>
      <c r="AL332" s="55"/>
      <c r="AM332" s="55"/>
      <c r="AN332" s="55"/>
      <c r="AO332" s="55"/>
      <c r="AP332" s="55"/>
      <c r="AQ332" s="55"/>
      <c r="AR332" s="55"/>
    </row>
    <row r="333" ht="15.75" customHeight="1">
      <c r="A333" s="42"/>
      <c r="B333" s="43" t="s">
        <v>45</v>
      </c>
      <c r="C333" s="44" t="s">
        <v>1642</v>
      </c>
      <c r="D333" s="78" t="s">
        <v>1643</v>
      </c>
      <c r="E333" s="77">
        <v>1.0</v>
      </c>
      <c r="F333" s="42">
        <v>0.0</v>
      </c>
      <c r="G333" s="42" t="s">
        <v>47</v>
      </c>
      <c r="H333" s="78" t="s">
        <v>1644</v>
      </c>
      <c r="I333" s="47" t="s">
        <v>1645</v>
      </c>
      <c r="J333" s="48"/>
      <c r="K333" s="48"/>
      <c r="L333" s="48"/>
      <c r="M333" s="43"/>
      <c r="N333" s="42">
        <v>1.0</v>
      </c>
      <c r="O333" s="49">
        <v>1000.0</v>
      </c>
      <c r="P333" s="50"/>
      <c r="Q333" s="50"/>
      <c r="R333" s="50"/>
      <c r="S333" s="43"/>
      <c r="T333" s="43"/>
      <c r="U333" s="43"/>
      <c r="V333" s="43"/>
      <c r="W333" s="43"/>
      <c r="X333" s="43"/>
      <c r="Y333" s="51"/>
      <c r="Z333" s="52">
        <v>0.55</v>
      </c>
      <c r="AA333" s="42" t="s">
        <v>268</v>
      </c>
      <c r="AB333" s="53" t="s">
        <v>1646</v>
      </c>
      <c r="AC333" s="54" t="s">
        <v>1592</v>
      </c>
      <c r="AD333" s="54" t="s">
        <v>99</v>
      </c>
      <c r="AE333" s="55" t="str">
        <f t="shared" si="1"/>
        <v>12</v>
      </c>
      <c r="AF333" s="55">
        <v>0.15</v>
      </c>
      <c r="AG333" s="80">
        <f>AF333*2+AF333</f>
        <v>0.45</v>
      </c>
      <c r="AH333" s="55">
        <f t="shared" si="2"/>
        <v>-0.495</v>
      </c>
      <c r="AI333" s="55">
        <f t="shared" si="9"/>
        <v>0.21</v>
      </c>
      <c r="AJ333" s="41">
        <f t="shared" si="3"/>
        <v>0.7272727273</v>
      </c>
      <c r="AK333" s="39"/>
      <c r="AL333" s="39"/>
      <c r="AM333" s="39"/>
      <c r="AN333" s="39"/>
      <c r="AO333" s="39"/>
      <c r="AP333" s="39"/>
      <c r="AQ333" s="39"/>
      <c r="AR333" s="39"/>
    </row>
    <row r="334" ht="15.75" customHeight="1">
      <c r="A334" s="42"/>
      <c r="B334" s="43" t="s">
        <v>45</v>
      </c>
      <c r="C334" s="44" t="s">
        <v>1647</v>
      </c>
      <c r="D334" s="78" t="s">
        <v>1648</v>
      </c>
      <c r="E334" s="77">
        <v>1.0</v>
      </c>
      <c r="F334" s="42">
        <v>0.0</v>
      </c>
      <c r="G334" s="42" t="s">
        <v>47</v>
      </c>
      <c r="H334" s="78" t="s">
        <v>1649</v>
      </c>
      <c r="I334" s="47" t="s">
        <v>1650</v>
      </c>
      <c r="J334" s="48"/>
      <c r="K334" s="48"/>
      <c r="L334" s="48"/>
      <c r="M334" s="43"/>
      <c r="N334" s="42">
        <v>1.0</v>
      </c>
      <c r="O334" s="49">
        <v>1000.0</v>
      </c>
      <c r="P334" s="50"/>
      <c r="Q334" s="50"/>
      <c r="R334" s="50"/>
      <c r="S334" s="43"/>
      <c r="T334" s="43"/>
      <c r="U334" s="43"/>
      <c r="V334" s="43"/>
      <c r="W334" s="43"/>
      <c r="X334" s="43"/>
      <c r="Y334" s="51"/>
      <c r="Z334" s="52">
        <v>0.5</v>
      </c>
      <c r="AA334" s="42" t="s">
        <v>167</v>
      </c>
      <c r="AB334" s="53" t="s">
        <v>1651</v>
      </c>
      <c r="AC334" s="54" t="s">
        <v>1592</v>
      </c>
      <c r="AD334" s="54" t="s">
        <v>99</v>
      </c>
      <c r="AE334" s="55" t="str">
        <f t="shared" si="1"/>
        <v>12</v>
      </c>
      <c r="AF334" s="55">
        <v>0.13</v>
      </c>
      <c r="AG334" s="80">
        <f>AF334*2.45+AF334</f>
        <v>0.4485</v>
      </c>
      <c r="AH334" s="55">
        <f t="shared" si="2"/>
        <v>-0.45</v>
      </c>
      <c r="AI334" s="55">
        <f t="shared" si="9"/>
        <v>0.182</v>
      </c>
      <c r="AJ334" s="41">
        <f t="shared" si="3"/>
        <v>0.74</v>
      </c>
      <c r="AK334" s="177"/>
      <c r="AL334" s="177"/>
      <c r="AM334" s="177"/>
      <c r="AN334" s="177"/>
      <c r="AO334" s="177"/>
      <c r="AP334" s="177"/>
      <c r="AQ334" s="177"/>
      <c r="AR334" s="177"/>
    </row>
    <row r="335" ht="15.75" customHeight="1">
      <c r="A335" s="42"/>
      <c r="B335" s="43" t="s">
        <v>45</v>
      </c>
      <c r="C335" s="44" t="s">
        <v>1652</v>
      </c>
      <c r="D335" s="78" t="s">
        <v>1653</v>
      </c>
      <c r="E335" s="77">
        <v>1.0</v>
      </c>
      <c r="F335" s="42">
        <v>0.0</v>
      </c>
      <c r="G335" s="42" t="s">
        <v>47</v>
      </c>
      <c r="H335" s="78" t="s">
        <v>1654</v>
      </c>
      <c r="I335" s="47" t="s">
        <v>1655</v>
      </c>
      <c r="J335" s="48"/>
      <c r="K335" s="48"/>
      <c r="L335" s="48"/>
      <c r="M335" s="43"/>
      <c r="N335" s="42">
        <v>1.0</v>
      </c>
      <c r="O335" s="49">
        <v>1000.0</v>
      </c>
      <c r="P335" s="50"/>
      <c r="Q335" s="50"/>
      <c r="R335" s="50"/>
      <c r="S335" s="43"/>
      <c r="T335" s="43"/>
      <c r="U335" s="43"/>
      <c r="V335" s="43"/>
      <c r="W335" s="43"/>
      <c r="X335" s="43"/>
      <c r="Y335" s="51"/>
      <c r="Z335" s="52">
        <v>5.5</v>
      </c>
      <c r="AA335" s="42" t="s">
        <v>97</v>
      </c>
      <c r="AB335" s="53" t="s">
        <v>1656</v>
      </c>
      <c r="AC335" s="54" t="s">
        <v>1657</v>
      </c>
      <c r="AD335" s="54" t="s">
        <v>91</v>
      </c>
      <c r="AE335" s="55" t="str">
        <f t="shared" si="1"/>
        <v>1</v>
      </c>
      <c r="AF335" s="55">
        <v>1.44</v>
      </c>
      <c r="AG335" s="80">
        <f>AF335*1.95+AF335</f>
        <v>4.248</v>
      </c>
      <c r="AH335" s="55">
        <f t="shared" si="2"/>
        <v>-4.95</v>
      </c>
      <c r="AI335" s="55">
        <f t="shared" si="9"/>
        <v>2.016</v>
      </c>
      <c r="AJ335" s="41">
        <f t="shared" si="3"/>
        <v>0.7381818182</v>
      </c>
      <c r="AK335" s="74"/>
      <c r="AL335" s="74"/>
      <c r="AM335" s="74"/>
      <c r="AN335" s="74"/>
      <c r="AO335" s="74"/>
      <c r="AP335" s="74"/>
      <c r="AQ335" s="74"/>
      <c r="AR335" s="74"/>
    </row>
    <row r="336" ht="15.75" customHeight="1">
      <c r="A336" s="42"/>
      <c r="B336" s="43" t="s">
        <v>45</v>
      </c>
      <c r="C336" s="44" t="s">
        <v>1658</v>
      </c>
      <c r="D336" s="78" t="s">
        <v>1659</v>
      </c>
      <c r="E336" s="77">
        <v>1.0</v>
      </c>
      <c r="F336" s="42">
        <v>0.0</v>
      </c>
      <c r="G336" s="42" t="s">
        <v>47</v>
      </c>
      <c r="H336" s="78" t="s">
        <v>1660</v>
      </c>
      <c r="I336" s="47" t="s">
        <v>1661</v>
      </c>
      <c r="J336" s="48"/>
      <c r="K336" s="48"/>
      <c r="L336" s="48"/>
      <c r="M336" s="43"/>
      <c r="N336" s="42">
        <v>1.0</v>
      </c>
      <c r="O336" s="49">
        <v>1000.0</v>
      </c>
      <c r="P336" s="50"/>
      <c r="Q336" s="50"/>
      <c r="R336" s="50"/>
      <c r="S336" s="43"/>
      <c r="T336" s="43"/>
      <c r="U336" s="43"/>
      <c r="V336" s="43"/>
      <c r="W336" s="43"/>
      <c r="X336" s="43"/>
      <c r="Y336" s="51"/>
      <c r="Z336" s="52">
        <v>6.0</v>
      </c>
      <c r="AA336" s="42" t="s">
        <v>97</v>
      </c>
      <c r="AB336" s="53" t="s">
        <v>1662</v>
      </c>
      <c r="AC336" s="54" t="s">
        <v>1657</v>
      </c>
      <c r="AD336" s="54" t="s">
        <v>91</v>
      </c>
      <c r="AE336" s="55" t="str">
        <f t="shared" si="1"/>
        <v>1</v>
      </c>
      <c r="AF336" s="55">
        <v>1.82</v>
      </c>
      <c r="AG336" s="80">
        <f>AF336*1.885+AF336</f>
        <v>5.2507</v>
      </c>
      <c r="AH336" s="55">
        <f t="shared" si="2"/>
        <v>-5.4</v>
      </c>
      <c r="AI336" s="55">
        <f t="shared" si="9"/>
        <v>2.548</v>
      </c>
      <c r="AJ336" s="41">
        <f t="shared" si="3"/>
        <v>0.6966666667</v>
      </c>
      <c r="AK336" s="55"/>
      <c r="AL336" s="55"/>
      <c r="AM336" s="55"/>
      <c r="AN336" s="55"/>
      <c r="AO336" s="55"/>
      <c r="AP336" s="55"/>
      <c r="AQ336" s="55"/>
      <c r="AR336" s="55"/>
    </row>
    <row r="337" ht="15.75" customHeight="1">
      <c r="A337" s="63"/>
      <c r="B337" s="66" t="s">
        <v>45</v>
      </c>
      <c r="C337" s="105" t="s">
        <v>1663</v>
      </c>
      <c r="D337" s="102" t="s">
        <v>1664</v>
      </c>
      <c r="E337" s="106">
        <v>0.0</v>
      </c>
      <c r="F337" s="63">
        <v>0.0</v>
      </c>
      <c r="G337" s="63" t="s">
        <v>86</v>
      </c>
      <c r="H337" s="102" t="s">
        <v>1665</v>
      </c>
      <c r="I337" s="64" t="s">
        <v>1666</v>
      </c>
      <c r="J337" s="65"/>
      <c r="K337" s="65"/>
      <c r="L337" s="65"/>
      <c r="M337" s="66"/>
      <c r="N337" s="63">
        <v>0.0</v>
      </c>
      <c r="O337" s="67">
        <v>0.0</v>
      </c>
      <c r="P337" s="68"/>
      <c r="Q337" s="68"/>
      <c r="R337" s="68"/>
      <c r="S337" s="66"/>
      <c r="T337" s="66"/>
      <c r="U337" s="66"/>
      <c r="V337" s="66"/>
      <c r="W337" s="66"/>
      <c r="X337" s="66"/>
      <c r="Y337" s="69"/>
      <c r="Z337" s="70">
        <v>0.6</v>
      </c>
      <c r="AA337" s="63" t="s">
        <v>97</v>
      </c>
      <c r="AB337" s="104" t="s">
        <v>1667</v>
      </c>
      <c r="AC337" s="72" t="s">
        <v>1657</v>
      </c>
      <c r="AD337" s="72" t="s">
        <v>99</v>
      </c>
      <c r="AE337" s="74" t="str">
        <f t="shared" si="1"/>
        <v>12</v>
      </c>
      <c r="AF337" s="74">
        <v>0.26</v>
      </c>
      <c r="AG337" s="75">
        <f>AF337*1.1+AF337</f>
        <v>0.546</v>
      </c>
      <c r="AH337" s="74">
        <f t="shared" si="2"/>
        <v>-0.54</v>
      </c>
      <c r="AI337" s="74">
        <f t="shared" si="9"/>
        <v>0.364</v>
      </c>
      <c r="AJ337" s="41">
        <f t="shared" si="3"/>
        <v>0.5666666667</v>
      </c>
      <c r="AK337" s="74"/>
      <c r="AL337" s="74"/>
      <c r="AM337" s="74"/>
      <c r="AN337" s="74"/>
      <c r="AO337" s="74"/>
      <c r="AP337" s="74"/>
      <c r="AQ337" s="74"/>
      <c r="AR337" s="74"/>
    </row>
    <row r="338" ht="15.75" customHeight="1">
      <c r="A338" s="101"/>
      <c r="B338" s="60" t="s">
        <v>45</v>
      </c>
      <c r="C338" s="61" t="s">
        <v>1668</v>
      </c>
      <c r="D338" s="62" t="s">
        <v>1669</v>
      </c>
      <c r="E338" s="63">
        <v>0.0</v>
      </c>
      <c r="F338" s="63">
        <v>0.0</v>
      </c>
      <c r="G338" s="63" t="s">
        <v>86</v>
      </c>
      <c r="H338" s="102" t="s">
        <v>1670</v>
      </c>
      <c r="I338" s="64" t="s">
        <v>1671</v>
      </c>
      <c r="J338" s="65"/>
      <c r="K338" s="65"/>
      <c r="L338" s="65"/>
      <c r="M338" s="66"/>
      <c r="N338" s="63">
        <v>0.0</v>
      </c>
      <c r="O338" s="67">
        <v>0.0</v>
      </c>
      <c r="P338" s="68"/>
      <c r="Q338" s="68"/>
      <c r="R338" s="68"/>
      <c r="S338" s="66"/>
      <c r="T338" s="66"/>
      <c r="U338" s="66"/>
      <c r="V338" s="66"/>
      <c r="W338" s="66"/>
      <c r="X338" s="66"/>
      <c r="Y338" s="69"/>
      <c r="Z338" s="70">
        <v>0.6</v>
      </c>
      <c r="AA338" s="63" t="s">
        <v>97</v>
      </c>
      <c r="AB338" s="71" t="s">
        <v>1672</v>
      </c>
      <c r="AC338" s="72" t="s">
        <v>1657</v>
      </c>
      <c r="AD338" s="72" t="s">
        <v>99</v>
      </c>
      <c r="AE338" s="74" t="str">
        <f t="shared" si="1"/>
        <v>12</v>
      </c>
      <c r="AF338" s="74">
        <v>0.3</v>
      </c>
      <c r="AG338" s="75">
        <f t="shared" ref="AG338:AG339" si="42">AF338*0.83+AF338</f>
        <v>0.549</v>
      </c>
      <c r="AH338" s="74">
        <f t="shared" si="2"/>
        <v>-0.54</v>
      </c>
      <c r="AI338" s="74">
        <f t="shared" si="9"/>
        <v>0.42</v>
      </c>
      <c r="AJ338" s="41">
        <f t="shared" si="3"/>
        <v>0.5</v>
      </c>
      <c r="AK338" s="74"/>
      <c r="AL338" s="74"/>
      <c r="AM338" s="74"/>
      <c r="AN338" s="74"/>
      <c r="AO338" s="74"/>
      <c r="AP338" s="74"/>
      <c r="AQ338" s="74"/>
      <c r="AR338" s="74"/>
    </row>
    <row r="339" ht="15.75" customHeight="1">
      <c r="A339" s="101"/>
      <c r="B339" s="60" t="s">
        <v>45</v>
      </c>
      <c r="C339" s="61" t="s">
        <v>1673</v>
      </c>
      <c r="D339" s="62" t="s">
        <v>1674</v>
      </c>
      <c r="E339" s="63">
        <v>0.0</v>
      </c>
      <c r="F339" s="63">
        <v>0.0</v>
      </c>
      <c r="G339" s="63" t="s">
        <v>86</v>
      </c>
      <c r="H339" s="102" t="s">
        <v>1675</v>
      </c>
      <c r="I339" s="64" t="s">
        <v>1676</v>
      </c>
      <c r="J339" s="65"/>
      <c r="K339" s="65"/>
      <c r="L339" s="65"/>
      <c r="M339" s="66"/>
      <c r="N339" s="63">
        <v>0.0</v>
      </c>
      <c r="O339" s="67">
        <v>0.0</v>
      </c>
      <c r="P339" s="68"/>
      <c r="Q339" s="68"/>
      <c r="R339" s="68"/>
      <c r="S339" s="66"/>
      <c r="T339" s="66"/>
      <c r="U339" s="66"/>
      <c r="V339" s="66"/>
      <c r="W339" s="66"/>
      <c r="X339" s="66"/>
      <c r="Y339" s="69"/>
      <c r="Z339" s="70">
        <v>0.6</v>
      </c>
      <c r="AA339" s="63" t="s">
        <v>97</v>
      </c>
      <c r="AB339" s="115" t="s">
        <v>1677</v>
      </c>
      <c r="AC339" s="72" t="s">
        <v>1657</v>
      </c>
      <c r="AD339" s="72" t="s">
        <v>99</v>
      </c>
      <c r="AE339" s="74" t="str">
        <f t="shared" si="1"/>
        <v>12</v>
      </c>
      <c r="AF339" s="74">
        <v>0.3</v>
      </c>
      <c r="AG339" s="80">
        <f t="shared" si="42"/>
        <v>0.549</v>
      </c>
      <c r="AH339" s="55">
        <f t="shared" si="2"/>
        <v>-0.54</v>
      </c>
      <c r="AI339" s="55">
        <f t="shared" si="9"/>
        <v>0.42</v>
      </c>
      <c r="AJ339" s="41">
        <f t="shared" si="3"/>
        <v>0.5</v>
      </c>
      <c r="AK339" s="55"/>
      <c r="AL339" s="55"/>
      <c r="AM339" s="55"/>
      <c r="AN339" s="55"/>
      <c r="AO339" s="55"/>
      <c r="AP339" s="55"/>
      <c r="AQ339" s="55"/>
      <c r="AR339" s="55"/>
    </row>
    <row r="340" ht="15.75" customHeight="1">
      <c r="A340" s="101"/>
      <c r="B340" s="60" t="s">
        <v>45</v>
      </c>
      <c r="C340" s="61" t="s">
        <v>1678</v>
      </c>
      <c r="D340" s="62" t="s">
        <v>1679</v>
      </c>
      <c r="E340" s="63">
        <v>0.0</v>
      </c>
      <c r="F340" s="63">
        <v>0.0</v>
      </c>
      <c r="G340" s="63" t="s">
        <v>86</v>
      </c>
      <c r="H340" s="102" t="s">
        <v>1680</v>
      </c>
      <c r="I340" s="64" t="s">
        <v>1681</v>
      </c>
      <c r="J340" s="65"/>
      <c r="K340" s="65"/>
      <c r="L340" s="65"/>
      <c r="M340" s="66"/>
      <c r="N340" s="63">
        <v>0.0</v>
      </c>
      <c r="O340" s="67">
        <v>0.0</v>
      </c>
      <c r="P340" s="68"/>
      <c r="Q340" s="68"/>
      <c r="R340" s="68"/>
      <c r="S340" s="66"/>
      <c r="T340" s="66"/>
      <c r="U340" s="66"/>
      <c r="V340" s="66"/>
      <c r="W340" s="66"/>
      <c r="X340" s="66"/>
      <c r="Y340" s="69"/>
      <c r="Z340" s="70">
        <v>0.6</v>
      </c>
      <c r="AA340" s="63" t="s">
        <v>97</v>
      </c>
      <c r="AB340" s="71" t="s">
        <v>1682</v>
      </c>
      <c r="AC340" s="72" t="s">
        <v>1657</v>
      </c>
      <c r="AD340" s="72" t="s">
        <v>99</v>
      </c>
      <c r="AE340" s="74" t="str">
        <f t="shared" si="1"/>
        <v>12</v>
      </c>
      <c r="AF340" s="74">
        <v>0.32</v>
      </c>
      <c r="AG340" s="80">
        <f>AF340*0.72+AF340</f>
        <v>0.5504</v>
      </c>
      <c r="AH340" s="55">
        <f t="shared" si="2"/>
        <v>-0.54</v>
      </c>
      <c r="AI340" s="55">
        <f t="shared" si="9"/>
        <v>0.448</v>
      </c>
      <c r="AJ340" s="41">
        <f t="shared" si="3"/>
        <v>0.4666666667</v>
      </c>
      <c r="AK340" s="55"/>
      <c r="AL340" s="55"/>
      <c r="AM340" s="55"/>
      <c r="AN340" s="55"/>
      <c r="AO340" s="55"/>
      <c r="AP340" s="55"/>
      <c r="AQ340" s="55"/>
      <c r="AR340" s="55"/>
    </row>
    <row r="341" ht="15.75" customHeight="1">
      <c r="A341" s="81"/>
      <c r="B341" s="82" t="s">
        <v>45</v>
      </c>
      <c r="C341" s="83" t="s">
        <v>1683</v>
      </c>
      <c r="D341" s="45" t="s">
        <v>1684</v>
      </c>
      <c r="E341" s="42">
        <v>1.0</v>
      </c>
      <c r="F341" s="42">
        <v>0.0</v>
      </c>
      <c r="G341" s="42" t="s">
        <v>47</v>
      </c>
      <c r="H341" s="45" t="s">
        <v>1685</v>
      </c>
      <c r="I341" s="47" t="s">
        <v>1686</v>
      </c>
      <c r="J341" s="48"/>
      <c r="K341" s="48"/>
      <c r="L341" s="48"/>
      <c r="M341" s="43"/>
      <c r="N341" s="42">
        <v>1.0</v>
      </c>
      <c r="O341" s="49">
        <v>1000.0</v>
      </c>
      <c r="P341" s="50"/>
      <c r="Q341" s="50"/>
      <c r="R341" s="50"/>
      <c r="S341" s="43"/>
      <c r="T341" s="43"/>
      <c r="U341" s="43"/>
      <c r="V341" s="43"/>
      <c r="W341" s="43"/>
      <c r="X341" s="43"/>
      <c r="Y341" s="51"/>
      <c r="Z341" s="52">
        <v>1.5</v>
      </c>
      <c r="AA341" s="42" t="s">
        <v>262</v>
      </c>
      <c r="AB341" s="84" t="s">
        <v>1687</v>
      </c>
      <c r="AC341" s="54" t="s">
        <v>1657</v>
      </c>
      <c r="AD341" s="54" t="s">
        <v>99</v>
      </c>
      <c r="AE341" s="85" t="str">
        <f t="shared" si="1"/>
        <v>12</v>
      </c>
      <c r="AF341" s="55">
        <v>1.0</v>
      </c>
      <c r="AG341" s="56">
        <f t="shared" ref="AG341:AG342" si="43">AF341*0.4+AF341</f>
        <v>1.4</v>
      </c>
      <c r="AH341" s="55">
        <f t="shared" si="2"/>
        <v>-1.35</v>
      </c>
      <c r="AI341" s="55">
        <f t="shared" si="9"/>
        <v>1.4</v>
      </c>
      <c r="AJ341" s="41">
        <f t="shared" si="3"/>
        <v>0.3333333333</v>
      </c>
      <c r="AK341" s="55"/>
      <c r="AL341" s="55"/>
      <c r="AM341" s="55"/>
      <c r="AN341" s="55"/>
      <c r="AO341" s="55"/>
      <c r="AP341" s="55"/>
      <c r="AQ341" s="55"/>
      <c r="AR341" s="55"/>
    </row>
    <row r="342" ht="15.75" customHeight="1">
      <c r="A342" s="81"/>
      <c r="B342" s="82" t="s">
        <v>45</v>
      </c>
      <c r="C342" s="83" t="s">
        <v>1688</v>
      </c>
      <c r="D342" s="45" t="s">
        <v>1689</v>
      </c>
      <c r="E342" s="42">
        <v>1.0</v>
      </c>
      <c r="F342" s="42">
        <v>0.0</v>
      </c>
      <c r="G342" s="42" t="s">
        <v>47</v>
      </c>
      <c r="H342" s="45" t="s">
        <v>1690</v>
      </c>
      <c r="I342" s="47" t="s">
        <v>1691</v>
      </c>
      <c r="J342" s="48"/>
      <c r="K342" s="48"/>
      <c r="L342" s="48"/>
      <c r="M342" s="43"/>
      <c r="N342" s="42">
        <v>1.0</v>
      </c>
      <c r="O342" s="49">
        <v>1000.0</v>
      </c>
      <c r="P342" s="50"/>
      <c r="Q342" s="50"/>
      <c r="R342" s="50"/>
      <c r="S342" s="43"/>
      <c r="T342" s="43"/>
      <c r="U342" s="43"/>
      <c r="V342" s="43"/>
      <c r="W342" s="43"/>
      <c r="X342" s="43"/>
      <c r="Y342" s="51"/>
      <c r="Z342" s="52">
        <v>0.89</v>
      </c>
      <c r="AA342" s="42" t="s">
        <v>111</v>
      </c>
      <c r="AB342" s="53" t="s">
        <v>1692</v>
      </c>
      <c r="AC342" s="54" t="s">
        <v>1657</v>
      </c>
      <c r="AD342" s="54" t="s">
        <v>99</v>
      </c>
      <c r="AE342" s="85" t="str">
        <f t="shared" si="1"/>
        <v>12</v>
      </c>
      <c r="AF342" s="55">
        <v>0.58</v>
      </c>
      <c r="AG342" s="56">
        <f t="shared" si="43"/>
        <v>0.812</v>
      </c>
      <c r="AH342" s="55">
        <f t="shared" si="2"/>
        <v>-0.801</v>
      </c>
      <c r="AI342" s="55">
        <f t="shared" si="9"/>
        <v>0.812</v>
      </c>
      <c r="AJ342" s="41">
        <f t="shared" si="3"/>
        <v>0.3483146067</v>
      </c>
      <c r="AK342" s="55"/>
      <c r="AL342" s="55"/>
      <c r="AM342" s="55"/>
      <c r="AN342" s="55"/>
      <c r="AO342" s="55"/>
      <c r="AP342" s="55"/>
      <c r="AQ342" s="55"/>
      <c r="AR342" s="55"/>
    </row>
    <row r="343" ht="15.75" customHeight="1">
      <c r="A343" s="63"/>
      <c r="B343" s="66" t="s">
        <v>45</v>
      </c>
      <c r="C343" s="105" t="s">
        <v>1693</v>
      </c>
      <c r="D343" s="102" t="s">
        <v>1694</v>
      </c>
      <c r="E343" s="106">
        <v>0.0</v>
      </c>
      <c r="F343" s="63">
        <v>0.0</v>
      </c>
      <c r="G343" s="63" t="s">
        <v>86</v>
      </c>
      <c r="H343" s="102" t="s">
        <v>1695</v>
      </c>
      <c r="I343" s="64" t="s">
        <v>1696</v>
      </c>
      <c r="J343" s="65"/>
      <c r="K343" s="65"/>
      <c r="L343" s="65"/>
      <c r="M343" s="66"/>
      <c r="N343" s="63">
        <v>0.0</v>
      </c>
      <c r="O343" s="67">
        <v>0.0</v>
      </c>
      <c r="P343" s="68"/>
      <c r="Q343" s="68"/>
      <c r="R343" s="68"/>
      <c r="S343" s="66"/>
      <c r="T343" s="66"/>
      <c r="U343" s="66"/>
      <c r="V343" s="66"/>
      <c r="W343" s="66"/>
      <c r="X343" s="66"/>
      <c r="Y343" s="69"/>
      <c r="Z343" s="70">
        <v>0.79</v>
      </c>
      <c r="AA343" s="63" t="s">
        <v>367</v>
      </c>
      <c r="AB343" s="104" t="s">
        <v>1697</v>
      </c>
      <c r="AC343" s="72" t="s">
        <v>1698</v>
      </c>
      <c r="AD343" s="72" t="s">
        <v>99</v>
      </c>
      <c r="AE343" s="74" t="str">
        <f t="shared" si="1"/>
        <v>12</v>
      </c>
      <c r="AF343" s="74">
        <v>0.33</v>
      </c>
      <c r="AG343" s="75">
        <f>AF343*1.11+AF343</f>
        <v>0.6963</v>
      </c>
      <c r="AH343" s="74">
        <f t="shared" si="2"/>
        <v>-0.711</v>
      </c>
      <c r="AI343" s="74">
        <f t="shared" si="9"/>
        <v>0.462</v>
      </c>
      <c r="AJ343" s="41">
        <f t="shared" si="3"/>
        <v>0.582278481</v>
      </c>
      <c r="AK343" s="74"/>
      <c r="AL343" s="74"/>
      <c r="AM343" s="74"/>
      <c r="AN343" s="74"/>
      <c r="AO343" s="74"/>
      <c r="AP343" s="74"/>
      <c r="AQ343" s="74"/>
      <c r="AR343" s="74"/>
    </row>
    <row r="344" ht="15.75" customHeight="1">
      <c r="A344" s="63"/>
      <c r="B344" s="66" t="s">
        <v>45</v>
      </c>
      <c r="C344" s="105" t="s">
        <v>1699</v>
      </c>
      <c r="D344" s="102" t="s">
        <v>1700</v>
      </c>
      <c r="E344" s="106">
        <v>0.0</v>
      </c>
      <c r="F344" s="63">
        <v>0.0</v>
      </c>
      <c r="G344" s="63" t="s">
        <v>86</v>
      </c>
      <c r="H344" s="102" t="s">
        <v>1701</v>
      </c>
      <c r="I344" s="64" t="s">
        <v>506</v>
      </c>
      <c r="J344" s="65"/>
      <c r="K344" s="65"/>
      <c r="L344" s="65"/>
      <c r="M344" s="66"/>
      <c r="N344" s="63">
        <v>0.0</v>
      </c>
      <c r="O344" s="67">
        <v>0.0</v>
      </c>
      <c r="P344" s="68"/>
      <c r="Q344" s="68"/>
      <c r="R344" s="68"/>
      <c r="S344" s="66"/>
      <c r="T344" s="66"/>
      <c r="U344" s="66"/>
      <c r="V344" s="66"/>
      <c r="W344" s="66"/>
      <c r="X344" s="66"/>
      <c r="Y344" s="69"/>
      <c r="Z344" s="70">
        <v>18.5</v>
      </c>
      <c r="AA344" s="63" t="s">
        <v>97</v>
      </c>
      <c r="AB344" s="104" t="s">
        <v>1702</v>
      </c>
      <c r="AC344" s="72" t="s">
        <v>1698</v>
      </c>
      <c r="AD344" s="72" t="s">
        <v>91</v>
      </c>
      <c r="AE344" s="74" t="str">
        <f t="shared" si="1"/>
        <v>1</v>
      </c>
      <c r="AF344" s="74">
        <v>12.0</v>
      </c>
      <c r="AG344" s="75">
        <f>AF344*0.458+AF344</f>
        <v>17.496</v>
      </c>
      <c r="AH344" s="74">
        <f t="shared" si="2"/>
        <v>-16.65</v>
      </c>
      <c r="AI344" s="74">
        <f t="shared" si="9"/>
        <v>16.8</v>
      </c>
      <c r="AJ344" s="41">
        <f t="shared" si="3"/>
        <v>0.3513513514</v>
      </c>
      <c r="AK344" s="74"/>
      <c r="AL344" s="74"/>
      <c r="AM344" s="74"/>
      <c r="AN344" s="74"/>
      <c r="AO344" s="74"/>
      <c r="AP344" s="74"/>
      <c r="AQ344" s="74"/>
      <c r="AR344" s="74"/>
    </row>
    <row r="345" ht="15.75" customHeight="1">
      <c r="A345" s="42"/>
      <c r="B345" s="43" t="s">
        <v>45</v>
      </c>
      <c r="C345" s="44" t="s">
        <v>1703</v>
      </c>
      <c r="D345" s="178" t="s">
        <v>1704</v>
      </c>
      <c r="E345" s="77">
        <v>1.0</v>
      </c>
      <c r="F345" s="42">
        <v>0.0</v>
      </c>
      <c r="G345" s="42" t="s">
        <v>47</v>
      </c>
      <c r="H345" s="78" t="s">
        <v>1705</v>
      </c>
      <c r="I345" s="47" t="s">
        <v>1706</v>
      </c>
      <c r="J345" s="48"/>
      <c r="K345" s="48"/>
      <c r="L345" s="48"/>
      <c r="M345" s="43"/>
      <c r="N345" s="42">
        <v>1.0</v>
      </c>
      <c r="O345" s="49">
        <v>1000.0</v>
      </c>
      <c r="P345" s="50"/>
      <c r="Q345" s="50"/>
      <c r="R345" s="50"/>
      <c r="S345" s="43"/>
      <c r="T345" s="43"/>
      <c r="U345" s="43"/>
      <c r="V345" s="43"/>
      <c r="W345" s="43"/>
      <c r="X345" s="43"/>
      <c r="Y345" s="51"/>
      <c r="Z345" s="52">
        <v>16.5</v>
      </c>
      <c r="AA345" s="42" t="s">
        <v>97</v>
      </c>
      <c r="AB345" s="53" t="s">
        <v>1707</v>
      </c>
      <c r="AC345" s="54" t="s">
        <v>1698</v>
      </c>
      <c r="AD345" s="54" t="s">
        <v>91</v>
      </c>
      <c r="AE345" s="55" t="str">
        <f t="shared" si="1"/>
        <v>1</v>
      </c>
      <c r="AF345" s="55">
        <v>10.32</v>
      </c>
      <c r="AG345" s="80">
        <f>AF345*0.4534+AF345</f>
        <v>14.999088</v>
      </c>
      <c r="AH345" s="55">
        <f t="shared" si="2"/>
        <v>-14.85</v>
      </c>
      <c r="AI345" s="55">
        <f t="shared" si="9"/>
        <v>14.448</v>
      </c>
      <c r="AJ345" s="41">
        <f t="shared" si="3"/>
        <v>0.3745454545</v>
      </c>
      <c r="AK345" s="39"/>
      <c r="AL345" s="39"/>
      <c r="AM345" s="39"/>
      <c r="AN345" s="39"/>
      <c r="AO345" s="39"/>
      <c r="AP345" s="39"/>
      <c r="AQ345" s="39"/>
      <c r="AR345" s="39"/>
    </row>
    <row r="346" ht="15.75" customHeight="1">
      <c r="A346" s="42"/>
      <c r="B346" s="43" t="s">
        <v>45</v>
      </c>
      <c r="C346" s="44" t="s">
        <v>1708</v>
      </c>
      <c r="D346" s="78" t="s">
        <v>1709</v>
      </c>
      <c r="E346" s="77">
        <v>1.0</v>
      </c>
      <c r="F346" s="42">
        <v>0.0</v>
      </c>
      <c r="G346" s="42" t="s">
        <v>47</v>
      </c>
      <c r="H346" s="78" t="s">
        <v>1710</v>
      </c>
      <c r="I346" s="47" t="s">
        <v>1711</v>
      </c>
      <c r="J346" s="48"/>
      <c r="K346" s="48"/>
      <c r="L346" s="48"/>
      <c r="M346" s="43"/>
      <c r="N346" s="42">
        <v>1.0</v>
      </c>
      <c r="O346" s="49">
        <v>1000.0</v>
      </c>
      <c r="P346" s="50"/>
      <c r="Q346" s="50"/>
      <c r="R346" s="50"/>
      <c r="S346" s="43"/>
      <c r="T346" s="43"/>
      <c r="U346" s="43"/>
      <c r="V346" s="43"/>
      <c r="W346" s="43"/>
      <c r="X346" s="43"/>
      <c r="Y346" s="51"/>
      <c r="Z346" s="52">
        <v>0.69</v>
      </c>
      <c r="AA346" s="42" t="s">
        <v>1712</v>
      </c>
      <c r="AB346" s="53" t="s">
        <v>1713</v>
      </c>
      <c r="AC346" s="54" t="s">
        <v>1698</v>
      </c>
      <c r="AD346" s="54" t="s">
        <v>99</v>
      </c>
      <c r="AE346" s="55" t="str">
        <f t="shared" si="1"/>
        <v>12</v>
      </c>
      <c r="AF346" s="55">
        <v>0.32</v>
      </c>
      <c r="AG346" s="56">
        <f>AF346*0.85+AF346</f>
        <v>0.592</v>
      </c>
      <c r="AH346" s="55">
        <f t="shared" si="2"/>
        <v>-0.621</v>
      </c>
      <c r="AI346" s="55">
        <f t="shared" si="9"/>
        <v>0.448</v>
      </c>
      <c r="AJ346" s="41">
        <f t="shared" si="3"/>
        <v>0.5362318841</v>
      </c>
      <c r="AK346" s="55"/>
      <c r="AL346" s="55"/>
      <c r="AM346" s="55"/>
      <c r="AN346" s="55"/>
      <c r="AO346" s="55"/>
      <c r="AP346" s="55"/>
      <c r="AQ346" s="55"/>
      <c r="AR346" s="55"/>
    </row>
    <row r="347" ht="15.75" customHeight="1">
      <c r="A347" s="42"/>
      <c r="B347" s="43" t="s">
        <v>45</v>
      </c>
      <c r="C347" s="44" t="s">
        <v>1714</v>
      </c>
      <c r="D347" s="78" t="s">
        <v>1715</v>
      </c>
      <c r="E347" s="77">
        <v>1.0</v>
      </c>
      <c r="F347" s="42">
        <v>0.0</v>
      </c>
      <c r="G347" s="42" t="s">
        <v>47</v>
      </c>
      <c r="H347" s="78" t="s">
        <v>1716</v>
      </c>
      <c r="I347" s="47" t="s">
        <v>1717</v>
      </c>
      <c r="J347" s="48"/>
      <c r="K347" s="48"/>
      <c r="L347" s="48"/>
      <c r="M347" s="43"/>
      <c r="N347" s="42">
        <v>1.0</v>
      </c>
      <c r="O347" s="49">
        <v>1000.0</v>
      </c>
      <c r="P347" s="50"/>
      <c r="Q347" s="50"/>
      <c r="R347" s="50"/>
      <c r="S347" s="43"/>
      <c r="T347" s="43"/>
      <c r="U347" s="43"/>
      <c r="V347" s="43"/>
      <c r="W347" s="43"/>
      <c r="X347" s="43"/>
      <c r="Y347" s="51"/>
      <c r="Z347" s="52">
        <v>0.65</v>
      </c>
      <c r="AA347" s="42" t="s">
        <v>367</v>
      </c>
      <c r="AB347" s="53" t="s">
        <v>1718</v>
      </c>
      <c r="AC347" s="54" t="s">
        <v>1698</v>
      </c>
      <c r="AD347" s="54" t="s">
        <v>99</v>
      </c>
      <c r="AE347" s="55" t="str">
        <f t="shared" si="1"/>
        <v>12</v>
      </c>
      <c r="AF347" s="55">
        <v>0.3</v>
      </c>
      <c r="AG347" s="80">
        <f>AF347*1+AF347</f>
        <v>0.6</v>
      </c>
      <c r="AH347" s="55">
        <f t="shared" si="2"/>
        <v>-0.585</v>
      </c>
      <c r="AI347" s="55">
        <f t="shared" si="9"/>
        <v>0.42</v>
      </c>
      <c r="AJ347" s="41">
        <f t="shared" si="3"/>
        <v>0.5384615385</v>
      </c>
      <c r="AK347" s="55"/>
      <c r="AL347" s="55"/>
      <c r="AM347" s="55"/>
      <c r="AN347" s="55"/>
      <c r="AO347" s="55"/>
      <c r="AP347" s="55"/>
      <c r="AQ347" s="55"/>
      <c r="AR347" s="55"/>
    </row>
    <row r="348" ht="15.75" customHeight="1">
      <c r="A348" s="42"/>
      <c r="B348" s="43" t="s">
        <v>45</v>
      </c>
      <c r="C348" s="44" t="s">
        <v>1719</v>
      </c>
      <c r="D348" s="78" t="s">
        <v>1720</v>
      </c>
      <c r="E348" s="77">
        <v>1.0</v>
      </c>
      <c r="F348" s="42">
        <v>0.0</v>
      </c>
      <c r="G348" s="42" t="s">
        <v>47</v>
      </c>
      <c r="H348" s="78" t="s">
        <v>1721</v>
      </c>
      <c r="I348" s="47" t="s">
        <v>1721</v>
      </c>
      <c r="J348" s="48"/>
      <c r="K348" s="48"/>
      <c r="L348" s="48"/>
      <c r="M348" s="43"/>
      <c r="N348" s="42">
        <v>1.0</v>
      </c>
      <c r="O348" s="49">
        <v>1000.0</v>
      </c>
      <c r="P348" s="50"/>
      <c r="Q348" s="50"/>
      <c r="R348" s="50"/>
      <c r="S348" s="43"/>
      <c r="T348" s="43"/>
      <c r="U348" s="43"/>
      <c r="V348" s="43"/>
      <c r="W348" s="43"/>
      <c r="X348" s="43"/>
      <c r="Y348" s="51"/>
      <c r="Z348" s="52">
        <v>0.65</v>
      </c>
      <c r="AA348" s="42" t="s">
        <v>367</v>
      </c>
      <c r="AB348" s="53" t="s">
        <v>1722</v>
      </c>
      <c r="AC348" s="54" t="s">
        <v>1698</v>
      </c>
      <c r="AD348" s="54" t="s">
        <v>99</v>
      </c>
      <c r="AE348" s="55" t="str">
        <f t="shared" si="1"/>
        <v>12</v>
      </c>
      <c r="AF348" s="55">
        <v>0.27</v>
      </c>
      <c r="AG348" s="80">
        <f>AF348*1.03+AF348</f>
        <v>0.5481</v>
      </c>
      <c r="AH348" s="55">
        <f t="shared" si="2"/>
        <v>-0.585</v>
      </c>
      <c r="AI348" s="55">
        <f t="shared" si="9"/>
        <v>0.378</v>
      </c>
      <c r="AJ348" s="41">
        <f t="shared" si="3"/>
        <v>0.5846153846</v>
      </c>
      <c r="AK348" s="74"/>
      <c r="AL348" s="74"/>
      <c r="AM348" s="74"/>
      <c r="AN348" s="74"/>
      <c r="AO348" s="74"/>
      <c r="AP348" s="74"/>
      <c r="AQ348" s="74"/>
      <c r="AR348" s="74"/>
    </row>
    <row r="349" ht="15.75" customHeight="1">
      <c r="A349" s="42"/>
      <c r="B349" s="43" t="s">
        <v>45</v>
      </c>
      <c r="C349" s="44" t="s">
        <v>1723</v>
      </c>
      <c r="D349" s="78" t="s">
        <v>1724</v>
      </c>
      <c r="E349" s="77">
        <v>1.0</v>
      </c>
      <c r="F349" s="42">
        <v>0.0</v>
      </c>
      <c r="G349" s="42" t="s">
        <v>47</v>
      </c>
      <c r="H349" s="78" t="s">
        <v>1725</v>
      </c>
      <c r="I349" s="47" t="s">
        <v>1726</v>
      </c>
      <c r="J349" s="48"/>
      <c r="K349" s="48"/>
      <c r="L349" s="48"/>
      <c r="M349" s="43"/>
      <c r="N349" s="42">
        <v>1.0</v>
      </c>
      <c r="O349" s="49">
        <v>1000.0</v>
      </c>
      <c r="P349" s="50"/>
      <c r="Q349" s="50"/>
      <c r="R349" s="50"/>
      <c r="S349" s="43"/>
      <c r="T349" s="43"/>
      <c r="U349" s="43"/>
      <c r="V349" s="43"/>
      <c r="W349" s="43"/>
      <c r="X349" s="43"/>
      <c r="Y349" s="51"/>
      <c r="Z349" s="52">
        <v>0.69</v>
      </c>
      <c r="AA349" s="42" t="s">
        <v>367</v>
      </c>
      <c r="AB349" s="53" t="s">
        <v>1727</v>
      </c>
      <c r="AC349" s="54" t="s">
        <v>1698</v>
      </c>
      <c r="AD349" s="54" t="s">
        <v>99</v>
      </c>
      <c r="AE349" s="55" t="str">
        <f t="shared" si="1"/>
        <v>12</v>
      </c>
      <c r="AF349" s="55">
        <v>0.21</v>
      </c>
      <c r="AG349" s="80">
        <f>AF349*1.86+AF349</f>
        <v>0.6006</v>
      </c>
      <c r="AH349" s="55">
        <f t="shared" si="2"/>
        <v>-0.621</v>
      </c>
      <c r="AI349" s="55">
        <f t="shared" si="9"/>
        <v>0.294</v>
      </c>
      <c r="AJ349" s="41">
        <f t="shared" si="3"/>
        <v>0.6956521739</v>
      </c>
      <c r="AK349" s="55"/>
      <c r="AL349" s="55"/>
      <c r="AM349" s="55"/>
      <c r="AN349" s="55"/>
      <c r="AO349" s="55"/>
      <c r="AP349" s="55"/>
      <c r="AQ349" s="55"/>
      <c r="AR349" s="55"/>
    </row>
    <row r="350" ht="15.75" customHeight="1">
      <c r="A350" s="42"/>
      <c r="B350" s="43" t="s">
        <v>45</v>
      </c>
      <c r="C350" s="44" t="s">
        <v>1728</v>
      </c>
      <c r="D350" s="78" t="s">
        <v>1729</v>
      </c>
      <c r="E350" s="77">
        <v>1.0</v>
      </c>
      <c r="F350" s="42">
        <v>0.0</v>
      </c>
      <c r="G350" s="42" t="s">
        <v>47</v>
      </c>
      <c r="H350" s="78" t="s">
        <v>1730</v>
      </c>
      <c r="I350" s="47" t="s">
        <v>1731</v>
      </c>
      <c r="J350" s="48"/>
      <c r="K350" s="48"/>
      <c r="L350" s="48"/>
      <c r="M350" s="43"/>
      <c r="N350" s="42">
        <v>1.0</v>
      </c>
      <c r="O350" s="49">
        <v>1000.0</v>
      </c>
      <c r="P350" s="50"/>
      <c r="Q350" s="50"/>
      <c r="R350" s="50"/>
      <c r="S350" s="43"/>
      <c r="T350" s="43"/>
      <c r="U350" s="43"/>
      <c r="V350" s="43"/>
      <c r="W350" s="43"/>
      <c r="X350" s="43"/>
      <c r="Y350" s="51"/>
      <c r="Z350" s="52">
        <v>1.05</v>
      </c>
      <c r="AA350" s="42" t="s">
        <v>367</v>
      </c>
      <c r="AB350" s="95" t="s">
        <v>1732</v>
      </c>
      <c r="AC350" s="54" t="s">
        <v>1698</v>
      </c>
      <c r="AD350" s="54" t="s">
        <v>99</v>
      </c>
      <c r="AE350" s="55" t="str">
        <f t="shared" si="1"/>
        <v>12</v>
      </c>
      <c r="AF350" s="55">
        <v>0.67</v>
      </c>
      <c r="AG350" s="80">
        <f>AF350*0.49+AF350</f>
        <v>0.9983</v>
      </c>
      <c r="AH350" s="55">
        <f t="shared" si="2"/>
        <v>-0.945</v>
      </c>
      <c r="AI350" s="55">
        <f t="shared" si="9"/>
        <v>0.938</v>
      </c>
      <c r="AJ350" s="41">
        <f t="shared" si="3"/>
        <v>0.3619047619</v>
      </c>
      <c r="AK350" s="74"/>
      <c r="AL350" s="74"/>
      <c r="AM350" s="74"/>
      <c r="AN350" s="74"/>
      <c r="AO350" s="74"/>
      <c r="AP350" s="74"/>
      <c r="AQ350" s="74"/>
      <c r="AR350" s="74"/>
    </row>
    <row r="351" ht="15.75" customHeight="1">
      <c r="A351" s="96"/>
      <c r="B351" s="82" t="s">
        <v>45</v>
      </c>
      <c r="C351" s="179" t="s">
        <v>1733</v>
      </c>
      <c r="D351" s="45" t="s">
        <v>1734</v>
      </c>
      <c r="E351" s="42">
        <v>1.0</v>
      </c>
      <c r="F351" s="42">
        <v>0.0</v>
      </c>
      <c r="G351" s="42" t="s">
        <v>47</v>
      </c>
      <c r="H351" s="78" t="s">
        <v>1735</v>
      </c>
      <c r="I351" s="47" t="s">
        <v>1736</v>
      </c>
      <c r="J351" s="48"/>
      <c r="K351" s="48"/>
      <c r="L351" s="48"/>
      <c r="M351" s="43"/>
      <c r="N351" s="42">
        <v>1.0</v>
      </c>
      <c r="O351" s="49">
        <v>1000.0</v>
      </c>
      <c r="P351" s="50"/>
      <c r="Q351" s="50"/>
      <c r="R351" s="50"/>
      <c r="S351" s="43"/>
      <c r="T351" s="43"/>
      <c r="U351" s="43"/>
      <c r="V351" s="43"/>
      <c r="W351" s="43"/>
      <c r="X351" s="43"/>
      <c r="Y351" s="51"/>
      <c r="Z351" s="52">
        <v>0.35</v>
      </c>
      <c r="AA351" s="42" t="s">
        <v>167</v>
      </c>
      <c r="AB351" s="95" t="s">
        <v>1737</v>
      </c>
      <c r="AC351" s="54" t="s">
        <v>1698</v>
      </c>
      <c r="AD351" s="54" t="s">
        <v>99</v>
      </c>
      <c r="AE351" s="55" t="str">
        <f t="shared" si="1"/>
        <v>12</v>
      </c>
      <c r="AF351" s="55">
        <v>0.1</v>
      </c>
      <c r="AG351" s="80">
        <f>AF351*2+AF351</f>
        <v>0.3</v>
      </c>
      <c r="AH351" s="55">
        <f t="shared" si="2"/>
        <v>-0.315</v>
      </c>
      <c r="AI351" s="55">
        <f t="shared" si="9"/>
        <v>0.14</v>
      </c>
      <c r="AJ351" s="41">
        <f t="shared" si="3"/>
        <v>0.7142857143</v>
      </c>
      <c r="AK351" s="74"/>
      <c r="AL351" s="74"/>
      <c r="AM351" s="74"/>
      <c r="AN351" s="74"/>
      <c r="AO351" s="74"/>
      <c r="AP351" s="74"/>
      <c r="AQ351" s="74"/>
      <c r="AR351" s="74"/>
    </row>
    <row r="352" ht="15.75" customHeight="1">
      <c r="A352" s="59"/>
      <c r="B352" s="60" t="s">
        <v>45</v>
      </c>
      <c r="C352" s="61" t="s">
        <v>1738</v>
      </c>
      <c r="D352" s="62" t="s">
        <v>1739</v>
      </c>
      <c r="E352" s="63">
        <v>0.0</v>
      </c>
      <c r="F352" s="63">
        <v>0.0</v>
      </c>
      <c r="G352" s="63" t="s">
        <v>86</v>
      </c>
      <c r="H352" s="102" t="s">
        <v>1739</v>
      </c>
      <c r="I352" s="121" t="s">
        <v>1740</v>
      </c>
      <c r="J352" s="65"/>
      <c r="K352" s="65"/>
      <c r="L352" s="65"/>
      <c r="M352" s="66"/>
      <c r="N352" s="63">
        <v>0.0</v>
      </c>
      <c r="O352" s="67">
        <v>0.0</v>
      </c>
      <c r="P352" s="68"/>
      <c r="Q352" s="68"/>
      <c r="R352" s="68"/>
      <c r="S352" s="66"/>
      <c r="T352" s="66"/>
      <c r="U352" s="66"/>
      <c r="V352" s="66"/>
      <c r="W352" s="66"/>
      <c r="X352" s="66"/>
      <c r="Y352" s="69"/>
      <c r="Z352" s="70">
        <v>2.09</v>
      </c>
      <c r="AA352" s="63" t="s">
        <v>97</v>
      </c>
      <c r="AB352" s="104" t="s">
        <v>1741</v>
      </c>
      <c r="AC352" s="72" t="s">
        <v>1698</v>
      </c>
      <c r="AD352" s="72" t="s">
        <v>99</v>
      </c>
      <c r="AE352" s="73" t="str">
        <f t="shared" si="1"/>
        <v>12</v>
      </c>
      <c r="AF352" s="74">
        <v>1.38</v>
      </c>
      <c r="AG352" s="75">
        <f>AF352*0.41+AF352</f>
        <v>1.9458</v>
      </c>
      <c r="AH352" s="74">
        <f t="shared" si="2"/>
        <v>-1.881</v>
      </c>
      <c r="AI352" s="74">
        <f t="shared" si="9"/>
        <v>1.932</v>
      </c>
      <c r="AJ352" s="41">
        <f t="shared" si="3"/>
        <v>0.3397129187</v>
      </c>
      <c r="AK352" s="74"/>
      <c r="AL352" s="74"/>
      <c r="AM352" s="74"/>
      <c r="AN352" s="74"/>
      <c r="AO352" s="74"/>
      <c r="AP352" s="74"/>
      <c r="AQ352" s="74"/>
      <c r="AR352" s="74"/>
    </row>
    <row r="353" ht="15.75" customHeight="1">
      <c r="A353" s="42"/>
      <c r="B353" s="43" t="s">
        <v>45</v>
      </c>
      <c r="C353" s="44" t="s">
        <v>1742</v>
      </c>
      <c r="D353" s="78" t="s">
        <v>1743</v>
      </c>
      <c r="E353" s="77">
        <v>1.0</v>
      </c>
      <c r="F353" s="42">
        <v>0.0</v>
      </c>
      <c r="G353" s="42" t="s">
        <v>47</v>
      </c>
      <c r="H353" s="78" t="s">
        <v>1744</v>
      </c>
      <c r="I353" s="47" t="s">
        <v>1745</v>
      </c>
      <c r="J353" s="48"/>
      <c r="K353" s="48"/>
      <c r="L353" s="48"/>
      <c r="M353" s="43"/>
      <c r="N353" s="42">
        <v>1.0</v>
      </c>
      <c r="O353" s="49">
        <v>1000.0</v>
      </c>
      <c r="P353" s="50"/>
      <c r="Q353" s="50"/>
      <c r="R353" s="50"/>
      <c r="S353" s="43"/>
      <c r="T353" s="43"/>
      <c r="U353" s="43"/>
      <c r="V353" s="43"/>
      <c r="W353" s="43"/>
      <c r="X353" s="43"/>
      <c r="Y353" s="51"/>
      <c r="Z353" s="52">
        <v>5.5</v>
      </c>
      <c r="AA353" s="42" t="s">
        <v>626</v>
      </c>
      <c r="AB353" s="53" t="s">
        <v>1746</v>
      </c>
      <c r="AC353" s="54" t="s">
        <v>1747</v>
      </c>
      <c r="AD353" s="54" t="s">
        <v>498</v>
      </c>
      <c r="AE353" s="55" t="str">
        <f t="shared" si="1"/>
        <v>3</v>
      </c>
      <c r="AF353" s="55">
        <v>3.25</v>
      </c>
      <c r="AG353" s="80">
        <v>5.2</v>
      </c>
      <c r="AH353" s="55">
        <f t="shared" si="2"/>
        <v>-4.95</v>
      </c>
      <c r="AI353" s="55">
        <f t="shared" si="9"/>
        <v>4.55</v>
      </c>
      <c r="AJ353" s="41">
        <f t="shared" si="3"/>
        <v>0.4090909091</v>
      </c>
      <c r="AK353" s="156"/>
      <c r="AL353" s="156"/>
      <c r="AM353" s="156"/>
      <c r="AN353" s="156"/>
      <c r="AO353" s="156"/>
      <c r="AP353" s="156"/>
      <c r="AQ353" s="156"/>
      <c r="AR353" s="156"/>
    </row>
    <row r="354" ht="15.75" customHeight="1">
      <c r="A354" s="42"/>
      <c r="B354" s="43" t="s">
        <v>45</v>
      </c>
      <c r="C354" s="44" t="s">
        <v>1748</v>
      </c>
      <c r="D354" s="78" t="s">
        <v>1749</v>
      </c>
      <c r="E354" s="77">
        <v>1.0</v>
      </c>
      <c r="F354" s="42">
        <v>0.0</v>
      </c>
      <c r="G354" s="42" t="s">
        <v>47</v>
      </c>
      <c r="H354" s="78" t="s">
        <v>1750</v>
      </c>
      <c r="I354" s="47" t="s">
        <v>1751</v>
      </c>
      <c r="J354" s="48"/>
      <c r="K354" s="48"/>
      <c r="L354" s="48"/>
      <c r="M354" s="43"/>
      <c r="N354" s="42">
        <v>1.0</v>
      </c>
      <c r="O354" s="49">
        <v>1000.0</v>
      </c>
      <c r="P354" s="50"/>
      <c r="Q354" s="50"/>
      <c r="R354" s="50"/>
      <c r="S354" s="43"/>
      <c r="T354" s="43"/>
      <c r="U354" s="43"/>
      <c r="V354" s="43"/>
      <c r="W354" s="43"/>
      <c r="X354" s="43"/>
      <c r="Y354" s="51"/>
      <c r="Z354" s="52">
        <v>5.5</v>
      </c>
      <c r="AA354" s="42" t="s">
        <v>626</v>
      </c>
      <c r="AB354" s="53" t="s">
        <v>1752</v>
      </c>
      <c r="AC354" s="54" t="s">
        <v>1747</v>
      </c>
      <c r="AD354" s="54" t="s">
        <v>498</v>
      </c>
      <c r="AE354" s="55" t="str">
        <f t="shared" si="1"/>
        <v>3</v>
      </c>
      <c r="AF354" s="55">
        <v>3.0</v>
      </c>
      <c r="AG354" s="80">
        <v>5.2</v>
      </c>
      <c r="AH354" s="55">
        <f t="shared" si="2"/>
        <v>-4.95</v>
      </c>
      <c r="AI354" s="55">
        <f t="shared" si="9"/>
        <v>4.2</v>
      </c>
      <c r="AJ354" s="41">
        <f t="shared" si="3"/>
        <v>0.4545454545</v>
      </c>
      <c r="AK354" s="39"/>
      <c r="AL354" s="39"/>
      <c r="AM354" s="39"/>
      <c r="AN354" s="39"/>
      <c r="AO354" s="39"/>
      <c r="AP354" s="39"/>
      <c r="AQ354" s="39"/>
      <c r="AR354" s="39"/>
    </row>
    <row r="355" ht="15.75" customHeight="1">
      <c r="A355" s="96"/>
      <c r="B355" s="82" t="s">
        <v>45</v>
      </c>
      <c r="C355" s="83" t="s">
        <v>1753</v>
      </c>
      <c r="D355" s="45" t="s">
        <v>1754</v>
      </c>
      <c r="E355" s="42">
        <v>1.0</v>
      </c>
      <c r="F355" s="42">
        <v>0.0</v>
      </c>
      <c r="G355" s="42" t="s">
        <v>47</v>
      </c>
      <c r="H355" s="78" t="s">
        <v>1755</v>
      </c>
      <c r="I355" s="47" t="s">
        <v>1756</v>
      </c>
      <c r="J355" s="48"/>
      <c r="K355" s="48"/>
      <c r="L355" s="48"/>
      <c r="M355" s="43"/>
      <c r="N355" s="42">
        <v>1.0</v>
      </c>
      <c r="O355" s="49">
        <v>1000.0</v>
      </c>
      <c r="P355" s="50"/>
      <c r="Q355" s="50"/>
      <c r="R355" s="50"/>
      <c r="S355" s="43"/>
      <c r="T355" s="43"/>
      <c r="U355" s="43"/>
      <c r="V355" s="43"/>
      <c r="W355" s="43"/>
      <c r="X355" s="43"/>
      <c r="Y355" s="51"/>
      <c r="Z355" s="52">
        <v>2.79</v>
      </c>
      <c r="AA355" s="42" t="s">
        <v>187</v>
      </c>
      <c r="AB355" s="84" t="s">
        <v>1757</v>
      </c>
      <c r="AC355" s="54" t="s">
        <v>1747</v>
      </c>
      <c r="AD355" s="54" t="s">
        <v>99</v>
      </c>
      <c r="AE355" s="55" t="str">
        <f t="shared" si="1"/>
        <v>12</v>
      </c>
      <c r="AF355" s="55">
        <v>1.84</v>
      </c>
      <c r="AG355" s="56">
        <f>AF355*0.36+AF355</f>
        <v>2.5024</v>
      </c>
      <c r="AH355" s="55">
        <f t="shared" si="2"/>
        <v>-2.511</v>
      </c>
      <c r="AI355" s="55">
        <f t="shared" si="9"/>
        <v>2.576</v>
      </c>
      <c r="AJ355" s="57">
        <f t="shared" si="3"/>
        <v>0.3405017921</v>
      </c>
      <c r="AK355" s="55"/>
      <c r="AL355" s="55"/>
      <c r="AM355" s="55"/>
      <c r="AN355" s="55"/>
      <c r="AO355" s="55"/>
      <c r="AP355" s="55"/>
      <c r="AQ355" s="55"/>
      <c r="AR355" s="55"/>
    </row>
    <row r="356" ht="15.75" customHeight="1">
      <c r="A356" s="81"/>
      <c r="B356" s="82" t="s">
        <v>45</v>
      </c>
      <c r="C356" s="83" t="s">
        <v>1758</v>
      </c>
      <c r="D356" s="45" t="s">
        <v>1759</v>
      </c>
      <c r="E356" s="42">
        <v>1.0</v>
      </c>
      <c r="F356" s="42">
        <v>0.0</v>
      </c>
      <c r="G356" s="42" t="s">
        <v>47</v>
      </c>
      <c r="H356" s="45" t="s">
        <v>1760</v>
      </c>
      <c r="I356" s="47" t="s">
        <v>1761</v>
      </c>
      <c r="J356" s="48"/>
      <c r="K356" s="48"/>
      <c r="L356" s="48"/>
      <c r="M356" s="43"/>
      <c r="N356" s="42">
        <v>1.0</v>
      </c>
      <c r="O356" s="49">
        <v>1000.0</v>
      </c>
      <c r="P356" s="50"/>
      <c r="Q356" s="50"/>
      <c r="R356" s="50"/>
      <c r="S356" s="43"/>
      <c r="T356" s="43"/>
      <c r="U356" s="43"/>
      <c r="V356" s="43"/>
      <c r="W356" s="43"/>
      <c r="X356" s="43"/>
      <c r="Y356" s="51"/>
      <c r="Z356" s="52">
        <v>0.59</v>
      </c>
      <c r="AA356" s="42" t="s">
        <v>187</v>
      </c>
      <c r="AB356" s="84" t="s">
        <v>1762</v>
      </c>
      <c r="AC356" s="54" t="s">
        <v>1747</v>
      </c>
      <c r="AD356" s="54" t="s">
        <v>1763</v>
      </c>
      <c r="AE356" s="85" t="str">
        <f t="shared" si="1"/>
        <v>72</v>
      </c>
      <c r="AF356" s="55">
        <v>0.38</v>
      </c>
      <c r="AG356" s="56">
        <f>AF356*0.4+AF356</f>
        <v>0.532</v>
      </c>
      <c r="AH356" s="55">
        <f t="shared" si="2"/>
        <v>-0.531</v>
      </c>
      <c r="AI356" s="55">
        <f t="shared" si="9"/>
        <v>0.532</v>
      </c>
      <c r="AJ356" s="41">
        <f t="shared" si="3"/>
        <v>0.3559322034</v>
      </c>
      <c r="AK356" s="74"/>
      <c r="AL356" s="74"/>
      <c r="AM356" s="74"/>
      <c r="AN356" s="74"/>
      <c r="AO356" s="74"/>
      <c r="AP356" s="74"/>
      <c r="AQ356" s="74"/>
      <c r="AR356" s="74"/>
    </row>
    <row r="357" ht="15.75" customHeight="1">
      <c r="A357" s="81"/>
      <c r="B357" s="82" t="s">
        <v>45</v>
      </c>
      <c r="C357" s="83" t="s">
        <v>1764</v>
      </c>
      <c r="D357" s="45" t="s">
        <v>1765</v>
      </c>
      <c r="E357" s="42">
        <v>1.0</v>
      </c>
      <c r="F357" s="42">
        <v>0.0</v>
      </c>
      <c r="G357" s="42" t="s">
        <v>47</v>
      </c>
      <c r="H357" s="45" t="s">
        <v>1766</v>
      </c>
      <c r="I357" s="47" t="s">
        <v>1767</v>
      </c>
      <c r="J357" s="48"/>
      <c r="K357" s="48"/>
      <c r="L357" s="48"/>
      <c r="M357" s="43"/>
      <c r="N357" s="42">
        <v>1.0</v>
      </c>
      <c r="O357" s="49">
        <v>1000.0</v>
      </c>
      <c r="P357" s="50"/>
      <c r="Q357" s="50"/>
      <c r="R357" s="50"/>
      <c r="S357" s="43"/>
      <c r="T357" s="43"/>
      <c r="U357" s="43"/>
      <c r="V357" s="43"/>
      <c r="W357" s="43"/>
      <c r="X357" s="43"/>
      <c r="Y357" s="51"/>
      <c r="Z357" s="52">
        <v>3.09</v>
      </c>
      <c r="AA357" s="42" t="s">
        <v>97</v>
      </c>
      <c r="AB357" s="84" t="s">
        <v>1768</v>
      </c>
      <c r="AC357" s="54" t="s">
        <v>1747</v>
      </c>
      <c r="AD357" s="54" t="s">
        <v>92</v>
      </c>
      <c r="AE357" s="85" t="str">
        <f t="shared" si="1"/>
        <v>6</v>
      </c>
      <c r="AF357" s="55">
        <v>2.03</v>
      </c>
      <c r="AG357" s="56">
        <f>AF357*0.452+AF357</f>
        <v>2.94756</v>
      </c>
      <c r="AH357" s="55">
        <f t="shared" si="2"/>
        <v>-2.781</v>
      </c>
      <c r="AI357" s="55">
        <f t="shared" si="9"/>
        <v>2.842</v>
      </c>
      <c r="AJ357" s="41">
        <f t="shared" si="3"/>
        <v>0.3430420712</v>
      </c>
      <c r="AK357" s="55"/>
      <c r="AL357" s="55"/>
      <c r="AM357" s="55"/>
      <c r="AN357" s="55"/>
      <c r="AO357" s="55"/>
      <c r="AP357" s="55"/>
      <c r="AQ357" s="55"/>
      <c r="AR357" s="55"/>
    </row>
    <row r="358" ht="15.75" customHeight="1">
      <c r="A358" s="81"/>
      <c r="B358" s="82" t="s">
        <v>45</v>
      </c>
      <c r="C358" s="83" t="s">
        <v>1769</v>
      </c>
      <c r="D358" s="45" t="s">
        <v>1770</v>
      </c>
      <c r="E358" s="42">
        <v>1.0</v>
      </c>
      <c r="F358" s="42">
        <v>0.0</v>
      </c>
      <c r="G358" s="42" t="s">
        <v>47</v>
      </c>
      <c r="H358" s="45" t="s">
        <v>1771</v>
      </c>
      <c r="I358" s="47" t="s">
        <v>1772</v>
      </c>
      <c r="J358" s="48"/>
      <c r="K358" s="48"/>
      <c r="L358" s="48"/>
      <c r="M358" s="43"/>
      <c r="N358" s="42">
        <v>1.0</v>
      </c>
      <c r="O358" s="49">
        <v>1000.0</v>
      </c>
      <c r="P358" s="50"/>
      <c r="Q358" s="50"/>
      <c r="R358" s="50"/>
      <c r="S358" s="43"/>
      <c r="T358" s="43"/>
      <c r="U358" s="43"/>
      <c r="V358" s="43"/>
      <c r="W358" s="43"/>
      <c r="X358" s="43"/>
      <c r="Y358" s="51"/>
      <c r="Z358" s="52">
        <v>2.65</v>
      </c>
      <c r="AA358" s="42" t="s">
        <v>97</v>
      </c>
      <c r="AB358" s="84" t="s">
        <v>1773</v>
      </c>
      <c r="AC358" s="54" t="s">
        <v>1747</v>
      </c>
      <c r="AD358" s="54" t="s">
        <v>92</v>
      </c>
      <c r="AE358" s="85" t="str">
        <f t="shared" si="1"/>
        <v>6</v>
      </c>
      <c r="AF358" s="55">
        <v>1.74</v>
      </c>
      <c r="AG358" s="56">
        <f t="shared" ref="AG358:AG359" si="44">AF358*0.465+AF358</f>
        <v>2.5491</v>
      </c>
      <c r="AH358" s="55">
        <f t="shared" si="2"/>
        <v>-2.385</v>
      </c>
      <c r="AI358" s="55">
        <f t="shared" si="9"/>
        <v>2.436</v>
      </c>
      <c r="AJ358" s="41">
        <f t="shared" si="3"/>
        <v>0.3433962264</v>
      </c>
      <c r="AK358" s="55"/>
      <c r="AL358" s="55"/>
      <c r="AM358" s="55"/>
      <c r="AN358" s="55"/>
      <c r="AO358" s="55"/>
      <c r="AP358" s="55"/>
      <c r="AQ358" s="55"/>
      <c r="AR358" s="55"/>
    </row>
    <row r="359" ht="15.75" customHeight="1">
      <c r="A359" s="81"/>
      <c r="B359" s="82" t="s">
        <v>45</v>
      </c>
      <c r="C359" s="83" t="s">
        <v>1774</v>
      </c>
      <c r="D359" s="45" t="s">
        <v>1775</v>
      </c>
      <c r="E359" s="42">
        <v>1.0</v>
      </c>
      <c r="F359" s="42">
        <v>0.0</v>
      </c>
      <c r="G359" s="42" t="s">
        <v>47</v>
      </c>
      <c r="H359" s="45" t="s">
        <v>1776</v>
      </c>
      <c r="I359" s="47" t="s">
        <v>1777</v>
      </c>
      <c r="J359" s="48"/>
      <c r="K359" s="48"/>
      <c r="L359" s="48"/>
      <c r="M359" s="43"/>
      <c r="N359" s="42">
        <v>1.0</v>
      </c>
      <c r="O359" s="49">
        <v>1000.0</v>
      </c>
      <c r="P359" s="50"/>
      <c r="Q359" s="50"/>
      <c r="R359" s="50"/>
      <c r="S359" s="43"/>
      <c r="T359" s="43"/>
      <c r="U359" s="43"/>
      <c r="V359" s="43"/>
      <c r="W359" s="43"/>
      <c r="X359" s="43"/>
      <c r="Y359" s="51"/>
      <c r="Z359" s="52">
        <v>2.65</v>
      </c>
      <c r="AA359" s="42" t="s">
        <v>97</v>
      </c>
      <c r="AB359" s="84" t="s">
        <v>1778</v>
      </c>
      <c r="AC359" s="54" t="s">
        <v>1747</v>
      </c>
      <c r="AD359" s="54" t="s">
        <v>92</v>
      </c>
      <c r="AE359" s="85" t="str">
        <f t="shared" si="1"/>
        <v>6</v>
      </c>
      <c r="AF359" s="55">
        <v>1.74</v>
      </c>
      <c r="AG359" s="56">
        <f t="shared" si="44"/>
        <v>2.5491</v>
      </c>
      <c r="AH359" s="55">
        <f t="shared" si="2"/>
        <v>-2.385</v>
      </c>
      <c r="AI359" s="55">
        <f t="shared" si="9"/>
        <v>2.436</v>
      </c>
      <c r="AJ359" s="41">
        <f t="shared" si="3"/>
        <v>0.3433962264</v>
      </c>
      <c r="AK359" s="55"/>
      <c r="AL359" s="55"/>
      <c r="AM359" s="55"/>
      <c r="AN359" s="55"/>
      <c r="AO359" s="55"/>
      <c r="AP359" s="55"/>
      <c r="AQ359" s="55"/>
      <c r="AR359" s="55"/>
    </row>
    <row r="360" ht="15.75" customHeight="1">
      <c r="A360" s="81"/>
      <c r="B360" s="82" t="s">
        <v>45</v>
      </c>
      <c r="C360" s="83" t="s">
        <v>1779</v>
      </c>
      <c r="D360" s="45" t="s">
        <v>1780</v>
      </c>
      <c r="E360" s="42">
        <v>1.0</v>
      </c>
      <c r="F360" s="42">
        <v>0.0</v>
      </c>
      <c r="G360" s="42" t="s">
        <v>47</v>
      </c>
      <c r="H360" s="45" t="s">
        <v>1781</v>
      </c>
      <c r="I360" s="47" t="s">
        <v>1782</v>
      </c>
      <c r="J360" s="48"/>
      <c r="K360" s="48"/>
      <c r="L360" s="48"/>
      <c r="M360" s="43"/>
      <c r="N360" s="42">
        <v>1.0</v>
      </c>
      <c r="O360" s="49">
        <v>1000.0</v>
      </c>
      <c r="P360" s="50"/>
      <c r="Q360" s="50"/>
      <c r="R360" s="50"/>
      <c r="S360" s="43"/>
      <c r="T360" s="43"/>
      <c r="U360" s="43"/>
      <c r="V360" s="43"/>
      <c r="W360" s="43"/>
      <c r="X360" s="43"/>
      <c r="Y360" s="51"/>
      <c r="Z360" s="52">
        <v>5.0</v>
      </c>
      <c r="AA360" s="42" t="s">
        <v>97</v>
      </c>
      <c r="AB360" s="84" t="s">
        <v>1783</v>
      </c>
      <c r="AC360" s="54" t="s">
        <v>1747</v>
      </c>
      <c r="AD360" s="54" t="s">
        <v>92</v>
      </c>
      <c r="AE360" s="85" t="str">
        <f t="shared" si="1"/>
        <v>6</v>
      </c>
      <c r="AF360" s="55">
        <v>3.32</v>
      </c>
      <c r="AG360" s="56">
        <f>AF360*0.425+AF360</f>
        <v>4.731</v>
      </c>
      <c r="AH360" s="55">
        <f t="shared" si="2"/>
        <v>-4.5</v>
      </c>
      <c r="AI360" s="55">
        <f t="shared" si="9"/>
        <v>4.648</v>
      </c>
      <c r="AJ360" s="57">
        <f t="shared" si="3"/>
        <v>0.336</v>
      </c>
      <c r="AK360" s="55"/>
      <c r="AL360" s="55"/>
      <c r="AM360" s="55"/>
      <c r="AN360" s="55"/>
      <c r="AO360" s="55"/>
      <c r="AP360" s="55"/>
      <c r="AQ360" s="55"/>
      <c r="AR360" s="55"/>
    </row>
    <row r="361" ht="15.75" customHeight="1">
      <c r="A361" s="26"/>
      <c r="B361" s="27" t="s">
        <v>45</v>
      </c>
      <c r="C361" s="28" t="s">
        <v>1784</v>
      </c>
      <c r="D361" s="29" t="s">
        <v>1785</v>
      </c>
      <c r="E361" s="30">
        <v>0.0</v>
      </c>
      <c r="F361" s="26">
        <v>0.0</v>
      </c>
      <c r="G361" s="26" t="s">
        <v>86</v>
      </c>
      <c r="H361" s="29" t="s">
        <v>1786</v>
      </c>
      <c r="I361" s="31" t="s">
        <v>1787</v>
      </c>
      <c r="J361" s="32"/>
      <c r="K361" s="32"/>
      <c r="L361" s="32"/>
      <c r="M361" s="27"/>
      <c r="N361" s="26">
        <v>0.0</v>
      </c>
      <c r="O361" s="33">
        <v>0.0</v>
      </c>
      <c r="P361" s="34"/>
      <c r="Q361" s="34"/>
      <c r="R361" s="34"/>
      <c r="S361" s="27"/>
      <c r="T361" s="27"/>
      <c r="U361" s="27"/>
      <c r="V361" s="27"/>
      <c r="W361" s="27"/>
      <c r="X361" s="27"/>
      <c r="Y361" s="35"/>
      <c r="Z361" s="36">
        <v>0.65</v>
      </c>
      <c r="AA361" s="26" t="s">
        <v>262</v>
      </c>
      <c r="AB361" s="37" t="s">
        <v>1788</v>
      </c>
      <c r="AC361" s="93" t="s">
        <v>1789</v>
      </c>
      <c r="AD361" s="93" t="s">
        <v>99</v>
      </c>
      <c r="AE361" s="39" t="str">
        <f t="shared" si="1"/>
        <v>12</v>
      </c>
      <c r="AF361" s="39">
        <v>0.4</v>
      </c>
      <c r="AG361" s="40">
        <f>AF361*0.4+AF361</f>
        <v>0.56</v>
      </c>
      <c r="AH361" s="39">
        <f t="shared" si="2"/>
        <v>-0.585</v>
      </c>
      <c r="AI361" s="39">
        <f t="shared" si="9"/>
        <v>0.56</v>
      </c>
      <c r="AJ361" s="41">
        <f t="shared" si="3"/>
        <v>0.3846153846</v>
      </c>
      <c r="AK361" s="39"/>
      <c r="AL361" s="39"/>
      <c r="AM361" s="39"/>
      <c r="AN361" s="39"/>
      <c r="AO361" s="39"/>
      <c r="AP361" s="39"/>
      <c r="AQ361" s="39"/>
      <c r="AR361" s="39"/>
    </row>
    <row r="362" ht="15.75" customHeight="1">
      <c r="A362" s="42"/>
      <c r="B362" s="43" t="s">
        <v>45</v>
      </c>
      <c r="C362" s="44" t="s">
        <v>1790</v>
      </c>
      <c r="D362" s="78" t="s">
        <v>1791</v>
      </c>
      <c r="E362" s="77">
        <v>1.0</v>
      </c>
      <c r="F362" s="42">
        <v>0.0</v>
      </c>
      <c r="G362" s="42" t="s">
        <v>47</v>
      </c>
      <c r="H362" s="78" t="s">
        <v>1792</v>
      </c>
      <c r="I362" s="47" t="s">
        <v>1793</v>
      </c>
      <c r="J362" s="48"/>
      <c r="K362" s="48"/>
      <c r="L362" s="48"/>
      <c r="M362" s="43"/>
      <c r="N362" s="42">
        <v>1.0</v>
      </c>
      <c r="O362" s="49">
        <v>1000.0</v>
      </c>
      <c r="P362" s="50"/>
      <c r="Q362" s="50"/>
      <c r="R362" s="50"/>
      <c r="S362" s="43"/>
      <c r="T362" s="43"/>
      <c r="U362" s="43"/>
      <c r="V362" s="43"/>
      <c r="W362" s="43"/>
      <c r="X362" s="43"/>
      <c r="Y362" s="51"/>
      <c r="Z362" s="52">
        <v>0.79</v>
      </c>
      <c r="AA362" s="42" t="s">
        <v>262</v>
      </c>
      <c r="AB362" s="53" t="s">
        <v>1794</v>
      </c>
      <c r="AC362" s="54" t="s">
        <v>1795</v>
      </c>
      <c r="AD362" s="54" t="s">
        <v>99</v>
      </c>
      <c r="AE362" s="55" t="str">
        <f t="shared" si="1"/>
        <v>12</v>
      </c>
      <c r="AF362" s="55">
        <v>0.4</v>
      </c>
      <c r="AG362" s="80">
        <f>AF362*0.75+AF362</f>
        <v>0.7</v>
      </c>
      <c r="AH362" s="55">
        <f t="shared" si="2"/>
        <v>-0.711</v>
      </c>
      <c r="AI362" s="55">
        <f t="shared" si="9"/>
        <v>0.56</v>
      </c>
      <c r="AJ362" s="41">
        <f t="shared" si="3"/>
        <v>0.4936708861</v>
      </c>
      <c r="AK362" s="74"/>
      <c r="AL362" s="74"/>
      <c r="AM362" s="74"/>
      <c r="AN362" s="74"/>
      <c r="AO362" s="74"/>
      <c r="AP362" s="74"/>
      <c r="AQ362" s="74"/>
      <c r="AR362" s="74"/>
    </row>
    <row r="363" ht="15.75" customHeight="1">
      <c r="A363" s="42"/>
      <c r="B363" s="43" t="s">
        <v>45</v>
      </c>
      <c r="C363" s="44" t="s">
        <v>1796</v>
      </c>
      <c r="D363" s="78" t="s">
        <v>1797</v>
      </c>
      <c r="E363" s="77">
        <v>1.0</v>
      </c>
      <c r="F363" s="42">
        <v>0.0</v>
      </c>
      <c r="G363" s="42" t="s">
        <v>47</v>
      </c>
      <c r="H363" s="78" t="s">
        <v>1798</v>
      </c>
      <c r="I363" s="47" t="s">
        <v>1799</v>
      </c>
      <c r="J363" s="48"/>
      <c r="K363" s="48"/>
      <c r="L363" s="48"/>
      <c r="M363" s="43"/>
      <c r="N363" s="42">
        <v>1.0</v>
      </c>
      <c r="O363" s="49">
        <v>1000.0</v>
      </c>
      <c r="P363" s="50"/>
      <c r="Q363" s="50"/>
      <c r="R363" s="50"/>
      <c r="S363" s="43"/>
      <c r="T363" s="43"/>
      <c r="U363" s="43"/>
      <c r="V363" s="43"/>
      <c r="W363" s="43"/>
      <c r="X363" s="43"/>
      <c r="Y363" s="51"/>
      <c r="Z363" s="52">
        <v>0.85</v>
      </c>
      <c r="AA363" s="42" t="s">
        <v>367</v>
      </c>
      <c r="AB363" s="53" t="s">
        <v>1800</v>
      </c>
      <c r="AC363" s="54" t="s">
        <v>1795</v>
      </c>
      <c r="AD363" s="54" t="s">
        <v>99</v>
      </c>
      <c r="AE363" s="55" t="str">
        <f t="shared" si="1"/>
        <v>12</v>
      </c>
      <c r="AF363" s="55">
        <v>0.47</v>
      </c>
      <c r="AG363" s="80">
        <f>AF363*0.7+AF363</f>
        <v>0.799</v>
      </c>
      <c r="AH363" s="55">
        <f t="shared" si="2"/>
        <v>-0.765</v>
      </c>
      <c r="AI363" s="55">
        <f t="shared" si="9"/>
        <v>0.658</v>
      </c>
      <c r="AJ363" s="41">
        <f t="shared" si="3"/>
        <v>0.4470588235</v>
      </c>
      <c r="AK363" s="55"/>
      <c r="AL363" s="55"/>
      <c r="AM363" s="55"/>
      <c r="AN363" s="55"/>
      <c r="AO363" s="55"/>
      <c r="AP363" s="55"/>
      <c r="AQ363" s="55"/>
      <c r="AR363" s="55"/>
    </row>
    <row r="364" ht="15.75" customHeight="1">
      <c r="A364" s="42"/>
      <c r="B364" s="43" t="s">
        <v>45</v>
      </c>
      <c r="C364" s="99" t="s">
        <v>1801</v>
      </c>
      <c r="D364" s="78" t="s">
        <v>1802</v>
      </c>
      <c r="E364" s="77">
        <v>1.0</v>
      </c>
      <c r="F364" s="42">
        <v>0.0</v>
      </c>
      <c r="G364" s="42" t="s">
        <v>47</v>
      </c>
      <c r="H364" s="78" t="s">
        <v>1803</v>
      </c>
      <c r="I364" s="47" t="s">
        <v>1804</v>
      </c>
      <c r="J364" s="48"/>
      <c r="K364" s="48"/>
      <c r="L364" s="48"/>
      <c r="M364" s="43"/>
      <c r="N364" s="42">
        <v>1.0</v>
      </c>
      <c r="O364" s="49">
        <v>1000.0</v>
      </c>
      <c r="P364" s="50"/>
      <c r="Q364" s="50"/>
      <c r="R364" s="50"/>
      <c r="S364" s="43"/>
      <c r="T364" s="43"/>
      <c r="U364" s="43"/>
      <c r="V364" s="43"/>
      <c r="W364" s="43"/>
      <c r="X364" s="43"/>
      <c r="Y364" s="51"/>
      <c r="Z364" s="52">
        <v>0.85</v>
      </c>
      <c r="AA364" s="42" t="s">
        <v>256</v>
      </c>
      <c r="AB364" s="53" t="s">
        <v>1805</v>
      </c>
      <c r="AC364" s="54" t="s">
        <v>1795</v>
      </c>
      <c r="AD364" s="54" t="s">
        <v>99</v>
      </c>
      <c r="AE364" s="55" t="str">
        <f t="shared" si="1"/>
        <v>12</v>
      </c>
      <c r="AF364" s="55">
        <v>0.42</v>
      </c>
      <c r="AG364" s="80">
        <f>AF364*0.78+AF364</f>
        <v>0.7476</v>
      </c>
      <c r="AH364" s="55">
        <f t="shared" si="2"/>
        <v>-0.765</v>
      </c>
      <c r="AI364" s="55">
        <f t="shared" si="9"/>
        <v>0.588</v>
      </c>
      <c r="AJ364" s="41">
        <f t="shared" si="3"/>
        <v>0.5058823529</v>
      </c>
      <c r="AK364" s="74"/>
      <c r="AL364" s="74"/>
      <c r="AM364" s="74"/>
      <c r="AN364" s="74"/>
      <c r="AO364" s="74"/>
      <c r="AP364" s="74"/>
      <c r="AQ364" s="74"/>
      <c r="AR364" s="74"/>
    </row>
    <row r="365" ht="15.75" customHeight="1">
      <c r="A365" s="42"/>
      <c r="B365" s="43" t="s">
        <v>45</v>
      </c>
      <c r="C365" s="44" t="s">
        <v>1806</v>
      </c>
      <c r="D365" s="78" t="s">
        <v>1807</v>
      </c>
      <c r="E365" s="77">
        <v>1.0</v>
      </c>
      <c r="F365" s="42">
        <v>0.0</v>
      </c>
      <c r="G365" s="42" t="s">
        <v>47</v>
      </c>
      <c r="H365" s="78" t="s">
        <v>1807</v>
      </c>
      <c r="I365" s="47" t="s">
        <v>1808</v>
      </c>
      <c r="J365" s="48"/>
      <c r="K365" s="48"/>
      <c r="L365" s="48"/>
      <c r="M365" s="43"/>
      <c r="N365" s="42">
        <v>1.0</v>
      </c>
      <c r="O365" s="49">
        <v>1000.0</v>
      </c>
      <c r="P365" s="50"/>
      <c r="Q365" s="50"/>
      <c r="R365" s="50"/>
      <c r="S365" s="43"/>
      <c r="T365" s="43"/>
      <c r="U365" s="43"/>
      <c r="V365" s="43"/>
      <c r="W365" s="43"/>
      <c r="X365" s="43"/>
      <c r="Y365" s="51"/>
      <c r="Z365" s="52">
        <v>0.75</v>
      </c>
      <c r="AA365" s="42" t="s">
        <v>291</v>
      </c>
      <c r="AB365" s="53" t="s">
        <v>1809</v>
      </c>
      <c r="AC365" s="54" t="s">
        <v>1810</v>
      </c>
      <c r="AD365" s="54" t="s">
        <v>99</v>
      </c>
      <c r="AE365" s="55" t="str">
        <f t="shared" si="1"/>
        <v>12</v>
      </c>
      <c r="AF365" s="55">
        <v>0.42</v>
      </c>
      <c r="AG365" s="56">
        <f t="shared" ref="AG365:AG366" si="45">AF365*0.55+AF365</f>
        <v>0.651</v>
      </c>
      <c r="AH365" s="55">
        <f t="shared" si="2"/>
        <v>-0.675</v>
      </c>
      <c r="AI365" s="55">
        <f t="shared" si="9"/>
        <v>0.588</v>
      </c>
      <c r="AJ365" s="41">
        <f t="shared" si="3"/>
        <v>0.44</v>
      </c>
      <c r="AK365" s="55"/>
      <c r="AL365" s="55"/>
      <c r="AM365" s="55"/>
      <c r="AN365" s="55"/>
      <c r="AO365" s="55"/>
      <c r="AP365" s="55"/>
      <c r="AQ365" s="55"/>
      <c r="AR365" s="55"/>
    </row>
    <row r="366" ht="15.75" customHeight="1">
      <c r="A366" s="42"/>
      <c r="B366" s="43" t="s">
        <v>45</v>
      </c>
      <c r="C366" s="44" t="s">
        <v>1811</v>
      </c>
      <c r="D366" s="78" t="s">
        <v>1812</v>
      </c>
      <c r="E366" s="77">
        <v>1.0</v>
      </c>
      <c r="F366" s="42">
        <v>0.0</v>
      </c>
      <c r="G366" s="42" t="s">
        <v>47</v>
      </c>
      <c r="H366" s="78" t="s">
        <v>1812</v>
      </c>
      <c r="I366" s="47" t="s">
        <v>1813</v>
      </c>
      <c r="J366" s="48"/>
      <c r="K366" s="48"/>
      <c r="L366" s="48"/>
      <c r="M366" s="43"/>
      <c r="N366" s="42">
        <v>1.0</v>
      </c>
      <c r="O366" s="49">
        <v>1000.0</v>
      </c>
      <c r="P366" s="50"/>
      <c r="Q366" s="50"/>
      <c r="R366" s="50"/>
      <c r="S366" s="43"/>
      <c r="T366" s="43"/>
      <c r="U366" s="43"/>
      <c r="V366" s="43"/>
      <c r="W366" s="43"/>
      <c r="X366" s="43"/>
      <c r="Y366" s="51"/>
      <c r="Z366" s="52">
        <v>0.75</v>
      </c>
      <c r="AA366" s="42" t="s">
        <v>291</v>
      </c>
      <c r="AB366" s="53" t="s">
        <v>1814</v>
      </c>
      <c r="AC366" s="54" t="s">
        <v>1810</v>
      </c>
      <c r="AD366" s="54" t="s">
        <v>99</v>
      </c>
      <c r="AE366" s="55" t="str">
        <f t="shared" si="1"/>
        <v>12</v>
      </c>
      <c r="AF366" s="55">
        <v>0.42</v>
      </c>
      <c r="AG366" s="56">
        <f t="shared" si="45"/>
        <v>0.651</v>
      </c>
      <c r="AH366" s="55">
        <f t="shared" si="2"/>
        <v>-0.675</v>
      </c>
      <c r="AI366" s="55">
        <f t="shared" si="9"/>
        <v>0.588</v>
      </c>
      <c r="AJ366" s="41">
        <f t="shared" si="3"/>
        <v>0.44</v>
      </c>
      <c r="AK366" s="55"/>
      <c r="AL366" s="55"/>
      <c r="AM366" s="55"/>
      <c r="AN366" s="55"/>
      <c r="AO366" s="55"/>
      <c r="AP366" s="55"/>
      <c r="AQ366" s="55"/>
      <c r="AR366" s="55"/>
    </row>
    <row r="367" ht="15.75" customHeight="1">
      <c r="A367" s="42"/>
      <c r="B367" s="43" t="s">
        <v>45</v>
      </c>
      <c r="C367" s="44" t="s">
        <v>1815</v>
      </c>
      <c r="D367" s="78" t="s">
        <v>1816</v>
      </c>
      <c r="E367" s="77">
        <v>1.0</v>
      </c>
      <c r="F367" s="42">
        <v>0.0</v>
      </c>
      <c r="G367" s="42" t="s">
        <v>47</v>
      </c>
      <c r="H367" s="78" t="s">
        <v>1817</v>
      </c>
      <c r="I367" s="47" t="s">
        <v>1818</v>
      </c>
      <c r="J367" s="48"/>
      <c r="K367" s="48"/>
      <c r="L367" s="48"/>
      <c r="M367" s="43"/>
      <c r="N367" s="42">
        <v>1.0</v>
      </c>
      <c r="O367" s="49">
        <v>1000.0</v>
      </c>
      <c r="P367" s="50"/>
      <c r="Q367" s="50"/>
      <c r="R367" s="50"/>
      <c r="S367" s="43"/>
      <c r="T367" s="43"/>
      <c r="U367" s="43"/>
      <c r="V367" s="43"/>
      <c r="W367" s="43"/>
      <c r="X367" s="43"/>
      <c r="Y367" s="51"/>
      <c r="Z367" s="52">
        <v>1.29</v>
      </c>
      <c r="AA367" s="42" t="s">
        <v>256</v>
      </c>
      <c r="AB367" s="88" t="s">
        <v>1819</v>
      </c>
      <c r="AC367" s="54" t="s">
        <v>1810</v>
      </c>
      <c r="AD367" s="54" t="s">
        <v>92</v>
      </c>
      <c r="AE367" s="55" t="str">
        <f t="shared" si="1"/>
        <v>6</v>
      </c>
      <c r="AF367" s="55">
        <v>0.53</v>
      </c>
      <c r="AG367" s="56">
        <f>AF367*0.89+AF367</f>
        <v>1.0017</v>
      </c>
      <c r="AH367" s="55">
        <f t="shared" si="2"/>
        <v>-1.161</v>
      </c>
      <c r="AI367" s="55">
        <f t="shared" si="9"/>
        <v>0.742</v>
      </c>
      <c r="AJ367" s="41">
        <f t="shared" si="3"/>
        <v>0.5891472868</v>
      </c>
      <c r="AK367" s="74"/>
      <c r="AL367" s="74"/>
      <c r="AM367" s="74"/>
      <c r="AN367" s="74"/>
      <c r="AO367" s="74"/>
      <c r="AP367" s="74"/>
      <c r="AQ367" s="74"/>
      <c r="AR367" s="74"/>
    </row>
    <row r="368" ht="15.75" customHeight="1">
      <c r="A368" s="96"/>
      <c r="B368" s="82" t="s">
        <v>45</v>
      </c>
      <c r="C368" s="83" t="s">
        <v>1820</v>
      </c>
      <c r="D368" s="45" t="s">
        <v>1821</v>
      </c>
      <c r="E368" s="42">
        <v>1.0</v>
      </c>
      <c r="F368" s="42">
        <v>0.0</v>
      </c>
      <c r="G368" s="42" t="s">
        <v>47</v>
      </c>
      <c r="H368" s="78" t="s">
        <v>1822</v>
      </c>
      <c r="I368" s="47" t="s">
        <v>1823</v>
      </c>
      <c r="J368" s="48"/>
      <c r="K368" s="48"/>
      <c r="L368" s="48"/>
      <c r="M368" s="43"/>
      <c r="N368" s="42">
        <v>1.0</v>
      </c>
      <c r="O368" s="49">
        <v>1000.0</v>
      </c>
      <c r="P368" s="50"/>
      <c r="Q368" s="50"/>
      <c r="R368" s="50"/>
      <c r="S368" s="43"/>
      <c r="T368" s="43"/>
      <c r="U368" s="43"/>
      <c r="V368" s="43"/>
      <c r="W368" s="43"/>
      <c r="X368" s="43"/>
      <c r="Y368" s="51"/>
      <c r="Z368" s="52">
        <v>1.49</v>
      </c>
      <c r="AA368" s="42" t="s">
        <v>111</v>
      </c>
      <c r="AB368" s="84" t="s">
        <v>1824</v>
      </c>
      <c r="AC368" s="54" t="s">
        <v>1810</v>
      </c>
      <c r="AD368" s="54" t="s">
        <v>99</v>
      </c>
      <c r="AE368" s="55" t="str">
        <f t="shared" si="1"/>
        <v>12</v>
      </c>
      <c r="AF368" s="55">
        <v>0.97</v>
      </c>
      <c r="AG368" s="56">
        <f>AF368*0.49+AF368</f>
        <v>1.4453</v>
      </c>
      <c r="AH368" s="55">
        <f t="shared" si="2"/>
        <v>-1.341</v>
      </c>
      <c r="AI368" s="55">
        <f t="shared" si="9"/>
        <v>1.358</v>
      </c>
      <c r="AJ368" s="57">
        <f t="shared" si="3"/>
        <v>0.3489932886</v>
      </c>
      <c r="AK368" s="55"/>
      <c r="AL368" s="55"/>
      <c r="AM368" s="55"/>
      <c r="AN368" s="55"/>
      <c r="AO368" s="55"/>
      <c r="AP368" s="55"/>
      <c r="AQ368" s="55"/>
      <c r="AR368" s="55"/>
    </row>
    <row r="369" ht="15.75" customHeight="1">
      <c r="A369" s="101"/>
      <c r="B369" s="60" t="s">
        <v>45</v>
      </c>
      <c r="C369" s="61" t="s">
        <v>1825</v>
      </c>
      <c r="D369" s="62" t="s">
        <v>1826</v>
      </c>
      <c r="E369" s="63">
        <v>0.0</v>
      </c>
      <c r="F369" s="63">
        <v>0.0</v>
      </c>
      <c r="G369" s="63" t="s">
        <v>86</v>
      </c>
      <c r="H369" s="62" t="s">
        <v>1827</v>
      </c>
      <c r="I369" s="64" t="s">
        <v>1828</v>
      </c>
      <c r="J369" s="65"/>
      <c r="K369" s="65"/>
      <c r="L369" s="65"/>
      <c r="M369" s="66"/>
      <c r="N369" s="63">
        <v>0.0</v>
      </c>
      <c r="O369" s="67">
        <v>0.0</v>
      </c>
      <c r="P369" s="68"/>
      <c r="Q369" s="68"/>
      <c r="R369" s="68"/>
      <c r="S369" s="66"/>
      <c r="T369" s="66"/>
      <c r="U369" s="66"/>
      <c r="V369" s="66"/>
      <c r="W369" s="66"/>
      <c r="X369" s="66"/>
      <c r="Y369" s="69"/>
      <c r="Z369" s="70">
        <v>2.09</v>
      </c>
      <c r="AA369" s="63" t="s">
        <v>111</v>
      </c>
      <c r="AB369" s="71" t="s">
        <v>1829</v>
      </c>
      <c r="AC369" s="72" t="s">
        <v>1810</v>
      </c>
      <c r="AD369" s="72" t="s">
        <v>1011</v>
      </c>
      <c r="AE369" s="74" t="str">
        <f t="shared" si="1"/>
        <v>8</v>
      </c>
      <c r="AF369" s="74">
        <v>1.39</v>
      </c>
      <c r="AG369" s="75">
        <f>AF369*0.4+AF369</f>
        <v>1.946</v>
      </c>
      <c r="AH369" s="74">
        <f t="shared" si="2"/>
        <v>-1.881</v>
      </c>
      <c r="AI369" s="74">
        <f t="shared" si="9"/>
        <v>1.946</v>
      </c>
      <c r="AJ369" s="41">
        <f t="shared" si="3"/>
        <v>0.3349282297</v>
      </c>
      <c r="AK369" s="74"/>
      <c r="AL369" s="74"/>
      <c r="AM369" s="74"/>
      <c r="AN369" s="74"/>
      <c r="AO369" s="74"/>
      <c r="AP369" s="74"/>
      <c r="AQ369" s="74"/>
      <c r="AR369" s="74"/>
    </row>
    <row r="370" ht="15.75" customHeight="1">
      <c r="A370" s="42"/>
      <c r="B370" s="43" t="s">
        <v>45</v>
      </c>
      <c r="C370" s="44" t="s">
        <v>1830</v>
      </c>
      <c r="D370" s="78" t="s">
        <v>1831</v>
      </c>
      <c r="E370" s="77">
        <v>1.0</v>
      </c>
      <c r="F370" s="42">
        <v>0.0</v>
      </c>
      <c r="G370" s="42" t="s">
        <v>47</v>
      </c>
      <c r="H370" s="78" t="s">
        <v>1831</v>
      </c>
      <c r="I370" s="47" t="s">
        <v>1832</v>
      </c>
      <c r="J370" s="48"/>
      <c r="K370" s="48"/>
      <c r="L370" s="48"/>
      <c r="M370" s="43"/>
      <c r="N370" s="42">
        <v>1.0</v>
      </c>
      <c r="O370" s="49">
        <v>1000.0</v>
      </c>
      <c r="P370" s="50"/>
      <c r="Q370" s="50"/>
      <c r="R370" s="50"/>
      <c r="S370" s="43"/>
      <c r="T370" s="43"/>
      <c r="U370" s="43"/>
      <c r="V370" s="43"/>
      <c r="W370" s="43"/>
      <c r="X370" s="43"/>
      <c r="Y370" s="51"/>
      <c r="Z370" s="52">
        <v>0.75</v>
      </c>
      <c r="AA370" s="42" t="s">
        <v>291</v>
      </c>
      <c r="AB370" s="53" t="s">
        <v>1833</v>
      </c>
      <c r="AC370" s="54" t="s">
        <v>1834</v>
      </c>
      <c r="AD370" s="54" t="s">
        <v>99</v>
      </c>
      <c r="AE370" s="55" t="str">
        <f t="shared" si="1"/>
        <v>12</v>
      </c>
      <c r="AF370" s="55">
        <v>0.42</v>
      </c>
      <c r="AG370" s="56">
        <f>AF370*0.55+AF370</f>
        <v>0.651</v>
      </c>
      <c r="AH370" s="55">
        <f t="shared" si="2"/>
        <v>-0.675</v>
      </c>
      <c r="AI370" s="55">
        <f t="shared" si="9"/>
        <v>0.588</v>
      </c>
      <c r="AJ370" s="41">
        <f t="shared" si="3"/>
        <v>0.44</v>
      </c>
      <c r="AK370" s="55"/>
      <c r="AL370" s="55"/>
      <c r="AM370" s="55"/>
      <c r="AN370" s="55"/>
      <c r="AO370" s="55"/>
      <c r="AP370" s="55"/>
      <c r="AQ370" s="55"/>
      <c r="AR370" s="55"/>
    </row>
    <row r="371" ht="15.75" customHeight="1">
      <c r="A371" s="26"/>
      <c r="B371" s="27" t="s">
        <v>45</v>
      </c>
      <c r="C371" s="28" t="s">
        <v>1835</v>
      </c>
      <c r="D371" s="29" t="s">
        <v>1836</v>
      </c>
      <c r="E371" s="30">
        <v>0.0</v>
      </c>
      <c r="F371" s="26">
        <v>0.0</v>
      </c>
      <c r="G371" s="26" t="s">
        <v>86</v>
      </c>
      <c r="H371" s="29" t="s">
        <v>1837</v>
      </c>
      <c r="I371" s="31" t="s">
        <v>1838</v>
      </c>
      <c r="J371" s="32"/>
      <c r="K371" s="32"/>
      <c r="L371" s="32"/>
      <c r="M371" s="27"/>
      <c r="N371" s="26">
        <v>0.0</v>
      </c>
      <c r="O371" s="33">
        <v>0.0</v>
      </c>
      <c r="P371" s="34"/>
      <c r="Q371" s="34"/>
      <c r="R371" s="34"/>
      <c r="S371" s="27"/>
      <c r="T371" s="27"/>
      <c r="U371" s="27"/>
      <c r="V371" s="27"/>
      <c r="W371" s="27"/>
      <c r="X371" s="27"/>
      <c r="Y371" s="35"/>
      <c r="Z371" s="36">
        <v>5.0</v>
      </c>
      <c r="AA371" s="26" t="s">
        <v>89</v>
      </c>
      <c r="AB371" s="92" t="s">
        <v>1839</v>
      </c>
      <c r="AC371" s="93" t="s">
        <v>1834</v>
      </c>
      <c r="AD371" s="93" t="s">
        <v>92</v>
      </c>
      <c r="AE371" s="39" t="str">
        <f t="shared" si="1"/>
        <v>6</v>
      </c>
      <c r="AF371" s="39">
        <v>2.92</v>
      </c>
      <c r="AG371" s="40">
        <f>AF371*0.455+AF371</f>
        <v>4.2486</v>
      </c>
      <c r="AH371" s="39">
        <f t="shared" si="2"/>
        <v>-4.5</v>
      </c>
      <c r="AI371" s="39">
        <f t="shared" si="9"/>
        <v>4.088</v>
      </c>
      <c r="AJ371" s="41">
        <f t="shared" si="3"/>
        <v>0.416</v>
      </c>
      <c r="AK371" s="39"/>
      <c r="AL371" s="39"/>
      <c r="AM371" s="39"/>
      <c r="AN371" s="39"/>
      <c r="AO371" s="39"/>
      <c r="AP371" s="39"/>
      <c r="AQ371" s="39"/>
      <c r="AR371" s="39"/>
    </row>
    <row r="372" ht="15.75" customHeight="1">
      <c r="A372" s="63"/>
      <c r="B372" s="66" t="s">
        <v>45</v>
      </c>
      <c r="C372" s="105" t="s">
        <v>1840</v>
      </c>
      <c r="D372" s="102" t="s">
        <v>1841</v>
      </c>
      <c r="E372" s="106">
        <v>0.0</v>
      </c>
      <c r="F372" s="63">
        <v>0.0</v>
      </c>
      <c r="G372" s="63" t="s">
        <v>86</v>
      </c>
      <c r="H372" s="102" t="s">
        <v>1842</v>
      </c>
      <c r="I372" s="64" t="s">
        <v>1843</v>
      </c>
      <c r="J372" s="65"/>
      <c r="K372" s="65"/>
      <c r="L372" s="65"/>
      <c r="M372" s="66"/>
      <c r="N372" s="63">
        <v>0.0</v>
      </c>
      <c r="O372" s="67">
        <v>0.0</v>
      </c>
      <c r="P372" s="68"/>
      <c r="Q372" s="68"/>
      <c r="R372" s="68"/>
      <c r="S372" s="66"/>
      <c r="T372" s="66"/>
      <c r="U372" s="66"/>
      <c r="V372" s="66"/>
      <c r="W372" s="66"/>
      <c r="X372" s="66"/>
      <c r="Y372" s="69"/>
      <c r="Z372" s="70">
        <v>2.0</v>
      </c>
      <c r="AA372" s="63" t="s">
        <v>97</v>
      </c>
      <c r="AB372" s="104" t="s">
        <v>1844</v>
      </c>
      <c r="AC372" s="72" t="s">
        <v>1845</v>
      </c>
      <c r="AD372" s="72" t="s">
        <v>92</v>
      </c>
      <c r="AE372" s="74" t="str">
        <f t="shared" si="1"/>
        <v>6</v>
      </c>
      <c r="AF372" s="74">
        <v>0.81</v>
      </c>
      <c r="AG372" s="75">
        <f>AF372*0.85+AF372</f>
        <v>1.4985</v>
      </c>
      <c r="AH372" s="74">
        <f t="shared" si="2"/>
        <v>-1.8</v>
      </c>
      <c r="AI372" s="74">
        <f t="shared" si="9"/>
        <v>1.134</v>
      </c>
      <c r="AJ372" s="41">
        <f t="shared" si="3"/>
        <v>0.595</v>
      </c>
      <c r="AK372" s="74"/>
      <c r="AL372" s="74"/>
      <c r="AM372" s="74"/>
      <c r="AN372" s="74"/>
      <c r="AO372" s="74"/>
      <c r="AP372" s="74"/>
      <c r="AQ372" s="74"/>
      <c r="AR372" s="74"/>
    </row>
    <row r="373" ht="15.75" customHeight="1">
      <c r="A373" s="42"/>
      <c r="B373" s="43" t="s">
        <v>45</v>
      </c>
      <c r="C373" s="113" t="s">
        <v>1846</v>
      </c>
      <c r="D373" s="180" t="s">
        <v>1847</v>
      </c>
      <c r="E373" s="77">
        <v>1.0</v>
      </c>
      <c r="F373" s="42">
        <v>0.0</v>
      </c>
      <c r="G373" s="42" t="s">
        <v>47</v>
      </c>
      <c r="H373" s="78" t="s">
        <v>1848</v>
      </c>
      <c r="I373" s="181" t="s">
        <v>1849</v>
      </c>
      <c r="J373" s="48"/>
      <c r="K373" s="48"/>
      <c r="L373" s="48"/>
      <c r="M373" s="43"/>
      <c r="N373" s="42">
        <v>1.0</v>
      </c>
      <c r="O373" s="49">
        <v>1000.0</v>
      </c>
      <c r="P373" s="50"/>
      <c r="Q373" s="50"/>
      <c r="R373" s="50"/>
      <c r="S373" s="43"/>
      <c r="T373" s="43"/>
      <c r="U373" s="43"/>
      <c r="V373" s="43"/>
      <c r="W373" s="43"/>
      <c r="X373" s="43"/>
      <c r="Y373" s="51"/>
      <c r="Z373" s="52">
        <v>0.95</v>
      </c>
      <c r="AA373" s="42" t="s">
        <v>256</v>
      </c>
      <c r="AB373" s="53" t="s">
        <v>1850</v>
      </c>
      <c r="AC373" s="54" t="s">
        <v>1845</v>
      </c>
      <c r="AD373" s="54" t="s">
        <v>99</v>
      </c>
      <c r="AE373" s="55" t="str">
        <f t="shared" si="1"/>
        <v>12</v>
      </c>
      <c r="AF373" s="55">
        <v>0.65</v>
      </c>
      <c r="AG373" s="80">
        <f>AF373*0.3+AF373</f>
        <v>0.845</v>
      </c>
      <c r="AH373" s="55">
        <f t="shared" si="2"/>
        <v>-0.855</v>
      </c>
      <c r="AI373" s="55">
        <f t="shared" si="9"/>
        <v>0.91</v>
      </c>
      <c r="AJ373" s="41">
        <f t="shared" si="3"/>
        <v>0.3157894737</v>
      </c>
      <c r="AK373" s="39"/>
      <c r="AL373" s="39"/>
      <c r="AM373" s="39"/>
      <c r="AN373" s="39"/>
      <c r="AO373" s="39"/>
      <c r="AP373" s="39"/>
      <c r="AQ373" s="39"/>
      <c r="AR373" s="39"/>
    </row>
    <row r="374" ht="15.75" customHeight="1">
      <c r="A374" s="63"/>
      <c r="B374" s="66" t="s">
        <v>45</v>
      </c>
      <c r="C374" s="105" t="s">
        <v>1851</v>
      </c>
      <c r="D374" s="102" t="s">
        <v>1852</v>
      </c>
      <c r="E374" s="106">
        <v>0.0</v>
      </c>
      <c r="F374" s="63">
        <v>0.0</v>
      </c>
      <c r="G374" s="63" t="s">
        <v>86</v>
      </c>
      <c r="H374" s="102" t="s">
        <v>1853</v>
      </c>
      <c r="I374" s="64" t="s">
        <v>1854</v>
      </c>
      <c r="J374" s="65"/>
      <c r="K374" s="65"/>
      <c r="L374" s="65"/>
      <c r="M374" s="66"/>
      <c r="N374" s="63">
        <v>0.0</v>
      </c>
      <c r="O374" s="67">
        <v>0.0</v>
      </c>
      <c r="P374" s="68"/>
      <c r="Q374" s="68"/>
      <c r="R374" s="68"/>
      <c r="S374" s="66"/>
      <c r="T374" s="66"/>
      <c r="U374" s="66"/>
      <c r="V374" s="66"/>
      <c r="W374" s="66"/>
      <c r="X374" s="66"/>
      <c r="Y374" s="69"/>
      <c r="Z374" s="70">
        <v>12.5</v>
      </c>
      <c r="AA374" s="63" t="s">
        <v>262</v>
      </c>
      <c r="AB374" s="104" t="s">
        <v>1855</v>
      </c>
      <c r="AC374" s="72" t="s">
        <v>1856</v>
      </c>
      <c r="AD374" s="72" t="s">
        <v>498</v>
      </c>
      <c r="AE374" s="74" t="str">
        <f t="shared" si="1"/>
        <v>3</v>
      </c>
      <c r="AF374" s="74">
        <v>5.87</v>
      </c>
      <c r="AG374" s="75">
        <f>AF374*0.874+AF374</f>
        <v>11.00038</v>
      </c>
      <c r="AH374" s="74">
        <f t="shared" si="2"/>
        <v>-11.25</v>
      </c>
      <c r="AI374" s="74">
        <f t="shared" si="9"/>
        <v>8.218</v>
      </c>
      <c r="AJ374" s="41">
        <f t="shared" si="3"/>
        <v>0.5304</v>
      </c>
      <c r="AK374" s="74"/>
      <c r="AL374" s="74"/>
      <c r="AM374" s="74"/>
      <c r="AN374" s="74"/>
      <c r="AO374" s="74"/>
      <c r="AP374" s="74"/>
      <c r="AQ374" s="74"/>
      <c r="AR374" s="74"/>
    </row>
    <row r="375" ht="15.75" customHeight="1">
      <c r="A375" s="42"/>
      <c r="B375" s="43" t="s">
        <v>45</v>
      </c>
      <c r="C375" s="44" t="s">
        <v>1857</v>
      </c>
      <c r="D375" s="78" t="s">
        <v>1858</v>
      </c>
      <c r="E375" s="77">
        <v>1.0</v>
      </c>
      <c r="F375" s="42">
        <v>1.0</v>
      </c>
      <c r="G375" s="42" t="s">
        <v>47</v>
      </c>
      <c r="H375" s="78" t="s">
        <v>1859</v>
      </c>
      <c r="I375" s="47" t="s">
        <v>1860</v>
      </c>
      <c r="J375" s="48"/>
      <c r="K375" s="48"/>
      <c r="L375" s="48"/>
      <c r="M375" s="43"/>
      <c r="N375" s="42">
        <v>1.0</v>
      </c>
      <c r="O375" s="49">
        <v>1000.0</v>
      </c>
      <c r="P375" s="50"/>
      <c r="Q375" s="50"/>
      <c r="R375" s="50"/>
      <c r="S375" s="43"/>
      <c r="T375" s="43"/>
      <c r="U375" s="43"/>
      <c r="V375" s="43"/>
      <c r="W375" s="43"/>
      <c r="X375" s="43"/>
      <c r="Y375" s="51"/>
      <c r="Z375" s="52">
        <v>0.89</v>
      </c>
      <c r="AA375" s="42" t="s">
        <v>111</v>
      </c>
      <c r="AB375" s="53" t="s">
        <v>1861</v>
      </c>
      <c r="AC375" s="54" t="s">
        <v>1856</v>
      </c>
      <c r="AD375" s="54" t="s">
        <v>99</v>
      </c>
      <c r="AE375" s="55" t="str">
        <f t="shared" si="1"/>
        <v>12</v>
      </c>
      <c r="AF375" s="55">
        <v>0.39</v>
      </c>
      <c r="AG375" s="56">
        <v>0.79</v>
      </c>
      <c r="AH375" s="55">
        <f t="shared" si="2"/>
        <v>-0.801</v>
      </c>
      <c r="AI375" s="55">
        <f t="shared" si="9"/>
        <v>0.546</v>
      </c>
      <c r="AJ375" s="57">
        <f t="shared" si="3"/>
        <v>0.5617977528</v>
      </c>
      <c r="AK375" s="55"/>
      <c r="AL375" s="55"/>
      <c r="AM375" s="55"/>
      <c r="AN375" s="55"/>
      <c r="AO375" s="55"/>
      <c r="AP375" s="55"/>
      <c r="AQ375" s="55"/>
      <c r="AR375" s="55"/>
    </row>
    <row r="376" ht="23.25" customHeight="1">
      <c r="A376" s="42"/>
      <c r="B376" s="43" t="s">
        <v>45</v>
      </c>
      <c r="C376" s="113" t="s">
        <v>1862</v>
      </c>
      <c r="D376" s="132" t="s">
        <v>1863</v>
      </c>
      <c r="E376" s="77">
        <v>1.0</v>
      </c>
      <c r="F376" s="42">
        <v>0.0</v>
      </c>
      <c r="G376" s="42" t="s">
        <v>47</v>
      </c>
      <c r="H376" s="132" t="s">
        <v>1864</v>
      </c>
      <c r="I376" s="134" t="s">
        <v>809</v>
      </c>
      <c r="J376" s="48"/>
      <c r="K376" s="48"/>
      <c r="L376" s="48"/>
      <c r="M376" s="43"/>
      <c r="N376" s="42">
        <v>1.0</v>
      </c>
      <c r="O376" s="49">
        <v>1000.0</v>
      </c>
      <c r="P376" s="50"/>
      <c r="Q376" s="50"/>
      <c r="R376" s="50"/>
      <c r="S376" s="43"/>
      <c r="T376" s="43"/>
      <c r="U376" s="43"/>
      <c r="V376" s="43"/>
      <c r="W376" s="43"/>
      <c r="X376" s="43"/>
      <c r="Y376" s="51"/>
      <c r="Z376" s="133">
        <v>2.85</v>
      </c>
      <c r="AA376" s="42" t="s">
        <v>111</v>
      </c>
      <c r="AB376" s="53" t="s">
        <v>1865</v>
      </c>
      <c r="AC376" s="54" t="s">
        <v>1856</v>
      </c>
      <c r="AD376" s="54" t="s">
        <v>99</v>
      </c>
      <c r="AE376" s="55" t="str">
        <f t="shared" si="1"/>
        <v>12</v>
      </c>
      <c r="AF376" s="55">
        <v>1.45</v>
      </c>
      <c r="AG376" s="56">
        <v>2.5</v>
      </c>
      <c r="AH376" s="55">
        <f t="shared" si="2"/>
        <v>-2.565</v>
      </c>
      <c r="AI376" s="55">
        <f t="shared" si="9"/>
        <v>2.03</v>
      </c>
      <c r="AJ376" s="41">
        <f t="shared" si="3"/>
        <v>0.4912280702</v>
      </c>
      <c r="AK376" s="55"/>
      <c r="AL376" s="55"/>
      <c r="AM376" s="55"/>
      <c r="AN376" s="55"/>
      <c r="AO376" s="55"/>
      <c r="AP376" s="55"/>
      <c r="AQ376" s="55"/>
      <c r="AR376" s="55"/>
    </row>
    <row r="377" ht="15.75" customHeight="1">
      <c r="A377" s="63"/>
      <c r="B377" s="66" t="s">
        <v>45</v>
      </c>
      <c r="C377" s="105" t="s">
        <v>1866</v>
      </c>
      <c r="D377" s="102" t="s">
        <v>1867</v>
      </c>
      <c r="E377" s="106">
        <v>0.0</v>
      </c>
      <c r="F377" s="63">
        <v>0.0</v>
      </c>
      <c r="G377" s="63" t="s">
        <v>86</v>
      </c>
      <c r="H377" s="102" t="s">
        <v>1868</v>
      </c>
      <c r="I377" s="64" t="s">
        <v>1869</v>
      </c>
      <c r="J377" s="65"/>
      <c r="K377" s="65"/>
      <c r="L377" s="65"/>
      <c r="M377" s="66"/>
      <c r="N377" s="63">
        <v>0.0</v>
      </c>
      <c r="O377" s="67">
        <v>0.0</v>
      </c>
      <c r="P377" s="68"/>
      <c r="Q377" s="68"/>
      <c r="R377" s="68"/>
      <c r="S377" s="66"/>
      <c r="T377" s="66"/>
      <c r="U377" s="66"/>
      <c r="V377" s="66"/>
      <c r="W377" s="66"/>
      <c r="X377" s="66"/>
      <c r="Y377" s="69"/>
      <c r="Z377" s="70">
        <v>0.89</v>
      </c>
      <c r="AA377" s="63" t="s">
        <v>111</v>
      </c>
      <c r="AB377" s="104" t="s">
        <v>1870</v>
      </c>
      <c r="AC377" s="72" t="s">
        <v>1856</v>
      </c>
      <c r="AD377" s="72" t="s">
        <v>92</v>
      </c>
      <c r="AE377" s="74" t="str">
        <f t="shared" si="1"/>
        <v>6</v>
      </c>
      <c r="AF377" s="74">
        <v>0.49</v>
      </c>
      <c r="AG377" s="75">
        <f>AF377*0.62+AF377</f>
        <v>0.7938</v>
      </c>
      <c r="AH377" s="74">
        <f t="shared" si="2"/>
        <v>-0.801</v>
      </c>
      <c r="AI377" s="74">
        <f t="shared" si="9"/>
        <v>0.686</v>
      </c>
      <c r="AJ377" s="41">
        <f t="shared" si="3"/>
        <v>0.4494382022</v>
      </c>
      <c r="AK377" s="74"/>
      <c r="AL377" s="74"/>
      <c r="AM377" s="74"/>
      <c r="AN377" s="74"/>
      <c r="AO377" s="74"/>
      <c r="AP377" s="74"/>
      <c r="AQ377" s="74"/>
      <c r="AR377" s="74"/>
    </row>
    <row r="378" ht="15.75" customHeight="1">
      <c r="A378" s="81"/>
      <c r="B378" s="82" t="s">
        <v>45</v>
      </c>
      <c r="C378" s="83" t="s">
        <v>1871</v>
      </c>
      <c r="D378" s="45" t="s">
        <v>1872</v>
      </c>
      <c r="E378" s="42">
        <v>1.0</v>
      </c>
      <c r="F378" s="42">
        <v>0.0</v>
      </c>
      <c r="G378" s="42" t="s">
        <v>47</v>
      </c>
      <c r="H378" s="78" t="s">
        <v>1873</v>
      </c>
      <c r="I378" s="47" t="s">
        <v>1874</v>
      </c>
      <c r="J378" s="48"/>
      <c r="K378" s="48"/>
      <c r="L378" s="48"/>
      <c r="M378" s="43"/>
      <c r="N378" s="42">
        <v>1.0</v>
      </c>
      <c r="O378" s="49">
        <v>1000.0</v>
      </c>
      <c r="P378" s="50"/>
      <c r="Q378" s="50"/>
      <c r="R378" s="50"/>
      <c r="S378" s="43"/>
      <c r="T378" s="43"/>
      <c r="U378" s="43"/>
      <c r="V378" s="43"/>
      <c r="W378" s="43"/>
      <c r="X378" s="43"/>
      <c r="Y378" s="51"/>
      <c r="Z378" s="52">
        <v>0.49</v>
      </c>
      <c r="AA378" s="42" t="s">
        <v>268</v>
      </c>
      <c r="AB378" s="84" t="s">
        <v>1875</v>
      </c>
      <c r="AC378" s="54" t="s">
        <v>1856</v>
      </c>
      <c r="AD378" s="54" t="s">
        <v>99</v>
      </c>
      <c r="AE378" s="85" t="str">
        <f t="shared" si="1"/>
        <v>12</v>
      </c>
      <c r="AF378" s="55">
        <v>0.22</v>
      </c>
      <c r="AG378" s="80">
        <f>AF378*0.8+AF378</f>
        <v>0.396</v>
      </c>
      <c r="AH378" s="55">
        <f t="shared" si="2"/>
        <v>-0.441</v>
      </c>
      <c r="AI378" s="55">
        <f t="shared" si="9"/>
        <v>0.308</v>
      </c>
      <c r="AJ378" s="41">
        <f t="shared" si="3"/>
        <v>0.5510204082</v>
      </c>
      <c r="AK378" s="74"/>
      <c r="AL378" s="74"/>
      <c r="AM378" s="74"/>
      <c r="AN378" s="74"/>
      <c r="AO378" s="74"/>
      <c r="AP378" s="74"/>
      <c r="AQ378" s="74"/>
      <c r="AR378" s="74"/>
    </row>
    <row r="379" ht="15.75" customHeight="1">
      <c r="A379" s="59"/>
      <c r="B379" s="60" t="s">
        <v>45</v>
      </c>
      <c r="C379" s="61" t="s">
        <v>1876</v>
      </c>
      <c r="D379" s="62" t="s">
        <v>1877</v>
      </c>
      <c r="E379" s="63">
        <v>0.0</v>
      </c>
      <c r="F379" s="63">
        <v>0.0</v>
      </c>
      <c r="G379" s="63" t="s">
        <v>86</v>
      </c>
      <c r="H379" s="102" t="s">
        <v>1878</v>
      </c>
      <c r="I379" s="64" t="s">
        <v>1879</v>
      </c>
      <c r="J379" s="65"/>
      <c r="K379" s="65"/>
      <c r="L379" s="65"/>
      <c r="M379" s="66"/>
      <c r="N379" s="63">
        <v>0.0</v>
      </c>
      <c r="O379" s="67">
        <v>0.0</v>
      </c>
      <c r="P379" s="68"/>
      <c r="Q379" s="68"/>
      <c r="R379" s="68"/>
      <c r="S379" s="66"/>
      <c r="T379" s="66"/>
      <c r="U379" s="66"/>
      <c r="V379" s="66"/>
      <c r="W379" s="66"/>
      <c r="X379" s="66"/>
      <c r="Y379" s="69"/>
      <c r="Z379" s="70">
        <v>1.29</v>
      </c>
      <c r="AA379" s="63" t="s">
        <v>268</v>
      </c>
      <c r="AB379" s="71" t="s">
        <v>1880</v>
      </c>
      <c r="AC379" s="72" t="s">
        <v>1856</v>
      </c>
      <c r="AD379" s="72" t="s">
        <v>99</v>
      </c>
      <c r="AE379" s="73" t="str">
        <f t="shared" si="1"/>
        <v>12</v>
      </c>
      <c r="AF379" s="74">
        <v>0.85</v>
      </c>
      <c r="AG379" s="75">
        <f t="shared" ref="AG379:AG387" si="46">AF379*0.4+AF379</f>
        <v>1.19</v>
      </c>
      <c r="AH379" s="74">
        <f t="shared" si="2"/>
        <v>-1.161</v>
      </c>
      <c r="AI379" s="74">
        <f t="shared" si="9"/>
        <v>1.19</v>
      </c>
      <c r="AJ379" s="41">
        <f t="shared" si="3"/>
        <v>0.3410852713</v>
      </c>
      <c r="AK379" s="74"/>
      <c r="AL379" s="74"/>
      <c r="AM379" s="74"/>
      <c r="AN379" s="74"/>
      <c r="AO379" s="74"/>
      <c r="AP379" s="74"/>
      <c r="AQ379" s="74"/>
      <c r="AR379" s="74"/>
    </row>
    <row r="380" ht="15.75" customHeight="1">
      <c r="A380" s="81"/>
      <c r="B380" s="82" t="s">
        <v>45</v>
      </c>
      <c r="C380" s="83" t="s">
        <v>1881</v>
      </c>
      <c r="D380" s="45" t="s">
        <v>1882</v>
      </c>
      <c r="E380" s="42">
        <v>1.0</v>
      </c>
      <c r="F380" s="42">
        <v>0.0</v>
      </c>
      <c r="G380" s="42" t="s">
        <v>47</v>
      </c>
      <c r="H380" s="45" t="s">
        <v>1883</v>
      </c>
      <c r="I380" s="47" t="s">
        <v>1884</v>
      </c>
      <c r="J380" s="48"/>
      <c r="K380" s="48"/>
      <c r="L380" s="48"/>
      <c r="M380" s="43"/>
      <c r="N380" s="42">
        <v>1.0</v>
      </c>
      <c r="O380" s="49">
        <v>1000.0</v>
      </c>
      <c r="P380" s="50"/>
      <c r="Q380" s="50"/>
      <c r="R380" s="50"/>
      <c r="S380" s="43"/>
      <c r="T380" s="43"/>
      <c r="U380" s="43"/>
      <c r="V380" s="43"/>
      <c r="W380" s="43"/>
      <c r="X380" s="43"/>
      <c r="Y380" s="51"/>
      <c r="Z380" s="52">
        <v>0.75</v>
      </c>
      <c r="AA380" s="42" t="s">
        <v>268</v>
      </c>
      <c r="AB380" s="84" t="s">
        <v>1885</v>
      </c>
      <c r="AC380" s="54" t="s">
        <v>1856</v>
      </c>
      <c r="AD380" s="54" t="s">
        <v>99</v>
      </c>
      <c r="AE380" s="85" t="str">
        <f t="shared" si="1"/>
        <v>12</v>
      </c>
      <c r="AF380" s="55">
        <v>0.49</v>
      </c>
      <c r="AG380" s="56">
        <f t="shared" si="46"/>
        <v>0.686</v>
      </c>
      <c r="AH380" s="55">
        <f t="shared" si="2"/>
        <v>-0.675</v>
      </c>
      <c r="AI380" s="55">
        <f t="shared" si="9"/>
        <v>0.686</v>
      </c>
      <c r="AJ380" s="41">
        <f t="shared" si="3"/>
        <v>0.3466666667</v>
      </c>
      <c r="AK380" s="55"/>
      <c r="AL380" s="55"/>
      <c r="AM380" s="55"/>
      <c r="AN380" s="55"/>
      <c r="AO380" s="55"/>
      <c r="AP380" s="55"/>
      <c r="AQ380" s="55"/>
      <c r="AR380" s="55"/>
    </row>
    <row r="381" ht="15.75" customHeight="1">
      <c r="A381" s="59"/>
      <c r="B381" s="60" t="s">
        <v>45</v>
      </c>
      <c r="C381" s="61" t="s">
        <v>1886</v>
      </c>
      <c r="D381" s="62" t="s">
        <v>1887</v>
      </c>
      <c r="E381" s="63">
        <v>0.0</v>
      </c>
      <c r="F381" s="63">
        <v>0.0</v>
      </c>
      <c r="G381" s="63" t="s">
        <v>86</v>
      </c>
      <c r="H381" s="62" t="s">
        <v>1888</v>
      </c>
      <c r="I381" s="64" t="s">
        <v>1889</v>
      </c>
      <c r="J381" s="65"/>
      <c r="K381" s="65"/>
      <c r="L381" s="65"/>
      <c r="M381" s="66"/>
      <c r="N381" s="63">
        <v>0.0</v>
      </c>
      <c r="O381" s="67">
        <v>0.0</v>
      </c>
      <c r="P381" s="68"/>
      <c r="Q381" s="68"/>
      <c r="R381" s="68"/>
      <c r="S381" s="66"/>
      <c r="T381" s="66"/>
      <c r="U381" s="66"/>
      <c r="V381" s="66"/>
      <c r="W381" s="66"/>
      <c r="X381" s="66"/>
      <c r="Y381" s="69"/>
      <c r="Z381" s="70">
        <v>0.69</v>
      </c>
      <c r="AA381" s="63" t="s">
        <v>268</v>
      </c>
      <c r="AB381" s="71" t="s">
        <v>1890</v>
      </c>
      <c r="AC381" s="72" t="s">
        <v>1856</v>
      </c>
      <c r="AD381" s="72" t="s">
        <v>99</v>
      </c>
      <c r="AE381" s="73" t="str">
        <f t="shared" si="1"/>
        <v>12</v>
      </c>
      <c r="AF381" s="74">
        <v>0.46</v>
      </c>
      <c r="AG381" s="75">
        <f t="shared" si="46"/>
        <v>0.644</v>
      </c>
      <c r="AH381" s="74">
        <f t="shared" si="2"/>
        <v>-0.621</v>
      </c>
      <c r="AI381" s="74">
        <f t="shared" si="9"/>
        <v>0.644</v>
      </c>
      <c r="AJ381" s="41">
        <f t="shared" si="3"/>
        <v>0.3333333333</v>
      </c>
      <c r="AK381" s="74"/>
      <c r="AL381" s="74"/>
      <c r="AM381" s="74"/>
      <c r="AN381" s="74"/>
      <c r="AO381" s="74"/>
      <c r="AP381" s="74"/>
      <c r="AQ381" s="74"/>
      <c r="AR381" s="74"/>
    </row>
    <row r="382" ht="15.75" customHeight="1">
      <c r="A382" s="81"/>
      <c r="B382" s="82" t="s">
        <v>45</v>
      </c>
      <c r="C382" s="83" t="s">
        <v>1891</v>
      </c>
      <c r="D382" s="45" t="s">
        <v>1892</v>
      </c>
      <c r="E382" s="42">
        <v>1.0</v>
      </c>
      <c r="F382" s="42">
        <v>0.0</v>
      </c>
      <c r="G382" s="42" t="s">
        <v>47</v>
      </c>
      <c r="H382" s="45" t="s">
        <v>1893</v>
      </c>
      <c r="I382" s="181" t="s">
        <v>1894</v>
      </c>
      <c r="J382" s="48"/>
      <c r="K382" s="48"/>
      <c r="L382" s="48"/>
      <c r="M382" s="43"/>
      <c r="N382" s="42">
        <v>1.0</v>
      </c>
      <c r="O382" s="49">
        <v>1000.0</v>
      </c>
      <c r="P382" s="50"/>
      <c r="Q382" s="50"/>
      <c r="R382" s="50"/>
      <c r="S382" s="43"/>
      <c r="T382" s="43"/>
      <c r="U382" s="43"/>
      <c r="V382" s="43"/>
      <c r="W382" s="43"/>
      <c r="X382" s="43"/>
      <c r="Y382" s="51"/>
      <c r="Z382" s="52">
        <v>1.15</v>
      </c>
      <c r="AA382" s="42" t="s">
        <v>268</v>
      </c>
      <c r="AB382" s="84" t="s">
        <v>1895</v>
      </c>
      <c r="AC382" s="54" t="s">
        <v>1856</v>
      </c>
      <c r="AD382" s="54" t="s">
        <v>99</v>
      </c>
      <c r="AE382" s="85" t="str">
        <f t="shared" si="1"/>
        <v>12</v>
      </c>
      <c r="AF382" s="55">
        <v>0.74</v>
      </c>
      <c r="AG382" s="56">
        <f t="shared" si="46"/>
        <v>1.036</v>
      </c>
      <c r="AH382" s="55">
        <f t="shared" si="2"/>
        <v>-1.035</v>
      </c>
      <c r="AI382" s="55">
        <f t="shared" si="9"/>
        <v>1.036</v>
      </c>
      <c r="AJ382" s="41">
        <f t="shared" si="3"/>
        <v>0.3565217391</v>
      </c>
      <c r="AK382" s="55"/>
      <c r="AL382" s="55"/>
      <c r="AM382" s="55"/>
      <c r="AN382" s="55"/>
      <c r="AO382" s="55"/>
      <c r="AP382" s="55"/>
      <c r="AQ382" s="55"/>
      <c r="AR382" s="55"/>
    </row>
    <row r="383" ht="15.75" customHeight="1">
      <c r="A383" s="81"/>
      <c r="B383" s="82" t="s">
        <v>45</v>
      </c>
      <c r="C383" s="83" t="s">
        <v>1896</v>
      </c>
      <c r="D383" s="45" t="s">
        <v>1897</v>
      </c>
      <c r="E383" s="42">
        <v>1.0</v>
      </c>
      <c r="F383" s="42">
        <v>0.0</v>
      </c>
      <c r="G383" s="42" t="s">
        <v>47</v>
      </c>
      <c r="H383" s="45" t="s">
        <v>1898</v>
      </c>
      <c r="I383" s="47" t="s">
        <v>1899</v>
      </c>
      <c r="J383" s="48"/>
      <c r="K383" s="48"/>
      <c r="L383" s="48"/>
      <c r="M383" s="43"/>
      <c r="N383" s="42">
        <v>1.0</v>
      </c>
      <c r="O383" s="49">
        <v>1000.0</v>
      </c>
      <c r="P383" s="50"/>
      <c r="Q383" s="50"/>
      <c r="R383" s="50"/>
      <c r="S383" s="43"/>
      <c r="T383" s="43"/>
      <c r="U383" s="43"/>
      <c r="V383" s="43"/>
      <c r="W383" s="43"/>
      <c r="X383" s="43"/>
      <c r="Y383" s="51"/>
      <c r="Z383" s="52">
        <v>0.75</v>
      </c>
      <c r="AA383" s="42" t="s">
        <v>268</v>
      </c>
      <c r="AB383" s="84" t="s">
        <v>1900</v>
      </c>
      <c r="AC383" s="54" t="s">
        <v>1856</v>
      </c>
      <c r="AD383" s="54" t="s">
        <v>99</v>
      </c>
      <c r="AE383" s="85" t="str">
        <f t="shared" si="1"/>
        <v>12</v>
      </c>
      <c r="AF383" s="55">
        <v>0.49</v>
      </c>
      <c r="AG383" s="56">
        <f t="shared" si="46"/>
        <v>0.686</v>
      </c>
      <c r="AH383" s="55">
        <f t="shared" si="2"/>
        <v>-0.675</v>
      </c>
      <c r="AI383" s="55">
        <f t="shared" si="9"/>
        <v>0.686</v>
      </c>
      <c r="AJ383" s="41">
        <f t="shared" si="3"/>
        <v>0.3466666667</v>
      </c>
      <c r="AK383" s="55"/>
      <c r="AL383" s="55"/>
      <c r="AM383" s="55"/>
      <c r="AN383" s="55"/>
      <c r="AO383" s="55"/>
      <c r="AP383" s="55"/>
      <c r="AQ383" s="55"/>
      <c r="AR383" s="55"/>
    </row>
    <row r="384" ht="15.75" customHeight="1">
      <c r="A384" s="81"/>
      <c r="B384" s="82" t="s">
        <v>45</v>
      </c>
      <c r="C384" s="83" t="s">
        <v>1901</v>
      </c>
      <c r="D384" s="45" t="s">
        <v>1902</v>
      </c>
      <c r="E384" s="42">
        <v>1.0</v>
      </c>
      <c r="F384" s="42">
        <v>0.0</v>
      </c>
      <c r="G384" s="42" t="s">
        <v>47</v>
      </c>
      <c r="H384" s="45" t="s">
        <v>1903</v>
      </c>
      <c r="I384" s="47" t="s">
        <v>1904</v>
      </c>
      <c r="J384" s="48"/>
      <c r="K384" s="48"/>
      <c r="L384" s="48"/>
      <c r="M384" s="43"/>
      <c r="N384" s="42">
        <v>1.0</v>
      </c>
      <c r="O384" s="49">
        <v>1000.0</v>
      </c>
      <c r="P384" s="50"/>
      <c r="Q384" s="50"/>
      <c r="R384" s="50"/>
      <c r="S384" s="43"/>
      <c r="T384" s="43"/>
      <c r="U384" s="43"/>
      <c r="V384" s="43"/>
      <c r="W384" s="43"/>
      <c r="X384" s="43"/>
      <c r="Y384" s="51"/>
      <c r="Z384" s="52">
        <v>0.75</v>
      </c>
      <c r="AA384" s="42" t="s">
        <v>268</v>
      </c>
      <c r="AB384" s="84" t="s">
        <v>1905</v>
      </c>
      <c r="AC384" s="54" t="s">
        <v>1856</v>
      </c>
      <c r="AD384" s="54" t="s">
        <v>99</v>
      </c>
      <c r="AE384" s="85" t="str">
        <f t="shared" si="1"/>
        <v>12</v>
      </c>
      <c r="AF384" s="55">
        <v>0.49</v>
      </c>
      <c r="AG384" s="56">
        <f t="shared" si="46"/>
        <v>0.686</v>
      </c>
      <c r="AH384" s="55">
        <f t="shared" si="2"/>
        <v>-0.675</v>
      </c>
      <c r="AI384" s="55">
        <f t="shared" si="9"/>
        <v>0.686</v>
      </c>
      <c r="AJ384" s="41">
        <f t="shared" si="3"/>
        <v>0.3466666667</v>
      </c>
      <c r="AK384" s="55"/>
      <c r="AL384" s="55"/>
      <c r="AM384" s="55"/>
      <c r="AN384" s="55"/>
      <c r="AO384" s="55"/>
      <c r="AP384" s="55"/>
      <c r="AQ384" s="55"/>
      <c r="AR384" s="55"/>
    </row>
    <row r="385" ht="15.75" customHeight="1">
      <c r="A385" s="81"/>
      <c r="B385" s="82" t="s">
        <v>45</v>
      </c>
      <c r="C385" s="83" t="s">
        <v>1906</v>
      </c>
      <c r="D385" s="45" t="s">
        <v>1907</v>
      </c>
      <c r="E385" s="42">
        <v>1.0</v>
      </c>
      <c r="F385" s="42">
        <v>0.0</v>
      </c>
      <c r="G385" s="42" t="s">
        <v>47</v>
      </c>
      <c r="H385" s="45" t="s">
        <v>1907</v>
      </c>
      <c r="I385" s="47" t="s">
        <v>1908</v>
      </c>
      <c r="J385" s="48"/>
      <c r="K385" s="48"/>
      <c r="L385" s="48"/>
      <c r="M385" s="43"/>
      <c r="N385" s="42">
        <v>1.0</v>
      </c>
      <c r="O385" s="49">
        <v>1000.0</v>
      </c>
      <c r="P385" s="50"/>
      <c r="Q385" s="50"/>
      <c r="R385" s="50"/>
      <c r="S385" s="43"/>
      <c r="T385" s="43"/>
      <c r="U385" s="43"/>
      <c r="V385" s="43"/>
      <c r="W385" s="43"/>
      <c r="X385" s="43"/>
      <c r="Y385" s="51"/>
      <c r="Z385" s="52">
        <v>3.49</v>
      </c>
      <c r="AA385" s="42" t="s">
        <v>268</v>
      </c>
      <c r="AB385" s="84" t="s">
        <v>1909</v>
      </c>
      <c r="AC385" s="54" t="s">
        <v>1856</v>
      </c>
      <c r="AD385" s="54" t="s">
        <v>92</v>
      </c>
      <c r="AE385" s="85" t="str">
        <f t="shared" si="1"/>
        <v>6</v>
      </c>
      <c r="AF385" s="55">
        <v>2.32</v>
      </c>
      <c r="AG385" s="56">
        <f t="shared" si="46"/>
        <v>3.248</v>
      </c>
      <c r="AH385" s="55">
        <f t="shared" si="2"/>
        <v>-3.141</v>
      </c>
      <c r="AI385" s="55">
        <f t="shared" si="9"/>
        <v>3.248</v>
      </c>
      <c r="AJ385" s="41">
        <f t="shared" si="3"/>
        <v>0.335243553</v>
      </c>
      <c r="AK385" s="55"/>
      <c r="AL385" s="55"/>
      <c r="AM385" s="55"/>
      <c r="AN385" s="55"/>
      <c r="AO385" s="55"/>
      <c r="AP385" s="55"/>
      <c r="AQ385" s="55"/>
      <c r="AR385" s="55"/>
    </row>
    <row r="386" ht="15.75" customHeight="1">
      <c r="A386" s="59"/>
      <c r="B386" s="60" t="s">
        <v>45</v>
      </c>
      <c r="C386" s="61" t="s">
        <v>1910</v>
      </c>
      <c r="D386" s="62" t="s">
        <v>1911</v>
      </c>
      <c r="E386" s="63">
        <v>0.0</v>
      </c>
      <c r="F386" s="63">
        <v>0.0</v>
      </c>
      <c r="G386" s="63" t="s">
        <v>86</v>
      </c>
      <c r="H386" s="62" t="s">
        <v>1911</v>
      </c>
      <c r="I386" s="64" t="s">
        <v>1912</v>
      </c>
      <c r="J386" s="65"/>
      <c r="K386" s="65"/>
      <c r="L386" s="65"/>
      <c r="M386" s="66"/>
      <c r="N386" s="63">
        <v>0.0</v>
      </c>
      <c r="O386" s="67">
        <v>0.0</v>
      </c>
      <c r="P386" s="68"/>
      <c r="Q386" s="68"/>
      <c r="R386" s="68"/>
      <c r="S386" s="66"/>
      <c r="T386" s="66"/>
      <c r="U386" s="66"/>
      <c r="V386" s="66"/>
      <c r="W386" s="66"/>
      <c r="X386" s="66"/>
      <c r="Y386" s="69"/>
      <c r="Z386" s="70">
        <v>1.35</v>
      </c>
      <c r="AA386" s="63" t="s">
        <v>268</v>
      </c>
      <c r="AB386" s="71" t="s">
        <v>1913</v>
      </c>
      <c r="AC386" s="54" t="s">
        <v>1856</v>
      </c>
      <c r="AD386" s="72" t="s">
        <v>92</v>
      </c>
      <c r="AE386" s="73" t="str">
        <f t="shared" si="1"/>
        <v>6</v>
      </c>
      <c r="AF386" s="74">
        <v>0.9</v>
      </c>
      <c r="AG386" s="56">
        <f t="shared" si="46"/>
        <v>1.26</v>
      </c>
      <c r="AH386" s="55">
        <f t="shared" si="2"/>
        <v>-1.215</v>
      </c>
      <c r="AI386" s="55">
        <f t="shared" si="9"/>
        <v>1.26</v>
      </c>
      <c r="AJ386" s="41">
        <f t="shared" si="3"/>
        <v>0.3333333333</v>
      </c>
      <c r="AK386" s="55"/>
      <c r="AL386" s="55"/>
      <c r="AM386" s="55"/>
      <c r="AN386" s="55"/>
      <c r="AO386" s="55"/>
      <c r="AP386" s="55"/>
      <c r="AQ386" s="55"/>
      <c r="AR386" s="55"/>
    </row>
    <row r="387" ht="15.75" customHeight="1">
      <c r="A387" s="81"/>
      <c r="B387" s="82" t="s">
        <v>45</v>
      </c>
      <c r="C387" s="83" t="s">
        <v>1914</v>
      </c>
      <c r="D387" s="45" t="s">
        <v>1915</v>
      </c>
      <c r="E387" s="42">
        <v>1.0</v>
      </c>
      <c r="F387" s="42">
        <v>0.0</v>
      </c>
      <c r="G387" s="42" t="s">
        <v>47</v>
      </c>
      <c r="H387" s="45" t="s">
        <v>1915</v>
      </c>
      <c r="I387" s="47" t="s">
        <v>1916</v>
      </c>
      <c r="J387" s="48"/>
      <c r="K387" s="48"/>
      <c r="L387" s="48"/>
      <c r="M387" s="43"/>
      <c r="N387" s="42">
        <v>1.0</v>
      </c>
      <c r="O387" s="49">
        <v>1000.0</v>
      </c>
      <c r="P387" s="50"/>
      <c r="Q387" s="50"/>
      <c r="R387" s="50"/>
      <c r="S387" s="43"/>
      <c r="T387" s="43"/>
      <c r="U387" s="43"/>
      <c r="V387" s="43"/>
      <c r="W387" s="43"/>
      <c r="X387" s="43"/>
      <c r="Y387" s="51"/>
      <c r="Z387" s="52">
        <v>1.25</v>
      </c>
      <c r="AA387" s="42" t="s">
        <v>268</v>
      </c>
      <c r="AB387" s="84" t="s">
        <v>1917</v>
      </c>
      <c r="AC387" s="54" t="s">
        <v>1856</v>
      </c>
      <c r="AD387" s="54" t="s">
        <v>92</v>
      </c>
      <c r="AE387" s="85" t="str">
        <f t="shared" si="1"/>
        <v>6</v>
      </c>
      <c r="AF387" s="55">
        <v>0.83</v>
      </c>
      <c r="AG387" s="56">
        <f t="shared" si="46"/>
        <v>1.162</v>
      </c>
      <c r="AH387" s="55">
        <f t="shared" si="2"/>
        <v>-1.125</v>
      </c>
      <c r="AI387" s="55">
        <f t="shared" si="9"/>
        <v>1.162</v>
      </c>
      <c r="AJ387" s="41">
        <f t="shared" si="3"/>
        <v>0.336</v>
      </c>
      <c r="AK387" s="74"/>
      <c r="AL387" s="74"/>
      <c r="AM387" s="74"/>
      <c r="AN387" s="74"/>
      <c r="AO387" s="74"/>
      <c r="AP387" s="74"/>
      <c r="AQ387" s="74"/>
      <c r="AR387" s="74"/>
    </row>
    <row r="388" ht="15.75" customHeight="1">
      <c r="A388" s="42"/>
      <c r="B388" s="43" t="s">
        <v>45</v>
      </c>
      <c r="C388" s="99" t="s">
        <v>1918</v>
      </c>
      <c r="D388" s="45" t="s">
        <v>1919</v>
      </c>
      <c r="E388" s="77">
        <v>1.0</v>
      </c>
      <c r="F388" s="42">
        <v>0.0</v>
      </c>
      <c r="G388" s="42" t="s">
        <v>47</v>
      </c>
      <c r="H388" s="78" t="s">
        <v>1920</v>
      </c>
      <c r="I388" s="47" t="s">
        <v>1921</v>
      </c>
      <c r="J388" s="48"/>
      <c r="K388" s="48"/>
      <c r="L388" s="48"/>
      <c r="M388" s="43"/>
      <c r="N388" s="42">
        <v>1.0</v>
      </c>
      <c r="O388" s="49">
        <v>1000.0</v>
      </c>
      <c r="P388" s="50"/>
      <c r="Q388" s="50"/>
      <c r="R388" s="50"/>
      <c r="S388" s="43"/>
      <c r="T388" s="43"/>
      <c r="U388" s="43"/>
      <c r="V388" s="43"/>
      <c r="W388" s="43"/>
      <c r="X388" s="43"/>
      <c r="Y388" s="51"/>
      <c r="Z388" s="52">
        <v>0.79</v>
      </c>
      <c r="AA388" s="42" t="s">
        <v>262</v>
      </c>
      <c r="AB388" s="53" t="s">
        <v>1922</v>
      </c>
      <c r="AC388" s="54" t="s">
        <v>1923</v>
      </c>
      <c r="AD388" s="54" t="s">
        <v>99</v>
      </c>
      <c r="AE388" s="55" t="str">
        <f t="shared" si="1"/>
        <v>12</v>
      </c>
      <c r="AF388" s="55">
        <v>0.28</v>
      </c>
      <c r="AG388" s="80">
        <f>AF388*1.33+AF388</f>
        <v>0.6524</v>
      </c>
      <c r="AH388" s="55">
        <f t="shared" si="2"/>
        <v>-0.711</v>
      </c>
      <c r="AI388" s="55">
        <f t="shared" si="9"/>
        <v>0.392</v>
      </c>
      <c r="AJ388" s="41">
        <f t="shared" si="3"/>
        <v>0.6455696203</v>
      </c>
      <c r="AK388" s="74"/>
      <c r="AL388" s="74"/>
      <c r="AM388" s="74"/>
      <c r="AN388" s="74"/>
      <c r="AO388" s="74"/>
      <c r="AP388" s="74"/>
      <c r="AQ388" s="74"/>
      <c r="AR388" s="74"/>
    </row>
    <row r="389" ht="15.75" customHeight="1">
      <c r="A389" s="42"/>
      <c r="B389" s="43" t="s">
        <v>45</v>
      </c>
      <c r="C389" s="113" t="s">
        <v>1924</v>
      </c>
      <c r="D389" s="132" t="s">
        <v>1925</v>
      </c>
      <c r="E389" s="77">
        <v>1.0</v>
      </c>
      <c r="F389" s="42">
        <v>0.0</v>
      </c>
      <c r="G389" s="42" t="s">
        <v>47</v>
      </c>
      <c r="H389" s="132" t="s">
        <v>1926</v>
      </c>
      <c r="I389" s="134" t="s">
        <v>1927</v>
      </c>
      <c r="J389" s="48"/>
      <c r="K389" s="48"/>
      <c r="L389" s="48"/>
      <c r="M389" s="43"/>
      <c r="N389" s="42">
        <v>1.0</v>
      </c>
      <c r="O389" s="49">
        <v>1000.0</v>
      </c>
      <c r="P389" s="50"/>
      <c r="Q389" s="50"/>
      <c r="R389" s="50"/>
      <c r="S389" s="43"/>
      <c r="T389" s="43"/>
      <c r="U389" s="43"/>
      <c r="V389" s="43"/>
      <c r="W389" s="43"/>
      <c r="X389" s="43"/>
      <c r="Y389" s="51"/>
      <c r="Z389" s="133">
        <v>2.85</v>
      </c>
      <c r="AA389" s="42" t="s">
        <v>111</v>
      </c>
      <c r="AB389" s="53" t="s">
        <v>1928</v>
      </c>
      <c r="AC389" s="54" t="s">
        <v>1929</v>
      </c>
      <c r="AD389" s="54" t="s">
        <v>99</v>
      </c>
      <c r="AE389" s="55" t="str">
        <f t="shared" si="1"/>
        <v>12</v>
      </c>
      <c r="AF389" s="55">
        <v>1.81</v>
      </c>
      <c r="AG389" s="80">
        <v>2.5</v>
      </c>
      <c r="AH389" s="55">
        <f t="shared" si="2"/>
        <v>-2.565</v>
      </c>
      <c r="AI389" s="55">
        <f t="shared" si="9"/>
        <v>2.534</v>
      </c>
      <c r="AJ389" s="41">
        <f t="shared" si="3"/>
        <v>0.3649122807</v>
      </c>
      <c r="AK389" s="74"/>
      <c r="AL389" s="74"/>
      <c r="AM389" s="74"/>
      <c r="AN389" s="74"/>
      <c r="AO389" s="74"/>
      <c r="AP389" s="74"/>
      <c r="AQ389" s="74"/>
      <c r="AR389" s="74"/>
    </row>
    <row r="390" ht="15.75" customHeight="1">
      <c r="A390" s="63"/>
      <c r="B390" s="66" t="s">
        <v>45</v>
      </c>
      <c r="C390" s="105" t="s">
        <v>1930</v>
      </c>
      <c r="D390" s="62" t="s">
        <v>1931</v>
      </c>
      <c r="E390" s="106">
        <v>0.0</v>
      </c>
      <c r="F390" s="63">
        <v>0.0</v>
      </c>
      <c r="G390" s="63" t="s">
        <v>86</v>
      </c>
      <c r="H390" s="102" t="s">
        <v>1932</v>
      </c>
      <c r="I390" s="64" t="s">
        <v>1933</v>
      </c>
      <c r="J390" s="65"/>
      <c r="K390" s="65"/>
      <c r="L390" s="65"/>
      <c r="M390" s="66"/>
      <c r="N390" s="63">
        <v>0.0</v>
      </c>
      <c r="O390" s="67">
        <v>0.0</v>
      </c>
      <c r="P390" s="68"/>
      <c r="Q390" s="68"/>
      <c r="R390" s="68"/>
      <c r="S390" s="66"/>
      <c r="T390" s="66"/>
      <c r="U390" s="66"/>
      <c r="V390" s="66"/>
      <c r="W390" s="66"/>
      <c r="X390" s="66"/>
      <c r="Y390" s="69"/>
      <c r="Z390" s="70">
        <v>7.0</v>
      </c>
      <c r="AA390" s="63" t="s">
        <v>417</v>
      </c>
      <c r="AB390" s="143" t="s">
        <v>1934</v>
      </c>
      <c r="AC390" s="72" t="s">
        <v>1929</v>
      </c>
      <c r="AD390" s="72" t="s">
        <v>498</v>
      </c>
      <c r="AE390" s="55" t="str">
        <f t="shared" si="1"/>
        <v>3</v>
      </c>
      <c r="AF390" s="74">
        <v>3.09</v>
      </c>
      <c r="AG390" s="80">
        <f>AF390*1.1+AF390</f>
        <v>6.489</v>
      </c>
      <c r="AH390" s="55">
        <f t="shared" si="2"/>
        <v>-6.3</v>
      </c>
      <c r="AI390" s="55">
        <f t="shared" si="9"/>
        <v>4.326</v>
      </c>
      <c r="AJ390" s="41">
        <f t="shared" si="3"/>
        <v>0.5585714286</v>
      </c>
      <c r="AK390" s="74"/>
      <c r="AL390" s="74"/>
      <c r="AM390" s="74"/>
      <c r="AN390" s="74"/>
      <c r="AO390" s="74"/>
      <c r="AP390" s="74"/>
      <c r="AQ390" s="74"/>
      <c r="AR390" s="74"/>
    </row>
    <row r="391" ht="15.75" customHeight="1">
      <c r="A391" s="26"/>
      <c r="B391" s="27" t="s">
        <v>45</v>
      </c>
      <c r="C391" s="28" t="s">
        <v>1935</v>
      </c>
      <c r="D391" s="29" t="s">
        <v>1936</v>
      </c>
      <c r="E391" s="30">
        <v>0.0</v>
      </c>
      <c r="F391" s="26">
        <v>0.0</v>
      </c>
      <c r="G391" s="26" t="s">
        <v>86</v>
      </c>
      <c r="H391" s="182" t="s">
        <v>1937</v>
      </c>
      <c r="I391" s="31" t="s">
        <v>1938</v>
      </c>
      <c r="J391" s="32"/>
      <c r="K391" s="32"/>
      <c r="L391" s="32"/>
      <c r="M391" s="27"/>
      <c r="N391" s="26">
        <v>0.0</v>
      </c>
      <c r="O391" s="33">
        <v>0.0</v>
      </c>
      <c r="P391" s="34"/>
      <c r="Q391" s="34"/>
      <c r="R391" s="34"/>
      <c r="S391" s="27"/>
      <c r="T391" s="27"/>
      <c r="U391" s="27"/>
      <c r="V391" s="27"/>
      <c r="W391" s="27"/>
      <c r="X391" s="27"/>
      <c r="Y391" s="35"/>
      <c r="Z391" s="36">
        <v>13.99</v>
      </c>
      <c r="AA391" s="26" t="s">
        <v>97</v>
      </c>
      <c r="AB391" s="37" t="s">
        <v>1939</v>
      </c>
      <c r="AC391" s="93" t="s">
        <v>1940</v>
      </c>
      <c r="AD391" s="93" t="s">
        <v>91</v>
      </c>
      <c r="AE391" s="39" t="str">
        <f t="shared" si="1"/>
        <v>1</v>
      </c>
      <c r="AF391" s="39">
        <v>9.69</v>
      </c>
      <c r="AG391" s="40">
        <f>AF391*0.45+AF391</f>
        <v>14.0505</v>
      </c>
      <c r="AH391" s="39">
        <f t="shared" si="2"/>
        <v>-12.591</v>
      </c>
      <c r="AI391" s="39">
        <f t="shared" si="9"/>
        <v>13.566</v>
      </c>
      <c r="AJ391" s="41">
        <f t="shared" si="3"/>
        <v>0.3073624017</v>
      </c>
      <c r="AK391" s="39"/>
      <c r="AL391" s="39"/>
      <c r="AM391" s="39"/>
      <c r="AN391" s="39"/>
      <c r="AO391" s="39"/>
      <c r="AP391" s="39"/>
      <c r="AQ391" s="39"/>
      <c r="AR391" s="39"/>
    </row>
    <row r="392" ht="15.75" customHeight="1">
      <c r="A392" s="63"/>
      <c r="B392" s="66" t="s">
        <v>45</v>
      </c>
      <c r="C392" s="124" t="s">
        <v>1941</v>
      </c>
      <c r="D392" s="62" t="s">
        <v>1942</v>
      </c>
      <c r="E392" s="106">
        <v>0.0</v>
      </c>
      <c r="F392" s="63">
        <v>0.0</v>
      </c>
      <c r="G392" s="63" t="s">
        <v>86</v>
      </c>
      <c r="H392" s="102" t="s">
        <v>1605</v>
      </c>
      <c r="I392" s="64" t="s">
        <v>1606</v>
      </c>
      <c r="J392" s="65"/>
      <c r="K392" s="65"/>
      <c r="L392" s="65"/>
      <c r="M392" s="66"/>
      <c r="N392" s="63">
        <v>0.0</v>
      </c>
      <c r="O392" s="67">
        <v>0.0</v>
      </c>
      <c r="P392" s="68"/>
      <c r="Q392" s="68"/>
      <c r="R392" s="68"/>
      <c r="S392" s="66"/>
      <c r="T392" s="66"/>
      <c r="U392" s="66"/>
      <c r="V392" s="66"/>
      <c r="W392" s="66"/>
      <c r="X392" s="66"/>
      <c r="Y392" s="69"/>
      <c r="Z392" s="70">
        <v>4.0</v>
      </c>
      <c r="AA392" s="63" t="s">
        <v>97</v>
      </c>
      <c r="AB392" s="104" t="s">
        <v>1943</v>
      </c>
      <c r="AC392" s="72" t="s">
        <v>1944</v>
      </c>
      <c r="AD392" s="72" t="s">
        <v>92</v>
      </c>
      <c r="AE392" s="74" t="str">
        <f t="shared" si="1"/>
        <v>6</v>
      </c>
      <c r="AF392" s="74">
        <v>1.75</v>
      </c>
      <c r="AG392" s="75">
        <f>AF392*1+AF392</f>
        <v>3.5</v>
      </c>
      <c r="AH392" s="74">
        <f t="shared" si="2"/>
        <v>-3.6</v>
      </c>
      <c r="AI392" s="74">
        <f t="shared" si="9"/>
        <v>2.45</v>
      </c>
      <c r="AJ392" s="41">
        <f t="shared" si="3"/>
        <v>0.5625</v>
      </c>
      <c r="AK392" s="74"/>
      <c r="AL392" s="74"/>
      <c r="AM392" s="74"/>
      <c r="AN392" s="74"/>
      <c r="AO392" s="74"/>
      <c r="AP392" s="74"/>
      <c r="AQ392" s="74"/>
      <c r="AR392" s="74"/>
    </row>
    <row r="393" ht="15.75" customHeight="1">
      <c r="A393" s="59"/>
      <c r="B393" s="60" t="s">
        <v>45</v>
      </c>
      <c r="C393" s="61" t="s">
        <v>1945</v>
      </c>
      <c r="D393" s="62" t="s">
        <v>1946</v>
      </c>
      <c r="E393" s="63">
        <v>0.0</v>
      </c>
      <c r="F393" s="63">
        <v>0.0</v>
      </c>
      <c r="G393" s="63" t="s">
        <v>86</v>
      </c>
      <c r="H393" s="102" t="s">
        <v>1946</v>
      </c>
      <c r="I393" s="64" t="s">
        <v>1947</v>
      </c>
      <c r="J393" s="65"/>
      <c r="K393" s="65"/>
      <c r="L393" s="65"/>
      <c r="M393" s="66"/>
      <c r="N393" s="63">
        <v>0.0</v>
      </c>
      <c r="O393" s="67">
        <v>0.0</v>
      </c>
      <c r="P393" s="68"/>
      <c r="Q393" s="68"/>
      <c r="R393" s="68"/>
      <c r="S393" s="66"/>
      <c r="T393" s="66"/>
      <c r="U393" s="66"/>
      <c r="V393" s="66"/>
      <c r="W393" s="66"/>
      <c r="X393" s="66"/>
      <c r="Y393" s="69"/>
      <c r="Z393" s="70">
        <v>2.75</v>
      </c>
      <c r="AA393" s="63" t="s">
        <v>111</v>
      </c>
      <c r="AB393" s="71" t="s">
        <v>1948</v>
      </c>
      <c r="AC393" s="72" t="s">
        <v>1944</v>
      </c>
      <c r="AD393" s="72" t="s">
        <v>99</v>
      </c>
      <c r="AE393" s="73" t="str">
        <f t="shared" si="1"/>
        <v>12</v>
      </c>
      <c r="AF393" s="74">
        <v>1.57</v>
      </c>
      <c r="AG393" s="75">
        <f>AF393*0.56+AF393</f>
        <v>2.4492</v>
      </c>
      <c r="AH393" s="74">
        <f t="shared" si="2"/>
        <v>-2.475</v>
      </c>
      <c r="AI393" s="74">
        <f t="shared" si="9"/>
        <v>2.198</v>
      </c>
      <c r="AJ393" s="41">
        <f t="shared" si="3"/>
        <v>0.4290909091</v>
      </c>
      <c r="AK393" s="74"/>
      <c r="AL393" s="74"/>
      <c r="AM393" s="74"/>
      <c r="AN393" s="74"/>
      <c r="AO393" s="74"/>
      <c r="AP393" s="74"/>
      <c r="AQ393" s="74"/>
      <c r="AR393" s="74"/>
    </row>
    <row r="394" ht="15.75" customHeight="1">
      <c r="A394" s="42"/>
      <c r="B394" s="43" t="s">
        <v>45</v>
      </c>
      <c r="C394" s="44" t="s">
        <v>1949</v>
      </c>
      <c r="D394" s="78" t="s">
        <v>1950</v>
      </c>
      <c r="E394" s="77">
        <v>1.0</v>
      </c>
      <c r="F394" s="42">
        <v>1.0</v>
      </c>
      <c r="G394" s="42" t="s">
        <v>47</v>
      </c>
      <c r="H394" s="132" t="s">
        <v>1951</v>
      </c>
      <c r="I394" s="134" t="s">
        <v>1952</v>
      </c>
      <c r="J394" s="48"/>
      <c r="K394" s="48"/>
      <c r="L394" s="48"/>
      <c r="M394" s="43"/>
      <c r="N394" s="42">
        <v>1.0</v>
      </c>
      <c r="O394" s="49">
        <v>1000.0</v>
      </c>
      <c r="P394" s="50"/>
      <c r="Q394" s="50"/>
      <c r="R394" s="50"/>
      <c r="S394" s="43"/>
      <c r="T394" s="43"/>
      <c r="U394" s="43"/>
      <c r="V394" s="43"/>
      <c r="W394" s="43"/>
      <c r="X394" s="43"/>
      <c r="Y394" s="51"/>
      <c r="Z394" s="183">
        <v>4.29</v>
      </c>
      <c r="AA394" s="42" t="s">
        <v>97</v>
      </c>
      <c r="AB394" s="84" t="s">
        <v>1953</v>
      </c>
      <c r="AC394" s="54" t="s">
        <v>1954</v>
      </c>
      <c r="AD394" s="54" t="s">
        <v>498</v>
      </c>
      <c r="AE394" s="55" t="str">
        <f t="shared" si="1"/>
        <v>3</v>
      </c>
      <c r="AF394" s="55">
        <v>3.02</v>
      </c>
      <c r="AG394" s="80">
        <f>AF394*0.325+AF394</f>
        <v>4.0015</v>
      </c>
      <c r="AH394" s="55">
        <f t="shared" si="2"/>
        <v>-3.861</v>
      </c>
      <c r="AI394" s="55">
        <f t="shared" si="9"/>
        <v>4.228</v>
      </c>
      <c r="AJ394" s="41">
        <f t="shared" si="3"/>
        <v>0.296037296</v>
      </c>
      <c r="AK394" s="39"/>
      <c r="AL394" s="39"/>
      <c r="AM394" s="39"/>
      <c r="AN394" s="39"/>
      <c r="AO394" s="39"/>
      <c r="AP394" s="39"/>
      <c r="AQ394" s="39"/>
      <c r="AR394" s="39"/>
    </row>
    <row r="395" ht="15.75" customHeight="1">
      <c r="A395" s="42"/>
      <c r="B395" s="43" t="s">
        <v>45</v>
      </c>
      <c r="C395" s="44" t="s">
        <v>1955</v>
      </c>
      <c r="D395" s="78" t="s">
        <v>1956</v>
      </c>
      <c r="E395" s="77">
        <v>1.0</v>
      </c>
      <c r="F395" s="42">
        <v>0.0</v>
      </c>
      <c r="G395" s="42" t="s">
        <v>47</v>
      </c>
      <c r="H395" s="78" t="s">
        <v>1957</v>
      </c>
      <c r="I395" s="47" t="s">
        <v>1958</v>
      </c>
      <c r="J395" s="48"/>
      <c r="K395" s="48"/>
      <c r="L395" s="48"/>
      <c r="M395" s="43"/>
      <c r="N395" s="42">
        <v>1.0</v>
      </c>
      <c r="O395" s="49">
        <v>1000.0</v>
      </c>
      <c r="P395" s="50"/>
      <c r="Q395" s="50"/>
      <c r="R395" s="50"/>
      <c r="S395" s="43"/>
      <c r="T395" s="43"/>
      <c r="U395" s="43"/>
      <c r="V395" s="43"/>
      <c r="W395" s="43"/>
      <c r="X395" s="43"/>
      <c r="Y395" s="51"/>
      <c r="Z395" s="52">
        <v>0.49</v>
      </c>
      <c r="AA395" s="42" t="s">
        <v>1712</v>
      </c>
      <c r="AB395" s="53" t="s">
        <v>1959</v>
      </c>
      <c r="AC395" s="54" t="s">
        <v>1960</v>
      </c>
      <c r="AD395" s="54" t="s">
        <v>92</v>
      </c>
      <c r="AE395" s="55" t="str">
        <f t="shared" si="1"/>
        <v>6</v>
      </c>
      <c r="AF395" s="55">
        <v>3.0</v>
      </c>
      <c r="AG395" s="80">
        <f>AF395*-0.85+AF395</f>
        <v>0.45</v>
      </c>
      <c r="AH395" s="55">
        <f t="shared" si="2"/>
        <v>-0.441</v>
      </c>
      <c r="AI395" s="55">
        <f t="shared" si="9"/>
        <v>4.2</v>
      </c>
      <c r="AJ395" s="41">
        <f t="shared" si="3"/>
        <v>-5.12244898</v>
      </c>
      <c r="AK395" s="74"/>
      <c r="AL395" s="74"/>
      <c r="AM395" s="74"/>
      <c r="AN395" s="74"/>
      <c r="AO395" s="74"/>
      <c r="AP395" s="74"/>
      <c r="AQ395" s="74"/>
      <c r="AR395" s="74"/>
    </row>
    <row r="396" ht="15.75" customHeight="1">
      <c r="A396" s="59"/>
      <c r="B396" s="60" t="s">
        <v>45</v>
      </c>
      <c r="C396" s="61" t="s">
        <v>1961</v>
      </c>
      <c r="D396" s="62" t="s">
        <v>1962</v>
      </c>
      <c r="E396" s="63">
        <v>0.0</v>
      </c>
      <c r="F396" s="63">
        <v>0.0</v>
      </c>
      <c r="G396" s="63" t="s">
        <v>86</v>
      </c>
      <c r="H396" s="102" t="s">
        <v>1962</v>
      </c>
      <c r="I396" s="64" t="s">
        <v>1963</v>
      </c>
      <c r="J396" s="65"/>
      <c r="K396" s="65"/>
      <c r="L396" s="65"/>
      <c r="M396" s="66"/>
      <c r="N396" s="63">
        <v>0.0</v>
      </c>
      <c r="O396" s="67">
        <v>0.0</v>
      </c>
      <c r="P396" s="68"/>
      <c r="Q396" s="68"/>
      <c r="R396" s="68"/>
      <c r="S396" s="66"/>
      <c r="T396" s="66"/>
      <c r="U396" s="66"/>
      <c r="V396" s="66"/>
      <c r="W396" s="66"/>
      <c r="X396" s="66"/>
      <c r="Y396" s="69"/>
      <c r="Z396" s="70">
        <v>1.09</v>
      </c>
      <c r="AA396" s="63" t="s">
        <v>262</v>
      </c>
      <c r="AB396" s="71" t="s">
        <v>1964</v>
      </c>
      <c r="AC396" s="72" t="s">
        <v>1965</v>
      </c>
      <c r="AD396" s="72" t="s">
        <v>99</v>
      </c>
      <c r="AE396" s="73" t="str">
        <f t="shared" si="1"/>
        <v>12</v>
      </c>
      <c r="AF396" s="74">
        <v>0.7</v>
      </c>
      <c r="AG396" s="75">
        <f t="shared" ref="AG396:AG397" si="47">AF396*0.4+AF396</f>
        <v>0.98</v>
      </c>
      <c r="AH396" s="74">
        <f t="shared" si="2"/>
        <v>-0.981</v>
      </c>
      <c r="AI396" s="74">
        <f t="shared" si="9"/>
        <v>0.98</v>
      </c>
      <c r="AJ396" s="41">
        <f t="shared" si="3"/>
        <v>0.3577981651</v>
      </c>
      <c r="AK396" s="74"/>
      <c r="AL396" s="74"/>
      <c r="AM396" s="74"/>
      <c r="AN396" s="74"/>
      <c r="AO396" s="74"/>
      <c r="AP396" s="74"/>
      <c r="AQ396" s="74"/>
      <c r="AR396" s="74"/>
    </row>
    <row r="397" ht="15.75" customHeight="1">
      <c r="A397" s="59"/>
      <c r="B397" s="60" t="s">
        <v>45</v>
      </c>
      <c r="C397" s="61" t="s">
        <v>1966</v>
      </c>
      <c r="D397" s="62" t="s">
        <v>1967</v>
      </c>
      <c r="E397" s="63">
        <v>0.0</v>
      </c>
      <c r="F397" s="63">
        <v>0.0</v>
      </c>
      <c r="G397" s="63" t="s">
        <v>86</v>
      </c>
      <c r="H397" s="102" t="s">
        <v>1967</v>
      </c>
      <c r="I397" s="64" t="s">
        <v>1968</v>
      </c>
      <c r="J397" s="65"/>
      <c r="K397" s="65"/>
      <c r="L397" s="65"/>
      <c r="M397" s="66"/>
      <c r="N397" s="63">
        <v>0.0</v>
      </c>
      <c r="O397" s="67">
        <v>0.0</v>
      </c>
      <c r="P397" s="68"/>
      <c r="Q397" s="68"/>
      <c r="R397" s="68"/>
      <c r="S397" s="66"/>
      <c r="T397" s="66"/>
      <c r="U397" s="66"/>
      <c r="V397" s="66"/>
      <c r="W397" s="66"/>
      <c r="X397" s="66"/>
      <c r="Y397" s="69"/>
      <c r="Z397" s="70">
        <v>1.09</v>
      </c>
      <c r="AA397" s="63" t="s">
        <v>262</v>
      </c>
      <c r="AB397" s="71" t="s">
        <v>1969</v>
      </c>
      <c r="AC397" s="72" t="s">
        <v>1965</v>
      </c>
      <c r="AD397" s="72" t="s">
        <v>99</v>
      </c>
      <c r="AE397" s="73" t="str">
        <f t="shared" si="1"/>
        <v>12</v>
      </c>
      <c r="AF397" s="74">
        <v>0.7</v>
      </c>
      <c r="AG397" s="75">
        <f t="shared" si="47"/>
        <v>0.98</v>
      </c>
      <c r="AH397" s="74">
        <f t="shared" si="2"/>
        <v>-0.981</v>
      </c>
      <c r="AI397" s="74">
        <f t="shared" si="9"/>
        <v>0.98</v>
      </c>
      <c r="AJ397" s="41">
        <f t="shared" si="3"/>
        <v>0.3577981651</v>
      </c>
      <c r="AK397" s="74"/>
      <c r="AL397" s="74"/>
      <c r="AM397" s="74"/>
      <c r="AN397" s="74"/>
      <c r="AO397" s="74"/>
      <c r="AP397" s="74"/>
      <c r="AQ397" s="74"/>
      <c r="AR397" s="74"/>
    </row>
    <row r="398" ht="15.75" customHeight="1">
      <c r="A398" s="81"/>
      <c r="B398" s="82" t="s">
        <v>45</v>
      </c>
      <c r="C398" s="83" t="s">
        <v>1970</v>
      </c>
      <c r="D398" s="45" t="s">
        <v>1971</v>
      </c>
      <c r="E398" s="42">
        <v>1.0</v>
      </c>
      <c r="F398" s="42">
        <v>0.0</v>
      </c>
      <c r="G398" s="42" t="s">
        <v>47</v>
      </c>
      <c r="H398" s="78" t="s">
        <v>1971</v>
      </c>
      <c r="I398" s="47" t="s">
        <v>1972</v>
      </c>
      <c r="J398" s="48"/>
      <c r="K398" s="48"/>
      <c r="L398" s="48"/>
      <c r="M398" s="43"/>
      <c r="N398" s="42">
        <v>1.0</v>
      </c>
      <c r="O398" s="49">
        <v>1000.0</v>
      </c>
      <c r="P398" s="50"/>
      <c r="Q398" s="50"/>
      <c r="R398" s="50"/>
      <c r="S398" s="43"/>
      <c r="T398" s="43"/>
      <c r="U398" s="43"/>
      <c r="V398" s="43"/>
      <c r="W398" s="43"/>
      <c r="X398" s="43"/>
      <c r="Y398" s="51"/>
      <c r="Z398" s="52">
        <v>0.5</v>
      </c>
      <c r="AA398" s="42" t="s">
        <v>268</v>
      </c>
      <c r="AB398" s="84" t="s">
        <v>1973</v>
      </c>
      <c r="AC398" s="54" t="s">
        <v>1965</v>
      </c>
      <c r="AD398" s="54" t="s">
        <v>99</v>
      </c>
      <c r="AE398" s="85" t="str">
        <f t="shared" si="1"/>
        <v>12</v>
      </c>
      <c r="AF398" s="55">
        <v>0.21</v>
      </c>
      <c r="AG398" s="80">
        <f>AF398*1.12+AF398</f>
        <v>0.4452</v>
      </c>
      <c r="AH398" s="55">
        <f t="shared" si="2"/>
        <v>-0.45</v>
      </c>
      <c r="AI398" s="55">
        <f t="shared" si="9"/>
        <v>0.294</v>
      </c>
      <c r="AJ398" s="41">
        <f t="shared" si="3"/>
        <v>0.58</v>
      </c>
      <c r="AK398" s="55"/>
      <c r="AL398" s="55"/>
      <c r="AM398" s="55"/>
      <c r="AN398" s="55"/>
      <c r="AO398" s="55"/>
      <c r="AP398" s="55"/>
      <c r="AQ398" s="55"/>
      <c r="AR398" s="55"/>
    </row>
    <row r="399" ht="15.75" customHeight="1">
      <c r="A399" s="81"/>
      <c r="B399" s="82" t="s">
        <v>45</v>
      </c>
      <c r="C399" s="83" t="s">
        <v>1974</v>
      </c>
      <c r="D399" s="45" t="s">
        <v>1975</v>
      </c>
      <c r="E399" s="42">
        <v>1.0</v>
      </c>
      <c r="F399" s="42">
        <v>0.0</v>
      </c>
      <c r="G399" s="42" t="s">
        <v>47</v>
      </c>
      <c r="H399" s="78" t="s">
        <v>1975</v>
      </c>
      <c r="I399" s="47" t="s">
        <v>1976</v>
      </c>
      <c r="J399" s="48"/>
      <c r="K399" s="48"/>
      <c r="L399" s="48"/>
      <c r="M399" s="43"/>
      <c r="N399" s="42">
        <v>1.0</v>
      </c>
      <c r="O399" s="49">
        <v>1000.0</v>
      </c>
      <c r="P399" s="50"/>
      <c r="Q399" s="50"/>
      <c r="R399" s="50"/>
      <c r="S399" s="43"/>
      <c r="T399" s="43"/>
      <c r="U399" s="43"/>
      <c r="V399" s="43"/>
      <c r="W399" s="43"/>
      <c r="X399" s="43"/>
      <c r="Y399" s="51"/>
      <c r="Z399" s="52">
        <v>4.0</v>
      </c>
      <c r="AA399" s="42" t="s">
        <v>111</v>
      </c>
      <c r="AB399" s="53" t="s">
        <v>1977</v>
      </c>
      <c r="AC399" s="54" t="s">
        <v>1965</v>
      </c>
      <c r="AD399" s="54" t="s">
        <v>92</v>
      </c>
      <c r="AE399" s="85" t="str">
        <f t="shared" si="1"/>
        <v>6</v>
      </c>
      <c r="AF399" s="55">
        <v>2.56</v>
      </c>
      <c r="AG399" s="80">
        <f>AF399*0.465+AF399</f>
        <v>3.7504</v>
      </c>
      <c r="AH399" s="55">
        <f t="shared" si="2"/>
        <v>-3.6</v>
      </c>
      <c r="AI399" s="55">
        <f t="shared" si="9"/>
        <v>3.584</v>
      </c>
      <c r="AJ399" s="41">
        <f t="shared" si="3"/>
        <v>0.36</v>
      </c>
      <c r="AK399" s="55"/>
      <c r="AL399" s="55"/>
      <c r="AM399" s="55"/>
      <c r="AN399" s="55"/>
      <c r="AO399" s="55"/>
      <c r="AP399" s="55"/>
      <c r="AQ399" s="55"/>
      <c r="AR399" s="55"/>
    </row>
    <row r="400" ht="15.75" customHeight="1">
      <c r="A400" s="81"/>
      <c r="B400" s="82" t="s">
        <v>45</v>
      </c>
      <c r="C400" s="83" t="s">
        <v>1978</v>
      </c>
      <c r="D400" s="45" t="s">
        <v>1979</v>
      </c>
      <c r="E400" s="42">
        <v>1.0</v>
      </c>
      <c r="F400" s="42">
        <v>0.0</v>
      </c>
      <c r="G400" s="42" t="s">
        <v>47</v>
      </c>
      <c r="H400" s="45" t="s">
        <v>1980</v>
      </c>
      <c r="I400" s="47" t="s">
        <v>1981</v>
      </c>
      <c r="J400" s="48"/>
      <c r="K400" s="48"/>
      <c r="L400" s="48"/>
      <c r="M400" s="43"/>
      <c r="N400" s="42">
        <v>1.0</v>
      </c>
      <c r="O400" s="49">
        <v>1000.0</v>
      </c>
      <c r="P400" s="50"/>
      <c r="Q400" s="50"/>
      <c r="R400" s="50"/>
      <c r="S400" s="43"/>
      <c r="T400" s="43"/>
      <c r="U400" s="43"/>
      <c r="V400" s="43"/>
      <c r="W400" s="43"/>
      <c r="X400" s="43"/>
      <c r="Y400" s="51"/>
      <c r="Z400" s="52">
        <v>17.0</v>
      </c>
      <c r="AA400" s="42" t="s">
        <v>97</v>
      </c>
      <c r="AB400" s="84" t="s">
        <v>1982</v>
      </c>
      <c r="AC400" s="54" t="s">
        <v>1965</v>
      </c>
      <c r="AD400" s="54" t="s">
        <v>91</v>
      </c>
      <c r="AE400" s="85" t="str">
        <f t="shared" si="1"/>
        <v>1</v>
      </c>
      <c r="AF400" s="55">
        <v>13.73</v>
      </c>
      <c r="AG400" s="56">
        <f>AF400*0.22+AF400</f>
        <v>16.7506</v>
      </c>
      <c r="AH400" s="55">
        <f t="shared" si="2"/>
        <v>-15.3</v>
      </c>
      <c r="AI400" s="55">
        <f t="shared" si="9"/>
        <v>19.222</v>
      </c>
      <c r="AJ400" s="41">
        <f t="shared" si="3"/>
        <v>0.1923529412</v>
      </c>
      <c r="AK400" s="55"/>
      <c r="AL400" s="55"/>
      <c r="AM400" s="55"/>
      <c r="AN400" s="55"/>
      <c r="AO400" s="55"/>
      <c r="AP400" s="55"/>
      <c r="AQ400" s="55"/>
      <c r="AR400" s="55"/>
    </row>
    <row r="401" ht="15.75" customHeight="1">
      <c r="A401" s="63"/>
      <c r="B401" s="66" t="s">
        <v>45</v>
      </c>
      <c r="C401" s="124" t="s">
        <v>1983</v>
      </c>
      <c r="D401" s="62" t="s">
        <v>1984</v>
      </c>
      <c r="E401" s="106">
        <v>0.0</v>
      </c>
      <c r="F401" s="63">
        <v>0.0</v>
      </c>
      <c r="G401" s="63" t="s">
        <v>86</v>
      </c>
      <c r="H401" s="62" t="s">
        <v>1985</v>
      </c>
      <c r="I401" s="64" t="s">
        <v>1986</v>
      </c>
      <c r="J401" s="65"/>
      <c r="K401" s="65"/>
      <c r="L401" s="65"/>
      <c r="M401" s="66"/>
      <c r="N401" s="63">
        <v>0.0</v>
      </c>
      <c r="O401" s="67">
        <v>0.0</v>
      </c>
      <c r="P401" s="68"/>
      <c r="Q401" s="68"/>
      <c r="R401" s="68"/>
      <c r="S401" s="66"/>
      <c r="T401" s="66"/>
      <c r="U401" s="66"/>
      <c r="V401" s="66"/>
      <c r="W401" s="66"/>
      <c r="X401" s="66"/>
      <c r="Y401" s="69"/>
      <c r="Z401" s="70">
        <v>0.89</v>
      </c>
      <c r="AA401" s="63" t="s">
        <v>167</v>
      </c>
      <c r="AB401" s="104" t="s">
        <v>1987</v>
      </c>
      <c r="AC401" s="72" t="s">
        <v>1988</v>
      </c>
      <c r="AD401" s="72" t="s">
        <v>99</v>
      </c>
      <c r="AE401" s="74" t="str">
        <f t="shared" si="1"/>
        <v>12</v>
      </c>
      <c r="AF401" s="74">
        <v>0.42</v>
      </c>
      <c r="AG401" s="75">
        <f>AF401*0.89+AF401</f>
        <v>0.7938</v>
      </c>
      <c r="AH401" s="74">
        <f t="shared" si="2"/>
        <v>-0.801</v>
      </c>
      <c r="AI401" s="74">
        <f t="shared" si="9"/>
        <v>0.588</v>
      </c>
      <c r="AJ401" s="41">
        <f t="shared" si="3"/>
        <v>0.5280898876</v>
      </c>
      <c r="AK401" s="74"/>
      <c r="AL401" s="74"/>
      <c r="AM401" s="74"/>
      <c r="AN401" s="74"/>
      <c r="AO401" s="74"/>
      <c r="AP401" s="74"/>
      <c r="AQ401" s="74"/>
      <c r="AR401" s="74"/>
    </row>
    <row r="402" ht="15.75" customHeight="1">
      <c r="A402" s="42"/>
      <c r="B402" s="43" t="s">
        <v>45</v>
      </c>
      <c r="C402" s="44" t="s">
        <v>1989</v>
      </c>
      <c r="D402" s="78" t="s">
        <v>1990</v>
      </c>
      <c r="E402" s="77">
        <v>1.0</v>
      </c>
      <c r="F402" s="42">
        <v>0.0</v>
      </c>
      <c r="G402" s="42" t="s">
        <v>47</v>
      </c>
      <c r="H402" s="78" t="s">
        <v>1991</v>
      </c>
      <c r="I402" s="47" t="s">
        <v>1992</v>
      </c>
      <c r="J402" s="48"/>
      <c r="K402" s="48"/>
      <c r="L402" s="48"/>
      <c r="M402" s="43"/>
      <c r="N402" s="42">
        <v>1.0</v>
      </c>
      <c r="O402" s="49">
        <v>1000.0</v>
      </c>
      <c r="P402" s="50"/>
      <c r="Q402" s="50"/>
      <c r="R402" s="50"/>
      <c r="S402" s="43"/>
      <c r="T402" s="43"/>
      <c r="U402" s="43"/>
      <c r="V402" s="43"/>
      <c r="W402" s="43"/>
      <c r="X402" s="43"/>
      <c r="Y402" s="51"/>
      <c r="Z402" s="52">
        <v>1.35</v>
      </c>
      <c r="AA402" s="42" t="s">
        <v>262</v>
      </c>
      <c r="AB402" s="53" t="s">
        <v>1993</v>
      </c>
      <c r="AC402" s="54" t="s">
        <v>1994</v>
      </c>
      <c r="AD402" s="54" t="s">
        <v>99</v>
      </c>
      <c r="AE402" s="55" t="str">
        <f t="shared" si="1"/>
        <v>12</v>
      </c>
      <c r="AF402" s="55">
        <v>0.56</v>
      </c>
      <c r="AG402" s="56">
        <f>AF402*0.96+AF402</f>
        <v>1.0976</v>
      </c>
      <c r="AH402" s="55">
        <f t="shared" si="2"/>
        <v>-1.215</v>
      </c>
      <c r="AI402" s="55">
        <f t="shared" si="9"/>
        <v>0.784</v>
      </c>
      <c r="AJ402" s="41">
        <f t="shared" si="3"/>
        <v>0.5851851852</v>
      </c>
      <c r="AK402" s="55"/>
      <c r="AL402" s="55"/>
      <c r="AM402" s="55"/>
      <c r="AN402" s="55"/>
      <c r="AO402" s="55"/>
      <c r="AP402" s="55"/>
      <c r="AQ402" s="55"/>
      <c r="AR402" s="55"/>
    </row>
    <row r="403" ht="15.75" customHeight="1">
      <c r="A403" s="96"/>
      <c r="B403" s="82" t="s">
        <v>45</v>
      </c>
      <c r="C403" s="83" t="s">
        <v>1995</v>
      </c>
      <c r="D403" s="45" t="s">
        <v>1996</v>
      </c>
      <c r="E403" s="42">
        <v>1.0</v>
      </c>
      <c r="F403" s="42">
        <v>0.0</v>
      </c>
      <c r="G403" s="42" t="s">
        <v>47</v>
      </c>
      <c r="H403" s="78" t="s">
        <v>1997</v>
      </c>
      <c r="I403" s="47" t="s">
        <v>1998</v>
      </c>
      <c r="J403" s="48"/>
      <c r="K403" s="48"/>
      <c r="L403" s="48"/>
      <c r="M403" s="43"/>
      <c r="N403" s="42">
        <v>1.0</v>
      </c>
      <c r="O403" s="49">
        <v>1000.0</v>
      </c>
      <c r="P403" s="50"/>
      <c r="Q403" s="50"/>
      <c r="R403" s="50"/>
      <c r="S403" s="43"/>
      <c r="T403" s="43"/>
      <c r="U403" s="43"/>
      <c r="V403" s="43"/>
      <c r="W403" s="43"/>
      <c r="X403" s="43"/>
      <c r="Y403" s="51"/>
      <c r="Z403" s="52">
        <v>0.99</v>
      </c>
      <c r="AA403" s="42" t="s">
        <v>167</v>
      </c>
      <c r="AB403" s="84" t="s">
        <v>1999</v>
      </c>
      <c r="AC403" s="54" t="s">
        <v>2000</v>
      </c>
      <c r="AD403" s="54" t="s">
        <v>99</v>
      </c>
      <c r="AE403" s="55" t="str">
        <f t="shared" si="1"/>
        <v>12</v>
      </c>
      <c r="AF403" s="55">
        <v>0.64</v>
      </c>
      <c r="AG403" s="56">
        <f t="shared" ref="AG403:AG409" si="48">AF403*0.4+AF403</f>
        <v>0.896</v>
      </c>
      <c r="AH403" s="55">
        <f t="shared" si="2"/>
        <v>-0.891</v>
      </c>
      <c r="AI403" s="55">
        <f t="shared" si="9"/>
        <v>0.896</v>
      </c>
      <c r="AJ403" s="57">
        <f t="shared" si="3"/>
        <v>0.3535353535</v>
      </c>
      <c r="AK403" s="55"/>
      <c r="AL403" s="55"/>
      <c r="AM403" s="55"/>
      <c r="AN403" s="55"/>
      <c r="AO403" s="55"/>
      <c r="AP403" s="55"/>
      <c r="AQ403" s="55"/>
      <c r="AR403" s="55"/>
    </row>
    <row r="404" ht="15.75" customHeight="1">
      <c r="A404" s="96"/>
      <c r="B404" s="82" t="s">
        <v>45</v>
      </c>
      <c r="C404" s="83" t="s">
        <v>2001</v>
      </c>
      <c r="D404" s="45" t="s">
        <v>2002</v>
      </c>
      <c r="E404" s="42">
        <v>1.0</v>
      </c>
      <c r="F404" s="42">
        <v>0.0</v>
      </c>
      <c r="G404" s="42" t="s">
        <v>47</v>
      </c>
      <c r="H404" s="78" t="s">
        <v>2003</v>
      </c>
      <c r="I404" s="47" t="s">
        <v>2004</v>
      </c>
      <c r="J404" s="48"/>
      <c r="K404" s="48"/>
      <c r="L404" s="48"/>
      <c r="M404" s="43"/>
      <c r="N404" s="42">
        <v>1.0</v>
      </c>
      <c r="O404" s="49">
        <v>1000.0</v>
      </c>
      <c r="P404" s="50"/>
      <c r="Q404" s="50"/>
      <c r="R404" s="50"/>
      <c r="S404" s="43"/>
      <c r="T404" s="43"/>
      <c r="U404" s="43"/>
      <c r="V404" s="43"/>
      <c r="W404" s="43"/>
      <c r="X404" s="43"/>
      <c r="Y404" s="51"/>
      <c r="Z404" s="52">
        <v>1.15</v>
      </c>
      <c r="AA404" s="42" t="s">
        <v>167</v>
      </c>
      <c r="AB404" s="84" t="s">
        <v>2005</v>
      </c>
      <c r="AC404" s="54" t="s">
        <v>2000</v>
      </c>
      <c r="AD404" s="54" t="s">
        <v>99</v>
      </c>
      <c r="AE404" s="55" t="str">
        <f t="shared" si="1"/>
        <v>12</v>
      </c>
      <c r="AF404" s="55">
        <v>0.74</v>
      </c>
      <c r="AG404" s="80">
        <f t="shared" si="48"/>
        <v>1.036</v>
      </c>
      <c r="AH404" s="55">
        <f t="shared" si="2"/>
        <v>-1.035</v>
      </c>
      <c r="AI404" s="55">
        <f t="shared" si="9"/>
        <v>1.036</v>
      </c>
      <c r="AJ404" s="41">
        <f t="shared" si="3"/>
        <v>0.3565217391</v>
      </c>
      <c r="AK404" s="39"/>
      <c r="AL404" s="39"/>
      <c r="AM404" s="39"/>
      <c r="AN404" s="39"/>
      <c r="AO404" s="39"/>
      <c r="AP404" s="39"/>
      <c r="AQ404" s="39"/>
      <c r="AR404" s="39"/>
    </row>
    <row r="405" ht="15.75" customHeight="1">
      <c r="A405" s="96"/>
      <c r="B405" s="82" t="s">
        <v>45</v>
      </c>
      <c r="C405" s="83" t="s">
        <v>2006</v>
      </c>
      <c r="D405" s="45" t="s">
        <v>2007</v>
      </c>
      <c r="E405" s="42">
        <v>1.0</v>
      </c>
      <c r="F405" s="42">
        <v>0.0</v>
      </c>
      <c r="G405" s="42" t="s">
        <v>47</v>
      </c>
      <c r="H405" s="78" t="s">
        <v>2008</v>
      </c>
      <c r="I405" s="47" t="s">
        <v>2009</v>
      </c>
      <c r="J405" s="48"/>
      <c r="K405" s="48"/>
      <c r="L405" s="48"/>
      <c r="M405" s="43"/>
      <c r="N405" s="42">
        <v>1.0</v>
      </c>
      <c r="O405" s="49">
        <v>1000.0</v>
      </c>
      <c r="P405" s="50"/>
      <c r="Q405" s="50"/>
      <c r="R405" s="50"/>
      <c r="S405" s="43"/>
      <c r="T405" s="43"/>
      <c r="U405" s="43"/>
      <c r="V405" s="43"/>
      <c r="W405" s="43"/>
      <c r="X405" s="43"/>
      <c r="Y405" s="51"/>
      <c r="Z405" s="52">
        <v>0.79</v>
      </c>
      <c r="AA405" s="42" t="s">
        <v>262</v>
      </c>
      <c r="AB405" s="84" t="s">
        <v>2010</v>
      </c>
      <c r="AC405" s="54" t="s">
        <v>2011</v>
      </c>
      <c r="AD405" s="54" t="s">
        <v>99</v>
      </c>
      <c r="AE405" s="55" t="str">
        <f t="shared" si="1"/>
        <v>12</v>
      </c>
      <c r="AF405" s="55">
        <v>0.52</v>
      </c>
      <c r="AG405" s="56">
        <f t="shared" si="48"/>
        <v>0.728</v>
      </c>
      <c r="AH405" s="55">
        <f t="shared" si="2"/>
        <v>-0.711</v>
      </c>
      <c r="AI405" s="55">
        <f t="shared" si="9"/>
        <v>0.728</v>
      </c>
      <c r="AJ405" s="57">
        <f t="shared" si="3"/>
        <v>0.3417721519</v>
      </c>
      <c r="AK405" s="55"/>
      <c r="AL405" s="55"/>
      <c r="AM405" s="55"/>
      <c r="AN405" s="55"/>
      <c r="AO405" s="55"/>
      <c r="AP405" s="55"/>
      <c r="AQ405" s="55"/>
      <c r="AR405" s="55"/>
    </row>
    <row r="406" ht="15.75" customHeight="1">
      <c r="A406" s="96"/>
      <c r="B406" s="82" t="s">
        <v>45</v>
      </c>
      <c r="C406" s="83" t="s">
        <v>2012</v>
      </c>
      <c r="D406" s="45" t="s">
        <v>2013</v>
      </c>
      <c r="E406" s="42">
        <v>1.0</v>
      </c>
      <c r="F406" s="42">
        <v>0.0</v>
      </c>
      <c r="G406" s="42" t="s">
        <v>47</v>
      </c>
      <c r="H406" s="78" t="s">
        <v>2014</v>
      </c>
      <c r="I406" s="47" t="s">
        <v>2015</v>
      </c>
      <c r="J406" s="48"/>
      <c r="K406" s="48"/>
      <c r="L406" s="48"/>
      <c r="M406" s="43"/>
      <c r="N406" s="42">
        <v>1.0</v>
      </c>
      <c r="O406" s="49">
        <v>1000.0</v>
      </c>
      <c r="P406" s="50"/>
      <c r="Q406" s="50"/>
      <c r="R406" s="50"/>
      <c r="S406" s="43"/>
      <c r="T406" s="43"/>
      <c r="U406" s="43"/>
      <c r="V406" s="43"/>
      <c r="W406" s="43"/>
      <c r="X406" s="43"/>
      <c r="Y406" s="51"/>
      <c r="Z406" s="52">
        <v>0.85</v>
      </c>
      <c r="AA406" s="42" t="s">
        <v>262</v>
      </c>
      <c r="AB406" s="84" t="s">
        <v>2016</v>
      </c>
      <c r="AC406" s="54" t="s">
        <v>2011</v>
      </c>
      <c r="AD406" s="54" t="s">
        <v>99</v>
      </c>
      <c r="AE406" s="55" t="str">
        <f t="shared" si="1"/>
        <v>12</v>
      </c>
      <c r="AF406" s="55">
        <v>0.55</v>
      </c>
      <c r="AG406" s="80">
        <f t="shared" si="48"/>
        <v>0.77</v>
      </c>
      <c r="AH406" s="55">
        <f t="shared" si="2"/>
        <v>-0.765</v>
      </c>
      <c r="AI406" s="55">
        <f t="shared" si="9"/>
        <v>0.77</v>
      </c>
      <c r="AJ406" s="41">
        <f t="shared" si="3"/>
        <v>0.3529411765</v>
      </c>
      <c r="AK406" s="55"/>
      <c r="AL406" s="55"/>
      <c r="AM406" s="55"/>
      <c r="AN406" s="55"/>
      <c r="AO406" s="55"/>
      <c r="AP406" s="55"/>
      <c r="AQ406" s="55"/>
      <c r="AR406" s="55"/>
    </row>
    <row r="407" ht="15.75" customHeight="1">
      <c r="A407" s="96"/>
      <c r="B407" s="82" t="s">
        <v>45</v>
      </c>
      <c r="C407" s="83" t="s">
        <v>2017</v>
      </c>
      <c r="D407" s="45" t="s">
        <v>2018</v>
      </c>
      <c r="E407" s="42">
        <v>1.0</v>
      </c>
      <c r="F407" s="42">
        <v>0.0</v>
      </c>
      <c r="G407" s="42" t="s">
        <v>47</v>
      </c>
      <c r="H407" s="78" t="s">
        <v>2019</v>
      </c>
      <c r="I407" s="47" t="s">
        <v>2020</v>
      </c>
      <c r="J407" s="48"/>
      <c r="K407" s="48"/>
      <c r="L407" s="48"/>
      <c r="M407" s="43"/>
      <c r="N407" s="42">
        <v>1.0</v>
      </c>
      <c r="O407" s="49">
        <v>1000.0</v>
      </c>
      <c r="P407" s="50"/>
      <c r="Q407" s="50"/>
      <c r="R407" s="50"/>
      <c r="S407" s="43"/>
      <c r="T407" s="43"/>
      <c r="U407" s="43"/>
      <c r="V407" s="43"/>
      <c r="W407" s="43"/>
      <c r="X407" s="43"/>
      <c r="Y407" s="51"/>
      <c r="Z407" s="52">
        <v>1.05</v>
      </c>
      <c r="AA407" s="42" t="s">
        <v>1712</v>
      </c>
      <c r="AB407" s="84" t="s">
        <v>2021</v>
      </c>
      <c r="AC407" s="54" t="s">
        <v>2011</v>
      </c>
      <c r="AD407" s="54" t="s">
        <v>99</v>
      </c>
      <c r="AE407" s="55" t="str">
        <f t="shared" si="1"/>
        <v>12</v>
      </c>
      <c r="AF407" s="55">
        <v>0.68</v>
      </c>
      <c r="AG407" s="80">
        <f t="shared" si="48"/>
        <v>0.952</v>
      </c>
      <c r="AH407" s="55">
        <f t="shared" si="2"/>
        <v>-0.945</v>
      </c>
      <c r="AI407" s="55">
        <f t="shared" si="9"/>
        <v>0.952</v>
      </c>
      <c r="AJ407" s="41">
        <f t="shared" si="3"/>
        <v>0.3523809524</v>
      </c>
      <c r="AK407" s="39"/>
      <c r="AL407" s="39"/>
      <c r="AM407" s="39"/>
      <c r="AN407" s="39"/>
      <c r="AO407" s="39"/>
      <c r="AP407" s="39"/>
      <c r="AQ407" s="39"/>
      <c r="AR407" s="39"/>
    </row>
    <row r="408" ht="15.75" customHeight="1">
      <c r="A408" s="96"/>
      <c r="B408" s="82" t="s">
        <v>45</v>
      </c>
      <c r="C408" s="83" t="s">
        <v>2022</v>
      </c>
      <c r="D408" s="45" t="s">
        <v>2023</v>
      </c>
      <c r="E408" s="42">
        <v>1.0</v>
      </c>
      <c r="F408" s="42">
        <v>0.0</v>
      </c>
      <c r="G408" s="42" t="s">
        <v>47</v>
      </c>
      <c r="H408" s="78" t="s">
        <v>2024</v>
      </c>
      <c r="I408" s="47" t="s">
        <v>2025</v>
      </c>
      <c r="J408" s="48"/>
      <c r="K408" s="48"/>
      <c r="L408" s="48"/>
      <c r="M408" s="43"/>
      <c r="N408" s="42">
        <v>1.0</v>
      </c>
      <c r="O408" s="49">
        <v>1000.0</v>
      </c>
      <c r="P408" s="50"/>
      <c r="Q408" s="50"/>
      <c r="R408" s="50"/>
      <c r="S408" s="43"/>
      <c r="T408" s="43"/>
      <c r="U408" s="43"/>
      <c r="V408" s="43"/>
      <c r="W408" s="43"/>
      <c r="X408" s="43"/>
      <c r="Y408" s="51"/>
      <c r="Z408" s="52">
        <v>1.19</v>
      </c>
      <c r="AA408" s="42" t="s">
        <v>1712</v>
      </c>
      <c r="AB408" s="53" t="s">
        <v>2026</v>
      </c>
      <c r="AC408" s="54" t="s">
        <v>2011</v>
      </c>
      <c r="AD408" s="54" t="s">
        <v>99</v>
      </c>
      <c r="AE408" s="55" t="str">
        <f t="shared" si="1"/>
        <v>12</v>
      </c>
      <c r="AF408" s="55">
        <v>0.79</v>
      </c>
      <c r="AG408" s="80">
        <f t="shared" si="48"/>
        <v>1.106</v>
      </c>
      <c r="AH408" s="55">
        <f t="shared" si="2"/>
        <v>-1.071</v>
      </c>
      <c r="AI408" s="55">
        <f t="shared" si="9"/>
        <v>1.106</v>
      </c>
      <c r="AJ408" s="41">
        <f t="shared" si="3"/>
        <v>0.3361344538</v>
      </c>
      <c r="AK408" s="39"/>
      <c r="AL408" s="39"/>
      <c r="AM408" s="39"/>
      <c r="AN408" s="39"/>
      <c r="AO408" s="39"/>
      <c r="AP408" s="39"/>
      <c r="AQ408" s="39"/>
      <c r="AR408" s="39"/>
    </row>
    <row r="409" ht="15.75" customHeight="1">
      <c r="A409" s="101"/>
      <c r="B409" s="60" t="s">
        <v>45</v>
      </c>
      <c r="C409" s="61" t="s">
        <v>2027</v>
      </c>
      <c r="D409" s="62" t="s">
        <v>2028</v>
      </c>
      <c r="E409" s="63">
        <v>0.0</v>
      </c>
      <c r="F409" s="63">
        <v>0.0</v>
      </c>
      <c r="G409" s="63" t="s">
        <v>86</v>
      </c>
      <c r="H409" s="102" t="s">
        <v>2029</v>
      </c>
      <c r="I409" s="64" t="s">
        <v>2030</v>
      </c>
      <c r="J409" s="65"/>
      <c r="K409" s="65"/>
      <c r="L409" s="65"/>
      <c r="M409" s="66"/>
      <c r="N409" s="63">
        <v>0.0</v>
      </c>
      <c r="O409" s="67">
        <v>0.0</v>
      </c>
      <c r="P409" s="68"/>
      <c r="Q409" s="68"/>
      <c r="R409" s="68"/>
      <c r="S409" s="66"/>
      <c r="T409" s="66"/>
      <c r="U409" s="66"/>
      <c r="V409" s="66"/>
      <c r="W409" s="66"/>
      <c r="X409" s="66"/>
      <c r="Y409" s="69"/>
      <c r="Z409" s="70">
        <v>1.85</v>
      </c>
      <c r="AA409" s="63" t="s">
        <v>167</v>
      </c>
      <c r="AB409" s="71" t="s">
        <v>2031</v>
      </c>
      <c r="AC409" s="72" t="s">
        <v>2032</v>
      </c>
      <c r="AD409" s="72" t="s">
        <v>92</v>
      </c>
      <c r="AE409" s="55" t="str">
        <f t="shared" si="1"/>
        <v>6</v>
      </c>
      <c r="AF409" s="74">
        <v>1.28</v>
      </c>
      <c r="AG409" s="80">
        <f t="shared" si="48"/>
        <v>1.792</v>
      </c>
      <c r="AH409" s="55">
        <f t="shared" si="2"/>
        <v>-1.665</v>
      </c>
      <c r="AI409" s="55">
        <f t="shared" si="9"/>
        <v>1.792</v>
      </c>
      <c r="AJ409" s="41">
        <f t="shared" si="3"/>
        <v>0.3081081081</v>
      </c>
      <c r="AK409" s="55"/>
      <c r="AL409" s="55"/>
      <c r="AM409" s="55"/>
      <c r="AN409" s="55"/>
      <c r="AO409" s="55"/>
      <c r="AP409" s="55"/>
      <c r="AQ409" s="55"/>
      <c r="AR409" s="55"/>
    </row>
    <row r="410" ht="15.75" customHeight="1">
      <c r="A410" s="96"/>
      <c r="B410" s="82" t="s">
        <v>45</v>
      </c>
      <c r="C410" s="83" t="s">
        <v>2033</v>
      </c>
      <c r="D410" s="45" t="s">
        <v>2034</v>
      </c>
      <c r="E410" s="42">
        <v>1.0</v>
      </c>
      <c r="F410" s="42">
        <v>0.0</v>
      </c>
      <c r="G410" s="42" t="s">
        <v>47</v>
      </c>
      <c r="H410" s="78" t="s">
        <v>2035</v>
      </c>
      <c r="I410" s="47" t="s">
        <v>2036</v>
      </c>
      <c r="J410" s="48"/>
      <c r="K410" s="48"/>
      <c r="L410" s="48"/>
      <c r="M410" s="43"/>
      <c r="N410" s="42">
        <v>1.0</v>
      </c>
      <c r="O410" s="49">
        <v>1000.0</v>
      </c>
      <c r="P410" s="50"/>
      <c r="Q410" s="50"/>
      <c r="R410" s="50"/>
      <c r="S410" s="43"/>
      <c r="T410" s="43"/>
      <c r="U410" s="43"/>
      <c r="V410" s="43"/>
      <c r="W410" s="43"/>
      <c r="X410" s="43"/>
      <c r="Y410" s="51"/>
      <c r="Z410" s="52">
        <v>1.0</v>
      </c>
      <c r="AA410" s="42" t="s">
        <v>167</v>
      </c>
      <c r="AB410" s="84" t="s">
        <v>2037</v>
      </c>
      <c r="AC410" s="54" t="s">
        <v>2032</v>
      </c>
      <c r="AD410" s="54" t="s">
        <v>99</v>
      </c>
      <c r="AE410" s="55" t="str">
        <f t="shared" si="1"/>
        <v>12</v>
      </c>
      <c r="AF410" s="55">
        <v>0.66</v>
      </c>
      <c r="AG410" s="56">
        <f>AF410*0.45+AF410</f>
        <v>0.957</v>
      </c>
      <c r="AH410" s="55">
        <f t="shared" si="2"/>
        <v>-0.9</v>
      </c>
      <c r="AI410" s="55">
        <f t="shared" si="9"/>
        <v>0.924</v>
      </c>
      <c r="AJ410" s="57">
        <f t="shared" si="3"/>
        <v>0.34</v>
      </c>
      <c r="AK410" s="55"/>
      <c r="AL410" s="55"/>
      <c r="AM410" s="55"/>
      <c r="AN410" s="55"/>
      <c r="AO410" s="55"/>
      <c r="AP410" s="55"/>
      <c r="AQ410" s="55"/>
      <c r="AR410" s="55"/>
    </row>
    <row r="411" ht="15.75" customHeight="1">
      <c r="A411" s="96"/>
      <c r="B411" s="82" t="s">
        <v>45</v>
      </c>
      <c r="C411" s="83" t="s">
        <v>2038</v>
      </c>
      <c r="D411" s="45" t="s">
        <v>2039</v>
      </c>
      <c r="E411" s="42">
        <v>1.0</v>
      </c>
      <c r="F411" s="42">
        <v>0.0</v>
      </c>
      <c r="G411" s="42" t="s">
        <v>47</v>
      </c>
      <c r="H411" s="78" t="s">
        <v>2040</v>
      </c>
      <c r="I411" s="47" t="s">
        <v>2041</v>
      </c>
      <c r="J411" s="48"/>
      <c r="K411" s="48"/>
      <c r="L411" s="48"/>
      <c r="M411" s="43"/>
      <c r="N411" s="42">
        <v>1.0</v>
      </c>
      <c r="O411" s="49">
        <v>1000.0</v>
      </c>
      <c r="P411" s="50"/>
      <c r="Q411" s="50"/>
      <c r="R411" s="50"/>
      <c r="S411" s="43"/>
      <c r="T411" s="43"/>
      <c r="U411" s="43"/>
      <c r="V411" s="43"/>
      <c r="W411" s="43"/>
      <c r="X411" s="43"/>
      <c r="Y411" s="51"/>
      <c r="Z411" s="52">
        <v>0.75</v>
      </c>
      <c r="AA411" s="42" t="s">
        <v>262</v>
      </c>
      <c r="AB411" s="84" t="s">
        <v>2042</v>
      </c>
      <c r="AC411" s="54" t="s">
        <v>2043</v>
      </c>
      <c r="AD411" s="54" t="s">
        <v>99</v>
      </c>
      <c r="AE411" s="55" t="str">
        <f t="shared" si="1"/>
        <v>12</v>
      </c>
      <c r="AF411" s="55">
        <v>0.46</v>
      </c>
      <c r="AG411" s="56">
        <f>AF411*0.4+AF411</f>
        <v>0.644</v>
      </c>
      <c r="AH411" s="55">
        <f t="shared" si="2"/>
        <v>-0.675</v>
      </c>
      <c r="AI411" s="55">
        <f t="shared" si="9"/>
        <v>0.644</v>
      </c>
      <c r="AJ411" s="57">
        <f t="shared" si="3"/>
        <v>0.3866666667</v>
      </c>
      <c r="AK411" s="55"/>
      <c r="AL411" s="55"/>
      <c r="AM411" s="55"/>
      <c r="AN411" s="55"/>
      <c r="AO411" s="55"/>
      <c r="AP411" s="55"/>
      <c r="AQ411" s="55"/>
      <c r="AR411" s="55"/>
    </row>
    <row r="412" ht="15.75" customHeight="1">
      <c r="A412" s="63"/>
      <c r="B412" s="66" t="s">
        <v>45</v>
      </c>
      <c r="C412" s="105" t="s">
        <v>2044</v>
      </c>
      <c r="D412" s="102" t="s">
        <v>2045</v>
      </c>
      <c r="E412" s="106">
        <v>0.0</v>
      </c>
      <c r="F412" s="63">
        <v>0.0</v>
      </c>
      <c r="G412" s="63" t="s">
        <v>86</v>
      </c>
      <c r="H412" s="102" t="s">
        <v>2046</v>
      </c>
      <c r="I412" s="64" t="s">
        <v>2047</v>
      </c>
      <c r="J412" s="65"/>
      <c r="K412" s="65"/>
      <c r="L412" s="65"/>
      <c r="M412" s="66"/>
      <c r="N412" s="63">
        <v>0.0</v>
      </c>
      <c r="O412" s="67">
        <v>0.0</v>
      </c>
      <c r="P412" s="68"/>
      <c r="Q412" s="68"/>
      <c r="R412" s="68"/>
      <c r="S412" s="66"/>
      <c r="T412" s="66"/>
      <c r="U412" s="66"/>
      <c r="V412" s="66"/>
      <c r="W412" s="66"/>
      <c r="X412" s="66"/>
      <c r="Y412" s="69"/>
      <c r="Z412" s="70">
        <v>3.25</v>
      </c>
      <c r="AA412" s="63" t="s">
        <v>89</v>
      </c>
      <c r="AB412" s="104" t="s">
        <v>2048</v>
      </c>
      <c r="AC412" s="184" t="s">
        <v>2043</v>
      </c>
      <c r="AD412" s="184" t="s">
        <v>99</v>
      </c>
      <c r="AE412" s="74" t="str">
        <f t="shared" si="1"/>
        <v>12</v>
      </c>
      <c r="AF412" s="74">
        <v>1.44</v>
      </c>
      <c r="AG412" s="75">
        <f>AF412*0.735+AF412</f>
        <v>2.4984</v>
      </c>
      <c r="AH412" s="74">
        <f t="shared" si="2"/>
        <v>-2.925</v>
      </c>
      <c r="AI412" s="74">
        <f t="shared" si="9"/>
        <v>2.016</v>
      </c>
      <c r="AJ412" s="41">
        <f t="shared" si="3"/>
        <v>0.5569230769</v>
      </c>
      <c r="AK412" s="74"/>
      <c r="AL412" s="74"/>
      <c r="AM412" s="74"/>
      <c r="AN412" s="74"/>
      <c r="AO412" s="74"/>
      <c r="AP412" s="74"/>
      <c r="AQ412" s="74"/>
      <c r="AR412" s="74"/>
    </row>
    <row r="413" ht="15.75" customHeight="1">
      <c r="A413" s="63"/>
      <c r="B413" s="66" t="s">
        <v>45</v>
      </c>
      <c r="C413" s="105" t="s">
        <v>2049</v>
      </c>
      <c r="D413" s="102" t="s">
        <v>2050</v>
      </c>
      <c r="E413" s="106">
        <v>0.0</v>
      </c>
      <c r="F413" s="63">
        <v>0.0</v>
      </c>
      <c r="G413" s="63" t="s">
        <v>86</v>
      </c>
      <c r="H413" s="102" t="s">
        <v>2051</v>
      </c>
      <c r="I413" s="64" t="s">
        <v>2052</v>
      </c>
      <c r="J413" s="65"/>
      <c r="K413" s="65"/>
      <c r="L413" s="65"/>
      <c r="M413" s="66"/>
      <c r="N413" s="63">
        <v>0.0</v>
      </c>
      <c r="O413" s="67">
        <v>0.0</v>
      </c>
      <c r="P413" s="68"/>
      <c r="Q413" s="68"/>
      <c r="R413" s="68"/>
      <c r="S413" s="66"/>
      <c r="T413" s="66"/>
      <c r="U413" s="66"/>
      <c r="V413" s="66"/>
      <c r="W413" s="66"/>
      <c r="X413" s="66"/>
      <c r="Y413" s="69"/>
      <c r="Z413" s="70">
        <v>3.25</v>
      </c>
      <c r="AA413" s="63" t="s">
        <v>89</v>
      </c>
      <c r="AB413" s="104" t="s">
        <v>2053</v>
      </c>
      <c r="AC413" s="184" t="s">
        <v>2043</v>
      </c>
      <c r="AD413" s="184" t="s">
        <v>99</v>
      </c>
      <c r="AE413" s="74" t="str">
        <f t="shared" si="1"/>
        <v>12</v>
      </c>
      <c r="AF413" s="74">
        <v>1.43</v>
      </c>
      <c r="AG413" s="75">
        <f>AF413*0.75+AF413</f>
        <v>2.5025</v>
      </c>
      <c r="AH413" s="74">
        <f t="shared" si="2"/>
        <v>-2.925</v>
      </c>
      <c r="AI413" s="74">
        <f t="shared" si="9"/>
        <v>2.002</v>
      </c>
      <c r="AJ413" s="41">
        <f t="shared" si="3"/>
        <v>0.56</v>
      </c>
      <c r="AK413" s="74"/>
      <c r="AL413" s="74"/>
      <c r="AM413" s="74"/>
      <c r="AN413" s="74"/>
      <c r="AO413" s="74"/>
      <c r="AP413" s="74"/>
      <c r="AQ413" s="74"/>
      <c r="AR413" s="74"/>
    </row>
    <row r="414" ht="15.75" customHeight="1">
      <c r="A414" s="63"/>
      <c r="B414" s="66" t="s">
        <v>45</v>
      </c>
      <c r="C414" s="105" t="s">
        <v>2054</v>
      </c>
      <c r="D414" s="102" t="s">
        <v>2055</v>
      </c>
      <c r="E414" s="106">
        <v>0.0</v>
      </c>
      <c r="F414" s="63">
        <v>0.0</v>
      </c>
      <c r="G414" s="63" t="s">
        <v>86</v>
      </c>
      <c r="H414" s="102" t="s">
        <v>2051</v>
      </c>
      <c r="I414" s="64" t="s">
        <v>2052</v>
      </c>
      <c r="J414" s="65"/>
      <c r="K414" s="65"/>
      <c r="L414" s="65"/>
      <c r="M414" s="66"/>
      <c r="N414" s="63">
        <v>0.0</v>
      </c>
      <c r="O414" s="67">
        <v>0.0</v>
      </c>
      <c r="P414" s="68"/>
      <c r="Q414" s="68"/>
      <c r="R414" s="68"/>
      <c r="S414" s="66"/>
      <c r="T414" s="66"/>
      <c r="U414" s="66"/>
      <c r="V414" s="66"/>
      <c r="W414" s="66"/>
      <c r="X414" s="66"/>
      <c r="Y414" s="69"/>
      <c r="Z414" s="70">
        <v>3.75</v>
      </c>
      <c r="AA414" s="63" t="s">
        <v>89</v>
      </c>
      <c r="AB414" s="104" t="s">
        <v>2056</v>
      </c>
      <c r="AC414" s="184" t="s">
        <v>2043</v>
      </c>
      <c r="AD414" s="184" t="s">
        <v>99</v>
      </c>
      <c r="AE414" s="74" t="str">
        <f t="shared" si="1"/>
        <v>12</v>
      </c>
      <c r="AF414" s="74">
        <v>1.61</v>
      </c>
      <c r="AG414" s="75">
        <f>AF414*0.55+AF414</f>
        <v>2.4955</v>
      </c>
      <c r="AH414" s="74">
        <f t="shared" si="2"/>
        <v>-3.375</v>
      </c>
      <c r="AI414" s="74">
        <f t="shared" si="9"/>
        <v>2.254</v>
      </c>
      <c r="AJ414" s="41">
        <f t="shared" si="3"/>
        <v>0.5706666667</v>
      </c>
      <c r="AK414" s="74"/>
      <c r="AL414" s="74"/>
      <c r="AM414" s="74"/>
      <c r="AN414" s="74"/>
      <c r="AO414" s="74"/>
      <c r="AP414" s="74"/>
      <c r="AQ414" s="74"/>
      <c r="AR414" s="74"/>
    </row>
    <row r="415" ht="15.75" customHeight="1">
      <c r="A415" s="101"/>
      <c r="B415" s="60" t="s">
        <v>45</v>
      </c>
      <c r="C415" s="61" t="s">
        <v>2057</v>
      </c>
      <c r="D415" s="62" t="s">
        <v>2058</v>
      </c>
      <c r="E415" s="63">
        <v>0.0</v>
      </c>
      <c r="F415" s="63">
        <v>0.0</v>
      </c>
      <c r="G415" s="63" t="s">
        <v>86</v>
      </c>
      <c r="H415" s="102" t="s">
        <v>2059</v>
      </c>
      <c r="I415" s="64" t="s">
        <v>2060</v>
      </c>
      <c r="J415" s="65"/>
      <c r="K415" s="65"/>
      <c r="L415" s="65"/>
      <c r="M415" s="66"/>
      <c r="N415" s="63">
        <v>0.0</v>
      </c>
      <c r="O415" s="67">
        <v>0.0</v>
      </c>
      <c r="P415" s="68"/>
      <c r="Q415" s="68"/>
      <c r="R415" s="68"/>
      <c r="S415" s="66"/>
      <c r="T415" s="66"/>
      <c r="U415" s="66"/>
      <c r="V415" s="66"/>
      <c r="W415" s="66"/>
      <c r="X415" s="66"/>
      <c r="Y415" s="69"/>
      <c r="Z415" s="70">
        <v>0.75</v>
      </c>
      <c r="AA415" s="63" t="s">
        <v>97</v>
      </c>
      <c r="AB415" s="71" t="s">
        <v>2061</v>
      </c>
      <c r="AC415" s="72" t="s">
        <v>2062</v>
      </c>
      <c r="AD415" s="72" t="s">
        <v>99</v>
      </c>
      <c r="AE415" s="74" t="str">
        <f t="shared" si="1"/>
        <v>12</v>
      </c>
      <c r="AF415" s="74">
        <v>0.5</v>
      </c>
      <c r="AG415" s="75">
        <f>AF415*0.4+AF415</f>
        <v>0.7</v>
      </c>
      <c r="AH415" s="74">
        <f t="shared" si="2"/>
        <v>-0.675</v>
      </c>
      <c r="AI415" s="74">
        <f t="shared" si="9"/>
        <v>0.7</v>
      </c>
      <c r="AJ415" s="41">
        <f t="shared" si="3"/>
        <v>0.3333333333</v>
      </c>
      <c r="AK415" s="74"/>
      <c r="AL415" s="74"/>
      <c r="AM415" s="74"/>
      <c r="AN415" s="74"/>
      <c r="AO415" s="74"/>
      <c r="AP415" s="74"/>
      <c r="AQ415" s="74"/>
      <c r="AR415" s="74"/>
    </row>
    <row r="416" ht="15.75" customHeight="1">
      <c r="A416" s="63"/>
      <c r="B416" s="66" t="s">
        <v>45</v>
      </c>
      <c r="C416" s="105" t="s">
        <v>2063</v>
      </c>
      <c r="D416" s="62" t="s">
        <v>2064</v>
      </c>
      <c r="E416" s="106">
        <v>0.0</v>
      </c>
      <c r="F416" s="63">
        <v>0.0</v>
      </c>
      <c r="G416" s="63" t="s">
        <v>86</v>
      </c>
      <c r="H416" s="62" t="s">
        <v>2065</v>
      </c>
      <c r="I416" s="64" t="s">
        <v>2066</v>
      </c>
      <c r="J416" s="65"/>
      <c r="K416" s="65"/>
      <c r="L416" s="65"/>
      <c r="M416" s="66"/>
      <c r="N416" s="63">
        <v>0.0</v>
      </c>
      <c r="O416" s="67">
        <v>0.0</v>
      </c>
      <c r="P416" s="68"/>
      <c r="Q416" s="68"/>
      <c r="R416" s="68"/>
      <c r="S416" s="66"/>
      <c r="T416" s="66"/>
      <c r="U416" s="66"/>
      <c r="V416" s="66"/>
      <c r="W416" s="66"/>
      <c r="X416" s="66"/>
      <c r="Y416" s="69"/>
      <c r="Z416" s="70">
        <v>3.99</v>
      </c>
      <c r="AA416" s="63" t="s">
        <v>97</v>
      </c>
      <c r="AB416" s="143" t="s">
        <v>2067</v>
      </c>
      <c r="AC416" s="72" t="s">
        <v>2062</v>
      </c>
      <c r="AD416" s="72" t="s">
        <v>498</v>
      </c>
      <c r="AE416" s="74" t="str">
        <f t="shared" si="1"/>
        <v>3</v>
      </c>
      <c r="AF416" s="74">
        <v>4.17</v>
      </c>
      <c r="AG416" s="75">
        <v>3.99</v>
      </c>
      <c r="AH416" s="74">
        <f t="shared" si="2"/>
        <v>-3.591</v>
      </c>
      <c r="AI416" s="74">
        <f t="shared" si="9"/>
        <v>5.838</v>
      </c>
      <c r="AJ416" s="41">
        <f t="shared" si="3"/>
        <v>-0.04511278195</v>
      </c>
      <c r="AK416" s="74"/>
      <c r="AL416" s="74"/>
      <c r="AM416" s="74"/>
      <c r="AN416" s="74"/>
      <c r="AO416" s="74"/>
      <c r="AP416" s="74"/>
      <c r="AQ416" s="74"/>
      <c r="AR416" s="74"/>
    </row>
    <row r="417" ht="15.75" customHeight="1">
      <c r="A417" s="96"/>
      <c r="B417" s="82" t="s">
        <v>45</v>
      </c>
      <c r="C417" s="83" t="s">
        <v>2068</v>
      </c>
      <c r="D417" s="45" t="s">
        <v>2069</v>
      </c>
      <c r="E417" s="42">
        <v>1.0</v>
      </c>
      <c r="F417" s="42">
        <v>0.0</v>
      </c>
      <c r="G417" s="42" t="s">
        <v>47</v>
      </c>
      <c r="H417" s="78" t="s">
        <v>2070</v>
      </c>
      <c r="I417" s="47" t="s">
        <v>2071</v>
      </c>
      <c r="J417" s="48"/>
      <c r="K417" s="48"/>
      <c r="L417" s="48"/>
      <c r="M417" s="43"/>
      <c r="N417" s="42">
        <v>1.0</v>
      </c>
      <c r="O417" s="49">
        <v>1000.0</v>
      </c>
      <c r="P417" s="50"/>
      <c r="Q417" s="50"/>
      <c r="R417" s="50"/>
      <c r="S417" s="43"/>
      <c r="T417" s="43"/>
      <c r="U417" s="43"/>
      <c r="V417" s="43"/>
      <c r="W417" s="43"/>
      <c r="X417" s="43"/>
      <c r="Y417" s="51"/>
      <c r="Z417" s="52">
        <v>0.99</v>
      </c>
      <c r="AA417" s="42" t="s">
        <v>187</v>
      </c>
      <c r="AB417" s="84" t="s">
        <v>2072</v>
      </c>
      <c r="AC417" s="54" t="s">
        <v>2073</v>
      </c>
      <c r="AD417" s="54" t="s">
        <v>99</v>
      </c>
      <c r="AE417" s="55" t="str">
        <f t="shared" si="1"/>
        <v>12</v>
      </c>
      <c r="AF417" s="55">
        <v>0.65</v>
      </c>
      <c r="AG417" s="80">
        <f t="shared" ref="AG417:AG420" si="49">AF417*0.4+AF417</f>
        <v>0.91</v>
      </c>
      <c r="AH417" s="55">
        <f t="shared" si="2"/>
        <v>-0.891</v>
      </c>
      <c r="AI417" s="55">
        <f t="shared" si="9"/>
        <v>0.91</v>
      </c>
      <c r="AJ417" s="41">
        <f t="shared" si="3"/>
        <v>0.3434343434</v>
      </c>
      <c r="AK417" s="74"/>
      <c r="AL417" s="74"/>
      <c r="AM417" s="74"/>
      <c r="AN417" s="74"/>
      <c r="AO417" s="74"/>
      <c r="AP417" s="74"/>
      <c r="AQ417" s="74"/>
      <c r="AR417" s="74"/>
    </row>
    <row r="418" ht="15.75" customHeight="1">
      <c r="A418" s="96"/>
      <c r="B418" s="82" t="s">
        <v>45</v>
      </c>
      <c r="C418" s="179" t="s">
        <v>2074</v>
      </c>
      <c r="D418" s="45" t="s">
        <v>2075</v>
      </c>
      <c r="E418" s="42">
        <v>1.0</v>
      </c>
      <c r="F418" s="42">
        <v>0.0</v>
      </c>
      <c r="G418" s="42" t="s">
        <v>47</v>
      </c>
      <c r="H418" s="78" t="s">
        <v>2076</v>
      </c>
      <c r="I418" s="47" t="s">
        <v>2077</v>
      </c>
      <c r="J418" s="48"/>
      <c r="K418" s="48"/>
      <c r="L418" s="48"/>
      <c r="M418" s="43"/>
      <c r="N418" s="42">
        <v>1.0</v>
      </c>
      <c r="O418" s="49">
        <v>1000.0</v>
      </c>
      <c r="P418" s="50"/>
      <c r="Q418" s="50"/>
      <c r="R418" s="50"/>
      <c r="S418" s="43"/>
      <c r="T418" s="43"/>
      <c r="U418" s="43"/>
      <c r="V418" s="43"/>
      <c r="W418" s="43"/>
      <c r="X418" s="43"/>
      <c r="Y418" s="51"/>
      <c r="Z418" s="52">
        <v>0.99</v>
      </c>
      <c r="AA418" s="42" t="s">
        <v>187</v>
      </c>
      <c r="AB418" s="84" t="s">
        <v>2078</v>
      </c>
      <c r="AC418" s="54" t="s">
        <v>2073</v>
      </c>
      <c r="AD418" s="54" t="s">
        <v>99</v>
      </c>
      <c r="AE418" s="55" t="str">
        <f t="shared" si="1"/>
        <v>12</v>
      </c>
      <c r="AF418" s="55">
        <v>0.65</v>
      </c>
      <c r="AG418" s="80">
        <f t="shared" si="49"/>
        <v>0.91</v>
      </c>
      <c r="AH418" s="55">
        <f t="shared" si="2"/>
        <v>-0.891</v>
      </c>
      <c r="AI418" s="55">
        <f t="shared" si="9"/>
        <v>0.91</v>
      </c>
      <c r="AJ418" s="41">
        <f t="shared" si="3"/>
        <v>0.3434343434</v>
      </c>
      <c r="AK418" s="74"/>
      <c r="AL418" s="74"/>
      <c r="AM418" s="74"/>
      <c r="AN418" s="74"/>
      <c r="AO418" s="74"/>
      <c r="AP418" s="74"/>
      <c r="AQ418" s="74"/>
      <c r="AR418" s="74"/>
    </row>
    <row r="419" ht="15.75" customHeight="1">
      <c r="A419" s="101"/>
      <c r="B419" s="60" t="s">
        <v>45</v>
      </c>
      <c r="C419" s="61" t="s">
        <v>2079</v>
      </c>
      <c r="D419" s="62" t="s">
        <v>2080</v>
      </c>
      <c r="E419" s="63">
        <v>0.0</v>
      </c>
      <c r="F419" s="63">
        <v>0.0</v>
      </c>
      <c r="G419" s="63" t="s">
        <v>86</v>
      </c>
      <c r="H419" s="102" t="s">
        <v>2081</v>
      </c>
      <c r="I419" s="64" t="s">
        <v>2082</v>
      </c>
      <c r="J419" s="65"/>
      <c r="K419" s="65"/>
      <c r="L419" s="65"/>
      <c r="M419" s="66"/>
      <c r="N419" s="63">
        <v>0.0</v>
      </c>
      <c r="O419" s="67">
        <v>0.0</v>
      </c>
      <c r="P419" s="68"/>
      <c r="Q419" s="68"/>
      <c r="R419" s="68"/>
      <c r="S419" s="66"/>
      <c r="T419" s="66"/>
      <c r="U419" s="66"/>
      <c r="V419" s="66"/>
      <c r="W419" s="66"/>
      <c r="X419" s="66"/>
      <c r="Y419" s="69"/>
      <c r="Z419" s="70">
        <v>0.95</v>
      </c>
      <c r="AA419" s="63" t="s">
        <v>187</v>
      </c>
      <c r="AB419" s="71" t="s">
        <v>2083</v>
      </c>
      <c r="AC419" s="72" t="s">
        <v>2073</v>
      </c>
      <c r="AD419" s="72" t="s">
        <v>99</v>
      </c>
      <c r="AE419" s="74" t="str">
        <f t="shared" si="1"/>
        <v>12</v>
      </c>
      <c r="AF419" s="74">
        <v>0.61</v>
      </c>
      <c r="AG419" s="75">
        <f t="shared" si="49"/>
        <v>0.854</v>
      </c>
      <c r="AH419" s="74">
        <f t="shared" si="2"/>
        <v>-0.855</v>
      </c>
      <c r="AI419" s="74">
        <f t="shared" si="9"/>
        <v>0.854</v>
      </c>
      <c r="AJ419" s="41">
        <f t="shared" si="3"/>
        <v>0.3578947368</v>
      </c>
      <c r="AK419" s="74"/>
      <c r="AL419" s="74"/>
      <c r="AM419" s="74"/>
      <c r="AN419" s="74"/>
      <c r="AO419" s="74"/>
      <c r="AP419" s="74"/>
      <c r="AQ419" s="74"/>
      <c r="AR419" s="74"/>
    </row>
    <row r="420" ht="15.75" customHeight="1">
      <c r="A420" s="96"/>
      <c r="B420" s="82" t="s">
        <v>45</v>
      </c>
      <c r="C420" s="83" t="s">
        <v>2084</v>
      </c>
      <c r="D420" s="45" t="s">
        <v>2085</v>
      </c>
      <c r="E420" s="42">
        <v>1.0</v>
      </c>
      <c r="F420" s="42">
        <v>0.0</v>
      </c>
      <c r="G420" s="42" t="s">
        <v>47</v>
      </c>
      <c r="H420" s="78" t="s">
        <v>2086</v>
      </c>
      <c r="I420" s="47" t="s">
        <v>2087</v>
      </c>
      <c r="J420" s="48"/>
      <c r="K420" s="48"/>
      <c r="L420" s="48"/>
      <c r="M420" s="43"/>
      <c r="N420" s="42">
        <v>1.0</v>
      </c>
      <c r="O420" s="49">
        <v>1000.0</v>
      </c>
      <c r="P420" s="50"/>
      <c r="Q420" s="50"/>
      <c r="R420" s="50"/>
      <c r="S420" s="43"/>
      <c r="T420" s="43"/>
      <c r="U420" s="43"/>
      <c r="V420" s="43"/>
      <c r="W420" s="43"/>
      <c r="X420" s="43"/>
      <c r="Y420" s="51"/>
      <c r="Z420" s="52">
        <v>0.99</v>
      </c>
      <c r="AA420" s="42" t="s">
        <v>187</v>
      </c>
      <c r="AB420" s="84" t="s">
        <v>2088</v>
      </c>
      <c r="AC420" s="54" t="s">
        <v>2073</v>
      </c>
      <c r="AD420" s="54" t="s">
        <v>99</v>
      </c>
      <c r="AE420" s="55" t="str">
        <f t="shared" si="1"/>
        <v>12</v>
      </c>
      <c r="AF420" s="55">
        <v>0.65</v>
      </c>
      <c r="AG420" s="80">
        <f t="shared" si="49"/>
        <v>0.91</v>
      </c>
      <c r="AH420" s="55">
        <f t="shared" si="2"/>
        <v>-0.891</v>
      </c>
      <c r="AI420" s="55">
        <f t="shared" si="9"/>
        <v>0.91</v>
      </c>
      <c r="AJ420" s="41">
        <f t="shared" si="3"/>
        <v>0.3434343434</v>
      </c>
      <c r="AK420" s="55"/>
      <c r="AL420" s="55"/>
      <c r="AM420" s="55"/>
      <c r="AN420" s="55"/>
      <c r="AO420" s="55"/>
      <c r="AP420" s="55"/>
      <c r="AQ420" s="55"/>
      <c r="AR420" s="55"/>
    </row>
    <row r="421" ht="15.75" customHeight="1">
      <c r="A421" s="26"/>
      <c r="B421" s="27" t="s">
        <v>45</v>
      </c>
      <c r="C421" s="185" t="s">
        <v>2089</v>
      </c>
      <c r="D421" s="159" t="s">
        <v>2090</v>
      </c>
      <c r="E421" s="30">
        <v>0.0</v>
      </c>
      <c r="F421" s="26">
        <v>0.0</v>
      </c>
      <c r="G421" s="26" t="s">
        <v>86</v>
      </c>
      <c r="H421" s="159" t="s">
        <v>2091</v>
      </c>
      <c r="I421" s="31" t="s">
        <v>506</v>
      </c>
      <c r="J421" s="32"/>
      <c r="K421" s="32"/>
      <c r="L421" s="32"/>
      <c r="M421" s="27"/>
      <c r="N421" s="26">
        <v>0.0</v>
      </c>
      <c r="O421" s="33">
        <v>0.0</v>
      </c>
      <c r="P421" s="34"/>
      <c r="Q421" s="34"/>
      <c r="R421" s="34"/>
      <c r="S421" s="27"/>
      <c r="T421" s="27"/>
      <c r="U421" s="27"/>
      <c r="V421" s="27"/>
      <c r="W421" s="27"/>
      <c r="X421" s="27"/>
      <c r="Y421" s="35"/>
      <c r="Z421" s="36">
        <v>0.9</v>
      </c>
      <c r="AA421" s="26" t="s">
        <v>97</v>
      </c>
      <c r="AB421" s="186" t="s">
        <v>2092</v>
      </c>
      <c r="AC421" s="93" t="s">
        <v>2093</v>
      </c>
      <c r="AD421" s="93" t="s">
        <v>92</v>
      </c>
      <c r="AE421" s="55" t="str">
        <f t="shared" si="1"/>
        <v>6</v>
      </c>
      <c r="AF421" s="39">
        <v>0.71</v>
      </c>
      <c r="AG421" s="80">
        <f>AF421*0.2+AF421</f>
        <v>0.852</v>
      </c>
      <c r="AH421" s="55">
        <f t="shared" si="2"/>
        <v>-0.81</v>
      </c>
      <c r="AI421" s="55">
        <f t="shared" si="9"/>
        <v>0.994</v>
      </c>
      <c r="AJ421" s="41">
        <f t="shared" si="3"/>
        <v>0.2111111111</v>
      </c>
      <c r="AK421" s="55"/>
      <c r="AL421" s="55"/>
      <c r="AM421" s="55"/>
      <c r="AN421" s="55"/>
      <c r="AO421" s="55"/>
      <c r="AP421" s="55"/>
      <c r="AQ421" s="55"/>
      <c r="AR421" s="55"/>
    </row>
    <row r="422" ht="15.75" customHeight="1">
      <c r="A422" s="42"/>
      <c r="B422" s="43" t="s">
        <v>45</v>
      </c>
      <c r="C422" s="113" t="s">
        <v>2094</v>
      </c>
      <c r="D422" s="45" t="s">
        <v>2095</v>
      </c>
      <c r="E422" s="77">
        <v>1.0</v>
      </c>
      <c r="F422" s="42">
        <v>0.0</v>
      </c>
      <c r="G422" s="42" t="s">
        <v>47</v>
      </c>
      <c r="H422" s="45" t="s">
        <v>2096</v>
      </c>
      <c r="I422" s="47" t="s">
        <v>506</v>
      </c>
      <c r="J422" s="48"/>
      <c r="K422" s="48"/>
      <c r="L422" s="48"/>
      <c r="M422" s="43"/>
      <c r="N422" s="42">
        <v>1.0</v>
      </c>
      <c r="O422" s="49">
        <v>1000.0</v>
      </c>
      <c r="P422" s="50"/>
      <c r="Q422" s="50"/>
      <c r="R422" s="50"/>
      <c r="S422" s="43"/>
      <c r="T422" s="43"/>
      <c r="U422" s="43"/>
      <c r="V422" s="43"/>
      <c r="W422" s="43"/>
      <c r="X422" s="43"/>
      <c r="Y422" s="51"/>
      <c r="Z422" s="52">
        <v>1.0</v>
      </c>
      <c r="AA422" s="42" t="s">
        <v>97</v>
      </c>
      <c r="AB422" s="148" t="s">
        <v>2097</v>
      </c>
      <c r="AC422" s="54" t="s">
        <v>2093</v>
      </c>
      <c r="AD422" s="54" t="s">
        <v>99</v>
      </c>
      <c r="AE422" s="55" t="str">
        <f t="shared" si="1"/>
        <v>12</v>
      </c>
      <c r="AF422" s="55">
        <v>0.82</v>
      </c>
      <c r="AG422" s="80">
        <f t="shared" ref="AG422:AG423" si="50">AF422*0.1+AF422</f>
        <v>0.902</v>
      </c>
      <c r="AH422" s="55">
        <f t="shared" si="2"/>
        <v>-0.9</v>
      </c>
      <c r="AI422" s="55">
        <f t="shared" si="9"/>
        <v>1.148</v>
      </c>
      <c r="AJ422" s="41">
        <f t="shared" si="3"/>
        <v>0.18</v>
      </c>
      <c r="AK422" s="55"/>
      <c r="AL422" s="55"/>
      <c r="AM422" s="55"/>
      <c r="AN422" s="55"/>
      <c r="AO422" s="55"/>
      <c r="AP422" s="55"/>
      <c r="AQ422" s="55"/>
      <c r="AR422" s="55"/>
    </row>
    <row r="423" ht="15.75" customHeight="1">
      <c r="A423" s="42"/>
      <c r="B423" s="43" t="s">
        <v>45</v>
      </c>
      <c r="C423" s="113" t="s">
        <v>2098</v>
      </c>
      <c r="D423" s="45" t="s">
        <v>2099</v>
      </c>
      <c r="E423" s="77">
        <v>1.0</v>
      </c>
      <c r="F423" s="42">
        <v>0.0</v>
      </c>
      <c r="G423" s="42" t="s">
        <v>47</v>
      </c>
      <c r="H423" s="45" t="s">
        <v>2100</v>
      </c>
      <c r="I423" s="47" t="s">
        <v>2101</v>
      </c>
      <c r="J423" s="48"/>
      <c r="K423" s="48"/>
      <c r="L423" s="48"/>
      <c r="M423" s="43"/>
      <c r="N423" s="42">
        <v>1.0</v>
      </c>
      <c r="O423" s="49">
        <v>1000.0</v>
      </c>
      <c r="P423" s="50"/>
      <c r="Q423" s="50"/>
      <c r="R423" s="50"/>
      <c r="S423" s="43"/>
      <c r="T423" s="43"/>
      <c r="U423" s="43"/>
      <c r="V423" s="43"/>
      <c r="W423" s="43"/>
      <c r="X423" s="43"/>
      <c r="Y423" s="51"/>
      <c r="Z423" s="52">
        <v>1.09</v>
      </c>
      <c r="AA423" s="42" t="s">
        <v>97</v>
      </c>
      <c r="AB423" s="53" t="s">
        <v>2102</v>
      </c>
      <c r="AC423" s="54" t="s">
        <v>2093</v>
      </c>
      <c r="AD423" s="54" t="s">
        <v>99</v>
      </c>
      <c r="AE423" s="55" t="str">
        <f t="shared" si="1"/>
        <v>12</v>
      </c>
      <c r="AF423" s="55">
        <v>0.92</v>
      </c>
      <c r="AG423" s="80">
        <f t="shared" si="50"/>
        <v>1.012</v>
      </c>
      <c r="AH423" s="55">
        <f t="shared" si="2"/>
        <v>-0.981</v>
      </c>
      <c r="AI423" s="55">
        <f t="shared" si="9"/>
        <v>1.288</v>
      </c>
      <c r="AJ423" s="41">
        <f t="shared" si="3"/>
        <v>0.1559633028</v>
      </c>
      <c r="AK423" s="55"/>
      <c r="AL423" s="55"/>
      <c r="AM423" s="55"/>
      <c r="AN423" s="55"/>
      <c r="AO423" s="55"/>
      <c r="AP423" s="55"/>
      <c r="AQ423" s="55"/>
      <c r="AR423" s="55"/>
    </row>
    <row r="424" ht="15.75" customHeight="1">
      <c r="A424" s="63"/>
      <c r="B424" s="66" t="s">
        <v>45</v>
      </c>
      <c r="C424" s="105" t="s">
        <v>2103</v>
      </c>
      <c r="D424" s="102" t="s">
        <v>2104</v>
      </c>
      <c r="E424" s="106">
        <v>0.0</v>
      </c>
      <c r="F424" s="63">
        <v>0.0</v>
      </c>
      <c r="G424" s="63" t="s">
        <v>86</v>
      </c>
      <c r="H424" s="102" t="s">
        <v>2105</v>
      </c>
      <c r="I424" s="64" t="s">
        <v>2106</v>
      </c>
      <c r="J424" s="65"/>
      <c r="K424" s="65"/>
      <c r="L424" s="65"/>
      <c r="M424" s="66"/>
      <c r="N424" s="63">
        <v>0.0</v>
      </c>
      <c r="O424" s="67">
        <v>0.0</v>
      </c>
      <c r="P424" s="68"/>
      <c r="Q424" s="68"/>
      <c r="R424" s="68"/>
      <c r="S424" s="66"/>
      <c r="T424" s="66"/>
      <c r="U424" s="66"/>
      <c r="V424" s="66"/>
      <c r="W424" s="66"/>
      <c r="X424" s="66"/>
      <c r="Y424" s="69"/>
      <c r="Z424" s="70">
        <v>7.99</v>
      </c>
      <c r="AA424" s="63" t="s">
        <v>89</v>
      </c>
      <c r="AB424" s="71" t="s">
        <v>2107</v>
      </c>
      <c r="AC424" s="72" t="s">
        <v>2108</v>
      </c>
      <c r="AD424" s="72" t="s">
        <v>92</v>
      </c>
      <c r="AE424" s="74" t="str">
        <f t="shared" si="1"/>
        <v>6</v>
      </c>
      <c r="AF424" s="74">
        <v>3.85</v>
      </c>
      <c r="AG424" s="75">
        <f>AF424*0.688+AF424</f>
        <v>6.4988</v>
      </c>
      <c r="AH424" s="74">
        <f t="shared" si="2"/>
        <v>-7.191</v>
      </c>
      <c r="AI424" s="74">
        <f t="shared" si="9"/>
        <v>5.39</v>
      </c>
      <c r="AJ424" s="41">
        <f t="shared" si="3"/>
        <v>0.5181476846</v>
      </c>
      <c r="AK424" s="74"/>
      <c r="AL424" s="74"/>
      <c r="AM424" s="74"/>
      <c r="AN424" s="74"/>
      <c r="AO424" s="74"/>
      <c r="AP424" s="74"/>
      <c r="AQ424" s="74"/>
      <c r="AR424" s="74"/>
    </row>
    <row r="425" ht="15.75" customHeight="1">
      <c r="A425" s="81"/>
      <c r="B425" s="82" t="s">
        <v>45</v>
      </c>
      <c r="C425" s="83" t="s">
        <v>2109</v>
      </c>
      <c r="D425" s="45" t="s">
        <v>2110</v>
      </c>
      <c r="E425" s="42">
        <v>1.0</v>
      </c>
      <c r="F425" s="42">
        <v>0.0</v>
      </c>
      <c r="G425" s="42" t="s">
        <v>47</v>
      </c>
      <c r="H425" s="45" t="s">
        <v>2111</v>
      </c>
      <c r="I425" s="47" t="s">
        <v>2112</v>
      </c>
      <c r="J425" s="48"/>
      <c r="K425" s="48"/>
      <c r="L425" s="48"/>
      <c r="M425" s="43"/>
      <c r="N425" s="42">
        <v>1.0</v>
      </c>
      <c r="O425" s="49">
        <v>1000.0</v>
      </c>
      <c r="P425" s="50"/>
      <c r="Q425" s="50"/>
      <c r="R425" s="50"/>
      <c r="S425" s="43"/>
      <c r="T425" s="43"/>
      <c r="U425" s="43"/>
      <c r="V425" s="43"/>
      <c r="W425" s="43"/>
      <c r="X425" s="43"/>
      <c r="Y425" s="51"/>
      <c r="Z425" s="52">
        <v>1.79</v>
      </c>
      <c r="AA425" s="42" t="s">
        <v>111</v>
      </c>
      <c r="AB425" s="84" t="s">
        <v>2113</v>
      </c>
      <c r="AC425" s="54" t="s">
        <v>2114</v>
      </c>
      <c r="AD425" s="54" t="s">
        <v>92</v>
      </c>
      <c r="AE425" s="85" t="str">
        <f t="shared" si="1"/>
        <v>6</v>
      </c>
      <c r="AF425" s="55">
        <v>1.14</v>
      </c>
      <c r="AG425" s="56">
        <f>AF425*0.43+AF425</f>
        <v>1.6302</v>
      </c>
      <c r="AH425" s="55">
        <f t="shared" si="2"/>
        <v>-1.611</v>
      </c>
      <c r="AI425" s="55">
        <f t="shared" si="9"/>
        <v>1.596</v>
      </c>
      <c r="AJ425" s="41">
        <f t="shared" si="3"/>
        <v>0.3631284916</v>
      </c>
      <c r="AK425" s="55"/>
      <c r="AL425" s="55"/>
      <c r="AM425" s="55"/>
      <c r="AN425" s="55"/>
      <c r="AO425" s="55"/>
      <c r="AP425" s="55"/>
      <c r="AQ425" s="55"/>
      <c r="AR425" s="55"/>
    </row>
    <row r="426" ht="15.75" customHeight="1">
      <c r="A426" s="81"/>
      <c r="B426" s="82" t="s">
        <v>45</v>
      </c>
      <c r="C426" s="83" t="s">
        <v>2115</v>
      </c>
      <c r="D426" s="45" t="s">
        <v>2116</v>
      </c>
      <c r="E426" s="42">
        <v>1.0</v>
      </c>
      <c r="F426" s="42">
        <v>0.0</v>
      </c>
      <c r="G426" s="42" t="s">
        <v>47</v>
      </c>
      <c r="H426" s="45" t="s">
        <v>2116</v>
      </c>
      <c r="I426" s="47" t="s">
        <v>2117</v>
      </c>
      <c r="J426" s="48"/>
      <c r="K426" s="48"/>
      <c r="L426" s="48"/>
      <c r="M426" s="43"/>
      <c r="N426" s="42">
        <v>1.0</v>
      </c>
      <c r="O426" s="49">
        <v>1000.0</v>
      </c>
      <c r="P426" s="50"/>
      <c r="Q426" s="50"/>
      <c r="R426" s="50"/>
      <c r="S426" s="43"/>
      <c r="T426" s="43"/>
      <c r="U426" s="43"/>
      <c r="V426" s="43"/>
      <c r="W426" s="43"/>
      <c r="X426" s="43"/>
      <c r="Y426" s="51"/>
      <c r="Z426" s="52">
        <v>1.59</v>
      </c>
      <c r="AA426" s="42" t="s">
        <v>256</v>
      </c>
      <c r="AB426" s="84" t="s">
        <v>2118</v>
      </c>
      <c r="AC426" s="54" t="s">
        <v>2114</v>
      </c>
      <c r="AD426" s="54" t="s">
        <v>92</v>
      </c>
      <c r="AE426" s="85" t="str">
        <f t="shared" si="1"/>
        <v>6</v>
      </c>
      <c r="AF426" s="55">
        <v>1.02</v>
      </c>
      <c r="AG426" s="56">
        <f>AF426*0.41+AF426</f>
        <v>1.4382</v>
      </c>
      <c r="AH426" s="55">
        <f t="shared" si="2"/>
        <v>-1.431</v>
      </c>
      <c r="AI426" s="55">
        <f t="shared" si="9"/>
        <v>1.428</v>
      </c>
      <c r="AJ426" s="41">
        <f t="shared" si="3"/>
        <v>0.358490566</v>
      </c>
      <c r="AK426" s="55"/>
      <c r="AL426" s="55"/>
      <c r="AM426" s="55"/>
      <c r="AN426" s="55"/>
      <c r="AO426" s="55"/>
      <c r="AP426" s="55"/>
      <c r="AQ426" s="55"/>
      <c r="AR426" s="55"/>
    </row>
    <row r="427" ht="15.75" customHeight="1">
      <c r="A427" s="59"/>
      <c r="B427" s="60" t="s">
        <v>45</v>
      </c>
      <c r="C427" s="61" t="s">
        <v>2119</v>
      </c>
      <c r="D427" s="62" t="s">
        <v>2120</v>
      </c>
      <c r="E427" s="63">
        <v>0.0</v>
      </c>
      <c r="F427" s="63">
        <v>0.0</v>
      </c>
      <c r="G427" s="63" t="s">
        <v>86</v>
      </c>
      <c r="H427" s="62" t="s">
        <v>2120</v>
      </c>
      <c r="I427" s="64" t="s">
        <v>2121</v>
      </c>
      <c r="J427" s="65"/>
      <c r="K427" s="65"/>
      <c r="L427" s="65"/>
      <c r="M427" s="66"/>
      <c r="N427" s="63">
        <v>0.0</v>
      </c>
      <c r="O427" s="67">
        <v>0.0</v>
      </c>
      <c r="P427" s="68"/>
      <c r="Q427" s="68"/>
      <c r="R427" s="68"/>
      <c r="S427" s="66"/>
      <c r="T427" s="66"/>
      <c r="U427" s="66"/>
      <c r="V427" s="66"/>
      <c r="W427" s="66"/>
      <c r="X427" s="66"/>
      <c r="Y427" s="69"/>
      <c r="Z427" s="70">
        <v>2.05</v>
      </c>
      <c r="AA427" s="63" t="s">
        <v>97</v>
      </c>
      <c r="AB427" s="71" t="s">
        <v>2122</v>
      </c>
      <c r="AC427" s="72" t="s">
        <v>2114</v>
      </c>
      <c r="AD427" s="72" t="s">
        <v>92</v>
      </c>
      <c r="AE427" s="73" t="str">
        <f t="shared" si="1"/>
        <v>6</v>
      </c>
      <c r="AF427" s="74">
        <v>1.22</v>
      </c>
      <c r="AG427" s="75">
        <f t="shared" ref="AG427:AG429" si="51">AF427*0.5+AF427</f>
        <v>1.83</v>
      </c>
      <c r="AH427" s="74">
        <f t="shared" si="2"/>
        <v>-1.845</v>
      </c>
      <c r="AI427" s="74">
        <f t="shared" si="9"/>
        <v>1.708</v>
      </c>
      <c r="AJ427" s="41">
        <f t="shared" si="3"/>
        <v>0.4048780488</v>
      </c>
      <c r="AK427" s="74"/>
      <c r="AL427" s="74"/>
      <c r="AM427" s="74"/>
      <c r="AN427" s="74"/>
      <c r="AO427" s="74"/>
      <c r="AP427" s="74"/>
      <c r="AQ427" s="74"/>
      <c r="AR427" s="74"/>
    </row>
    <row r="428" ht="15.75" customHeight="1">
      <c r="A428" s="81"/>
      <c r="B428" s="82" t="s">
        <v>45</v>
      </c>
      <c r="C428" s="83" t="s">
        <v>2123</v>
      </c>
      <c r="D428" s="45" t="s">
        <v>2124</v>
      </c>
      <c r="E428" s="42">
        <v>1.0</v>
      </c>
      <c r="F428" s="42">
        <v>0.0</v>
      </c>
      <c r="G428" s="42" t="s">
        <v>47</v>
      </c>
      <c r="H428" s="45" t="s">
        <v>2124</v>
      </c>
      <c r="I428" s="47" t="s">
        <v>2125</v>
      </c>
      <c r="J428" s="48"/>
      <c r="K428" s="48"/>
      <c r="L428" s="48"/>
      <c r="M428" s="43"/>
      <c r="N428" s="42">
        <v>1.0</v>
      </c>
      <c r="O428" s="49">
        <v>1000.0</v>
      </c>
      <c r="P428" s="50"/>
      <c r="Q428" s="50"/>
      <c r="R428" s="50"/>
      <c r="S428" s="43"/>
      <c r="T428" s="43"/>
      <c r="U428" s="43"/>
      <c r="V428" s="43"/>
      <c r="W428" s="43"/>
      <c r="X428" s="43"/>
      <c r="Y428" s="51"/>
      <c r="Z428" s="52">
        <v>1.35</v>
      </c>
      <c r="AA428" s="42" t="s">
        <v>97</v>
      </c>
      <c r="AB428" s="84" t="s">
        <v>2126</v>
      </c>
      <c r="AC428" s="54" t="s">
        <v>2114</v>
      </c>
      <c r="AD428" s="54" t="s">
        <v>92</v>
      </c>
      <c r="AE428" s="85" t="str">
        <f t="shared" si="1"/>
        <v>6</v>
      </c>
      <c r="AF428" s="55">
        <v>0.83</v>
      </c>
      <c r="AG428" s="56">
        <f t="shared" si="51"/>
        <v>1.245</v>
      </c>
      <c r="AH428" s="55">
        <f t="shared" si="2"/>
        <v>-1.215</v>
      </c>
      <c r="AI428" s="55">
        <f t="shared" si="9"/>
        <v>1.162</v>
      </c>
      <c r="AJ428" s="41">
        <f t="shared" si="3"/>
        <v>0.3851851852</v>
      </c>
      <c r="AK428" s="55"/>
      <c r="AL428" s="55"/>
      <c r="AM428" s="55"/>
      <c r="AN428" s="55"/>
      <c r="AO428" s="55"/>
      <c r="AP428" s="55"/>
      <c r="AQ428" s="55"/>
      <c r="AR428" s="55"/>
    </row>
    <row r="429" ht="15.75" customHeight="1">
      <c r="A429" s="81"/>
      <c r="B429" s="82" t="s">
        <v>45</v>
      </c>
      <c r="C429" s="83" t="s">
        <v>2127</v>
      </c>
      <c r="D429" s="45" t="s">
        <v>2128</v>
      </c>
      <c r="E429" s="42">
        <v>1.0</v>
      </c>
      <c r="F429" s="42">
        <v>0.0</v>
      </c>
      <c r="G429" s="42" t="s">
        <v>47</v>
      </c>
      <c r="H429" s="45" t="s">
        <v>2128</v>
      </c>
      <c r="I429" s="47" t="s">
        <v>2129</v>
      </c>
      <c r="J429" s="48"/>
      <c r="K429" s="48"/>
      <c r="L429" s="48"/>
      <c r="M429" s="43"/>
      <c r="N429" s="42">
        <v>1.0</v>
      </c>
      <c r="O429" s="49">
        <v>1000.0</v>
      </c>
      <c r="P429" s="50"/>
      <c r="Q429" s="50"/>
      <c r="R429" s="50"/>
      <c r="S429" s="43"/>
      <c r="T429" s="43"/>
      <c r="U429" s="43"/>
      <c r="V429" s="43"/>
      <c r="W429" s="43"/>
      <c r="X429" s="43"/>
      <c r="Y429" s="51"/>
      <c r="Z429" s="52">
        <v>1.35</v>
      </c>
      <c r="AA429" s="42" t="s">
        <v>97</v>
      </c>
      <c r="AB429" s="84" t="s">
        <v>2130</v>
      </c>
      <c r="AC429" s="54" t="s">
        <v>2114</v>
      </c>
      <c r="AD429" s="54" t="s">
        <v>92</v>
      </c>
      <c r="AE429" s="85" t="str">
        <f t="shared" si="1"/>
        <v>6</v>
      </c>
      <c r="AF429" s="55">
        <v>0.83</v>
      </c>
      <c r="AG429" s="56">
        <f t="shared" si="51"/>
        <v>1.245</v>
      </c>
      <c r="AH429" s="55">
        <f t="shared" si="2"/>
        <v>-1.215</v>
      </c>
      <c r="AI429" s="55">
        <f t="shared" si="9"/>
        <v>1.162</v>
      </c>
      <c r="AJ429" s="57">
        <f t="shared" si="3"/>
        <v>0.3851851852</v>
      </c>
      <c r="AK429" s="55"/>
      <c r="AL429" s="55"/>
      <c r="AM429" s="55"/>
      <c r="AN429" s="55"/>
      <c r="AO429" s="55"/>
      <c r="AP429" s="55"/>
      <c r="AQ429" s="55"/>
      <c r="AR429" s="55"/>
    </row>
    <row r="430" ht="15.75" customHeight="1">
      <c r="A430" s="96"/>
      <c r="B430" s="82" t="s">
        <v>45</v>
      </c>
      <c r="C430" s="83" t="s">
        <v>2131</v>
      </c>
      <c r="D430" s="45" t="s">
        <v>2132</v>
      </c>
      <c r="E430" s="42">
        <v>1.0</v>
      </c>
      <c r="F430" s="42">
        <v>0.0</v>
      </c>
      <c r="G430" s="42" t="s">
        <v>47</v>
      </c>
      <c r="H430" s="78" t="s">
        <v>2133</v>
      </c>
      <c r="I430" s="47" t="s">
        <v>2134</v>
      </c>
      <c r="J430" s="48"/>
      <c r="K430" s="48"/>
      <c r="L430" s="48"/>
      <c r="M430" s="43"/>
      <c r="N430" s="42">
        <v>1.0</v>
      </c>
      <c r="O430" s="49">
        <v>1000.0</v>
      </c>
      <c r="P430" s="50"/>
      <c r="Q430" s="50"/>
      <c r="R430" s="50"/>
      <c r="S430" s="43"/>
      <c r="T430" s="43"/>
      <c r="U430" s="43"/>
      <c r="V430" s="43"/>
      <c r="W430" s="43"/>
      <c r="X430" s="43"/>
      <c r="Y430" s="51"/>
      <c r="Z430" s="52">
        <v>0.59</v>
      </c>
      <c r="AA430" s="42" t="s">
        <v>262</v>
      </c>
      <c r="AB430" s="84" t="s">
        <v>2135</v>
      </c>
      <c r="AC430" s="54" t="s">
        <v>2136</v>
      </c>
      <c r="AD430" s="54" t="s">
        <v>99</v>
      </c>
      <c r="AE430" s="55" t="str">
        <f t="shared" si="1"/>
        <v>12</v>
      </c>
      <c r="AF430" s="55">
        <v>0.39</v>
      </c>
      <c r="AG430" s="56">
        <f>AF430*0.4+AF430</f>
        <v>0.546</v>
      </c>
      <c r="AH430" s="55">
        <f t="shared" si="2"/>
        <v>-0.531</v>
      </c>
      <c r="AI430" s="55">
        <f t="shared" si="9"/>
        <v>0.546</v>
      </c>
      <c r="AJ430" s="41">
        <f t="shared" si="3"/>
        <v>0.3389830508</v>
      </c>
      <c r="AK430" s="74"/>
      <c r="AL430" s="74"/>
      <c r="AM430" s="74"/>
      <c r="AN430" s="74"/>
      <c r="AO430" s="74"/>
      <c r="AP430" s="74"/>
      <c r="AQ430" s="74"/>
      <c r="AR430" s="74"/>
    </row>
    <row r="431" ht="15.75" customHeight="1">
      <c r="A431" s="96"/>
      <c r="B431" s="82" t="s">
        <v>45</v>
      </c>
      <c r="C431" s="83" t="s">
        <v>2137</v>
      </c>
      <c r="D431" s="45" t="s">
        <v>2138</v>
      </c>
      <c r="E431" s="42">
        <v>1.0</v>
      </c>
      <c r="F431" s="42">
        <v>0.0</v>
      </c>
      <c r="G431" s="42" t="s">
        <v>47</v>
      </c>
      <c r="H431" s="45" t="s">
        <v>2139</v>
      </c>
      <c r="I431" s="47" t="s">
        <v>2140</v>
      </c>
      <c r="J431" s="48"/>
      <c r="K431" s="48"/>
      <c r="L431" s="48"/>
      <c r="M431" s="43"/>
      <c r="N431" s="42">
        <v>1.0</v>
      </c>
      <c r="O431" s="49">
        <v>1000.0</v>
      </c>
      <c r="P431" s="50"/>
      <c r="Q431" s="50"/>
      <c r="R431" s="50"/>
      <c r="S431" s="43"/>
      <c r="T431" s="43"/>
      <c r="U431" s="43"/>
      <c r="V431" s="43"/>
      <c r="W431" s="43"/>
      <c r="X431" s="43"/>
      <c r="Y431" s="51"/>
      <c r="Z431" s="52">
        <v>5.99</v>
      </c>
      <c r="AA431" s="42" t="s">
        <v>111</v>
      </c>
      <c r="AB431" s="84" t="s">
        <v>2141</v>
      </c>
      <c r="AC431" s="54" t="s">
        <v>2136</v>
      </c>
      <c r="AD431" s="54" t="s">
        <v>498</v>
      </c>
      <c r="AE431" s="55" t="str">
        <f t="shared" si="1"/>
        <v>3</v>
      </c>
      <c r="AF431" s="55">
        <v>3.68</v>
      </c>
      <c r="AG431" s="56">
        <f>AF431*0.427+AF431</f>
        <v>5.25136</v>
      </c>
      <c r="AH431" s="55">
        <f t="shared" si="2"/>
        <v>-5.391</v>
      </c>
      <c r="AI431" s="55">
        <f t="shared" si="9"/>
        <v>5.152</v>
      </c>
      <c r="AJ431" s="41">
        <f t="shared" si="3"/>
        <v>0.3856427379</v>
      </c>
      <c r="AK431" s="55"/>
      <c r="AL431" s="55"/>
      <c r="AM431" s="55"/>
      <c r="AN431" s="55"/>
      <c r="AO431" s="55"/>
      <c r="AP431" s="55"/>
      <c r="AQ431" s="55"/>
      <c r="AR431" s="55"/>
    </row>
    <row r="432" ht="15.75" customHeight="1">
      <c r="A432" s="59"/>
      <c r="B432" s="60" t="s">
        <v>45</v>
      </c>
      <c r="C432" s="61" t="s">
        <v>2142</v>
      </c>
      <c r="D432" s="62" t="s">
        <v>2143</v>
      </c>
      <c r="E432" s="63">
        <v>0.0</v>
      </c>
      <c r="F432" s="63">
        <v>0.0</v>
      </c>
      <c r="G432" s="63" t="s">
        <v>86</v>
      </c>
      <c r="H432" s="62" t="s">
        <v>2143</v>
      </c>
      <c r="I432" s="64" t="s">
        <v>2144</v>
      </c>
      <c r="J432" s="65"/>
      <c r="K432" s="65"/>
      <c r="L432" s="65"/>
      <c r="M432" s="66"/>
      <c r="N432" s="63">
        <v>0.0</v>
      </c>
      <c r="O432" s="67">
        <v>0.0</v>
      </c>
      <c r="P432" s="68"/>
      <c r="Q432" s="68"/>
      <c r="R432" s="68"/>
      <c r="S432" s="66"/>
      <c r="T432" s="66"/>
      <c r="U432" s="66"/>
      <c r="V432" s="66"/>
      <c r="W432" s="66"/>
      <c r="X432" s="66"/>
      <c r="Y432" s="69"/>
      <c r="Z432" s="70">
        <v>0.75</v>
      </c>
      <c r="AA432" s="63" t="s">
        <v>97</v>
      </c>
      <c r="AB432" s="71" t="s">
        <v>2145</v>
      </c>
      <c r="AC432" s="72" t="s">
        <v>2136</v>
      </c>
      <c r="AD432" s="72" t="s">
        <v>92</v>
      </c>
      <c r="AE432" s="73" t="str">
        <f t="shared" si="1"/>
        <v>6</v>
      </c>
      <c r="AF432" s="74">
        <v>0.25</v>
      </c>
      <c r="AG432" s="75">
        <f>AF432*1+AF432</f>
        <v>0.5</v>
      </c>
      <c r="AH432" s="55">
        <f t="shared" si="2"/>
        <v>-0.675</v>
      </c>
      <c r="AI432" s="55">
        <f t="shared" si="9"/>
        <v>0.35</v>
      </c>
      <c r="AJ432" s="41">
        <f t="shared" si="3"/>
        <v>0.6666666667</v>
      </c>
      <c r="AK432" s="55"/>
      <c r="AL432" s="55"/>
      <c r="AM432" s="55"/>
      <c r="AN432" s="55"/>
      <c r="AO432" s="55"/>
      <c r="AP432" s="55"/>
      <c r="AQ432" s="55"/>
      <c r="AR432" s="55"/>
    </row>
    <row r="433" ht="15.75" customHeight="1">
      <c r="A433" s="59"/>
      <c r="B433" s="60" t="s">
        <v>45</v>
      </c>
      <c r="C433" s="61" t="s">
        <v>2146</v>
      </c>
      <c r="D433" s="62" t="s">
        <v>2147</v>
      </c>
      <c r="E433" s="63">
        <v>0.0</v>
      </c>
      <c r="F433" s="63">
        <v>0.0</v>
      </c>
      <c r="G433" s="63" t="s">
        <v>86</v>
      </c>
      <c r="H433" s="62" t="s">
        <v>2147</v>
      </c>
      <c r="I433" s="64" t="s">
        <v>2148</v>
      </c>
      <c r="J433" s="65"/>
      <c r="K433" s="65"/>
      <c r="L433" s="65"/>
      <c r="M433" s="66"/>
      <c r="N433" s="63">
        <v>0.0</v>
      </c>
      <c r="O433" s="67">
        <v>0.0</v>
      </c>
      <c r="P433" s="68"/>
      <c r="Q433" s="68"/>
      <c r="R433" s="68"/>
      <c r="S433" s="66"/>
      <c r="T433" s="66"/>
      <c r="U433" s="66"/>
      <c r="V433" s="66"/>
      <c r="W433" s="66"/>
      <c r="X433" s="66"/>
      <c r="Y433" s="69"/>
      <c r="Z433" s="70">
        <v>6.49</v>
      </c>
      <c r="AA433" s="63" t="s">
        <v>111</v>
      </c>
      <c r="AB433" s="71" t="s">
        <v>2149</v>
      </c>
      <c r="AC433" s="72" t="s">
        <v>2136</v>
      </c>
      <c r="AD433" s="72" t="s">
        <v>92</v>
      </c>
      <c r="AE433" s="73" t="str">
        <f t="shared" si="1"/>
        <v>6</v>
      </c>
      <c r="AF433" s="74">
        <v>4.3</v>
      </c>
      <c r="AG433" s="75">
        <f t="shared" ref="AG433:AG434" si="52">AF433*0.395+AF433</f>
        <v>5.9985</v>
      </c>
      <c r="AH433" s="74">
        <f t="shared" si="2"/>
        <v>-5.841</v>
      </c>
      <c r="AI433" s="74">
        <f t="shared" si="9"/>
        <v>6.02</v>
      </c>
      <c r="AJ433" s="41">
        <f t="shared" si="3"/>
        <v>0.3374422188</v>
      </c>
      <c r="AK433" s="74"/>
      <c r="AL433" s="74"/>
      <c r="AM433" s="74"/>
      <c r="AN433" s="74"/>
      <c r="AO433" s="74"/>
      <c r="AP433" s="74"/>
      <c r="AQ433" s="74"/>
      <c r="AR433" s="74"/>
    </row>
    <row r="434" ht="15.75" customHeight="1">
      <c r="A434" s="81"/>
      <c r="B434" s="82" t="s">
        <v>45</v>
      </c>
      <c r="C434" s="83" t="s">
        <v>2150</v>
      </c>
      <c r="D434" s="45" t="s">
        <v>2151</v>
      </c>
      <c r="E434" s="42">
        <v>1.0</v>
      </c>
      <c r="F434" s="42">
        <v>0.0</v>
      </c>
      <c r="G434" s="42" t="s">
        <v>47</v>
      </c>
      <c r="H434" s="45" t="s">
        <v>2152</v>
      </c>
      <c r="I434" s="181" t="s">
        <v>2153</v>
      </c>
      <c r="J434" s="48"/>
      <c r="K434" s="48"/>
      <c r="L434" s="48"/>
      <c r="M434" s="43"/>
      <c r="N434" s="42">
        <v>1.0</v>
      </c>
      <c r="O434" s="49">
        <v>1000.0</v>
      </c>
      <c r="P434" s="50"/>
      <c r="Q434" s="50"/>
      <c r="R434" s="50"/>
      <c r="S434" s="43"/>
      <c r="T434" s="43"/>
      <c r="U434" s="43"/>
      <c r="V434" s="43"/>
      <c r="W434" s="43"/>
      <c r="X434" s="43"/>
      <c r="Y434" s="51"/>
      <c r="Z434" s="52">
        <v>1.59</v>
      </c>
      <c r="AA434" s="42" t="s">
        <v>256</v>
      </c>
      <c r="AB434" s="84" t="s">
        <v>2154</v>
      </c>
      <c r="AC434" s="54" t="s">
        <v>2136</v>
      </c>
      <c r="AD434" s="54" t="s">
        <v>92</v>
      </c>
      <c r="AE434" s="85" t="str">
        <f t="shared" si="1"/>
        <v>6</v>
      </c>
      <c r="AF434" s="55">
        <v>1.02</v>
      </c>
      <c r="AG434" s="56">
        <f t="shared" si="52"/>
        <v>1.4229</v>
      </c>
      <c r="AH434" s="55">
        <f t="shared" si="2"/>
        <v>-1.431</v>
      </c>
      <c r="AI434" s="55">
        <f t="shared" si="9"/>
        <v>1.428</v>
      </c>
      <c r="AJ434" s="41">
        <f t="shared" si="3"/>
        <v>0.358490566</v>
      </c>
      <c r="AK434" s="74"/>
      <c r="AL434" s="74"/>
      <c r="AM434" s="74"/>
      <c r="AN434" s="74"/>
      <c r="AO434" s="74"/>
      <c r="AP434" s="74"/>
      <c r="AQ434" s="74"/>
      <c r="AR434" s="74"/>
    </row>
    <row r="435" ht="15.75" customHeight="1">
      <c r="A435" s="59"/>
      <c r="B435" s="60" t="s">
        <v>45</v>
      </c>
      <c r="C435" s="61" t="s">
        <v>2155</v>
      </c>
      <c r="D435" s="62" t="s">
        <v>2156</v>
      </c>
      <c r="E435" s="63">
        <v>0.0</v>
      </c>
      <c r="F435" s="63">
        <v>0.0</v>
      </c>
      <c r="G435" s="63" t="s">
        <v>86</v>
      </c>
      <c r="H435" s="62" t="s">
        <v>2157</v>
      </c>
      <c r="I435" s="187" t="s">
        <v>2158</v>
      </c>
      <c r="J435" s="65"/>
      <c r="K435" s="65"/>
      <c r="L435" s="65"/>
      <c r="M435" s="66"/>
      <c r="N435" s="63">
        <v>0.0</v>
      </c>
      <c r="O435" s="67">
        <v>0.0</v>
      </c>
      <c r="P435" s="68"/>
      <c r="Q435" s="68"/>
      <c r="R435" s="68"/>
      <c r="S435" s="66"/>
      <c r="T435" s="66"/>
      <c r="U435" s="66"/>
      <c r="V435" s="66"/>
      <c r="W435" s="66"/>
      <c r="X435" s="66"/>
      <c r="Y435" s="69"/>
      <c r="Z435" s="70">
        <v>1.15</v>
      </c>
      <c r="AA435" s="63" t="s">
        <v>256</v>
      </c>
      <c r="AB435" s="71" t="s">
        <v>2159</v>
      </c>
      <c r="AC435" s="72" t="s">
        <v>2136</v>
      </c>
      <c r="AD435" s="72" t="s">
        <v>99</v>
      </c>
      <c r="AE435" s="73" t="str">
        <f t="shared" si="1"/>
        <v>12</v>
      </c>
      <c r="AF435" s="74">
        <v>0.75</v>
      </c>
      <c r="AG435" s="75">
        <f t="shared" ref="AG435:AG439" si="53">AF435*0.4+AF435</f>
        <v>1.05</v>
      </c>
      <c r="AH435" s="74">
        <f t="shared" si="2"/>
        <v>-1.035</v>
      </c>
      <c r="AI435" s="74">
        <f t="shared" si="9"/>
        <v>1.05</v>
      </c>
      <c r="AJ435" s="41">
        <f t="shared" si="3"/>
        <v>0.347826087</v>
      </c>
      <c r="AK435" s="74"/>
      <c r="AL435" s="74"/>
      <c r="AM435" s="74"/>
      <c r="AN435" s="74"/>
      <c r="AO435" s="74"/>
      <c r="AP435" s="74"/>
      <c r="AQ435" s="74"/>
      <c r="AR435" s="74"/>
    </row>
    <row r="436" ht="15.75" customHeight="1">
      <c r="A436" s="59"/>
      <c r="B436" s="60" t="s">
        <v>45</v>
      </c>
      <c r="C436" s="61" t="s">
        <v>2160</v>
      </c>
      <c r="D436" s="62" t="s">
        <v>2161</v>
      </c>
      <c r="E436" s="63">
        <v>0.0</v>
      </c>
      <c r="F436" s="63">
        <v>0.0</v>
      </c>
      <c r="G436" s="63" t="s">
        <v>86</v>
      </c>
      <c r="H436" s="62" t="s">
        <v>2162</v>
      </c>
      <c r="I436" s="64" t="s">
        <v>2163</v>
      </c>
      <c r="J436" s="65"/>
      <c r="K436" s="65"/>
      <c r="L436" s="65"/>
      <c r="M436" s="66"/>
      <c r="N436" s="63">
        <v>0.0</v>
      </c>
      <c r="O436" s="67">
        <v>0.0</v>
      </c>
      <c r="P436" s="68"/>
      <c r="Q436" s="68"/>
      <c r="R436" s="68"/>
      <c r="S436" s="66"/>
      <c r="T436" s="66"/>
      <c r="U436" s="66"/>
      <c r="V436" s="66"/>
      <c r="W436" s="66"/>
      <c r="X436" s="66"/>
      <c r="Y436" s="69"/>
      <c r="Z436" s="70">
        <v>0.89</v>
      </c>
      <c r="AA436" s="63" t="s">
        <v>256</v>
      </c>
      <c r="AB436" s="71" t="s">
        <v>2164</v>
      </c>
      <c r="AC436" s="72" t="s">
        <v>2136</v>
      </c>
      <c r="AD436" s="72" t="s">
        <v>99</v>
      </c>
      <c r="AE436" s="73" t="str">
        <f t="shared" si="1"/>
        <v>12</v>
      </c>
      <c r="AF436" s="74">
        <v>0.54</v>
      </c>
      <c r="AG436" s="75">
        <f t="shared" si="53"/>
        <v>0.756</v>
      </c>
      <c r="AH436" s="74">
        <f t="shared" si="2"/>
        <v>-0.801</v>
      </c>
      <c r="AI436" s="74">
        <f t="shared" si="9"/>
        <v>0.756</v>
      </c>
      <c r="AJ436" s="41">
        <f t="shared" si="3"/>
        <v>0.393258427</v>
      </c>
      <c r="AK436" s="74"/>
      <c r="AL436" s="74"/>
      <c r="AM436" s="74"/>
      <c r="AN436" s="74"/>
      <c r="AO436" s="74"/>
      <c r="AP436" s="74"/>
      <c r="AQ436" s="74"/>
      <c r="AR436" s="74"/>
    </row>
    <row r="437" ht="15.75" customHeight="1">
      <c r="A437" s="81"/>
      <c r="B437" s="82" t="s">
        <v>45</v>
      </c>
      <c r="C437" s="83" t="s">
        <v>2165</v>
      </c>
      <c r="D437" s="45" t="s">
        <v>2166</v>
      </c>
      <c r="E437" s="42">
        <v>1.0</v>
      </c>
      <c r="F437" s="42">
        <v>0.0</v>
      </c>
      <c r="G437" s="42" t="s">
        <v>47</v>
      </c>
      <c r="H437" s="45" t="s">
        <v>2167</v>
      </c>
      <c r="I437" s="47" t="s">
        <v>2168</v>
      </c>
      <c r="J437" s="48"/>
      <c r="K437" s="48"/>
      <c r="L437" s="48"/>
      <c r="M437" s="43"/>
      <c r="N437" s="42">
        <v>1.0</v>
      </c>
      <c r="O437" s="49">
        <v>1000.0</v>
      </c>
      <c r="P437" s="50"/>
      <c r="Q437" s="50"/>
      <c r="R437" s="50"/>
      <c r="S437" s="43"/>
      <c r="T437" s="43"/>
      <c r="U437" s="43"/>
      <c r="V437" s="43"/>
      <c r="W437" s="43"/>
      <c r="X437" s="43"/>
      <c r="Y437" s="51"/>
      <c r="Z437" s="52">
        <v>1.19</v>
      </c>
      <c r="AA437" s="42" t="s">
        <v>256</v>
      </c>
      <c r="AB437" s="84" t="s">
        <v>2169</v>
      </c>
      <c r="AC437" s="54" t="s">
        <v>2136</v>
      </c>
      <c r="AD437" s="54" t="s">
        <v>99</v>
      </c>
      <c r="AE437" s="85" t="str">
        <f t="shared" si="1"/>
        <v>12</v>
      </c>
      <c r="AF437" s="55">
        <v>0.76</v>
      </c>
      <c r="AG437" s="56">
        <f t="shared" si="53"/>
        <v>1.064</v>
      </c>
      <c r="AH437" s="55">
        <f t="shared" si="2"/>
        <v>-1.071</v>
      </c>
      <c r="AI437" s="55">
        <f t="shared" si="9"/>
        <v>1.064</v>
      </c>
      <c r="AJ437" s="41">
        <f t="shared" si="3"/>
        <v>0.3613445378</v>
      </c>
      <c r="AK437" s="55"/>
      <c r="AL437" s="55"/>
      <c r="AM437" s="55"/>
      <c r="AN437" s="55"/>
      <c r="AO437" s="55"/>
      <c r="AP437" s="55"/>
      <c r="AQ437" s="55"/>
      <c r="AR437" s="55"/>
    </row>
    <row r="438" ht="15.75" customHeight="1">
      <c r="A438" s="81"/>
      <c r="B438" s="82" t="s">
        <v>45</v>
      </c>
      <c r="C438" s="83" t="s">
        <v>2170</v>
      </c>
      <c r="D438" s="45" t="s">
        <v>2171</v>
      </c>
      <c r="E438" s="42">
        <v>1.0</v>
      </c>
      <c r="F438" s="42">
        <v>0.0</v>
      </c>
      <c r="G438" s="42" t="s">
        <v>47</v>
      </c>
      <c r="H438" s="45" t="s">
        <v>2171</v>
      </c>
      <c r="I438" s="47" t="s">
        <v>2172</v>
      </c>
      <c r="J438" s="48"/>
      <c r="K438" s="48"/>
      <c r="L438" s="48"/>
      <c r="M438" s="43"/>
      <c r="N438" s="42">
        <v>1.0</v>
      </c>
      <c r="O438" s="49">
        <v>1000.0</v>
      </c>
      <c r="P438" s="50"/>
      <c r="Q438" s="50"/>
      <c r="R438" s="50"/>
      <c r="S438" s="43"/>
      <c r="T438" s="43"/>
      <c r="U438" s="43"/>
      <c r="V438" s="43"/>
      <c r="W438" s="43"/>
      <c r="X438" s="43"/>
      <c r="Y438" s="51"/>
      <c r="Z438" s="52">
        <v>5.25</v>
      </c>
      <c r="AA438" s="42" t="s">
        <v>89</v>
      </c>
      <c r="AB438" s="84" t="s">
        <v>2173</v>
      </c>
      <c r="AC438" s="54" t="s">
        <v>2136</v>
      </c>
      <c r="AD438" s="54" t="s">
        <v>99</v>
      </c>
      <c r="AE438" s="85" t="str">
        <f t="shared" si="1"/>
        <v>12</v>
      </c>
      <c r="AF438" s="55">
        <v>3.24</v>
      </c>
      <c r="AG438" s="56">
        <f t="shared" si="53"/>
        <v>4.536</v>
      </c>
      <c r="AH438" s="55">
        <f t="shared" si="2"/>
        <v>-4.725</v>
      </c>
      <c r="AI438" s="55">
        <f t="shared" si="9"/>
        <v>4.536</v>
      </c>
      <c r="AJ438" s="57">
        <f t="shared" si="3"/>
        <v>0.3828571429</v>
      </c>
      <c r="AK438" s="55"/>
      <c r="AL438" s="55"/>
      <c r="AM438" s="55"/>
      <c r="AN438" s="55"/>
      <c r="AO438" s="55"/>
      <c r="AP438" s="55"/>
      <c r="AQ438" s="55"/>
      <c r="AR438" s="55"/>
    </row>
    <row r="439" ht="15.75" customHeight="1">
      <c r="A439" s="81"/>
      <c r="B439" s="82" t="s">
        <v>45</v>
      </c>
      <c r="C439" s="83" t="s">
        <v>2174</v>
      </c>
      <c r="D439" s="45" t="s">
        <v>2175</v>
      </c>
      <c r="E439" s="42">
        <v>1.0</v>
      </c>
      <c r="F439" s="42">
        <v>0.0</v>
      </c>
      <c r="G439" s="42" t="s">
        <v>47</v>
      </c>
      <c r="H439" s="45" t="s">
        <v>2175</v>
      </c>
      <c r="I439" s="47" t="s">
        <v>2176</v>
      </c>
      <c r="J439" s="48"/>
      <c r="K439" s="48"/>
      <c r="L439" s="48"/>
      <c r="M439" s="43"/>
      <c r="N439" s="42">
        <v>1.0</v>
      </c>
      <c r="O439" s="49">
        <v>1000.0</v>
      </c>
      <c r="P439" s="50"/>
      <c r="Q439" s="50"/>
      <c r="R439" s="50"/>
      <c r="S439" s="43"/>
      <c r="T439" s="43"/>
      <c r="U439" s="43"/>
      <c r="V439" s="43"/>
      <c r="W439" s="43"/>
      <c r="X439" s="43"/>
      <c r="Y439" s="51"/>
      <c r="Z439" s="52">
        <v>3.49</v>
      </c>
      <c r="AA439" s="42" t="s">
        <v>256</v>
      </c>
      <c r="AB439" s="84" t="s">
        <v>2177</v>
      </c>
      <c r="AC439" s="54" t="s">
        <v>2136</v>
      </c>
      <c r="AD439" s="54" t="s">
        <v>92</v>
      </c>
      <c r="AE439" s="85" t="str">
        <f t="shared" si="1"/>
        <v>6</v>
      </c>
      <c r="AF439" s="55">
        <v>2.32</v>
      </c>
      <c r="AG439" s="56">
        <f t="shared" si="53"/>
        <v>3.248</v>
      </c>
      <c r="AH439" s="55">
        <f t="shared" si="2"/>
        <v>-3.141</v>
      </c>
      <c r="AI439" s="55">
        <f t="shared" si="9"/>
        <v>3.248</v>
      </c>
      <c r="AJ439" s="41">
        <f t="shared" si="3"/>
        <v>0.335243553</v>
      </c>
      <c r="AK439" s="39"/>
      <c r="AL439" s="39"/>
      <c r="AM439" s="39"/>
      <c r="AN439" s="39"/>
      <c r="AO439" s="39"/>
      <c r="AP439" s="39"/>
      <c r="AQ439" s="39"/>
      <c r="AR439" s="39"/>
    </row>
    <row r="440" ht="15.75" customHeight="1">
      <c r="A440" s="59"/>
      <c r="B440" s="60" t="s">
        <v>45</v>
      </c>
      <c r="C440" s="61" t="s">
        <v>2178</v>
      </c>
      <c r="D440" s="62" t="s">
        <v>2179</v>
      </c>
      <c r="E440" s="63">
        <v>0.0</v>
      </c>
      <c r="F440" s="63">
        <v>0.0</v>
      </c>
      <c r="G440" s="63" t="s">
        <v>86</v>
      </c>
      <c r="H440" s="62" t="s">
        <v>2179</v>
      </c>
      <c r="I440" s="64" t="s">
        <v>2180</v>
      </c>
      <c r="J440" s="65"/>
      <c r="K440" s="65"/>
      <c r="L440" s="65"/>
      <c r="M440" s="66"/>
      <c r="N440" s="63">
        <v>0.0</v>
      </c>
      <c r="O440" s="67">
        <v>0.0</v>
      </c>
      <c r="P440" s="68"/>
      <c r="Q440" s="68"/>
      <c r="R440" s="68"/>
      <c r="S440" s="66"/>
      <c r="T440" s="66"/>
      <c r="U440" s="66"/>
      <c r="V440" s="66"/>
      <c r="W440" s="66"/>
      <c r="X440" s="66"/>
      <c r="Y440" s="69"/>
      <c r="Z440" s="70">
        <v>0.89</v>
      </c>
      <c r="AA440" s="63" t="s">
        <v>97</v>
      </c>
      <c r="AB440" s="71" t="s">
        <v>2181</v>
      </c>
      <c r="AC440" s="72" t="s">
        <v>2136</v>
      </c>
      <c r="AD440" s="72" t="s">
        <v>99</v>
      </c>
      <c r="AE440" s="73" t="str">
        <f t="shared" si="1"/>
        <v>12</v>
      </c>
      <c r="AF440" s="74">
        <v>0.55</v>
      </c>
      <c r="AG440" s="75">
        <f>AF440*0.45+AF440</f>
        <v>0.7975</v>
      </c>
      <c r="AH440" s="55">
        <f t="shared" si="2"/>
        <v>-0.801</v>
      </c>
      <c r="AI440" s="55">
        <f t="shared" si="9"/>
        <v>0.77</v>
      </c>
      <c r="AJ440" s="41">
        <f t="shared" si="3"/>
        <v>0.3820224719</v>
      </c>
      <c r="AK440" s="55"/>
      <c r="AL440" s="55"/>
      <c r="AM440" s="55"/>
      <c r="AN440" s="55"/>
      <c r="AO440" s="55"/>
      <c r="AP440" s="55"/>
      <c r="AQ440" s="55"/>
      <c r="AR440" s="55"/>
    </row>
    <row r="441" ht="15.75" customHeight="1">
      <c r="A441" s="59"/>
      <c r="B441" s="60" t="s">
        <v>45</v>
      </c>
      <c r="C441" s="61" t="s">
        <v>2182</v>
      </c>
      <c r="D441" s="62" t="s">
        <v>2183</v>
      </c>
      <c r="E441" s="63">
        <v>0.0</v>
      </c>
      <c r="F441" s="63">
        <v>0.0</v>
      </c>
      <c r="G441" s="63" t="s">
        <v>86</v>
      </c>
      <c r="H441" s="62" t="s">
        <v>2183</v>
      </c>
      <c r="I441" s="64" t="s">
        <v>2184</v>
      </c>
      <c r="J441" s="65"/>
      <c r="K441" s="65"/>
      <c r="L441" s="65"/>
      <c r="M441" s="66"/>
      <c r="N441" s="63">
        <v>0.0</v>
      </c>
      <c r="O441" s="67">
        <v>0.0</v>
      </c>
      <c r="P441" s="68"/>
      <c r="Q441" s="68"/>
      <c r="R441" s="68"/>
      <c r="S441" s="66"/>
      <c r="T441" s="66"/>
      <c r="U441" s="66"/>
      <c r="V441" s="66"/>
      <c r="W441" s="66"/>
      <c r="X441" s="66"/>
      <c r="Y441" s="69"/>
      <c r="Z441" s="70">
        <v>2.09</v>
      </c>
      <c r="AA441" s="63" t="s">
        <v>97</v>
      </c>
      <c r="AB441" s="71" t="s">
        <v>2185</v>
      </c>
      <c r="AC441" s="72" t="s">
        <v>2136</v>
      </c>
      <c r="AD441" s="72" t="s">
        <v>92</v>
      </c>
      <c r="AE441" s="73" t="str">
        <f t="shared" si="1"/>
        <v>6</v>
      </c>
      <c r="AF441" s="74">
        <v>1.38</v>
      </c>
      <c r="AG441" s="75">
        <f>AF441*0.41+AF441</f>
        <v>1.9458</v>
      </c>
      <c r="AH441" s="74">
        <f t="shared" si="2"/>
        <v>-1.881</v>
      </c>
      <c r="AI441" s="74">
        <f t="shared" si="9"/>
        <v>1.932</v>
      </c>
      <c r="AJ441" s="41">
        <f t="shared" si="3"/>
        <v>0.3397129187</v>
      </c>
      <c r="AK441" s="74"/>
      <c r="AL441" s="74"/>
      <c r="AM441" s="74"/>
      <c r="AN441" s="74"/>
      <c r="AO441" s="74"/>
      <c r="AP441" s="74"/>
      <c r="AQ441" s="74"/>
      <c r="AR441" s="74"/>
    </row>
    <row r="442" ht="15.75" customHeight="1">
      <c r="A442" s="81"/>
      <c r="B442" s="82" t="s">
        <v>45</v>
      </c>
      <c r="C442" s="83" t="s">
        <v>2186</v>
      </c>
      <c r="D442" s="45" t="s">
        <v>2187</v>
      </c>
      <c r="E442" s="42">
        <v>1.0</v>
      </c>
      <c r="F442" s="42">
        <v>0.0</v>
      </c>
      <c r="G442" s="42" t="s">
        <v>47</v>
      </c>
      <c r="H442" s="45" t="s">
        <v>2187</v>
      </c>
      <c r="I442" s="47" t="s">
        <v>2188</v>
      </c>
      <c r="J442" s="48"/>
      <c r="K442" s="48"/>
      <c r="L442" s="48"/>
      <c r="M442" s="43"/>
      <c r="N442" s="42">
        <v>1.0</v>
      </c>
      <c r="O442" s="49">
        <v>1000.0</v>
      </c>
      <c r="P442" s="50"/>
      <c r="Q442" s="50"/>
      <c r="R442" s="50"/>
      <c r="S442" s="43"/>
      <c r="T442" s="43"/>
      <c r="U442" s="43"/>
      <c r="V442" s="43"/>
      <c r="W442" s="43"/>
      <c r="X442" s="43"/>
      <c r="Y442" s="51"/>
      <c r="Z442" s="52">
        <v>0.69</v>
      </c>
      <c r="AA442" s="42" t="s">
        <v>97</v>
      </c>
      <c r="AB442" s="84" t="s">
        <v>2189</v>
      </c>
      <c r="AC442" s="54" t="s">
        <v>2136</v>
      </c>
      <c r="AD442" s="54" t="s">
        <v>99</v>
      </c>
      <c r="AE442" s="85" t="str">
        <f t="shared" si="1"/>
        <v>12</v>
      </c>
      <c r="AF442" s="55">
        <v>0.44</v>
      </c>
      <c r="AG442" s="56">
        <f>AF442*0.47+AF442</f>
        <v>0.6468</v>
      </c>
      <c r="AH442" s="55">
        <f t="shared" si="2"/>
        <v>-0.621</v>
      </c>
      <c r="AI442" s="55">
        <f t="shared" si="9"/>
        <v>0.616</v>
      </c>
      <c r="AJ442" s="41">
        <f t="shared" si="3"/>
        <v>0.3623188406</v>
      </c>
      <c r="AK442" s="55"/>
      <c r="AL442" s="55"/>
      <c r="AM442" s="55"/>
      <c r="AN442" s="55"/>
      <c r="AO442" s="55"/>
      <c r="AP442" s="55"/>
      <c r="AQ442" s="55"/>
      <c r="AR442" s="55"/>
    </row>
    <row r="443" ht="15.75" customHeight="1">
      <c r="A443" s="96"/>
      <c r="B443" s="82" t="s">
        <v>45</v>
      </c>
      <c r="C443" s="83" t="s">
        <v>2190</v>
      </c>
      <c r="D443" s="45" t="s">
        <v>2191</v>
      </c>
      <c r="E443" s="77">
        <v>1.0</v>
      </c>
      <c r="F443" s="42">
        <v>0.0</v>
      </c>
      <c r="G443" s="42" t="s">
        <v>47</v>
      </c>
      <c r="H443" s="45" t="s">
        <v>2192</v>
      </c>
      <c r="I443" s="47" t="s">
        <v>2193</v>
      </c>
      <c r="J443" s="48"/>
      <c r="K443" s="48"/>
      <c r="L443" s="48"/>
      <c r="M443" s="43"/>
      <c r="N443" s="42">
        <v>1.0</v>
      </c>
      <c r="O443" s="49">
        <v>1000.0</v>
      </c>
      <c r="P443" s="50"/>
      <c r="Q443" s="50"/>
      <c r="R443" s="50"/>
      <c r="S443" s="43"/>
      <c r="T443" s="43"/>
      <c r="U443" s="43"/>
      <c r="V443" s="43"/>
      <c r="W443" s="43"/>
      <c r="X443" s="43"/>
      <c r="Y443" s="51"/>
      <c r="Z443" s="188">
        <v>0.89</v>
      </c>
      <c r="AA443" s="42" t="s">
        <v>187</v>
      </c>
      <c r="AB443" s="84" t="s">
        <v>2194</v>
      </c>
      <c r="AC443" s="54" t="s">
        <v>2195</v>
      </c>
      <c r="AD443" s="54" t="s">
        <v>99</v>
      </c>
      <c r="AE443" s="55" t="str">
        <f t="shared" si="1"/>
        <v>12</v>
      </c>
      <c r="AF443" s="189">
        <v>0.58</v>
      </c>
      <c r="AG443" s="56">
        <f t="shared" ref="AG443:AG444" si="54">AF443*0.4+AF443</f>
        <v>0.812</v>
      </c>
      <c r="AH443" s="55">
        <f t="shared" si="2"/>
        <v>-0.801</v>
      </c>
      <c r="AI443" s="55">
        <f t="shared" si="9"/>
        <v>0.812</v>
      </c>
      <c r="AJ443" s="41">
        <f t="shared" si="3"/>
        <v>0.3483146067</v>
      </c>
      <c r="AK443" s="55"/>
      <c r="AL443" s="55"/>
      <c r="AM443" s="55"/>
      <c r="AN443" s="55"/>
      <c r="AO443" s="55"/>
      <c r="AP443" s="55"/>
      <c r="AQ443" s="55"/>
      <c r="AR443" s="55"/>
    </row>
    <row r="444" ht="15.75" customHeight="1">
      <c r="A444" s="101"/>
      <c r="B444" s="60" t="s">
        <v>45</v>
      </c>
      <c r="C444" s="61" t="s">
        <v>2196</v>
      </c>
      <c r="D444" s="62" t="s">
        <v>2197</v>
      </c>
      <c r="E444" s="106">
        <v>0.0</v>
      </c>
      <c r="F444" s="63">
        <v>0.0</v>
      </c>
      <c r="G444" s="63" t="s">
        <v>86</v>
      </c>
      <c r="H444" s="62" t="s">
        <v>2198</v>
      </c>
      <c r="I444" s="64" t="s">
        <v>2199</v>
      </c>
      <c r="J444" s="65"/>
      <c r="K444" s="65"/>
      <c r="L444" s="65"/>
      <c r="M444" s="66"/>
      <c r="N444" s="63">
        <v>0.0</v>
      </c>
      <c r="O444" s="67">
        <v>0.0</v>
      </c>
      <c r="P444" s="68"/>
      <c r="Q444" s="68"/>
      <c r="R444" s="68"/>
      <c r="S444" s="66"/>
      <c r="T444" s="66"/>
      <c r="U444" s="66"/>
      <c r="V444" s="66"/>
      <c r="W444" s="66"/>
      <c r="X444" s="66"/>
      <c r="Y444" s="69"/>
      <c r="Z444" s="190">
        <v>1.29</v>
      </c>
      <c r="AA444" s="63" t="s">
        <v>111</v>
      </c>
      <c r="AB444" s="71" t="s">
        <v>2200</v>
      </c>
      <c r="AC444" s="72" t="s">
        <v>2195</v>
      </c>
      <c r="AD444" s="72" t="s">
        <v>99</v>
      </c>
      <c r="AE444" s="74" t="str">
        <f t="shared" si="1"/>
        <v>12</v>
      </c>
      <c r="AF444" s="191">
        <v>0.85</v>
      </c>
      <c r="AG444" s="75">
        <f t="shared" si="54"/>
        <v>1.19</v>
      </c>
      <c r="AH444" s="74">
        <f t="shared" si="2"/>
        <v>-1.161</v>
      </c>
      <c r="AI444" s="74">
        <f t="shared" si="9"/>
        <v>1.19</v>
      </c>
      <c r="AJ444" s="41">
        <f t="shared" si="3"/>
        <v>0.3410852713</v>
      </c>
      <c r="AK444" s="74"/>
      <c r="AL444" s="74"/>
      <c r="AM444" s="74"/>
      <c r="AN444" s="74"/>
      <c r="AO444" s="74"/>
      <c r="AP444" s="74"/>
      <c r="AQ444" s="74"/>
      <c r="AR444" s="74"/>
    </row>
    <row r="445" ht="15.75" customHeight="1">
      <c r="A445" s="101"/>
      <c r="B445" s="60" t="s">
        <v>45</v>
      </c>
      <c r="C445" s="61" t="s">
        <v>2201</v>
      </c>
      <c r="D445" s="62" t="s">
        <v>2202</v>
      </c>
      <c r="E445" s="106">
        <v>0.0</v>
      </c>
      <c r="F445" s="63">
        <v>0.0</v>
      </c>
      <c r="G445" s="63" t="s">
        <v>86</v>
      </c>
      <c r="H445" s="62" t="s">
        <v>2203</v>
      </c>
      <c r="I445" s="64" t="s">
        <v>2204</v>
      </c>
      <c r="J445" s="65"/>
      <c r="K445" s="65"/>
      <c r="L445" s="65"/>
      <c r="M445" s="66"/>
      <c r="N445" s="63">
        <v>0.0</v>
      </c>
      <c r="O445" s="67">
        <v>0.0</v>
      </c>
      <c r="P445" s="68"/>
      <c r="Q445" s="68"/>
      <c r="R445" s="68"/>
      <c r="S445" s="66"/>
      <c r="T445" s="66"/>
      <c r="U445" s="66"/>
      <c r="V445" s="66"/>
      <c r="W445" s="66"/>
      <c r="X445" s="66"/>
      <c r="Y445" s="69"/>
      <c r="Z445" s="172">
        <v>0.65</v>
      </c>
      <c r="AA445" s="63" t="s">
        <v>111</v>
      </c>
      <c r="AB445" s="71" t="s">
        <v>2205</v>
      </c>
      <c r="AC445" s="72" t="s">
        <v>2195</v>
      </c>
      <c r="AD445" s="72" t="s">
        <v>1011</v>
      </c>
      <c r="AE445" s="74" t="str">
        <f t="shared" si="1"/>
        <v>8</v>
      </c>
      <c r="AF445" s="191">
        <v>0.42</v>
      </c>
      <c r="AG445" s="75">
        <f>AF445*0.42+AF445</f>
        <v>0.5964</v>
      </c>
      <c r="AH445" s="74">
        <f t="shared" si="2"/>
        <v>-0.585</v>
      </c>
      <c r="AI445" s="74">
        <f t="shared" si="9"/>
        <v>0.588</v>
      </c>
      <c r="AJ445" s="41">
        <f t="shared" si="3"/>
        <v>0.3538461538</v>
      </c>
      <c r="AK445" s="74"/>
      <c r="AL445" s="74"/>
      <c r="AM445" s="74"/>
      <c r="AN445" s="74"/>
      <c r="AO445" s="74"/>
      <c r="AP445" s="74"/>
      <c r="AQ445" s="74"/>
      <c r="AR445" s="74"/>
    </row>
    <row r="446" ht="15.75" customHeight="1">
      <c r="A446" s="101"/>
      <c r="B446" s="60" t="s">
        <v>45</v>
      </c>
      <c r="C446" s="61" t="s">
        <v>2206</v>
      </c>
      <c r="D446" s="62" t="s">
        <v>2207</v>
      </c>
      <c r="E446" s="106">
        <v>0.0</v>
      </c>
      <c r="F446" s="63">
        <v>0.0</v>
      </c>
      <c r="G446" s="63" t="s">
        <v>86</v>
      </c>
      <c r="H446" s="62" t="s">
        <v>2208</v>
      </c>
      <c r="I446" s="64" t="s">
        <v>2209</v>
      </c>
      <c r="J446" s="65"/>
      <c r="K446" s="65"/>
      <c r="L446" s="65"/>
      <c r="M446" s="66"/>
      <c r="N446" s="63">
        <v>0.0</v>
      </c>
      <c r="O446" s="67">
        <v>0.0</v>
      </c>
      <c r="P446" s="68"/>
      <c r="Q446" s="68"/>
      <c r="R446" s="68"/>
      <c r="S446" s="66"/>
      <c r="T446" s="66"/>
      <c r="U446" s="66"/>
      <c r="V446" s="66"/>
      <c r="W446" s="66"/>
      <c r="X446" s="66"/>
      <c r="Y446" s="69"/>
      <c r="Z446" s="172">
        <v>0.65</v>
      </c>
      <c r="AA446" s="63" t="s">
        <v>111</v>
      </c>
      <c r="AB446" s="71" t="s">
        <v>2210</v>
      </c>
      <c r="AC446" s="72" t="s">
        <v>2195</v>
      </c>
      <c r="AD446" s="72" t="s">
        <v>1011</v>
      </c>
      <c r="AE446" s="74" t="str">
        <f t="shared" si="1"/>
        <v>8</v>
      </c>
      <c r="AF446" s="191">
        <v>0.42</v>
      </c>
      <c r="AG446" s="75">
        <f t="shared" ref="AG446:AG447" si="55">AF446*0.4+AF446</f>
        <v>0.588</v>
      </c>
      <c r="AH446" s="74">
        <f t="shared" si="2"/>
        <v>-0.585</v>
      </c>
      <c r="AI446" s="74">
        <f t="shared" si="9"/>
        <v>0.588</v>
      </c>
      <c r="AJ446" s="41">
        <f t="shared" si="3"/>
        <v>0.3538461538</v>
      </c>
      <c r="AK446" s="74"/>
      <c r="AL446" s="74"/>
      <c r="AM446" s="74"/>
      <c r="AN446" s="74"/>
      <c r="AO446" s="74"/>
      <c r="AP446" s="74"/>
      <c r="AQ446" s="74"/>
      <c r="AR446" s="74"/>
    </row>
    <row r="447" ht="15.75" customHeight="1">
      <c r="A447" s="101"/>
      <c r="B447" s="60" t="s">
        <v>45</v>
      </c>
      <c r="C447" s="61" t="s">
        <v>2211</v>
      </c>
      <c r="D447" s="62" t="s">
        <v>2212</v>
      </c>
      <c r="E447" s="106">
        <v>0.0</v>
      </c>
      <c r="F447" s="63">
        <v>0.0</v>
      </c>
      <c r="G447" s="63" t="s">
        <v>86</v>
      </c>
      <c r="H447" s="62" t="s">
        <v>2213</v>
      </c>
      <c r="I447" s="64" t="s">
        <v>2214</v>
      </c>
      <c r="J447" s="65"/>
      <c r="K447" s="65"/>
      <c r="L447" s="65"/>
      <c r="M447" s="66"/>
      <c r="N447" s="63">
        <v>0.0</v>
      </c>
      <c r="O447" s="67">
        <v>0.0</v>
      </c>
      <c r="P447" s="68"/>
      <c r="Q447" s="68"/>
      <c r="R447" s="68"/>
      <c r="S447" s="66"/>
      <c r="T447" s="66"/>
      <c r="U447" s="66"/>
      <c r="V447" s="66"/>
      <c r="W447" s="66"/>
      <c r="X447" s="66"/>
      <c r="Y447" s="69"/>
      <c r="Z447" s="172">
        <v>0.75</v>
      </c>
      <c r="AA447" s="63" t="s">
        <v>111</v>
      </c>
      <c r="AB447" s="71" t="s">
        <v>2215</v>
      </c>
      <c r="AC447" s="72" t="s">
        <v>2195</v>
      </c>
      <c r="AD447" s="72" t="s">
        <v>1011</v>
      </c>
      <c r="AE447" s="74" t="str">
        <f t="shared" si="1"/>
        <v>8</v>
      </c>
      <c r="AF447" s="191">
        <v>0.51</v>
      </c>
      <c r="AG447" s="75">
        <f t="shared" si="55"/>
        <v>0.714</v>
      </c>
      <c r="AH447" s="74">
        <f t="shared" si="2"/>
        <v>-0.675</v>
      </c>
      <c r="AI447" s="74">
        <f t="shared" si="9"/>
        <v>0.714</v>
      </c>
      <c r="AJ447" s="41">
        <f t="shared" si="3"/>
        <v>0.32</v>
      </c>
      <c r="AK447" s="74"/>
      <c r="AL447" s="74"/>
      <c r="AM447" s="74"/>
      <c r="AN447" s="74"/>
      <c r="AO447" s="74"/>
      <c r="AP447" s="74"/>
      <c r="AQ447" s="74"/>
      <c r="AR447" s="74"/>
    </row>
    <row r="448" ht="15.75" customHeight="1">
      <c r="A448" s="96"/>
      <c r="B448" s="82" t="s">
        <v>45</v>
      </c>
      <c r="C448" s="83" t="s">
        <v>2216</v>
      </c>
      <c r="D448" s="45" t="s">
        <v>2217</v>
      </c>
      <c r="E448" s="42">
        <v>1.0</v>
      </c>
      <c r="F448" s="42">
        <v>0.0</v>
      </c>
      <c r="G448" s="42" t="s">
        <v>47</v>
      </c>
      <c r="H448" s="78" t="s">
        <v>2218</v>
      </c>
      <c r="I448" s="47" t="s">
        <v>2219</v>
      </c>
      <c r="J448" s="48"/>
      <c r="K448" s="48"/>
      <c r="L448" s="48"/>
      <c r="M448" s="43"/>
      <c r="N448" s="42">
        <v>1.0</v>
      </c>
      <c r="O448" s="49">
        <v>1000.0</v>
      </c>
      <c r="P448" s="50"/>
      <c r="Q448" s="50"/>
      <c r="R448" s="50"/>
      <c r="S448" s="43"/>
      <c r="T448" s="43"/>
      <c r="U448" s="43"/>
      <c r="V448" s="43"/>
      <c r="W448" s="43"/>
      <c r="X448" s="43"/>
      <c r="Y448" s="51"/>
      <c r="Z448" s="52">
        <v>1.35</v>
      </c>
      <c r="AA448" s="42" t="s">
        <v>111</v>
      </c>
      <c r="AB448" s="84" t="s">
        <v>2220</v>
      </c>
      <c r="AC448" s="54" t="s">
        <v>2195</v>
      </c>
      <c r="AD448" s="54" t="s">
        <v>99</v>
      </c>
      <c r="AE448" s="55" t="str">
        <f t="shared" si="1"/>
        <v>12</v>
      </c>
      <c r="AF448" s="55">
        <v>0.89</v>
      </c>
      <c r="AG448" s="56">
        <f>AF448*0.44+AF448</f>
        <v>1.2816</v>
      </c>
      <c r="AH448" s="55">
        <f t="shared" si="2"/>
        <v>-1.215</v>
      </c>
      <c r="AI448" s="55">
        <f t="shared" si="9"/>
        <v>1.246</v>
      </c>
      <c r="AJ448" s="41">
        <f t="shared" si="3"/>
        <v>0.3407407407</v>
      </c>
      <c r="AK448" s="55"/>
      <c r="AL448" s="55"/>
      <c r="AM448" s="55"/>
      <c r="AN448" s="55"/>
      <c r="AO448" s="55"/>
      <c r="AP448" s="55"/>
      <c r="AQ448" s="55"/>
      <c r="AR448" s="55"/>
    </row>
    <row r="449" ht="15.75" customHeight="1">
      <c r="A449" s="96"/>
      <c r="B449" s="82" t="s">
        <v>45</v>
      </c>
      <c r="C449" s="83" t="s">
        <v>2221</v>
      </c>
      <c r="D449" s="45" t="s">
        <v>2222</v>
      </c>
      <c r="E449" s="42">
        <v>1.0</v>
      </c>
      <c r="F449" s="42">
        <v>0.0</v>
      </c>
      <c r="G449" s="42" t="s">
        <v>47</v>
      </c>
      <c r="H449" s="78" t="s">
        <v>2223</v>
      </c>
      <c r="I449" s="47" t="s">
        <v>2224</v>
      </c>
      <c r="J449" s="48"/>
      <c r="K449" s="48"/>
      <c r="L449" s="48"/>
      <c r="M449" s="43"/>
      <c r="N449" s="42">
        <v>1.0</v>
      </c>
      <c r="O449" s="49">
        <v>1000.0</v>
      </c>
      <c r="P449" s="50"/>
      <c r="Q449" s="50"/>
      <c r="R449" s="50"/>
      <c r="S449" s="43"/>
      <c r="T449" s="43"/>
      <c r="U449" s="43"/>
      <c r="V449" s="43"/>
      <c r="W449" s="43"/>
      <c r="X449" s="43"/>
      <c r="Y449" s="51"/>
      <c r="Z449" s="52">
        <v>0.65</v>
      </c>
      <c r="AA449" s="42" t="s">
        <v>111</v>
      </c>
      <c r="AB449" s="84" t="s">
        <v>2225</v>
      </c>
      <c r="AC449" s="54" t="s">
        <v>2195</v>
      </c>
      <c r="AD449" s="54" t="s">
        <v>1011</v>
      </c>
      <c r="AE449" s="55" t="str">
        <f t="shared" si="1"/>
        <v>8</v>
      </c>
      <c r="AF449" s="55">
        <v>0.42</v>
      </c>
      <c r="AG449" s="80">
        <f t="shared" ref="AG449:AG461" si="56">AF449*0.4+AF449</f>
        <v>0.588</v>
      </c>
      <c r="AH449" s="55">
        <f t="shared" si="2"/>
        <v>-0.585</v>
      </c>
      <c r="AI449" s="55">
        <f t="shared" si="9"/>
        <v>0.588</v>
      </c>
      <c r="AJ449" s="41">
        <f t="shared" si="3"/>
        <v>0.3538461538</v>
      </c>
      <c r="AK449" s="55"/>
      <c r="AL449" s="55"/>
      <c r="AM449" s="55"/>
      <c r="AN449" s="55"/>
      <c r="AO449" s="55"/>
      <c r="AP449" s="55"/>
      <c r="AQ449" s="55"/>
      <c r="AR449" s="55"/>
    </row>
    <row r="450" ht="15.75" customHeight="1">
      <c r="A450" s="96"/>
      <c r="B450" s="82" t="s">
        <v>45</v>
      </c>
      <c r="C450" s="83" t="s">
        <v>2226</v>
      </c>
      <c r="D450" s="45" t="s">
        <v>2227</v>
      </c>
      <c r="E450" s="42">
        <v>1.0</v>
      </c>
      <c r="F450" s="42">
        <v>0.0</v>
      </c>
      <c r="G450" s="42" t="s">
        <v>47</v>
      </c>
      <c r="H450" s="78" t="s">
        <v>2228</v>
      </c>
      <c r="I450" s="47" t="s">
        <v>2229</v>
      </c>
      <c r="J450" s="48"/>
      <c r="K450" s="48"/>
      <c r="L450" s="48"/>
      <c r="M450" s="43"/>
      <c r="N450" s="42">
        <v>1.0</v>
      </c>
      <c r="O450" s="49">
        <v>1000.0</v>
      </c>
      <c r="P450" s="50"/>
      <c r="Q450" s="50"/>
      <c r="R450" s="50"/>
      <c r="S450" s="43"/>
      <c r="T450" s="43"/>
      <c r="U450" s="43"/>
      <c r="V450" s="43"/>
      <c r="W450" s="43"/>
      <c r="X450" s="43"/>
      <c r="Y450" s="51"/>
      <c r="Z450" s="52">
        <v>1.25</v>
      </c>
      <c r="AA450" s="42" t="s">
        <v>262</v>
      </c>
      <c r="AB450" s="84" t="s">
        <v>2230</v>
      </c>
      <c r="AC450" s="54" t="s">
        <v>2195</v>
      </c>
      <c r="AD450" s="54" t="s">
        <v>99</v>
      </c>
      <c r="AE450" s="55" t="str">
        <f t="shared" si="1"/>
        <v>12</v>
      </c>
      <c r="AF450" s="55">
        <v>0.81</v>
      </c>
      <c r="AG450" s="56">
        <f t="shared" si="56"/>
        <v>1.134</v>
      </c>
      <c r="AH450" s="55">
        <f t="shared" si="2"/>
        <v>-1.125</v>
      </c>
      <c r="AI450" s="55">
        <f t="shared" si="9"/>
        <v>1.134</v>
      </c>
      <c r="AJ450" s="57">
        <f t="shared" si="3"/>
        <v>0.352</v>
      </c>
      <c r="AK450" s="55"/>
      <c r="AL450" s="55"/>
      <c r="AM450" s="55"/>
      <c r="AN450" s="55"/>
      <c r="AO450" s="55"/>
      <c r="AP450" s="55"/>
      <c r="AQ450" s="55"/>
      <c r="AR450" s="55"/>
    </row>
    <row r="451" ht="15.75" customHeight="1">
      <c r="A451" s="96"/>
      <c r="B451" s="82" t="s">
        <v>45</v>
      </c>
      <c r="C451" s="83" t="s">
        <v>2231</v>
      </c>
      <c r="D451" s="45" t="s">
        <v>2232</v>
      </c>
      <c r="E451" s="42">
        <v>1.0</v>
      </c>
      <c r="F451" s="42">
        <v>0.0</v>
      </c>
      <c r="G451" s="42" t="s">
        <v>47</v>
      </c>
      <c r="H451" s="78" t="s">
        <v>2233</v>
      </c>
      <c r="I451" s="47" t="s">
        <v>2234</v>
      </c>
      <c r="J451" s="48"/>
      <c r="K451" s="48"/>
      <c r="L451" s="48"/>
      <c r="M451" s="43"/>
      <c r="N451" s="42">
        <v>1.0</v>
      </c>
      <c r="O451" s="49">
        <v>1000.0</v>
      </c>
      <c r="P451" s="50"/>
      <c r="Q451" s="50"/>
      <c r="R451" s="50"/>
      <c r="S451" s="43"/>
      <c r="T451" s="43"/>
      <c r="U451" s="43"/>
      <c r="V451" s="43"/>
      <c r="W451" s="43"/>
      <c r="X451" s="43"/>
      <c r="Y451" s="51"/>
      <c r="Z451" s="52">
        <v>1.49</v>
      </c>
      <c r="AA451" s="42" t="s">
        <v>111</v>
      </c>
      <c r="AB451" s="84" t="s">
        <v>2235</v>
      </c>
      <c r="AC451" s="54" t="s">
        <v>2236</v>
      </c>
      <c r="AD451" s="54" t="s">
        <v>99</v>
      </c>
      <c r="AE451" s="55" t="str">
        <f t="shared" si="1"/>
        <v>12</v>
      </c>
      <c r="AF451" s="55">
        <v>0.99</v>
      </c>
      <c r="AG451" s="80">
        <f t="shared" si="56"/>
        <v>1.386</v>
      </c>
      <c r="AH451" s="55">
        <f t="shared" si="2"/>
        <v>-1.341</v>
      </c>
      <c r="AI451" s="55">
        <f t="shared" si="9"/>
        <v>1.386</v>
      </c>
      <c r="AJ451" s="41">
        <f t="shared" si="3"/>
        <v>0.3355704698</v>
      </c>
      <c r="AK451" s="55"/>
      <c r="AL451" s="55"/>
      <c r="AM451" s="55"/>
      <c r="AN451" s="55"/>
      <c r="AO451" s="55"/>
      <c r="AP451" s="55"/>
      <c r="AQ451" s="55"/>
      <c r="AR451" s="55"/>
    </row>
    <row r="452" ht="15.75" customHeight="1">
      <c r="A452" s="101"/>
      <c r="B452" s="60" t="s">
        <v>45</v>
      </c>
      <c r="C452" s="61" t="s">
        <v>2237</v>
      </c>
      <c r="D452" s="62" t="s">
        <v>2238</v>
      </c>
      <c r="E452" s="63">
        <v>0.0</v>
      </c>
      <c r="F452" s="63">
        <v>0.0</v>
      </c>
      <c r="G452" s="63" t="s">
        <v>86</v>
      </c>
      <c r="H452" s="102" t="s">
        <v>2239</v>
      </c>
      <c r="I452" s="64" t="s">
        <v>2240</v>
      </c>
      <c r="J452" s="65"/>
      <c r="K452" s="65"/>
      <c r="L452" s="65"/>
      <c r="M452" s="66"/>
      <c r="N452" s="63">
        <v>0.0</v>
      </c>
      <c r="O452" s="67">
        <v>0.0</v>
      </c>
      <c r="P452" s="68"/>
      <c r="Q452" s="68"/>
      <c r="R452" s="68"/>
      <c r="S452" s="66"/>
      <c r="T452" s="66"/>
      <c r="U452" s="66"/>
      <c r="V452" s="66"/>
      <c r="W452" s="66"/>
      <c r="X452" s="66"/>
      <c r="Y452" s="69"/>
      <c r="Z452" s="70">
        <v>1.19</v>
      </c>
      <c r="AA452" s="63" t="s">
        <v>111</v>
      </c>
      <c r="AB452" s="71" t="s">
        <v>2241</v>
      </c>
      <c r="AC452" s="72" t="s">
        <v>2236</v>
      </c>
      <c r="AD452" s="72" t="s">
        <v>99</v>
      </c>
      <c r="AE452" s="74" t="str">
        <f t="shared" si="1"/>
        <v>12</v>
      </c>
      <c r="AF452" s="74">
        <v>0.85</v>
      </c>
      <c r="AG452" s="75">
        <f t="shared" si="56"/>
        <v>1.19</v>
      </c>
      <c r="AH452" s="74">
        <f t="shared" si="2"/>
        <v>-1.071</v>
      </c>
      <c r="AI452" s="74">
        <f t="shared" si="9"/>
        <v>1.19</v>
      </c>
      <c r="AJ452" s="41">
        <f t="shared" si="3"/>
        <v>0.2857142857</v>
      </c>
      <c r="AK452" s="74"/>
      <c r="AL452" s="74"/>
      <c r="AM452" s="74"/>
      <c r="AN452" s="74"/>
      <c r="AO452" s="74"/>
      <c r="AP452" s="74"/>
      <c r="AQ452" s="74"/>
      <c r="AR452" s="74"/>
    </row>
    <row r="453" ht="15.75" customHeight="1">
      <c r="A453" s="96"/>
      <c r="B453" s="82" t="s">
        <v>45</v>
      </c>
      <c r="C453" s="83" t="s">
        <v>2242</v>
      </c>
      <c r="D453" s="45" t="s">
        <v>2243</v>
      </c>
      <c r="E453" s="42">
        <v>1.0</v>
      </c>
      <c r="F453" s="42">
        <v>0.0</v>
      </c>
      <c r="G453" s="42" t="s">
        <v>47</v>
      </c>
      <c r="H453" s="78" t="s">
        <v>2244</v>
      </c>
      <c r="I453" s="47" t="s">
        <v>2245</v>
      </c>
      <c r="J453" s="48"/>
      <c r="K453" s="48"/>
      <c r="L453" s="48"/>
      <c r="M453" s="43"/>
      <c r="N453" s="42">
        <v>1.0</v>
      </c>
      <c r="O453" s="49">
        <v>1000.0</v>
      </c>
      <c r="P453" s="50"/>
      <c r="Q453" s="50"/>
      <c r="R453" s="50"/>
      <c r="S453" s="43"/>
      <c r="T453" s="43"/>
      <c r="U453" s="43"/>
      <c r="V453" s="43"/>
      <c r="W453" s="43"/>
      <c r="X453" s="43"/>
      <c r="Y453" s="51"/>
      <c r="Z453" s="52">
        <v>1.49</v>
      </c>
      <c r="AA453" s="42" t="s">
        <v>111</v>
      </c>
      <c r="AB453" s="95" t="s">
        <v>2246</v>
      </c>
      <c r="AC453" s="54" t="s">
        <v>2236</v>
      </c>
      <c r="AD453" s="54" t="s">
        <v>99</v>
      </c>
      <c r="AE453" s="55" t="str">
        <f t="shared" si="1"/>
        <v>12</v>
      </c>
      <c r="AF453" s="55">
        <v>0.99</v>
      </c>
      <c r="AG453" s="56">
        <f t="shared" si="56"/>
        <v>1.386</v>
      </c>
      <c r="AH453" s="55">
        <f t="shared" si="2"/>
        <v>-1.341</v>
      </c>
      <c r="AI453" s="55">
        <f t="shared" si="9"/>
        <v>1.386</v>
      </c>
      <c r="AJ453" s="41">
        <f t="shared" si="3"/>
        <v>0.3355704698</v>
      </c>
      <c r="AK453" s="55"/>
      <c r="AL453" s="55"/>
      <c r="AM453" s="55"/>
      <c r="AN453" s="55"/>
      <c r="AO453" s="55"/>
      <c r="AP453" s="55"/>
      <c r="AQ453" s="55"/>
      <c r="AR453" s="55"/>
    </row>
    <row r="454" ht="15.75" customHeight="1">
      <c r="A454" s="96"/>
      <c r="B454" s="82" t="s">
        <v>45</v>
      </c>
      <c r="C454" s="83" t="s">
        <v>2247</v>
      </c>
      <c r="D454" s="45" t="s">
        <v>2248</v>
      </c>
      <c r="E454" s="42">
        <v>1.0</v>
      </c>
      <c r="F454" s="42">
        <v>0.0</v>
      </c>
      <c r="G454" s="42" t="s">
        <v>47</v>
      </c>
      <c r="H454" s="78" t="s">
        <v>2249</v>
      </c>
      <c r="I454" s="47" t="s">
        <v>2250</v>
      </c>
      <c r="J454" s="48"/>
      <c r="K454" s="48"/>
      <c r="L454" s="48"/>
      <c r="M454" s="43"/>
      <c r="N454" s="42">
        <v>1.0</v>
      </c>
      <c r="O454" s="49">
        <v>1000.0</v>
      </c>
      <c r="P454" s="50"/>
      <c r="Q454" s="50"/>
      <c r="R454" s="50"/>
      <c r="S454" s="43"/>
      <c r="T454" s="43"/>
      <c r="U454" s="43"/>
      <c r="V454" s="43"/>
      <c r="W454" s="43"/>
      <c r="X454" s="43"/>
      <c r="Y454" s="51"/>
      <c r="Z454" s="52">
        <v>1.39</v>
      </c>
      <c r="AA454" s="42" t="s">
        <v>111</v>
      </c>
      <c r="AB454" s="84" t="s">
        <v>2251</v>
      </c>
      <c r="AC454" s="54" t="s">
        <v>2236</v>
      </c>
      <c r="AD454" s="54" t="s">
        <v>99</v>
      </c>
      <c r="AE454" s="55" t="str">
        <f t="shared" si="1"/>
        <v>12</v>
      </c>
      <c r="AF454" s="55">
        <v>0.93</v>
      </c>
      <c r="AG454" s="56">
        <f t="shared" si="56"/>
        <v>1.302</v>
      </c>
      <c r="AH454" s="55">
        <f t="shared" si="2"/>
        <v>-1.251</v>
      </c>
      <c r="AI454" s="55">
        <f t="shared" si="9"/>
        <v>1.302</v>
      </c>
      <c r="AJ454" s="41">
        <f t="shared" si="3"/>
        <v>0.3309352518</v>
      </c>
      <c r="AK454" s="55"/>
      <c r="AL454" s="55"/>
      <c r="AM454" s="55"/>
      <c r="AN454" s="55"/>
      <c r="AO454" s="55"/>
      <c r="AP454" s="55"/>
      <c r="AQ454" s="55"/>
      <c r="AR454" s="55"/>
    </row>
    <row r="455" ht="15.75" customHeight="1">
      <c r="A455" s="96"/>
      <c r="B455" s="82" t="s">
        <v>45</v>
      </c>
      <c r="C455" s="83" t="s">
        <v>2252</v>
      </c>
      <c r="D455" s="45" t="s">
        <v>2253</v>
      </c>
      <c r="E455" s="42">
        <v>1.0</v>
      </c>
      <c r="F455" s="42">
        <v>0.0</v>
      </c>
      <c r="G455" s="42" t="s">
        <v>47</v>
      </c>
      <c r="H455" s="78" t="s">
        <v>2254</v>
      </c>
      <c r="I455" s="47" t="s">
        <v>2255</v>
      </c>
      <c r="J455" s="48"/>
      <c r="K455" s="48"/>
      <c r="L455" s="48"/>
      <c r="M455" s="43"/>
      <c r="N455" s="42">
        <v>1.0</v>
      </c>
      <c r="O455" s="49">
        <v>1000.0</v>
      </c>
      <c r="P455" s="50"/>
      <c r="Q455" s="50"/>
      <c r="R455" s="50"/>
      <c r="S455" s="43"/>
      <c r="T455" s="43"/>
      <c r="U455" s="43"/>
      <c r="V455" s="43"/>
      <c r="W455" s="43"/>
      <c r="X455" s="43"/>
      <c r="Y455" s="51"/>
      <c r="Z455" s="52">
        <v>1.39</v>
      </c>
      <c r="AA455" s="42" t="s">
        <v>111</v>
      </c>
      <c r="AB455" s="84" t="s">
        <v>2256</v>
      </c>
      <c r="AC455" s="54" t="s">
        <v>2236</v>
      </c>
      <c r="AD455" s="54" t="s">
        <v>99</v>
      </c>
      <c r="AE455" s="55" t="str">
        <f t="shared" si="1"/>
        <v>12</v>
      </c>
      <c r="AF455" s="55">
        <v>0.93</v>
      </c>
      <c r="AG455" s="56">
        <f t="shared" si="56"/>
        <v>1.302</v>
      </c>
      <c r="AH455" s="55">
        <f t="shared" si="2"/>
        <v>-1.251</v>
      </c>
      <c r="AI455" s="55">
        <f t="shared" si="9"/>
        <v>1.302</v>
      </c>
      <c r="AJ455" s="41">
        <f t="shared" si="3"/>
        <v>0.3309352518</v>
      </c>
      <c r="AK455" s="55"/>
      <c r="AL455" s="55"/>
      <c r="AM455" s="55"/>
      <c r="AN455" s="55"/>
      <c r="AO455" s="55"/>
      <c r="AP455" s="55"/>
      <c r="AQ455" s="55"/>
      <c r="AR455" s="55"/>
    </row>
    <row r="456" ht="15.75" customHeight="1">
      <c r="A456" s="96"/>
      <c r="B456" s="82" t="s">
        <v>45</v>
      </c>
      <c r="C456" s="83" t="s">
        <v>2257</v>
      </c>
      <c r="D456" s="45" t="s">
        <v>2258</v>
      </c>
      <c r="E456" s="42">
        <v>1.0</v>
      </c>
      <c r="F456" s="42">
        <v>0.0</v>
      </c>
      <c r="G456" s="42" t="s">
        <v>47</v>
      </c>
      <c r="H456" s="78" t="s">
        <v>2259</v>
      </c>
      <c r="I456" s="47" t="s">
        <v>2260</v>
      </c>
      <c r="J456" s="48"/>
      <c r="K456" s="48"/>
      <c r="L456" s="48"/>
      <c r="M456" s="43"/>
      <c r="N456" s="42">
        <v>1.0</v>
      </c>
      <c r="O456" s="49">
        <v>1000.0</v>
      </c>
      <c r="P456" s="50"/>
      <c r="Q456" s="50"/>
      <c r="R456" s="50"/>
      <c r="S456" s="43"/>
      <c r="T456" s="43"/>
      <c r="U456" s="43"/>
      <c r="V456" s="43"/>
      <c r="W456" s="43"/>
      <c r="X456" s="43"/>
      <c r="Y456" s="51"/>
      <c r="Z456" s="52">
        <v>1.39</v>
      </c>
      <c r="AA456" s="42" t="s">
        <v>111</v>
      </c>
      <c r="AB456" s="84" t="s">
        <v>2261</v>
      </c>
      <c r="AC456" s="54" t="s">
        <v>2236</v>
      </c>
      <c r="AD456" s="54" t="s">
        <v>99</v>
      </c>
      <c r="AE456" s="55" t="str">
        <f t="shared" si="1"/>
        <v>12</v>
      </c>
      <c r="AF456" s="55">
        <v>0.93</v>
      </c>
      <c r="AG456" s="56">
        <f t="shared" si="56"/>
        <v>1.302</v>
      </c>
      <c r="AH456" s="55">
        <f t="shared" si="2"/>
        <v>-1.251</v>
      </c>
      <c r="AI456" s="55">
        <f t="shared" si="9"/>
        <v>1.302</v>
      </c>
      <c r="AJ456" s="57">
        <f t="shared" si="3"/>
        <v>0.3309352518</v>
      </c>
      <c r="AK456" s="55"/>
      <c r="AL456" s="55"/>
      <c r="AM456" s="55"/>
      <c r="AN456" s="55"/>
      <c r="AO456" s="55"/>
      <c r="AP456" s="55"/>
      <c r="AQ456" s="55"/>
      <c r="AR456" s="55"/>
    </row>
    <row r="457" ht="15.75" customHeight="1">
      <c r="A457" s="96"/>
      <c r="B457" s="82" t="s">
        <v>45</v>
      </c>
      <c r="C457" s="83" t="s">
        <v>2262</v>
      </c>
      <c r="D457" s="45" t="s">
        <v>2263</v>
      </c>
      <c r="E457" s="42">
        <v>1.0</v>
      </c>
      <c r="F457" s="42">
        <v>0.0</v>
      </c>
      <c r="G457" s="42" t="s">
        <v>47</v>
      </c>
      <c r="H457" s="78" t="s">
        <v>2264</v>
      </c>
      <c r="I457" s="47" t="s">
        <v>2265</v>
      </c>
      <c r="J457" s="48"/>
      <c r="K457" s="48"/>
      <c r="L457" s="48"/>
      <c r="M457" s="43"/>
      <c r="N457" s="42">
        <v>1.0</v>
      </c>
      <c r="O457" s="49">
        <v>1000.0</v>
      </c>
      <c r="P457" s="50"/>
      <c r="Q457" s="50"/>
      <c r="R457" s="50"/>
      <c r="S457" s="43"/>
      <c r="T457" s="43"/>
      <c r="U457" s="43"/>
      <c r="V457" s="43"/>
      <c r="W457" s="43"/>
      <c r="X457" s="43"/>
      <c r="Y457" s="51"/>
      <c r="Z457" s="52">
        <v>1.39</v>
      </c>
      <c r="AA457" s="42" t="s">
        <v>111</v>
      </c>
      <c r="AB457" s="84" t="s">
        <v>2266</v>
      </c>
      <c r="AC457" s="54" t="s">
        <v>2236</v>
      </c>
      <c r="AD457" s="54" t="s">
        <v>99</v>
      </c>
      <c r="AE457" s="55" t="str">
        <f t="shared" si="1"/>
        <v>12</v>
      </c>
      <c r="AF457" s="55">
        <v>0.93</v>
      </c>
      <c r="AG457" s="80">
        <f t="shared" si="56"/>
        <v>1.302</v>
      </c>
      <c r="AH457" s="55">
        <f t="shared" si="2"/>
        <v>-1.251</v>
      </c>
      <c r="AI457" s="55">
        <f t="shared" si="9"/>
        <v>1.302</v>
      </c>
      <c r="AJ457" s="41">
        <f t="shared" si="3"/>
        <v>0.3309352518</v>
      </c>
      <c r="AK457" s="55"/>
      <c r="AL457" s="55"/>
      <c r="AM457" s="55"/>
      <c r="AN457" s="55"/>
      <c r="AO457" s="55"/>
      <c r="AP457" s="55"/>
      <c r="AQ457" s="55"/>
      <c r="AR457" s="55"/>
    </row>
    <row r="458" ht="15.75" customHeight="1">
      <c r="A458" s="96"/>
      <c r="B458" s="82" t="s">
        <v>45</v>
      </c>
      <c r="C458" s="83" t="s">
        <v>2267</v>
      </c>
      <c r="D458" s="45" t="s">
        <v>2268</v>
      </c>
      <c r="E458" s="77">
        <v>1.0</v>
      </c>
      <c r="F458" s="42">
        <v>0.0</v>
      </c>
      <c r="G458" s="42" t="s">
        <v>47</v>
      </c>
      <c r="H458" s="45" t="s">
        <v>2269</v>
      </c>
      <c r="I458" s="47" t="s">
        <v>2270</v>
      </c>
      <c r="J458" s="48"/>
      <c r="K458" s="48"/>
      <c r="L458" s="48"/>
      <c r="M458" s="43"/>
      <c r="N458" s="42">
        <v>1.0</v>
      </c>
      <c r="O458" s="49">
        <v>1000.0</v>
      </c>
      <c r="P458" s="50"/>
      <c r="Q458" s="50"/>
      <c r="R458" s="50"/>
      <c r="S458" s="43"/>
      <c r="T458" s="43"/>
      <c r="U458" s="43"/>
      <c r="V458" s="43"/>
      <c r="W458" s="43"/>
      <c r="X458" s="43"/>
      <c r="Y458" s="51"/>
      <c r="Z458" s="188">
        <v>1.49</v>
      </c>
      <c r="AA458" s="42" t="s">
        <v>111</v>
      </c>
      <c r="AB458" s="84" t="s">
        <v>2271</v>
      </c>
      <c r="AC458" s="54" t="s">
        <v>2236</v>
      </c>
      <c r="AD458" s="54" t="s">
        <v>99</v>
      </c>
      <c r="AE458" s="55" t="str">
        <f t="shared" si="1"/>
        <v>12</v>
      </c>
      <c r="AF458" s="189">
        <v>0.99</v>
      </c>
      <c r="AG458" s="80">
        <f t="shared" si="56"/>
        <v>1.386</v>
      </c>
      <c r="AH458" s="55">
        <f t="shared" si="2"/>
        <v>-1.341</v>
      </c>
      <c r="AI458" s="55">
        <f t="shared" si="9"/>
        <v>1.386</v>
      </c>
      <c r="AJ458" s="41">
        <f t="shared" si="3"/>
        <v>0.3355704698</v>
      </c>
      <c r="AK458" s="39"/>
      <c r="AL458" s="39"/>
      <c r="AM458" s="39"/>
      <c r="AN458" s="39"/>
      <c r="AO458" s="39"/>
      <c r="AP458" s="39"/>
      <c r="AQ458" s="39"/>
      <c r="AR458" s="39"/>
    </row>
    <row r="459" ht="15.75" customHeight="1">
      <c r="A459" s="96"/>
      <c r="B459" s="82" t="s">
        <v>45</v>
      </c>
      <c r="C459" s="83" t="s">
        <v>2272</v>
      </c>
      <c r="D459" s="45" t="s">
        <v>2273</v>
      </c>
      <c r="E459" s="77">
        <v>1.0</v>
      </c>
      <c r="F459" s="42">
        <v>0.0</v>
      </c>
      <c r="G459" s="42" t="s">
        <v>47</v>
      </c>
      <c r="H459" s="45" t="s">
        <v>2274</v>
      </c>
      <c r="I459" s="47" t="s">
        <v>2275</v>
      </c>
      <c r="J459" s="48"/>
      <c r="K459" s="48"/>
      <c r="L459" s="48"/>
      <c r="M459" s="43"/>
      <c r="N459" s="42">
        <v>1.0</v>
      </c>
      <c r="O459" s="49">
        <v>1000.0</v>
      </c>
      <c r="P459" s="50"/>
      <c r="Q459" s="50"/>
      <c r="R459" s="50"/>
      <c r="S459" s="43"/>
      <c r="T459" s="43"/>
      <c r="U459" s="43"/>
      <c r="V459" s="43"/>
      <c r="W459" s="43"/>
      <c r="X459" s="43"/>
      <c r="Y459" s="51"/>
      <c r="Z459" s="188">
        <v>1.15</v>
      </c>
      <c r="AA459" s="42" t="s">
        <v>167</v>
      </c>
      <c r="AB459" s="84" t="s">
        <v>2276</v>
      </c>
      <c r="AC459" s="54" t="s">
        <v>2236</v>
      </c>
      <c r="AD459" s="54" t="s">
        <v>99</v>
      </c>
      <c r="AE459" s="55">
        <v>12.0</v>
      </c>
      <c r="AF459" s="189">
        <v>0.74</v>
      </c>
      <c r="AG459" s="80">
        <f t="shared" si="56"/>
        <v>1.036</v>
      </c>
      <c r="AH459" s="55">
        <f t="shared" si="2"/>
        <v>-1.035</v>
      </c>
      <c r="AI459" s="55">
        <f t="shared" si="9"/>
        <v>1.036</v>
      </c>
      <c r="AJ459" s="41">
        <f t="shared" si="3"/>
        <v>0.3565217391</v>
      </c>
      <c r="AK459" s="74"/>
      <c r="AL459" s="74"/>
      <c r="AM459" s="74"/>
      <c r="AN459" s="74"/>
      <c r="AO459" s="74"/>
      <c r="AP459" s="74"/>
      <c r="AQ459" s="74"/>
      <c r="AR459" s="74"/>
    </row>
    <row r="460" ht="15.75" customHeight="1">
      <c r="A460" s="96"/>
      <c r="B460" s="82" t="s">
        <v>45</v>
      </c>
      <c r="C460" s="83" t="s">
        <v>2277</v>
      </c>
      <c r="D460" s="45" t="s">
        <v>2278</v>
      </c>
      <c r="E460" s="42">
        <v>1.0</v>
      </c>
      <c r="F460" s="42">
        <v>0.0</v>
      </c>
      <c r="G460" s="42" t="s">
        <v>47</v>
      </c>
      <c r="H460" s="45" t="s">
        <v>2279</v>
      </c>
      <c r="I460" s="47" t="s">
        <v>2280</v>
      </c>
      <c r="J460" s="48"/>
      <c r="K460" s="48"/>
      <c r="L460" s="48"/>
      <c r="M460" s="43"/>
      <c r="N460" s="42">
        <v>1.0</v>
      </c>
      <c r="O460" s="49">
        <v>1000.0</v>
      </c>
      <c r="P460" s="50"/>
      <c r="Q460" s="50"/>
      <c r="R460" s="50"/>
      <c r="S460" s="43"/>
      <c r="T460" s="43"/>
      <c r="U460" s="43"/>
      <c r="V460" s="43"/>
      <c r="W460" s="43"/>
      <c r="X460" s="43"/>
      <c r="Y460" s="51"/>
      <c r="Z460" s="52">
        <v>0.95</v>
      </c>
      <c r="AA460" s="42" t="s">
        <v>167</v>
      </c>
      <c r="AB460" s="84" t="s">
        <v>2281</v>
      </c>
      <c r="AC460" s="54" t="s">
        <v>2236</v>
      </c>
      <c r="AD460" s="54" t="s">
        <v>99</v>
      </c>
      <c r="AE460" s="55" t="str">
        <f t="shared" ref="AE460:AE1692" si="57">AD460</f>
        <v>12</v>
      </c>
      <c r="AF460" s="55">
        <v>0.64</v>
      </c>
      <c r="AG460" s="80">
        <f t="shared" si="56"/>
        <v>0.896</v>
      </c>
      <c r="AH460" s="55">
        <f t="shared" si="2"/>
        <v>-0.855</v>
      </c>
      <c r="AI460" s="55">
        <f t="shared" si="9"/>
        <v>0.896</v>
      </c>
      <c r="AJ460" s="41">
        <f t="shared" si="3"/>
        <v>0.3263157895</v>
      </c>
      <c r="AK460" s="39"/>
      <c r="AL460" s="39"/>
      <c r="AM460" s="39"/>
      <c r="AN460" s="39"/>
      <c r="AO460" s="39"/>
      <c r="AP460" s="39"/>
      <c r="AQ460" s="39"/>
      <c r="AR460" s="39"/>
    </row>
    <row r="461" ht="15.75" customHeight="1">
      <c r="A461" s="81"/>
      <c r="B461" s="82" t="s">
        <v>45</v>
      </c>
      <c r="C461" s="83" t="s">
        <v>2282</v>
      </c>
      <c r="D461" s="45" t="s">
        <v>2283</v>
      </c>
      <c r="E461" s="42">
        <v>1.0</v>
      </c>
      <c r="F461" s="42">
        <v>0.0</v>
      </c>
      <c r="G461" s="42" t="s">
        <v>47</v>
      </c>
      <c r="H461" s="45" t="s">
        <v>2283</v>
      </c>
      <c r="I461" s="47" t="s">
        <v>2284</v>
      </c>
      <c r="J461" s="48"/>
      <c r="K461" s="48"/>
      <c r="L461" s="48"/>
      <c r="M461" s="43"/>
      <c r="N461" s="42">
        <v>1.0</v>
      </c>
      <c r="O461" s="49">
        <v>1000.0</v>
      </c>
      <c r="P461" s="50"/>
      <c r="Q461" s="50"/>
      <c r="R461" s="50"/>
      <c r="S461" s="43"/>
      <c r="T461" s="43"/>
      <c r="U461" s="43"/>
      <c r="V461" s="43"/>
      <c r="W461" s="43"/>
      <c r="X461" s="43"/>
      <c r="Y461" s="51"/>
      <c r="Z461" s="52">
        <v>1.39</v>
      </c>
      <c r="AA461" s="42" t="s">
        <v>111</v>
      </c>
      <c r="AB461" s="84" t="s">
        <v>2285</v>
      </c>
      <c r="AC461" s="54" t="s">
        <v>2236</v>
      </c>
      <c r="AD461" s="54" t="s">
        <v>99</v>
      </c>
      <c r="AE461" s="85" t="str">
        <f t="shared" si="57"/>
        <v>12</v>
      </c>
      <c r="AF461" s="55">
        <v>0.93</v>
      </c>
      <c r="AG461" s="80">
        <f t="shared" si="56"/>
        <v>1.302</v>
      </c>
      <c r="AH461" s="55">
        <f t="shared" si="2"/>
        <v>-1.251</v>
      </c>
      <c r="AI461" s="55">
        <f t="shared" si="9"/>
        <v>1.302</v>
      </c>
      <c r="AJ461" s="41">
        <f t="shared" si="3"/>
        <v>0.3309352518</v>
      </c>
      <c r="AK461" s="39"/>
      <c r="AL461" s="39"/>
      <c r="AM461" s="39"/>
      <c r="AN461" s="39"/>
      <c r="AO461" s="39"/>
      <c r="AP461" s="39"/>
      <c r="AQ461" s="39"/>
      <c r="AR461" s="39"/>
    </row>
    <row r="462" ht="15.75" customHeight="1">
      <c r="A462" s="96"/>
      <c r="B462" s="82" t="s">
        <v>45</v>
      </c>
      <c r="C462" s="83" t="s">
        <v>2286</v>
      </c>
      <c r="D462" s="45" t="s">
        <v>2287</v>
      </c>
      <c r="E462" s="42">
        <v>1.0</v>
      </c>
      <c r="F462" s="42">
        <v>0.0</v>
      </c>
      <c r="G462" s="42" t="s">
        <v>47</v>
      </c>
      <c r="H462" s="78" t="s">
        <v>2288</v>
      </c>
      <c r="I462" s="47" t="s">
        <v>2289</v>
      </c>
      <c r="J462" s="48"/>
      <c r="K462" s="48"/>
      <c r="L462" s="48"/>
      <c r="M462" s="43"/>
      <c r="N462" s="42">
        <v>1.0</v>
      </c>
      <c r="O462" s="49">
        <v>1000.0</v>
      </c>
      <c r="P462" s="50"/>
      <c r="Q462" s="50"/>
      <c r="R462" s="50"/>
      <c r="S462" s="43"/>
      <c r="T462" s="43"/>
      <c r="U462" s="43"/>
      <c r="V462" s="43"/>
      <c r="W462" s="43"/>
      <c r="X462" s="43"/>
      <c r="Y462" s="51"/>
      <c r="Z462" s="52">
        <v>1.49</v>
      </c>
      <c r="AA462" s="42" t="s">
        <v>1712</v>
      </c>
      <c r="AB462" s="84" t="s">
        <v>2290</v>
      </c>
      <c r="AC462" s="54" t="s">
        <v>2291</v>
      </c>
      <c r="AD462" s="54" t="s">
        <v>99</v>
      </c>
      <c r="AE462" s="55" t="str">
        <f t="shared" si="57"/>
        <v>12</v>
      </c>
      <c r="AF462" s="55">
        <v>0.97</v>
      </c>
      <c r="AG462" s="56">
        <f>AF462*0.49+AF462</f>
        <v>1.4453</v>
      </c>
      <c r="AH462" s="55">
        <f t="shared" si="2"/>
        <v>-1.341</v>
      </c>
      <c r="AI462" s="55">
        <f t="shared" si="9"/>
        <v>1.358</v>
      </c>
      <c r="AJ462" s="41">
        <f t="shared" si="3"/>
        <v>0.3489932886</v>
      </c>
      <c r="AK462" s="74"/>
      <c r="AL462" s="74"/>
      <c r="AM462" s="74"/>
      <c r="AN462" s="74"/>
      <c r="AO462" s="74"/>
      <c r="AP462" s="74"/>
      <c r="AQ462" s="74"/>
      <c r="AR462" s="74"/>
    </row>
    <row r="463" ht="15.75" customHeight="1">
      <c r="A463" s="96"/>
      <c r="B463" s="82" t="s">
        <v>45</v>
      </c>
      <c r="C463" s="83" t="s">
        <v>2292</v>
      </c>
      <c r="D463" s="45" t="s">
        <v>2293</v>
      </c>
      <c r="E463" s="42">
        <v>1.0</v>
      </c>
      <c r="F463" s="42">
        <v>0.0</v>
      </c>
      <c r="G463" s="42" t="s">
        <v>47</v>
      </c>
      <c r="H463" s="78" t="s">
        <v>2294</v>
      </c>
      <c r="I463" s="47" t="s">
        <v>2295</v>
      </c>
      <c r="J463" s="48"/>
      <c r="K463" s="48"/>
      <c r="L463" s="48"/>
      <c r="M463" s="43"/>
      <c r="N463" s="42">
        <v>1.0</v>
      </c>
      <c r="O463" s="49">
        <v>1000.0</v>
      </c>
      <c r="P463" s="50"/>
      <c r="Q463" s="50"/>
      <c r="R463" s="50"/>
      <c r="S463" s="43"/>
      <c r="T463" s="43"/>
      <c r="U463" s="43"/>
      <c r="V463" s="43"/>
      <c r="W463" s="43"/>
      <c r="X463" s="43"/>
      <c r="Y463" s="51"/>
      <c r="Z463" s="52">
        <v>1.49</v>
      </c>
      <c r="AA463" s="42" t="s">
        <v>1712</v>
      </c>
      <c r="AB463" s="95" t="s">
        <v>2296</v>
      </c>
      <c r="AC463" s="148" t="s">
        <v>2291</v>
      </c>
      <c r="AD463" s="54" t="s">
        <v>99</v>
      </c>
      <c r="AE463" s="55" t="str">
        <f t="shared" si="57"/>
        <v>12</v>
      </c>
      <c r="AF463" s="55">
        <v>1.02</v>
      </c>
      <c r="AG463" s="56">
        <f>AF463*0.42+AF463</f>
        <v>1.4484</v>
      </c>
      <c r="AH463" s="55">
        <f t="shared" si="2"/>
        <v>-1.341</v>
      </c>
      <c r="AI463" s="55">
        <f t="shared" si="9"/>
        <v>1.428</v>
      </c>
      <c r="AJ463" s="41">
        <f t="shared" si="3"/>
        <v>0.3154362416</v>
      </c>
      <c r="AK463" s="55"/>
      <c r="AL463" s="55"/>
      <c r="AM463" s="55"/>
      <c r="AN463" s="55"/>
      <c r="AO463" s="55"/>
      <c r="AP463" s="55"/>
      <c r="AQ463" s="55"/>
      <c r="AR463" s="55"/>
    </row>
    <row r="464" ht="15.75" customHeight="1">
      <c r="A464" s="101"/>
      <c r="B464" s="60" t="s">
        <v>45</v>
      </c>
      <c r="C464" s="61" t="s">
        <v>2297</v>
      </c>
      <c r="D464" s="62" t="s">
        <v>2298</v>
      </c>
      <c r="E464" s="63">
        <v>0.0</v>
      </c>
      <c r="F464" s="63">
        <v>0.0</v>
      </c>
      <c r="G464" s="63" t="s">
        <v>86</v>
      </c>
      <c r="H464" s="102" t="s">
        <v>2299</v>
      </c>
      <c r="I464" s="64" t="s">
        <v>2300</v>
      </c>
      <c r="J464" s="65"/>
      <c r="K464" s="65"/>
      <c r="L464" s="65"/>
      <c r="M464" s="66"/>
      <c r="N464" s="63">
        <v>0.0</v>
      </c>
      <c r="O464" s="67">
        <v>0.0</v>
      </c>
      <c r="P464" s="68"/>
      <c r="Q464" s="68"/>
      <c r="R464" s="68"/>
      <c r="S464" s="66"/>
      <c r="T464" s="66"/>
      <c r="U464" s="66"/>
      <c r="V464" s="66"/>
      <c r="W464" s="66"/>
      <c r="X464" s="66"/>
      <c r="Y464" s="69"/>
      <c r="Z464" s="70">
        <v>1.49</v>
      </c>
      <c r="AA464" s="63" t="s">
        <v>111</v>
      </c>
      <c r="AB464" s="71" t="s">
        <v>2301</v>
      </c>
      <c r="AC464" s="72" t="s">
        <v>2291</v>
      </c>
      <c r="AD464" s="72" t="s">
        <v>2302</v>
      </c>
      <c r="AE464" s="74" t="str">
        <f t="shared" si="57"/>
        <v>15</v>
      </c>
      <c r="AF464" s="74">
        <v>0.99</v>
      </c>
      <c r="AG464" s="75">
        <f t="shared" ref="AG464:AG506" si="58">AF464*0.4+AF464</f>
        <v>1.386</v>
      </c>
      <c r="AH464" s="74">
        <f t="shared" si="2"/>
        <v>-1.341</v>
      </c>
      <c r="AI464" s="74">
        <f t="shared" si="9"/>
        <v>1.386</v>
      </c>
      <c r="AJ464" s="41">
        <f t="shared" si="3"/>
        <v>0.3355704698</v>
      </c>
      <c r="AK464" s="74"/>
      <c r="AL464" s="74"/>
      <c r="AM464" s="74"/>
      <c r="AN464" s="74"/>
      <c r="AO464" s="74"/>
      <c r="AP464" s="74"/>
      <c r="AQ464" s="74"/>
      <c r="AR464" s="74"/>
    </row>
    <row r="465" ht="15.75" customHeight="1">
      <c r="A465" s="81"/>
      <c r="B465" s="82" t="s">
        <v>45</v>
      </c>
      <c r="C465" s="83" t="s">
        <v>2303</v>
      </c>
      <c r="D465" s="45" t="s">
        <v>2304</v>
      </c>
      <c r="E465" s="42">
        <v>1.0</v>
      </c>
      <c r="F465" s="42">
        <v>0.0</v>
      </c>
      <c r="G465" s="42" t="s">
        <v>47</v>
      </c>
      <c r="H465" s="78" t="s">
        <v>2304</v>
      </c>
      <c r="I465" s="47" t="s">
        <v>2305</v>
      </c>
      <c r="J465" s="48"/>
      <c r="K465" s="48"/>
      <c r="L465" s="48"/>
      <c r="M465" s="43"/>
      <c r="N465" s="42">
        <v>1.0</v>
      </c>
      <c r="O465" s="49">
        <v>1000.0</v>
      </c>
      <c r="P465" s="50"/>
      <c r="Q465" s="50"/>
      <c r="R465" s="50"/>
      <c r="S465" s="43"/>
      <c r="T465" s="43"/>
      <c r="U465" s="43"/>
      <c r="V465" s="43"/>
      <c r="W465" s="43"/>
      <c r="X465" s="43"/>
      <c r="Y465" s="51"/>
      <c r="Z465" s="52">
        <v>0.89</v>
      </c>
      <c r="AA465" s="42" t="s">
        <v>111</v>
      </c>
      <c r="AB465" s="84" t="s">
        <v>2306</v>
      </c>
      <c r="AC465" s="54" t="s">
        <v>2291</v>
      </c>
      <c r="AD465" s="54" t="s">
        <v>99</v>
      </c>
      <c r="AE465" s="85" t="str">
        <f t="shared" si="57"/>
        <v>12</v>
      </c>
      <c r="AF465" s="55">
        <v>0.58</v>
      </c>
      <c r="AG465" s="56">
        <f t="shared" si="58"/>
        <v>0.812</v>
      </c>
      <c r="AH465" s="55">
        <f t="shared" si="2"/>
        <v>-0.801</v>
      </c>
      <c r="AI465" s="55">
        <f t="shared" si="9"/>
        <v>0.812</v>
      </c>
      <c r="AJ465" s="41">
        <f t="shared" si="3"/>
        <v>0.3483146067</v>
      </c>
      <c r="AK465" s="55"/>
      <c r="AL465" s="55"/>
      <c r="AM465" s="55"/>
      <c r="AN465" s="55"/>
      <c r="AO465" s="55"/>
      <c r="AP465" s="55"/>
      <c r="AQ465" s="55"/>
      <c r="AR465" s="55"/>
    </row>
    <row r="466" ht="15.75" customHeight="1">
      <c r="A466" s="81"/>
      <c r="B466" s="82" t="s">
        <v>45</v>
      </c>
      <c r="C466" s="83" t="s">
        <v>2307</v>
      </c>
      <c r="D466" s="45" t="s">
        <v>2308</v>
      </c>
      <c r="E466" s="42">
        <v>1.0</v>
      </c>
      <c r="F466" s="42">
        <v>0.0</v>
      </c>
      <c r="G466" s="42" t="s">
        <v>47</v>
      </c>
      <c r="H466" s="78" t="s">
        <v>2308</v>
      </c>
      <c r="I466" s="47" t="s">
        <v>2309</v>
      </c>
      <c r="J466" s="48"/>
      <c r="K466" s="48"/>
      <c r="L466" s="48"/>
      <c r="M466" s="43"/>
      <c r="N466" s="42">
        <v>1.0</v>
      </c>
      <c r="O466" s="49">
        <v>1000.0</v>
      </c>
      <c r="P466" s="50"/>
      <c r="Q466" s="50"/>
      <c r="R466" s="50"/>
      <c r="S466" s="43"/>
      <c r="T466" s="43"/>
      <c r="U466" s="43"/>
      <c r="V466" s="43"/>
      <c r="W466" s="43"/>
      <c r="X466" s="43"/>
      <c r="Y466" s="51"/>
      <c r="Z466" s="52">
        <v>0.89</v>
      </c>
      <c r="AA466" s="42" t="s">
        <v>111</v>
      </c>
      <c r="AB466" s="84" t="s">
        <v>2310</v>
      </c>
      <c r="AC466" s="54" t="s">
        <v>2291</v>
      </c>
      <c r="AD466" s="54" t="s">
        <v>99</v>
      </c>
      <c r="AE466" s="85" t="str">
        <f t="shared" si="57"/>
        <v>12</v>
      </c>
      <c r="AF466" s="55">
        <v>0.58</v>
      </c>
      <c r="AG466" s="56">
        <f t="shared" si="58"/>
        <v>0.812</v>
      </c>
      <c r="AH466" s="55">
        <f t="shared" si="2"/>
        <v>-0.801</v>
      </c>
      <c r="AI466" s="55">
        <f t="shared" si="9"/>
        <v>0.812</v>
      </c>
      <c r="AJ466" s="41">
        <f t="shared" si="3"/>
        <v>0.3483146067</v>
      </c>
      <c r="AK466" s="55"/>
      <c r="AL466" s="55"/>
      <c r="AM466" s="55"/>
      <c r="AN466" s="55"/>
      <c r="AO466" s="55"/>
      <c r="AP466" s="55"/>
      <c r="AQ466" s="55"/>
      <c r="AR466" s="55"/>
    </row>
    <row r="467" ht="15.75" customHeight="1">
      <c r="A467" s="81"/>
      <c r="B467" s="82" t="s">
        <v>45</v>
      </c>
      <c r="C467" s="83" t="s">
        <v>2311</v>
      </c>
      <c r="D467" s="45" t="s">
        <v>2312</v>
      </c>
      <c r="E467" s="42">
        <v>1.0</v>
      </c>
      <c r="F467" s="42">
        <v>0.0</v>
      </c>
      <c r="G467" s="42" t="s">
        <v>47</v>
      </c>
      <c r="H467" s="78" t="s">
        <v>2312</v>
      </c>
      <c r="I467" s="47" t="s">
        <v>2313</v>
      </c>
      <c r="J467" s="48"/>
      <c r="K467" s="48"/>
      <c r="L467" s="48"/>
      <c r="M467" s="43"/>
      <c r="N467" s="42">
        <v>1.0</v>
      </c>
      <c r="O467" s="49">
        <v>1000.0</v>
      </c>
      <c r="P467" s="50"/>
      <c r="Q467" s="50"/>
      <c r="R467" s="50"/>
      <c r="S467" s="43"/>
      <c r="T467" s="43"/>
      <c r="U467" s="43"/>
      <c r="V467" s="43"/>
      <c r="W467" s="43"/>
      <c r="X467" s="43"/>
      <c r="Y467" s="51"/>
      <c r="Z467" s="52">
        <v>0.89</v>
      </c>
      <c r="AA467" s="42" t="s">
        <v>111</v>
      </c>
      <c r="AB467" s="84" t="s">
        <v>2314</v>
      </c>
      <c r="AC467" s="54" t="s">
        <v>2291</v>
      </c>
      <c r="AD467" s="54" t="s">
        <v>99</v>
      </c>
      <c r="AE467" s="85" t="str">
        <f t="shared" si="57"/>
        <v>12</v>
      </c>
      <c r="AF467" s="55">
        <v>0.58</v>
      </c>
      <c r="AG467" s="56">
        <f t="shared" si="58"/>
        <v>0.812</v>
      </c>
      <c r="AH467" s="55">
        <f t="shared" si="2"/>
        <v>-0.801</v>
      </c>
      <c r="AI467" s="55">
        <f t="shared" si="9"/>
        <v>0.812</v>
      </c>
      <c r="AJ467" s="41">
        <f t="shared" si="3"/>
        <v>0.3483146067</v>
      </c>
      <c r="AK467" s="55"/>
      <c r="AL467" s="55"/>
      <c r="AM467" s="55"/>
      <c r="AN467" s="55"/>
      <c r="AO467" s="55"/>
      <c r="AP467" s="55"/>
      <c r="AQ467" s="55"/>
      <c r="AR467" s="55"/>
    </row>
    <row r="468" ht="15.75" customHeight="1">
      <c r="A468" s="81"/>
      <c r="B468" s="82" t="s">
        <v>45</v>
      </c>
      <c r="C468" s="83" t="s">
        <v>2315</v>
      </c>
      <c r="D468" s="45" t="s">
        <v>2316</v>
      </c>
      <c r="E468" s="42">
        <v>1.0</v>
      </c>
      <c r="F468" s="42">
        <v>0.0</v>
      </c>
      <c r="G468" s="42" t="s">
        <v>47</v>
      </c>
      <c r="H468" s="78" t="s">
        <v>2316</v>
      </c>
      <c r="I468" s="47" t="s">
        <v>2317</v>
      </c>
      <c r="J468" s="48"/>
      <c r="K468" s="48"/>
      <c r="L468" s="48"/>
      <c r="M468" s="43"/>
      <c r="N468" s="42">
        <v>1.0</v>
      </c>
      <c r="O468" s="49">
        <v>1000.0</v>
      </c>
      <c r="P468" s="50"/>
      <c r="Q468" s="50"/>
      <c r="R468" s="50"/>
      <c r="S468" s="43"/>
      <c r="T468" s="43"/>
      <c r="U468" s="43"/>
      <c r="V468" s="43"/>
      <c r="W468" s="43"/>
      <c r="X468" s="43"/>
      <c r="Y468" s="51"/>
      <c r="Z468" s="52">
        <v>0.89</v>
      </c>
      <c r="AA468" s="42" t="s">
        <v>111</v>
      </c>
      <c r="AB468" s="84" t="s">
        <v>2318</v>
      </c>
      <c r="AC468" s="54" t="s">
        <v>2291</v>
      </c>
      <c r="AD468" s="54" t="s">
        <v>99</v>
      </c>
      <c r="AE468" s="85" t="str">
        <f t="shared" si="57"/>
        <v>12</v>
      </c>
      <c r="AF468" s="55">
        <v>0.58</v>
      </c>
      <c r="AG468" s="56">
        <f t="shared" si="58"/>
        <v>0.812</v>
      </c>
      <c r="AH468" s="55">
        <f t="shared" si="2"/>
        <v>-0.801</v>
      </c>
      <c r="AI468" s="55">
        <f t="shared" si="9"/>
        <v>0.812</v>
      </c>
      <c r="AJ468" s="57">
        <f t="shared" si="3"/>
        <v>0.3483146067</v>
      </c>
      <c r="AK468" s="55"/>
      <c r="AL468" s="55"/>
      <c r="AM468" s="55"/>
      <c r="AN468" s="55"/>
      <c r="AO468" s="55"/>
      <c r="AP468" s="55"/>
      <c r="AQ468" s="55"/>
      <c r="AR468" s="55"/>
    </row>
    <row r="469" ht="15.75" customHeight="1">
      <c r="A469" s="81"/>
      <c r="B469" s="82" t="s">
        <v>45</v>
      </c>
      <c r="C469" s="83" t="s">
        <v>2319</v>
      </c>
      <c r="D469" s="45" t="s">
        <v>2320</v>
      </c>
      <c r="E469" s="42">
        <v>1.0</v>
      </c>
      <c r="F469" s="42">
        <v>0.0</v>
      </c>
      <c r="G469" s="42" t="s">
        <v>47</v>
      </c>
      <c r="H469" s="45" t="s">
        <v>2320</v>
      </c>
      <c r="I469" s="47" t="s">
        <v>2321</v>
      </c>
      <c r="J469" s="48"/>
      <c r="K469" s="48"/>
      <c r="L469" s="48"/>
      <c r="M469" s="43"/>
      <c r="N469" s="42">
        <v>1.0</v>
      </c>
      <c r="O469" s="49">
        <v>1000.0</v>
      </c>
      <c r="P469" s="50"/>
      <c r="Q469" s="50"/>
      <c r="R469" s="50"/>
      <c r="S469" s="43"/>
      <c r="T469" s="43"/>
      <c r="U469" s="43"/>
      <c r="V469" s="43"/>
      <c r="W469" s="43"/>
      <c r="X469" s="43"/>
      <c r="Y469" s="51"/>
      <c r="Z469" s="52">
        <v>1.25</v>
      </c>
      <c r="AA469" s="42" t="s">
        <v>1712</v>
      </c>
      <c r="AB469" s="84" t="s">
        <v>2322</v>
      </c>
      <c r="AC469" s="54" t="s">
        <v>2291</v>
      </c>
      <c r="AD469" s="54" t="s">
        <v>99</v>
      </c>
      <c r="AE469" s="85" t="str">
        <f t="shared" si="57"/>
        <v>12</v>
      </c>
      <c r="AF469" s="55">
        <v>0.8</v>
      </c>
      <c r="AG469" s="56">
        <f t="shared" si="58"/>
        <v>1.12</v>
      </c>
      <c r="AH469" s="55">
        <f t="shared" si="2"/>
        <v>-1.125</v>
      </c>
      <c r="AI469" s="55">
        <f t="shared" si="9"/>
        <v>1.12</v>
      </c>
      <c r="AJ469" s="57">
        <f t="shared" si="3"/>
        <v>0.36</v>
      </c>
      <c r="AK469" s="55"/>
      <c r="AL469" s="55"/>
      <c r="AM469" s="55"/>
      <c r="AN469" s="55"/>
      <c r="AO469" s="55"/>
      <c r="AP469" s="55"/>
      <c r="AQ469" s="55"/>
      <c r="AR469" s="55"/>
    </row>
    <row r="470" ht="15.75" customHeight="1">
      <c r="A470" s="59"/>
      <c r="B470" s="60" t="s">
        <v>45</v>
      </c>
      <c r="C470" s="61" t="s">
        <v>2323</v>
      </c>
      <c r="D470" s="62" t="s">
        <v>2324</v>
      </c>
      <c r="E470" s="63">
        <v>0.0</v>
      </c>
      <c r="F470" s="63">
        <v>0.0</v>
      </c>
      <c r="G470" s="63" t="s">
        <v>86</v>
      </c>
      <c r="H470" s="62" t="s">
        <v>2324</v>
      </c>
      <c r="I470" s="64" t="s">
        <v>2325</v>
      </c>
      <c r="J470" s="65"/>
      <c r="K470" s="65"/>
      <c r="L470" s="65"/>
      <c r="M470" s="66"/>
      <c r="N470" s="63">
        <v>0.0</v>
      </c>
      <c r="O470" s="67">
        <v>0.0</v>
      </c>
      <c r="P470" s="68"/>
      <c r="Q470" s="68"/>
      <c r="R470" s="68"/>
      <c r="S470" s="66"/>
      <c r="T470" s="66"/>
      <c r="U470" s="66"/>
      <c r="V470" s="66"/>
      <c r="W470" s="66"/>
      <c r="X470" s="66"/>
      <c r="Y470" s="69"/>
      <c r="Z470" s="70">
        <v>1.35</v>
      </c>
      <c r="AA470" s="63" t="s">
        <v>111</v>
      </c>
      <c r="AB470" s="71" t="s">
        <v>2326</v>
      </c>
      <c r="AC470" s="72" t="s">
        <v>2291</v>
      </c>
      <c r="AD470" s="72" t="s">
        <v>199</v>
      </c>
      <c r="AE470" s="73" t="str">
        <f t="shared" si="57"/>
        <v>24</v>
      </c>
      <c r="AF470" s="74">
        <v>0.88</v>
      </c>
      <c r="AG470" s="75">
        <f t="shared" si="58"/>
        <v>1.232</v>
      </c>
      <c r="AH470" s="74">
        <f t="shared" si="2"/>
        <v>-1.215</v>
      </c>
      <c r="AI470" s="74">
        <f t="shared" si="9"/>
        <v>1.232</v>
      </c>
      <c r="AJ470" s="41">
        <f t="shared" si="3"/>
        <v>0.3481481481</v>
      </c>
      <c r="AK470" s="74"/>
      <c r="AL470" s="74"/>
      <c r="AM470" s="74"/>
      <c r="AN470" s="74"/>
      <c r="AO470" s="74"/>
      <c r="AP470" s="74"/>
      <c r="AQ470" s="74"/>
      <c r="AR470" s="74"/>
    </row>
    <row r="471" ht="15.75" customHeight="1">
      <c r="A471" s="59"/>
      <c r="B471" s="60" t="s">
        <v>45</v>
      </c>
      <c r="C471" s="61" t="s">
        <v>2327</v>
      </c>
      <c r="D471" s="62" t="s">
        <v>2328</v>
      </c>
      <c r="E471" s="63">
        <v>0.0</v>
      </c>
      <c r="F471" s="63">
        <v>0.0</v>
      </c>
      <c r="G471" s="63" t="s">
        <v>86</v>
      </c>
      <c r="H471" s="62" t="s">
        <v>2328</v>
      </c>
      <c r="I471" s="64" t="s">
        <v>2329</v>
      </c>
      <c r="J471" s="65"/>
      <c r="K471" s="65"/>
      <c r="L471" s="65"/>
      <c r="M471" s="66"/>
      <c r="N471" s="63">
        <v>0.0</v>
      </c>
      <c r="O471" s="67">
        <v>0.0</v>
      </c>
      <c r="P471" s="68"/>
      <c r="Q471" s="68"/>
      <c r="R471" s="68"/>
      <c r="S471" s="66"/>
      <c r="T471" s="66"/>
      <c r="U471" s="66"/>
      <c r="V471" s="66"/>
      <c r="W471" s="66"/>
      <c r="X471" s="66"/>
      <c r="Y471" s="69"/>
      <c r="Z471" s="70">
        <v>1.35</v>
      </c>
      <c r="AA471" s="63" t="s">
        <v>111</v>
      </c>
      <c r="AB471" s="71" t="s">
        <v>2330</v>
      </c>
      <c r="AC471" s="72" t="s">
        <v>2291</v>
      </c>
      <c r="AD471" s="72" t="s">
        <v>199</v>
      </c>
      <c r="AE471" s="73" t="str">
        <f t="shared" si="57"/>
        <v>24</v>
      </c>
      <c r="AF471" s="74">
        <v>0.88</v>
      </c>
      <c r="AG471" s="75">
        <f t="shared" si="58"/>
        <v>1.232</v>
      </c>
      <c r="AH471" s="74">
        <f t="shared" si="2"/>
        <v>-1.215</v>
      </c>
      <c r="AI471" s="74">
        <f t="shared" si="9"/>
        <v>1.232</v>
      </c>
      <c r="AJ471" s="41">
        <f t="shared" si="3"/>
        <v>0.3481481481</v>
      </c>
      <c r="AK471" s="74"/>
      <c r="AL471" s="74"/>
      <c r="AM471" s="74"/>
      <c r="AN471" s="74"/>
      <c r="AO471" s="74"/>
      <c r="AP471" s="74"/>
      <c r="AQ471" s="74"/>
      <c r="AR471" s="74"/>
    </row>
    <row r="472" ht="15.75" customHeight="1">
      <c r="A472" s="59"/>
      <c r="B472" s="60" t="s">
        <v>45</v>
      </c>
      <c r="C472" s="61" t="s">
        <v>2331</v>
      </c>
      <c r="D472" s="62" t="s">
        <v>2332</v>
      </c>
      <c r="E472" s="63">
        <v>0.0</v>
      </c>
      <c r="F472" s="63">
        <v>0.0</v>
      </c>
      <c r="G472" s="63" t="s">
        <v>86</v>
      </c>
      <c r="H472" s="62" t="s">
        <v>2332</v>
      </c>
      <c r="I472" s="64" t="s">
        <v>2333</v>
      </c>
      <c r="J472" s="65"/>
      <c r="K472" s="65"/>
      <c r="L472" s="65"/>
      <c r="M472" s="66"/>
      <c r="N472" s="63">
        <v>0.0</v>
      </c>
      <c r="O472" s="67">
        <v>0.0</v>
      </c>
      <c r="P472" s="68"/>
      <c r="Q472" s="68"/>
      <c r="R472" s="68"/>
      <c r="S472" s="66"/>
      <c r="T472" s="66"/>
      <c r="U472" s="66"/>
      <c r="V472" s="66"/>
      <c r="W472" s="66"/>
      <c r="X472" s="66"/>
      <c r="Y472" s="69"/>
      <c r="Z472" s="70">
        <v>1.35</v>
      </c>
      <c r="AA472" s="63" t="s">
        <v>111</v>
      </c>
      <c r="AB472" s="71" t="s">
        <v>2334</v>
      </c>
      <c r="AC472" s="72" t="s">
        <v>2291</v>
      </c>
      <c r="AD472" s="72" t="s">
        <v>199</v>
      </c>
      <c r="AE472" s="73" t="str">
        <f t="shared" si="57"/>
        <v>24</v>
      </c>
      <c r="AF472" s="74">
        <v>0.88</v>
      </c>
      <c r="AG472" s="75">
        <f t="shared" si="58"/>
        <v>1.232</v>
      </c>
      <c r="AH472" s="74">
        <f t="shared" si="2"/>
        <v>-1.215</v>
      </c>
      <c r="AI472" s="74">
        <f t="shared" si="9"/>
        <v>1.232</v>
      </c>
      <c r="AJ472" s="41">
        <f t="shared" si="3"/>
        <v>0.3481481481</v>
      </c>
      <c r="AK472" s="73"/>
      <c r="AL472" s="73"/>
      <c r="AM472" s="73"/>
      <c r="AN472" s="73"/>
      <c r="AO472" s="73"/>
      <c r="AP472" s="73"/>
      <c r="AQ472" s="73"/>
      <c r="AR472" s="73"/>
    </row>
    <row r="473" ht="15.75" customHeight="1">
      <c r="A473" s="96"/>
      <c r="B473" s="82" t="s">
        <v>45</v>
      </c>
      <c r="C473" s="83" t="s">
        <v>2335</v>
      </c>
      <c r="D473" s="45" t="s">
        <v>2336</v>
      </c>
      <c r="E473" s="42">
        <v>1.0</v>
      </c>
      <c r="F473" s="42">
        <v>0.0</v>
      </c>
      <c r="G473" s="42" t="s">
        <v>47</v>
      </c>
      <c r="H473" s="78" t="s">
        <v>2337</v>
      </c>
      <c r="I473" s="47" t="s">
        <v>2338</v>
      </c>
      <c r="J473" s="48"/>
      <c r="K473" s="48"/>
      <c r="L473" s="48"/>
      <c r="M473" s="43"/>
      <c r="N473" s="42">
        <v>1.0</v>
      </c>
      <c r="O473" s="49">
        <v>1000.0</v>
      </c>
      <c r="P473" s="50"/>
      <c r="Q473" s="50"/>
      <c r="R473" s="50"/>
      <c r="S473" s="43"/>
      <c r="T473" s="43"/>
      <c r="U473" s="43"/>
      <c r="V473" s="43"/>
      <c r="W473" s="43"/>
      <c r="X473" s="43"/>
      <c r="Y473" s="51"/>
      <c r="Z473" s="52">
        <v>1.49</v>
      </c>
      <c r="AA473" s="42" t="s">
        <v>111</v>
      </c>
      <c r="AB473" s="84" t="s">
        <v>2339</v>
      </c>
      <c r="AC473" s="54" t="s">
        <v>2291</v>
      </c>
      <c r="AD473" s="54" t="s">
        <v>2302</v>
      </c>
      <c r="AE473" s="55" t="str">
        <f t="shared" si="57"/>
        <v>15</v>
      </c>
      <c r="AF473" s="55">
        <v>0.99</v>
      </c>
      <c r="AG473" s="56">
        <f t="shared" si="58"/>
        <v>1.386</v>
      </c>
      <c r="AH473" s="55">
        <f t="shared" si="2"/>
        <v>-1.341</v>
      </c>
      <c r="AI473" s="55">
        <f t="shared" si="9"/>
        <v>1.386</v>
      </c>
      <c r="AJ473" s="41">
        <f t="shared" si="3"/>
        <v>0.3355704698</v>
      </c>
      <c r="AK473" s="55"/>
      <c r="AL473" s="55"/>
      <c r="AM473" s="55"/>
      <c r="AN473" s="55"/>
      <c r="AO473" s="55"/>
      <c r="AP473" s="55"/>
      <c r="AQ473" s="55"/>
      <c r="AR473" s="55"/>
    </row>
    <row r="474" ht="15.75" customHeight="1">
      <c r="A474" s="96"/>
      <c r="B474" s="82" t="s">
        <v>45</v>
      </c>
      <c r="C474" s="83" t="s">
        <v>2340</v>
      </c>
      <c r="D474" s="45" t="s">
        <v>2341</v>
      </c>
      <c r="E474" s="77">
        <v>1.0</v>
      </c>
      <c r="F474" s="42">
        <v>0.0</v>
      </c>
      <c r="G474" s="42" t="s">
        <v>47</v>
      </c>
      <c r="H474" s="45" t="s">
        <v>2342</v>
      </c>
      <c r="I474" s="47" t="s">
        <v>2343</v>
      </c>
      <c r="J474" s="48"/>
      <c r="K474" s="48"/>
      <c r="L474" s="48"/>
      <c r="M474" s="43"/>
      <c r="N474" s="42">
        <v>1.0</v>
      </c>
      <c r="O474" s="49">
        <v>1000.0</v>
      </c>
      <c r="P474" s="50"/>
      <c r="Q474" s="50"/>
      <c r="R474" s="50"/>
      <c r="S474" s="43"/>
      <c r="T474" s="43"/>
      <c r="U474" s="43"/>
      <c r="V474" s="43"/>
      <c r="W474" s="43"/>
      <c r="X474" s="43"/>
      <c r="Y474" s="51"/>
      <c r="Z474" s="188">
        <v>1.15</v>
      </c>
      <c r="AA474" s="42" t="s">
        <v>167</v>
      </c>
      <c r="AB474" s="84" t="s">
        <v>2344</v>
      </c>
      <c r="AC474" s="54" t="s">
        <v>2345</v>
      </c>
      <c r="AD474" s="54" t="s">
        <v>99</v>
      </c>
      <c r="AE474" s="55" t="str">
        <f t="shared" si="57"/>
        <v>12</v>
      </c>
      <c r="AF474" s="189">
        <v>0.76</v>
      </c>
      <c r="AG474" s="56">
        <f t="shared" si="58"/>
        <v>1.064</v>
      </c>
      <c r="AH474" s="55">
        <f t="shared" si="2"/>
        <v>-1.035</v>
      </c>
      <c r="AI474" s="55">
        <f t="shared" si="9"/>
        <v>1.064</v>
      </c>
      <c r="AJ474" s="57">
        <f t="shared" si="3"/>
        <v>0.3391304348</v>
      </c>
      <c r="AK474" s="55"/>
      <c r="AL474" s="55"/>
      <c r="AM474" s="55"/>
      <c r="AN474" s="55"/>
      <c r="AO474" s="55"/>
      <c r="AP474" s="55"/>
      <c r="AQ474" s="55"/>
      <c r="AR474" s="55"/>
    </row>
    <row r="475" ht="15.75" customHeight="1">
      <c r="A475" s="101"/>
      <c r="B475" s="60" t="s">
        <v>45</v>
      </c>
      <c r="C475" s="192" t="s">
        <v>2346</v>
      </c>
      <c r="D475" s="62" t="s">
        <v>2347</v>
      </c>
      <c r="E475" s="63">
        <v>0.0</v>
      </c>
      <c r="F475" s="63">
        <v>0.0</v>
      </c>
      <c r="G475" s="63" t="s">
        <v>86</v>
      </c>
      <c r="H475" s="102" t="s">
        <v>2348</v>
      </c>
      <c r="I475" s="64" t="s">
        <v>2349</v>
      </c>
      <c r="J475" s="65"/>
      <c r="K475" s="65"/>
      <c r="L475" s="65"/>
      <c r="M475" s="66"/>
      <c r="N475" s="63">
        <v>0.0</v>
      </c>
      <c r="O475" s="67">
        <v>0.0</v>
      </c>
      <c r="P475" s="68"/>
      <c r="Q475" s="68"/>
      <c r="R475" s="68"/>
      <c r="S475" s="66"/>
      <c r="T475" s="66"/>
      <c r="U475" s="66"/>
      <c r="V475" s="66"/>
      <c r="W475" s="66"/>
      <c r="X475" s="66"/>
      <c r="Y475" s="69"/>
      <c r="Z475" s="70">
        <v>0.79</v>
      </c>
      <c r="AA475" s="63" t="s">
        <v>167</v>
      </c>
      <c r="AB475" s="71" t="s">
        <v>2350</v>
      </c>
      <c r="AC475" s="72" t="s">
        <v>2345</v>
      </c>
      <c r="AD475" s="72" t="s">
        <v>99</v>
      </c>
      <c r="AE475" s="74" t="str">
        <f t="shared" si="57"/>
        <v>12</v>
      </c>
      <c r="AF475" s="74">
        <v>0.51</v>
      </c>
      <c r="AG475" s="75">
        <f t="shared" si="58"/>
        <v>0.714</v>
      </c>
      <c r="AH475" s="74">
        <f t="shared" si="2"/>
        <v>-0.711</v>
      </c>
      <c r="AI475" s="74">
        <f t="shared" si="9"/>
        <v>0.714</v>
      </c>
      <c r="AJ475" s="41">
        <f t="shared" si="3"/>
        <v>0.3544303797</v>
      </c>
      <c r="AK475" s="74"/>
      <c r="AL475" s="74"/>
      <c r="AM475" s="74"/>
      <c r="AN475" s="74"/>
      <c r="AO475" s="74"/>
      <c r="AP475" s="74"/>
      <c r="AQ475" s="74"/>
      <c r="AR475" s="74"/>
    </row>
    <row r="476" ht="15.75" customHeight="1">
      <c r="A476" s="96"/>
      <c r="B476" s="82" t="s">
        <v>45</v>
      </c>
      <c r="C476" s="83" t="s">
        <v>2351</v>
      </c>
      <c r="D476" s="129" t="s">
        <v>2352</v>
      </c>
      <c r="E476" s="42">
        <v>1.0</v>
      </c>
      <c r="F476" s="42">
        <v>0.0</v>
      </c>
      <c r="G476" s="42" t="s">
        <v>47</v>
      </c>
      <c r="H476" s="78" t="s">
        <v>2353</v>
      </c>
      <c r="I476" s="47" t="s">
        <v>2354</v>
      </c>
      <c r="J476" s="48"/>
      <c r="K476" s="48"/>
      <c r="L476" s="48"/>
      <c r="M476" s="43"/>
      <c r="N476" s="42">
        <v>1.0</v>
      </c>
      <c r="O476" s="49">
        <v>1000.0</v>
      </c>
      <c r="P476" s="50"/>
      <c r="Q476" s="50"/>
      <c r="R476" s="50"/>
      <c r="S476" s="43"/>
      <c r="T476" s="43"/>
      <c r="U476" s="43"/>
      <c r="V476" s="43"/>
      <c r="W476" s="43"/>
      <c r="X476" s="43"/>
      <c r="Y476" s="51"/>
      <c r="Z476" s="52">
        <v>0.79</v>
      </c>
      <c r="AA476" s="42" t="s">
        <v>167</v>
      </c>
      <c r="AB476" s="84" t="s">
        <v>2355</v>
      </c>
      <c r="AC476" s="54" t="s">
        <v>2345</v>
      </c>
      <c r="AD476" s="54" t="s">
        <v>99</v>
      </c>
      <c r="AE476" s="55" t="str">
        <f t="shared" si="57"/>
        <v>12</v>
      </c>
      <c r="AF476" s="55">
        <v>0.5</v>
      </c>
      <c r="AG476" s="56">
        <f t="shared" si="58"/>
        <v>0.7</v>
      </c>
      <c r="AH476" s="55">
        <f t="shared" si="2"/>
        <v>-0.711</v>
      </c>
      <c r="AI476" s="55">
        <f t="shared" si="9"/>
        <v>0.7</v>
      </c>
      <c r="AJ476" s="41">
        <f t="shared" si="3"/>
        <v>0.3670886076</v>
      </c>
      <c r="AK476" s="55"/>
      <c r="AL476" s="55"/>
      <c r="AM476" s="55"/>
      <c r="AN476" s="55"/>
      <c r="AO476" s="55"/>
      <c r="AP476" s="55"/>
      <c r="AQ476" s="55"/>
      <c r="AR476" s="55"/>
    </row>
    <row r="477" ht="15.75" customHeight="1">
      <c r="A477" s="193"/>
      <c r="B477" s="148" t="s">
        <v>45</v>
      </c>
      <c r="C477" s="83" t="s">
        <v>2356</v>
      </c>
      <c r="D477" s="129" t="s">
        <v>2357</v>
      </c>
      <c r="E477" s="42">
        <v>1.0</v>
      </c>
      <c r="F477" s="42">
        <v>0.0</v>
      </c>
      <c r="G477" s="42" t="s">
        <v>47</v>
      </c>
      <c r="H477" s="78" t="s">
        <v>2358</v>
      </c>
      <c r="I477" s="47" t="s">
        <v>2359</v>
      </c>
      <c r="J477" s="48"/>
      <c r="K477" s="48"/>
      <c r="L477" s="48"/>
      <c r="M477" s="43"/>
      <c r="N477" s="42">
        <v>1.0</v>
      </c>
      <c r="O477" s="49">
        <v>1000.0</v>
      </c>
      <c r="P477" s="50"/>
      <c r="Q477" s="50"/>
      <c r="R477" s="50"/>
      <c r="S477" s="43"/>
      <c r="T477" s="43"/>
      <c r="U477" s="43"/>
      <c r="V477" s="43"/>
      <c r="W477" s="43"/>
      <c r="X477" s="43"/>
      <c r="Y477" s="51"/>
      <c r="Z477" s="52">
        <v>0.99</v>
      </c>
      <c r="AA477" s="42" t="s">
        <v>167</v>
      </c>
      <c r="AB477" s="84" t="s">
        <v>2360</v>
      </c>
      <c r="AC477" s="54" t="s">
        <v>2345</v>
      </c>
      <c r="AD477" s="54" t="s">
        <v>99</v>
      </c>
      <c r="AE477" s="55" t="str">
        <f t="shared" si="57"/>
        <v>12</v>
      </c>
      <c r="AF477" s="55">
        <v>0.66</v>
      </c>
      <c r="AG477" s="56">
        <f t="shared" si="58"/>
        <v>0.924</v>
      </c>
      <c r="AH477" s="55">
        <f t="shared" si="2"/>
        <v>-0.891</v>
      </c>
      <c r="AI477" s="55">
        <f t="shared" si="9"/>
        <v>0.924</v>
      </c>
      <c r="AJ477" s="41">
        <f t="shared" si="3"/>
        <v>0.3333333333</v>
      </c>
      <c r="AK477" s="55"/>
      <c r="AL477" s="55"/>
      <c r="AM477" s="55"/>
      <c r="AN477" s="55"/>
      <c r="AO477" s="55"/>
      <c r="AP477" s="55"/>
      <c r="AQ477" s="55"/>
      <c r="AR477" s="55"/>
    </row>
    <row r="478" ht="15.75" customHeight="1">
      <c r="A478" s="194"/>
      <c r="B478" s="148" t="s">
        <v>45</v>
      </c>
      <c r="C478" s="83" t="s">
        <v>2361</v>
      </c>
      <c r="D478" s="45" t="s">
        <v>2362</v>
      </c>
      <c r="E478" s="42">
        <v>1.0</v>
      </c>
      <c r="F478" s="42">
        <v>0.0</v>
      </c>
      <c r="G478" s="42" t="s">
        <v>47</v>
      </c>
      <c r="H478" s="78" t="s">
        <v>2363</v>
      </c>
      <c r="I478" s="47" t="s">
        <v>2364</v>
      </c>
      <c r="J478" s="48"/>
      <c r="K478" s="48"/>
      <c r="L478" s="48"/>
      <c r="M478" s="43"/>
      <c r="N478" s="42">
        <v>1.0</v>
      </c>
      <c r="O478" s="49">
        <v>1000.0</v>
      </c>
      <c r="P478" s="50"/>
      <c r="Q478" s="50"/>
      <c r="R478" s="50"/>
      <c r="S478" s="43"/>
      <c r="T478" s="43"/>
      <c r="U478" s="43"/>
      <c r="V478" s="43"/>
      <c r="W478" s="43"/>
      <c r="X478" s="43"/>
      <c r="Y478" s="51"/>
      <c r="Z478" s="52">
        <v>1.49</v>
      </c>
      <c r="AA478" s="42" t="s">
        <v>167</v>
      </c>
      <c r="AB478" s="84" t="s">
        <v>2365</v>
      </c>
      <c r="AC478" s="54" t="s">
        <v>2345</v>
      </c>
      <c r="AD478" s="54" t="s">
        <v>99</v>
      </c>
      <c r="AE478" s="55" t="str">
        <f t="shared" si="57"/>
        <v>12</v>
      </c>
      <c r="AF478" s="55">
        <v>0.98</v>
      </c>
      <c r="AG478" s="56">
        <f t="shared" si="58"/>
        <v>1.372</v>
      </c>
      <c r="AH478" s="55">
        <f t="shared" si="2"/>
        <v>-1.341</v>
      </c>
      <c r="AI478" s="55">
        <f t="shared" si="9"/>
        <v>1.372</v>
      </c>
      <c r="AJ478" s="57">
        <f t="shared" si="3"/>
        <v>0.3422818792</v>
      </c>
      <c r="AK478" s="55"/>
      <c r="AL478" s="55"/>
      <c r="AM478" s="55"/>
      <c r="AN478" s="55"/>
      <c r="AO478" s="55"/>
      <c r="AP478" s="55"/>
      <c r="AQ478" s="55"/>
      <c r="AR478" s="55"/>
    </row>
    <row r="479" ht="15.75" customHeight="1">
      <c r="A479" s="195"/>
      <c r="B479" s="148" t="s">
        <v>45</v>
      </c>
      <c r="C479" s="83" t="s">
        <v>2366</v>
      </c>
      <c r="D479" s="129" t="s">
        <v>2367</v>
      </c>
      <c r="E479" s="42">
        <v>1.0</v>
      </c>
      <c r="F479" s="42">
        <v>0.0</v>
      </c>
      <c r="G479" s="42" t="s">
        <v>47</v>
      </c>
      <c r="H479" s="45" t="s">
        <v>2367</v>
      </c>
      <c r="I479" s="135" t="s">
        <v>2368</v>
      </c>
      <c r="J479" s="48"/>
      <c r="K479" s="48"/>
      <c r="L479" s="48"/>
      <c r="M479" s="43"/>
      <c r="N479" s="42">
        <v>1.0</v>
      </c>
      <c r="O479" s="49">
        <v>1000.0</v>
      </c>
      <c r="P479" s="50"/>
      <c r="Q479" s="50"/>
      <c r="R479" s="50"/>
      <c r="S479" s="43"/>
      <c r="T479" s="43"/>
      <c r="U479" s="43"/>
      <c r="V479" s="43"/>
      <c r="W479" s="43"/>
      <c r="X479" s="43"/>
      <c r="Y479" s="51"/>
      <c r="Z479" s="52">
        <v>0.79</v>
      </c>
      <c r="AA479" s="42" t="s">
        <v>167</v>
      </c>
      <c r="AB479" s="84" t="s">
        <v>2369</v>
      </c>
      <c r="AC479" s="54" t="s">
        <v>2345</v>
      </c>
      <c r="AD479" s="54" t="s">
        <v>99</v>
      </c>
      <c r="AE479" s="85" t="str">
        <f t="shared" si="57"/>
        <v>12</v>
      </c>
      <c r="AF479" s="55">
        <v>0.51</v>
      </c>
      <c r="AG479" s="56">
        <f t="shared" si="58"/>
        <v>0.714</v>
      </c>
      <c r="AH479" s="55">
        <f t="shared" si="2"/>
        <v>-0.711</v>
      </c>
      <c r="AI479" s="55">
        <f t="shared" si="9"/>
        <v>0.714</v>
      </c>
      <c r="AJ479" s="41">
        <f t="shared" si="3"/>
        <v>0.3544303797</v>
      </c>
      <c r="AK479" s="55"/>
      <c r="AL479" s="55"/>
      <c r="AM479" s="55"/>
      <c r="AN479" s="55"/>
      <c r="AO479" s="55"/>
      <c r="AP479" s="55"/>
      <c r="AQ479" s="55"/>
      <c r="AR479" s="55"/>
    </row>
    <row r="480" ht="15.75" customHeight="1">
      <c r="A480" s="195"/>
      <c r="B480" s="148" t="s">
        <v>45</v>
      </c>
      <c r="C480" s="83" t="s">
        <v>2370</v>
      </c>
      <c r="D480" s="129" t="s">
        <v>2371</v>
      </c>
      <c r="E480" s="42">
        <v>1.0</v>
      </c>
      <c r="F480" s="42">
        <v>0.0</v>
      </c>
      <c r="G480" s="42" t="s">
        <v>47</v>
      </c>
      <c r="H480" s="45" t="s">
        <v>2371</v>
      </c>
      <c r="I480" s="47" t="s">
        <v>2372</v>
      </c>
      <c r="J480" s="48"/>
      <c r="K480" s="48"/>
      <c r="L480" s="48"/>
      <c r="M480" s="43"/>
      <c r="N480" s="42">
        <v>1.0</v>
      </c>
      <c r="O480" s="49">
        <v>1000.0</v>
      </c>
      <c r="P480" s="50"/>
      <c r="Q480" s="50"/>
      <c r="R480" s="50"/>
      <c r="S480" s="43"/>
      <c r="T480" s="43"/>
      <c r="U480" s="43"/>
      <c r="V480" s="43"/>
      <c r="W480" s="43"/>
      <c r="X480" s="43"/>
      <c r="Y480" s="51"/>
      <c r="Z480" s="52">
        <v>1.29</v>
      </c>
      <c r="AA480" s="42" t="s">
        <v>167</v>
      </c>
      <c r="AB480" s="84" t="s">
        <v>2373</v>
      </c>
      <c r="AC480" s="54" t="s">
        <v>2345</v>
      </c>
      <c r="AD480" s="54" t="s">
        <v>92</v>
      </c>
      <c r="AE480" s="85" t="str">
        <f t="shared" si="57"/>
        <v>6</v>
      </c>
      <c r="AF480" s="55">
        <v>0.84</v>
      </c>
      <c r="AG480" s="56">
        <f t="shared" si="58"/>
        <v>1.176</v>
      </c>
      <c r="AH480" s="55">
        <f t="shared" si="2"/>
        <v>-1.161</v>
      </c>
      <c r="AI480" s="55">
        <f t="shared" si="9"/>
        <v>1.176</v>
      </c>
      <c r="AJ480" s="41">
        <f t="shared" si="3"/>
        <v>0.3488372093</v>
      </c>
      <c r="AK480" s="55"/>
      <c r="AL480" s="55"/>
      <c r="AM480" s="55"/>
      <c r="AN480" s="55"/>
      <c r="AO480" s="55"/>
      <c r="AP480" s="55"/>
      <c r="AQ480" s="55"/>
      <c r="AR480" s="55"/>
    </row>
    <row r="481" ht="15.75" customHeight="1">
      <c r="A481" s="196"/>
      <c r="B481" s="143" t="s">
        <v>45</v>
      </c>
      <c r="C481" s="61" t="s">
        <v>2374</v>
      </c>
      <c r="D481" s="100" t="s">
        <v>2375</v>
      </c>
      <c r="E481" s="63">
        <v>0.0</v>
      </c>
      <c r="F481" s="63">
        <v>0.0</v>
      </c>
      <c r="G481" s="63" t="s">
        <v>86</v>
      </c>
      <c r="H481" s="62" t="s">
        <v>2376</v>
      </c>
      <c r="I481" s="121" t="s">
        <v>2377</v>
      </c>
      <c r="J481" s="65"/>
      <c r="K481" s="65"/>
      <c r="L481" s="65"/>
      <c r="M481" s="66"/>
      <c r="N481" s="63">
        <v>0.0</v>
      </c>
      <c r="O481" s="67">
        <v>0.0</v>
      </c>
      <c r="P481" s="68"/>
      <c r="Q481" s="68"/>
      <c r="R481" s="68"/>
      <c r="S481" s="66"/>
      <c r="T481" s="66"/>
      <c r="U481" s="66"/>
      <c r="V481" s="66"/>
      <c r="W481" s="66"/>
      <c r="X481" s="66"/>
      <c r="Y481" s="69"/>
      <c r="Z481" s="70">
        <v>1.69</v>
      </c>
      <c r="AA481" s="63" t="s">
        <v>167</v>
      </c>
      <c r="AB481" s="71" t="s">
        <v>2378</v>
      </c>
      <c r="AC481" s="72" t="s">
        <v>2345</v>
      </c>
      <c r="AD481" s="72" t="s">
        <v>99</v>
      </c>
      <c r="AE481" s="73" t="str">
        <f t="shared" si="57"/>
        <v>12</v>
      </c>
      <c r="AF481" s="74">
        <v>1.11</v>
      </c>
      <c r="AG481" s="75">
        <f t="shared" si="58"/>
        <v>1.554</v>
      </c>
      <c r="AH481" s="74">
        <f t="shared" si="2"/>
        <v>-1.521</v>
      </c>
      <c r="AI481" s="74">
        <f t="shared" si="9"/>
        <v>1.554</v>
      </c>
      <c r="AJ481" s="41">
        <f t="shared" si="3"/>
        <v>0.3431952663</v>
      </c>
      <c r="AK481" s="74"/>
      <c r="AL481" s="74"/>
      <c r="AM481" s="74"/>
      <c r="AN481" s="74"/>
      <c r="AO481" s="74"/>
      <c r="AP481" s="74"/>
      <c r="AQ481" s="74"/>
      <c r="AR481" s="74"/>
    </row>
    <row r="482" ht="15.75" customHeight="1">
      <c r="A482" s="196"/>
      <c r="B482" s="143" t="s">
        <v>45</v>
      </c>
      <c r="C482" s="61" t="s">
        <v>2379</v>
      </c>
      <c r="D482" s="100" t="s">
        <v>2380</v>
      </c>
      <c r="E482" s="63">
        <v>0.0</v>
      </c>
      <c r="F482" s="63">
        <v>0.0</v>
      </c>
      <c r="G482" s="63" t="s">
        <v>86</v>
      </c>
      <c r="H482" s="62" t="s">
        <v>2380</v>
      </c>
      <c r="I482" s="64" t="s">
        <v>2381</v>
      </c>
      <c r="J482" s="65"/>
      <c r="K482" s="65"/>
      <c r="L482" s="65"/>
      <c r="M482" s="66"/>
      <c r="N482" s="63">
        <v>0.0</v>
      </c>
      <c r="O482" s="67">
        <v>0.0</v>
      </c>
      <c r="P482" s="68"/>
      <c r="Q482" s="68"/>
      <c r="R482" s="68"/>
      <c r="S482" s="66"/>
      <c r="T482" s="66"/>
      <c r="U482" s="66"/>
      <c r="V482" s="66"/>
      <c r="W482" s="66"/>
      <c r="X482" s="66"/>
      <c r="Y482" s="69"/>
      <c r="Z482" s="70">
        <v>2.09</v>
      </c>
      <c r="AA482" s="63" t="s">
        <v>167</v>
      </c>
      <c r="AB482" s="71" t="s">
        <v>2382</v>
      </c>
      <c r="AC482" s="72" t="s">
        <v>2345</v>
      </c>
      <c r="AD482" s="72" t="s">
        <v>92</v>
      </c>
      <c r="AE482" s="73" t="str">
        <f t="shared" si="57"/>
        <v>6</v>
      </c>
      <c r="AF482" s="74">
        <v>1.32</v>
      </c>
      <c r="AG482" s="56">
        <f t="shared" si="58"/>
        <v>1.848</v>
      </c>
      <c r="AH482" s="55">
        <f t="shared" si="2"/>
        <v>-1.881</v>
      </c>
      <c r="AI482" s="55">
        <f t="shared" si="9"/>
        <v>1.848</v>
      </c>
      <c r="AJ482" s="41">
        <f t="shared" si="3"/>
        <v>0.3684210526</v>
      </c>
      <c r="AK482" s="74"/>
      <c r="AL482" s="74"/>
      <c r="AM482" s="74"/>
      <c r="AN482" s="74"/>
      <c r="AO482" s="74"/>
      <c r="AP482" s="74"/>
      <c r="AQ482" s="74"/>
      <c r="AR482" s="74"/>
    </row>
    <row r="483" ht="15.75" customHeight="1">
      <c r="A483" s="195"/>
      <c r="B483" s="148" t="s">
        <v>45</v>
      </c>
      <c r="C483" s="197" t="s">
        <v>2383</v>
      </c>
      <c r="D483" s="129" t="s">
        <v>2384</v>
      </c>
      <c r="E483" s="42">
        <v>1.0</v>
      </c>
      <c r="F483" s="42">
        <v>0.0</v>
      </c>
      <c r="G483" s="42" t="s">
        <v>47</v>
      </c>
      <c r="H483" s="45" t="s">
        <v>2384</v>
      </c>
      <c r="I483" s="47" t="s">
        <v>2385</v>
      </c>
      <c r="J483" s="48"/>
      <c r="K483" s="48"/>
      <c r="L483" s="48"/>
      <c r="M483" s="43"/>
      <c r="N483" s="42">
        <v>1.0</v>
      </c>
      <c r="O483" s="49">
        <v>1000.0</v>
      </c>
      <c r="P483" s="50"/>
      <c r="Q483" s="50"/>
      <c r="R483" s="50"/>
      <c r="S483" s="43"/>
      <c r="T483" s="43"/>
      <c r="U483" s="43"/>
      <c r="V483" s="43"/>
      <c r="W483" s="43"/>
      <c r="X483" s="43"/>
      <c r="Y483" s="51"/>
      <c r="Z483" s="52">
        <v>1.15</v>
      </c>
      <c r="AA483" s="42" t="s">
        <v>167</v>
      </c>
      <c r="AB483" s="84" t="s">
        <v>2386</v>
      </c>
      <c r="AC483" s="54" t="s">
        <v>2345</v>
      </c>
      <c r="AD483" s="54" t="s">
        <v>99</v>
      </c>
      <c r="AE483" s="85" t="str">
        <f t="shared" si="57"/>
        <v>12</v>
      </c>
      <c r="AF483" s="55">
        <v>0.76</v>
      </c>
      <c r="AG483" s="56">
        <f t="shared" si="58"/>
        <v>1.064</v>
      </c>
      <c r="AH483" s="55">
        <f t="shared" si="2"/>
        <v>-1.035</v>
      </c>
      <c r="AI483" s="55">
        <f t="shared" si="9"/>
        <v>1.064</v>
      </c>
      <c r="AJ483" s="41">
        <f t="shared" si="3"/>
        <v>0.3391304348</v>
      </c>
      <c r="AK483" s="74"/>
      <c r="AL483" s="74"/>
      <c r="AM483" s="74"/>
      <c r="AN483" s="74"/>
      <c r="AO483" s="74"/>
      <c r="AP483" s="74"/>
      <c r="AQ483" s="74"/>
      <c r="AR483" s="74"/>
    </row>
    <row r="484" ht="15.75" customHeight="1">
      <c r="A484" s="194"/>
      <c r="B484" s="148" t="s">
        <v>45</v>
      </c>
      <c r="C484" s="197" t="s">
        <v>2387</v>
      </c>
      <c r="D484" s="129" t="s">
        <v>2388</v>
      </c>
      <c r="E484" s="198">
        <v>1.0</v>
      </c>
      <c r="F484" s="199">
        <v>0.0</v>
      </c>
      <c r="G484" s="200" t="s">
        <v>47</v>
      </c>
      <c r="H484" s="201" t="s">
        <v>2389</v>
      </c>
      <c r="I484" s="202" t="s">
        <v>2390</v>
      </c>
      <c r="J484" s="203"/>
      <c r="K484" s="204"/>
      <c r="L484" s="205"/>
      <c r="M484" s="206"/>
      <c r="N484" s="42">
        <v>1.0</v>
      </c>
      <c r="O484" s="49">
        <v>1000.0</v>
      </c>
      <c r="P484" s="162"/>
      <c r="Q484" s="207"/>
      <c r="R484" s="208"/>
      <c r="S484" s="208"/>
      <c r="T484" s="207"/>
      <c r="U484" s="207"/>
      <c r="V484" s="207"/>
      <c r="W484" s="209"/>
      <c r="X484" s="209"/>
      <c r="Y484" s="209"/>
      <c r="Z484" s="210">
        <v>0.97</v>
      </c>
      <c r="AA484" s="198" t="s">
        <v>262</v>
      </c>
      <c r="AB484" s="211" t="s">
        <v>2391</v>
      </c>
      <c r="AC484" s="212" t="s">
        <v>2392</v>
      </c>
      <c r="AD484" s="213" t="s">
        <v>99</v>
      </c>
      <c r="AE484" s="214" t="str">
        <f t="shared" si="57"/>
        <v>12</v>
      </c>
      <c r="AF484" s="55">
        <v>0.65</v>
      </c>
      <c r="AG484" s="56">
        <f t="shared" si="58"/>
        <v>0.91</v>
      </c>
      <c r="AH484" s="55">
        <f t="shared" si="2"/>
        <v>-0.873</v>
      </c>
      <c r="AI484" s="55">
        <f t="shared" si="9"/>
        <v>0.91</v>
      </c>
      <c r="AJ484" s="57">
        <f t="shared" si="3"/>
        <v>0.3298969072</v>
      </c>
      <c r="AK484" s="55"/>
      <c r="AL484" s="55"/>
      <c r="AM484" s="55"/>
      <c r="AN484" s="55"/>
      <c r="AO484" s="55"/>
      <c r="AP484" s="55"/>
      <c r="AQ484" s="55"/>
      <c r="AR484" s="55"/>
    </row>
    <row r="485" ht="15.75" customHeight="1">
      <c r="A485" s="215"/>
      <c r="B485" s="143" t="s">
        <v>45</v>
      </c>
      <c r="C485" s="216" t="s">
        <v>2393</v>
      </c>
      <c r="D485" s="100" t="s">
        <v>2394</v>
      </c>
      <c r="E485" s="63">
        <v>0.0</v>
      </c>
      <c r="F485" s="63">
        <v>0.0</v>
      </c>
      <c r="G485" s="63" t="s">
        <v>86</v>
      </c>
      <c r="H485" s="102" t="s">
        <v>2259</v>
      </c>
      <c r="I485" s="64" t="s">
        <v>2260</v>
      </c>
      <c r="J485" s="65"/>
      <c r="K485" s="65"/>
      <c r="L485" s="65"/>
      <c r="M485" s="66"/>
      <c r="N485" s="63">
        <v>0.0</v>
      </c>
      <c r="O485" s="67">
        <v>0.0</v>
      </c>
      <c r="P485" s="68"/>
      <c r="Q485" s="68"/>
      <c r="R485" s="68"/>
      <c r="S485" s="66"/>
      <c r="T485" s="66"/>
      <c r="U485" s="66"/>
      <c r="V485" s="66"/>
      <c r="W485" s="66"/>
      <c r="X485" s="66"/>
      <c r="Y485" s="69"/>
      <c r="Z485" s="70">
        <v>4.25</v>
      </c>
      <c r="AA485" s="63" t="s">
        <v>187</v>
      </c>
      <c r="AB485" s="71" t="s">
        <v>2395</v>
      </c>
      <c r="AC485" s="72" t="s">
        <v>2392</v>
      </c>
      <c r="AD485" s="72" t="s">
        <v>92</v>
      </c>
      <c r="AE485" s="74" t="str">
        <f t="shared" si="57"/>
        <v>6</v>
      </c>
      <c r="AF485" s="74">
        <v>2.83</v>
      </c>
      <c r="AG485" s="75">
        <f t="shared" si="58"/>
        <v>3.962</v>
      </c>
      <c r="AH485" s="74">
        <f t="shared" si="2"/>
        <v>-3.825</v>
      </c>
      <c r="AI485" s="74">
        <f t="shared" si="9"/>
        <v>3.962</v>
      </c>
      <c r="AJ485" s="41">
        <f t="shared" si="3"/>
        <v>0.3341176471</v>
      </c>
      <c r="AK485" s="74"/>
      <c r="AL485" s="74"/>
      <c r="AM485" s="74"/>
      <c r="AN485" s="74"/>
      <c r="AO485" s="74"/>
      <c r="AP485" s="74"/>
      <c r="AQ485" s="74"/>
      <c r="AR485" s="74"/>
    </row>
    <row r="486" ht="15.75" customHeight="1">
      <c r="A486" s="194"/>
      <c r="B486" s="148" t="s">
        <v>45</v>
      </c>
      <c r="C486" s="197" t="s">
        <v>2396</v>
      </c>
      <c r="D486" s="129" t="s">
        <v>2397</v>
      </c>
      <c r="E486" s="42">
        <v>1.0</v>
      </c>
      <c r="F486" s="42">
        <v>0.0</v>
      </c>
      <c r="G486" s="42" t="s">
        <v>47</v>
      </c>
      <c r="H486" s="78" t="s">
        <v>2259</v>
      </c>
      <c r="I486" s="47" t="s">
        <v>2260</v>
      </c>
      <c r="J486" s="48"/>
      <c r="K486" s="48"/>
      <c r="L486" s="48"/>
      <c r="M486" s="43"/>
      <c r="N486" s="42">
        <v>1.0</v>
      </c>
      <c r="O486" s="49">
        <v>1000.0</v>
      </c>
      <c r="P486" s="50"/>
      <c r="Q486" s="50"/>
      <c r="R486" s="50"/>
      <c r="S486" s="43"/>
      <c r="T486" s="43"/>
      <c r="U486" s="43"/>
      <c r="V486" s="43"/>
      <c r="W486" s="43"/>
      <c r="X486" s="43"/>
      <c r="Y486" s="51"/>
      <c r="Z486" s="52">
        <v>4.25</v>
      </c>
      <c r="AA486" s="42" t="s">
        <v>187</v>
      </c>
      <c r="AB486" s="84" t="s">
        <v>2398</v>
      </c>
      <c r="AC486" s="54" t="s">
        <v>2392</v>
      </c>
      <c r="AD486" s="54" t="s">
        <v>92</v>
      </c>
      <c r="AE486" s="55" t="str">
        <f t="shared" si="57"/>
        <v>6</v>
      </c>
      <c r="AF486" s="55">
        <v>2.83</v>
      </c>
      <c r="AG486" s="56">
        <f t="shared" si="58"/>
        <v>3.962</v>
      </c>
      <c r="AH486" s="55">
        <f t="shared" si="2"/>
        <v>-3.825</v>
      </c>
      <c r="AI486" s="55">
        <f t="shared" si="9"/>
        <v>3.962</v>
      </c>
      <c r="AJ486" s="41">
        <f t="shared" si="3"/>
        <v>0.3341176471</v>
      </c>
      <c r="AK486" s="55"/>
      <c r="AL486" s="55"/>
      <c r="AM486" s="55"/>
      <c r="AN486" s="55"/>
      <c r="AO486" s="55"/>
      <c r="AP486" s="55"/>
      <c r="AQ486" s="55"/>
      <c r="AR486" s="55"/>
    </row>
    <row r="487" ht="15.75" customHeight="1">
      <c r="A487" s="215"/>
      <c r="B487" s="143" t="s">
        <v>45</v>
      </c>
      <c r="C487" s="216" t="s">
        <v>2399</v>
      </c>
      <c r="D487" s="100" t="s">
        <v>2400</v>
      </c>
      <c r="E487" s="63">
        <v>0.0</v>
      </c>
      <c r="F487" s="63">
        <v>0.0</v>
      </c>
      <c r="G487" s="63" t="s">
        <v>86</v>
      </c>
      <c r="H487" s="107" t="s">
        <v>2259</v>
      </c>
      <c r="I487" s="64" t="s">
        <v>2260</v>
      </c>
      <c r="J487" s="65"/>
      <c r="K487" s="65"/>
      <c r="L487" s="65"/>
      <c r="M487" s="66"/>
      <c r="N487" s="63">
        <v>0.0</v>
      </c>
      <c r="O487" s="67">
        <v>0.0</v>
      </c>
      <c r="P487" s="68"/>
      <c r="Q487" s="68"/>
      <c r="R487" s="68"/>
      <c r="S487" s="66"/>
      <c r="T487" s="66"/>
      <c r="U487" s="66"/>
      <c r="V487" s="66"/>
      <c r="W487" s="66"/>
      <c r="X487" s="66"/>
      <c r="Y487" s="69"/>
      <c r="Z487" s="70">
        <v>4.25</v>
      </c>
      <c r="AA487" s="63" t="s">
        <v>187</v>
      </c>
      <c r="AB487" s="71" t="s">
        <v>2401</v>
      </c>
      <c r="AC487" s="72" t="s">
        <v>2392</v>
      </c>
      <c r="AD487" s="72" t="s">
        <v>92</v>
      </c>
      <c r="AE487" s="74" t="str">
        <f t="shared" si="57"/>
        <v>6</v>
      </c>
      <c r="AF487" s="74">
        <v>2.83</v>
      </c>
      <c r="AG487" s="75">
        <f t="shared" si="58"/>
        <v>3.962</v>
      </c>
      <c r="AH487" s="74">
        <f t="shared" si="2"/>
        <v>-3.825</v>
      </c>
      <c r="AI487" s="74">
        <f t="shared" si="9"/>
        <v>3.962</v>
      </c>
      <c r="AJ487" s="41">
        <f t="shared" si="3"/>
        <v>0.3341176471</v>
      </c>
      <c r="AK487" s="74"/>
      <c r="AL487" s="74"/>
      <c r="AM487" s="74"/>
      <c r="AN487" s="74"/>
      <c r="AO487" s="74"/>
      <c r="AP487" s="74"/>
      <c r="AQ487" s="74"/>
      <c r="AR487" s="74"/>
    </row>
    <row r="488" ht="15.75" customHeight="1">
      <c r="A488" s="215"/>
      <c r="B488" s="143" t="s">
        <v>45</v>
      </c>
      <c r="C488" s="216" t="s">
        <v>2402</v>
      </c>
      <c r="D488" s="100" t="s">
        <v>2403</v>
      </c>
      <c r="E488" s="106">
        <v>0.0</v>
      </c>
      <c r="F488" s="63">
        <v>0.0</v>
      </c>
      <c r="G488" s="63" t="s">
        <v>86</v>
      </c>
      <c r="H488" s="62" t="s">
        <v>2404</v>
      </c>
      <c r="I488" s="64" t="s">
        <v>2405</v>
      </c>
      <c r="J488" s="65"/>
      <c r="K488" s="65"/>
      <c r="L488" s="65"/>
      <c r="M488" s="66"/>
      <c r="N488" s="63">
        <v>0.0</v>
      </c>
      <c r="O488" s="67">
        <v>0.0</v>
      </c>
      <c r="P488" s="68"/>
      <c r="Q488" s="68"/>
      <c r="R488" s="68"/>
      <c r="S488" s="66"/>
      <c r="T488" s="66"/>
      <c r="U488" s="66"/>
      <c r="V488" s="66"/>
      <c r="W488" s="66"/>
      <c r="X488" s="66"/>
      <c r="Y488" s="69"/>
      <c r="Z488" s="172">
        <v>3.99</v>
      </c>
      <c r="AA488" s="63" t="s">
        <v>187</v>
      </c>
      <c r="AB488" s="71" t="s">
        <v>2406</v>
      </c>
      <c r="AC488" s="72" t="s">
        <v>2392</v>
      </c>
      <c r="AD488" s="72" t="s">
        <v>92</v>
      </c>
      <c r="AE488" s="74" t="str">
        <f t="shared" si="57"/>
        <v>6</v>
      </c>
      <c r="AF488" s="217">
        <v>2.7756</v>
      </c>
      <c r="AG488" s="56">
        <f t="shared" si="58"/>
        <v>3.88584</v>
      </c>
      <c r="AH488" s="55">
        <f t="shared" si="2"/>
        <v>-3.591</v>
      </c>
      <c r="AI488" s="55">
        <f t="shared" si="9"/>
        <v>3.88584</v>
      </c>
      <c r="AJ488" s="41">
        <f t="shared" si="3"/>
        <v>0.3043609023</v>
      </c>
      <c r="AK488" s="55"/>
      <c r="AL488" s="55"/>
      <c r="AM488" s="55"/>
      <c r="AN488" s="55"/>
      <c r="AO488" s="55"/>
      <c r="AP488" s="55"/>
      <c r="AQ488" s="55"/>
      <c r="AR488" s="55"/>
    </row>
    <row r="489" ht="15.75" customHeight="1">
      <c r="A489" s="215"/>
      <c r="B489" s="143" t="s">
        <v>45</v>
      </c>
      <c r="C489" s="216" t="s">
        <v>2407</v>
      </c>
      <c r="D489" s="100" t="s">
        <v>2408</v>
      </c>
      <c r="E489" s="106">
        <v>0.0</v>
      </c>
      <c r="F489" s="63">
        <v>0.0</v>
      </c>
      <c r="G489" s="63" t="s">
        <v>86</v>
      </c>
      <c r="H489" s="62" t="s">
        <v>2409</v>
      </c>
      <c r="I489" s="64" t="s">
        <v>2410</v>
      </c>
      <c r="J489" s="65"/>
      <c r="K489" s="65"/>
      <c r="L489" s="65"/>
      <c r="M489" s="66"/>
      <c r="N489" s="63">
        <v>0.0</v>
      </c>
      <c r="O489" s="67">
        <v>0.0</v>
      </c>
      <c r="P489" s="68"/>
      <c r="Q489" s="68"/>
      <c r="R489" s="68"/>
      <c r="S489" s="66"/>
      <c r="T489" s="66"/>
      <c r="U489" s="66"/>
      <c r="V489" s="66"/>
      <c r="W489" s="66"/>
      <c r="X489" s="66"/>
      <c r="Y489" s="69"/>
      <c r="Z489" s="190">
        <v>4.25</v>
      </c>
      <c r="AA489" s="63" t="s">
        <v>187</v>
      </c>
      <c r="AB489" s="71" t="s">
        <v>2411</v>
      </c>
      <c r="AC489" s="72" t="s">
        <v>2392</v>
      </c>
      <c r="AD489" s="72" t="s">
        <v>92</v>
      </c>
      <c r="AE489" s="74" t="str">
        <f t="shared" si="57"/>
        <v>6</v>
      </c>
      <c r="AF489" s="191">
        <v>2.83</v>
      </c>
      <c r="AG489" s="56">
        <f t="shared" si="58"/>
        <v>3.962</v>
      </c>
      <c r="AH489" s="55">
        <f t="shared" si="2"/>
        <v>-3.825</v>
      </c>
      <c r="AI489" s="55">
        <f t="shared" si="9"/>
        <v>3.962</v>
      </c>
      <c r="AJ489" s="41">
        <f t="shared" si="3"/>
        <v>0.3341176471</v>
      </c>
      <c r="AK489" s="55"/>
      <c r="AL489" s="55"/>
      <c r="AM489" s="55"/>
      <c r="AN489" s="55"/>
      <c r="AO489" s="55"/>
      <c r="AP489" s="55"/>
      <c r="AQ489" s="55"/>
      <c r="AR489" s="55"/>
    </row>
    <row r="490" ht="15.75" customHeight="1">
      <c r="A490" s="194"/>
      <c r="B490" s="148" t="s">
        <v>45</v>
      </c>
      <c r="C490" s="197" t="s">
        <v>2412</v>
      </c>
      <c r="D490" s="129" t="s">
        <v>2413</v>
      </c>
      <c r="E490" s="77">
        <v>1.0</v>
      </c>
      <c r="F490" s="42">
        <v>0.0</v>
      </c>
      <c r="G490" s="42" t="s">
        <v>47</v>
      </c>
      <c r="H490" s="129" t="s">
        <v>2414</v>
      </c>
      <c r="I490" s="47" t="s">
        <v>2415</v>
      </c>
      <c r="J490" s="48"/>
      <c r="K490" s="48"/>
      <c r="L490" s="48"/>
      <c r="M490" s="43"/>
      <c r="N490" s="42">
        <v>1.0</v>
      </c>
      <c r="O490" s="49">
        <v>1000.0</v>
      </c>
      <c r="P490" s="50"/>
      <c r="Q490" s="50"/>
      <c r="R490" s="50"/>
      <c r="S490" s="43"/>
      <c r="T490" s="43"/>
      <c r="U490" s="43"/>
      <c r="V490" s="43"/>
      <c r="W490" s="43"/>
      <c r="X490" s="43"/>
      <c r="Y490" s="51"/>
      <c r="Z490" s="188">
        <v>4.25</v>
      </c>
      <c r="AA490" s="42" t="s">
        <v>187</v>
      </c>
      <c r="AB490" s="84" t="s">
        <v>2416</v>
      </c>
      <c r="AC490" s="72" t="s">
        <v>2392</v>
      </c>
      <c r="AD490" s="54" t="s">
        <v>92</v>
      </c>
      <c r="AE490" s="55" t="str">
        <f t="shared" si="57"/>
        <v>6</v>
      </c>
      <c r="AF490" s="189">
        <v>2.83</v>
      </c>
      <c r="AG490" s="56">
        <f t="shared" si="58"/>
        <v>3.962</v>
      </c>
      <c r="AH490" s="55">
        <f t="shared" si="2"/>
        <v>-3.825</v>
      </c>
      <c r="AI490" s="55">
        <f t="shared" si="9"/>
        <v>3.962</v>
      </c>
      <c r="AJ490" s="41">
        <f t="shared" si="3"/>
        <v>0.3341176471</v>
      </c>
      <c r="AK490" s="55"/>
      <c r="AL490" s="55"/>
      <c r="AM490" s="55"/>
      <c r="AN490" s="55"/>
      <c r="AO490" s="55"/>
      <c r="AP490" s="55"/>
      <c r="AQ490" s="55"/>
      <c r="AR490" s="55"/>
    </row>
    <row r="491" ht="15.75" customHeight="1">
      <c r="A491" s="194"/>
      <c r="B491" s="148" t="s">
        <v>45</v>
      </c>
      <c r="C491" s="197" t="s">
        <v>2417</v>
      </c>
      <c r="D491" s="129" t="s">
        <v>2418</v>
      </c>
      <c r="E491" s="77">
        <v>1.0</v>
      </c>
      <c r="F491" s="42">
        <v>0.0</v>
      </c>
      <c r="G491" s="42" t="s">
        <v>47</v>
      </c>
      <c r="H491" s="45" t="s">
        <v>2419</v>
      </c>
      <c r="I491" s="47" t="s">
        <v>2420</v>
      </c>
      <c r="J491" s="48"/>
      <c r="K491" s="48"/>
      <c r="L491" s="48"/>
      <c r="M491" s="43"/>
      <c r="N491" s="42">
        <v>1.0</v>
      </c>
      <c r="O491" s="49">
        <v>1000.0</v>
      </c>
      <c r="P491" s="50"/>
      <c r="Q491" s="50"/>
      <c r="R491" s="50"/>
      <c r="S491" s="43"/>
      <c r="T491" s="43"/>
      <c r="U491" s="43"/>
      <c r="V491" s="43"/>
      <c r="W491" s="43"/>
      <c r="X491" s="43"/>
      <c r="Y491" s="51"/>
      <c r="Z491" s="188">
        <v>4.25</v>
      </c>
      <c r="AA491" s="42" t="s">
        <v>187</v>
      </c>
      <c r="AB491" s="84" t="s">
        <v>2421</v>
      </c>
      <c r="AC491" s="72" t="s">
        <v>2392</v>
      </c>
      <c r="AD491" s="54" t="s">
        <v>92</v>
      </c>
      <c r="AE491" s="55" t="str">
        <f t="shared" si="57"/>
        <v>6</v>
      </c>
      <c r="AF491" s="189">
        <v>2.83</v>
      </c>
      <c r="AG491" s="56">
        <f t="shared" si="58"/>
        <v>3.962</v>
      </c>
      <c r="AH491" s="55">
        <f t="shared" si="2"/>
        <v>-3.825</v>
      </c>
      <c r="AI491" s="55">
        <f t="shared" si="9"/>
        <v>3.962</v>
      </c>
      <c r="AJ491" s="41">
        <f t="shared" si="3"/>
        <v>0.3341176471</v>
      </c>
      <c r="AK491" s="74"/>
      <c r="AL491" s="74"/>
      <c r="AM491" s="74"/>
      <c r="AN491" s="74"/>
      <c r="AO491" s="74"/>
      <c r="AP491" s="74"/>
      <c r="AQ491" s="74"/>
      <c r="AR491" s="74"/>
    </row>
    <row r="492" ht="15.75" customHeight="1">
      <c r="A492" s="215"/>
      <c r="B492" s="143" t="s">
        <v>45</v>
      </c>
      <c r="C492" s="216" t="s">
        <v>2422</v>
      </c>
      <c r="D492" s="100" t="s">
        <v>2423</v>
      </c>
      <c r="E492" s="106">
        <v>0.0</v>
      </c>
      <c r="F492" s="63">
        <v>0.0</v>
      </c>
      <c r="G492" s="63" t="s">
        <v>86</v>
      </c>
      <c r="H492" s="62" t="s">
        <v>2424</v>
      </c>
      <c r="I492" s="64" t="s">
        <v>2425</v>
      </c>
      <c r="J492" s="65"/>
      <c r="K492" s="65"/>
      <c r="L492" s="65"/>
      <c r="M492" s="66"/>
      <c r="N492" s="63">
        <v>0.0</v>
      </c>
      <c r="O492" s="67">
        <v>0.0</v>
      </c>
      <c r="P492" s="68"/>
      <c r="Q492" s="68"/>
      <c r="R492" s="68"/>
      <c r="S492" s="66"/>
      <c r="T492" s="66"/>
      <c r="U492" s="66"/>
      <c r="V492" s="66"/>
      <c r="W492" s="66"/>
      <c r="X492" s="66"/>
      <c r="Y492" s="69"/>
      <c r="Z492" s="190">
        <v>4.25</v>
      </c>
      <c r="AA492" s="63" t="s">
        <v>187</v>
      </c>
      <c r="AB492" s="71" t="s">
        <v>2426</v>
      </c>
      <c r="AC492" s="72" t="s">
        <v>2392</v>
      </c>
      <c r="AD492" s="72" t="s">
        <v>92</v>
      </c>
      <c r="AE492" s="74" t="str">
        <f t="shared" si="57"/>
        <v>6</v>
      </c>
      <c r="AF492" s="217">
        <v>3.3480000000000003</v>
      </c>
      <c r="AG492" s="75">
        <f t="shared" si="58"/>
        <v>4.6872</v>
      </c>
      <c r="AH492" s="74">
        <f t="shared" si="2"/>
        <v>-3.825</v>
      </c>
      <c r="AI492" s="74">
        <f t="shared" si="9"/>
        <v>4.6872</v>
      </c>
      <c r="AJ492" s="41">
        <f t="shared" si="3"/>
        <v>0.2122352941</v>
      </c>
      <c r="AK492" s="74"/>
      <c r="AL492" s="74"/>
      <c r="AM492" s="74"/>
      <c r="AN492" s="74"/>
      <c r="AO492" s="74"/>
      <c r="AP492" s="74"/>
      <c r="AQ492" s="74"/>
      <c r="AR492" s="74"/>
    </row>
    <row r="493" ht="15.75" customHeight="1">
      <c r="A493" s="194"/>
      <c r="B493" s="148" t="s">
        <v>45</v>
      </c>
      <c r="C493" s="197" t="s">
        <v>2427</v>
      </c>
      <c r="D493" s="129" t="s">
        <v>2428</v>
      </c>
      <c r="E493" s="77">
        <v>1.0</v>
      </c>
      <c r="F493" s="42">
        <v>0.0</v>
      </c>
      <c r="G493" s="42" t="s">
        <v>47</v>
      </c>
      <c r="H493" s="45" t="s">
        <v>2429</v>
      </c>
      <c r="I493" s="47" t="s">
        <v>2430</v>
      </c>
      <c r="J493" s="48"/>
      <c r="K493" s="48"/>
      <c r="L493" s="48"/>
      <c r="M493" s="43"/>
      <c r="N493" s="42">
        <v>1.0</v>
      </c>
      <c r="O493" s="49">
        <v>1000.0</v>
      </c>
      <c r="P493" s="50"/>
      <c r="Q493" s="50"/>
      <c r="R493" s="50"/>
      <c r="S493" s="43"/>
      <c r="T493" s="43"/>
      <c r="U493" s="43"/>
      <c r="V493" s="43"/>
      <c r="W493" s="43"/>
      <c r="X493" s="43"/>
      <c r="Y493" s="51"/>
      <c r="Z493" s="188">
        <v>4.25</v>
      </c>
      <c r="AA493" s="42" t="s">
        <v>187</v>
      </c>
      <c r="AB493" s="84" t="s">
        <v>2431</v>
      </c>
      <c r="AC493" s="54" t="s">
        <v>2392</v>
      </c>
      <c r="AD493" s="54" t="s">
        <v>92</v>
      </c>
      <c r="AE493" s="55" t="str">
        <f t="shared" si="57"/>
        <v>6</v>
      </c>
      <c r="AF493" s="189">
        <v>2.83</v>
      </c>
      <c r="AG493" s="56">
        <f t="shared" si="58"/>
        <v>3.962</v>
      </c>
      <c r="AH493" s="55">
        <f t="shared" si="2"/>
        <v>-3.825</v>
      </c>
      <c r="AI493" s="55">
        <f t="shared" si="9"/>
        <v>3.962</v>
      </c>
      <c r="AJ493" s="57">
        <f t="shared" si="3"/>
        <v>0.3341176471</v>
      </c>
      <c r="AK493" s="55"/>
      <c r="AL493" s="55"/>
      <c r="AM493" s="55"/>
      <c r="AN493" s="55"/>
      <c r="AO493" s="55"/>
      <c r="AP493" s="55"/>
      <c r="AQ493" s="55"/>
      <c r="AR493" s="55"/>
    </row>
    <row r="494" ht="15.75" customHeight="1">
      <c r="A494" s="194"/>
      <c r="B494" s="148" t="s">
        <v>45</v>
      </c>
      <c r="C494" s="197" t="s">
        <v>2432</v>
      </c>
      <c r="D494" s="129" t="s">
        <v>2433</v>
      </c>
      <c r="E494" s="77">
        <v>1.0</v>
      </c>
      <c r="F494" s="42">
        <v>0.0</v>
      </c>
      <c r="G494" s="42" t="s">
        <v>47</v>
      </c>
      <c r="H494" s="45" t="s">
        <v>2434</v>
      </c>
      <c r="I494" s="47" t="s">
        <v>2435</v>
      </c>
      <c r="J494" s="48"/>
      <c r="K494" s="48"/>
      <c r="L494" s="48"/>
      <c r="M494" s="43"/>
      <c r="N494" s="42">
        <v>1.0</v>
      </c>
      <c r="O494" s="49">
        <v>1000.0</v>
      </c>
      <c r="P494" s="50"/>
      <c r="Q494" s="50"/>
      <c r="R494" s="50"/>
      <c r="S494" s="43"/>
      <c r="T494" s="43"/>
      <c r="U494" s="43"/>
      <c r="V494" s="43"/>
      <c r="W494" s="43"/>
      <c r="X494" s="43"/>
      <c r="Y494" s="51"/>
      <c r="Z494" s="188">
        <v>4.25</v>
      </c>
      <c r="AA494" s="42" t="s">
        <v>187</v>
      </c>
      <c r="AB494" s="84" t="s">
        <v>2436</v>
      </c>
      <c r="AC494" s="72" t="s">
        <v>2392</v>
      </c>
      <c r="AD494" s="54" t="s">
        <v>92</v>
      </c>
      <c r="AE494" s="55" t="str">
        <f t="shared" si="57"/>
        <v>6</v>
      </c>
      <c r="AF494" s="189">
        <v>2.83</v>
      </c>
      <c r="AG494" s="56">
        <f t="shared" si="58"/>
        <v>3.962</v>
      </c>
      <c r="AH494" s="55">
        <f t="shared" si="2"/>
        <v>-3.825</v>
      </c>
      <c r="AI494" s="55">
        <f t="shared" si="9"/>
        <v>3.962</v>
      </c>
      <c r="AJ494" s="41">
        <f t="shared" si="3"/>
        <v>0.3341176471</v>
      </c>
      <c r="AK494" s="55"/>
      <c r="AL494" s="55"/>
      <c r="AM494" s="55"/>
      <c r="AN494" s="55"/>
      <c r="AO494" s="55"/>
      <c r="AP494" s="55"/>
      <c r="AQ494" s="55"/>
      <c r="AR494" s="55"/>
    </row>
    <row r="495" ht="15.75" customHeight="1">
      <c r="A495" s="215"/>
      <c r="B495" s="143" t="s">
        <v>45</v>
      </c>
      <c r="C495" s="216" t="s">
        <v>2437</v>
      </c>
      <c r="D495" s="100" t="s">
        <v>2438</v>
      </c>
      <c r="E495" s="106">
        <v>0.0</v>
      </c>
      <c r="F495" s="63">
        <v>0.0</v>
      </c>
      <c r="G495" s="63" t="s">
        <v>86</v>
      </c>
      <c r="H495" s="62" t="s">
        <v>2439</v>
      </c>
      <c r="I495" s="64" t="s">
        <v>2440</v>
      </c>
      <c r="J495" s="65"/>
      <c r="K495" s="65"/>
      <c r="L495" s="65"/>
      <c r="M495" s="66"/>
      <c r="N495" s="63">
        <v>0.0</v>
      </c>
      <c r="O495" s="67">
        <v>0.0</v>
      </c>
      <c r="P495" s="68"/>
      <c r="Q495" s="68"/>
      <c r="R495" s="68"/>
      <c r="S495" s="66"/>
      <c r="T495" s="66"/>
      <c r="U495" s="66"/>
      <c r="V495" s="66"/>
      <c r="W495" s="66"/>
      <c r="X495" s="66"/>
      <c r="Y495" s="69"/>
      <c r="Z495" s="190">
        <v>1.49</v>
      </c>
      <c r="AA495" s="63" t="s">
        <v>187</v>
      </c>
      <c r="AB495" s="71" t="s">
        <v>2441</v>
      </c>
      <c r="AC495" s="72" t="s">
        <v>2392</v>
      </c>
      <c r="AD495" s="72" t="s">
        <v>99</v>
      </c>
      <c r="AE495" s="74" t="str">
        <f t="shared" si="57"/>
        <v>12</v>
      </c>
      <c r="AF495" s="191">
        <v>1.06</v>
      </c>
      <c r="AG495" s="75">
        <f t="shared" si="58"/>
        <v>1.484</v>
      </c>
      <c r="AH495" s="74">
        <f t="shared" si="2"/>
        <v>-1.341</v>
      </c>
      <c r="AI495" s="74">
        <f t="shared" si="9"/>
        <v>1.484</v>
      </c>
      <c r="AJ495" s="41">
        <f t="shared" si="3"/>
        <v>0.288590604</v>
      </c>
      <c r="AK495" s="217"/>
      <c r="AL495" s="217"/>
      <c r="AM495" s="217"/>
      <c r="AN495" s="217"/>
      <c r="AO495" s="217"/>
      <c r="AP495" s="217"/>
      <c r="AQ495" s="217"/>
      <c r="AR495" s="217"/>
    </row>
    <row r="496" ht="15.75" customHeight="1">
      <c r="A496" s="194"/>
      <c r="B496" s="148" t="s">
        <v>45</v>
      </c>
      <c r="C496" s="197" t="s">
        <v>2442</v>
      </c>
      <c r="D496" s="129" t="s">
        <v>2443</v>
      </c>
      <c r="E496" s="42">
        <v>1.0</v>
      </c>
      <c r="F496" s="42">
        <v>0.0</v>
      </c>
      <c r="G496" s="42" t="s">
        <v>47</v>
      </c>
      <c r="H496" s="78" t="s">
        <v>2444</v>
      </c>
      <c r="I496" s="47" t="s">
        <v>2445</v>
      </c>
      <c r="J496" s="48"/>
      <c r="K496" s="48"/>
      <c r="L496" s="48"/>
      <c r="M496" s="43"/>
      <c r="N496" s="42">
        <v>1.0</v>
      </c>
      <c r="O496" s="49">
        <v>1000.0</v>
      </c>
      <c r="P496" s="50"/>
      <c r="Q496" s="50"/>
      <c r="R496" s="50"/>
      <c r="S496" s="43"/>
      <c r="T496" s="43"/>
      <c r="U496" s="43"/>
      <c r="V496" s="43"/>
      <c r="W496" s="43"/>
      <c r="X496" s="43"/>
      <c r="Y496" s="51"/>
      <c r="Z496" s="52">
        <v>1.19</v>
      </c>
      <c r="AA496" s="42" t="s">
        <v>262</v>
      </c>
      <c r="AB496" s="84" t="s">
        <v>2446</v>
      </c>
      <c r="AC496" s="54" t="s">
        <v>2392</v>
      </c>
      <c r="AD496" s="54" t="s">
        <v>99</v>
      </c>
      <c r="AE496" s="55" t="str">
        <f t="shared" si="57"/>
        <v>12</v>
      </c>
      <c r="AF496" s="55">
        <v>0.79</v>
      </c>
      <c r="AG496" s="56">
        <f t="shared" si="58"/>
        <v>1.106</v>
      </c>
      <c r="AH496" s="55">
        <f t="shared" si="2"/>
        <v>-1.071</v>
      </c>
      <c r="AI496" s="55">
        <f t="shared" si="9"/>
        <v>1.106</v>
      </c>
      <c r="AJ496" s="57">
        <f t="shared" si="3"/>
        <v>0.3361344538</v>
      </c>
      <c r="AK496" s="55"/>
      <c r="AL496" s="55"/>
      <c r="AM496" s="55"/>
      <c r="AN496" s="55"/>
      <c r="AO496" s="55"/>
      <c r="AP496" s="55"/>
      <c r="AQ496" s="55"/>
      <c r="AR496" s="55"/>
    </row>
    <row r="497" ht="15.75" customHeight="1">
      <c r="A497" s="195"/>
      <c r="B497" s="148" t="s">
        <v>45</v>
      </c>
      <c r="C497" s="197" t="s">
        <v>2447</v>
      </c>
      <c r="D497" s="129" t="s">
        <v>2448</v>
      </c>
      <c r="E497" s="42">
        <v>1.0</v>
      </c>
      <c r="F497" s="42">
        <v>0.0</v>
      </c>
      <c r="G497" s="42" t="s">
        <v>47</v>
      </c>
      <c r="H497" s="45" t="s">
        <v>2448</v>
      </c>
      <c r="I497" s="135" t="s">
        <v>2449</v>
      </c>
      <c r="J497" s="48"/>
      <c r="K497" s="48"/>
      <c r="L497" s="48"/>
      <c r="M497" s="43"/>
      <c r="N497" s="42">
        <v>1.0</v>
      </c>
      <c r="O497" s="49">
        <v>1000.0</v>
      </c>
      <c r="P497" s="50"/>
      <c r="Q497" s="50"/>
      <c r="R497" s="50"/>
      <c r="S497" s="43"/>
      <c r="T497" s="43"/>
      <c r="U497" s="43"/>
      <c r="V497" s="43"/>
      <c r="W497" s="43"/>
      <c r="X497" s="43"/>
      <c r="Y497" s="51"/>
      <c r="Z497" s="52">
        <v>1.49</v>
      </c>
      <c r="AA497" s="42" t="s">
        <v>187</v>
      </c>
      <c r="AB497" s="53" t="s">
        <v>2450</v>
      </c>
      <c r="AC497" s="54" t="s">
        <v>2392</v>
      </c>
      <c r="AD497" s="54" t="s">
        <v>92</v>
      </c>
      <c r="AE497" s="85" t="str">
        <f t="shared" si="57"/>
        <v>6</v>
      </c>
      <c r="AF497" s="55">
        <v>1.05</v>
      </c>
      <c r="AG497" s="56">
        <f t="shared" si="58"/>
        <v>1.47</v>
      </c>
      <c r="AH497" s="55">
        <f t="shared" si="2"/>
        <v>-1.341</v>
      </c>
      <c r="AI497" s="55">
        <f t="shared" si="9"/>
        <v>1.47</v>
      </c>
      <c r="AJ497" s="41">
        <f t="shared" si="3"/>
        <v>0.2953020134</v>
      </c>
      <c r="AK497" s="39"/>
      <c r="AL497" s="39"/>
      <c r="AM497" s="39"/>
      <c r="AN497" s="39"/>
      <c r="AO497" s="39"/>
      <c r="AP497" s="39"/>
      <c r="AQ497" s="39"/>
      <c r="AR497" s="39"/>
    </row>
    <row r="498" ht="15.75" customHeight="1">
      <c r="A498" s="196"/>
      <c r="B498" s="143" t="s">
        <v>45</v>
      </c>
      <c r="C498" s="218" t="s">
        <v>2451</v>
      </c>
      <c r="D498" s="100" t="s">
        <v>2452</v>
      </c>
      <c r="E498" s="63">
        <v>0.0</v>
      </c>
      <c r="F498" s="63">
        <v>0.0</v>
      </c>
      <c r="G498" s="63" t="s">
        <v>86</v>
      </c>
      <c r="H498" s="62" t="s">
        <v>2452</v>
      </c>
      <c r="I498" s="121" t="s">
        <v>2453</v>
      </c>
      <c r="J498" s="65"/>
      <c r="K498" s="65"/>
      <c r="L498" s="65"/>
      <c r="M498" s="66"/>
      <c r="N498" s="63">
        <v>0.0</v>
      </c>
      <c r="O498" s="67">
        <v>0.0</v>
      </c>
      <c r="P498" s="68"/>
      <c r="Q498" s="68"/>
      <c r="R498" s="68"/>
      <c r="S498" s="66"/>
      <c r="T498" s="66"/>
      <c r="U498" s="66"/>
      <c r="V498" s="66"/>
      <c r="W498" s="66"/>
      <c r="X498" s="66"/>
      <c r="Y498" s="69"/>
      <c r="Z498" s="70">
        <v>1.49</v>
      </c>
      <c r="AA498" s="63" t="s">
        <v>187</v>
      </c>
      <c r="AB498" s="71" t="s">
        <v>2454</v>
      </c>
      <c r="AC498" s="72" t="s">
        <v>2392</v>
      </c>
      <c r="AD498" s="72" t="s">
        <v>92</v>
      </c>
      <c r="AE498" s="73" t="str">
        <f t="shared" si="57"/>
        <v>6</v>
      </c>
      <c r="AF498" s="74">
        <v>1.05</v>
      </c>
      <c r="AG498" s="75">
        <f t="shared" si="58"/>
        <v>1.47</v>
      </c>
      <c r="AH498" s="74">
        <f t="shared" si="2"/>
        <v>-1.341</v>
      </c>
      <c r="AI498" s="74">
        <f t="shared" si="9"/>
        <v>1.47</v>
      </c>
      <c r="AJ498" s="41">
        <f t="shared" si="3"/>
        <v>0.2953020134</v>
      </c>
      <c r="AK498" s="74"/>
      <c r="AL498" s="74"/>
      <c r="AM498" s="74"/>
      <c r="AN498" s="74"/>
      <c r="AO498" s="74"/>
      <c r="AP498" s="74"/>
      <c r="AQ498" s="74"/>
      <c r="AR498" s="74"/>
    </row>
    <row r="499" ht="15.75" customHeight="1">
      <c r="A499" s="195"/>
      <c r="B499" s="148" t="s">
        <v>45</v>
      </c>
      <c r="C499" s="219" t="s">
        <v>2455</v>
      </c>
      <c r="D499" s="129" t="s">
        <v>2456</v>
      </c>
      <c r="E499" s="42">
        <v>1.0</v>
      </c>
      <c r="F499" s="42">
        <v>0.0</v>
      </c>
      <c r="G499" s="42" t="s">
        <v>47</v>
      </c>
      <c r="H499" s="45" t="s">
        <v>2456</v>
      </c>
      <c r="I499" s="135" t="s">
        <v>2457</v>
      </c>
      <c r="J499" s="48"/>
      <c r="K499" s="48"/>
      <c r="L499" s="48"/>
      <c r="M499" s="43"/>
      <c r="N499" s="42">
        <v>1.0</v>
      </c>
      <c r="O499" s="49">
        <v>1000.0</v>
      </c>
      <c r="P499" s="50"/>
      <c r="Q499" s="50"/>
      <c r="R499" s="50"/>
      <c r="S499" s="43"/>
      <c r="T499" s="43"/>
      <c r="U499" s="43"/>
      <c r="V499" s="43"/>
      <c r="W499" s="43"/>
      <c r="X499" s="43"/>
      <c r="Y499" s="51"/>
      <c r="Z499" s="52">
        <v>1.49</v>
      </c>
      <c r="AA499" s="42" t="s">
        <v>187</v>
      </c>
      <c r="AB499" s="84" t="s">
        <v>2458</v>
      </c>
      <c r="AC499" s="54" t="s">
        <v>2392</v>
      </c>
      <c r="AD499" s="54" t="s">
        <v>92</v>
      </c>
      <c r="AE499" s="85" t="str">
        <f t="shared" si="57"/>
        <v>6</v>
      </c>
      <c r="AF499" s="55">
        <v>1.05</v>
      </c>
      <c r="AG499" s="56">
        <f t="shared" si="58"/>
        <v>1.47</v>
      </c>
      <c r="AH499" s="55">
        <f t="shared" si="2"/>
        <v>-1.341</v>
      </c>
      <c r="AI499" s="55">
        <f t="shared" si="9"/>
        <v>1.47</v>
      </c>
      <c r="AJ499" s="41">
        <f t="shared" si="3"/>
        <v>0.2953020134</v>
      </c>
      <c r="AK499" s="74"/>
      <c r="AL499" s="74"/>
      <c r="AM499" s="74"/>
      <c r="AN499" s="74"/>
      <c r="AO499" s="74"/>
      <c r="AP499" s="74"/>
      <c r="AQ499" s="74"/>
      <c r="AR499" s="74"/>
    </row>
    <row r="500" ht="15.75" customHeight="1">
      <c r="A500" s="195"/>
      <c r="B500" s="148" t="s">
        <v>45</v>
      </c>
      <c r="C500" s="219" t="s">
        <v>2459</v>
      </c>
      <c r="D500" s="129" t="s">
        <v>2460</v>
      </c>
      <c r="E500" s="42">
        <v>1.0</v>
      </c>
      <c r="F500" s="42">
        <v>0.0</v>
      </c>
      <c r="G500" s="42" t="s">
        <v>47</v>
      </c>
      <c r="H500" s="45" t="s">
        <v>2460</v>
      </c>
      <c r="I500" s="135" t="s">
        <v>2461</v>
      </c>
      <c r="J500" s="48"/>
      <c r="K500" s="48"/>
      <c r="L500" s="48"/>
      <c r="M500" s="43"/>
      <c r="N500" s="42">
        <v>1.0</v>
      </c>
      <c r="O500" s="49">
        <v>1000.0</v>
      </c>
      <c r="P500" s="50"/>
      <c r="Q500" s="50"/>
      <c r="R500" s="50"/>
      <c r="S500" s="43"/>
      <c r="T500" s="43"/>
      <c r="U500" s="43"/>
      <c r="V500" s="43"/>
      <c r="W500" s="43"/>
      <c r="X500" s="43"/>
      <c r="Y500" s="51"/>
      <c r="Z500" s="52">
        <v>0.99</v>
      </c>
      <c r="AA500" s="42" t="s">
        <v>167</v>
      </c>
      <c r="AB500" s="84" t="s">
        <v>2462</v>
      </c>
      <c r="AC500" s="54" t="s">
        <v>2392</v>
      </c>
      <c r="AD500" s="54" t="s">
        <v>99</v>
      </c>
      <c r="AE500" s="85" t="str">
        <f t="shared" si="57"/>
        <v>12</v>
      </c>
      <c r="AF500" s="55">
        <v>0.64</v>
      </c>
      <c r="AG500" s="56">
        <f t="shared" si="58"/>
        <v>0.896</v>
      </c>
      <c r="AH500" s="55">
        <f t="shared" si="2"/>
        <v>-0.891</v>
      </c>
      <c r="AI500" s="55">
        <f t="shared" si="9"/>
        <v>0.896</v>
      </c>
      <c r="AJ500" s="41">
        <f t="shared" si="3"/>
        <v>0.3535353535</v>
      </c>
      <c r="AK500" s="55"/>
      <c r="AL500" s="55"/>
      <c r="AM500" s="55"/>
      <c r="AN500" s="55"/>
      <c r="AO500" s="55"/>
      <c r="AP500" s="55"/>
      <c r="AQ500" s="55"/>
      <c r="AR500" s="55"/>
    </row>
    <row r="501" ht="15.75" customHeight="1">
      <c r="A501" s="195"/>
      <c r="B501" s="148" t="s">
        <v>45</v>
      </c>
      <c r="C501" s="219" t="s">
        <v>2463</v>
      </c>
      <c r="D501" s="129" t="s">
        <v>2464</v>
      </c>
      <c r="E501" s="42">
        <v>1.0</v>
      </c>
      <c r="F501" s="42">
        <v>0.0</v>
      </c>
      <c r="G501" s="42" t="s">
        <v>47</v>
      </c>
      <c r="H501" s="45" t="s">
        <v>2464</v>
      </c>
      <c r="I501" s="135" t="s">
        <v>2465</v>
      </c>
      <c r="J501" s="48"/>
      <c r="K501" s="48"/>
      <c r="L501" s="48"/>
      <c r="M501" s="43"/>
      <c r="N501" s="42">
        <v>1.0</v>
      </c>
      <c r="O501" s="49">
        <v>1000.0</v>
      </c>
      <c r="P501" s="50"/>
      <c r="Q501" s="50"/>
      <c r="R501" s="50"/>
      <c r="S501" s="43"/>
      <c r="T501" s="43"/>
      <c r="U501" s="43"/>
      <c r="V501" s="43"/>
      <c r="W501" s="43"/>
      <c r="X501" s="43"/>
      <c r="Y501" s="51"/>
      <c r="Z501" s="52">
        <v>1.0</v>
      </c>
      <c r="AA501" s="42" t="s">
        <v>167</v>
      </c>
      <c r="AB501" s="84" t="s">
        <v>2466</v>
      </c>
      <c r="AC501" s="54" t="s">
        <v>2392</v>
      </c>
      <c r="AD501" s="54" t="s">
        <v>99</v>
      </c>
      <c r="AE501" s="85" t="str">
        <f t="shared" si="57"/>
        <v>12</v>
      </c>
      <c r="AF501" s="55">
        <v>0.66</v>
      </c>
      <c r="AG501" s="56">
        <f t="shared" si="58"/>
        <v>0.924</v>
      </c>
      <c r="AH501" s="55">
        <f t="shared" si="2"/>
        <v>-0.9</v>
      </c>
      <c r="AI501" s="55">
        <f t="shared" si="9"/>
        <v>0.924</v>
      </c>
      <c r="AJ501" s="41">
        <f t="shared" si="3"/>
        <v>0.34</v>
      </c>
      <c r="AK501" s="150"/>
      <c r="AL501" s="150"/>
      <c r="AM501" s="150"/>
      <c r="AN501" s="150"/>
      <c r="AO501" s="150"/>
      <c r="AP501" s="150"/>
      <c r="AQ501" s="150"/>
      <c r="AR501" s="150"/>
    </row>
    <row r="502" ht="15.75" customHeight="1">
      <c r="A502" s="195"/>
      <c r="B502" s="148" t="s">
        <v>45</v>
      </c>
      <c r="C502" s="219" t="s">
        <v>2467</v>
      </c>
      <c r="D502" s="129" t="s">
        <v>2468</v>
      </c>
      <c r="E502" s="42">
        <v>1.0</v>
      </c>
      <c r="F502" s="42">
        <v>0.0</v>
      </c>
      <c r="G502" s="42" t="s">
        <v>47</v>
      </c>
      <c r="H502" s="45" t="s">
        <v>2468</v>
      </c>
      <c r="I502" s="135" t="s">
        <v>2469</v>
      </c>
      <c r="J502" s="48"/>
      <c r="K502" s="48"/>
      <c r="L502" s="48"/>
      <c r="M502" s="43"/>
      <c r="N502" s="42">
        <v>1.0</v>
      </c>
      <c r="O502" s="49">
        <v>1000.0</v>
      </c>
      <c r="P502" s="50"/>
      <c r="Q502" s="50"/>
      <c r="R502" s="50"/>
      <c r="S502" s="43"/>
      <c r="T502" s="43"/>
      <c r="U502" s="43"/>
      <c r="V502" s="43"/>
      <c r="W502" s="43"/>
      <c r="X502" s="43"/>
      <c r="Y502" s="51"/>
      <c r="Z502" s="52">
        <v>1.0</v>
      </c>
      <c r="AA502" s="42" t="s">
        <v>167</v>
      </c>
      <c r="AB502" s="84" t="s">
        <v>2470</v>
      </c>
      <c r="AC502" s="54" t="s">
        <v>2392</v>
      </c>
      <c r="AD502" s="54" t="s">
        <v>99</v>
      </c>
      <c r="AE502" s="85" t="str">
        <f t="shared" si="57"/>
        <v>12</v>
      </c>
      <c r="AF502" s="55">
        <v>0.66</v>
      </c>
      <c r="AG502" s="56">
        <f t="shared" si="58"/>
        <v>0.924</v>
      </c>
      <c r="AH502" s="55">
        <f t="shared" si="2"/>
        <v>-0.9</v>
      </c>
      <c r="AI502" s="55">
        <f t="shared" si="9"/>
        <v>0.924</v>
      </c>
      <c r="AJ502" s="41">
        <f t="shared" si="3"/>
        <v>0.34</v>
      </c>
      <c r="AK502" s="74"/>
      <c r="AL502" s="74"/>
      <c r="AM502" s="74"/>
      <c r="AN502" s="74"/>
      <c r="AO502" s="74"/>
      <c r="AP502" s="74"/>
      <c r="AQ502" s="74"/>
      <c r="AR502" s="74"/>
    </row>
    <row r="503" ht="15.75" customHeight="1">
      <c r="A503" s="220"/>
      <c r="B503" s="148" t="s">
        <v>45</v>
      </c>
      <c r="C503" s="219" t="s">
        <v>2471</v>
      </c>
      <c r="D503" s="221" t="s">
        <v>2472</v>
      </c>
      <c r="E503" s="42">
        <v>1.0</v>
      </c>
      <c r="F503" s="222">
        <v>0.0</v>
      </c>
      <c r="G503" s="222" t="s">
        <v>47</v>
      </c>
      <c r="H503" s="223" t="s">
        <v>2473</v>
      </c>
      <c r="I503" s="86" t="s">
        <v>2474</v>
      </c>
      <c r="J503" s="224"/>
      <c r="K503" s="224"/>
      <c r="L503" s="224"/>
      <c r="M503" s="225"/>
      <c r="N503" s="42">
        <v>1.0</v>
      </c>
      <c r="O503" s="226">
        <v>1000.0</v>
      </c>
      <c r="P503" s="227"/>
      <c r="Q503" s="227"/>
      <c r="R503" s="227"/>
      <c r="S503" s="225"/>
      <c r="T503" s="225"/>
      <c r="U503" s="225"/>
      <c r="V503" s="225"/>
      <c r="W503" s="225"/>
      <c r="X503" s="225"/>
      <c r="Y503" s="228"/>
      <c r="Z503" s="229">
        <v>1.39</v>
      </c>
      <c r="AA503" s="222" t="s">
        <v>111</v>
      </c>
      <c r="AB503" s="84" t="s">
        <v>2475</v>
      </c>
      <c r="AC503" s="54" t="s">
        <v>2476</v>
      </c>
      <c r="AD503" s="54" t="s">
        <v>99</v>
      </c>
      <c r="AE503" s="55" t="str">
        <f t="shared" si="57"/>
        <v>12</v>
      </c>
      <c r="AF503" s="55">
        <v>0.87</v>
      </c>
      <c r="AG503" s="56">
        <f t="shared" si="58"/>
        <v>1.218</v>
      </c>
      <c r="AH503" s="55">
        <f t="shared" si="2"/>
        <v>-1.251</v>
      </c>
      <c r="AI503" s="55">
        <f t="shared" si="9"/>
        <v>1.218</v>
      </c>
      <c r="AJ503" s="41">
        <f t="shared" si="3"/>
        <v>0.3741007194</v>
      </c>
      <c r="AK503" s="55"/>
      <c r="AL503" s="55"/>
      <c r="AM503" s="55"/>
      <c r="AN503" s="55"/>
      <c r="AO503" s="55"/>
      <c r="AP503" s="55"/>
      <c r="AQ503" s="55"/>
      <c r="AR503" s="55"/>
    </row>
    <row r="504" ht="15.75" customHeight="1">
      <c r="A504" s="194"/>
      <c r="B504" s="148" t="s">
        <v>45</v>
      </c>
      <c r="C504" s="219" t="s">
        <v>2477</v>
      </c>
      <c r="D504" s="129" t="s">
        <v>2478</v>
      </c>
      <c r="E504" s="42">
        <v>1.0</v>
      </c>
      <c r="F504" s="42">
        <v>0.0</v>
      </c>
      <c r="G504" s="42" t="s">
        <v>47</v>
      </c>
      <c r="H504" s="78" t="s">
        <v>2479</v>
      </c>
      <c r="I504" s="47" t="s">
        <v>2480</v>
      </c>
      <c r="J504" s="48"/>
      <c r="K504" s="48"/>
      <c r="L504" s="48"/>
      <c r="M504" s="43"/>
      <c r="N504" s="42">
        <v>1.0</v>
      </c>
      <c r="O504" s="49">
        <v>1000.0</v>
      </c>
      <c r="P504" s="50"/>
      <c r="Q504" s="50"/>
      <c r="R504" s="50"/>
      <c r="S504" s="43"/>
      <c r="T504" s="43"/>
      <c r="U504" s="43"/>
      <c r="V504" s="43"/>
      <c r="W504" s="43"/>
      <c r="X504" s="43"/>
      <c r="Y504" s="51"/>
      <c r="Z504" s="52">
        <v>1.39</v>
      </c>
      <c r="AA504" s="42" t="s">
        <v>111</v>
      </c>
      <c r="AB504" s="84" t="s">
        <v>2481</v>
      </c>
      <c r="AC504" s="54" t="s">
        <v>2476</v>
      </c>
      <c r="AD504" s="54" t="s">
        <v>99</v>
      </c>
      <c r="AE504" s="55" t="str">
        <f t="shared" si="57"/>
        <v>12</v>
      </c>
      <c r="AF504" s="55">
        <v>0.92</v>
      </c>
      <c r="AG504" s="56">
        <f t="shared" si="58"/>
        <v>1.288</v>
      </c>
      <c r="AH504" s="55">
        <f t="shared" si="2"/>
        <v>-1.251</v>
      </c>
      <c r="AI504" s="55">
        <f t="shared" si="9"/>
        <v>1.288</v>
      </c>
      <c r="AJ504" s="41">
        <f t="shared" si="3"/>
        <v>0.3381294964</v>
      </c>
      <c r="AK504" s="74"/>
      <c r="AL504" s="74"/>
      <c r="AM504" s="74"/>
      <c r="AN504" s="74"/>
      <c r="AO504" s="74"/>
      <c r="AP504" s="74"/>
      <c r="AQ504" s="74"/>
      <c r="AR504" s="74"/>
    </row>
    <row r="505" ht="15.75" customHeight="1">
      <c r="A505" s="194"/>
      <c r="B505" s="148" t="s">
        <v>45</v>
      </c>
      <c r="C505" s="219" t="s">
        <v>2482</v>
      </c>
      <c r="D505" s="129" t="s">
        <v>2483</v>
      </c>
      <c r="E505" s="42">
        <v>1.0</v>
      </c>
      <c r="F505" s="42">
        <v>0.0</v>
      </c>
      <c r="G505" s="42" t="s">
        <v>47</v>
      </c>
      <c r="H505" s="78" t="s">
        <v>2484</v>
      </c>
      <c r="I505" s="47" t="s">
        <v>2485</v>
      </c>
      <c r="J505" s="48"/>
      <c r="K505" s="48"/>
      <c r="L505" s="48"/>
      <c r="M505" s="43"/>
      <c r="N505" s="42">
        <v>1.0</v>
      </c>
      <c r="O505" s="49">
        <v>1000.0</v>
      </c>
      <c r="P505" s="50"/>
      <c r="Q505" s="50"/>
      <c r="R505" s="50"/>
      <c r="S505" s="43"/>
      <c r="T505" s="43"/>
      <c r="U505" s="43"/>
      <c r="V505" s="43"/>
      <c r="W505" s="43"/>
      <c r="X505" s="43"/>
      <c r="Y505" s="51"/>
      <c r="Z505" s="52">
        <v>1.89</v>
      </c>
      <c r="AA505" s="42" t="s">
        <v>111</v>
      </c>
      <c r="AB505" s="84" t="s">
        <v>2486</v>
      </c>
      <c r="AC505" s="54" t="s">
        <v>2476</v>
      </c>
      <c r="AD505" s="54" t="s">
        <v>99</v>
      </c>
      <c r="AE505" s="55" t="str">
        <f t="shared" si="57"/>
        <v>12</v>
      </c>
      <c r="AF505" s="55">
        <v>1.27</v>
      </c>
      <c r="AG505" s="56">
        <f t="shared" si="58"/>
        <v>1.778</v>
      </c>
      <c r="AH505" s="55">
        <f t="shared" si="2"/>
        <v>-1.701</v>
      </c>
      <c r="AI505" s="55">
        <f t="shared" si="9"/>
        <v>1.778</v>
      </c>
      <c r="AJ505" s="57">
        <f t="shared" si="3"/>
        <v>0.328042328</v>
      </c>
      <c r="AK505" s="55"/>
      <c r="AL505" s="55"/>
      <c r="AM505" s="55"/>
      <c r="AN505" s="55"/>
      <c r="AO505" s="55"/>
      <c r="AP505" s="55"/>
      <c r="AQ505" s="55"/>
      <c r="AR505" s="55"/>
    </row>
    <row r="506" ht="15.75" customHeight="1">
      <c r="A506" s="194"/>
      <c r="B506" s="148" t="s">
        <v>45</v>
      </c>
      <c r="C506" s="219" t="s">
        <v>2487</v>
      </c>
      <c r="D506" s="129" t="s">
        <v>2488</v>
      </c>
      <c r="E506" s="42">
        <v>1.0</v>
      </c>
      <c r="F506" s="42">
        <v>0.0</v>
      </c>
      <c r="G506" s="42" t="s">
        <v>47</v>
      </c>
      <c r="H506" s="45" t="s">
        <v>2489</v>
      </c>
      <c r="I506" s="47" t="s">
        <v>2490</v>
      </c>
      <c r="J506" s="48"/>
      <c r="K506" s="48"/>
      <c r="L506" s="48"/>
      <c r="M506" s="43"/>
      <c r="N506" s="42">
        <v>1.0</v>
      </c>
      <c r="O506" s="49">
        <v>1000.0</v>
      </c>
      <c r="P506" s="50"/>
      <c r="Q506" s="50"/>
      <c r="R506" s="50"/>
      <c r="S506" s="43"/>
      <c r="T506" s="43"/>
      <c r="U506" s="43"/>
      <c r="V506" s="43"/>
      <c r="W506" s="43"/>
      <c r="X506" s="43"/>
      <c r="Y506" s="51"/>
      <c r="Z506" s="52">
        <v>1.39</v>
      </c>
      <c r="AA506" s="42" t="s">
        <v>111</v>
      </c>
      <c r="AB506" s="84" t="s">
        <v>2491</v>
      </c>
      <c r="AC506" s="54" t="s">
        <v>2476</v>
      </c>
      <c r="AD506" s="54" t="s">
        <v>99</v>
      </c>
      <c r="AE506" s="55" t="str">
        <f t="shared" si="57"/>
        <v>12</v>
      </c>
      <c r="AF506" s="55">
        <v>0.87</v>
      </c>
      <c r="AG506" s="56">
        <f t="shared" si="58"/>
        <v>1.218</v>
      </c>
      <c r="AH506" s="55">
        <f t="shared" si="2"/>
        <v>-1.251</v>
      </c>
      <c r="AI506" s="55">
        <f t="shared" si="9"/>
        <v>1.218</v>
      </c>
      <c r="AJ506" s="41">
        <f t="shared" si="3"/>
        <v>0.3741007194</v>
      </c>
      <c r="AK506" s="74"/>
      <c r="AL506" s="74"/>
      <c r="AM506" s="74"/>
      <c r="AN506" s="74"/>
      <c r="AO506" s="74"/>
      <c r="AP506" s="74"/>
      <c r="AQ506" s="74"/>
      <c r="AR506" s="74"/>
    </row>
    <row r="507" ht="15.75" customHeight="1">
      <c r="A507" s="195"/>
      <c r="B507" s="148" t="s">
        <v>45</v>
      </c>
      <c r="C507" s="219" t="s">
        <v>2492</v>
      </c>
      <c r="D507" s="129" t="s">
        <v>2493</v>
      </c>
      <c r="E507" s="42">
        <v>1.0</v>
      </c>
      <c r="F507" s="42">
        <v>0.0</v>
      </c>
      <c r="G507" s="42" t="s">
        <v>47</v>
      </c>
      <c r="H507" s="129" t="s">
        <v>2494</v>
      </c>
      <c r="I507" s="47" t="s">
        <v>2495</v>
      </c>
      <c r="J507" s="48"/>
      <c r="K507" s="48"/>
      <c r="L507" s="48"/>
      <c r="M507" s="43"/>
      <c r="N507" s="42">
        <v>1.0</v>
      </c>
      <c r="O507" s="49">
        <v>1000.0</v>
      </c>
      <c r="P507" s="50"/>
      <c r="Q507" s="50"/>
      <c r="R507" s="50"/>
      <c r="S507" s="43"/>
      <c r="T507" s="43"/>
      <c r="U507" s="43"/>
      <c r="V507" s="43"/>
      <c r="W507" s="43"/>
      <c r="X507" s="43"/>
      <c r="Y507" s="51"/>
      <c r="Z507" s="52">
        <v>2.29</v>
      </c>
      <c r="AA507" s="42" t="s">
        <v>167</v>
      </c>
      <c r="AB507" s="84" t="s">
        <v>2496</v>
      </c>
      <c r="AC507" s="54" t="s">
        <v>2476</v>
      </c>
      <c r="AD507" s="54" t="s">
        <v>2497</v>
      </c>
      <c r="AE507" s="85" t="str">
        <f t="shared" si="57"/>
        <v>18</v>
      </c>
      <c r="AF507" s="55">
        <v>1.5</v>
      </c>
      <c r="AG507" s="56">
        <f>AF507*0.405+AF507</f>
        <v>2.1075</v>
      </c>
      <c r="AH507" s="55">
        <f t="shared" si="2"/>
        <v>-2.061</v>
      </c>
      <c r="AI507" s="55">
        <f t="shared" si="9"/>
        <v>2.1</v>
      </c>
      <c r="AJ507" s="41">
        <f t="shared" si="3"/>
        <v>0.3449781659</v>
      </c>
      <c r="AK507" s="55"/>
      <c r="AL507" s="55"/>
      <c r="AM507" s="55"/>
      <c r="AN507" s="55"/>
      <c r="AO507" s="55"/>
      <c r="AP507" s="55"/>
      <c r="AQ507" s="55"/>
      <c r="AR507" s="55"/>
    </row>
    <row r="508" ht="15.75" customHeight="1">
      <c r="A508" s="195"/>
      <c r="B508" s="148" t="s">
        <v>45</v>
      </c>
      <c r="C508" s="197" t="s">
        <v>2498</v>
      </c>
      <c r="D508" s="129" t="s">
        <v>2499</v>
      </c>
      <c r="E508" s="42">
        <v>1.0</v>
      </c>
      <c r="F508" s="42">
        <v>0.0</v>
      </c>
      <c r="G508" s="42" t="s">
        <v>47</v>
      </c>
      <c r="H508" s="89" t="s">
        <v>2499</v>
      </c>
      <c r="I508" s="47" t="s">
        <v>2500</v>
      </c>
      <c r="J508" s="48"/>
      <c r="K508" s="48"/>
      <c r="L508" s="48"/>
      <c r="M508" s="43"/>
      <c r="N508" s="42">
        <v>1.0</v>
      </c>
      <c r="O508" s="49">
        <v>1000.0</v>
      </c>
      <c r="P508" s="50"/>
      <c r="Q508" s="50"/>
      <c r="R508" s="50"/>
      <c r="S508" s="43"/>
      <c r="T508" s="43"/>
      <c r="U508" s="43"/>
      <c r="V508" s="43"/>
      <c r="W508" s="43"/>
      <c r="X508" s="43"/>
      <c r="Y508" s="51"/>
      <c r="Z508" s="52">
        <v>2.99</v>
      </c>
      <c r="AA508" s="42" t="s">
        <v>111</v>
      </c>
      <c r="AB508" s="84" t="s">
        <v>2501</v>
      </c>
      <c r="AC508" s="54" t="s">
        <v>2476</v>
      </c>
      <c r="AD508" s="54" t="s">
        <v>99</v>
      </c>
      <c r="AE508" s="85" t="str">
        <f t="shared" si="57"/>
        <v>12</v>
      </c>
      <c r="AF508" s="55">
        <v>1.96</v>
      </c>
      <c r="AG508" s="56">
        <f>AF508*0.4+AF508</f>
        <v>2.744</v>
      </c>
      <c r="AH508" s="55">
        <f t="shared" si="2"/>
        <v>-2.691</v>
      </c>
      <c r="AI508" s="55">
        <f t="shared" si="9"/>
        <v>2.744</v>
      </c>
      <c r="AJ508" s="41">
        <f t="shared" si="3"/>
        <v>0.3444816054</v>
      </c>
      <c r="AK508" s="55"/>
      <c r="AL508" s="55"/>
      <c r="AM508" s="55"/>
      <c r="AN508" s="55"/>
      <c r="AO508" s="55"/>
      <c r="AP508" s="55"/>
      <c r="AQ508" s="55"/>
      <c r="AR508" s="55"/>
    </row>
    <row r="509" ht="15.75" customHeight="1">
      <c r="A509" s="195"/>
      <c r="B509" s="148" t="s">
        <v>45</v>
      </c>
      <c r="C509" s="197" t="s">
        <v>2502</v>
      </c>
      <c r="D509" s="129" t="s">
        <v>2503</v>
      </c>
      <c r="E509" s="42">
        <v>1.0</v>
      </c>
      <c r="F509" s="42">
        <v>0.0</v>
      </c>
      <c r="G509" s="42" t="s">
        <v>47</v>
      </c>
      <c r="H509" s="129" t="s">
        <v>2503</v>
      </c>
      <c r="I509" s="47" t="s">
        <v>2504</v>
      </c>
      <c r="J509" s="48"/>
      <c r="K509" s="48"/>
      <c r="L509" s="48"/>
      <c r="M509" s="43"/>
      <c r="N509" s="42">
        <v>1.0</v>
      </c>
      <c r="O509" s="49">
        <v>1000.0</v>
      </c>
      <c r="P509" s="50"/>
      <c r="Q509" s="50"/>
      <c r="R509" s="50"/>
      <c r="S509" s="43"/>
      <c r="T509" s="43"/>
      <c r="U509" s="43"/>
      <c r="V509" s="43"/>
      <c r="W509" s="43"/>
      <c r="X509" s="43"/>
      <c r="Y509" s="51"/>
      <c r="Z509" s="52">
        <v>2.29</v>
      </c>
      <c r="AA509" s="42" t="s">
        <v>167</v>
      </c>
      <c r="AB509" s="84" t="s">
        <v>2505</v>
      </c>
      <c r="AC509" s="54" t="s">
        <v>2476</v>
      </c>
      <c r="AD509" s="54" t="s">
        <v>2497</v>
      </c>
      <c r="AE509" s="85" t="str">
        <f t="shared" si="57"/>
        <v>18</v>
      </c>
      <c r="AF509" s="55">
        <v>1.5</v>
      </c>
      <c r="AG509" s="56">
        <f>AF509*0.405+AF509</f>
        <v>2.1075</v>
      </c>
      <c r="AH509" s="55">
        <f t="shared" si="2"/>
        <v>-2.061</v>
      </c>
      <c r="AI509" s="55">
        <f t="shared" si="9"/>
        <v>2.1</v>
      </c>
      <c r="AJ509" s="41">
        <f t="shared" si="3"/>
        <v>0.3449781659</v>
      </c>
      <c r="AK509" s="55"/>
      <c r="AL509" s="55"/>
      <c r="AM509" s="55"/>
      <c r="AN509" s="55"/>
      <c r="AO509" s="55"/>
      <c r="AP509" s="55"/>
      <c r="AQ509" s="55"/>
      <c r="AR509" s="55"/>
    </row>
    <row r="510" ht="15.75" customHeight="1">
      <c r="A510" s="194"/>
      <c r="B510" s="148" t="s">
        <v>45</v>
      </c>
      <c r="C510" s="197" t="s">
        <v>2506</v>
      </c>
      <c r="D510" s="129" t="s">
        <v>2507</v>
      </c>
      <c r="E510" s="42">
        <v>1.0</v>
      </c>
      <c r="F510" s="42">
        <v>0.0</v>
      </c>
      <c r="G510" s="42" t="s">
        <v>47</v>
      </c>
      <c r="H510" s="78" t="s">
        <v>2508</v>
      </c>
      <c r="I510" s="47" t="s">
        <v>2509</v>
      </c>
      <c r="J510" s="48"/>
      <c r="K510" s="48"/>
      <c r="L510" s="48"/>
      <c r="M510" s="43"/>
      <c r="N510" s="42">
        <v>1.0</v>
      </c>
      <c r="O510" s="49">
        <v>1000.0</v>
      </c>
      <c r="P510" s="50"/>
      <c r="Q510" s="50"/>
      <c r="R510" s="50"/>
      <c r="S510" s="43"/>
      <c r="T510" s="43"/>
      <c r="U510" s="43"/>
      <c r="V510" s="43"/>
      <c r="W510" s="43"/>
      <c r="X510" s="43"/>
      <c r="Y510" s="51"/>
      <c r="Z510" s="52">
        <v>1.25</v>
      </c>
      <c r="AA510" s="42" t="s">
        <v>262</v>
      </c>
      <c r="AB510" s="95" t="s">
        <v>2510</v>
      </c>
      <c r="AC510" s="54" t="s">
        <v>2511</v>
      </c>
      <c r="AD510" s="54" t="s">
        <v>99</v>
      </c>
      <c r="AE510" s="55" t="str">
        <f t="shared" si="57"/>
        <v>12</v>
      </c>
      <c r="AF510" s="55">
        <v>0.81</v>
      </c>
      <c r="AG510" s="56">
        <f>AF510*0.4+AF510</f>
        <v>1.134</v>
      </c>
      <c r="AH510" s="55">
        <f t="shared" si="2"/>
        <v>-1.125</v>
      </c>
      <c r="AI510" s="55">
        <f t="shared" si="9"/>
        <v>1.134</v>
      </c>
      <c r="AJ510" s="57">
        <f t="shared" si="3"/>
        <v>0.352</v>
      </c>
      <c r="AK510" s="55"/>
      <c r="AL510" s="55"/>
      <c r="AM510" s="55"/>
      <c r="AN510" s="55"/>
      <c r="AO510" s="55"/>
      <c r="AP510" s="55"/>
      <c r="AQ510" s="55"/>
      <c r="AR510" s="55"/>
    </row>
    <row r="511" ht="15.75" customHeight="1">
      <c r="A511" s="215"/>
      <c r="B511" s="143" t="s">
        <v>45</v>
      </c>
      <c r="C511" s="216" t="s">
        <v>2512</v>
      </c>
      <c r="D511" s="100" t="s">
        <v>2513</v>
      </c>
      <c r="E511" s="63">
        <v>0.0</v>
      </c>
      <c r="F511" s="63">
        <v>0.0</v>
      </c>
      <c r="G511" s="63" t="s">
        <v>86</v>
      </c>
      <c r="H511" s="107" t="s">
        <v>2514</v>
      </c>
      <c r="I511" s="64" t="s">
        <v>2515</v>
      </c>
      <c r="J511" s="65"/>
      <c r="K511" s="65"/>
      <c r="L511" s="65"/>
      <c r="M511" s="66"/>
      <c r="N511" s="63">
        <v>0.0</v>
      </c>
      <c r="O511" s="67">
        <v>0.0</v>
      </c>
      <c r="P511" s="68"/>
      <c r="Q511" s="68"/>
      <c r="R511" s="68"/>
      <c r="S511" s="66"/>
      <c r="T511" s="66"/>
      <c r="U511" s="66"/>
      <c r="V511" s="66"/>
      <c r="W511" s="66"/>
      <c r="X511" s="66"/>
      <c r="Y511" s="69"/>
      <c r="Z511" s="70">
        <v>1.65</v>
      </c>
      <c r="AA511" s="63" t="s">
        <v>167</v>
      </c>
      <c r="AB511" s="71" t="s">
        <v>2516</v>
      </c>
      <c r="AC511" s="72" t="s">
        <v>2511</v>
      </c>
      <c r="AD511" s="72" t="s">
        <v>99</v>
      </c>
      <c r="AE511" s="74" t="str">
        <f t="shared" si="57"/>
        <v>12</v>
      </c>
      <c r="AF511" s="74">
        <v>1.1</v>
      </c>
      <c r="AG511" s="75">
        <f t="shared" ref="AG511:AG512" si="59">AF511*0.41+AF511</f>
        <v>1.551</v>
      </c>
      <c r="AH511" s="74">
        <f t="shared" si="2"/>
        <v>-1.485</v>
      </c>
      <c r="AI511" s="74">
        <f t="shared" si="9"/>
        <v>1.54</v>
      </c>
      <c r="AJ511" s="41">
        <f t="shared" si="3"/>
        <v>0.3333333333</v>
      </c>
      <c r="AK511" s="74"/>
      <c r="AL511" s="74"/>
      <c r="AM511" s="74"/>
      <c r="AN511" s="74"/>
      <c r="AO511" s="74"/>
      <c r="AP511" s="74"/>
      <c r="AQ511" s="74"/>
      <c r="AR511" s="74"/>
    </row>
    <row r="512" ht="15.75" customHeight="1">
      <c r="A512" s="194"/>
      <c r="B512" s="148" t="s">
        <v>45</v>
      </c>
      <c r="C512" s="197" t="s">
        <v>2517</v>
      </c>
      <c r="D512" s="129" t="s">
        <v>2518</v>
      </c>
      <c r="E512" s="42">
        <v>1.0</v>
      </c>
      <c r="F512" s="42">
        <v>0.0</v>
      </c>
      <c r="G512" s="42" t="s">
        <v>47</v>
      </c>
      <c r="H512" s="89" t="s">
        <v>2519</v>
      </c>
      <c r="I512" s="47" t="s">
        <v>2520</v>
      </c>
      <c r="J512" s="48"/>
      <c r="K512" s="48"/>
      <c r="L512" s="48"/>
      <c r="M512" s="43"/>
      <c r="N512" s="42">
        <v>1.0</v>
      </c>
      <c r="O512" s="49">
        <v>1000.0</v>
      </c>
      <c r="P512" s="50"/>
      <c r="Q512" s="50"/>
      <c r="R512" s="50"/>
      <c r="S512" s="43"/>
      <c r="T512" s="43"/>
      <c r="U512" s="43"/>
      <c r="V512" s="43"/>
      <c r="W512" s="43"/>
      <c r="X512" s="43"/>
      <c r="Y512" s="51"/>
      <c r="Z512" s="52">
        <v>1.6</v>
      </c>
      <c r="AA512" s="42" t="s">
        <v>167</v>
      </c>
      <c r="AB512" s="84" t="s">
        <v>2521</v>
      </c>
      <c r="AC512" s="54" t="s">
        <v>2511</v>
      </c>
      <c r="AD512" s="54" t="s">
        <v>99</v>
      </c>
      <c r="AE512" s="55" t="str">
        <f t="shared" si="57"/>
        <v>12</v>
      </c>
      <c r="AF512" s="55">
        <v>1.07</v>
      </c>
      <c r="AG512" s="56">
        <f t="shared" si="59"/>
        <v>1.5087</v>
      </c>
      <c r="AH512" s="55">
        <f t="shared" si="2"/>
        <v>-1.44</v>
      </c>
      <c r="AI512" s="55">
        <f t="shared" si="9"/>
        <v>1.498</v>
      </c>
      <c r="AJ512" s="41">
        <f t="shared" si="3"/>
        <v>0.33125</v>
      </c>
      <c r="AK512" s="55"/>
      <c r="AL512" s="55"/>
      <c r="AM512" s="55"/>
      <c r="AN512" s="55"/>
      <c r="AO512" s="55"/>
      <c r="AP512" s="55"/>
      <c r="AQ512" s="55"/>
      <c r="AR512" s="55"/>
    </row>
    <row r="513" ht="15.75" customHeight="1">
      <c r="A513" s="194"/>
      <c r="B513" s="148" t="s">
        <v>45</v>
      </c>
      <c r="C513" s="197" t="s">
        <v>2522</v>
      </c>
      <c r="D513" s="129" t="s">
        <v>2523</v>
      </c>
      <c r="E513" s="42">
        <v>1.0</v>
      </c>
      <c r="F513" s="42">
        <v>0.0</v>
      </c>
      <c r="G513" s="42" t="s">
        <v>47</v>
      </c>
      <c r="H513" s="89" t="s">
        <v>2524</v>
      </c>
      <c r="I513" s="47" t="s">
        <v>2525</v>
      </c>
      <c r="J513" s="48"/>
      <c r="K513" s="48"/>
      <c r="L513" s="48"/>
      <c r="M513" s="43"/>
      <c r="N513" s="42">
        <v>1.0</v>
      </c>
      <c r="O513" s="49">
        <v>1000.0</v>
      </c>
      <c r="P513" s="50"/>
      <c r="Q513" s="50"/>
      <c r="R513" s="50"/>
      <c r="S513" s="43"/>
      <c r="T513" s="43"/>
      <c r="U513" s="43"/>
      <c r="V513" s="43"/>
      <c r="W513" s="43"/>
      <c r="X513" s="43"/>
      <c r="Y513" s="51"/>
      <c r="Z513" s="52">
        <v>0.95</v>
      </c>
      <c r="AA513" s="42" t="s">
        <v>262</v>
      </c>
      <c r="AB513" s="84" t="s">
        <v>2526</v>
      </c>
      <c r="AC513" s="54" t="s">
        <v>2511</v>
      </c>
      <c r="AD513" s="54" t="s">
        <v>99</v>
      </c>
      <c r="AE513" s="55" t="str">
        <f t="shared" si="57"/>
        <v>12</v>
      </c>
      <c r="AF513" s="55">
        <v>0.64</v>
      </c>
      <c r="AG513" s="56">
        <f t="shared" ref="AG513:AG566" si="60">AF513*0.4+AF513</f>
        <v>0.896</v>
      </c>
      <c r="AH513" s="55">
        <f t="shared" si="2"/>
        <v>-0.855</v>
      </c>
      <c r="AI513" s="55">
        <f t="shared" si="9"/>
        <v>0.896</v>
      </c>
      <c r="AJ513" s="41">
        <f t="shared" si="3"/>
        <v>0.3263157895</v>
      </c>
      <c r="AK513" s="55"/>
      <c r="AL513" s="55"/>
      <c r="AM513" s="55"/>
      <c r="AN513" s="55"/>
      <c r="AO513" s="55"/>
      <c r="AP513" s="55"/>
      <c r="AQ513" s="55"/>
      <c r="AR513" s="55"/>
    </row>
    <row r="514" ht="15.75" customHeight="1">
      <c r="A514" s="215"/>
      <c r="B514" s="143" t="s">
        <v>45</v>
      </c>
      <c r="C514" s="216" t="s">
        <v>2527</v>
      </c>
      <c r="D514" s="100" t="s">
        <v>2528</v>
      </c>
      <c r="E514" s="106">
        <v>0.0</v>
      </c>
      <c r="F514" s="63">
        <v>0.0</v>
      </c>
      <c r="G514" s="63" t="s">
        <v>86</v>
      </c>
      <c r="H514" s="100" t="s">
        <v>2529</v>
      </c>
      <c r="I514" s="64" t="s">
        <v>2530</v>
      </c>
      <c r="J514" s="65"/>
      <c r="K514" s="65"/>
      <c r="L514" s="65"/>
      <c r="M514" s="66"/>
      <c r="N514" s="63">
        <v>0.0</v>
      </c>
      <c r="O514" s="67">
        <v>0.0</v>
      </c>
      <c r="P514" s="68"/>
      <c r="Q514" s="68"/>
      <c r="R514" s="68"/>
      <c r="S514" s="66"/>
      <c r="T514" s="66"/>
      <c r="U514" s="66"/>
      <c r="V514" s="66"/>
      <c r="W514" s="66"/>
      <c r="X514" s="66"/>
      <c r="Y514" s="69"/>
      <c r="Z514" s="190">
        <v>0.99</v>
      </c>
      <c r="AA514" s="63" t="s">
        <v>167</v>
      </c>
      <c r="AB514" s="71" t="s">
        <v>2531</v>
      </c>
      <c r="AC514" s="72" t="s">
        <v>2511</v>
      </c>
      <c r="AD514" s="72" t="s">
        <v>99</v>
      </c>
      <c r="AE514" s="74" t="str">
        <f t="shared" si="57"/>
        <v>12</v>
      </c>
      <c r="AF514" s="191">
        <v>0.64</v>
      </c>
      <c r="AG514" s="75">
        <f t="shared" si="60"/>
        <v>0.896</v>
      </c>
      <c r="AH514" s="74">
        <f t="shared" si="2"/>
        <v>-0.891</v>
      </c>
      <c r="AI514" s="74">
        <f t="shared" si="9"/>
        <v>0.896</v>
      </c>
      <c r="AJ514" s="41">
        <f t="shared" si="3"/>
        <v>0.3535353535</v>
      </c>
      <c r="AK514" s="74"/>
      <c r="AL514" s="74"/>
      <c r="AM514" s="74"/>
      <c r="AN514" s="74"/>
      <c r="AO514" s="74"/>
      <c r="AP514" s="74"/>
      <c r="AQ514" s="74"/>
      <c r="AR514" s="74"/>
    </row>
    <row r="515" ht="15.75" customHeight="1">
      <c r="A515" s="194"/>
      <c r="B515" s="148" t="s">
        <v>45</v>
      </c>
      <c r="C515" s="197" t="s">
        <v>2532</v>
      </c>
      <c r="D515" s="129" t="s">
        <v>2533</v>
      </c>
      <c r="E515" s="77">
        <v>1.0</v>
      </c>
      <c r="F515" s="42">
        <v>0.0</v>
      </c>
      <c r="G515" s="42" t="s">
        <v>47</v>
      </c>
      <c r="H515" s="45" t="s">
        <v>2534</v>
      </c>
      <c r="I515" s="47" t="s">
        <v>2535</v>
      </c>
      <c r="J515" s="48"/>
      <c r="K515" s="48"/>
      <c r="L515" s="48"/>
      <c r="M515" s="43"/>
      <c r="N515" s="42">
        <v>1.0</v>
      </c>
      <c r="O515" s="49">
        <v>1000.0</v>
      </c>
      <c r="P515" s="50"/>
      <c r="Q515" s="50"/>
      <c r="R515" s="50"/>
      <c r="S515" s="43"/>
      <c r="T515" s="43"/>
      <c r="U515" s="43"/>
      <c r="V515" s="43"/>
      <c r="W515" s="43"/>
      <c r="X515" s="43"/>
      <c r="Y515" s="51"/>
      <c r="Z515" s="188">
        <v>1.05</v>
      </c>
      <c r="AA515" s="42" t="s">
        <v>262</v>
      </c>
      <c r="AB515" s="84" t="s">
        <v>2536</v>
      </c>
      <c r="AC515" s="54" t="s">
        <v>2511</v>
      </c>
      <c r="AD515" s="54" t="s">
        <v>99</v>
      </c>
      <c r="AE515" s="55" t="str">
        <f t="shared" si="57"/>
        <v>12</v>
      </c>
      <c r="AF515" s="189">
        <v>0.68</v>
      </c>
      <c r="AG515" s="56">
        <f t="shared" si="60"/>
        <v>0.952</v>
      </c>
      <c r="AH515" s="55">
        <f t="shared" si="2"/>
        <v>-0.945</v>
      </c>
      <c r="AI515" s="55">
        <f t="shared" si="9"/>
        <v>0.952</v>
      </c>
      <c r="AJ515" s="41">
        <f t="shared" si="3"/>
        <v>0.3523809524</v>
      </c>
      <c r="AK515" s="74"/>
      <c r="AL515" s="74"/>
      <c r="AM515" s="74"/>
      <c r="AN515" s="74"/>
      <c r="AO515" s="74"/>
      <c r="AP515" s="74"/>
      <c r="AQ515" s="74"/>
      <c r="AR515" s="74"/>
    </row>
    <row r="516" ht="15.75" customHeight="1">
      <c r="A516" s="195"/>
      <c r="B516" s="148" t="s">
        <v>45</v>
      </c>
      <c r="C516" s="197" t="s">
        <v>2537</v>
      </c>
      <c r="D516" s="129" t="s">
        <v>2538</v>
      </c>
      <c r="E516" s="42">
        <v>1.0</v>
      </c>
      <c r="F516" s="42">
        <v>0.0</v>
      </c>
      <c r="G516" s="42" t="s">
        <v>47</v>
      </c>
      <c r="H516" s="129" t="s">
        <v>2538</v>
      </c>
      <c r="I516" s="135" t="s">
        <v>2539</v>
      </c>
      <c r="J516" s="48"/>
      <c r="K516" s="48"/>
      <c r="L516" s="48"/>
      <c r="M516" s="43"/>
      <c r="N516" s="42">
        <v>1.0</v>
      </c>
      <c r="O516" s="49">
        <v>1000.0</v>
      </c>
      <c r="P516" s="50"/>
      <c r="Q516" s="50"/>
      <c r="R516" s="50"/>
      <c r="S516" s="43"/>
      <c r="T516" s="43"/>
      <c r="U516" s="43"/>
      <c r="V516" s="43"/>
      <c r="W516" s="43"/>
      <c r="X516" s="43"/>
      <c r="Y516" s="51"/>
      <c r="Z516" s="52">
        <v>1.09</v>
      </c>
      <c r="AA516" s="42" t="s">
        <v>167</v>
      </c>
      <c r="AB516" s="84" t="s">
        <v>2540</v>
      </c>
      <c r="AC516" s="54" t="s">
        <v>2511</v>
      </c>
      <c r="AD516" s="54" t="s">
        <v>99</v>
      </c>
      <c r="AE516" s="85" t="str">
        <f t="shared" si="57"/>
        <v>12</v>
      </c>
      <c r="AF516" s="55">
        <v>0.64</v>
      </c>
      <c r="AG516" s="56">
        <f t="shared" si="60"/>
        <v>0.896</v>
      </c>
      <c r="AH516" s="55">
        <f t="shared" si="2"/>
        <v>-0.981</v>
      </c>
      <c r="AI516" s="55">
        <f t="shared" si="9"/>
        <v>0.896</v>
      </c>
      <c r="AJ516" s="41">
        <f t="shared" si="3"/>
        <v>0.4128440367</v>
      </c>
      <c r="AK516" s="55"/>
      <c r="AL516" s="55"/>
      <c r="AM516" s="55"/>
      <c r="AN516" s="55"/>
      <c r="AO516" s="55"/>
      <c r="AP516" s="55"/>
      <c r="AQ516" s="55"/>
      <c r="AR516" s="55"/>
    </row>
    <row r="517" ht="15.75" customHeight="1">
      <c r="A517" s="196"/>
      <c r="B517" s="143" t="s">
        <v>45</v>
      </c>
      <c r="C517" s="216" t="s">
        <v>2541</v>
      </c>
      <c r="D517" s="100" t="s">
        <v>2542</v>
      </c>
      <c r="E517" s="63">
        <v>0.0</v>
      </c>
      <c r="F517" s="63">
        <v>0.0</v>
      </c>
      <c r="G517" s="63" t="s">
        <v>86</v>
      </c>
      <c r="H517" s="62" t="s">
        <v>2542</v>
      </c>
      <c r="I517" s="64" t="s">
        <v>2543</v>
      </c>
      <c r="J517" s="65"/>
      <c r="K517" s="65"/>
      <c r="L517" s="65"/>
      <c r="M517" s="66"/>
      <c r="N517" s="63">
        <v>0.0</v>
      </c>
      <c r="O517" s="67">
        <v>0.0</v>
      </c>
      <c r="P517" s="68"/>
      <c r="Q517" s="68"/>
      <c r="R517" s="68"/>
      <c r="S517" s="66"/>
      <c r="T517" s="66"/>
      <c r="U517" s="66"/>
      <c r="V517" s="66"/>
      <c r="W517" s="66"/>
      <c r="X517" s="66"/>
      <c r="Y517" s="69"/>
      <c r="Z517" s="70">
        <v>0.55</v>
      </c>
      <c r="AA517" s="63" t="s">
        <v>262</v>
      </c>
      <c r="AB517" s="104" t="s">
        <v>2544</v>
      </c>
      <c r="AC517" s="72" t="s">
        <v>2511</v>
      </c>
      <c r="AD517" s="72" t="s">
        <v>2545</v>
      </c>
      <c r="AE517" s="74" t="str">
        <f t="shared" si="57"/>
        <v>50</v>
      </c>
      <c r="AF517" s="74">
        <v>0.35</v>
      </c>
      <c r="AG517" s="75">
        <f t="shared" si="60"/>
        <v>0.49</v>
      </c>
      <c r="AH517" s="74">
        <f t="shared" si="2"/>
        <v>-0.495</v>
      </c>
      <c r="AI517" s="74">
        <f t="shared" si="9"/>
        <v>0.49</v>
      </c>
      <c r="AJ517" s="41">
        <f t="shared" si="3"/>
        <v>0.3636363636</v>
      </c>
      <c r="AK517" s="74"/>
      <c r="AL517" s="74"/>
      <c r="AM517" s="74"/>
      <c r="AN517" s="74"/>
      <c r="AO517" s="74"/>
      <c r="AP517" s="74"/>
      <c r="AQ517" s="74"/>
      <c r="AR517" s="74"/>
    </row>
    <row r="518" ht="15.75" customHeight="1">
      <c r="A518" s="194"/>
      <c r="B518" s="148" t="s">
        <v>45</v>
      </c>
      <c r="C518" s="197" t="s">
        <v>2546</v>
      </c>
      <c r="D518" s="129" t="s">
        <v>2547</v>
      </c>
      <c r="E518" s="42">
        <v>1.0</v>
      </c>
      <c r="F518" s="42">
        <v>0.0</v>
      </c>
      <c r="G518" s="42" t="s">
        <v>47</v>
      </c>
      <c r="H518" s="89" t="s">
        <v>2548</v>
      </c>
      <c r="I518" s="47" t="s">
        <v>2549</v>
      </c>
      <c r="J518" s="48"/>
      <c r="K518" s="48"/>
      <c r="L518" s="48"/>
      <c r="M518" s="43"/>
      <c r="N518" s="42">
        <v>1.0</v>
      </c>
      <c r="O518" s="49">
        <v>1000.0</v>
      </c>
      <c r="P518" s="50"/>
      <c r="Q518" s="50"/>
      <c r="R518" s="50"/>
      <c r="S518" s="43"/>
      <c r="T518" s="43"/>
      <c r="U518" s="43"/>
      <c r="V518" s="43"/>
      <c r="W518" s="43"/>
      <c r="X518" s="43"/>
      <c r="Y518" s="51"/>
      <c r="Z518" s="52">
        <v>1.25</v>
      </c>
      <c r="AA518" s="42" t="s">
        <v>187</v>
      </c>
      <c r="AB518" s="84" t="s">
        <v>2550</v>
      </c>
      <c r="AC518" s="54" t="s">
        <v>2551</v>
      </c>
      <c r="AD518" s="54" t="s">
        <v>99</v>
      </c>
      <c r="AE518" s="55" t="str">
        <f t="shared" si="57"/>
        <v>12</v>
      </c>
      <c r="AF518" s="55">
        <v>0.81</v>
      </c>
      <c r="AG518" s="56">
        <f t="shared" si="60"/>
        <v>1.134</v>
      </c>
      <c r="AH518" s="55">
        <f t="shared" si="2"/>
        <v>-1.125</v>
      </c>
      <c r="AI518" s="55">
        <f t="shared" si="9"/>
        <v>1.134</v>
      </c>
      <c r="AJ518" s="41">
        <f t="shared" si="3"/>
        <v>0.352</v>
      </c>
      <c r="AK518" s="55"/>
      <c r="AL518" s="55"/>
      <c r="AM518" s="55"/>
      <c r="AN518" s="55"/>
      <c r="AO518" s="55"/>
      <c r="AP518" s="55"/>
      <c r="AQ518" s="55"/>
      <c r="AR518" s="55"/>
    </row>
    <row r="519" ht="15.75" customHeight="1">
      <c r="A519" s="194"/>
      <c r="B519" s="148" t="s">
        <v>45</v>
      </c>
      <c r="C519" s="197" t="s">
        <v>2552</v>
      </c>
      <c r="D519" s="129" t="s">
        <v>2553</v>
      </c>
      <c r="E519" s="42">
        <v>1.0</v>
      </c>
      <c r="F519" s="42">
        <v>0.0</v>
      </c>
      <c r="G519" s="42" t="s">
        <v>47</v>
      </c>
      <c r="H519" s="89" t="s">
        <v>2554</v>
      </c>
      <c r="I519" s="47" t="s">
        <v>2555</v>
      </c>
      <c r="J519" s="48"/>
      <c r="K519" s="48"/>
      <c r="L519" s="48"/>
      <c r="M519" s="43"/>
      <c r="N519" s="42">
        <v>1.0</v>
      </c>
      <c r="O519" s="49">
        <v>1000.0</v>
      </c>
      <c r="P519" s="50"/>
      <c r="Q519" s="50"/>
      <c r="R519" s="50"/>
      <c r="S519" s="43"/>
      <c r="T519" s="43"/>
      <c r="U519" s="43"/>
      <c r="V519" s="43"/>
      <c r="W519" s="43"/>
      <c r="X519" s="43"/>
      <c r="Y519" s="51"/>
      <c r="Z519" s="52">
        <v>1.25</v>
      </c>
      <c r="AA519" s="42" t="s">
        <v>187</v>
      </c>
      <c r="AB519" s="84" t="s">
        <v>2556</v>
      </c>
      <c r="AC519" s="54" t="s">
        <v>2551</v>
      </c>
      <c r="AD519" s="54" t="s">
        <v>99</v>
      </c>
      <c r="AE519" s="55" t="str">
        <f t="shared" si="57"/>
        <v>12</v>
      </c>
      <c r="AF519" s="55">
        <v>0.81</v>
      </c>
      <c r="AG519" s="56">
        <f t="shared" si="60"/>
        <v>1.134</v>
      </c>
      <c r="AH519" s="55">
        <f t="shared" si="2"/>
        <v>-1.125</v>
      </c>
      <c r="AI519" s="55">
        <f t="shared" si="9"/>
        <v>1.134</v>
      </c>
      <c r="AJ519" s="41">
        <f t="shared" si="3"/>
        <v>0.352</v>
      </c>
      <c r="AK519" s="74"/>
      <c r="AL519" s="74"/>
      <c r="AM519" s="74"/>
      <c r="AN519" s="74"/>
      <c r="AO519" s="74"/>
      <c r="AP519" s="74"/>
      <c r="AQ519" s="74"/>
      <c r="AR519" s="74"/>
    </row>
    <row r="520" ht="15.75" customHeight="1">
      <c r="A520" s="194"/>
      <c r="B520" s="148" t="s">
        <v>45</v>
      </c>
      <c r="C520" s="197" t="s">
        <v>2557</v>
      </c>
      <c r="D520" s="129" t="s">
        <v>2558</v>
      </c>
      <c r="E520" s="77">
        <v>1.0</v>
      </c>
      <c r="F520" s="42">
        <v>0.0</v>
      </c>
      <c r="G520" s="42" t="s">
        <v>47</v>
      </c>
      <c r="H520" s="45" t="s">
        <v>2559</v>
      </c>
      <c r="I520" s="47" t="s">
        <v>2560</v>
      </c>
      <c r="J520" s="48"/>
      <c r="K520" s="48"/>
      <c r="L520" s="48"/>
      <c r="M520" s="43"/>
      <c r="N520" s="42">
        <v>1.0</v>
      </c>
      <c r="O520" s="49">
        <v>1000.0</v>
      </c>
      <c r="P520" s="50"/>
      <c r="Q520" s="50"/>
      <c r="R520" s="50"/>
      <c r="S520" s="43"/>
      <c r="T520" s="43"/>
      <c r="U520" s="43"/>
      <c r="V520" s="43"/>
      <c r="W520" s="43"/>
      <c r="X520" s="43"/>
      <c r="Y520" s="51"/>
      <c r="Z520" s="188">
        <v>0.99</v>
      </c>
      <c r="AA520" s="42" t="s">
        <v>167</v>
      </c>
      <c r="AB520" s="84" t="s">
        <v>2561</v>
      </c>
      <c r="AC520" s="54" t="s">
        <v>2551</v>
      </c>
      <c r="AD520" s="54" t="s">
        <v>99</v>
      </c>
      <c r="AE520" s="55" t="str">
        <f t="shared" si="57"/>
        <v>12</v>
      </c>
      <c r="AF520" s="189">
        <v>0.64</v>
      </c>
      <c r="AG520" s="56">
        <f t="shared" si="60"/>
        <v>0.896</v>
      </c>
      <c r="AH520" s="55">
        <f t="shared" si="2"/>
        <v>-0.891</v>
      </c>
      <c r="AI520" s="55">
        <f t="shared" si="9"/>
        <v>0.896</v>
      </c>
      <c r="AJ520" s="41">
        <f t="shared" si="3"/>
        <v>0.3535353535</v>
      </c>
      <c r="AK520" s="74"/>
      <c r="AL520" s="74"/>
      <c r="AM520" s="74"/>
      <c r="AN520" s="74"/>
      <c r="AO520" s="74"/>
      <c r="AP520" s="74"/>
      <c r="AQ520" s="74"/>
      <c r="AR520" s="74"/>
    </row>
    <row r="521" ht="15.75" customHeight="1">
      <c r="A521" s="194"/>
      <c r="B521" s="148" t="s">
        <v>45</v>
      </c>
      <c r="C521" s="197" t="s">
        <v>2562</v>
      </c>
      <c r="D521" s="129" t="s">
        <v>2563</v>
      </c>
      <c r="E521" s="42">
        <v>1.0</v>
      </c>
      <c r="F521" s="42">
        <v>0.0</v>
      </c>
      <c r="G521" s="42" t="s">
        <v>47</v>
      </c>
      <c r="H521" s="89" t="s">
        <v>2564</v>
      </c>
      <c r="I521" s="47" t="s">
        <v>2565</v>
      </c>
      <c r="J521" s="48"/>
      <c r="K521" s="48"/>
      <c r="L521" s="48"/>
      <c r="M521" s="43"/>
      <c r="N521" s="42">
        <v>1.0</v>
      </c>
      <c r="O521" s="49">
        <v>1000.0</v>
      </c>
      <c r="P521" s="50"/>
      <c r="Q521" s="50"/>
      <c r="R521" s="50"/>
      <c r="S521" s="43"/>
      <c r="T521" s="43"/>
      <c r="U521" s="43"/>
      <c r="V521" s="43"/>
      <c r="W521" s="43"/>
      <c r="X521" s="43"/>
      <c r="Y521" s="51"/>
      <c r="Z521" s="52">
        <v>0.99</v>
      </c>
      <c r="AA521" s="42" t="s">
        <v>187</v>
      </c>
      <c r="AB521" s="84" t="s">
        <v>2566</v>
      </c>
      <c r="AC521" s="54" t="s">
        <v>2551</v>
      </c>
      <c r="AD521" s="54" t="s">
        <v>99</v>
      </c>
      <c r="AE521" s="55" t="str">
        <f t="shared" si="57"/>
        <v>12</v>
      </c>
      <c r="AF521" s="55">
        <v>0.65</v>
      </c>
      <c r="AG521" s="56">
        <f t="shared" si="60"/>
        <v>0.91</v>
      </c>
      <c r="AH521" s="55">
        <f t="shared" si="2"/>
        <v>-0.891</v>
      </c>
      <c r="AI521" s="55">
        <f t="shared" si="9"/>
        <v>0.91</v>
      </c>
      <c r="AJ521" s="41">
        <f t="shared" si="3"/>
        <v>0.3434343434</v>
      </c>
      <c r="AK521" s="55"/>
      <c r="AL521" s="55"/>
      <c r="AM521" s="55"/>
      <c r="AN521" s="55"/>
      <c r="AO521" s="55"/>
      <c r="AP521" s="55"/>
      <c r="AQ521" s="55"/>
      <c r="AR521" s="55"/>
    </row>
    <row r="522" ht="15.75" customHeight="1">
      <c r="A522" s="194"/>
      <c r="B522" s="148" t="s">
        <v>45</v>
      </c>
      <c r="C522" s="197" t="s">
        <v>2567</v>
      </c>
      <c r="D522" s="129" t="s">
        <v>2568</v>
      </c>
      <c r="E522" s="42">
        <v>1.0</v>
      </c>
      <c r="F522" s="42">
        <v>0.0</v>
      </c>
      <c r="G522" s="42" t="s">
        <v>47</v>
      </c>
      <c r="H522" s="89" t="s">
        <v>2569</v>
      </c>
      <c r="I522" s="47" t="s">
        <v>2570</v>
      </c>
      <c r="J522" s="48"/>
      <c r="K522" s="48"/>
      <c r="L522" s="48"/>
      <c r="M522" s="43"/>
      <c r="N522" s="42">
        <v>1.0</v>
      </c>
      <c r="O522" s="49">
        <v>1000.0</v>
      </c>
      <c r="P522" s="50"/>
      <c r="Q522" s="50"/>
      <c r="R522" s="50"/>
      <c r="S522" s="43"/>
      <c r="T522" s="43"/>
      <c r="U522" s="43"/>
      <c r="V522" s="43"/>
      <c r="W522" s="43"/>
      <c r="X522" s="43"/>
      <c r="Y522" s="51"/>
      <c r="Z522" s="52">
        <v>0.99</v>
      </c>
      <c r="AA522" s="42" t="s">
        <v>187</v>
      </c>
      <c r="AB522" s="84" t="s">
        <v>2571</v>
      </c>
      <c r="AC522" s="54" t="s">
        <v>2551</v>
      </c>
      <c r="AD522" s="54" t="s">
        <v>99</v>
      </c>
      <c r="AE522" s="55" t="str">
        <f t="shared" si="57"/>
        <v>12</v>
      </c>
      <c r="AF522" s="55">
        <v>0.65</v>
      </c>
      <c r="AG522" s="56">
        <f t="shared" si="60"/>
        <v>0.91</v>
      </c>
      <c r="AH522" s="55">
        <f t="shared" si="2"/>
        <v>-0.891</v>
      </c>
      <c r="AI522" s="55">
        <f t="shared" si="9"/>
        <v>0.91</v>
      </c>
      <c r="AJ522" s="41">
        <f t="shared" si="3"/>
        <v>0.3434343434</v>
      </c>
      <c r="AK522" s="55"/>
      <c r="AL522" s="55"/>
      <c r="AM522" s="55"/>
      <c r="AN522" s="55"/>
      <c r="AO522" s="55"/>
      <c r="AP522" s="55"/>
      <c r="AQ522" s="55"/>
      <c r="AR522" s="55"/>
    </row>
    <row r="523" ht="15.75" customHeight="1">
      <c r="A523" s="194"/>
      <c r="B523" s="148" t="s">
        <v>45</v>
      </c>
      <c r="C523" s="197" t="s">
        <v>2572</v>
      </c>
      <c r="D523" s="129" t="s">
        <v>2573</v>
      </c>
      <c r="E523" s="42">
        <v>1.0</v>
      </c>
      <c r="F523" s="42">
        <v>0.0</v>
      </c>
      <c r="G523" s="42" t="s">
        <v>47</v>
      </c>
      <c r="H523" s="89" t="s">
        <v>2574</v>
      </c>
      <c r="I523" s="47" t="s">
        <v>2575</v>
      </c>
      <c r="J523" s="48"/>
      <c r="K523" s="48"/>
      <c r="L523" s="48"/>
      <c r="M523" s="43"/>
      <c r="N523" s="42">
        <v>1.0</v>
      </c>
      <c r="O523" s="49">
        <v>1000.0</v>
      </c>
      <c r="P523" s="50"/>
      <c r="Q523" s="50"/>
      <c r="R523" s="50"/>
      <c r="S523" s="43"/>
      <c r="T523" s="43"/>
      <c r="U523" s="43"/>
      <c r="V523" s="43"/>
      <c r="W523" s="43"/>
      <c r="X523" s="43"/>
      <c r="Y523" s="51"/>
      <c r="Z523" s="52">
        <v>0.85</v>
      </c>
      <c r="AA523" s="42" t="s">
        <v>187</v>
      </c>
      <c r="AB523" s="84" t="s">
        <v>2576</v>
      </c>
      <c r="AC523" s="54" t="s">
        <v>2551</v>
      </c>
      <c r="AD523" s="54" t="s">
        <v>99</v>
      </c>
      <c r="AE523" s="55" t="str">
        <f t="shared" si="57"/>
        <v>12</v>
      </c>
      <c r="AF523" s="55">
        <v>0.57</v>
      </c>
      <c r="AG523" s="56">
        <f t="shared" si="60"/>
        <v>0.798</v>
      </c>
      <c r="AH523" s="55">
        <f t="shared" si="2"/>
        <v>-0.765</v>
      </c>
      <c r="AI523" s="55">
        <f t="shared" si="9"/>
        <v>0.798</v>
      </c>
      <c r="AJ523" s="41">
        <f t="shared" si="3"/>
        <v>0.3294117647</v>
      </c>
      <c r="AK523" s="74"/>
      <c r="AL523" s="74"/>
      <c r="AM523" s="74"/>
      <c r="AN523" s="74"/>
      <c r="AO523" s="74"/>
      <c r="AP523" s="74"/>
      <c r="AQ523" s="74"/>
      <c r="AR523" s="74"/>
    </row>
    <row r="524" ht="15.75" customHeight="1">
      <c r="A524" s="194"/>
      <c r="B524" s="148" t="s">
        <v>45</v>
      </c>
      <c r="C524" s="197" t="s">
        <v>2577</v>
      </c>
      <c r="D524" s="129" t="s">
        <v>2578</v>
      </c>
      <c r="E524" s="42">
        <v>1.0</v>
      </c>
      <c r="F524" s="42">
        <v>0.0</v>
      </c>
      <c r="G524" s="42" t="s">
        <v>47</v>
      </c>
      <c r="H524" s="89" t="s">
        <v>2579</v>
      </c>
      <c r="I524" s="47" t="s">
        <v>2580</v>
      </c>
      <c r="J524" s="48"/>
      <c r="K524" s="48"/>
      <c r="L524" s="48"/>
      <c r="M524" s="43"/>
      <c r="N524" s="42">
        <v>1.0</v>
      </c>
      <c r="O524" s="49">
        <v>1000.0</v>
      </c>
      <c r="P524" s="50"/>
      <c r="Q524" s="50"/>
      <c r="R524" s="50"/>
      <c r="S524" s="43"/>
      <c r="T524" s="43"/>
      <c r="U524" s="43"/>
      <c r="V524" s="43"/>
      <c r="W524" s="43"/>
      <c r="X524" s="43"/>
      <c r="Y524" s="51"/>
      <c r="Z524" s="52">
        <v>0.99</v>
      </c>
      <c r="AA524" s="42" t="s">
        <v>187</v>
      </c>
      <c r="AB524" s="84" t="s">
        <v>2581</v>
      </c>
      <c r="AC524" s="54" t="s">
        <v>2551</v>
      </c>
      <c r="AD524" s="54" t="s">
        <v>99</v>
      </c>
      <c r="AE524" s="55" t="str">
        <f t="shared" si="57"/>
        <v>12</v>
      </c>
      <c r="AF524" s="55">
        <v>0.65</v>
      </c>
      <c r="AG524" s="56">
        <f t="shared" si="60"/>
        <v>0.91</v>
      </c>
      <c r="AH524" s="55">
        <f t="shared" si="2"/>
        <v>-0.891</v>
      </c>
      <c r="AI524" s="55">
        <f t="shared" si="9"/>
        <v>0.91</v>
      </c>
      <c r="AJ524" s="41">
        <f t="shared" si="3"/>
        <v>0.3434343434</v>
      </c>
      <c r="AK524" s="74"/>
      <c r="AL524" s="74"/>
      <c r="AM524" s="74"/>
      <c r="AN524" s="74"/>
      <c r="AO524" s="74"/>
      <c r="AP524" s="74"/>
      <c r="AQ524" s="74"/>
      <c r="AR524" s="74"/>
    </row>
    <row r="525" ht="15.75" customHeight="1">
      <c r="A525" s="194"/>
      <c r="B525" s="148" t="s">
        <v>45</v>
      </c>
      <c r="C525" s="197" t="s">
        <v>2582</v>
      </c>
      <c r="D525" s="129" t="s">
        <v>2583</v>
      </c>
      <c r="E525" s="42">
        <v>0.0</v>
      </c>
      <c r="F525" s="42">
        <v>0.0</v>
      </c>
      <c r="G525" s="42" t="s">
        <v>47</v>
      </c>
      <c r="H525" s="89" t="s">
        <v>2584</v>
      </c>
      <c r="I525" s="47" t="s">
        <v>2585</v>
      </c>
      <c r="J525" s="48"/>
      <c r="K525" s="48"/>
      <c r="L525" s="48"/>
      <c r="M525" s="43"/>
      <c r="N525" s="42">
        <v>1.0</v>
      </c>
      <c r="O525" s="49">
        <v>1000.0</v>
      </c>
      <c r="P525" s="50"/>
      <c r="Q525" s="50"/>
      <c r="R525" s="50"/>
      <c r="S525" s="43"/>
      <c r="T525" s="43"/>
      <c r="U525" s="43"/>
      <c r="V525" s="43"/>
      <c r="W525" s="43"/>
      <c r="X525" s="43"/>
      <c r="Y525" s="51"/>
      <c r="Z525" s="52">
        <v>0.85</v>
      </c>
      <c r="AA525" s="42" t="s">
        <v>187</v>
      </c>
      <c r="AB525" s="84" t="s">
        <v>2586</v>
      </c>
      <c r="AC525" s="54" t="s">
        <v>2551</v>
      </c>
      <c r="AD525" s="54" t="s">
        <v>99</v>
      </c>
      <c r="AE525" s="55" t="str">
        <f t="shared" si="57"/>
        <v>12</v>
      </c>
      <c r="AF525" s="55">
        <v>0.57</v>
      </c>
      <c r="AG525" s="56">
        <f t="shared" si="60"/>
        <v>0.798</v>
      </c>
      <c r="AH525" s="55">
        <f t="shared" si="2"/>
        <v>-0.765</v>
      </c>
      <c r="AI525" s="55">
        <f t="shared" si="9"/>
        <v>0.798</v>
      </c>
      <c r="AJ525" s="41">
        <f t="shared" si="3"/>
        <v>0.3294117647</v>
      </c>
      <c r="AK525" s="55"/>
      <c r="AL525" s="55"/>
      <c r="AM525" s="55"/>
      <c r="AN525" s="55"/>
      <c r="AO525" s="55"/>
      <c r="AP525" s="55"/>
      <c r="AQ525" s="55"/>
      <c r="AR525" s="55"/>
    </row>
    <row r="526" ht="15.75" customHeight="1">
      <c r="A526" s="215"/>
      <c r="B526" s="143" t="s">
        <v>45</v>
      </c>
      <c r="C526" s="216" t="s">
        <v>2587</v>
      </c>
      <c r="D526" s="100" t="s">
        <v>2588</v>
      </c>
      <c r="E526" s="63">
        <v>0.0</v>
      </c>
      <c r="F526" s="63">
        <v>0.0</v>
      </c>
      <c r="G526" s="63" t="s">
        <v>86</v>
      </c>
      <c r="H526" s="107" t="s">
        <v>2589</v>
      </c>
      <c r="I526" s="64" t="s">
        <v>2590</v>
      </c>
      <c r="J526" s="65"/>
      <c r="K526" s="65"/>
      <c r="L526" s="65"/>
      <c r="M526" s="66"/>
      <c r="N526" s="63">
        <v>0.0</v>
      </c>
      <c r="O526" s="67">
        <v>0.0</v>
      </c>
      <c r="P526" s="68"/>
      <c r="Q526" s="68"/>
      <c r="R526" s="68"/>
      <c r="S526" s="66"/>
      <c r="T526" s="66"/>
      <c r="U526" s="66"/>
      <c r="V526" s="66"/>
      <c r="W526" s="66"/>
      <c r="X526" s="66"/>
      <c r="Y526" s="69"/>
      <c r="Z526" s="70">
        <v>0.85</v>
      </c>
      <c r="AA526" s="63" t="s">
        <v>187</v>
      </c>
      <c r="AB526" s="71" t="s">
        <v>2591</v>
      </c>
      <c r="AC526" s="72" t="s">
        <v>2551</v>
      </c>
      <c r="AD526" s="72" t="s">
        <v>99</v>
      </c>
      <c r="AE526" s="74" t="str">
        <f t="shared" si="57"/>
        <v>12</v>
      </c>
      <c r="AF526" s="74">
        <v>0.57</v>
      </c>
      <c r="AG526" s="56">
        <f t="shared" si="60"/>
        <v>0.798</v>
      </c>
      <c r="AH526" s="55">
        <f t="shared" si="2"/>
        <v>-0.765</v>
      </c>
      <c r="AI526" s="55">
        <f t="shared" si="9"/>
        <v>0.798</v>
      </c>
      <c r="AJ526" s="41">
        <f t="shared" si="3"/>
        <v>0.3294117647</v>
      </c>
      <c r="AK526" s="74"/>
      <c r="AL526" s="74"/>
      <c r="AM526" s="74"/>
      <c r="AN526" s="74"/>
      <c r="AO526" s="74"/>
      <c r="AP526" s="74"/>
      <c r="AQ526" s="74"/>
      <c r="AR526" s="74"/>
    </row>
    <row r="527" ht="15.75" customHeight="1">
      <c r="A527" s="215"/>
      <c r="B527" s="143" t="s">
        <v>45</v>
      </c>
      <c r="C527" s="216" t="s">
        <v>2592</v>
      </c>
      <c r="D527" s="100" t="s">
        <v>2593</v>
      </c>
      <c r="E527" s="63">
        <v>0.0</v>
      </c>
      <c r="F527" s="63">
        <v>0.0</v>
      </c>
      <c r="G527" s="63" t="s">
        <v>86</v>
      </c>
      <c r="H527" s="107" t="s">
        <v>2594</v>
      </c>
      <c r="I527" s="64" t="s">
        <v>2595</v>
      </c>
      <c r="J527" s="65"/>
      <c r="K527" s="65"/>
      <c r="L527" s="65"/>
      <c r="M527" s="66"/>
      <c r="N527" s="63">
        <v>0.0</v>
      </c>
      <c r="O527" s="67">
        <v>0.0</v>
      </c>
      <c r="P527" s="68"/>
      <c r="Q527" s="68"/>
      <c r="R527" s="68"/>
      <c r="S527" s="66"/>
      <c r="T527" s="66"/>
      <c r="U527" s="66"/>
      <c r="V527" s="66"/>
      <c r="W527" s="66"/>
      <c r="X527" s="66"/>
      <c r="Y527" s="69"/>
      <c r="Z527" s="70">
        <v>0.85</v>
      </c>
      <c r="AA527" s="63" t="s">
        <v>187</v>
      </c>
      <c r="AB527" s="71" t="s">
        <v>2596</v>
      </c>
      <c r="AC527" s="72" t="s">
        <v>2551</v>
      </c>
      <c r="AD527" s="72" t="s">
        <v>99</v>
      </c>
      <c r="AE527" s="74" t="str">
        <f t="shared" si="57"/>
        <v>12</v>
      </c>
      <c r="AF527" s="74">
        <v>0.57</v>
      </c>
      <c r="AG527" s="75">
        <f t="shared" si="60"/>
        <v>0.798</v>
      </c>
      <c r="AH527" s="74">
        <f t="shared" si="2"/>
        <v>-0.765</v>
      </c>
      <c r="AI527" s="74">
        <f t="shared" si="9"/>
        <v>0.798</v>
      </c>
      <c r="AJ527" s="41">
        <f t="shared" si="3"/>
        <v>0.3294117647</v>
      </c>
      <c r="AK527" s="74"/>
      <c r="AL527" s="74"/>
      <c r="AM527" s="74"/>
      <c r="AN527" s="74"/>
      <c r="AO527" s="74"/>
      <c r="AP527" s="74"/>
      <c r="AQ527" s="74"/>
      <c r="AR527" s="74"/>
    </row>
    <row r="528" ht="15.75" customHeight="1">
      <c r="A528" s="194"/>
      <c r="B528" s="148" t="s">
        <v>45</v>
      </c>
      <c r="C528" s="197" t="s">
        <v>2597</v>
      </c>
      <c r="D528" s="129" t="s">
        <v>2598</v>
      </c>
      <c r="E528" s="42">
        <v>1.0</v>
      </c>
      <c r="F528" s="42">
        <v>0.0</v>
      </c>
      <c r="G528" s="42" t="s">
        <v>47</v>
      </c>
      <c r="H528" s="89" t="s">
        <v>2599</v>
      </c>
      <c r="I528" s="47" t="s">
        <v>2600</v>
      </c>
      <c r="J528" s="48"/>
      <c r="K528" s="48"/>
      <c r="L528" s="48"/>
      <c r="M528" s="43"/>
      <c r="N528" s="42">
        <v>1.0</v>
      </c>
      <c r="O528" s="49">
        <v>1000.0</v>
      </c>
      <c r="P528" s="50"/>
      <c r="Q528" s="50"/>
      <c r="R528" s="50"/>
      <c r="S528" s="43"/>
      <c r="T528" s="43"/>
      <c r="U528" s="43"/>
      <c r="V528" s="43"/>
      <c r="W528" s="43"/>
      <c r="X528" s="43"/>
      <c r="Y528" s="51"/>
      <c r="Z528" s="52">
        <v>0.99</v>
      </c>
      <c r="AA528" s="42" t="s">
        <v>187</v>
      </c>
      <c r="AB528" s="84" t="s">
        <v>2601</v>
      </c>
      <c r="AC528" s="72" t="s">
        <v>2551</v>
      </c>
      <c r="AD528" s="54" t="s">
        <v>99</v>
      </c>
      <c r="AE528" s="55" t="str">
        <f t="shared" si="57"/>
        <v>12</v>
      </c>
      <c r="AF528" s="55">
        <v>0.65</v>
      </c>
      <c r="AG528" s="56">
        <f t="shared" si="60"/>
        <v>0.91</v>
      </c>
      <c r="AH528" s="55">
        <f t="shared" si="2"/>
        <v>-0.891</v>
      </c>
      <c r="AI528" s="55">
        <f t="shared" si="9"/>
        <v>0.91</v>
      </c>
      <c r="AJ528" s="41">
        <f t="shared" si="3"/>
        <v>0.3434343434</v>
      </c>
      <c r="AK528" s="55"/>
      <c r="AL528" s="55"/>
      <c r="AM528" s="55"/>
      <c r="AN528" s="55"/>
      <c r="AO528" s="55"/>
      <c r="AP528" s="55"/>
      <c r="AQ528" s="55"/>
      <c r="AR528" s="55"/>
    </row>
    <row r="529" ht="15.75" customHeight="1">
      <c r="A529" s="194"/>
      <c r="B529" s="148" t="s">
        <v>45</v>
      </c>
      <c r="C529" s="197" t="s">
        <v>2602</v>
      </c>
      <c r="D529" s="129" t="s">
        <v>2603</v>
      </c>
      <c r="E529" s="42">
        <v>1.0</v>
      </c>
      <c r="F529" s="42">
        <v>0.0</v>
      </c>
      <c r="G529" s="42" t="s">
        <v>47</v>
      </c>
      <c r="H529" s="89" t="s">
        <v>2604</v>
      </c>
      <c r="I529" s="47" t="s">
        <v>2605</v>
      </c>
      <c r="J529" s="48"/>
      <c r="K529" s="48"/>
      <c r="L529" s="48"/>
      <c r="M529" s="43"/>
      <c r="N529" s="42">
        <v>1.0</v>
      </c>
      <c r="O529" s="49">
        <v>1000.0</v>
      </c>
      <c r="P529" s="50"/>
      <c r="Q529" s="50"/>
      <c r="R529" s="50"/>
      <c r="S529" s="43"/>
      <c r="T529" s="43"/>
      <c r="U529" s="43"/>
      <c r="V529" s="43"/>
      <c r="W529" s="43"/>
      <c r="X529" s="43"/>
      <c r="Y529" s="51"/>
      <c r="Z529" s="52">
        <v>0.99</v>
      </c>
      <c r="AA529" s="42" t="s">
        <v>187</v>
      </c>
      <c r="AB529" s="84" t="s">
        <v>2606</v>
      </c>
      <c r="AC529" s="72" t="s">
        <v>2551</v>
      </c>
      <c r="AD529" s="54" t="s">
        <v>99</v>
      </c>
      <c r="AE529" s="55" t="str">
        <f t="shared" si="57"/>
        <v>12</v>
      </c>
      <c r="AF529" s="55">
        <v>0.65</v>
      </c>
      <c r="AG529" s="56">
        <f t="shared" si="60"/>
        <v>0.91</v>
      </c>
      <c r="AH529" s="55">
        <f t="shared" si="2"/>
        <v>-0.891</v>
      </c>
      <c r="AI529" s="55">
        <f t="shared" si="9"/>
        <v>0.91</v>
      </c>
      <c r="AJ529" s="41">
        <f t="shared" si="3"/>
        <v>0.3434343434</v>
      </c>
      <c r="AK529" s="55"/>
      <c r="AL529" s="55"/>
      <c r="AM529" s="55"/>
      <c r="AN529" s="55"/>
      <c r="AO529" s="55"/>
      <c r="AP529" s="55"/>
      <c r="AQ529" s="55"/>
      <c r="AR529" s="55"/>
    </row>
    <row r="530" ht="15.75" customHeight="1">
      <c r="A530" s="194"/>
      <c r="B530" s="148" t="s">
        <v>45</v>
      </c>
      <c r="C530" s="197" t="s">
        <v>2607</v>
      </c>
      <c r="D530" s="129" t="s">
        <v>2608</v>
      </c>
      <c r="E530" s="42">
        <v>1.0</v>
      </c>
      <c r="F530" s="42">
        <v>0.0</v>
      </c>
      <c r="G530" s="42" t="s">
        <v>47</v>
      </c>
      <c r="H530" s="89" t="s">
        <v>2609</v>
      </c>
      <c r="I530" s="47" t="s">
        <v>2610</v>
      </c>
      <c r="J530" s="48"/>
      <c r="K530" s="48"/>
      <c r="L530" s="48"/>
      <c r="M530" s="43"/>
      <c r="N530" s="42">
        <v>1.0</v>
      </c>
      <c r="O530" s="49">
        <v>1000.0</v>
      </c>
      <c r="P530" s="50"/>
      <c r="Q530" s="50"/>
      <c r="R530" s="50"/>
      <c r="S530" s="43"/>
      <c r="T530" s="43"/>
      <c r="U530" s="43"/>
      <c r="V530" s="43"/>
      <c r="W530" s="43"/>
      <c r="X530" s="43"/>
      <c r="Y530" s="51"/>
      <c r="Z530" s="52">
        <v>1.39</v>
      </c>
      <c r="AA530" s="42" t="s">
        <v>187</v>
      </c>
      <c r="AB530" s="84" t="s">
        <v>2611</v>
      </c>
      <c r="AC530" s="54" t="s">
        <v>2612</v>
      </c>
      <c r="AD530" s="54" t="s">
        <v>99</v>
      </c>
      <c r="AE530" s="55" t="str">
        <f t="shared" si="57"/>
        <v>12</v>
      </c>
      <c r="AF530" s="55">
        <v>0.91</v>
      </c>
      <c r="AG530" s="56">
        <f t="shared" si="60"/>
        <v>1.274</v>
      </c>
      <c r="AH530" s="55">
        <f t="shared" si="2"/>
        <v>-1.251</v>
      </c>
      <c r="AI530" s="55">
        <f t="shared" si="9"/>
        <v>1.274</v>
      </c>
      <c r="AJ530" s="41">
        <f t="shared" si="3"/>
        <v>0.345323741</v>
      </c>
      <c r="AK530" s="74"/>
      <c r="AL530" s="74"/>
      <c r="AM530" s="74"/>
      <c r="AN530" s="74"/>
      <c r="AO530" s="74"/>
      <c r="AP530" s="74"/>
      <c r="AQ530" s="74"/>
      <c r="AR530" s="74"/>
    </row>
    <row r="531" ht="15.75" customHeight="1">
      <c r="A531" s="194"/>
      <c r="B531" s="148" t="s">
        <v>45</v>
      </c>
      <c r="C531" s="197" t="s">
        <v>2613</v>
      </c>
      <c r="D531" s="129" t="s">
        <v>2614</v>
      </c>
      <c r="E531" s="42">
        <v>1.0</v>
      </c>
      <c r="F531" s="42">
        <v>0.0</v>
      </c>
      <c r="G531" s="42" t="s">
        <v>47</v>
      </c>
      <c r="H531" s="89" t="s">
        <v>2615</v>
      </c>
      <c r="I531" s="47" t="s">
        <v>2616</v>
      </c>
      <c r="J531" s="48"/>
      <c r="K531" s="48"/>
      <c r="L531" s="48"/>
      <c r="M531" s="43"/>
      <c r="N531" s="42">
        <v>1.0</v>
      </c>
      <c r="O531" s="49">
        <v>1000.0</v>
      </c>
      <c r="P531" s="50"/>
      <c r="Q531" s="50"/>
      <c r="R531" s="50"/>
      <c r="S531" s="43"/>
      <c r="T531" s="43"/>
      <c r="U531" s="43"/>
      <c r="V531" s="43"/>
      <c r="W531" s="43"/>
      <c r="X531" s="43"/>
      <c r="Y531" s="51"/>
      <c r="Z531" s="52">
        <v>1.39</v>
      </c>
      <c r="AA531" s="42" t="s">
        <v>187</v>
      </c>
      <c r="AB531" s="84" t="s">
        <v>2617</v>
      </c>
      <c r="AC531" s="54" t="s">
        <v>2612</v>
      </c>
      <c r="AD531" s="54" t="s">
        <v>99</v>
      </c>
      <c r="AE531" s="55" t="str">
        <f t="shared" si="57"/>
        <v>12</v>
      </c>
      <c r="AF531" s="55">
        <v>0.91</v>
      </c>
      <c r="AG531" s="56">
        <f t="shared" si="60"/>
        <v>1.274</v>
      </c>
      <c r="AH531" s="55">
        <f t="shared" si="2"/>
        <v>-1.251</v>
      </c>
      <c r="AI531" s="55">
        <f t="shared" si="9"/>
        <v>1.274</v>
      </c>
      <c r="AJ531" s="41">
        <f t="shared" si="3"/>
        <v>0.345323741</v>
      </c>
      <c r="AK531" s="142"/>
      <c r="AL531" s="142"/>
      <c r="AM531" s="142"/>
      <c r="AN531" s="142"/>
      <c r="AO531" s="142"/>
      <c r="AP531" s="142"/>
      <c r="AQ531" s="142"/>
      <c r="AR531" s="142"/>
    </row>
    <row r="532" ht="15.75" customHeight="1">
      <c r="A532" s="194"/>
      <c r="B532" s="148" t="s">
        <v>45</v>
      </c>
      <c r="C532" s="197" t="s">
        <v>2618</v>
      </c>
      <c r="D532" s="129" t="s">
        <v>2619</v>
      </c>
      <c r="E532" s="42">
        <v>1.0</v>
      </c>
      <c r="F532" s="42">
        <v>0.0</v>
      </c>
      <c r="G532" s="42" t="s">
        <v>47</v>
      </c>
      <c r="H532" s="89" t="s">
        <v>2620</v>
      </c>
      <c r="I532" s="47" t="s">
        <v>2621</v>
      </c>
      <c r="J532" s="48"/>
      <c r="K532" s="48"/>
      <c r="L532" s="48"/>
      <c r="M532" s="43"/>
      <c r="N532" s="42">
        <v>1.0</v>
      </c>
      <c r="O532" s="49">
        <v>1000.0</v>
      </c>
      <c r="P532" s="50"/>
      <c r="Q532" s="50"/>
      <c r="R532" s="50"/>
      <c r="S532" s="43"/>
      <c r="T532" s="43"/>
      <c r="U532" s="43"/>
      <c r="V532" s="43"/>
      <c r="W532" s="43"/>
      <c r="X532" s="43"/>
      <c r="Y532" s="51"/>
      <c r="Z532" s="52">
        <v>1.09</v>
      </c>
      <c r="AA532" s="42" t="s">
        <v>187</v>
      </c>
      <c r="AB532" s="53" t="s">
        <v>2622</v>
      </c>
      <c r="AC532" s="54" t="s">
        <v>2612</v>
      </c>
      <c r="AD532" s="54" t="s">
        <v>99</v>
      </c>
      <c r="AE532" s="55" t="str">
        <f t="shared" si="57"/>
        <v>12</v>
      </c>
      <c r="AF532" s="55">
        <v>0.74</v>
      </c>
      <c r="AG532" s="56">
        <f t="shared" si="60"/>
        <v>1.036</v>
      </c>
      <c r="AH532" s="55">
        <f t="shared" si="2"/>
        <v>-0.981</v>
      </c>
      <c r="AI532" s="55">
        <f t="shared" si="9"/>
        <v>1.036</v>
      </c>
      <c r="AJ532" s="41">
        <f t="shared" si="3"/>
        <v>0.3211009174</v>
      </c>
      <c r="AK532" s="74"/>
      <c r="AL532" s="74"/>
      <c r="AM532" s="74"/>
      <c r="AN532" s="74"/>
      <c r="AO532" s="74"/>
      <c r="AP532" s="74"/>
      <c r="AQ532" s="74"/>
      <c r="AR532" s="74"/>
    </row>
    <row r="533" ht="15.75" customHeight="1">
      <c r="A533" s="194"/>
      <c r="B533" s="148" t="s">
        <v>45</v>
      </c>
      <c r="C533" s="197" t="s">
        <v>2623</v>
      </c>
      <c r="D533" s="129" t="s">
        <v>2624</v>
      </c>
      <c r="E533" s="42">
        <v>1.0</v>
      </c>
      <c r="F533" s="42">
        <v>0.0</v>
      </c>
      <c r="G533" s="42" t="s">
        <v>47</v>
      </c>
      <c r="H533" s="78" t="s">
        <v>2625</v>
      </c>
      <c r="I533" s="47" t="s">
        <v>2260</v>
      </c>
      <c r="J533" s="48"/>
      <c r="K533" s="48"/>
      <c r="L533" s="48"/>
      <c r="M533" s="43"/>
      <c r="N533" s="42">
        <v>1.0</v>
      </c>
      <c r="O533" s="49">
        <v>1000.0</v>
      </c>
      <c r="P533" s="50"/>
      <c r="Q533" s="50"/>
      <c r="R533" s="50"/>
      <c r="S533" s="43"/>
      <c r="T533" s="43"/>
      <c r="U533" s="43"/>
      <c r="V533" s="43"/>
      <c r="W533" s="43"/>
      <c r="X533" s="43"/>
      <c r="Y533" s="51"/>
      <c r="Z533" s="52">
        <v>1.09</v>
      </c>
      <c r="AA533" s="42" t="s">
        <v>187</v>
      </c>
      <c r="AB533" s="84" t="s">
        <v>2626</v>
      </c>
      <c r="AC533" s="54" t="s">
        <v>2612</v>
      </c>
      <c r="AD533" s="54" t="s">
        <v>99</v>
      </c>
      <c r="AE533" s="55" t="str">
        <f t="shared" si="57"/>
        <v>12</v>
      </c>
      <c r="AF533" s="55">
        <v>0.74</v>
      </c>
      <c r="AG533" s="56">
        <f t="shared" si="60"/>
        <v>1.036</v>
      </c>
      <c r="AH533" s="55">
        <f t="shared" si="2"/>
        <v>-0.981</v>
      </c>
      <c r="AI533" s="55">
        <f t="shared" si="9"/>
        <v>1.036</v>
      </c>
      <c r="AJ533" s="41">
        <f t="shared" si="3"/>
        <v>0.3211009174</v>
      </c>
      <c r="AK533" s="55"/>
      <c r="AL533" s="55"/>
      <c r="AM533" s="55"/>
      <c r="AN533" s="55"/>
      <c r="AO533" s="55"/>
      <c r="AP533" s="55"/>
      <c r="AQ533" s="55"/>
      <c r="AR533" s="55"/>
    </row>
    <row r="534" ht="15.75" customHeight="1">
      <c r="A534" s="194"/>
      <c r="B534" s="148" t="s">
        <v>45</v>
      </c>
      <c r="C534" s="197" t="s">
        <v>2627</v>
      </c>
      <c r="D534" s="129" t="s">
        <v>2628</v>
      </c>
      <c r="E534" s="42">
        <v>1.0</v>
      </c>
      <c r="F534" s="42">
        <v>0.0</v>
      </c>
      <c r="G534" s="42" t="s">
        <v>47</v>
      </c>
      <c r="H534" s="89" t="s">
        <v>2629</v>
      </c>
      <c r="I534" s="47" t="s">
        <v>2630</v>
      </c>
      <c r="J534" s="48"/>
      <c r="K534" s="48"/>
      <c r="L534" s="48"/>
      <c r="M534" s="43"/>
      <c r="N534" s="42">
        <v>1.0</v>
      </c>
      <c r="O534" s="49">
        <v>1000.0</v>
      </c>
      <c r="P534" s="50"/>
      <c r="Q534" s="50"/>
      <c r="R534" s="50"/>
      <c r="S534" s="43"/>
      <c r="T534" s="43"/>
      <c r="U534" s="43"/>
      <c r="V534" s="43"/>
      <c r="W534" s="43"/>
      <c r="X534" s="43"/>
      <c r="Y534" s="51"/>
      <c r="Z534" s="52">
        <v>1.09</v>
      </c>
      <c r="AA534" s="42" t="s">
        <v>187</v>
      </c>
      <c r="AB534" s="84" t="s">
        <v>2631</v>
      </c>
      <c r="AC534" s="54" t="s">
        <v>2612</v>
      </c>
      <c r="AD534" s="54" t="s">
        <v>99</v>
      </c>
      <c r="AE534" s="55" t="str">
        <f t="shared" si="57"/>
        <v>12</v>
      </c>
      <c r="AF534" s="55">
        <v>0.74</v>
      </c>
      <c r="AG534" s="56">
        <f t="shared" si="60"/>
        <v>1.036</v>
      </c>
      <c r="AH534" s="55">
        <f t="shared" si="2"/>
        <v>-0.981</v>
      </c>
      <c r="AI534" s="55">
        <f t="shared" si="9"/>
        <v>1.036</v>
      </c>
      <c r="AJ534" s="41">
        <f t="shared" si="3"/>
        <v>0.3211009174</v>
      </c>
      <c r="AK534" s="55"/>
      <c r="AL534" s="55"/>
      <c r="AM534" s="55"/>
      <c r="AN534" s="55"/>
      <c r="AO534" s="55"/>
      <c r="AP534" s="55"/>
      <c r="AQ534" s="55"/>
      <c r="AR534" s="55"/>
    </row>
    <row r="535" ht="15.75" customHeight="1">
      <c r="A535" s="194"/>
      <c r="B535" s="148" t="s">
        <v>45</v>
      </c>
      <c r="C535" s="197" t="s">
        <v>2632</v>
      </c>
      <c r="D535" s="129" t="s">
        <v>2633</v>
      </c>
      <c r="E535" s="42">
        <v>1.0</v>
      </c>
      <c r="F535" s="42">
        <v>0.0</v>
      </c>
      <c r="G535" s="42" t="s">
        <v>47</v>
      </c>
      <c r="H535" s="89" t="s">
        <v>2634</v>
      </c>
      <c r="I535" s="47" t="s">
        <v>2260</v>
      </c>
      <c r="J535" s="48"/>
      <c r="K535" s="48"/>
      <c r="L535" s="48"/>
      <c r="M535" s="43"/>
      <c r="N535" s="42">
        <v>1.0</v>
      </c>
      <c r="O535" s="49">
        <v>1000.0</v>
      </c>
      <c r="P535" s="50"/>
      <c r="Q535" s="50"/>
      <c r="R535" s="50"/>
      <c r="S535" s="43"/>
      <c r="T535" s="43"/>
      <c r="U535" s="43"/>
      <c r="V535" s="43"/>
      <c r="W535" s="43"/>
      <c r="X535" s="43"/>
      <c r="Y535" s="51"/>
      <c r="Z535" s="52">
        <v>1.09</v>
      </c>
      <c r="AA535" s="42" t="s">
        <v>187</v>
      </c>
      <c r="AB535" s="84" t="s">
        <v>2635</v>
      </c>
      <c r="AC535" s="54" t="s">
        <v>2612</v>
      </c>
      <c r="AD535" s="54" t="s">
        <v>99</v>
      </c>
      <c r="AE535" s="55" t="str">
        <f t="shared" si="57"/>
        <v>12</v>
      </c>
      <c r="AF535" s="55">
        <v>0.74</v>
      </c>
      <c r="AG535" s="56">
        <f t="shared" si="60"/>
        <v>1.036</v>
      </c>
      <c r="AH535" s="55">
        <f t="shared" si="2"/>
        <v>-0.981</v>
      </c>
      <c r="AI535" s="55">
        <f t="shared" si="9"/>
        <v>1.036</v>
      </c>
      <c r="AJ535" s="41">
        <f t="shared" si="3"/>
        <v>0.3211009174</v>
      </c>
      <c r="AK535" s="55"/>
      <c r="AL535" s="55"/>
      <c r="AM535" s="55"/>
      <c r="AN535" s="55"/>
      <c r="AO535" s="55"/>
      <c r="AP535" s="55"/>
      <c r="AQ535" s="55"/>
      <c r="AR535" s="55"/>
    </row>
    <row r="536" ht="15.75" customHeight="1">
      <c r="A536" s="194"/>
      <c r="B536" s="148" t="s">
        <v>45</v>
      </c>
      <c r="C536" s="197" t="s">
        <v>2636</v>
      </c>
      <c r="D536" s="129" t="s">
        <v>2637</v>
      </c>
      <c r="E536" s="42">
        <v>1.0</v>
      </c>
      <c r="F536" s="42">
        <v>0.0</v>
      </c>
      <c r="G536" s="42" t="s">
        <v>47</v>
      </c>
      <c r="H536" s="89" t="s">
        <v>2638</v>
      </c>
      <c r="I536" s="47" t="s">
        <v>2260</v>
      </c>
      <c r="J536" s="48"/>
      <c r="K536" s="48"/>
      <c r="L536" s="48"/>
      <c r="M536" s="43"/>
      <c r="N536" s="42">
        <v>1.0</v>
      </c>
      <c r="O536" s="49">
        <v>1000.0</v>
      </c>
      <c r="P536" s="50"/>
      <c r="Q536" s="50"/>
      <c r="R536" s="50"/>
      <c r="S536" s="43"/>
      <c r="T536" s="43"/>
      <c r="U536" s="43"/>
      <c r="V536" s="43"/>
      <c r="W536" s="43"/>
      <c r="X536" s="43"/>
      <c r="Y536" s="51"/>
      <c r="Z536" s="52">
        <v>1.09</v>
      </c>
      <c r="AA536" s="42" t="s">
        <v>187</v>
      </c>
      <c r="AB536" s="84" t="s">
        <v>2639</v>
      </c>
      <c r="AC536" s="54" t="s">
        <v>2612</v>
      </c>
      <c r="AD536" s="54" t="s">
        <v>99</v>
      </c>
      <c r="AE536" s="55" t="str">
        <f t="shared" si="57"/>
        <v>12</v>
      </c>
      <c r="AF536" s="55">
        <v>0.74</v>
      </c>
      <c r="AG536" s="56">
        <f t="shared" si="60"/>
        <v>1.036</v>
      </c>
      <c r="AH536" s="55">
        <f t="shared" si="2"/>
        <v>-0.981</v>
      </c>
      <c r="AI536" s="55">
        <f t="shared" si="9"/>
        <v>1.036</v>
      </c>
      <c r="AJ536" s="41">
        <f t="shared" si="3"/>
        <v>0.3211009174</v>
      </c>
      <c r="AK536" s="74"/>
      <c r="AL536" s="74"/>
      <c r="AM536" s="74"/>
      <c r="AN536" s="74"/>
      <c r="AO536" s="74"/>
      <c r="AP536" s="74"/>
      <c r="AQ536" s="74"/>
      <c r="AR536" s="74"/>
    </row>
    <row r="537" ht="15.75" customHeight="1">
      <c r="A537" s="194"/>
      <c r="B537" s="148" t="s">
        <v>45</v>
      </c>
      <c r="C537" s="197" t="s">
        <v>2640</v>
      </c>
      <c r="D537" s="129" t="s">
        <v>2641</v>
      </c>
      <c r="E537" s="77">
        <v>1.0</v>
      </c>
      <c r="F537" s="42">
        <v>0.0</v>
      </c>
      <c r="G537" s="42" t="s">
        <v>47</v>
      </c>
      <c r="H537" s="89" t="s">
        <v>2642</v>
      </c>
      <c r="I537" s="47" t="s">
        <v>2260</v>
      </c>
      <c r="J537" s="48"/>
      <c r="K537" s="48"/>
      <c r="L537" s="48"/>
      <c r="M537" s="43"/>
      <c r="N537" s="42">
        <v>1.0</v>
      </c>
      <c r="O537" s="49">
        <v>1000.0</v>
      </c>
      <c r="P537" s="50"/>
      <c r="Q537" s="50"/>
      <c r="R537" s="50"/>
      <c r="S537" s="43"/>
      <c r="T537" s="43"/>
      <c r="U537" s="43"/>
      <c r="V537" s="43"/>
      <c r="W537" s="43"/>
      <c r="X537" s="43"/>
      <c r="Y537" s="51"/>
      <c r="Z537" s="52">
        <v>1.09</v>
      </c>
      <c r="AA537" s="42" t="s">
        <v>187</v>
      </c>
      <c r="AB537" s="84" t="s">
        <v>2643</v>
      </c>
      <c r="AC537" s="54" t="s">
        <v>2612</v>
      </c>
      <c r="AD537" s="54" t="s">
        <v>99</v>
      </c>
      <c r="AE537" s="55" t="str">
        <f t="shared" si="57"/>
        <v>12</v>
      </c>
      <c r="AF537" s="55">
        <v>0.74</v>
      </c>
      <c r="AG537" s="56">
        <f t="shared" si="60"/>
        <v>1.036</v>
      </c>
      <c r="AH537" s="55">
        <f t="shared" si="2"/>
        <v>-0.981</v>
      </c>
      <c r="AI537" s="55">
        <f t="shared" si="9"/>
        <v>1.036</v>
      </c>
      <c r="AJ537" s="41">
        <f t="shared" si="3"/>
        <v>0.3211009174</v>
      </c>
      <c r="AK537" s="142"/>
      <c r="AL537" s="142"/>
      <c r="AM537" s="142"/>
      <c r="AN537" s="142"/>
      <c r="AO537" s="142"/>
      <c r="AP537" s="142"/>
      <c r="AQ537" s="142"/>
      <c r="AR537" s="142"/>
    </row>
    <row r="538" ht="15.75" customHeight="1">
      <c r="A538" s="194"/>
      <c r="B538" s="148" t="s">
        <v>45</v>
      </c>
      <c r="C538" s="197" t="s">
        <v>2644</v>
      </c>
      <c r="D538" s="129" t="s">
        <v>2645</v>
      </c>
      <c r="E538" s="77">
        <v>1.0</v>
      </c>
      <c r="F538" s="42">
        <v>0.0</v>
      </c>
      <c r="G538" s="42" t="s">
        <v>47</v>
      </c>
      <c r="H538" s="129" t="s">
        <v>2646</v>
      </c>
      <c r="I538" s="47" t="s">
        <v>2647</v>
      </c>
      <c r="J538" s="48"/>
      <c r="K538" s="48"/>
      <c r="L538" s="48"/>
      <c r="M538" s="43"/>
      <c r="N538" s="42">
        <v>1.0</v>
      </c>
      <c r="O538" s="49">
        <v>1000.0</v>
      </c>
      <c r="P538" s="50"/>
      <c r="Q538" s="50"/>
      <c r="R538" s="50"/>
      <c r="S538" s="43"/>
      <c r="T538" s="43"/>
      <c r="U538" s="43"/>
      <c r="V538" s="43"/>
      <c r="W538" s="43"/>
      <c r="X538" s="43"/>
      <c r="Y538" s="51"/>
      <c r="Z538" s="188">
        <v>1.09</v>
      </c>
      <c r="AA538" s="42" t="s">
        <v>187</v>
      </c>
      <c r="AB538" s="84" t="s">
        <v>2648</v>
      </c>
      <c r="AC538" s="54" t="s">
        <v>2612</v>
      </c>
      <c r="AD538" s="54" t="s">
        <v>99</v>
      </c>
      <c r="AE538" s="55" t="str">
        <f t="shared" si="57"/>
        <v>12</v>
      </c>
      <c r="AF538" s="189">
        <v>0.74</v>
      </c>
      <c r="AG538" s="56">
        <f t="shared" si="60"/>
        <v>1.036</v>
      </c>
      <c r="AH538" s="55">
        <f t="shared" si="2"/>
        <v>-0.981</v>
      </c>
      <c r="AI538" s="55">
        <f t="shared" si="9"/>
        <v>1.036</v>
      </c>
      <c r="AJ538" s="41">
        <f t="shared" si="3"/>
        <v>0.3211009174</v>
      </c>
      <c r="AK538" s="150"/>
      <c r="AL538" s="150"/>
      <c r="AM538" s="150"/>
      <c r="AN538" s="150"/>
      <c r="AO538" s="150"/>
      <c r="AP538" s="150"/>
      <c r="AQ538" s="150"/>
      <c r="AR538" s="150"/>
    </row>
    <row r="539" ht="15.75" customHeight="1">
      <c r="A539" s="194"/>
      <c r="B539" s="148" t="s">
        <v>45</v>
      </c>
      <c r="C539" s="197" t="s">
        <v>2649</v>
      </c>
      <c r="D539" s="129" t="s">
        <v>2650</v>
      </c>
      <c r="E539" s="77">
        <v>1.0</v>
      </c>
      <c r="F539" s="42">
        <v>0.0</v>
      </c>
      <c r="G539" s="42" t="s">
        <v>47</v>
      </c>
      <c r="H539" s="129" t="s">
        <v>2651</v>
      </c>
      <c r="I539" s="230" t="s">
        <v>2652</v>
      </c>
      <c r="J539" s="48"/>
      <c r="K539" s="48"/>
      <c r="L539" s="48"/>
      <c r="M539" s="43"/>
      <c r="N539" s="42">
        <v>1.0</v>
      </c>
      <c r="O539" s="49">
        <v>1000.0</v>
      </c>
      <c r="P539" s="50"/>
      <c r="Q539" s="50"/>
      <c r="R539" s="50"/>
      <c r="S539" s="43"/>
      <c r="T539" s="43"/>
      <c r="U539" s="43"/>
      <c r="V539" s="43"/>
      <c r="W539" s="43"/>
      <c r="X539" s="43"/>
      <c r="Y539" s="51"/>
      <c r="Z539" s="188">
        <v>1.09</v>
      </c>
      <c r="AA539" s="42" t="s">
        <v>187</v>
      </c>
      <c r="AB539" s="84" t="s">
        <v>2653</v>
      </c>
      <c r="AC539" s="54" t="s">
        <v>2612</v>
      </c>
      <c r="AD539" s="54" t="s">
        <v>99</v>
      </c>
      <c r="AE539" s="55" t="str">
        <f t="shared" si="57"/>
        <v>12</v>
      </c>
      <c r="AF539" s="189">
        <v>0.74</v>
      </c>
      <c r="AG539" s="56">
        <f t="shared" si="60"/>
        <v>1.036</v>
      </c>
      <c r="AH539" s="55">
        <f t="shared" si="2"/>
        <v>-0.981</v>
      </c>
      <c r="AI539" s="55">
        <f t="shared" si="9"/>
        <v>1.036</v>
      </c>
      <c r="AJ539" s="41">
        <f t="shared" si="3"/>
        <v>0.3211009174</v>
      </c>
      <c r="AK539" s="74"/>
      <c r="AL539" s="74"/>
      <c r="AM539" s="74"/>
      <c r="AN539" s="74"/>
      <c r="AO539" s="74"/>
      <c r="AP539" s="74"/>
      <c r="AQ539" s="74"/>
      <c r="AR539" s="74"/>
    </row>
    <row r="540" ht="15.75" customHeight="1">
      <c r="A540" s="194"/>
      <c r="B540" s="148" t="s">
        <v>45</v>
      </c>
      <c r="C540" s="197" t="s">
        <v>2654</v>
      </c>
      <c r="D540" s="129" t="s">
        <v>2655</v>
      </c>
      <c r="E540" s="77">
        <v>1.0</v>
      </c>
      <c r="F540" s="42">
        <v>0.0</v>
      </c>
      <c r="G540" s="42" t="s">
        <v>47</v>
      </c>
      <c r="H540" s="45" t="s">
        <v>2656</v>
      </c>
      <c r="I540" s="47" t="s">
        <v>2657</v>
      </c>
      <c r="J540" s="48"/>
      <c r="K540" s="48"/>
      <c r="L540" s="48"/>
      <c r="M540" s="43"/>
      <c r="N540" s="42">
        <v>1.0</v>
      </c>
      <c r="O540" s="49">
        <v>1000.0</v>
      </c>
      <c r="P540" s="50"/>
      <c r="Q540" s="50"/>
      <c r="R540" s="50"/>
      <c r="S540" s="43"/>
      <c r="T540" s="43"/>
      <c r="U540" s="43"/>
      <c r="V540" s="43"/>
      <c r="W540" s="43"/>
      <c r="X540" s="43"/>
      <c r="Y540" s="51"/>
      <c r="Z540" s="188">
        <v>1.09</v>
      </c>
      <c r="AA540" s="42" t="s">
        <v>187</v>
      </c>
      <c r="AB540" s="84" t="s">
        <v>2658</v>
      </c>
      <c r="AC540" s="54" t="s">
        <v>2612</v>
      </c>
      <c r="AD540" s="54" t="s">
        <v>99</v>
      </c>
      <c r="AE540" s="55" t="str">
        <f t="shared" si="57"/>
        <v>12</v>
      </c>
      <c r="AF540" s="189">
        <v>0.74</v>
      </c>
      <c r="AG540" s="56">
        <f t="shared" si="60"/>
        <v>1.036</v>
      </c>
      <c r="AH540" s="55">
        <f t="shared" si="2"/>
        <v>-0.981</v>
      </c>
      <c r="AI540" s="55">
        <f t="shared" si="9"/>
        <v>1.036</v>
      </c>
      <c r="AJ540" s="41">
        <f t="shared" si="3"/>
        <v>0.3211009174</v>
      </c>
      <c r="AK540" s="55"/>
      <c r="AL540" s="55"/>
      <c r="AM540" s="55"/>
      <c r="AN540" s="55"/>
      <c r="AO540" s="55"/>
      <c r="AP540" s="55"/>
      <c r="AQ540" s="55"/>
      <c r="AR540" s="55"/>
    </row>
    <row r="541" ht="15.75" customHeight="1">
      <c r="A541" s="194"/>
      <c r="B541" s="148" t="s">
        <v>45</v>
      </c>
      <c r="C541" s="197" t="s">
        <v>2659</v>
      </c>
      <c r="D541" s="129" t="s">
        <v>2660</v>
      </c>
      <c r="E541" s="42">
        <v>1.0</v>
      </c>
      <c r="F541" s="42">
        <v>0.0</v>
      </c>
      <c r="G541" s="42" t="s">
        <v>47</v>
      </c>
      <c r="H541" s="129" t="s">
        <v>2661</v>
      </c>
      <c r="I541" s="231" t="s">
        <v>2662</v>
      </c>
      <c r="J541" s="48"/>
      <c r="K541" s="48"/>
      <c r="L541" s="48"/>
      <c r="M541" s="43"/>
      <c r="N541" s="42">
        <v>1.0</v>
      </c>
      <c r="O541" s="49">
        <v>1000.0</v>
      </c>
      <c r="P541" s="50"/>
      <c r="Q541" s="50"/>
      <c r="R541" s="50"/>
      <c r="S541" s="43"/>
      <c r="T541" s="43"/>
      <c r="U541" s="43"/>
      <c r="V541" s="43"/>
      <c r="W541" s="43"/>
      <c r="X541" s="43"/>
      <c r="Y541" s="51"/>
      <c r="Z541" s="52">
        <v>1.79</v>
      </c>
      <c r="AA541" s="42" t="s">
        <v>167</v>
      </c>
      <c r="AB541" s="84" t="s">
        <v>2663</v>
      </c>
      <c r="AC541" s="54" t="s">
        <v>2612</v>
      </c>
      <c r="AD541" s="54" t="s">
        <v>99</v>
      </c>
      <c r="AE541" s="55" t="str">
        <f t="shared" si="57"/>
        <v>12</v>
      </c>
      <c r="AF541" s="55">
        <v>1.17</v>
      </c>
      <c r="AG541" s="56">
        <f t="shared" si="60"/>
        <v>1.638</v>
      </c>
      <c r="AH541" s="55">
        <f t="shared" si="2"/>
        <v>-1.611</v>
      </c>
      <c r="AI541" s="55">
        <f t="shared" si="9"/>
        <v>1.638</v>
      </c>
      <c r="AJ541" s="41">
        <f t="shared" si="3"/>
        <v>0.3463687151</v>
      </c>
      <c r="AK541" s="55"/>
      <c r="AL541" s="55"/>
      <c r="AM541" s="55"/>
      <c r="AN541" s="55"/>
      <c r="AO541" s="55"/>
      <c r="AP541" s="55"/>
      <c r="AQ541" s="55"/>
      <c r="AR541" s="55"/>
    </row>
    <row r="542" ht="15.75" customHeight="1">
      <c r="A542" s="194"/>
      <c r="B542" s="148" t="s">
        <v>45</v>
      </c>
      <c r="C542" s="197" t="s">
        <v>2664</v>
      </c>
      <c r="D542" s="129" t="s">
        <v>2665</v>
      </c>
      <c r="E542" s="42">
        <v>1.0</v>
      </c>
      <c r="F542" s="42">
        <v>0.0</v>
      </c>
      <c r="G542" s="42" t="s">
        <v>47</v>
      </c>
      <c r="H542" s="89" t="s">
        <v>2666</v>
      </c>
      <c r="I542" s="47" t="s">
        <v>2667</v>
      </c>
      <c r="J542" s="48"/>
      <c r="K542" s="48"/>
      <c r="L542" s="48"/>
      <c r="M542" s="43"/>
      <c r="N542" s="42">
        <v>1.0</v>
      </c>
      <c r="O542" s="49">
        <v>1000.0</v>
      </c>
      <c r="P542" s="50"/>
      <c r="Q542" s="50"/>
      <c r="R542" s="50"/>
      <c r="S542" s="43"/>
      <c r="T542" s="43"/>
      <c r="U542" s="43"/>
      <c r="V542" s="43"/>
      <c r="W542" s="43"/>
      <c r="X542" s="43"/>
      <c r="Y542" s="51"/>
      <c r="Z542" s="52">
        <v>1.79</v>
      </c>
      <c r="AA542" s="42" t="s">
        <v>167</v>
      </c>
      <c r="AB542" s="84" t="s">
        <v>2668</v>
      </c>
      <c r="AC542" s="54" t="s">
        <v>2612</v>
      </c>
      <c r="AD542" s="54" t="s">
        <v>99</v>
      </c>
      <c r="AE542" s="55" t="str">
        <f t="shared" si="57"/>
        <v>12</v>
      </c>
      <c r="AF542" s="55">
        <v>1.17</v>
      </c>
      <c r="AG542" s="56">
        <f t="shared" si="60"/>
        <v>1.638</v>
      </c>
      <c r="AH542" s="55">
        <f t="shared" si="2"/>
        <v>-1.611</v>
      </c>
      <c r="AI542" s="55">
        <f t="shared" si="9"/>
        <v>1.638</v>
      </c>
      <c r="AJ542" s="41">
        <f t="shared" si="3"/>
        <v>0.3463687151</v>
      </c>
      <c r="AK542" s="55"/>
      <c r="AL542" s="55"/>
      <c r="AM542" s="55"/>
      <c r="AN542" s="55"/>
      <c r="AO542" s="55"/>
      <c r="AP542" s="55"/>
      <c r="AQ542" s="55"/>
      <c r="AR542" s="55"/>
    </row>
    <row r="543" ht="15.75" customHeight="1">
      <c r="A543" s="194"/>
      <c r="B543" s="148" t="s">
        <v>45</v>
      </c>
      <c r="C543" s="197" t="s">
        <v>2669</v>
      </c>
      <c r="D543" s="129" t="s">
        <v>2670</v>
      </c>
      <c r="E543" s="42">
        <v>1.0</v>
      </c>
      <c r="F543" s="42">
        <v>0.0</v>
      </c>
      <c r="G543" s="42" t="s">
        <v>47</v>
      </c>
      <c r="H543" s="89" t="s">
        <v>2671</v>
      </c>
      <c r="I543" s="47" t="s">
        <v>2672</v>
      </c>
      <c r="J543" s="48"/>
      <c r="K543" s="48"/>
      <c r="L543" s="48"/>
      <c r="M543" s="43"/>
      <c r="N543" s="42">
        <v>1.0</v>
      </c>
      <c r="O543" s="49">
        <v>1000.0</v>
      </c>
      <c r="P543" s="50"/>
      <c r="Q543" s="50"/>
      <c r="R543" s="50"/>
      <c r="S543" s="43"/>
      <c r="T543" s="43"/>
      <c r="U543" s="43"/>
      <c r="V543" s="43"/>
      <c r="W543" s="43"/>
      <c r="X543" s="43"/>
      <c r="Y543" s="51"/>
      <c r="Z543" s="52">
        <v>1.15</v>
      </c>
      <c r="AA543" s="42" t="s">
        <v>167</v>
      </c>
      <c r="AB543" s="84" t="s">
        <v>2673</v>
      </c>
      <c r="AC543" s="54" t="s">
        <v>2612</v>
      </c>
      <c r="AD543" s="54" t="s">
        <v>99</v>
      </c>
      <c r="AE543" s="55" t="str">
        <f t="shared" si="57"/>
        <v>12</v>
      </c>
      <c r="AF543" s="55">
        <v>0.76</v>
      </c>
      <c r="AG543" s="56">
        <f t="shared" si="60"/>
        <v>1.064</v>
      </c>
      <c r="AH543" s="55">
        <f t="shared" si="2"/>
        <v>-1.035</v>
      </c>
      <c r="AI543" s="55">
        <f t="shared" si="9"/>
        <v>1.064</v>
      </c>
      <c r="AJ543" s="41">
        <f t="shared" si="3"/>
        <v>0.3391304348</v>
      </c>
      <c r="AK543" s="55"/>
      <c r="AL543" s="55"/>
      <c r="AM543" s="55"/>
      <c r="AN543" s="55"/>
      <c r="AO543" s="55"/>
      <c r="AP543" s="55"/>
      <c r="AQ543" s="55"/>
      <c r="AR543" s="55"/>
    </row>
    <row r="544" ht="15.75" customHeight="1">
      <c r="A544" s="215"/>
      <c r="B544" s="143" t="s">
        <v>45</v>
      </c>
      <c r="C544" s="216" t="s">
        <v>2674</v>
      </c>
      <c r="D544" s="100" t="s">
        <v>2675</v>
      </c>
      <c r="E544" s="63">
        <v>0.0</v>
      </c>
      <c r="F544" s="63">
        <v>0.0</v>
      </c>
      <c r="G544" s="63" t="s">
        <v>86</v>
      </c>
      <c r="H544" s="107" t="s">
        <v>2676</v>
      </c>
      <c r="I544" s="64" t="s">
        <v>2677</v>
      </c>
      <c r="J544" s="65"/>
      <c r="K544" s="65"/>
      <c r="L544" s="65"/>
      <c r="M544" s="66"/>
      <c r="N544" s="63">
        <v>0.0</v>
      </c>
      <c r="O544" s="67">
        <v>0.0</v>
      </c>
      <c r="P544" s="68"/>
      <c r="Q544" s="68"/>
      <c r="R544" s="68"/>
      <c r="S544" s="66"/>
      <c r="T544" s="66"/>
      <c r="U544" s="66"/>
      <c r="V544" s="66"/>
      <c r="W544" s="66"/>
      <c r="X544" s="66"/>
      <c r="Y544" s="69"/>
      <c r="Z544" s="70">
        <v>2.09</v>
      </c>
      <c r="AA544" s="63" t="s">
        <v>167</v>
      </c>
      <c r="AB544" s="71" t="s">
        <v>2678</v>
      </c>
      <c r="AC544" s="72" t="s">
        <v>2612</v>
      </c>
      <c r="AD544" s="72" t="s">
        <v>92</v>
      </c>
      <c r="AE544" s="74" t="str">
        <f t="shared" si="57"/>
        <v>6</v>
      </c>
      <c r="AF544" s="74">
        <v>1.41</v>
      </c>
      <c r="AG544" s="75">
        <f t="shared" si="60"/>
        <v>1.974</v>
      </c>
      <c r="AH544" s="74">
        <f t="shared" si="2"/>
        <v>-1.881</v>
      </c>
      <c r="AI544" s="74">
        <f t="shared" si="9"/>
        <v>1.974</v>
      </c>
      <c r="AJ544" s="41">
        <f t="shared" si="3"/>
        <v>0.3253588517</v>
      </c>
      <c r="AK544" s="74"/>
      <c r="AL544" s="74"/>
      <c r="AM544" s="74"/>
      <c r="AN544" s="74"/>
      <c r="AO544" s="74"/>
      <c r="AP544" s="74"/>
      <c r="AQ544" s="74"/>
      <c r="AR544" s="74"/>
    </row>
    <row r="545" ht="15.75" customHeight="1">
      <c r="A545" s="194"/>
      <c r="B545" s="148" t="s">
        <v>45</v>
      </c>
      <c r="C545" s="197" t="s">
        <v>2679</v>
      </c>
      <c r="D545" s="129" t="s">
        <v>2680</v>
      </c>
      <c r="E545" s="42">
        <v>1.0</v>
      </c>
      <c r="F545" s="42">
        <v>0.0</v>
      </c>
      <c r="G545" s="42" t="s">
        <v>47</v>
      </c>
      <c r="H545" s="89" t="s">
        <v>2681</v>
      </c>
      <c r="I545" s="47" t="s">
        <v>2682</v>
      </c>
      <c r="J545" s="48"/>
      <c r="K545" s="48"/>
      <c r="L545" s="48"/>
      <c r="M545" s="43"/>
      <c r="N545" s="42">
        <v>1.0</v>
      </c>
      <c r="O545" s="49">
        <v>1000.0</v>
      </c>
      <c r="P545" s="50"/>
      <c r="Q545" s="50"/>
      <c r="R545" s="50"/>
      <c r="S545" s="43"/>
      <c r="T545" s="43"/>
      <c r="U545" s="43"/>
      <c r="V545" s="43"/>
      <c r="W545" s="43"/>
      <c r="X545" s="43"/>
      <c r="Y545" s="51"/>
      <c r="Z545" s="52">
        <v>1.99</v>
      </c>
      <c r="AA545" s="42" t="s">
        <v>167</v>
      </c>
      <c r="AB545" s="84" t="s">
        <v>2683</v>
      </c>
      <c r="AC545" s="54" t="s">
        <v>2612</v>
      </c>
      <c r="AD545" s="54" t="s">
        <v>92</v>
      </c>
      <c r="AE545" s="55" t="str">
        <f t="shared" si="57"/>
        <v>6</v>
      </c>
      <c r="AF545" s="55">
        <v>1.33</v>
      </c>
      <c r="AG545" s="56">
        <f t="shared" si="60"/>
        <v>1.862</v>
      </c>
      <c r="AH545" s="55">
        <f t="shared" si="2"/>
        <v>-1.791</v>
      </c>
      <c r="AI545" s="55">
        <f t="shared" si="9"/>
        <v>1.862</v>
      </c>
      <c r="AJ545" s="41">
        <f t="shared" si="3"/>
        <v>0.3316582915</v>
      </c>
      <c r="AK545" s="74"/>
      <c r="AL545" s="74"/>
      <c r="AM545" s="74"/>
      <c r="AN545" s="74"/>
      <c r="AO545" s="74"/>
      <c r="AP545" s="74"/>
      <c r="AQ545" s="74"/>
      <c r="AR545" s="74"/>
    </row>
    <row r="546" ht="15.75" customHeight="1">
      <c r="A546" s="194"/>
      <c r="B546" s="148" t="s">
        <v>45</v>
      </c>
      <c r="C546" s="197" t="s">
        <v>2684</v>
      </c>
      <c r="D546" s="45" t="s">
        <v>2685</v>
      </c>
      <c r="E546" s="42">
        <v>1.0</v>
      </c>
      <c r="F546" s="42">
        <v>0.0</v>
      </c>
      <c r="G546" s="42" t="s">
        <v>47</v>
      </c>
      <c r="H546" s="78" t="s">
        <v>2686</v>
      </c>
      <c r="I546" s="47" t="s">
        <v>2687</v>
      </c>
      <c r="J546" s="48"/>
      <c r="K546" s="48"/>
      <c r="L546" s="48"/>
      <c r="M546" s="43"/>
      <c r="N546" s="42">
        <v>1.0</v>
      </c>
      <c r="O546" s="49">
        <v>1000.0</v>
      </c>
      <c r="P546" s="50"/>
      <c r="Q546" s="50"/>
      <c r="R546" s="50"/>
      <c r="S546" s="43"/>
      <c r="T546" s="43"/>
      <c r="U546" s="43"/>
      <c r="V546" s="43"/>
      <c r="W546" s="43"/>
      <c r="X546" s="43"/>
      <c r="Y546" s="51"/>
      <c r="Z546" s="52">
        <v>1.99</v>
      </c>
      <c r="AA546" s="42" t="s">
        <v>167</v>
      </c>
      <c r="AB546" s="84" t="s">
        <v>2688</v>
      </c>
      <c r="AC546" s="54" t="s">
        <v>2612</v>
      </c>
      <c r="AD546" s="54" t="s">
        <v>92</v>
      </c>
      <c r="AE546" s="55" t="str">
        <f t="shared" si="57"/>
        <v>6</v>
      </c>
      <c r="AF546" s="55">
        <v>1.33</v>
      </c>
      <c r="AG546" s="56">
        <f t="shared" si="60"/>
        <v>1.862</v>
      </c>
      <c r="AH546" s="55">
        <f t="shared" si="2"/>
        <v>-1.791</v>
      </c>
      <c r="AI546" s="55">
        <f t="shared" si="9"/>
        <v>1.862</v>
      </c>
      <c r="AJ546" s="41">
        <f t="shared" si="3"/>
        <v>0.3316582915</v>
      </c>
      <c r="AK546" s="55"/>
      <c r="AL546" s="55"/>
      <c r="AM546" s="55"/>
      <c r="AN546" s="55"/>
      <c r="AO546" s="55"/>
      <c r="AP546" s="55"/>
      <c r="AQ546" s="55"/>
      <c r="AR546" s="55"/>
    </row>
    <row r="547" ht="15.75" customHeight="1">
      <c r="A547" s="194"/>
      <c r="B547" s="148" t="s">
        <v>45</v>
      </c>
      <c r="C547" s="197" t="s">
        <v>2689</v>
      </c>
      <c r="D547" s="232" t="s">
        <v>2690</v>
      </c>
      <c r="E547" s="42">
        <v>1.0</v>
      </c>
      <c r="F547" s="42">
        <v>0.0</v>
      </c>
      <c r="G547" s="42" t="s">
        <v>47</v>
      </c>
      <c r="H547" s="89" t="s">
        <v>2691</v>
      </c>
      <c r="I547" s="47" t="s">
        <v>2692</v>
      </c>
      <c r="J547" s="48"/>
      <c r="K547" s="48"/>
      <c r="L547" s="48"/>
      <c r="M547" s="43"/>
      <c r="N547" s="42">
        <v>1.0</v>
      </c>
      <c r="O547" s="49">
        <v>1000.0</v>
      </c>
      <c r="P547" s="50"/>
      <c r="Q547" s="50"/>
      <c r="R547" s="50"/>
      <c r="S547" s="43"/>
      <c r="T547" s="43"/>
      <c r="U547" s="43"/>
      <c r="V547" s="43"/>
      <c r="W547" s="43"/>
      <c r="X547" s="43"/>
      <c r="Y547" s="51"/>
      <c r="Z547" s="52">
        <v>1.39</v>
      </c>
      <c r="AA547" s="42" t="s">
        <v>187</v>
      </c>
      <c r="AB547" s="84" t="s">
        <v>2693</v>
      </c>
      <c r="AC547" s="54" t="s">
        <v>2694</v>
      </c>
      <c r="AD547" s="54" t="s">
        <v>99</v>
      </c>
      <c r="AE547" s="55" t="str">
        <f t="shared" si="57"/>
        <v>12</v>
      </c>
      <c r="AF547" s="55">
        <v>0.91</v>
      </c>
      <c r="AG547" s="56">
        <f t="shared" si="60"/>
        <v>1.274</v>
      </c>
      <c r="AH547" s="55">
        <f t="shared" si="2"/>
        <v>-1.251</v>
      </c>
      <c r="AI547" s="55">
        <f t="shared" si="9"/>
        <v>1.274</v>
      </c>
      <c r="AJ547" s="41">
        <f t="shared" si="3"/>
        <v>0.345323741</v>
      </c>
      <c r="AK547" s="74"/>
      <c r="AL547" s="74"/>
      <c r="AM547" s="74"/>
      <c r="AN547" s="74"/>
      <c r="AO547" s="74"/>
      <c r="AP547" s="74"/>
      <c r="AQ547" s="74"/>
      <c r="AR547" s="74"/>
    </row>
    <row r="548" ht="15.75" customHeight="1">
      <c r="A548" s="194"/>
      <c r="B548" s="148" t="s">
        <v>45</v>
      </c>
      <c r="C548" s="197" t="s">
        <v>2695</v>
      </c>
      <c r="D548" s="232" t="s">
        <v>2696</v>
      </c>
      <c r="E548" s="42">
        <v>1.0</v>
      </c>
      <c r="F548" s="42">
        <v>0.0</v>
      </c>
      <c r="G548" s="42" t="s">
        <v>47</v>
      </c>
      <c r="H548" s="89" t="s">
        <v>2697</v>
      </c>
      <c r="I548" s="47" t="s">
        <v>2698</v>
      </c>
      <c r="J548" s="48"/>
      <c r="K548" s="48"/>
      <c r="L548" s="48"/>
      <c r="M548" s="43"/>
      <c r="N548" s="42">
        <v>1.0</v>
      </c>
      <c r="O548" s="49">
        <v>1000.0</v>
      </c>
      <c r="P548" s="50"/>
      <c r="Q548" s="50"/>
      <c r="R548" s="50"/>
      <c r="S548" s="43"/>
      <c r="T548" s="43"/>
      <c r="U548" s="43"/>
      <c r="V548" s="43"/>
      <c r="W548" s="43"/>
      <c r="X548" s="43"/>
      <c r="Y548" s="51"/>
      <c r="Z548" s="52">
        <v>1.39</v>
      </c>
      <c r="AA548" s="42" t="s">
        <v>187</v>
      </c>
      <c r="AB548" s="84" t="s">
        <v>2699</v>
      </c>
      <c r="AC548" s="54" t="s">
        <v>2694</v>
      </c>
      <c r="AD548" s="54" t="s">
        <v>99</v>
      </c>
      <c r="AE548" s="55" t="str">
        <f t="shared" si="57"/>
        <v>12</v>
      </c>
      <c r="AF548" s="55">
        <v>0.91</v>
      </c>
      <c r="AG548" s="56">
        <f t="shared" si="60"/>
        <v>1.274</v>
      </c>
      <c r="AH548" s="55">
        <f t="shared" si="2"/>
        <v>-1.251</v>
      </c>
      <c r="AI548" s="55">
        <f t="shared" si="9"/>
        <v>1.274</v>
      </c>
      <c r="AJ548" s="41">
        <f t="shared" si="3"/>
        <v>0.345323741</v>
      </c>
      <c r="AK548" s="55"/>
      <c r="AL548" s="55"/>
      <c r="AM548" s="55"/>
      <c r="AN548" s="55"/>
      <c r="AO548" s="55"/>
      <c r="AP548" s="55"/>
      <c r="AQ548" s="55"/>
      <c r="AR548" s="55"/>
    </row>
    <row r="549" ht="15.75" customHeight="1">
      <c r="A549" s="194"/>
      <c r="B549" s="148" t="s">
        <v>45</v>
      </c>
      <c r="C549" s="197" t="s">
        <v>2700</v>
      </c>
      <c r="D549" s="232" t="s">
        <v>2701</v>
      </c>
      <c r="E549" s="42">
        <v>1.0</v>
      </c>
      <c r="F549" s="42">
        <v>0.0</v>
      </c>
      <c r="G549" s="42" t="s">
        <v>47</v>
      </c>
      <c r="H549" s="89" t="s">
        <v>2702</v>
      </c>
      <c r="I549" s="47" t="s">
        <v>2703</v>
      </c>
      <c r="J549" s="48"/>
      <c r="K549" s="48"/>
      <c r="L549" s="48"/>
      <c r="M549" s="43"/>
      <c r="N549" s="42">
        <v>1.0</v>
      </c>
      <c r="O549" s="49">
        <v>1000.0</v>
      </c>
      <c r="P549" s="50"/>
      <c r="Q549" s="50"/>
      <c r="R549" s="50"/>
      <c r="S549" s="43"/>
      <c r="T549" s="43"/>
      <c r="U549" s="43"/>
      <c r="V549" s="43"/>
      <c r="W549" s="43"/>
      <c r="X549" s="43"/>
      <c r="Y549" s="51"/>
      <c r="Z549" s="52">
        <v>1.39</v>
      </c>
      <c r="AA549" s="42" t="s">
        <v>187</v>
      </c>
      <c r="AB549" s="84" t="s">
        <v>2704</v>
      </c>
      <c r="AC549" s="54" t="s">
        <v>2694</v>
      </c>
      <c r="AD549" s="54" t="s">
        <v>99</v>
      </c>
      <c r="AE549" s="55" t="str">
        <f t="shared" si="57"/>
        <v>12</v>
      </c>
      <c r="AF549" s="55">
        <v>0.91</v>
      </c>
      <c r="AG549" s="56">
        <f t="shared" si="60"/>
        <v>1.274</v>
      </c>
      <c r="AH549" s="55">
        <f t="shared" si="2"/>
        <v>-1.251</v>
      </c>
      <c r="AI549" s="55">
        <f t="shared" si="9"/>
        <v>1.274</v>
      </c>
      <c r="AJ549" s="41">
        <f t="shared" si="3"/>
        <v>0.345323741</v>
      </c>
      <c r="AK549" s="131"/>
      <c r="AL549" s="131"/>
      <c r="AM549" s="131"/>
      <c r="AN549" s="131"/>
      <c r="AO549" s="131"/>
      <c r="AP549" s="131"/>
      <c r="AQ549" s="131"/>
      <c r="AR549" s="131"/>
    </row>
    <row r="550" ht="15.75" customHeight="1">
      <c r="A550" s="194"/>
      <c r="B550" s="148" t="s">
        <v>45</v>
      </c>
      <c r="C550" s="197" t="s">
        <v>2705</v>
      </c>
      <c r="D550" s="232" t="s">
        <v>2706</v>
      </c>
      <c r="E550" s="42">
        <v>1.0</v>
      </c>
      <c r="F550" s="42">
        <v>0.0</v>
      </c>
      <c r="G550" s="42" t="s">
        <v>47</v>
      </c>
      <c r="H550" s="89" t="s">
        <v>2707</v>
      </c>
      <c r="I550" s="47" t="s">
        <v>2708</v>
      </c>
      <c r="J550" s="48"/>
      <c r="K550" s="48"/>
      <c r="L550" s="48"/>
      <c r="M550" s="43"/>
      <c r="N550" s="42">
        <v>1.0</v>
      </c>
      <c r="O550" s="49">
        <v>1000.0</v>
      </c>
      <c r="P550" s="50"/>
      <c r="Q550" s="50"/>
      <c r="R550" s="50"/>
      <c r="S550" s="43"/>
      <c r="T550" s="43"/>
      <c r="U550" s="43"/>
      <c r="V550" s="43"/>
      <c r="W550" s="43"/>
      <c r="X550" s="43"/>
      <c r="Y550" s="51"/>
      <c r="Z550" s="52">
        <v>1.39</v>
      </c>
      <c r="AA550" s="42" t="s">
        <v>187</v>
      </c>
      <c r="AB550" s="84" t="s">
        <v>2709</v>
      </c>
      <c r="AC550" s="54" t="s">
        <v>2694</v>
      </c>
      <c r="AD550" s="54" t="s">
        <v>99</v>
      </c>
      <c r="AE550" s="55" t="str">
        <f t="shared" si="57"/>
        <v>12</v>
      </c>
      <c r="AF550" s="55">
        <v>0.91</v>
      </c>
      <c r="AG550" s="56">
        <f t="shared" si="60"/>
        <v>1.274</v>
      </c>
      <c r="AH550" s="55">
        <f t="shared" si="2"/>
        <v>-1.251</v>
      </c>
      <c r="AI550" s="55">
        <f t="shared" si="9"/>
        <v>1.274</v>
      </c>
      <c r="AJ550" s="41">
        <f t="shared" si="3"/>
        <v>0.345323741</v>
      </c>
      <c r="AK550" s="74"/>
      <c r="AL550" s="74"/>
      <c r="AM550" s="74"/>
      <c r="AN550" s="74"/>
      <c r="AO550" s="74"/>
      <c r="AP550" s="74"/>
      <c r="AQ550" s="74"/>
      <c r="AR550" s="74"/>
    </row>
    <row r="551" ht="15.75" customHeight="1">
      <c r="A551" s="194"/>
      <c r="B551" s="148" t="s">
        <v>45</v>
      </c>
      <c r="C551" s="197" t="s">
        <v>2710</v>
      </c>
      <c r="D551" s="129" t="s">
        <v>2711</v>
      </c>
      <c r="E551" s="42">
        <v>1.0</v>
      </c>
      <c r="F551" s="42">
        <v>0.0</v>
      </c>
      <c r="G551" s="42" t="s">
        <v>47</v>
      </c>
      <c r="H551" s="89" t="s">
        <v>2712</v>
      </c>
      <c r="I551" s="47" t="s">
        <v>2713</v>
      </c>
      <c r="J551" s="48"/>
      <c r="K551" s="48"/>
      <c r="L551" s="48"/>
      <c r="M551" s="43"/>
      <c r="N551" s="42">
        <v>1.0</v>
      </c>
      <c r="O551" s="49">
        <v>1000.0</v>
      </c>
      <c r="P551" s="50"/>
      <c r="Q551" s="50"/>
      <c r="R551" s="50"/>
      <c r="S551" s="43"/>
      <c r="T551" s="43"/>
      <c r="U551" s="43"/>
      <c r="V551" s="43"/>
      <c r="W551" s="43"/>
      <c r="X551" s="43"/>
      <c r="Y551" s="51"/>
      <c r="Z551" s="52">
        <v>0.79</v>
      </c>
      <c r="AA551" s="42" t="s">
        <v>111</v>
      </c>
      <c r="AB551" s="84" t="s">
        <v>2714</v>
      </c>
      <c r="AC551" s="54" t="s">
        <v>2694</v>
      </c>
      <c r="AD551" s="54" t="s">
        <v>99</v>
      </c>
      <c r="AE551" s="55" t="str">
        <f t="shared" si="57"/>
        <v>12</v>
      </c>
      <c r="AF551" s="55">
        <v>0.52</v>
      </c>
      <c r="AG551" s="56">
        <f t="shared" si="60"/>
        <v>0.728</v>
      </c>
      <c r="AH551" s="55">
        <f t="shared" si="2"/>
        <v>-0.711</v>
      </c>
      <c r="AI551" s="55">
        <f t="shared" si="9"/>
        <v>0.728</v>
      </c>
      <c r="AJ551" s="41">
        <f t="shared" si="3"/>
        <v>0.3417721519</v>
      </c>
      <c r="AK551" s="131"/>
      <c r="AL551" s="131"/>
      <c r="AM551" s="131"/>
      <c r="AN551" s="131"/>
      <c r="AO551" s="131"/>
      <c r="AP551" s="131"/>
      <c r="AQ551" s="131"/>
      <c r="AR551" s="131"/>
    </row>
    <row r="552" ht="15.75" customHeight="1">
      <c r="A552" s="194"/>
      <c r="B552" s="148" t="s">
        <v>45</v>
      </c>
      <c r="C552" s="197" t="s">
        <v>2715</v>
      </c>
      <c r="D552" s="129" t="s">
        <v>2716</v>
      </c>
      <c r="E552" s="42">
        <v>1.0</v>
      </c>
      <c r="F552" s="42">
        <v>0.0</v>
      </c>
      <c r="G552" s="42" t="s">
        <v>47</v>
      </c>
      <c r="H552" s="89" t="s">
        <v>2717</v>
      </c>
      <c r="I552" s="47" t="s">
        <v>2718</v>
      </c>
      <c r="J552" s="48"/>
      <c r="K552" s="48"/>
      <c r="L552" s="48"/>
      <c r="M552" s="43"/>
      <c r="N552" s="42">
        <v>1.0</v>
      </c>
      <c r="O552" s="49">
        <v>1000.0</v>
      </c>
      <c r="P552" s="50"/>
      <c r="Q552" s="50"/>
      <c r="R552" s="50"/>
      <c r="S552" s="43"/>
      <c r="T552" s="43"/>
      <c r="U552" s="43"/>
      <c r="V552" s="43"/>
      <c r="W552" s="43"/>
      <c r="X552" s="43"/>
      <c r="Y552" s="51"/>
      <c r="Z552" s="52">
        <v>0.79</v>
      </c>
      <c r="AA552" s="42" t="s">
        <v>111</v>
      </c>
      <c r="AB552" s="84" t="s">
        <v>2719</v>
      </c>
      <c r="AC552" s="54" t="s">
        <v>2694</v>
      </c>
      <c r="AD552" s="54" t="s">
        <v>99</v>
      </c>
      <c r="AE552" s="55" t="str">
        <f t="shared" si="57"/>
        <v>12</v>
      </c>
      <c r="AF552" s="55">
        <v>0.52</v>
      </c>
      <c r="AG552" s="56">
        <f t="shared" si="60"/>
        <v>0.728</v>
      </c>
      <c r="AH552" s="55">
        <f t="shared" si="2"/>
        <v>-0.711</v>
      </c>
      <c r="AI552" s="55">
        <f t="shared" si="9"/>
        <v>0.728</v>
      </c>
      <c r="AJ552" s="57">
        <f t="shared" si="3"/>
        <v>0.3417721519</v>
      </c>
      <c r="AK552" s="55"/>
      <c r="AL552" s="55"/>
      <c r="AM552" s="55"/>
      <c r="AN552" s="55"/>
      <c r="AO552" s="55"/>
      <c r="AP552" s="55"/>
      <c r="AQ552" s="55"/>
      <c r="AR552" s="55"/>
    </row>
    <row r="553" ht="15.75" customHeight="1">
      <c r="A553" s="194"/>
      <c r="B553" s="148" t="s">
        <v>45</v>
      </c>
      <c r="C553" s="83" t="s">
        <v>2720</v>
      </c>
      <c r="D553" s="129" t="s">
        <v>2721</v>
      </c>
      <c r="E553" s="42">
        <v>1.0</v>
      </c>
      <c r="F553" s="42">
        <v>0.0</v>
      </c>
      <c r="G553" s="42" t="s">
        <v>47</v>
      </c>
      <c r="H553" s="89" t="s">
        <v>2722</v>
      </c>
      <c r="I553" s="47" t="s">
        <v>2723</v>
      </c>
      <c r="J553" s="48"/>
      <c r="K553" s="48"/>
      <c r="L553" s="48"/>
      <c r="M553" s="43"/>
      <c r="N553" s="42">
        <v>1.0</v>
      </c>
      <c r="O553" s="49">
        <v>1000.0</v>
      </c>
      <c r="P553" s="50"/>
      <c r="Q553" s="50"/>
      <c r="R553" s="50"/>
      <c r="S553" s="43"/>
      <c r="T553" s="43"/>
      <c r="U553" s="43"/>
      <c r="V553" s="43"/>
      <c r="W553" s="43"/>
      <c r="X553" s="43"/>
      <c r="Y553" s="51"/>
      <c r="Z553" s="52">
        <v>0.79</v>
      </c>
      <c r="AA553" s="42" t="s">
        <v>111</v>
      </c>
      <c r="AB553" s="84" t="s">
        <v>2724</v>
      </c>
      <c r="AC553" s="54" t="s">
        <v>2694</v>
      </c>
      <c r="AD553" s="54" t="s">
        <v>99</v>
      </c>
      <c r="AE553" s="55" t="str">
        <f t="shared" si="57"/>
        <v>12</v>
      </c>
      <c r="AF553" s="55">
        <v>0.52</v>
      </c>
      <c r="AG553" s="56">
        <f t="shared" si="60"/>
        <v>0.728</v>
      </c>
      <c r="AH553" s="55">
        <f t="shared" si="2"/>
        <v>-0.711</v>
      </c>
      <c r="AI553" s="55">
        <f t="shared" si="9"/>
        <v>0.728</v>
      </c>
      <c r="AJ553" s="41">
        <f t="shared" si="3"/>
        <v>0.3417721519</v>
      </c>
      <c r="AK553" s="55"/>
      <c r="AL553" s="55"/>
      <c r="AM553" s="55"/>
      <c r="AN553" s="55"/>
      <c r="AO553" s="55"/>
      <c r="AP553" s="55"/>
      <c r="AQ553" s="55"/>
      <c r="AR553" s="55"/>
    </row>
    <row r="554" ht="15.75" customHeight="1">
      <c r="A554" s="233"/>
      <c r="B554" s="234" t="s">
        <v>45</v>
      </c>
      <c r="C554" s="162" t="s">
        <v>2725</v>
      </c>
      <c r="D554" s="235" t="s">
        <v>2726</v>
      </c>
      <c r="E554" s="236">
        <v>1.0</v>
      </c>
      <c r="F554" s="237">
        <v>0.0</v>
      </c>
      <c r="G554" s="236" t="s">
        <v>47</v>
      </c>
      <c r="H554" s="201" t="s">
        <v>2727</v>
      </c>
      <c r="I554" s="238" t="s">
        <v>2728</v>
      </c>
      <c r="J554" s="162"/>
      <c r="K554" s="162"/>
      <c r="L554" s="162"/>
      <c r="M554" s="209"/>
      <c r="N554" s="239">
        <v>1.0</v>
      </c>
      <c r="O554" s="240">
        <v>1000.0</v>
      </c>
      <c r="P554" s="207"/>
      <c r="Q554" s="207"/>
      <c r="R554" s="207"/>
      <c r="S554" s="209"/>
      <c r="T554" s="209"/>
      <c r="U554" s="209"/>
      <c r="V554" s="209"/>
      <c r="W554" s="209"/>
      <c r="X554" s="209"/>
      <c r="Y554" s="209"/>
      <c r="Z554" s="188">
        <v>1.39</v>
      </c>
      <c r="AA554" s="241" t="s">
        <v>187</v>
      </c>
      <c r="AB554" s="242" t="s">
        <v>2729</v>
      </c>
      <c r="AC554" s="212" t="s">
        <v>2694</v>
      </c>
      <c r="AD554" s="243" t="s">
        <v>99</v>
      </c>
      <c r="AE554" s="55" t="str">
        <f t="shared" si="57"/>
        <v>12</v>
      </c>
      <c r="AF554" s="55">
        <v>0.91</v>
      </c>
      <c r="AG554" s="56">
        <f t="shared" si="60"/>
        <v>1.274</v>
      </c>
      <c r="AH554" s="55">
        <f t="shared" si="2"/>
        <v>-1.251</v>
      </c>
      <c r="AI554" s="55">
        <f t="shared" si="9"/>
        <v>1.274</v>
      </c>
      <c r="AJ554" s="41">
        <f t="shared" si="3"/>
        <v>0.345323741</v>
      </c>
      <c r="AK554" s="55"/>
      <c r="AL554" s="55"/>
      <c r="AM554" s="55"/>
      <c r="AN554" s="55"/>
      <c r="AO554" s="55"/>
      <c r="AP554" s="55"/>
      <c r="AQ554" s="55"/>
      <c r="AR554" s="55"/>
    </row>
    <row r="555" ht="15.75" customHeight="1">
      <c r="A555" s="233"/>
      <c r="B555" s="234" t="s">
        <v>45</v>
      </c>
      <c r="C555" s="162" t="s">
        <v>2730</v>
      </c>
      <c r="D555" s="235" t="s">
        <v>2731</v>
      </c>
      <c r="E555" s="236">
        <v>1.0</v>
      </c>
      <c r="F555" s="237">
        <v>0.0</v>
      </c>
      <c r="G555" s="236" t="s">
        <v>47</v>
      </c>
      <c r="H555" s="201" t="s">
        <v>2732</v>
      </c>
      <c r="I555" s="238" t="s">
        <v>2733</v>
      </c>
      <c r="J555" s="162"/>
      <c r="K555" s="162"/>
      <c r="L555" s="162"/>
      <c r="M555" s="209"/>
      <c r="N555" s="239">
        <v>1.0</v>
      </c>
      <c r="O555" s="240">
        <v>1000.0</v>
      </c>
      <c r="P555" s="207"/>
      <c r="Q555" s="207"/>
      <c r="R555" s="207"/>
      <c r="S555" s="209"/>
      <c r="T555" s="209"/>
      <c r="U555" s="209"/>
      <c r="V555" s="209"/>
      <c r="W555" s="209"/>
      <c r="X555" s="209"/>
      <c r="Y555" s="209"/>
      <c r="Z555" s="188">
        <v>1.39</v>
      </c>
      <c r="AA555" s="241" t="s">
        <v>187</v>
      </c>
      <c r="AB555" s="242" t="s">
        <v>2734</v>
      </c>
      <c r="AC555" s="212" t="s">
        <v>2694</v>
      </c>
      <c r="AD555" s="243" t="s">
        <v>99</v>
      </c>
      <c r="AE555" s="55" t="str">
        <f t="shared" si="57"/>
        <v>12</v>
      </c>
      <c r="AF555" s="189">
        <v>0.91</v>
      </c>
      <c r="AG555" s="56">
        <f t="shared" si="60"/>
        <v>1.274</v>
      </c>
      <c r="AH555" s="55">
        <f t="shared" si="2"/>
        <v>-1.251</v>
      </c>
      <c r="AI555" s="55">
        <f t="shared" si="9"/>
        <v>1.274</v>
      </c>
      <c r="AJ555" s="41">
        <f t="shared" si="3"/>
        <v>0.345323741</v>
      </c>
      <c r="AK555" s="74"/>
      <c r="AL555" s="74"/>
      <c r="AM555" s="74"/>
      <c r="AN555" s="74"/>
      <c r="AO555" s="74"/>
      <c r="AP555" s="74"/>
      <c r="AQ555" s="74"/>
      <c r="AR555" s="74"/>
    </row>
    <row r="556" ht="15.75" customHeight="1">
      <c r="A556" s="233"/>
      <c r="B556" s="234" t="s">
        <v>45</v>
      </c>
      <c r="C556" s="162" t="s">
        <v>2735</v>
      </c>
      <c r="D556" s="235" t="s">
        <v>2736</v>
      </c>
      <c r="E556" s="241">
        <v>1.0</v>
      </c>
      <c r="F556" s="237">
        <v>0.0</v>
      </c>
      <c r="G556" s="241" t="s">
        <v>47</v>
      </c>
      <c r="H556" s="201" t="s">
        <v>2737</v>
      </c>
      <c r="I556" s="238" t="s">
        <v>2738</v>
      </c>
      <c r="J556" s="162"/>
      <c r="K556" s="162"/>
      <c r="L556" s="162"/>
      <c r="M556" s="209"/>
      <c r="N556" s="237">
        <v>1.0</v>
      </c>
      <c r="O556" s="208">
        <v>1000.0</v>
      </c>
      <c r="P556" s="207"/>
      <c r="Q556" s="207"/>
      <c r="R556" s="207"/>
      <c r="S556" s="209"/>
      <c r="T556" s="209"/>
      <c r="U556" s="209"/>
      <c r="V556" s="209"/>
      <c r="W556" s="209"/>
      <c r="X556" s="209"/>
      <c r="Y556" s="209"/>
      <c r="Z556" s="188">
        <v>1.39</v>
      </c>
      <c r="AA556" s="241" t="s">
        <v>187</v>
      </c>
      <c r="AB556" s="242" t="s">
        <v>2739</v>
      </c>
      <c r="AC556" s="212" t="s">
        <v>2694</v>
      </c>
      <c r="AD556" s="243" t="s">
        <v>99</v>
      </c>
      <c r="AE556" s="55" t="str">
        <f t="shared" si="57"/>
        <v>12</v>
      </c>
      <c r="AF556" s="189">
        <v>0.91</v>
      </c>
      <c r="AG556" s="56">
        <f t="shared" si="60"/>
        <v>1.274</v>
      </c>
      <c r="AH556" s="55">
        <f t="shared" si="2"/>
        <v>-1.251</v>
      </c>
      <c r="AI556" s="55">
        <f t="shared" si="9"/>
        <v>1.274</v>
      </c>
      <c r="AJ556" s="41">
        <f t="shared" si="3"/>
        <v>0.345323741</v>
      </c>
      <c r="AK556" s="55"/>
      <c r="AL556" s="55"/>
      <c r="AM556" s="55"/>
      <c r="AN556" s="55"/>
      <c r="AO556" s="55"/>
      <c r="AP556" s="55"/>
      <c r="AQ556" s="55"/>
      <c r="AR556" s="55"/>
    </row>
    <row r="557" ht="15.75" customHeight="1">
      <c r="A557" s="233"/>
      <c r="B557" s="234" t="s">
        <v>45</v>
      </c>
      <c r="C557" s="162" t="s">
        <v>2740</v>
      </c>
      <c r="D557" s="235" t="s">
        <v>2741</v>
      </c>
      <c r="E557" s="236">
        <v>1.0</v>
      </c>
      <c r="F557" s="237">
        <v>0.0</v>
      </c>
      <c r="G557" s="236" t="s">
        <v>47</v>
      </c>
      <c r="H557" s="201" t="s">
        <v>2742</v>
      </c>
      <c r="I557" s="238" t="s">
        <v>2743</v>
      </c>
      <c r="J557" s="162"/>
      <c r="K557" s="162"/>
      <c r="L557" s="162"/>
      <c r="M557" s="209"/>
      <c r="N557" s="239">
        <v>1.0</v>
      </c>
      <c r="O557" s="240">
        <v>1000.0</v>
      </c>
      <c r="P557" s="207"/>
      <c r="Q557" s="207"/>
      <c r="R557" s="207"/>
      <c r="S557" s="209"/>
      <c r="T557" s="209"/>
      <c r="U557" s="209"/>
      <c r="V557" s="209"/>
      <c r="W557" s="209"/>
      <c r="X557" s="209"/>
      <c r="Y557" s="209"/>
      <c r="Z557" s="188">
        <v>1.39</v>
      </c>
      <c r="AA557" s="241" t="s">
        <v>187</v>
      </c>
      <c r="AB557" s="242" t="s">
        <v>2744</v>
      </c>
      <c r="AC557" s="212" t="s">
        <v>2694</v>
      </c>
      <c r="AD557" s="243" t="s">
        <v>99</v>
      </c>
      <c r="AE557" s="55" t="str">
        <f t="shared" si="57"/>
        <v>12</v>
      </c>
      <c r="AF557" s="189">
        <v>0.91</v>
      </c>
      <c r="AG557" s="56">
        <f t="shared" si="60"/>
        <v>1.274</v>
      </c>
      <c r="AH557" s="55">
        <f t="shared" si="2"/>
        <v>-1.251</v>
      </c>
      <c r="AI557" s="55">
        <f t="shared" si="9"/>
        <v>1.274</v>
      </c>
      <c r="AJ557" s="41">
        <f t="shared" si="3"/>
        <v>0.345323741</v>
      </c>
      <c r="AK557" s="55"/>
      <c r="AL557" s="55"/>
      <c r="AM557" s="55"/>
      <c r="AN557" s="55"/>
      <c r="AO557" s="55"/>
      <c r="AP557" s="55"/>
      <c r="AQ557" s="55"/>
      <c r="AR557" s="55"/>
    </row>
    <row r="558" ht="15.75" customHeight="1">
      <c r="A558" s="233"/>
      <c r="B558" s="234" t="s">
        <v>45</v>
      </c>
      <c r="C558" s="162" t="s">
        <v>2745</v>
      </c>
      <c r="D558" s="235" t="s">
        <v>2746</v>
      </c>
      <c r="E558" s="236">
        <v>1.0</v>
      </c>
      <c r="F558" s="239">
        <v>0.0</v>
      </c>
      <c r="G558" s="236" t="s">
        <v>47</v>
      </c>
      <c r="H558" s="201" t="s">
        <v>2747</v>
      </c>
      <c r="I558" s="244" t="s">
        <v>2748</v>
      </c>
      <c r="J558" s="162"/>
      <c r="K558" s="162"/>
      <c r="L558" s="162"/>
      <c r="M558" s="209"/>
      <c r="N558" s="239">
        <v>1.0</v>
      </c>
      <c r="O558" s="240">
        <v>1000.0</v>
      </c>
      <c r="P558" s="207"/>
      <c r="Q558" s="207"/>
      <c r="R558" s="207"/>
      <c r="S558" s="209"/>
      <c r="T558" s="209"/>
      <c r="U558" s="209"/>
      <c r="V558" s="209"/>
      <c r="W558" s="209"/>
      <c r="X558" s="209"/>
      <c r="Y558" s="209"/>
      <c r="Z558" s="188">
        <v>1.39</v>
      </c>
      <c r="AA558" s="241" t="s">
        <v>187</v>
      </c>
      <c r="AB558" s="242" t="s">
        <v>2749</v>
      </c>
      <c r="AC558" s="212" t="s">
        <v>2694</v>
      </c>
      <c r="AD558" s="243" t="s">
        <v>99</v>
      </c>
      <c r="AE558" s="55" t="str">
        <f t="shared" si="57"/>
        <v>12</v>
      </c>
      <c r="AF558" s="189">
        <v>0.91</v>
      </c>
      <c r="AG558" s="56">
        <f t="shared" si="60"/>
        <v>1.274</v>
      </c>
      <c r="AH558" s="55">
        <f t="shared" si="2"/>
        <v>-1.251</v>
      </c>
      <c r="AI558" s="55">
        <f t="shared" si="9"/>
        <v>1.274</v>
      </c>
      <c r="AJ558" s="41">
        <f t="shared" si="3"/>
        <v>0.345323741</v>
      </c>
      <c r="AK558" s="55"/>
      <c r="AL558" s="55"/>
      <c r="AM558" s="55"/>
      <c r="AN558" s="55"/>
      <c r="AO558" s="55"/>
      <c r="AP558" s="55"/>
      <c r="AQ558" s="55"/>
      <c r="AR558" s="55"/>
    </row>
    <row r="559" ht="15.75" customHeight="1">
      <c r="A559" s="194"/>
      <c r="B559" s="148" t="s">
        <v>45</v>
      </c>
      <c r="C559" s="83" t="s">
        <v>2750</v>
      </c>
      <c r="D559" s="245" t="s">
        <v>2751</v>
      </c>
      <c r="E559" s="77">
        <v>1.0</v>
      </c>
      <c r="F559" s="42">
        <v>0.0</v>
      </c>
      <c r="G559" s="42" t="s">
        <v>47</v>
      </c>
      <c r="H559" s="245" t="s">
        <v>2752</v>
      </c>
      <c r="I559" s="47" t="s">
        <v>2753</v>
      </c>
      <c r="J559" s="48"/>
      <c r="K559" s="48"/>
      <c r="L559" s="48"/>
      <c r="M559" s="43"/>
      <c r="N559" s="42">
        <v>1.0</v>
      </c>
      <c r="O559" s="49">
        <v>1000.0</v>
      </c>
      <c r="P559" s="50"/>
      <c r="Q559" s="50"/>
      <c r="R559" s="50"/>
      <c r="S559" s="43"/>
      <c r="T559" s="43"/>
      <c r="U559" s="43"/>
      <c r="V559" s="43"/>
      <c r="W559" s="43"/>
      <c r="X559" s="43"/>
      <c r="Y559" s="51"/>
      <c r="Z559" s="167">
        <v>0.79</v>
      </c>
      <c r="AA559" s="42" t="s">
        <v>111</v>
      </c>
      <c r="AB559" s="246" t="s">
        <v>2754</v>
      </c>
      <c r="AC559" s="54" t="s">
        <v>2694</v>
      </c>
      <c r="AD559" s="54" t="s">
        <v>99</v>
      </c>
      <c r="AE559" s="55" t="str">
        <f t="shared" si="57"/>
        <v>12</v>
      </c>
      <c r="AF559" s="189">
        <v>0.52</v>
      </c>
      <c r="AG559" s="56">
        <f t="shared" si="60"/>
        <v>0.728</v>
      </c>
      <c r="AH559" s="55">
        <f t="shared" si="2"/>
        <v>-0.711</v>
      </c>
      <c r="AI559" s="55">
        <f t="shared" si="9"/>
        <v>0.728</v>
      </c>
      <c r="AJ559" s="41">
        <f t="shared" si="3"/>
        <v>0.3417721519</v>
      </c>
      <c r="AK559" s="131"/>
      <c r="AL559" s="131"/>
      <c r="AM559" s="131"/>
      <c r="AN559" s="131"/>
      <c r="AO559" s="131"/>
      <c r="AP559" s="131"/>
      <c r="AQ559" s="131"/>
      <c r="AR559" s="131"/>
    </row>
    <row r="560" ht="15.75" customHeight="1">
      <c r="A560" s="194"/>
      <c r="B560" s="148" t="s">
        <v>45</v>
      </c>
      <c r="C560" s="83" t="s">
        <v>2755</v>
      </c>
      <c r="D560" s="45" t="s">
        <v>2756</v>
      </c>
      <c r="E560" s="42">
        <v>1.0</v>
      </c>
      <c r="F560" s="42">
        <v>0.0</v>
      </c>
      <c r="G560" s="42" t="s">
        <v>47</v>
      </c>
      <c r="H560" s="78" t="s">
        <v>2757</v>
      </c>
      <c r="I560" s="47" t="s">
        <v>2758</v>
      </c>
      <c r="J560" s="48"/>
      <c r="K560" s="48"/>
      <c r="L560" s="48"/>
      <c r="M560" s="43"/>
      <c r="N560" s="42">
        <v>1.0</v>
      </c>
      <c r="O560" s="49">
        <v>1000.0</v>
      </c>
      <c r="P560" s="50"/>
      <c r="Q560" s="50"/>
      <c r="R560" s="50"/>
      <c r="S560" s="43"/>
      <c r="T560" s="43"/>
      <c r="U560" s="43"/>
      <c r="V560" s="43"/>
      <c r="W560" s="43"/>
      <c r="X560" s="43"/>
      <c r="Y560" s="51"/>
      <c r="Z560" s="52">
        <v>1.15</v>
      </c>
      <c r="AA560" s="42" t="s">
        <v>167</v>
      </c>
      <c r="AB560" s="84" t="s">
        <v>2759</v>
      </c>
      <c r="AC560" s="54" t="s">
        <v>2694</v>
      </c>
      <c r="AD560" s="54" t="s">
        <v>99</v>
      </c>
      <c r="AE560" s="55" t="str">
        <f t="shared" si="57"/>
        <v>12</v>
      </c>
      <c r="AF560" s="55">
        <v>0.76</v>
      </c>
      <c r="AG560" s="56">
        <f t="shared" si="60"/>
        <v>1.064</v>
      </c>
      <c r="AH560" s="55">
        <f t="shared" si="2"/>
        <v>-1.035</v>
      </c>
      <c r="AI560" s="55">
        <f t="shared" si="9"/>
        <v>1.064</v>
      </c>
      <c r="AJ560" s="41">
        <f t="shared" si="3"/>
        <v>0.3391304348</v>
      </c>
      <c r="AK560" s="55"/>
      <c r="AL560" s="55"/>
      <c r="AM560" s="55"/>
      <c r="AN560" s="55"/>
      <c r="AO560" s="55"/>
      <c r="AP560" s="55"/>
      <c r="AQ560" s="55"/>
      <c r="AR560" s="55"/>
    </row>
    <row r="561" ht="15.75" customHeight="1">
      <c r="A561" s="194"/>
      <c r="B561" s="148" t="s">
        <v>45</v>
      </c>
      <c r="C561" s="83" t="s">
        <v>2760</v>
      </c>
      <c r="D561" s="45" t="s">
        <v>2761</v>
      </c>
      <c r="E561" s="42">
        <v>1.0</v>
      </c>
      <c r="F561" s="42">
        <v>0.0</v>
      </c>
      <c r="G561" s="42" t="s">
        <v>47</v>
      </c>
      <c r="H561" s="78" t="s">
        <v>2762</v>
      </c>
      <c r="I561" s="47" t="s">
        <v>2763</v>
      </c>
      <c r="J561" s="48"/>
      <c r="K561" s="48"/>
      <c r="L561" s="48"/>
      <c r="M561" s="43"/>
      <c r="N561" s="42">
        <v>1.0</v>
      </c>
      <c r="O561" s="49">
        <v>1000.0</v>
      </c>
      <c r="P561" s="50"/>
      <c r="Q561" s="50"/>
      <c r="R561" s="50"/>
      <c r="S561" s="43"/>
      <c r="T561" s="43"/>
      <c r="U561" s="43"/>
      <c r="V561" s="43"/>
      <c r="W561" s="43"/>
      <c r="X561" s="43"/>
      <c r="Y561" s="51"/>
      <c r="Z561" s="52">
        <v>0.79</v>
      </c>
      <c r="AA561" s="42" t="s">
        <v>262</v>
      </c>
      <c r="AB561" s="84" t="s">
        <v>2764</v>
      </c>
      <c r="AC561" s="54" t="s">
        <v>2765</v>
      </c>
      <c r="AD561" s="54" t="s">
        <v>99</v>
      </c>
      <c r="AE561" s="55" t="str">
        <f t="shared" si="57"/>
        <v>12</v>
      </c>
      <c r="AF561" s="55">
        <v>0.52</v>
      </c>
      <c r="AG561" s="56">
        <f t="shared" si="60"/>
        <v>0.728</v>
      </c>
      <c r="AH561" s="55">
        <f t="shared" si="2"/>
        <v>-0.711</v>
      </c>
      <c r="AI561" s="55">
        <f t="shared" si="9"/>
        <v>0.728</v>
      </c>
      <c r="AJ561" s="41">
        <f t="shared" si="3"/>
        <v>0.3417721519</v>
      </c>
      <c r="AK561" s="74"/>
      <c r="AL561" s="74"/>
      <c r="AM561" s="74"/>
      <c r="AN561" s="74"/>
      <c r="AO561" s="74"/>
      <c r="AP561" s="74"/>
      <c r="AQ561" s="74"/>
      <c r="AR561" s="74"/>
    </row>
    <row r="562" ht="15.75" customHeight="1">
      <c r="A562" s="194"/>
      <c r="B562" s="148" t="s">
        <v>45</v>
      </c>
      <c r="C562" s="83" t="s">
        <v>2766</v>
      </c>
      <c r="D562" s="45" t="s">
        <v>2767</v>
      </c>
      <c r="E562" s="42">
        <v>1.0</v>
      </c>
      <c r="F562" s="42">
        <v>0.0</v>
      </c>
      <c r="G562" s="42" t="s">
        <v>47</v>
      </c>
      <c r="H562" s="78" t="s">
        <v>2768</v>
      </c>
      <c r="I562" s="47" t="s">
        <v>2769</v>
      </c>
      <c r="J562" s="48"/>
      <c r="K562" s="48"/>
      <c r="L562" s="48"/>
      <c r="M562" s="43"/>
      <c r="N562" s="42">
        <v>1.0</v>
      </c>
      <c r="O562" s="49">
        <v>1000.0</v>
      </c>
      <c r="P562" s="50"/>
      <c r="Q562" s="50"/>
      <c r="R562" s="50"/>
      <c r="S562" s="43"/>
      <c r="T562" s="43"/>
      <c r="U562" s="43"/>
      <c r="V562" s="43"/>
      <c r="W562" s="43"/>
      <c r="X562" s="43"/>
      <c r="Y562" s="51"/>
      <c r="Z562" s="52">
        <v>0.95</v>
      </c>
      <c r="AA562" s="42" t="s">
        <v>1712</v>
      </c>
      <c r="AB562" s="84" t="s">
        <v>2770</v>
      </c>
      <c r="AC562" s="54" t="s">
        <v>2765</v>
      </c>
      <c r="AD562" s="54" t="s">
        <v>99</v>
      </c>
      <c r="AE562" s="55" t="str">
        <f t="shared" si="57"/>
        <v>12</v>
      </c>
      <c r="AF562" s="55">
        <v>0.58</v>
      </c>
      <c r="AG562" s="56">
        <f t="shared" si="60"/>
        <v>0.812</v>
      </c>
      <c r="AH562" s="55">
        <f t="shared" si="2"/>
        <v>-0.855</v>
      </c>
      <c r="AI562" s="55">
        <f t="shared" si="9"/>
        <v>0.812</v>
      </c>
      <c r="AJ562" s="57">
        <f t="shared" si="3"/>
        <v>0.3894736842</v>
      </c>
      <c r="AK562" s="131"/>
      <c r="AL562" s="131"/>
      <c r="AM562" s="131"/>
      <c r="AN562" s="131"/>
      <c r="AO562" s="131"/>
      <c r="AP562" s="131"/>
      <c r="AQ562" s="131"/>
      <c r="AR562" s="131"/>
    </row>
    <row r="563" ht="15.75" customHeight="1">
      <c r="A563" s="194"/>
      <c r="B563" s="148" t="s">
        <v>45</v>
      </c>
      <c r="C563" s="83" t="s">
        <v>2771</v>
      </c>
      <c r="D563" s="45" t="s">
        <v>2772</v>
      </c>
      <c r="E563" s="42">
        <v>1.0</v>
      </c>
      <c r="F563" s="42">
        <v>0.0</v>
      </c>
      <c r="G563" s="42" t="s">
        <v>47</v>
      </c>
      <c r="H563" s="247" t="s">
        <v>2259</v>
      </c>
      <c r="I563" s="47" t="s">
        <v>2260</v>
      </c>
      <c r="J563" s="48"/>
      <c r="K563" s="48"/>
      <c r="L563" s="48"/>
      <c r="M563" s="43"/>
      <c r="N563" s="42">
        <v>1.0</v>
      </c>
      <c r="O563" s="49">
        <v>1000.0</v>
      </c>
      <c r="P563" s="50"/>
      <c r="Q563" s="50"/>
      <c r="R563" s="50"/>
      <c r="S563" s="43"/>
      <c r="T563" s="43"/>
      <c r="U563" s="43"/>
      <c r="V563" s="43"/>
      <c r="W563" s="43"/>
      <c r="X563" s="43"/>
      <c r="Y563" s="51"/>
      <c r="Z563" s="52">
        <v>0.95</v>
      </c>
      <c r="AA563" s="42" t="s">
        <v>1712</v>
      </c>
      <c r="AB563" s="84" t="s">
        <v>2773</v>
      </c>
      <c r="AC563" s="54" t="s">
        <v>2765</v>
      </c>
      <c r="AD563" s="54" t="s">
        <v>99</v>
      </c>
      <c r="AE563" s="55" t="str">
        <f t="shared" si="57"/>
        <v>12</v>
      </c>
      <c r="AF563" s="55">
        <v>0.58</v>
      </c>
      <c r="AG563" s="56">
        <f t="shared" si="60"/>
        <v>0.812</v>
      </c>
      <c r="AH563" s="55">
        <f t="shared" si="2"/>
        <v>-0.855</v>
      </c>
      <c r="AI563" s="55">
        <f t="shared" si="9"/>
        <v>0.812</v>
      </c>
      <c r="AJ563" s="41">
        <f t="shared" si="3"/>
        <v>0.3894736842</v>
      </c>
      <c r="AK563" s="131"/>
      <c r="AL563" s="131"/>
      <c r="AM563" s="131"/>
      <c r="AN563" s="131"/>
      <c r="AO563" s="131"/>
      <c r="AP563" s="131"/>
      <c r="AQ563" s="131"/>
      <c r="AR563" s="131"/>
    </row>
    <row r="564" ht="15.75" customHeight="1">
      <c r="A564" s="194"/>
      <c r="B564" s="148" t="s">
        <v>45</v>
      </c>
      <c r="C564" s="83" t="s">
        <v>2774</v>
      </c>
      <c r="D564" s="45" t="s">
        <v>2775</v>
      </c>
      <c r="E564" s="42">
        <v>1.0</v>
      </c>
      <c r="F564" s="42">
        <v>0.0</v>
      </c>
      <c r="G564" s="42" t="s">
        <v>47</v>
      </c>
      <c r="H564" s="78" t="s">
        <v>2776</v>
      </c>
      <c r="I564" s="47" t="s">
        <v>2777</v>
      </c>
      <c r="J564" s="48"/>
      <c r="K564" s="48"/>
      <c r="L564" s="48"/>
      <c r="M564" s="43"/>
      <c r="N564" s="42">
        <v>1.0</v>
      </c>
      <c r="O564" s="49">
        <v>1000.0</v>
      </c>
      <c r="P564" s="50"/>
      <c r="Q564" s="50"/>
      <c r="R564" s="50"/>
      <c r="S564" s="43"/>
      <c r="T564" s="43"/>
      <c r="U564" s="43"/>
      <c r="V564" s="43"/>
      <c r="W564" s="43"/>
      <c r="X564" s="43"/>
      <c r="Y564" s="51"/>
      <c r="Z564" s="52">
        <v>1.45</v>
      </c>
      <c r="AA564" s="42" t="s">
        <v>97</v>
      </c>
      <c r="AB564" s="84" t="s">
        <v>2778</v>
      </c>
      <c r="AC564" s="54" t="s">
        <v>2765</v>
      </c>
      <c r="AD564" s="54" t="s">
        <v>99</v>
      </c>
      <c r="AE564" s="55" t="str">
        <f t="shared" si="57"/>
        <v>12</v>
      </c>
      <c r="AF564" s="55">
        <v>0.95</v>
      </c>
      <c r="AG564" s="56">
        <f t="shared" si="60"/>
        <v>1.33</v>
      </c>
      <c r="AH564" s="55">
        <f t="shared" si="2"/>
        <v>-1.305</v>
      </c>
      <c r="AI564" s="55">
        <f t="shared" si="9"/>
        <v>1.33</v>
      </c>
      <c r="AJ564" s="41">
        <f t="shared" si="3"/>
        <v>0.3448275862</v>
      </c>
      <c r="AK564" s="131"/>
      <c r="AL564" s="131"/>
      <c r="AM564" s="131"/>
      <c r="AN564" s="131"/>
      <c r="AO564" s="131"/>
      <c r="AP564" s="131"/>
      <c r="AQ564" s="131"/>
      <c r="AR564" s="131"/>
    </row>
    <row r="565" ht="15.75" customHeight="1">
      <c r="A565" s="194"/>
      <c r="B565" s="148" t="s">
        <v>45</v>
      </c>
      <c r="C565" s="83" t="s">
        <v>2779</v>
      </c>
      <c r="D565" s="45" t="s">
        <v>2780</v>
      </c>
      <c r="E565" s="77">
        <v>1.0</v>
      </c>
      <c r="F565" s="42">
        <v>0.0</v>
      </c>
      <c r="G565" s="42" t="s">
        <v>47</v>
      </c>
      <c r="H565" s="78" t="s">
        <v>2781</v>
      </c>
      <c r="I565" s="47" t="s">
        <v>2782</v>
      </c>
      <c r="J565" s="48"/>
      <c r="K565" s="48"/>
      <c r="L565" s="48"/>
      <c r="M565" s="43"/>
      <c r="N565" s="42">
        <v>1.0</v>
      </c>
      <c r="O565" s="49">
        <v>1000.0</v>
      </c>
      <c r="P565" s="50"/>
      <c r="Q565" s="50"/>
      <c r="R565" s="50"/>
      <c r="S565" s="43"/>
      <c r="T565" s="43"/>
      <c r="U565" s="43"/>
      <c r="V565" s="43"/>
      <c r="W565" s="43"/>
      <c r="X565" s="43"/>
      <c r="Y565" s="51"/>
      <c r="Z565" s="52">
        <v>0.85</v>
      </c>
      <c r="AA565" s="42" t="s">
        <v>262</v>
      </c>
      <c r="AB565" s="84" t="s">
        <v>2783</v>
      </c>
      <c r="AC565" s="54" t="s">
        <v>2765</v>
      </c>
      <c r="AD565" s="54" t="s">
        <v>99</v>
      </c>
      <c r="AE565" s="55" t="str">
        <f t="shared" si="57"/>
        <v>12</v>
      </c>
      <c r="AF565" s="55">
        <v>0.55</v>
      </c>
      <c r="AG565" s="56">
        <f t="shared" si="60"/>
        <v>0.77</v>
      </c>
      <c r="AH565" s="55">
        <f t="shared" si="2"/>
        <v>-0.765</v>
      </c>
      <c r="AI565" s="55">
        <f t="shared" si="9"/>
        <v>0.77</v>
      </c>
      <c r="AJ565" s="41">
        <f t="shared" si="3"/>
        <v>0.3529411765</v>
      </c>
      <c r="AK565" s="74"/>
      <c r="AL565" s="74"/>
      <c r="AM565" s="74"/>
      <c r="AN565" s="74"/>
      <c r="AO565" s="74"/>
      <c r="AP565" s="74"/>
      <c r="AQ565" s="74"/>
      <c r="AR565" s="74"/>
    </row>
    <row r="566" ht="15.75" customHeight="1">
      <c r="A566" s="194"/>
      <c r="B566" s="148" t="s">
        <v>45</v>
      </c>
      <c r="C566" s="83" t="s">
        <v>2784</v>
      </c>
      <c r="D566" s="45" t="s">
        <v>2785</v>
      </c>
      <c r="E566" s="42">
        <v>1.0</v>
      </c>
      <c r="F566" s="42">
        <v>0.0</v>
      </c>
      <c r="G566" s="42" t="s">
        <v>47</v>
      </c>
      <c r="H566" s="78" t="s">
        <v>2786</v>
      </c>
      <c r="I566" s="47" t="s">
        <v>2787</v>
      </c>
      <c r="J566" s="48"/>
      <c r="K566" s="48"/>
      <c r="L566" s="48"/>
      <c r="M566" s="43"/>
      <c r="N566" s="42">
        <v>1.0</v>
      </c>
      <c r="O566" s="49">
        <v>1000.0</v>
      </c>
      <c r="P566" s="50"/>
      <c r="Q566" s="50"/>
      <c r="R566" s="50"/>
      <c r="S566" s="43"/>
      <c r="T566" s="43"/>
      <c r="U566" s="43"/>
      <c r="V566" s="43"/>
      <c r="W566" s="43"/>
      <c r="X566" s="43"/>
      <c r="Y566" s="51"/>
      <c r="Z566" s="52">
        <v>1.39</v>
      </c>
      <c r="AA566" s="42" t="s">
        <v>111</v>
      </c>
      <c r="AB566" s="84" t="s">
        <v>2788</v>
      </c>
      <c r="AC566" s="54" t="s">
        <v>2765</v>
      </c>
      <c r="AD566" s="54" t="s">
        <v>99</v>
      </c>
      <c r="AE566" s="55" t="str">
        <f t="shared" si="57"/>
        <v>12</v>
      </c>
      <c r="AF566" s="55">
        <v>0.91</v>
      </c>
      <c r="AG566" s="56">
        <f t="shared" si="60"/>
        <v>1.274</v>
      </c>
      <c r="AH566" s="55">
        <f t="shared" si="2"/>
        <v>-1.251</v>
      </c>
      <c r="AI566" s="55">
        <f t="shared" si="9"/>
        <v>1.274</v>
      </c>
      <c r="AJ566" s="41">
        <f t="shared" si="3"/>
        <v>0.345323741</v>
      </c>
      <c r="AK566" s="55"/>
      <c r="AL566" s="55"/>
      <c r="AM566" s="55"/>
      <c r="AN566" s="55"/>
      <c r="AO566" s="55"/>
      <c r="AP566" s="55"/>
      <c r="AQ566" s="55"/>
      <c r="AR566" s="55"/>
    </row>
    <row r="567" ht="15.75" customHeight="1">
      <c r="A567" s="194"/>
      <c r="B567" s="148" t="s">
        <v>45</v>
      </c>
      <c r="C567" s="83" t="s">
        <v>2789</v>
      </c>
      <c r="D567" s="45" t="s">
        <v>2790</v>
      </c>
      <c r="E567" s="42">
        <v>1.0</v>
      </c>
      <c r="F567" s="42">
        <v>0.0</v>
      </c>
      <c r="G567" s="42" t="s">
        <v>86</v>
      </c>
      <c r="H567" s="78" t="s">
        <v>2791</v>
      </c>
      <c r="I567" s="47" t="s">
        <v>2792</v>
      </c>
      <c r="J567" s="48"/>
      <c r="K567" s="48"/>
      <c r="L567" s="48"/>
      <c r="M567" s="43"/>
      <c r="N567" s="42">
        <v>1.0</v>
      </c>
      <c r="O567" s="49">
        <v>1000.0</v>
      </c>
      <c r="P567" s="50"/>
      <c r="Q567" s="50"/>
      <c r="R567" s="50"/>
      <c r="S567" s="43"/>
      <c r="T567" s="43"/>
      <c r="U567" s="43"/>
      <c r="V567" s="43"/>
      <c r="W567" s="43"/>
      <c r="X567" s="43"/>
      <c r="Y567" s="51"/>
      <c r="Z567" s="52">
        <v>1.65</v>
      </c>
      <c r="AA567" s="42" t="s">
        <v>111</v>
      </c>
      <c r="AB567" s="84" t="s">
        <v>2793</v>
      </c>
      <c r="AC567" s="54" t="s">
        <v>2765</v>
      </c>
      <c r="AD567" s="54" t="s">
        <v>99</v>
      </c>
      <c r="AE567" s="55" t="str">
        <f t="shared" si="57"/>
        <v>12</v>
      </c>
      <c r="AF567" s="55">
        <v>1.09</v>
      </c>
      <c r="AG567" s="56">
        <f>AF567*0.435+AF567</f>
        <v>1.56415</v>
      </c>
      <c r="AH567" s="55">
        <f t="shared" si="2"/>
        <v>-1.485</v>
      </c>
      <c r="AI567" s="55">
        <f t="shared" si="9"/>
        <v>1.526</v>
      </c>
      <c r="AJ567" s="57">
        <f t="shared" si="3"/>
        <v>0.3393939394</v>
      </c>
      <c r="AK567" s="55"/>
      <c r="AL567" s="55"/>
      <c r="AM567" s="55"/>
      <c r="AN567" s="55"/>
      <c r="AO567" s="55"/>
      <c r="AP567" s="55"/>
      <c r="AQ567" s="55"/>
      <c r="AR567" s="55"/>
    </row>
    <row r="568" ht="15.75" customHeight="1">
      <c r="A568" s="196"/>
      <c r="B568" s="143" t="s">
        <v>45</v>
      </c>
      <c r="C568" s="61" t="s">
        <v>2794</v>
      </c>
      <c r="D568" s="62" t="s">
        <v>2795</v>
      </c>
      <c r="E568" s="63">
        <v>0.0</v>
      </c>
      <c r="F568" s="63">
        <v>0.0</v>
      </c>
      <c r="G568" s="63" t="s">
        <v>86</v>
      </c>
      <c r="H568" s="62" t="s">
        <v>2795</v>
      </c>
      <c r="I568" s="121" t="s">
        <v>2796</v>
      </c>
      <c r="J568" s="65"/>
      <c r="K568" s="65"/>
      <c r="L568" s="65"/>
      <c r="M568" s="66"/>
      <c r="N568" s="63">
        <v>0.0</v>
      </c>
      <c r="O568" s="67">
        <v>0.0</v>
      </c>
      <c r="P568" s="68"/>
      <c r="Q568" s="68"/>
      <c r="R568" s="68"/>
      <c r="S568" s="66"/>
      <c r="T568" s="66"/>
      <c r="U568" s="66"/>
      <c r="V568" s="66"/>
      <c r="W568" s="66"/>
      <c r="X568" s="66"/>
      <c r="Y568" s="69"/>
      <c r="Z568" s="70">
        <v>1.05</v>
      </c>
      <c r="AA568" s="63" t="s">
        <v>187</v>
      </c>
      <c r="AB568" s="71" t="s">
        <v>2797</v>
      </c>
      <c r="AC568" s="72" t="s">
        <v>2765</v>
      </c>
      <c r="AD568" s="72" t="s">
        <v>99</v>
      </c>
      <c r="AE568" s="73" t="str">
        <f t="shared" si="57"/>
        <v>12</v>
      </c>
      <c r="AF568" s="74">
        <v>0.69</v>
      </c>
      <c r="AG568" s="75">
        <f t="shared" ref="AG568:AG577" si="61">AF568*0.4+AF568</f>
        <v>0.966</v>
      </c>
      <c r="AH568" s="74">
        <f t="shared" si="2"/>
        <v>-0.945</v>
      </c>
      <c r="AI568" s="74">
        <f t="shared" si="9"/>
        <v>0.966</v>
      </c>
      <c r="AJ568" s="41">
        <f t="shared" si="3"/>
        <v>0.3428571429</v>
      </c>
      <c r="AK568" s="74"/>
      <c r="AL568" s="74"/>
      <c r="AM568" s="74"/>
      <c r="AN568" s="74"/>
      <c r="AO568" s="74"/>
      <c r="AP568" s="74"/>
      <c r="AQ568" s="74"/>
      <c r="AR568" s="74"/>
    </row>
    <row r="569" ht="15.75" customHeight="1">
      <c r="A569" s="195"/>
      <c r="B569" s="148" t="s">
        <v>45</v>
      </c>
      <c r="C569" s="83" t="s">
        <v>2798</v>
      </c>
      <c r="D569" s="45" t="s">
        <v>2799</v>
      </c>
      <c r="E569" s="42">
        <v>1.0</v>
      </c>
      <c r="F569" s="42">
        <v>0.0</v>
      </c>
      <c r="G569" s="42" t="s">
        <v>47</v>
      </c>
      <c r="H569" s="45" t="s">
        <v>2799</v>
      </c>
      <c r="I569" s="135" t="s">
        <v>2800</v>
      </c>
      <c r="J569" s="48"/>
      <c r="K569" s="48"/>
      <c r="L569" s="48"/>
      <c r="M569" s="43"/>
      <c r="N569" s="42">
        <v>1.0</v>
      </c>
      <c r="O569" s="49">
        <v>1000.0</v>
      </c>
      <c r="P569" s="50"/>
      <c r="Q569" s="50"/>
      <c r="R569" s="50"/>
      <c r="S569" s="43"/>
      <c r="T569" s="43"/>
      <c r="U569" s="43"/>
      <c r="V569" s="43"/>
      <c r="W569" s="43"/>
      <c r="X569" s="43"/>
      <c r="Y569" s="51"/>
      <c r="Z569" s="52">
        <v>1.15</v>
      </c>
      <c r="AA569" s="42" t="s">
        <v>111</v>
      </c>
      <c r="AB569" s="84" t="s">
        <v>2801</v>
      </c>
      <c r="AC569" s="54" t="s">
        <v>2765</v>
      </c>
      <c r="AD569" s="54" t="s">
        <v>99</v>
      </c>
      <c r="AE569" s="85" t="str">
        <f t="shared" si="57"/>
        <v>12</v>
      </c>
      <c r="AF569" s="55">
        <v>0.75</v>
      </c>
      <c r="AG569" s="56">
        <f t="shared" si="61"/>
        <v>1.05</v>
      </c>
      <c r="AH569" s="55">
        <f t="shared" si="2"/>
        <v>-1.035</v>
      </c>
      <c r="AI569" s="55">
        <f t="shared" si="9"/>
        <v>1.05</v>
      </c>
      <c r="AJ569" s="57">
        <f t="shared" si="3"/>
        <v>0.347826087</v>
      </c>
      <c r="AK569" s="55"/>
      <c r="AL569" s="55"/>
      <c r="AM569" s="55"/>
      <c r="AN569" s="55"/>
      <c r="AO569" s="55"/>
      <c r="AP569" s="55"/>
      <c r="AQ569" s="55"/>
      <c r="AR569" s="55"/>
    </row>
    <row r="570" ht="15.75" customHeight="1">
      <c r="A570" s="195"/>
      <c r="B570" s="148" t="s">
        <v>45</v>
      </c>
      <c r="C570" s="83" t="s">
        <v>2802</v>
      </c>
      <c r="D570" s="45" t="s">
        <v>2803</v>
      </c>
      <c r="E570" s="42">
        <v>1.0</v>
      </c>
      <c r="F570" s="42">
        <v>0.0</v>
      </c>
      <c r="G570" s="42" t="s">
        <v>47</v>
      </c>
      <c r="H570" s="45" t="s">
        <v>2803</v>
      </c>
      <c r="I570" s="135" t="s">
        <v>2804</v>
      </c>
      <c r="J570" s="48"/>
      <c r="K570" s="48"/>
      <c r="L570" s="48"/>
      <c r="M570" s="43"/>
      <c r="N570" s="42">
        <v>1.0</v>
      </c>
      <c r="O570" s="49">
        <v>1000.0</v>
      </c>
      <c r="P570" s="50"/>
      <c r="Q570" s="50"/>
      <c r="R570" s="50"/>
      <c r="S570" s="43"/>
      <c r="T570" s="43"/>
      <c r="U570" s="43"/>
      <c r="V570" s="43"/>
      <c r="W570" s="43"/>
      <c r="X570" s="43"/>
      <c r="Y570" s="51"/>
      <c r="Z570" s="52">
        <v>1.15</v>
      </c>
      <c r="AA570" s="42" t="s">
        <v>111</v>
      </c>
      <c r="AB570" s="84" t="s">
        <v>2805</v>
      </c>
      <c r="AC570" s="54" t="s">
        <v>2765</v>
      </c>
      <c r="AD570" s="54" t="s">
        <v>99</v>
      </c>
      <c r="AE570" s="85" t="str">
        <f t="shared" si="57"/>
        <v>12</v>
      </c>
      <c r="AF570" s="55">
        <v>0.75</v>
      </c>
      <c r="AG570" s="80">
        <f t="shared" si="61"/>
        <v>1.05</v>
      </c>
      <c r="AH570" s="55">
        <f t="shared" si="2"/>
        <v>-1.035</v>
      </c>
      <c r="AI570" s="55">
        <f t="shared" si="9"/>
        <v>1.05</v>
      </c>
      <c r="AJ570" s="41">
        <f t="shared" si="3"/>
        <v>0.347826087</v>
      </c>
      <c r="AK570" s="131"/>
      <c r="AL570" s="131"/>
      <c r="AM570" s="131"/>
      <c r="AN570" s="131"/>
      <c r="AO570" s="131"/>
      <c r="AP570" s="131"/>
      <c r="AQ570" s="131"/>
      <c r="AR570" s="131"/>
    </row>
    <row r="571" ht="15.75" customHeight="1">
      <c r="A571" s="195"/>
      <c r="B571" s="148" t="s">
        <v>45</v>
      </c>
      <c r="C571" s="83" t="s">
        <v>2806</v>
      </c>
      <c r="D571" s="45" t="s">
        <v>2807</v>
      </c>
      <c r="E571" s="42">
        <v>1.0</v>
      </c>
      <c r="F571" s="42">
        <v>0.0</v>
      </c>
      <c r="G571" s="42" t="s">
        <v>47</v>
      </c>
      <c r="H571" s="45" t="s">
        <v>2807</v>
      </c>
      <c r="I571" s="135" t="s">
        <v>2808</v>
      </c>
      <c r="J571" s="48"/>
      <c r="K571" s="48"/>
      <c r="L571" s="48"/>
      <c r="M571" s="43"/>
      <c r="N571" s="42">
        <v>1.0</v>
      </c>
      <c r="O571" s="49">
        <v>1000.0</v>
      </c>
      <c r="P571" s="50"/>
      <c r="Q571" s="50"/>
      <c r="R571" s="50"/>
      <c r="S571" s="43"/>
      <c r="T571" s="43"/>
      <c r="U571" s="43"/>
      <c r="V571" s="43"/>
      <c r="W571" s="43"/>
      <c r="X571" s="43"/>
      <c r="Y571" s="51"/>
      <c r="Z571" s="52">
        <v>1.15</v>
      </c>
      <c r="AA571" s="42" t="s">
        <v>111</v>
      </c>
      <c r="AB571" s="84" t="s">
        <v>2809</v>
      </c>
      <c r="AC571" s="54" t="s">
        <v>2765</v>
      </c>
      <c r="AD571" s="54" t="s">
        <v>99</v>
      </c>
      <c r="AE571" s="85" t="str">
        <f t="shared" si="57"/>
        <v>12</v>
      </c>
      <c r="AF571" s="55">
        <v>0.75</v>
      </c>
      <c r="AG571" s="80">
        <f t="shared" si="61"/>
        <v>1.05</v>
      </c>
      <c r="AH571" s="55">
        <f t="shared" si="2"/>
        <v>-1.035</v>
      </c>
      <c r="AI571" s="55">
        <f t="shared" si="9"/>
        <v>1.05</v>
      </c>
      <c r="AJ571" s="41">
        <f t="shared" si="3"/>
        <v>0.347826087</v>
      </c>
      <c r="AK571" s="55"/>
      <c r="AL571" s="55"/>
      <c r="AM571" s="55"/>
      <c r="AN571" s="55"/>
      <c r="AO571" s="55"/>
      <c r="AP571" s="55"/>
      <c r="AQ571" s="55"/>
      <c r="AR571" s="55"/>
    </row>
    <row r="572" ht="15.75" customHeight="1">
      <c r="A572" s="195"/>
      <c r="B572" s="148" t="s">
        <v>45</v>
      </c>
      <c r="C572" s="83" t="s">
        <v>2810</v>
      </c>
      <c r="D572" s="82" t="s">
        <v>2811</v>
      </c>
      <c r="E572" s="42">
        <v>1.0</v>
      </c>
      <c r="F572" s="42">
        <v>0.0</v>
      </c>
      <c r="G572" s="42" t="s">
        <v>47</v>
      </c>
      <c r="H572" s="78" t="s">
        <v>2811</v>
      </c>
      <c r="I572" s="47" t="s">
        <v>2812</v>
      </c>
      <c r="J572" s="48"/>
      <c r="K572" s="48"/>
      <c r="L572" s="48"/>
      <c r="M572" s="43"/>
      <c r="N572" s="42">
        <v>1.0</v>
      </c>
      <c r="O572" s="49">
        <v>1000.0</v>
      </c>
      <c r="P572" s="50"/>
      <c r="Q572" s="50"/>
      <c r="R572" s="50"/>
      <c r="S572" s="43"/>
      <c r="T572" s="43"/>
      <c r="U572" s="43"/>
      <c r="V572" s="43"/>
      <c r="W572" s="43"/>
      <c r="X572" s="43"/>
      <c r="Y572" s="51"/>
      <c r="Z572" s="52">
        <v>1.95</v>
      </c>
      <c r="AA572" s="42" t="s">
        <v>111</v>
      </c>
      <c r="AB572" s="84" t="s">
        <v>2813</v>
      </c>
      <c r="AC572" s="54" t="s">
        <v>2765</v>
      </c>
      <c r="AD572" s="54" t="s">
        <v>99</v>
      </c>
      <c r="AE572" s="85" t="str">
        <f t="shared" si="57"/>
        <v>12</v>
      </c>
      <c r="AF572" s="55">
        <v>1.29</v>
      </c>
      <c r="AG572" s="80">
        <f t="shared" si="61"/>
        <v>1.806</v>
      </c>
      <c r="AH572" s="55">
        <f t="shared" si="2"/>
        <v>-1.755</v>
      </c>
      <c r="AI572" s="55">
        <f t="shared" si="9"/>
        <v>1.806</v>
      </c>
      <c r="AJ572" s="41">
        <f t="shared" si="3"/>
        <v>0.3384615385</v>
      </c>
      <c r="AK572" s="74"/>
      <c r="AL572" s="74"/>
      <c r="AM572" s="74"/>
      <c r="AN572" s="74"/>
      <c r="AO572" s="74"/>
      <c r="AP572" s="74"/>
      <c r="AQ572" s="74"/>
      <c r="AR572" s="74"/>
    </row>
    <row r="573" ht="15.75" customHeight="1">
      <c r="A573" s="195"/>
      <c r="B573" s="148" t="s">
        <v>45</v>
      </c>
      <c r="C573" s="83" t="s">
        <v>2814</v>
      </c>
      <c r="D573" s="45" t="s">
        <v>2815</v>
      </c>
      <c r="E573" s="42">
        <v>1.0</v>
      </c>
      <c r="F573" s="42">
        <v>0.0</v>
      </c>
      <c r="G573" s="42" t="s">
        <v>47</v>
      </c>
      <c r="H573" s="78" t="s">
        <v>2815</v>
      </c>
      <c r="I573" s="47" t="s">
        <v>2816</v>
      </c>
      <c r="J573" s="48"/>
      <c r="K573" s="48"/>
      <c r="L573" s="48"/>
      <c r="M573" s="43"/>
      <c r="N573" s="42">
        <v>1.0</v>
      </c>
      <c r="O573" s="49">
        <v>1000.0</v>
      </c>
      <c r="P573" s="50"/>
      <c r="Q573" s="50"/>
      <c r="R573" s="50"/>
      <c r="S573" s="43"/>
      <c r="T573" s="43"/>
      <c r="U573" s="43"/>
      <c r="V573" s="43"/>
      <c r="W573" s="43"/>
      <c r="X573" s="43"/>
      <c r="Y573" s="51"/>
      <c r="Z573" s="52">
        <v>1.95</v>
      </c>
      <c r="AA573" s="42" t="s">
        <v>111</v>
      </c>
      <c r="AB573" s="84" t="s">
        <v>2817</v>
      </c>
      <c r="AC573" s="54" t="s">
        <v>2765</v>
      </c>
      <c r="AD573" s="54" t="s">
        <v>99</v>
      </c>
      <c r="AE573" s="85" t="str">
        <f t="shared" si="57"/>
        <v>12</v>
      </c>
      <c r="AF573" s="55">
        <v>1.29</v>
      </c>
      <c r="AG573" s="80">
        <f t="shared" si="61"/>
        <v>1.806</v>
      </c>
      <c r="AH573" s="55">
        <f t="shared" si="2"/>
        <v>-1.755</v>
      </c>
      <c r="AI573" s="55">
        <f t="shared" si="9"/>
        <v>1.806</v>
      </c>
      <c r="AJ573" s="41">
        <f t="shared" si="3"/>
        <v>0.3384615385</v>
      </c>
      <c r="AK573" s="74"/>
      <c r="AL573" s="74"/>
      <c r="AM573" s="74"/>
      <c r="AN573" s="74"/>
      <c r="AO573" s="74"/>
      <c r="AP573" s="74"/>
      <c r="AQ573" s="74"/>
      <c r="AR573" s="74"/>
    </row>
    <row r="574" ht="15.75" customHeight="1">
      <c r="A574" s="195"/>
      <c r="B574" s="148" t="s">
        <v>45</v>
      </c>
      <c r="C574" s="83" t="s">
        <v>2818</v>
      </c>
      <c r="D574" s="45" t="s">
        <v>2819</v>
      </c>
      <c r="E574" s="42">
        <v>1.0</v>
      </c>
      <c r="F574" s="42">
        <v>0.0</v>
      </c>
      <c r="G574" s="42" t="s">
        <v>47</v>
      </c>
      <c r="H574" s="78" t="s">
        <v>2819</v>
      </c>
      <c r="I574" s="47" t="s">
        <v>2820</v>
      </c>
      <c r="J574" s="48"/>
      <c r="K574" s="48"/>
      <c r="L574" s="48"/>
      <c r="M574" s="43"/>
      <c r="N574" s="42">
        <v>1.0</v>
      </c>
      <c r="O574" s="49">
        <v>1000.0</v>
      </c>
      <c r="P574" s="50"/>
      <c r="Q574" s="50"/>
      <c r="R574" s="50"/>
      <c r="S574" s="43"/>
      <c r="T574" s="43"/>
      <c r="U574" s="43"/>
      <c r="V574" s="43"/>
      <c r="W574" s="43"/>
      <c r="X574" s="43"/>
      <c r="Y574" s="51"/>
      <c r="Z574" s="52">
        <v>0.85</v>
      </c>
      <c r="AA574" s="42" t="s">
        <v>111</v>
      </c>
      <c r="AB574" s="84" t="s">
        <v>2821</v>
      </c>
      <c r="AC574" s="54" t="s">
        <v>2765</v>
      </c>
      <c r="AD574" s="54" t="s">
        <v>99</v>
      </c>
      <c r="AE574" s="85" t="str">
        <f t="shared" si="57"/>
        <v>12</v>
      </c>
      <c r="AF574" s="55">
        <v>0.53</v>
      </c>
      <c r="AG574" s="56">
        <f t="shared" si="61"/>
        <v>0.742</v>
      </c>
      <c r="AH574" s="55">
        <f t="shared" si="2"/>
        <v>-0.765</v>
      </c>
      <c r="AI574" s="55">
        <f t="shared" si="9"/>
        <v>0.742</v>
      </c>
      <c r="AJ574" s="41">
        <f t="shared" si="3"/>
        <v>0.3764705882</v>
      </c>
      <c r="AK574" s="55"/>
      <c r="AL574" s="55"/>
      <c r="AM574" s="55"/>
      <c r="AN574" s="55"/>
      <c r="AO574" s="55"/>
      <c r="AP574" s="55"/>
      <c r="AQ574" s="55"/>
      <c r="AR574" s="55"/>
    </row>
    <row r="575" ht="15.75" customHeight="1">
      <c r="A575" s="196"/>
      <c r="B575" s="143" t="s">
        <v>45</v>
      </c>
      <c r="C575" s="61" t="s">
        <v>2822</v>
      </c>
      <c r="D575" s="62" t="s">
        <v>2823</v>
      </c>
      <c r="E575" s="63">
        <v>0.0</v>
      </c>
      <c r="F575" s="63">
        <v>0.0</v>
      </c>
      <c r="G575" s="63" t="s">
        <v>86</v>
      </c>
      <c r="H575" s="62" t="s">
        <v>2823</v>
      </c>
      <c r="I575" s="64" t="s">
        <v>2824</v>
      </c>
      <c r="J575" s="65"/>
      <c r="K575" s="65"/>
      <c r="L575" s="65"/>
      <c r="M575" s="66"/>
      <c r="N575" s="63">
        <v>0.0</v>
      </c>
      <c r="O575" s="67">
        <v>0.0</v>
      </c>
      <c r="P575" s="68"/>
      <c r="Q575" s="68"/>
      <c r="R575" s="68"/>
      <c r="S575" s="66"/>
      <c r="T575" s="66"/>
      <c r="U575" s="66"/>
      <c r="V575" s="66"/>
      <c r="W575" s="66"/>
      <c r="X575" s="66"/>
      <c r="Y575" s="69"/>
      <c r="Z575" s="70">
        <v>1.95</v>
      </c>
      <c r="AA575" s="63" t="s">
        <v>111</v>
      </c>
      <c r="AB575" s="71" t="s">
        <v>2825</v>
      </c>
      <c r="AC575" s="72" t="s">
        <v>2765</v>
      </c>
      <c r="AD575" s="72" t="s">
        <v>99</v>
      </c>
      <c r="AE575" s="73" t="str">
        <f t="shared" si="57"/>
        <v>12</v>
      </c>
      <c r="AF575" s="74">
        <v>1.29</v>
      </c>
      <c r="AG575" s="75">
        <f t="shared" si="61"/>
        <v>1.806</v>
      </c>
      <c r="AH575" s="74">
        <f t="shared" si="2"/>
        <v>-1.755</v>
      </c>
      <c r="AI575" s="74">
        <f t="shared" si="9"/>
        <v>1.806</v>
      </c>
      <c r="AJ575" s="41">
        <f t="shared" si="3"/>
        <v>0.3384615385</v>
      </c>
      <c r="AK575" s="74"/>
      <c r="AL575" s="74"/>
      <c r="AM575" s="74"/>
      <c r="AN575" s="74"/>
      <c r="AO575" s="74"/>
      <c r="AP575" s="74"/>
      <c r="AQ575" s="74"/>
      <c r="AR575" s="74"/>
    </row>
    <row r="576" ht="15.75" customHeight="1">
      <c r="A576" s="196"/>
      <c r="B576" s="143" t="s">
        <v>45</v>
      </c>
      <c r="C576" s="61" t="s">
        <v>2826</v>
      </c>
      <c r="D576" s="62" t="s">
        <v>2827</v>
      </c>
      <c r="E576" s="63">
        <v>0.0</v>
      </c>
      <c r="F576" s="63">
        <v>0.0</v>
      </c>
      <c r="G576" s="63" t="s">
        <v>86</v>
      </c>
      <c r="H576" s="62" t="s">
        <v>2827</v>
      </c>
      <c r="I576" s="64" t="s">
        <v>2828</v>
      </c>
      <c r="J576" s="65"/>
      <c r="K576" s="65"/>
      <c r="L576" s="65"/>
      <c r="M576" s="66"/>
      <c r="N576" s="63">
        <v>0.0</v>
      </c>
      <c r="O576" s="67">
        <v>0.0</v>
      </c>
      <c r="P576" s="68"/>
      <c r="Q576" s="68"/>
      <c r="R576" s="68"/>
      <c r="S576" s="66"/>
      <c r="T576" s="66"/>
      <c r="U576" s="66"/>
      <c r="V576" s="66"/>
      <c r="W576" s="66"/>
      <c r="X576" s="66"/>
      <c r="Y576" s="69"/>
      <c r="Z576" s="70">
        <v>1.95</v>
      </c>
      <c r="AA576" s="63" t="s">
        <v>111</v>
      </c>
      <c r="AB576" s="71" t="s">
        <v>2829</v>
      </c>
      <c r="AC576" s="72" t="s">
        <v>2765</v>
      </c>
      <c r="AD576" s="72" t="s">
        <v>99</v>
      </c>
      <c r="AE576" s="73" t="str">
        <f t="shared" si="57"/>
        <v>12</v>
      </c>
      <c r="AF576" s="74">
        <v>1.29</v>
      </c>
      <c r="AG576" s="75">
        <f t="shared" si="61"/>
        <v>1.806</v>
      </c>
      <c r="AH576" s="74">
        <f t="shared" si="2"/>
        <v>-1.755</v>
      </c>
      <c r="AI576" s="74">
        <f t="shared" si="9"/>
        <v>1.806</v>
      </c>
      <c r="AJ576" s="41">
        <f t="shared" si="3"/>
        <v>0.3384615385</v>
      </c>
      <c r="AK576" s="74"/>
      <c r="AL576" s="74"/>
      <c r="AM576" s="74"/>
      <c r="AN576" s="74"/>
      <c r="AO576" s="74"/>
      <c r="AP576" s="74"/>
      <c r="AQ576" s="74"/>
      <c r="AR576" s="74"/>
    </row>
    <row r="577" ht="15.75" customHeight="1">
      <c r="A577" s="195"/>
      <c r="B577" s="148" t="s">
        <v>45</v>
      </c>
      <c r="C577" s="83" t="s">
        <v>2830</v>
      </c>
      <c r="D577" s="45" t="s">
        <v>2831</v>
      </c>
      <c r="E577" s="42">
        <v>1.0</v>
      </c>
      <c r="F577" s="42">
        <v>0.0</v>
      </c>
      <c r="G577" s="42" t="s">
        <v>47</v>
      </c>
      <c r="H577" s="45" t="s">
        <v>2832</v>
      </c>
      <c r="I577" s="47" t="s">
        <v>2833</v>
      </c>
      <c r="J577" s="48"/>
      <c r="K577" s="48"/>
      <c r="L577" s="48"/>
      <c r="M577" s="43"/>
      <c r="N577" s="42">
        <v>1.0</v>
      </c>
      <c r="O577" s="49">
        <v>1000.0</v>
      </c>
      <c r="P577" s="50"/>
      <c r="Q577" s="50"/>
      <c r="R577" s="50"/>
      <c r="S577" s="43"/>
      <c r="T577" s="43"/>
      <c r="U577" s="43"/>
      <c r="V577" s="43"/>
      <c r="W577" s="43"/>
      <c r="X577" s="43"/>
      <c r="Y577" s="51"/>
      <c r="Z577" s="52">
        <v>1.69</v>
      </c>
      <c r="AA577" s="42" t="s">
        <v>167</v>
      </c>
      <c r="AB577" s="84" t="s">
        <v>2834</v>
      </c>
      <c r="AC577" s="54" t="s">
        <v>2765</v>
      </c>
      <c r="AD577" s="54" t="s">
        <v>99</v>
      </c>
      <c r="AE577" s="85" t="str">
        <f t="shared" si="57"/>
        <v>12</v>
      </c>
      <c r="AF577" s="55">
        <v>1.11</v>
      </c>
      <c r="AG577" s="80">
        <f t="shared" si="61"/>
        <v>1.554</v>
      </c>
      <c r="AH577" s="55">
        <f t="shared" si="2"/>
        <v>-1.521</v>
      </c>
      <c r="AI577" s="55">
        <f t="shared" si="9"/>
        <v>1.554</v>
      </c>
      <c r="AJ577" s="41">
        <f t="shared" si="3"/>
        <v>0.3431952663</v>
      </c>
      <c r="AK577" s="74"/>
      <c r="AL577" s="74"/>
      <c r="AM577" s="74"/>
      <c r="AN577" s="74"/>
      <c r="AO577" s="74"/>
      <c r="AP577" s="74"/>
      <c r="AQ577" s="74"/>
      <c r="AR577" s="74"/>
    </row>
    <row r="578" ht="15.75" customHeight="1">
      <c r="A578" s="195"/>
      <c r="B578" s="148" t="s">
        <v>45</v>
      </c>
      <c r="C578" s="83" t="s">
        <v>2835</v>
      </c>
      <c r="D578" s="45" t="s">
        <v>2836</v>
      </c>
      <c r="E578" s="42">
        <v>1.0</v>
      </c>
      <c r="F578" s="42">
        <v>0.0</v>
      </c>
      <c r="G578" s="42" t="s">
        <v>47</v>
      </c>
      <c r="H578" s="45" t="s">
        <v>2837</v>
      </c>
      <c r="I578" s="47" t="s">
        <v>2838</v>
      </c>
      <c r="J578" s="48"/>
      <c r="K578" s="48"/>
      <c r="L578" s="48"/>
      <c r="M578" s="43"/>
      <c r="N578" s="42">
        <v>1.0</v>
      </c>
      <c r="O578" s="49">
        <v>1000.0</v>
      </c>
      <c r="P578" s="50"/>
      <c r="Q578" s="50"/>
      <c r="R578" s="50"/>
      <c r="S578" s="43"/>
      <c r="T578" s="43"/>
      <c r="U578" s="43"/>
      <c r="V578" s="43"/>
      <c r="W578" s="43"/>
      <c r="X578" s="43"/>
      <c r="Y578" s="51"/>
      <c r="Z578" s="52">
        <v>1.69</v>
      </c>
      <c r="AA578" s="42" t="s">
        <v>167</v>
      </c>
      <c r="AB578" s="84" t="s">
        <v>2839</v>
      </c>
      <c r="AC578" s="54" t="s">
        <v>2765</v>
      </c>
      <c r="AD578" s="54" t="s">
        <v>99</v>
      </c>
      <c r="AE578" s="85" t="str">
        <f t="shared" si="57"/>
        <v>12</v>
      </c>
      <c r="AF578" s="55">
        <v>0.99</v>
      </c>
      <c r="AG578" s="80">
        <f>AF578*0.57+AF578</f>
        <v>1.5543</v>
      </c>
      <c r="AH578" s="55">
        <f t="shared" si="2"/>
        <v>-1.521</v>
      </c>
      <c r="AI578" s="55">
        <f t="shared" si="9"/>
        <v>1.386</v>
      </c>
      <c r="AJ578" s="41">
        <f t="shared" si="3"/>
        <v>0.4142011834</v>
      </c>
      <c r="AK578" s="74"/>
      <c r="AL578" s="74"/>
      <c r="AM578" s="74"/>
      <c r="AN578" s="74"/>
      <c r="AO578" s="74"/>
      <c r="AP578" s="74"/>
      <c r="AQ578" s="74"/>
      <c r="AR578" s="74"/>
    </row>
    <row r="579" ht="15.75" customHeight="1">
      <c r="A579" s="195"/>
      <c r="B579" s="148" t="s">
        <v>45</v>
      </c>
      <c r="C579" s="83" t="s">
        <v>2840</v>
      </c>
      <c r="D579" s="45" t="s">
        <v>2841</v>
      </c>
      <c r="E579" s="42">
        <v>1.0</v>
      </c>
      <c r="F579" s="42">
        <v>0.0</v>
      </c>
      <c r="G579" s="42" t="s">
        <v>47</v>
      </c>
      <c r="H579" s="45" t="s">
        <v>2842</v>
      </c>
      <c r="I579" s="47" t="s">
        <v>2843</v>
      </c>
      <c r="J579" s="48"/>
      <c r="K579" s="48"/>
      <c r="L579" s="48"/>
      <c r="M579" s="43"/>
      <c r="N579" s="42">
        <v>1.0</v>
      </c>
      <c r="O579" s="49">
        <v>1000.0</v>
      </c>
      <c r="P579" s="50"/>
      <c r="Q579" s="50"/>
      <c r="R579" s="50"/>
      <c r="S579" s="43"/>
      <c r="T579" s="43"/>
      <c r="U579" s="43"/>
      <c r="V579" s="43"/>
      <c r="W579" s="43"/>
      <c r="X579" s="43"/>
      <c r="Y579" s="51"/>
      <c r="Z579" s="52">
        <v>1.69</v>
      </c>
      <c r="AA579" s="42" t="s">
        <v>167</v>
      </c>
      <c r="AB579" s="84" t="s">
        <v>2844</v>
      </c>
      <c r="AC579" s="54" t="s">
        <v>2765</v>
      </c>
      <c r="AD579" s="54" t="s">
        <v>99</v>
      </c>
      <c r="AE579" s="85" t="str">
        <f t="shared" si="57"/>
        <v>12</v>
      </c>
      <c r="AF579" s="55">
        <v>1.11</v>
      </c>
      <c r="AG579" s="80">
        <f t="shared" ref="AG579:AG584" si="62">AF579*0.4+AF579</f>
        <v>1.554</v>
      </c>
      <c r="AH579" s="55">
        <f t="shared" si="2"/>
        <v>-1.521</v>
      </c>
      <c r="AI579" s="55">
        <f t="shared" si="9"/>
        <v>1.554</v>
      </c>
      <c r="AJ579" s="41">
        <f t="shared" si="3"/>
        <v>0.3431952663</v>
      </c>
      <c r="AK579" s="74"/>
      <c r="AL579" s="74"/>
      <c r="AM579" s="74"/>
      <c r="AN579" s="74"/>
      <c r="AO579" s="74"/>
      <c r="AP579" s="74"/>
      <c r="AQ579" s="74"/>
      <c r="AR579" s="74"/>
    </row>
    <row r="580" ht="15.75" customHeight="1">
      <c r="A580" s="195"/>
      <c r="B580" s="148" t="s">
        <v>45</v>
      </c>
      <c r="C580" s="248" t="s">
        <v>2845</v>
      </c>
      <c r="D580" s="45" t="s">
        <v>2846</v>
      </c>
      <c r="E580" s="42">
        <v>1.0</v>
      </c>
      <c r="F580" s="42">
        <v>0.0</v>
      </c>
      <c r="G580" s="42" t="s">
        <v>47</v>
      </c>
      <c r="H580" s="45" t="s">
        <v>2846</v>
      </c>
      <c r="I580" s="47" t="s">
        <v>2847</v>
      </c>
      <c r="J580" s="48"/>
      <c r="K580" s="48"/>
      <c r="L580" s="48"/>
      <c r="M580" s="43"/>
      <c r="N580" s="42">
        <v>1.0</v>
      </c>
      <c r="O580" s="49">
        <v>1000.0</v>
      </c>
      <c r="P580" s="50"/>
      <c r="Q580" s="50"/>
      <c r="R580" s="50"/>
      <c r="S580" s="43"/>
      <c r="T580" s="43"/>
      <c r="U580" s="43"/>
      <c r="V580" s="43"/>
      <c r="W580" s="43"/>
      <c r="X580" s="43"/>
      <c r="Y580" s="51"/>
      <c r="Z580" s="52">
        <v>2.19</v>
      </c>
      <c r="AA580" s="42" t="s">
        <v>111</v>
      </c>
      <c r="AB580" s="249"/>
      <c r="AC580" s="54" t="s">
        <v>2765</v>
      </c>
      <c r="AD580" s="54" t="s">
        <v>99</v>
      </c>
      <c r="AE580" s="85" t="str">
        <f t="shared" si="57"/>
        <v>12</v>
      </c>
      <c r="AF580" s="55">
        <v>1.44</v>
      </c>
      <c r="AG580" s="80">
        <f t="shared" si="62"/>
        <v>2.016</v>
      </c>
      <c r="AH580" s="55">
        <f t="shared" si="2"/>
        <v>-1.971</v>
      </c>
      <c r="AI580" s="55">
        <f t="shared" si="9"/>
        <v>2.016</v>
      </c>
      <c r="AJ580" s="41">
        <f t="shared" si="3"/>
        <v>0.3424657534</v>
      </c>
      <c r="AK580" s="55"/>
      <c r="AL580" s="55"/>
      <c r="AM580" s="55"/>
      <c r="AN580" s="55"/>
      <c r="AO580" s="55"/>
      <c r="AP580" s="55"/>
      <c r="AQ580" s="55"/>
      <c r="AR580" s="55"/>
    </row>
    <row r="581" ht="15.75" customHeight="1">
      <c r="A581" s="196"/>
      <c r="B581" s="143" t="s">
        <v>45</v>
      </c>
      <c r="C581" s="250" t="s">
        <v>2848</v>
      </c>
      <c r="D581" s="62" t="s">
        <v>2849</v>
      </c>
      <c r="E581" s="63">
        <v>0.0</v>
      </c>
      <c r="F581" s="63">
        <v>0.0</v>
      </c>
      <c r="G581" s="63" t="s">
        <v>86</v>
      </c>
      <c r="H581" s="62" t="s">
        <v>2849</v>
      </c>
      <c r="I581" s="64" t="s">
        <v>2850</v>
      </c>
      <c r="J581" s="65"/>
      <c r="K581" s="65"/>
      <c r="L581" s="65"/>
      <c r="M581" s="66"/>
      <c r="N581" s="63">
        <v>0.0</v>
      </c>
      <c r="O581" s="67">
        <v>0.0</v>
      </c>
      <c r="P581" s="68"/>
      <c r="Q581" s="68"/>
      <c r="R581" s="68"/>
      <c r="S581" s="66"/>
      <c r="T581" s="66"/>
      <c r="U581" s="66"/>
      <c r="V581" s="66"/>
      <c r="W581" s="66"/>
      <c r="X581" s="66"/>
      <c r="Y581" s="69"/>
      <c r="Z581" s="70">
        <v>2.19</v>
      </c>
      <c r="AA581" s="63" t="s">
        <v>111</v>
      </c>
      <c r="AB581" s="71" t="s">
        <v>2851</v>
      </c>
      <c r="AC581" s="72" t="s">
        <v>2765</v>
      </c>
      <c r="AD581" s="72" t="s">
        <v>99</v>
      </c>
      <c r="AE581" s="73" t="str">
        <f t="shared" si="57"/>
        <v>12</v>
      </c>
      <c r="AF581" s="74">
        <v>1.44</v>
      </c>
      <c r="AG581" s="80">
        <f t="shared" si="62"/>
        <v>2.016</v>
      </c>
      <c r="AH581" s="74">
        <f t="shared" si="2"/>
        <v>-1.971</v>
      </c>
      <c r="AI581" s="74">
        <f t="shared" si="9"/>
        <v>2.016</v>
      </c>
      <c r="AJ581" s="41">
        <f t="shared" si="3"/>
        <v>0.3424657534</v>
      </c>
      <c r="AK581" s="74"/>
      <c r="AL581" s="74"/>
      <c r="AM581" s="74"/>
      <c r="AN581" s="74"/>
      <c r="AO581" s="74"/>
      <c r="AP581" s="74"/>
      <c r="AQ581" s="74"/>
      <c r="AR581" s="74"/>
    </row>
    <row r="582" ht="15.75" customHeight="1">
      <c r="A582" s="196"/>
      <c r="B582" s="143" t="s">
        <v>45</v>
      </c>
      <c r="C582" s="250" t="s">
        <v>2852</v>
      </c>
      <c r="D582" s="62" t="s">
        <v>2853</v>
      </c>
      <c r="E582" s="63">
        <v>0.0</v>
      </c>
      <c r="F582" s="63">
        <v>0.0</v>
      </c>
      <c r="G582" s="63" t="s">
        <v>86</v>
      </c>
      <c r="H582" s="62" t="s">
        <v>2853</v>
      </c>
      <c r="I582" s="64" t="s">
        <v>2854</v>
      </c>
      <c r="J582" s="65"/>
      <c r="K582" s="65"/>
      <c r="L582" s="65"/>
      <c r="M582" s="66"/>
      <c r="N582" s="63">
        <v>0.0</v>
      </c>
      <c r="O582" s="67">
        <v>0.0</v>
      </c>
      <c r="P582" s="68"/>
      <c r="Q582" s="68"/>
      <c r="R582" s="68"/>
      <c r="S582" s="66"/>
      <c r="T582" s="66"/>
      <c r="U582" s="66"/>
      <c r="V582" s="66"/>
      <c r="W582" s="66"/>
      <c r="X582" s="66"/>
      <c r="Y582" s="69"/>
      <c r="Z582" s="70">
        <v>2.19</v>
      </c>
      <c r="AA582" s="63" t="s">
        <v>111</v>
      </c>
      <c r="AB582" s="71" t="s">
        <v>2855</v>
      </c>
      <c r="AC582" s="72" t="s">
        <v>2765</v>
      </c>
      <c r="AD582" s="72" t="s">
        <v>99</v>
      </c>
      <c r="AE582" s="73" t="str">
        <f t="shared" si="57"/>
        <v>12</v>
      </c>
      <c r="AF582" s="74">
        <v>1.44</v>
      </c>
      <c r="AG582" s="80">
        <f t="shared" si="62"/>
        <v>2.016</v>
      </c>
      <c r="AH582" s="74">
        <f t="shared" si="2"/>
        <v>-1.971</v>
      </c>
      <c r="AI582" s="74">
        <f t="shared" si="9"/>
        <v>2.016</v>
      </c>
      <c r="AJ582" s="41">
        <f t="shared" si="3"/>
        <v>0.3424657534</v>
      </c>
      <c r="AK582" s="74"/>
      <c r="AL582" s="74"/>
      <c r="AM582" s="74"/>
      <c r="AN582" s="74"/>
      <c r="AO582" s="74"/>
      <c r="AP582" s="74"/>
      <c r="AQ582" s="74"/>
      <c r="AR582" s="74"/>
    </row>
    <row r="583" ht="15.75" customHeight="1">
      <c r="A583" s="195"/>
      <c r="B583" s="148" t="s">
        <v>45</v>
      </c>
      <c r="C583" s="248" t="s">
        <v>2856</v>
      </c>
      <c r="D583" s="45" t="s">
        <v>2857</v>
      </c>
      <c r="E583" s="42">
        <v>1.0</v>
      </c>
      <c r="F583" s="42">
        <v>0.0</v>
      </c>
      <c r="G583" s="42" t="s">
        <v>47</v>
      </c>
      <c r="H583" s="45" t="s">
        <v>2857</v>
      </c>
      <c r="I583" s="47" t="s">
        <v>2858</v>
      </c>
      <c r="J583" s="48"/>
      <c r="K583" s="48"/>
      <c r="L583" s="48"/>
      <c r="M583" s="43"/>
      <c r="N583" s="42">
        <v>1.0</v>
      </c>
      <c r="O583" s="49">
        <v>1000.0</v>
      </c>
      <c r="P583" s="50"/>
      <c r="Q583" s="50"/>
      <c r="R583" s="50"/>
      <c r="S583" s="43"/>
      <c r="T583" s="43"/>
      <c r="U583" s="43"/>
      <c r="V583" s="43"/>
      <c r="W583" s="43"/>
      <c r="X583" s="43"/>
      <c r="Y583" s="51"/>
      <c r="Z583" s="52">
        <v>1.15</v>
      </c>
      <c r="AA583" s="42" t="s">
        <v>111</v>
      </c>
      <c r="AB583" s="84" t="s">
        <v>2859</v>
      </c>
      <c r="AC583" s="54" t="s">
        <v>2765</v>
      </c>
      <c r="AD583" s="54" t="s">
        <v>99</v>
      </c>
      <c r="AE583" s="85" t="str">
        <f t="shared" si="57"/>
        <v>12</v>
      </c>
      <c r="AF583" s="55">
        <v>0.75</v>
      </c>
      <c r="AG583" s="80">
        <f t="shared" si="62"/>
        <v>1.05</v>
      </c>
      <c r="AH583" s="55">
        <f t="shared" si="2"/>
        <v>-1.035</v>
      </c>
      <c r="AI583" s="55">
        <f t="shared" si="9"/>
        <v>1.05</v>
      </c>
      <c r="AJ583" s="41">
        <f t="shared" si="3"/>
        <v>0.347826087</v>
      </c>
      <c r="AK583" s="74"/>
      <c r="AL583" s="74"/>
      <c r="AM583" s="74"/>
      <c r="AN583" s="74"/>
      <c r="AO583" s="74"/>
      <c r="AP583" s="74"/>
      <c r="AQ583" s="74"/>
      <c r="AR583" s="74"/>
    </row>
    <row r="584" ht="15.75" customHeight="1">
      <c r="A584" s="251"/>
      <c r="B584" s="252" t="s">
        <v>45</v>
      </c>
      <c r="C584" s="250" t="s">
        <v>2860</v>
      </c>
      <c r="D584" s="253" t="s">
        <v>2861</v>
      </c>
      <c r="E584" s="106">
        <v>0.0</v>
      </c>
      <c r="F584" s="63">
        <v>0.0</v>
      </c>
      <c r="G584" s="63" t="s">
        <v>86</v>
      </c>
      <c r="H584" s="102" t="s">
        <v>2862</v>
      </c>
      <c r="I584" s="64" t="s">
        <v>2863</v>
      </c>
      <c r="J584" s="65"/>
      <c r="K584" s="65"/>
      <c r="L584" s="65"/>
      <c r="M584" s="66"/>
      <c r="N584" s="63">
        <v>0.0</v>
      </c>
      <c r="O584" s="67">
        <v>0.0</v>
      </c>
      <c r="P584" s="68"/>
      <c r="Q584" s="68"/>
      <c r="R584" s="68"/>
      <c r="S584" s="66"/>
      <c r="T584" s="66"/>
      <c r="U584" s="66"/>
      <c r="V584" s="66"/>
      <c r="W584" s="66"/>
      <c r="X584" s="66"/>
      <c r="Y584" s="69"/>
      <c r="Z584" s="70">
        <v>1.95</v>
      </c>
      <c r="AA584" s="63" t="s">
        <v>111</v>
      </c>
      <c r="AB584" s="71" t="s">
        <v>2864</v>
      </c>
      <c r="AC584" s="72" t="s">
        <v>2765</v>
      </c>
      <c r="AD584" s="72" t="s">
        <v>99</v>
      </c>
      <c r="AE584" s="74" t="str">
        <f t="shared" si="57"/>
        <v>12</v>
      </c>
      <c r="AF584" s="74">
        <v>1.29</v>
      </c>
      <c r="AG584" s="75">
        <f t="shared" si="62"/>
        <v>1.806</v>
      </c>
      <c r="AH584" s="74">
        <f t="shared" si="2"/>
        <v>-1.755</v>
      </c>
      <c r="AI584" s="74">
        <f t="shared" si="9"/>
        <v>1.806</v>
      </c>
      <c r="AJ584" s="41">
        <f t="shared" si="3"/>
        <v>0.3384615385</v>
      </c>
      <c r="AK584" s="74"/>
      <c r="AL584" s="74"/>
      <c r="AM584" s="74"/>
      <c r="AN584" s="74"/>
      <c r="AO584" s="74"/>
      <c r="AP584" s="74"/>
      <c r="AQ584" s="74"/>
      <c r="AR584" s="74"/>
    </row>
    <row r="585" ht="15.75" customHeight="1">
      <c r="A585" s="254"/>
      <c r="B585" s="255" t="s">
        <v>45</v>
      </c>
      <c r="C585" s="256" t="s">
        <v>2865</v>
      </c>
      <c r="D585" s="78" t="s">
        <v>2866</v>
      </c>
      <c r="E585" s="77">
        <v>1.0</v>
      </c>
      <c r="F585" s="42">
        <v>0.0</v>
      </c>
      <c r="G585" s="42" t="s">
        <v>47</v>
      </c>
      <c r="H585" s="78" t="s">
        <v>2867</v>
      </c>
      <c r="I585" s="47" t="s">
        <v>2868</v>
      </c>
      <c r="J585" s="48"/>
      <c r="K585" s="48"/>
      <c r="L585" s="48"/>
      <c r="M585" s="43"/>
      <c r="N585" s="42">
        <v>1.0</v>
      </c>
      <c r="O585" s="49">
        <v>1000.0</v>
      </c>
      <c r="P585" s="50"/>
      <c r="Q585" s="50"/>
      <c r="R585" s="50"/>
      <c r="S585" s="43"/>
      <c r="T585" s="43"/>
      <c r="U585" s="43"/>
      <c r="V585" s="43"/>
      <c r="W585" s="43"/>
      <c r="X585" s="43"/>
      <c r="Y585" s="51"/>
      <c r="Z585" s="52">
        <v>4.5</v>
      </c>
      <c r="AA585" s="42" t="s">
        <v>89</v>
      </c>
      <c r="AB585" s="53" t="s">
        <v>2869</v>
      </c>
      <c r="AC585" s="79" t="s">
        <v>2870</v>
      </c>
      <c r="AD585" s="79" t="s">
        <v>99</v>
      </c>
      <c r="AE585" s="55" t="str">
        <f t="shared" si="57"/>
        <v>12</v>
      </c>
      <c r="AF585" s="55">
        <v>2.1</v>
      </c>
      <c r="AG585" s="80">
        <f>AF585*0.547+AF585</f>
        <v>3.2487</v>
      </c>
      <c r="AH585" s="55">
        <f t="shared" si="2"/>
        <v>-4.05</v>
      </c>
      <c r="AI585" s="55">
        <f t="shared" si="9"/>
        <v>2.94</v>
      </c>
      <c r="AJ585" s="41">
        <f t="shared" si="3"/>
        <v>0.5333333333</v>
      </c>
      <c r="AK585" s="55"/>
      <c r="AL585" s="55"/>
      <c r="AM585" s="55"/>
      <c r="AN585" s="55"/>
      <c r="AO585" s="55"/>
      <c r="AP585" s="55"/>
      <c r="AQ585" s="55"/>
      <c r="AR585" s="55"/>
    </row>
    <row r="586" ht="15.75" customHeight="1">
      <c r="A586" s="257"/>
      <c r="B586" s="258" t="s">
        <v>45</v>
      </c>
      <c r="C586" s="259" t="s">
        <v>2871</v>
      </c>
      <c r="D586" s="29" t="s">
        <v>2872</v>
      </c>
      <c r="E586" s="30">
        <v>0.0</v>
      </c>
      <c r="F586" s="26">
        <v>0.0</v>
      </c>
      <c r="G586" s="26" t="s">
        <v>86</v>
      </c>
      <c r="H586" s="29" t="s">
        <v>2873</v>
      </c>
      <c r="I586" s="31" t="s">
        <v>2874</v>
      </c>
      <c r="J586" s="32"/>
      <c r="K586" s="32"/>
      <c r="L586" s="32"/>
      <c r="M586" s="27"/>
      <c r="N586" s="26">
        <v>0.0</v>
      </c>
      <c r="O586" s="33">
        <v>0.0</v>
      </c>
      <c r="P586" s="34"/>
      <c r="Q586" s="34"/>
      <c r="R586" s="34"/>
      <c r="S586" s="27"/>
      <c r="T586" s="27"/>
      <c r="U586" s="27"/>
      <c r="V586" s="27"/>
      <c r="W586" s="27"/>
      <c r="X586" s="27"/>
      <c r="Y586" s="35"/>
      <c r="Z586" s="36">
        <v>2.25</v>
      </c>
      <c r="AA586" s="26" t="s">
        <v>1105</v>
      </c>
      <c r="AB586" s="37" t="s">
        <v>2875</v>
      </c>
      <c r="AC586" s="38" t="s">
        <v>2870</v>
      </c>
      <c r="AD586" s="38" t="s">
        <v>92</v>
      </c>
      <c r="AE586" s="39" t="str">
        <f t="shared" si="57"/>
        <v>6</v>
      </c>
      <c r="AF586" s="39">
        <v>1.91</v>
      </c>
      <c r="AG586" s="40">
        <f>AF586*0.1+AF586</f>
        <v>2.101</v>
      </c>
      <c r="AH586" s="39">
        <f t="shared" si="2"/>
        <v>-2.025</v>
      </c>
      <c r="AI586" s="39">
        <f t="shared" si="9"/>
        <v>2.674</v>
      </c>
      <c r="AJ586" s="41">
        <f t="shared" si="3"/>
        <v>0.1511111111</v>
      </c>
      <c r="AK586" s="39"/>
      <c r="AL586" s="39"/>
      <c r="AM586" s="39"/>
      <c r="AN586" s="39"/>
      <c r="AO586" s="39"/>
      <c r="AP586" s="39"/>
      <c r="AQ586" s="39"/>
      <c r="AR586" s="39"/>
    </row>
    <row r="587" ht="15.75" customHeight="1">
      <c r="A587" s="254"/>
      <c r="B587" s="255" t="s">
        <v>45</v>
      </c>
      <c r="C587" s="256" t="s">
        <v>2876</v>
      </c>
      <c r="D587" s="78" t="s">
        <v>2877</v>
      </c>
      <c r="E587" s="77">
        <v>1.0</v>
      </c>
      <c r="F587" s="42">
        <v>0.0</v>
      </c>
      <c r="G587" s="42" t="s">
        <v>47</v>
      </c>
      <c r="H587" s="78" t="s">
        <v>2878</v>
      </c>
      <c r="I587" s="47" t="s">
        <v>2879</v>
      </c>
      <c r="J587" s="48"/>
      <c r="K587" s="48"/>
      <c r="L587" s="48"/>
      <c r="M587" s="43"/>
      <c r="N587" s="42">
        <v>1.0</v>
      </c>
      <c r="O587" s="49">
        <v>1000.0</v>
      </c>
      <c r="P587" s="50"/>
      <c r="Q587" s="50"/>
      <c r="R587" s="50"/>
      <c r="S587" s="43"/>
      <c r="T587" s="43"/>
      <c r="U587" s="43"/>
      <c r="V587" s="43"/>
      <c r="W587" s="43"/>
      <c r="X587" s="43"/>
      <c r="Y587" s="51"/>
      <c r="Z587" s="52">
        <v>2.25</v>
      </c>
      <c r="AA587" s="42" t="s">
        <v>1105</v>
      </c>
      <c r="AB587" s="53" t="s">
        <v>2880</v>
      </c>
      <c r="AC587" s="79" t="s">
        <v>2870</v>
      </c>
      <c r="AD587" s="79" t="s">
        <v>99</v>
      </c>
      <c r="AE587" s="55" t="str">
        <f t="shared" si="57"/>
        <v>12</v>
      </c>
      <c r="AF587" s="55">
        <v>1.48</v>
      </c>
      <c r="AG587" s="80">
        <f>AF587*0.35+AF587</f>
        <v>1.998</v>
      </c>
      <c r="AH587" s="55">
        <f t="shared" si="2"/>
        <v>-2.025</v>
      </c>
      <c r="AI587" s="55">
        <f t="shared" si="9"/>
        <v>2.072</v>
      </c>
      <c r="AJ587" s="41">
        <f t="shared" si="3"/>
        <v>0.3422222222</v>
      </c>
      <c r="AK587" s="74"/>
      <c r="AL587" s="74"/>
      <c r="AM587" s="74"/>
      <c r="AN587" s="74"/>
      <c r="AO587" s="74"/>
      <c r="AP587" s="74"/>
      <c r="AQ587" s="74"/>
      <c r="AR587" s="74"/>
    </row>
    <row r="588" ht="15.75" customHeight="1">
      <c r="A588" s="254"/>
      <c r="B588" s="255" t="s">
        <v>45</v>
      </c>
      <c r="C588" s="256" t="s">
        <v>2881</v>
      </c>
      <c r="D588" s="260" t="s">
        <v>2882</v>
      </c>
      <c r="E588" s="77">
        <v>1.0</v>
      </c>
      <c r="F588" s="42">
        <v>0.0</v>
      </c>
      <c r="G588" s="42" t="s">
        <v>47</v>
      </c>
      <c r="H588" s="261" t="s">
        <v>2883</v>
      </c>
      <c r="I588" s="58" t="s">
        <v>2884</v>
      </c>
      <c r="J588" s="48"/>
      <c r="K588" s="48"/>
      <c r="L588" s="48"/>
      <c r="M588" s="43"/>
      <c r="N588" s="42">
        <v>1.0</v>
      </c>
      <c r="O588" s="49">
        <v>1000.0</v>
      </c>
      <c r="P588" s="50"/>
      <c r="Q588" s="50"/>
      <c r="R588" s="50"/>
      <c r="S588" s="43"/>
      <c r="T588" s="43"/>
      <c r="U588" s="43"/>
      <c r="V588" s="43"/>
      <c r="W588" s="43"/>
      <c r="X588" s="43"/>
      <c r="Y588" s="51"/>
      <c r="Z588" s="52">
        <v>1.0</v>
      </c>
      <c r="AA588" s="42" t="s">
        <v>1105</v>
      </c>
      <c r="AB588" s="53" t="s">
        <v>2885</v>
      </c>
      <c r="AC588" s="79" t="s">
        <v>2870</v>
      </c>
      <c r="AD588" s="79" t="s">
        <v>92</v>
      </c>
      <c r="AE588" s="55" t="str">
        <f t="shared" si="57"/>
        <v>6</v>
      </c>
      <c r="AF588" s="55">
        <v>0.42</v>
      </c>
      <c r="AG588" s="80">
        <f>AF588*0.9+AF588</f>
        <v>0.798</v>
      </c>
      <c r="AH588" s="55">
        <f t="shared" si="2"/>
        <v>-0.9</v>
      </c>
      <c r="AI588" s="55">
        <f t="shared" si="9"/>
        <v>0.588</v>
      </c>
      <c r="AJ588" s="41">
        <f t="shared" si="3"/>
        <v>0.58</v>
      </c>
      <c r="AK588" s="74"/>
      <c r="AL588" s="74"/>
      <c r="AM588" s="74"/>
      <c r="AN588" s="74"/>
      <c r="AO588" s="74"/>
      <c r="AP588" s="74"/>
      <c r="AQ588" s="74"/>
      <c r="AR588" s="74"/>
    </row>
    <row r="589" ht="15.75" customHeight="1">
      <c r="A589" s="254"/>
      <c r="B589" s="255" t="s">
        <v>45</v>
      </c>
      <c r="C589" s="256" t="s">
        <v>2886</v>
      </c>
      <c r="D589" s="260" t="s">
        <v>2887</v>
      </c>
      <c r="E589" s="77">
        <v>1.0</v>
      </c>
      <c r="F589" s="42">
        <v>0.0</v>
      </c>
      <c r="G589" s="42" t="s">
        <v>47</v>
      </c>
      <c r="H589" s="261" t="s">
        <v>2883</v>
      </c>
      <c r="I589" s="58" t="s">
        <v>2884</v>
      </c>
      <c r="J589" s="48"/>
      <c r="K589" s="48"/>
      <c r="L589" s="48"/>
      <c r="M589" s="43"/>
      <c r="N589" s="42">
        <v>1.0</v>
      </c>
      <c r="O589" s="49">
        <v>1000.0</v>
      </c>
      <c r="P589" s="50"/>
      <c r="Q589" s="50"/>
      <c r="R589" s="50"/>
      <c r="S589" s="43"/>
      <c r="T589" s="43"/>
      <c r="U589" s="43"/>
      <c r="V589" s="43"/>
      <c r="W589" s="43"/>
      <c r="X589" s="43"/>
      <c r="Y589" s="51"/>
      <c r="Z589" s="52">
        <v>1.0</v>
      </c>
      <c r="AA589" s="42" t="s">
        <v>1105</v>
      </c>
      <c r="AB589" s="53" t="s">
        <v>2888</v>
      </c>
      <c r="AC589" s="79" t="s">
        <v>2870</v>
      </c>
      <c r="AD589" s="79" t="s">
        <v>92</v>
      </c>
      <c r="AE589" s="55" t="str">
        <f t="shared" si="57"/>
        <v>6</v>
      </c>
      <c r="AF589" s="55">
        <v>0.56</v>
      </c>
      <c r="AG589" s="80">
        <f>AF589*0.42+AF589</f>
        <v>0.7952</v>
      </c>
      <c r="AH589" s="55">
        <f t="shared" si="2"/>
        <v>-0.9</v>
      </c>
      <c r="AI589" s="55">
        <f t="shared" si="9"/>
        <v>0.784</v>
      </c>
      <c r="AJ589" s="41">
        <f t="shared" si="3"/>
        <v>0.44</v>
      </c>
      <c r="AK589" s="55"/>
      <c r="AL589" s="55"/>
      <c r="AM589" s="55"/>
      <c r="AN589" s="55"/>
      <c r="AO589" s="55"/>
      <c r="AP589" s="55"/>
      <c r="AQ589" s="55"/>
      <c r="AR589" s="55"/>
    </row>
    <row r="590" ht="15.75" customHeight="1">
      <c r="A590" s="262"/>
      <c r="B590" s="263" t="s">
        <v>45</v>
      </c>
      <c r="C590" s="264" t="s">
        <v>2889</v>
      </c>
      <c r="D590" s="265" t="s">
        <v>2890</v>
      </c>
      <c r="E590" s="106">
        <v>0.0</v>
      </c>
      <c r="F590" s="63">
        <v>0.0</v>
      </c>
      <c r="G590" s="63" t="s">
        <v>86</v>
      </c>
      <c r="H590" s="266" t="s">
        <v>2883</v>
      </c>
      <c r="I590" s="267" t="s">
        <v>2884</v>
      </c>
      <c r="J590" s="65"/>
      <c r="K590" s="65"/>
      <c r="L590" s="65"/>
      <c r="M590" s="66"/>
      <c r="N590" s="63">
        <v>0.0</v>
      </c>
      <c r="O590" s="67">
        <v>0.0</v>
      </c>
      <c r="P590" s="68"/>
      <c r="Q590" s="68"/>
      <c r="R590" s="68"/>
      <c r="S590" s="66"/>
      <c r="T590" s="66"/>
      <c r="U590" s="66"/>
      <c r="V590" s="66"/>
      <c r="W590" s="66"/>
      <c r="X590" s="66"/>
      <c r="Y590" s="69"/>
      <c r="Z590" s="70">
        <v>1.0</v>
      </c>
      <c r="AA590" s="63" t="s">
        <v>1105</v>
      </c>
      <c r="AB590" s="104" t="s">
        <v>2891</v>
      </c>
      <c r="AC590" s="184" t="s">
        <v>2870</v>
      </c>
      <c r="AD590" s="184" t="s">
        <v>92</v>
      </c>
      <c r="AE590" s="74" t="str">
        <f t="shared" si="57"/>
        <v>6</v>
      </c>
      <c r="AF590" s="74">
        <v>0.48</v>
      </c>
      <c r="AG590" s="75">
        <f>AF590*0.67+AF590</f>
        <v>0.8016</v>
      </c>
      <c r="AH590" s="74">
        <f t="shared" si="2"/>
        <v>-0.9</v>
      </c>
      <c r="AI590" s="74">
        <f t="shared" si="9"/>
        <v>0.672</v>
      </c>
      <c r="AJ590" s="41">
        <f t="shared" si="3"/>
        <v>0.52</v>
      </c>
      <c r="AK590" s="74"/>
      <c r="AL590" s="74"/>
      <c r="AM590" s="74"/>
      <c r="AN590" s="74"/>
      <c r="AO590" s="74"/>
      <c r="AP590" s="74"/>
      <c r="AQ590" s="74"/>
      <c r="AR590" s="74"/>
    </row>
    <row r="591" ht="15.75" customHeight="1">
      <c r="A591" s="262"/>
      <c r="B591" s="263" t="s">
        <v>45</v>
      </c>
      <c r="C591" s="264" t="s">
        <v>2892</v>
      </c>
      <c r="D591" s="265" t="s">
        <v>2893</v>
      </c>
      <c r="E591" s="106">
        <v>0.0</v>
      </c>
      <c r="F591" s="63">
        <v>0.0</v>
      </c>
      <c r="G591" s="63" t="s">
        <v>47</v>
      </c>
      <c r="H591" s="266" t="s">
        <v>2883</v>
      </c>
      <c r="I591" s="267" t="s">
        <v>2884</v>
      </c>
      <c r="J591" s="65"/>
      <c r="K591" s="65"/>
      <c r="L591" s="65"/>
      <c r="M591" s="66"/>
      <c r="N591" s="63">
        <v>0.0</v>
      </c>
      <c r="O591" s="67">
        <v>0.0</v>
      </c>
      <c r="P591" s="68"/>
      <c r="Q591" s="68"/>
      <c r="R591" s="68"/>
      <c r="S591" s="66"/>
      <c r="T591" s="66"/>
      <c r="U591" s="66"/>
      <c r="V591" s="66"/>
      <c r="W591" s="66"/>
      <c r="X591" s="66"/>
      <c r="Y591" s="69"/>
      <c r="Z591" s="70">
        <v>1.0</v>
      </c>
      <c r="AA591" s="63" t="s">
        <v>1105</v>
      </c>
      <c r="AB591" s="104" t="s">
        <v>2894</v>
      </c>
      <c r="AC591" s="184" t="s">
        <v>2870</v>
      </c>
      <c r="AD591" s="184" t="s">
        <v>92</v>
      </c>
      <c r="AE591" s="74" t="str">
        <f t="shared" si="57"/>
        <v>6</v>
      </c>
      <c r="AF591" s="74">
        <v>0.63</v>
      </c>
      <c r="AG591" s="75">
        <f>AF591*0.43+AF591</f>
        <v>0.9009</v>
      </c>
      <c r="AH591" s="74">
        <f t="shared" si="2"/>
        <v>-0.9</v>
      </c>
      <c r="AI591" s="74">
        <f t="shared" si="9"/>
        <v>0.882</v>
      </c>
      <c r="AJ591" s="41">
        <f t="shared" si="3"/>
        <v>0.37</v>
      </c>
      <c r="AK591" s="74"/>
      <c r="AL591" s="74"/>
      <c r="AM591" s="74"/>
      <c r="AN591" s="74"/>
      <c r="AO591" s="74"/>
      <c r="AP591" s="74"/>
      <c r="AQ591" s="74"/>
      <c r="AR591" s="74"/>
    </row>
    <row r="592" ht="15.75" customHeight="1">
      <c r="A592" s="262"/>
      <c r="B592" s="263" t="s">
        <v>45</v>
      </c>
      <c r="C592" s="264" t="s">
        <v>2895</v>
      </c>
      <c r="D592" s="102" t="s">
        <v>2896</v>
      </c>
      <c r="E592" s="106">
        <v>0.0</v>
      </c>
      <c r="F592" s="63">
        <v>0.0</v>
      </c>
      <c r="G592" s="63" t="s">
        <v>86</v>
      </c>
      <c r="H592" s="102" t="s">
        <v>2897</v>
      </c>
      <c r="I592" s="64" t="s">
        <v>2884</v>
      </c>
      <c r="J592" s="65"/>
      <c r="K592" s="65"/>
      <c r="L592" s="65"/>
      <c r="M592" s="66"/>
      <c r="N592" s="63">
        <v>0.0</v>
      </c>
      <c r="O592" s="67">
        <v>0.0</v>
      </c>
      <c r="P592" s="68"/>
      <c r="Q592" s="68"/>
      <c r="R592" s="68"/>
      <c r="S592" s="66"/>
      <c r="T592" s="66"/>
      <c r="U592" s="66"/>
      <c r="V592" s="66"/>
      <c r="W592" s="66"/>
      <c r="X592" s="66"/>
      <c r="Y592" s="69"/>
      <c r="Z592" s="70">
        <v>4.29</v>
      </c>
      <c r="AA592" s="63" t="s">
        <v>1105</v>
      </c>
      <c r="AB592" s="104" t="s">
        <v>2898</v>
      </c>
      <c r="AC592" s="184" t="s">
        <v>2870</v>
      </c>
      <c r="AD592" s="184" t="s">
        <v>92</v>
      </c>
      <c r="AE592" s="74" t="str">
        <f t="shared" si="57"/>
        <v>6</v>
      </c>
      <c r="AF592" s="74">
        <v>1.65</v>
      </c>
      <c r="AG592" s="80">
        <f>AF592*1.425+AF592</f>
        <v>4.00125</v>
      </c>
      <c r="AH592" s="55">
        <f t="shared" si="2"/>
        <v>-3.861</v>
      </c>
      <c r="AI592" s="55">
        <f t="shared" si="9"/>
        <v>2.31</v>
      </c>
      <c r="AJ592" s="41">
        <f t="shared" si="3"/>
        <v>0.6153846154</v>
      </c>
      <c r="AK592" s="74"/>
      <c r="AL592" s="74"/>
      <c r="AM592" s="74"/>
      <c r="AN592" s="74"/>
      <c r="AO592" s="74"/>
      <c r="AP592" s="74"/>
      <c r="AQ592" s="74"/>
      <c r="AR592" s="74"/>
    </row>
    <row r="593" ht="15.75" customHeight="1">
      <c r="A593" s="254"/>
      <c r="B593" s="255" t="s">
        <v>45</v>
      </c>
      <c r="C593" s="256" t="s">
        <v>2899</v>
      </c>
      <c r="D593" s="78" t="s">
        <v>2900</v>
      </c>
      <c r="E593" s="77">
        <v>1.0</v>
      </c>
      <c r="F593" s="42">
        <v>0.0</v>
      </c>
      <c r="G593" s="42" t="s">
        <v>47</v>
      </c>
      <c r="H593" s="78" t="s">
        <v>2900</v>
      </c>
      <c r="I593" s="47" t="s">
        <v>2884</v>
      </c>
      <c r="J593" s="48"/>
      <c r="K593" s="48"/>
      <c r="L593" s="48"/>
      <c r="M593" s="43"/>
      <c r="N593" s="42">
        <v>1.0</v>
      </c>
      <c r="O593" s="49">
        <v>1000.0</v>
      </c>
      <c r="P593" s="50"/>
      <c r="Q593" s="50"/>
      <c r="R593" s="50"/>
      <c r="S593" s="43"/>
      <c r="T593" s="43"/>
      <c r="U593" s="43"/>
      <c r="V593" s="43"/>
      <c r="W593" s="43"/>
      <c r="X593" s="43"/>
      <c r="Y593" s="51"/>
      <c r="Z593" s="52">
        <v>23.89</v>
      </c>
      <c r="AA593" s="42" t="s">
        <v>97</v>
      </c>
      <c r="AB593" s="53" t="s">
        <v>2901</v>
      </c>
      <c r="AC593" s="54" t="s">
        <v>2870</v>
      </c>
      <c r="AD593" s="54" t="s">
        <v>91</v>
      </c>
      <c r="AE593" s="55" t="str">
        <f t="shared" si="57"/>
        <v>1</v>
      </c>
      <c r="AF593" s="55">
        <v>15.0</v>
      </c>
      <c r="AG593" s="80">
        <f>AF593*0.4665+AF593</f>
        <v>21.9975</v>
      </c>
      <c r="AH593" s="55">
        <f t="shared" si="2"/>
        <v>-21.501</v>
      </c>
      <c r="AI593" s="55">
        <f t="shared" si="9"/>
        <v>21</v>
      </c>
      <c r="AJ593" s="41">
        <f t="shared" si="3"/>
        <v>0.3721222269</v>
      </c>
      <c r="AK593" s="74"/>
      <c r="AL593" s="74"/>
      <c r="AM593" s="74"/>
      <c r="AN593" s="74"/>
      <c r="AO593" s="74"/>
      <c r="AP593" s="74"/>
      <c r="AQ593" s="74"/>
      <c r="AR593" s="74"/>
    </row>
    <row r="594" ht="15.75" customHeight="1">
      <c r="A594" s="254"/>
      <c r="B594" s="255" t="s">
        <v>45</v>
      </c>
      <c r="C594" s="44" t="s">
        <v>2902</v>
      </c>
      <c r="D594" s="78" t="s">
        <v>2903</v>
      </c>
      <c r="E594" s="77">
        <v>1.0</v>
      </c>
      <c r="F594" s="42">
        <v>0.0</v>
      </c>
      <c r="G594" s="42" t="s">
        <v>47</v>
      </c>
      <c r="H594" s="78" t="s">
        <v>2904</v>
      </c>
      <c r="I594" s="47" t="s">
        <v>2905</v>
      </c>
      <c r="J594" s="48"/>
      <c r="K594" s="48"/>
      <c r="L594" s="48"/>
      <c r="M594" s="43"/>
      <c r="N594" s="42">
        <v>1.0</v>
      </c>
      <c r="O594" s="49">
        <v>1000.0</v>
      </c>
      <c r="P594" s="50"/>
      <c r="Q594" s="50"/>
      <c r="R594" s="50"/>
      <c r="S594" s="43"/>
      <c r="T594" s="43"/>
      <c r="U594" s="43"/>
      <c r="V594" s="43"/>
      <c r="W594" s="43"/>
      <c r="X594" s="43"/>
      <c r="Y594" s="51"/>
      <c r="Z594" s="52">
        <v>6.5</v>
      </c>
      <c r="AA594" s="42" t="s">
        <v>626</v>
      </c>
      <c r="AB594" s="53" t="s">
        <v>2906</v>
      </c>
      <c r="AC594" s="54" t="s">
        <v>2870</v>
      </c>
      <c r="AD594" s="54" t="s">
        <v>92</v>
      </c>
      <c r="AE594" s="55" t="str">
        <f t="shared" si="57"/>
        <v>6</v>
      </c>
      <c r="AF594" s="55">
        <v>3.62</v>
      </c>
      <c r="AG594" s="80">
        <f>AF594*0.38+AF594</f>
        <v>4.9956</v>
      </c>
      <c r="AH594" s="55">
        <f t="shared" si="2"/>
        <v>-5.85</v>
      </c>
      <c r="AI594" s="55">
        <f t="shared" si="9"/>
        <v>5.068</v>
      </c>
      <c r="AJ594" s="41">
        <f t="shared" si="3"/>
        <v>0.4430769231</v>
      </c>
      <c r="AK594" s="55"/>
      <c r="AL594" s="55"/>
      <c r="AM594" s="55"/>
      <c r="AN594" s="55"/>
      <c r="AO594" s="55"/>
      <c r="AP594" s="55"/>
      <c r="AQ594" s="55"/>
      <c r="AR594" s="55"/>
    </row>
    <row r="595" ht="15.75" customHeight="1">
      <c r="A595" s="262"/>
      <c r="B595" s="263" t="s">
        <v>45</v>
      </c>
      <c r="C595" s="264" t="s">
        <v>2907</v>
      </c>
      <c r="D595" s="102" t="s">
        <v>2908</v>
      </c>
      <c r="E595" s="106">
        <v>0.0</v>
      </c>
      <c r="F595" s="63">
        <v>0.0</v>
      </c>
      <c r="G595" s="63" t="s">
        <v>86</v>
      </c>
      <c r="H595" s="102" t="s">
        <v>2909</v>
      </c>
      <c r="I595" s="64" t="s">
        <v>2910</v>
      </c>
      <c r="J595" s="65"/>
      <c r="K595" s="65"/>
      <c r="L595" s="65"/>
      <c r="M595" s="66"/>
      <c r="N595" s="63">
        <v>0.0</v>
      </c>
      <c r="O595" s="67">
        <v>0.0</v>
      </c>
      <c r="P595" s="68"/>
      <c r="Q595" s="68"/>
      <c r="R595" s="68"/>
      <c r="S595" s="66"/>
      <c r="T595" s="66"/>
      <c r="U595" s="66"/>
      <c r="V595" s="66"/>
      <c r="W595" s="66"/>
      <c r="X595" s="66"/>
      <c r="Y595" s="69"/>
      <c r="Z595" s="268">
        <v>8.0</v>
      </c>
      <c r="AA595" s="63" t="s">
        <v>1105</v>
      </c>
      <c r="AB595" s="104" t="s">
        <v>2911</v>
      </c>
      <c r="AC595" s="184" t="s">
        <v>2870</v>
      </c>
      <c r="AD595" s="184" t="s">
        <v>92</v>
      </c>
      <c r="AE595" s="74" t="str">
        <f t="shared" si="57"/>
        <v>6</v>
      </c>
      <c r="AF595" s="74">
        <v>3.17</v>
      </c>
      <c r="AG595" s="75">
        <f>AF595*1.365+AF595</f>
        <v>7.49705</v>
      </c>
      <c r="AH595" s="74">
        <f t="shared" si="2"/>
        <v>-7.2</v>
      </c>
      <c r="AI595" s="74">
        <f t="shared" si="9"/>
        <v>4.438</v>
      </c>
      <c r="AJ595" s="41">
        <f t="shared" si="3"/>
        <v>0.60375</v>
      </c>
      <c r="AK595" s="74"/>
      <c r="AL595" s="74"/>
      <c r="AM595" s="74"/>
      <c r="AN595" s="74"/>
      <c r="AO595" s="74"/>
      <c r="AP595" s="74"/>
      <c r="AQ595" s="74"/>
      <c r="AR595" s="74"/>
    </row>
    <row r="596" ht="15.75" customHeight="1">
      <c r="A596" s="215"/>
      <c r="B596" s="143" t="s">
        <v>45</v>
      </c>
      <c r="C596" s="250" t="s">
        <v>2912</v>
      </c>
      <c r="D596" s="137" t="s">
        <v>2913</v>
      </c>
      <c r="E596" s="106">
        <v>0.0</v>
      </c>
      <c r="F596" s="63">
        <v>0.0</v>
      </c>
      <c r="G596" s="63" t="s">
        <v>86</v>
      </c>
      <c r="H596" s="140" t="s">
        <v>2914</v>
      </c>
      <c r="I596" s="64" t="s">
        <v>2915</v>
      </c>
      <c r="J596" s="65"/>
      <c r="K596" s="65"/>
      <c r="L596" s="65"/>
      <c r="M596" s="66"/>
      <c r="N596" s="63">
        <v>0.0</v>
      </c>
      <c r="O596" s="67">
        <v>0.0</v>
      </c>
      <c r="P596" s="68"/>
      <c r="Q596" s="68"/>
      <c r="R596" s="68"/>
      <c r="S596" s="66"/>
      <c r="T596" s="66"/>
      <c r="U596" s="66"/>
      <c r="V596" s="66"/>
      <c r="W596" s="66"/>
      <c r="X596" s="66"/>
      <c r="Y596" s="69"/>
      <c r="Z596" s="268">
        <v>0.8</v>
      </c>
      <c r="AA596" s="63" t="s">
        <v>1105</v>
      </c>
      <c r="AB596" s="104" t="s">
        <v>2916</v>
      </c>
      <c r="AC596" s="72" t="s">
        <v>2870</v>
      </c>
      <c r="AD596" s="72" t="s">
        <v>99</v>
      </c>
      <c r="AE596" s="74" t="str">
        <f t="shared" si="57"/>
        <v>12</v>
      </c>
      <c r="AF596" s="74">
        <v>0.53</v>
      </c>
      <c r="AG596" s="80">
        <f t="shared" ref="AG596:AG597" si="63">AF596*0.41+AF596</f>
        <v>0.7473</v>
      </c>
      <c r="AH596" s="55">
        <f t="shared" si="2"/>
        <v>-0.72</v>
      </c>
      <c r="AI596" s="55">
        <f t="shared" si="9"/>
        <v>0.742</v>
      </c>
      <c r="AJ596" s="41">
        <f t="shared" si="3"/>
        <v>0.3375</v>
      </c>
      <c r="AK596" s="74"/>
      <c r="AL596" s="74"/>
      <c r="AM596" s="74"/>
      <c r="AN596" s="74"/>
      <c r="AO596" s="74"/>
      <c r="AP596" s="74"/>
      <c r="AQ596" s="74"/>
      <c r="AR596" s="74"/>
    </row>
    <row r="597" ht="15.75" customHeight="1">
      <c r="A597" s="215"/>
      <c r="B597" s="143" t="s">
        <v>45</v>
      </c>
      <c r="C597" s="250" t="s">
        <v>2917</v>
      </c>
      <c r="D597" s="137" t="s">
        <v>2913</v>
      </c>
      <c r="E597" s="106">
        <v>0.0</v>
      </c>
      <c r="F597" s="63">
        <v>0.0</v>
      </c>
      <c r="G597" s="63" t="s">
        <v>47</v>
      </c>
      <c r="H597" s="140" t="s">
        <v>2914</v>
      </c>
      <c r="I597" s="64" t="s">
        <v>2915</v>
      </c>
      <c r="J597" s="65"/>
      <c r="K597" s="65"/>
      <c r="L597" s="65"/>
      <c r="M597" s="66"/>
      <c r="N597" s="63">
        <v>0.0</v>
      </c>
      <c r="O597" s="67">
        <v>0.0</v>
      </c>
      <c r="P597" s="68"/>
      <c r="Q597" s="68"/>
      <c r="R597" s="68"/>
      <c r="S597" s="66"/>
      <c r="T597" s="66"/>
      <c r="U597" s="66"/>
      <c r="V597" s="66"/>
      <c r="W597" s="66"/>
      <c r="X597" s="66"/>
      <c r="Y597" s="69"/>
      <c r="Z597" s="268">
        <v>0.8</v>
      </c>
      <c r="AA597" s="63" t="s">
        <v>1105</v>
      </c>
      <c r="AB597" s="104" t="s">
        <v>2918</v>
      </c>
      <c r="AC597" s="72" t="s">
        <v>2870</v>
      </c>
      <c r="AD597" s="72" t="s">
        <v>99</v>
      </c>
      <c r="AE597" s="74" t="str">
        <f t="shared" si="57"/>
        <v>12</v>
      </c>
      <c r="AF597" s="74">
        <v>0.53</v>
      </c>
      <c r="AG597" s="80">
        <f t="shared" si="63"/>
        <v>0.7473</v>
      </c>
      <c r="AH597" s="55">
        <f t="shared" si="2"/>
        <v>-0.72</v>
      </c>
      <c r="AI597" s="55">
        <f t="shared" si="9"/>
        <v>0.742</v>
      </c>
      <c r="AJ597" s="41">
        <f t="shared" si="3"/>
        <v>0.3375</v>
      </c>
      <c r="AK597" s="74"/>
      <c r="AL597" s="74"/>
      <c r="AM597" s="74"/>
      <c r="AN597" s="74"/>
      <c r="AO597" s="74"/>
      <c r="AP597" s="74"/>
      <c r="AQ597" s="74"/>
      <c r="AR597" s="74"/>
    </row>
    <row r="598" ht="15.75" customHeight="1">
      <c r="A598" s="254"/>
      <c r="B598" s="255" t="s">
        <v>45</v>
      </c>
      <c r="C598" s="269" t="s">
        <v>2919</v>
      </c>
      <c r="D598" s="180" t="s">
        <v>2920</v>
      </c>
      <c r="E598" s="77">
        <v>1.0</v>
      </c>
      <c r="F598" s="42">
        <v>0.0</v>
      </c>
      <c r="G598" s="42" t="s">
        <v>47</v>
      </c>
      <c r="H598" s="46" t="s">
        <v>2921</v>
      </c>
      <c r="I598" s="270" t="s">
        <v>2922</v>
      </c>
      <c r="J598" s="271"/>
      <c r="K598" s="271"/>
      <c r="L598" s="271"/>
      <c r="M598" s="51"/>
      <c r="N598" s="42">
        <v>1.0</v>
      </c>
      <c r="O598" s="49">
        <v>1000.0</v>
      </c>
      <c r="P598" s="272"/>
      <c r="Q598" s="272"/>
      <c r="R598" s="272"/>
      <c r="S598" s="51"/>
      <c r="T598" s="51"/>
      <c r="U598" s="51"/>
      <c r="V598" s="51"/>
      <c r="W598" s="51"/>
      <c r="X598" s="51"/>
      <c r="Y598" s="51"/>
      <c r="Z598" s="273">
        <v>1.59</v>
      </c>
      <c r="AA598" s="274" t="s">
        <v>268</v>
      </c>
      <c r="AB598" s="53" t="s">
        <v>2923</v>
      </c>
      <c r="AC598" s="54" t="s">
        <v>2924</v>
      </c>
      <c r="AD598" s="54" t="s">
        <v>92</v>
      </c>
      <c r="AE598" s="55" t="str">
        <f t="shared" si="57"/>
        <v>6</v>
      </c>
      <c r="AF598" s="55">
        <v>1.07</v>
      </c>
      <c r="AG598" s="80">
        <f t="shared" ref="AG598:AG603" si="64">AF598*0.4+AF598</f>
        <v>1.498</v>
      </c>
      <c r="AH598" s="55">
        <f t="shared" si="2"/>
        <v>-1.431</v>
      </c>
      <c r="AI598" s="55">
        <f t="shared" si="9"/>
        <v>1.498</v>
      </c>
      <c r="AJ598" s="41">
        <f t="shared" si="3"/>
        <v>0.3270440252</v>
      </c>
      <c r="AK598" s="55"/>
      <c r="AL598" s="55"/>
      <c r="AM598" s="55"/>
      <c r="AN598" s="55"/>
      <c r="AO598" s="55"/>
      <c r="AP598" s="55"/>
      <c r="AQ598" s="55"/>
      <c r="AR598" s="55"/>
    </row>
    <row r="599" ht="15.75" customHeight="1">
      <c r="A599" s="215"/>
      <c r="B599" s="252" t="s">
        <v>45</v>
      </c>
      <c r="C599" s="275" t="s">
        <v>2925</v>
      </c>
      <c r="D599" s="62" t="s">
        <v>2926</v>
      </c>
      <c r="E599" s="106">
        <v>0.0</v>
      </c>
      <c r="F599" s="63">
        <v>0.0</v>
      </c>
      <c r="G599" s="63" t="s">
        <v>86</v>
      </c>
      <c r="H599" s="102" t="s">
        <v>2927</v>
      </c>
      <c r="I599" s="64" t="s">
        <v>2928</v>
      </c>
      <c r="J599" s="65"/>
      <c r="K599" s="65"/>
      <c r="L599" s="65"/>
      <c r="M599" s="66"/>
      <c r="N599" s="63">
        <v>0.0</v>
      </c>
      <c r="O599" s="67">
        <v>0.0</v>
      </c>
      <c r="P599" s="68"/>
      <c r="Q599" s="68"/>
      <c r="R599" s="68"/>
      <c r="S599" s="66"/>
      <c r="T599" s="66"/>
      <c r="U599" s="66"/>
      <c r="V599" s="66"/>
      <c r="W599" s="66"/>
      <c r="X599" s="66"/>
      <c r="Y599" s="69"/>
      <c r="Z599" s="268">
        <v>4.89</v>
      </c>
      <c r="AA599" s="63" t="s">
        <v>268</v>
      </c>
      <c r="AB599" s="104" t="s">
        <v>2929</v>
      </c>
      <c r="AC599" s="72" t="s">
        <v>2924</v>
      </c>
      <c r="AD599" s="72" t="s">
        <v>498</v>
      </c>
      <c r="AE599" s="74" t="str">
        <f t="shared" si="57"/>
        <v>3</v>
      </c>
      <c r="AF599" s="74">
        <v>3.0</v>
      </c>
      <c r="AG599" s="75">
        <f t="shared" si="64"/>
        <v>4.2</v>
      </c>
      <c r="AH599" s="74">
        <f t="shared" si="2"/>
        <v>-4.401</v>
      </c>
      <c r="AI599" s="74">
        <f t="shared" si="9"/>
        <v>4.2</v>
      </c>
      <c r="AJ599" s="41">
        <f t="shared" si="3"/>
        <v>0.3865030675</v>
      </c>
      <c r="AK599" s="74"/>
      <c r="AL599" s="74"/>
      <c r="AM599" s="74"/>
      <c r="AN599" s="74"/>
      <c r="AO599" s="74"/>
      <c r="AP599" s="74"/>
      <c r="AQ599" s="74"/>
      <c r="AR599" s="74"/>
    </row>
    <row r="600" ht="15.75" customHeight="1">
      <c r="A600" s="215"/>
      <c r="B600" s="252" t="s">
        <v>45</v>
      </c>
      <c r="C600" s="275" t="s">
        <v>2930</v>
      </c>
      <c r="D600" s="62" t="s">
        <v>2931</v>
      </c>
      <c r="E600" s="106">
        <v>0.0</v>
      </c>
      <c r="F600" s="63">
        <v>0.0</v>
      </c>
      <c r="G600" s="63" t="s">
        <v>86</v>
      </c>
      <c r="H600" s="102" t="s">
        <v>2932</v>
      </c>
      <c r="I600" s="64" t="s">
        <v>2933</v>
      </c>
      <c r="J600" s="65"/>
      <c r="K600" s="65"/>
      <c r="L600" s="65"/>
      <c r="M600" s="66"/>
      <c r="N600" s="63">
        <v>0.0</v>
      </c>
      <c r="O600" s="67">
        <v>0.0</v>
      </c>
      <c r="P600" s="68"/>
      <c r="Q600" s="68"/>
      <c r="R600" s="68"/>
      <c r="S600" s="66"/>
      <c r="T600" s="66"/>
      <c r="U600" s="66"/>
      <c r="V600" s="66"/>
      <c r="W600" s="66"/>
      <c r="X600" s="66"/>
      <c r="Y600" s="69"/>
      <c r="Z600" s="268">
        <v>3.2</v>
      </c>
      <c r="AA600" s="63" t="s">
        <v>268</v>
      </c>
      <c r="AB600" s="71" t="s">
        <v>2934</v>
      </c>
      <c r="AC600" s="72" t="s">
        <v>2924</v>
      </c>
      <c r="AD600" s="72" t="s">
        <v>92</v>
      </c>
      <c r="AE600" s="74" t="str">
        <f t="shared" si="57"/>
        <v>6</v>
      </c>
      <c r="AF600" s="74">
        <v>2.14</v>
      </c>
      <c r="AG600" s="75">
        <f t="shared" si="64"/>
        <v>2.996</v>
      </c>
      <c r="AH600" s="74">
        <f t="shared" si="2"/>
        <v>-2.88</v>
      </c>
      <c r="AI600" s="74">
        <f t="shared" si="9"/>
        <v>2.996</v>
      </c>
      <c r="AJ600" s="41">
        <f t="shared" si="3"/>
        <v>0.33125</v>
      </c>
      <c r="AK600" s="74"/>
      <c r="AL600" s="74"/>
      <c r="AM600" s="74"/>
      <c r="AN600" s="74"/>
      <c r="AO600" s="74"/>
      <c r="AP600" s="74"/>
      <c r="AQ600" s="74"/>
      <c r="AR600" s="74"/>
    </row>
    <row r="601" ht="15.75" customHeight="1">
      <c r="A601" s="215"/>
      <c r="B601" s="252" t="s">
        <v>45</v>
      </c>
      <c r="C601" s="275" t="s">
        <v>2935</v>
      </c>
      <c r="D601" s="62" t="s">
        <v>2936</v>
      </c>
      <c r="E601" s="106">
        <v>0.0</v>
      </c>
      <c r="F601" s="63">
        <v>0.0</v>
      </c>
      <c r="G601" s="63" t="s">
        <v>86</v>
      </c>
      <c r="H601" s="102" t="s">
        <v>2937</v>
      </c>
      <c r="I601" s="64" t="s">
        <v>2938</v>
      </c>
      <c r="J601" s="65"/>
      <c r="K601" s="65"/>
      <c r="L601" s="65"/>
      <c r="M601" s="66"/>
      <c r="N601" s="63">
        <v>0.0</v>
      </c>
      <c r="O601" s="67">
        <v>0.0</v>
      </c>
      <c r="P601" s="68"/>
      <c r="Q601" s="68"/>
      <c r="R601" s="68"/>
      <c r="S601" s="66"/>
      <c r="T601" s="66"/>
      <c r="U601" s="66"/>
      <c r="V601" s="66"/>
      <c r="W601" s="66"/>
      <c r="X601" s="66"/>
      <c r="Y601" s="69"/>
      <c r="Z601" s="268">
        <v>1.59</v>
      </c>
      <c r="AA601" s="63" t="s">
        <v>268</v>
      </c>
      <c r="AB601" s="71" t="s">
        <v>2939</v>
      </c>
      <c r="AC601" s="72" t="s">
        <v>2924</v>
      </c>
      <c r="AD601" s="72" t="s">
        <v>92</v>
      </c>
      <c r="AE601" s="74" t="str">
        <f t="shared" si="57"/>
        <v>6</v>
      </c>
      <c r="AF601" s="74">
        <v>1.07</v>
      </c>
      <c r="AG601" s="75">
        <f t="shared" si="64"/>
        <v>1.498</v>
      </c>
      <c r="AH601" s="74">
        <f t="shared" si="2"/>
        <v>-1.431</v>
      </c>
      <c r="AI601" s="74">
        <f t="shared" si="9"/>
        <v>1.498</v>
      </c>
      <c r="AJ601" s="41">
        <f t="shared" si="3"/>
        <v>0.3270440252</v>
      </c>
      <c r="AK601" s="74"/>
      <c r="AL601" s="74"/>
      <c r="AM601" s="74"/>
      <c r="AN601" s="74"/>
      <c r="AO601" s="74"/>
      <c r="AP601" s="74"/>
      <c r="AQ601" s="74"/>
      <c r="AR601" s="74"/>
    </row>
    <row r="602" ht="15.75" customHeight="1">
      <c r="A602" s="276"/>
      <c r="B602" s="277" t="s">
        <v>45</v>
      </c>
      <c r="C602" s="113" t="s">
        <v>2940</v>
      </c>
      <c r="D602" s="180" t="s">
        <v>2941</v>
      </c>
      <c r="E602" s="278">
        <v>1.0</v>
      </c>
      <c r="F602" s="42">
        <v>0.0</v>
      </c>
      <c r="G602" s="279" t="s">
        <v>47</v>
      </c>
      <c r="H602" s="180" t="s">
        <v>2942</v>
      </c>
      <c r="I602" s="270" t="s">
        <v>2943</v>
      </c>
      <c r="J602" s="271"/>
      <c r="K602" s="271"/>
      <c r="L602" s="271"/>
      <c r="M602" s="51"/>
      <c r="N602" s="42">
        <v>1.0</v>
      </c>
      <c r="O602" s="280">
        <v>1000.0</v>
      </c>
      <c r="P602" s="272"/>
      <c r="Q602" s="272"/>
      <c r="R602" s="272"/>
      <c r="S602" s="51"/>
      <c r="T602" s="51"/>
      <c r="U602" s="51"/>
      <c r="V602" s="51"/>
      <c r="W602" s="51"/>
      <c r="X602" s="51"/>
      <c r="Y602" s="51"/>
      <c r="Z602" s="281">
        <v>2.59</v>
      </c>
      <c r="AA602" s="279" t="s">
        <v>268</v>
      </c>
      <c r="AB602" s="53" t="s">
        <v>2944</v>
      </c>
      <c r="AC602" s="149" t="s">
        <v>2924</v>
      </c>
      <c r="AD602" s="149" t="s">
        <v>498</v>
      </c>
      <c r="AE602" s="55" t="str">
        <f t="shared" si="57"/>
        <v>3</v>
      </c>
      <c r="AF602" s="131">
        <v>1.71</v>
      </c>
      <c r="AG602" s="80">
        <f t="shared" si="64"/>
        <v>2.394</v>
      </c>
      <c r="AH602" s="55">
        <f t="shared" si="2"/>
        <v>-2.331</v>
      </c>
      <c r="AI602" s="55">
        <f t="shared" si="9"/>
        <v>2.394</v>
      </c>
      <c r="AJ602" s="41">
        <f t="shared" si="3"/>
        <v>0.3397683398</v>
      </c>
      <c r="AK602" s="74"/>
      <c r="AL602" s="74"/>
      <c r="AM602" s="74"/>
      <c r="AN602" s="74"/>
      <c r="AO602" s="74"/>
      <c r="AP602" s="74"/>
      <c r="AQ602" s="74"/>
      <c r="AR602" s="74"/>
    </row>
    <row r="603" ht="15.75" customHeight="1">
      <c r="A603" s="254"/>
      <c r="B603" s="255" t="s">
        <v>45</v>
      </c>
      <c r="C603" s="113" t="s">
        <v>2945</v>
      </c>
      <c r="D603" s="282" t="s">
        <v>2946</v>
      </c>
      <c r="E603" s="77">
        <v>1.0</v>
      </c>
      <c r="F603" s="42">
        <v>0.0</v>
      </c>
      <c r="G603" s="42" t="s">
        <v>47</v>
      </c>
      <c r="H603" s="282" t="s">
        <v>2947</v>
      </c>
      <c r="I603" s="47" t="s">
        <v>2948</v>
      </c>
      <c r="J603" s="48"/>
      <c r="K603" s="48"/>
      <c r="L603" s="48"/>
      <c r="M603" s="43"/>
      <c r="N603" s="42">
        <v>1.0</v>
      </c>
      <c r="O603" s="49">
        <v>1000.0</v>
      </c>
      <c r="P603" s="50"/>
      <c r="Q603" s="50"/>
      <c r="R603" s="50"/>
      <c r="S603" s="43"/>
      <c r="T603" s="43"/>
      <c r="U603" s="43"/>
      <c r="V603" s="43"/>
      <c r="W603" s="43"/>
      <c r="X603" s="43"/>
      <c r="Y603" s="51"/>
      <c r="Z603" s="52">
        <v>0.85</v>
      </c>
      <c r="AA603" s="42" t="s">
        <v>97</v>
      </c>
      <c r="AB603" s="53" t="s">
        <v>2949</v>
      </c>
      <c r="AC603" s="54" t="s">
        <v>2924</v>
      </c>
      <c r="AD603" s="54" t="s">
        <v>99</v>
      </c>
      <c r="AE603" s="55" t="str">
        <f t="shared" si="57"/>
        <v>12</v>
      </c>
      <c r="AF603" s="55">
        <v>0.56</v>
      </c>
      <c r="AG603" s="56">
        <f t="shared" si="64"/>
        <v>0.784</v>
      </c>
      <c r="AH603" s="55">
        <f t="shared" si="2"/>
        <v>-0.765</v>
      </c>
      <c r="AI603" s="55">
        <f t="shared" si="9"/>
        <v>0.784</v>
      </c>
      <c r="AJ603" s="41">
        <f t="shared" si="3"/>
        <v>0.3411764706</v>
      </c>
      <c r="AK603" s="55"/>
      <c r="AL603" s="55"/>
      <c r="AM603" s="55"/>
      <c r="AN603" s="55"/>
      <c r="AO603" s="55"/>
      <c r="AP603" s="55"/>
      <c r="AQ603" s="55"/>
      <c r="AR603" s="55"/>
    </row>
    <row r="604" ht="15.75" customHeight="1">
      <c r="A604" s="262"/>
      <c r="B604" s="263" t="s">
        <v>45</v>
      </c>
      <c r="C604" s="105" t="s">
        <v>2950</v>
      </c>
      <c r="D604" s="102" t="s">
        <v>2951</v>
      </c>
      <c r="E604" s="106">
        <v>0.0</v>
      </c>
      <c r="F604" s="63">
        <v>0.0</v>
      </c>
      <c r="G604" s="63" t="s">
        <v>86</v>
      </c>
      <c r="H604" s="102" t="s">
        <v>2952</v>
      </c>
      <c r="I604" s="64" t="s">
        <v>2953</v>
      </c>
      <c r="J604" s="65"/>
      <c r="K604" s="65"/>
      <c r="L604" s="65"/>
      <c r="M604" s="66"/>
      <c r="N604" s="63">
        <v>0.0</v>
      </c>
      <c r="O604" s="67">
        <v>0.0</v>
      </c>
      <c r="P604" s="68"/>
      <c r="Q604" s="68"/>
      <c r="R604" s="68"/>
      <c r="S604" s="66"/>
      <c r="T604" s="66"/>
      <c r="U604" s="66"/>
      <c r="V604" s="66"/>
      <c r="W604" s="66"/>
      <c r="X604" s="66"/>
      <c r="Y604" s="69"/>
      <c r="Z604" s="70">
        <v>0.5</v>
      </c>
      <c r="AA604" s="63" t="s">
        <v>367</v>
      </c>
      <c r="AB604" s="143" t="s">
        <v>2954</v>
      </c>
      <c r="AC604" s="72" t="s">
        <v>2924</v>
      </c>
      <c r="AD604" s="72" t="s">
        <v>99</v>
      </c>
      <c r="AE604" s="74" t="str">
        <f t="shared" si="57"/>
        <v>12</v>
      </c>
      <c r="AF604" s="74">
        <v>0.23</v>
      </c>
      <c r="AG604" s="75">
        <f>AF604*0.95+AF604</f>
        <v>0.4485</v>
      </c>
      <c r="AH604" s="74">
        <f t="shared" si="2"/>
        <v>-0.45</v>
      </c>
      <c r="AI604" s="74">
        <f t="shared" si="9"/>
        <v>0.322</v>
      </c>
      <c r="AJ604" s="41">
        <f t="shared" si="3"/>
        <v>0.54</v>
      </c>
      <c r="AK604" s="74"/>
      <c r="AL604" s="74"/>
      <c r="AM604" s="74"/>
      <c r="AN604" s="74"/>
      <c r="AO604" s="74"/>
      <c r="AP604" s="74"/>
      <c r="AQ604" s="74"/>
      <c r="AR604" s="74"/>
    </row>
    <row r="605" ht="15.75" customHeight="1">
      <c r="A605" s="262"/>
      <c r="B605" s="263" t="s">
        <v>45</v>
      </c>
      <c r="C605" s="105" t="s">
        <v>2955</v>
      </c>
      <c r="D605" s="102" t="s">
        <v>2956</v>
      </c>
      <c r="E605" s="106">
        <v>0.0</v>
      </c>
      <c r="F605" s="63">
        <v>0.0</v>
      </c>
      <c r="G605" s="63" t="s">
        <v>86</v>
      </c>
      <c r="H605" s="102" t="s">
        <v>2957</v>
      </c>
      <c r="I605" s="64" t="s">
        <v>2958</v>
      </c>
      <c r="J605" s="65"/>
      <c r="K605" s="65"/>
      <c r="L605" s="65"/>
      <c r="M605" s="66"/>
      <c r="N605" s="63">
        <v>0.0</v>
      </c>
      <c r="O605" s="67">
        <v>0.0</v>
      </c>
      <c r="P605" s="68"/>
      <c r="Q605" s="68"/>
      <c r="R605" s="68"/>
      <c r="S605" s="66"/>
      <c r="T605" s="66"/>
      <c r="U605" s="66"/>
      <c r="V605" s="66"/>
      <c r="W605" s="66"/>
      <c r="X605" s="66"/>
      <c r="Y605" s="69"/>
      <c r="Z605" s="70">
        <v>1.25</v>
      </c>
      <c r="AA605" s="63" t="s">
        <v>268</v>
      </c>
      <c r="AB605" s="104" t="s">
        <v>2959</v>
      </c>
      <c r="AC605" s="72" t="s">
        <v>2924</v>
      </c>
      <c r="AD605" s="72" t="s">
        <v>92</v>
      </c>
      <c r="AE605" s="74" t="str">
        <f t="shared" si="57"/>
        <v>6</v>
      </c>
      <c r="AF605" s="74">
        <v>0.83</v>
      </c>
      <c r="AG605" s="75">
        <f t="shared" ref="AG605:AG606" si="65">AF605*0.4+AF605</f>
        <v>1.162</v>
      </c>
      <c r="AH605" s="74">
        <f t="shared" si="2"/>
        <v>-1.125</v>
      </c>
      <c r="AI605" s="74">
        <f t="shared" si="9"/>
        <v>1.162</v>
      </c>
      <c r="AJ605" s="41">
        <f t="shared" si="3"/>
        <v>0.336</v>
      </c>
      <c r="AK605" s="74"/>
      <c r="AL605" s="74"/>
      <c r="AM605" s="74"/>
      <c r="AN605" s="74"/>
      <c r="AO605" s="74"/>
      <c r="AP605" s="74"/>
      <c r="AQ605" s="74"/>
      <c r="AR605" s="74"/>
    </row>
    <row r="606" ht="15.75" customHeight="1">
      <c r="A606" s="262"/>
      <c r="B606" s="263" t="s">
        <v>45</v>
      </c>
      <c r="C606" s="105" t="s">
        <v>2960</v>
      </c>
      <c r="D606" s="102" t="s">
        <v>2961</v>
      </c>
      <c r="E606" s="106">
        <v>0.0</v>
      </c>
      <c r="F606" s="63">
        <v>0.0</v>
      </c>
      <c r="G606" s="63" t="s">
        <v>86</v>
      </c>
      <c r="H606" s="102" t="s">
        <v>2957</v>
      </c>
      <c r="I606" s="64" t="s">
        <v>2958</v>
      </c>
      <c r="J606" s="65"/>
      <c r="K606" s="65"/>
      <c r="L606" s="65"/>
      <c r="M606" s="66"/>
      <c r="N606" s="63">
        <v>0.0</v>
      </c>
      <c r="O606" s="67">
        <v>0.0</v>
      </c>
      <c r="P606" s="68"/>
      <c r="Q606" s="68"/>
      <c r="R606" s="68"/>
      <c r="S606" s="66"/>
      <c r="T606" s="66"/>
      <c r="U606" s="66"/>
      <c r="V606" s="66"/>
      <c r="W606" s="66"/>
      <c r="X606" s="66"/>
      <c r="Y606" s="69"/>
      <c r="Z606" s="70">
        <v>1.25</v>
      </c>
      <c r="AA606" s="63" t="s">
        <v>268</v>
      </c>
      <c r="AB606" s="104" t="s">
        <v>2962</v>
      </c>
      <c r="AC606" s="72" t="s">
        <v>2924</v>
      </c>
      <c r="AD606" s="72" t="s">
        <v>92</v>
      </c>
      <c r="AE606" s="74" t="str">
        <f t="shared" si="57"/>
        <v>6</v>
      </c>
      <c r="AF606" s="74">
        <v>0.75</v>
      </c>
      <c r="AG606" s="75">
        <f t="shared" si="65"/>
        <v>1.05</v>
      </c>
      <c r="AH606" s="74">
        <f t="shared" si="2"/>
        <v>-1.125</v>
      </c>
      <c r="AI606" s="74">
        <f t="shared" si="9"/>
        <v>1.05</v>
      </c>
      <c r="AJ606" s="41">
        <f t="shared" si="3"/>
        <v>0.4</v>
      </c>
      <c r="AK606" s="74"/>
      <c r="AL606" s="74"/>
      <c r="AM606" s="74"/>
      <c r="AN606" s="74"/>
      <c r="AO606" s="74"/>
      <c r="AP606" s="74"/>
      <c r="AQ606" s="74"/>
      <c r="AR606" s="74"/>
    </row>
    <row r="607" ht="15.75" customHeight="1">
      <c r="A607" s="262"/>
      <c r="B607" s="263" t="s">
        <v>45</v>
      </c>
      <c r="C607" s="111" t="s">
        <v>2963</v>
      </c>
      <c r="D607" s="62" t="s">
        <v>2964</v>
      </c>
      <c r="E607" s="106">
        <v>0.0</v>
      </c>
      <c r="F607" s="63">
        <v>0.0</v>
      </c>
      <c r="G607" s="63" t="s">
        <v>86</v>
      </c>
      <c r="H607" s="102" t="s">
        <v>2259</v>
      </c>
      <c r="I607" s="64" t="s">
        <v>2260</v>
      </c>
      <c r="J607" s="65"/>
      <c r="K607" s="65"/>
      <c r="L607" s="65"/>
      <c r="M607" s="66"/>
      <c r="N607" s="63">
        <v>0.0</v>
      </c>
      <c r="O607" s="67">
        <v>0.0</v>
      </c>
      <c r="P607" s="68"/>
      <c r="Q607" s="68"/>
      <c r="R607" s="68"/>
      <c r="S607" s="66"/>
      <c r="T607" s="66"/>
      <c r="U607" s="66"/>
      <c r="V607" s="66"/>
      <c r="W607" s="66"/>
      <c r="X607" s="66"/>
      <c r="Y607" s="69"/>
      <c r="Z607" s="70">
        <v>0.69</v>
      </c>
      <c r="AA607" s="63" t="s">
        <v>111</v>
      </c>
      <c r="AB607" s="104" t="s">
        <v>2965</v>
      </c>
      <c r="AC607" s="72" t="s">
        <v>2924</v>
      </c>
      <c r="AD607" s="72" t="s">
        <v>99</v>
      </c>
      <c r="AE607" s="55" t="str">
        <f t="shared" si="57"/>
        <v>12</v>
      </c>
      <c r="AF607" s="74">
        <v>0.41</v>
      </c>
      <c r="AG607" s="75">
        <f>AF607*0.45+AF607</f>
        <v>0.5945</v>
      </c>
      <c r="AH607" s="55">
        <f t="shared" si="2"/>
        <v>-0.621</v>
      </c>
      <c r="AI607" s="55">
        <f t="shared" si="9"/>
        <v>0.574</v>
      </c>
      <c r="AJ607" s="41">
        <f t="shared" si="3"/>
        <v>0.4057971014</v>
      </c>
      <c r="AK607" s="74"/>
      <c r="AL607" s="74"/>
      <c r="AM607" s="74"/>
      <c r="AN607" s="74"/>
      <c r="AO607" s="74"/>
      <c r="AP607" s="74"/>
      <c r="AQ607" s="74"/>
      <c r="AR607" s="74"/>
    </row>
    <row r="608" ht="15.75" customHeight="1">
      <c r="A608" s="215"/>
      <c r="B608" s="143" t="s">
        <v>45</v>
      </c>
      <c r="C608" s="61" t="s">
        <v>2966</v>
      </c>
      <c r="D608" s="62" t="s">
        <v>2967</v>
      </c>
      <c r="E608" s="63">
        <v>0.0</v>
      </c>
      <c r="F608" s="63">
        <v>0.0</v>
      </c>
      <c r="G608" s="63" t="s">
        <v>86</v>
      </c>
      <c r="H608" s="102" t="s">
        <v>2968</v>
      </c>
      <c r="I608" s="64" t="s">
        <v>2969</v>
      </c>
      <c r="J608" s="65"/>
      <c r="K608" s="65"/>
      <c r="L608" s="65"/>
      <c r="M608" s="66"/>
      <c r="N608" s="63">
        <v>0.0</v>
      </c>
      <c r="O608" s="67">
        <v>0.0</v>
      </c>
      <c r="P608" s="68"/>
      <c r="Q608" s="68"/>
      <c r="R608" s="68"/>
      <c r="S608" s="66"/>
      <c r="T608" s="66"/>
      <c r="U608" s="66"/>
      <c r="V608" s="66"/>
      <c r="W608" s="66"/>
      <c r="X608" s="66"/>
      <c r="Y608" s="69"/>
      <c r="Z608" s="70">
        <v>0.69</v>
      </c>
      <c r="AA608" s="63" t="s">
        <v>1712</v>
      </c>
      <c r="AB608" s="71" t="s">
        <v>2970</v>
      </c>
      <c r="AC608" s="72" t="s">
        <v>2924</v>
      </c>
      <c r="AD608" s="72" t="s">
        <v>99</v>
      </c>
      <c r="AE608" s="74" t="str">
        <f t="shared" si="57"/>
        <v>12</v>
      </c>
      <c r="AF608" s="74">
        <v>0.45</v>
      </c>
      <c r="AG608" s="75">
        <f>AF608*0.4+AF608</f>
        <v>0.63</v>
      </c>
      <c r="AH608" s="74">
        <f t="shared" si="2"/>
        <v>-0.621</v>
      </c>
      <c r="AI608" s="74">
        <f t="shared" si="9"/>
        <v>0.63</v>
      </c>
      <c r="AJ608" s="41">
        <f t="shared" si="3"/>
        <v>0.347826087</v>
      </c>
      <c r="AK608" s="74"/>
      <c r="AL608" s="74"/>
      <c r="AM608" s="74"/>
      <c r="AN608" s="74"/>
      <c r="AO608" s="74"/>
      <c r="AP608" s="74"/>
      <c r="AQ608" s="74"/>
      <c r="AR608" s="74"/>
    </row>
    <row r="609" ht="15.75" customHeight="1">
      <c r="A609" s="254"/>
      <c r="B609" s="255" t="s">
        <v>45</v>
      </c>
      <c r="C609" s="44" t="s">
        <v>2971</v>
      </c>
      <c r="D609" s="78" t="s">
        <v>2972</v>
      </c>
      <c r="E609" s="77">
        <v>1.0</v>
      </c>
      <c r="F609" s="42">
        <v>0.0</v>
      </c>
      <c r="G609" s="42" t="s">
        <v>47</v>
      </c>
      <c r="H609" s="78" t="s">
        <v>2973</v>
      </c>
      <c r="I609" s="47" t="s">
        <v>2974</v>
      </c>
      <c r="J609" s="48"/>
      <c r="K609" s="48"/>
      <c r="L609" s="48"/>
      <c r="M609" s="43"/>
      <c r="N609" s="42">
        <v>1.0</v>
      </c>
      <c r="O609" s="49">
        <v>1000.0</v>
      </c>
      <c r="P609" s="50"/>
      <c r="Q609" s="50"/>
      <c r="R609" s="50"/>
      <c r="S609" s="43"/>
      <c r="T609" s="43"/>
      <c r="U609" s="43"/>
      <c r="V609" s="43"/>
      <c r="W609" s="43"/>
      <c r="X609" s="43"/>
      <c r="Y609" s="51"/>
      <c r="Z609" s="52">
        <v>0.55</v>
      </c>
      <c r="AA609" s="42" t="s">
        <v>367</v>
      </c>
      <c r="AB609" s="53" t="s">
        <v>2975</v>
      </c>
      <c r="AC609" s="54" t="s">
        <v>2924</v>
      </c>
      <c r="AD609" s="54" t="s">
        <v>99</v>
      </c>
      <c r="AE609" s="55" t="str">
        <f t="shared" si="57"/>
        <v>12</v>
      </c>
      <c r="AF609" s="55">
        <v>0.25</v>
      </c>
      <c r="AG609" s="80">
        <f>AF609*1+AF609</f>
        <v>0.5</v>
      </c>
      <c r="AH609" s="55">
        <f t="shared" si="2"/>
        <v>-0.495</v>
      </c>
      <c r="AI609" s="55">
        <f t="shared" si="9"/>
        <v>0.35</v>
      </c>
      <c r="AJ609" s="41">
        <f t="shared" si="3"/>
        <v>0.5454545455</v>
      </c>
      <c r="AK609" s="74"/>
      <c r="AL609" s="74"/>
      <c r="AM609" s="74"/>
      <c r="AN609" s="74"/>
      <c r="AO609" s="74"/>
      <c r="AP609" s="74"/>
      <c r="AQ609" s="74"/>
      <c r="AR609" s="74"/>
    </row>
    <row r="610" ht="15.75" customHeight="1">
      <c r="A610" s="254"/>
      <c r="B610" s="255" t="s">
        <v>45</v>
      </c>
      <c r="C610" s="113" t="s">
        <v>2976</v>
      </c>
      <c r="D610" s="45" t="s">
        <v>2977</v>
      </c>
      <c r="E610" s="77">
        <v>1.0</v>
      </c>
      <c r="F610" s="42">
        <v>0.0</v>
      </c>
      <c r="G610" s="42" t="s">
        <v>47</v>
      </c>
      <c r="H610" s="78" t="s">
        <v>2978</v>
      </c>
      <c r="I610" s="47" t="s">
        <v>2979</v>
      </c>
      <c r="J610" s="48"/>
      <c r="K610" s="48"/>
      <c r="L610" s="48"/>
      <c r="M610" s="43"/>
      <c r="N610" s="42">
        <v>1.0</v>
      </c>
      <c r="O610" s="49">
        <v>10000.0</v>
      </c>
      <c r="P610" s="50"/>
      <c r="Q610" s="50"/>
      <c r="R610" s="50"/>
      <c r="S610" s="43"/>
      <c r="T610" s="43"/>
      <c r="U610" s="43"/>
      <c r="V610" s="43"/>
      <c r="W610" s="43"/>
      <c r="X610" s="43"/>
      <c r="Y610" s="51"/>
      <c r="Z610" s="52">
        <v>12.49</v>
      </c>
      <c r="AA610" s="42" t="s">
        <v>1712</v>
      </c>
      <c r="AB610" s="148" t="s">
        <v>2980</v>
      </c>
      <c r="AC610" s="54" t="s">
        <v>2924</v>
      </c>
      <c r="AD610" s="54" t="s">
        <v>91</v>
      </c>
      <c r="AE610" s="55" t="str">
        <f t="shared" si="57"/>
        <v>1</v>
      </c>
      <c r="AF610" s="55">
        <v>8.25</v>
      </c>
      <c r="AG610" s="80">
        <f>AF610*0.455+AF610</f>
        <v>12.00375</v>
      </c>
      <c r="AH610" s="55">
        <f t="shared" si="2"/>
        <v>-11.241</v>
      </c>
      <c r="AI610" s="55">
        <f t="shared" si="9"/>
        <v>11.55</v>
      </c>
      <c r="AJ610" s="41">
        <f t="shared" si="3"/>
        <v>0.3394715773</v>
      </c>
      <c r="AK610" s="283"/>
      <c r="AL610" s="283"/>
      <c r="AM610" s="283"/>
      <c r="AN610" s="283"/>
      <c r="AO610" s="283"/>
      <c r="AP610" s="283"/>
      <c r="AQ610" s="283"/>
      <c r="AR610" s="283"/>
    </row>
    <row r="611" ht="15.75" customHeight="1">
      <c r="A611" s="254"/>
      <c r="B611" s="255" t="s">
        <v>45</v>
      </c>
      <c r="C611" s="113" t="s">
        <v>2981</v>
      </c>
      <c r="D611" s="45" t="s">
        <v>2982</v>
      </c>
      <c r="E611" s="77">
        <v>1.0</v>
      </c>
      <c r="F611" s="42">
        <v>0.0</v>
      </c>
      <c r="G611" s="42" t="s">
        <v>47</v>
      </c>
      <c r="H611" s="78" t="s">
        <v>2983</v>
      </c>
      <c r="I611" s="47" t="s">
        <v>2984</v>
      </c>
      <c r="J611" s="48"/>
      <c r="K611" s="48"/>
      <c r="L611" s="48"/>
      <c r="M611" s="43"/>
      <c r="N611" s="42">
        <v>1.0</v>
      </c>
      <c r="O611" s="49">
        <v>1000.0</v>
      </c>
      <c r="P611" s="50"/>
      <c r="Q611" s="50"/>
      <c r="R611" s="50"/>
      <c r="S611" s="43"/>
      <c r="T611" s="43"/>
      <c r="U611" s="43"/>
      <c r="V611" s="43"/>
      <c r="W611" s="43"/>
      <c r="X611" s="43"/>
      <c r="Y611" s="51"/>
      <c r="Z611" s="52">
        <v>12.0</v>
      </c>
      <c r="AA611" s="42" t="s">
        <v>1712</v>
      </c>
      <c r="AB611" s="53" t="s">
        <v>2985</v>
      </c>
      <c r="AC611" s="54" t="s">
        <v>2924</v>
      </c>
      <c r="AD611" s="54" t="s">
        <v>91</v>
      </c>
      <c r="AE611" s="55" t="str">
        <f t="shared" si="57"/>
        <v>1</v>
      </c>
      <c r="AF611" s="55">
        <v>7.35</v>
      </c>
      <c r="AG611" s="80">
        <f>AF611*0.496+AF611</f>
        <v>10.9956</v>
      </c>
      <c r="AH611" s="55">
        <f t="shared" si="2"/>
        <v>-10.8</v>
      </c>
      <c r="AI611" s="55">
        <f t="shared" si="9"/>
        <v>10.29</v>
      </c>
      <c r="AJ611" s="41">
        <f t="shared" si="3"/>
        <v>0.3875</v>
      </c>
      <c r="AK611" s="74"/>
      <c r="AL611" s="74"/>
      <c r="AM611" s="74"/>
      <c r="AN611" s="74"/>
      <c r="AO611" s="74"/>
      <c r="AP611" s="74"/>
      <c r="AQ611" s="74"/>
      <c r="AR611" s="74"/>
    </row>
    <row r="612" ht="15.75" customHeight="1">
      <c r="A612" s="254"/>
      <c r="B612" s="255" t="s">
        <v>45</v>
      </c>
      <c r="C612" s="113" t="s">
        <v>2986</v>
      </c>
      <c r="D612" s="45" t="s">
        <v>2987</v>
      </c>
      <c r="E612" s="77">
        <v>1.0</v>
      </c>
      <c r="F612" s="42">
        <v>0.0</v>
      </c>
      <c r="G612" s="42" t="s">
        <v>47</v>
      </c>
      <c r="H612" s="78" t="s">
        <v>2988</v>
      </c>
      <c r="I612" s="47" t="s">
        <v>2989</v>
      </c>
      <c r="J612" s="48"/>
      <c r="K612" s="48"/>
      <c r="L612" s="48"/>
      <c r="M612" s="43"/>
      <c r="N612" s="42">
        <v>1.0</v>
      </c>
      <c r="O612" s="49">
        <v>1000.0</v>
      </c>
      <c r="P612" s="50"/>
      <c r="Q612" s="50"/>
      <c r="R612" s="50"/>
      <c r="S612" s="43"/>
      <c r="T612" s="43"/>
      <c r="U612" s="43"/>
      <c r="V612" s="43"/>
      <c r="W612" s="43"/>
      <c r="X612" s="43"/>
      <c r="Y612" s="51"/>
      <c r="Z612" s="52">
        <v>10.0</v>
      </c>
      <c r="AA612" s="42" t="s">
        <v>1712</v>
      </c>
      <c r="AB612" s="53" t="s">
        <v>2990</v>
      </c>
      <c r="AC612" s="54" t="s">
        <v>2924</v>
      </c>
      <c r="AD612" s="54" t="s">
        <v>91</v>
      </c>
      <c r="AE612" s="55" t="str">
        <f t="shared" si="57"/>
        <v>1</v>
      </c>
      <c r="AF612" s="55">
        <v>4.62</v>
      </c>
      <c r="AG612" s="80">
        <f>AF612*0.731+AF612</f>
        <v>7.99722</v>
      </c>
      <c r="AH612" s="55">
        <f t="shared" si="2"/>
        <v>-9</v>
      </c>
      <c r="AI612" s="55">
        <f t="shared" si="9"/>
        <v>6.468</v>
      </c>
      <c r="AJ612" s="41">
        <f t="shared" si="3"/>
        <v>0.538</v>
      </c>
      <c r="AK612" s="74"/>
      <c r="AL612" s="74"/>
      <c r="AM612" s="74"/>
      <c r="AN612" s="74"/>
      <c r="AO612" s="74"/>
      <c r="AP612" s="74"/>
      <c r="AQ612" s="74"/>
      <c r="AR612" s="74"/>
    </row>
    <row r="613" ht="15.75" customHeight="1">
      <c r="A613" s="254"/>
      <c r="B613" s="255" t="s">
        <v>45</v>
      </c>
      <c r="C613" s="113" t="s">
        <v>2991</v>
      </c>
      <c r="D613" s="45" t="s">
        <v>2992</v>
      </c>
      <c r="E613" s="77">
        <v>1.0</v>
      </c>
      <c r="F613" s="42">
        <v>0.0</v>
      </c>
      <c r="G613" s="42" t="s">
        <v>47</v>
      </c>
      <c r="H613" s="78" t="s">
        <v>2993</v>
      </c>
      <c r="I613" s="47" t="s">
        <v>2994</v>
      </c>
      <c r="J613" s="48"/>
      <c r="K613" s="48"/>
      <c r="L613" s="48"/>
      <c r="M613" s="43"/>
      <c r="N613" s="42">
        <v>1.0</v>
      </c>
      <c r="O613" s="49">
        <v>1000.0</v>
      </c>
      <c r="P613" s="50"/>
      <c r="Q613" s="50"/>
      <c r="R613" s="50"/>
      <c r="S613" s="43"/>
      <c r="T613" s="43"/>
      <c r="U613" s="43"/>
      <c r="V613" s="43"/>
      <c r="W613" s="43"/>
      <c r="X613" s="43"/>
      <c r="Y613" s="51"/>
      <c r="Z613" s="52">
        <v>12.0</v>
      </c>
      <c r="AA613" s="42" t="s">
        <v>1712</v>
      </c>
      <c r="AB613" s="53" t="s">
        <v>2995</v>
      </c>
      <c r="AC613" s="54" t="s">
        <v>2924</v>
      </c>
      <c r="AD613" s="54" t="s">
        <v>91</v>
      </c>
      <c r="AE613" s="55" t="str">
        <f t="shared" si="57"/>
        <v>1</v>
      </c>
      <c r="AF613" s="55">
        <v>5.04</v>
      </c>
      <c r="AG613" s="80">
        <f t="shared" ref="AG613:AG614" si="66">AF613*1.182+AF613</f>
        <v>10.99728</v>
      </c>
      <c r="AH613" s="55">
        <f t="shared" si="2"/>
        <v>-10.8</v>
      </c>
      <c r="AI613" s="55">
        <f t="shared" si="9"/>
        <v>7.056</v>
      </c>
      <c r="AJ613" s="41">
        <f t="shared" si="3"/>
        <v>0.58</v>
      </c>
      <c r="AK613" s="74"/>
      <c r="AL613" s="74"/>
      <c r="AM613" s="74"/>
      <c r="AN613" s="74"/>
      <c r="AO613" s="74"/>
      <c r="AP613" s="74"/>
      <c r="AQ613" s="74"/>
      <c r="AR613" s="74"/>
    </row>
    <row r="614" ht="15.75" customHeight="1">
      <c r="A614" s="262"/>
      <c r="B614" s="263" t="s">
        <v>45</v>
      </c>
      <c r="C614" s="111" t="s">
        <v>2996</v>
      </c>
      <c r="D614" s="62" t="s">
        <v>2997</v>
      </c>
      <c r="E614" s="106">
        <v>0.0</v>
      </c>
      <c r="F614" s="63">
        <v>0.0</v>
      </c>
      <c r="G614" s="63" t="s">
        <v>86</v>
      </c>
      <c r="H614" s="102" t="s">
        <v>2993</v>
      </c>
      <c r="I614" s="64" t="s">
        <v>2994</v>
      </c>
      <c r="J614" s="65"/>
      <c r="K614" s="65"/>
      <c r="L614" s="65"/>
      <c r="M614" s="66"/>
      <c r="N614" s="63">
        <v>0.0</v>
      </c>
      <c r="O614" s="67">
        <v>0.0</v>
      </c>
      <c r="P614" s="68"/>
      <c r="Q614" s="68"/>
      <c r="R614" s="68"/>
      <c r="S614" s="66"/>
      <c r="T614" s="66"/>
      <c r="U614" s="66"/>
      <c r="V614" s="66"/>
      <c r="W614" s="66"/>
      <c r="X614" s="66"/>
      <c r="Y614" s="69"/>
      <c r="Z614" s="70">
        <v>12.0</v>
      </c>
      <c r="AA614" s="63" t="s">
        <v>1712</v>
      </c>
      <c r="AB614" s="104" t="s">
        <v>2998</v>
      </c>
      <c r="AC614" s="72" t="s">
        <v>2924</v>
      </c>
      <c r="AD614" s="72" t="s">
        <v>91</v>
      </c>
      <c r="AE614" s="74" t="str">
        <f t="shared" si="57"/>
        <v>1</v>
      </c>
      <c r="AF614" s="74">
        <v>5.04</v>
      </c>
      <c r="AG614" s="80">
        <f t="shared" si="66"/>
        <v>10.99728</v>
      </c>
      <c r="AH614" s="74">
        <f t="shared" si="2"/>
        <v>-10.8</v>
      </c>
      <c r="AI614" s="74">
        <f t="shared" si="9"/>
        <v>7.056</v>
      </c>
      <c r="AJ614" s="41">
        <f t="shared" si="3"/>
        <v>0.58</v>
      </c>
      <c r="AK614" s="74"/>
      <c r="AL614" s="74"/>
      <c r="AM614" s="74"/>
      <c r="AN614" s="74"/>
      <c r="AO614" s="74"/>
      <c r="AP614" s="74"/>
      <c r="AQ614" s="74"/>
      <c r="AR614" s="74"/>
    </row>
    <row r="615" ht="15.75" customHeight="1">
      <c r="A615" s="262"/>
      <c r="B615" s="263" t="s">
        <v>45</v>
      </c>
      <c r="C615" s="111" t="s">
        <v>2999</v>
      </c>
      <c r="D615" s="62" t="s">
        <v>3000</v>
      </c>
      <c r="E615" s="106">
        <v>0.0</v>
      </c>
      <c r="F615" s="63">
        <v>0.0</v>
      </c>
      <c r="G615" s="63" t="s">
        <v>86</v>
      </c>
      <c r="H615" s="102" t="s">
        <v>2993</v>
      </c>
      <c r="I615" s="64" t="s">
        <v>2994</v>
      </c>
      <c r="J615" s="65"/>
      <c r="K615" s="65"/>
      <c r="L615" s="65"/>
      <c r="M615" s="66"/>
      <c r="N615" s="63">
        <v>0.0</v>
      </c>
      <c r="O615" s="67">
        <v>0.0</v>
      </c>
      <c r="P615" s="68"/>
      <c r="Q615" s="68"/>
      <c r="R615" s="68"/>
      <c r="S615" s="66"/>
      <c r="T615" s="66"/>
      <c r="U615" s="66"/>
      <c r="V615" s="66"/>
      <c r="W615" s="66"/>
      <c r="X615" s="66"/>
      <c r="Y615" s="69"/>
      <c r="Z615" s="70">
        <v>12.0</v>
      </c>
      <c r="AA615" s="63" t="s">
        <v>1712</v>
      </c>
      <c r="AB615" s="104" t="s">
        <v>3001</v>
      </c>
      <c r="AC615" s="72" t="s">
        <v>2924</v>
      </c>
      <c r="AD615" s="72" t="s">
        <v>91</v>
      </c>
      <c r="AE615" s="74" t="str">
        <f t="shared" si="57"/>
        <v>1</v>
      </c>
      <c r="AF615" s="74">
        <v>7.35</v>
      </c>
      <c r="AG615" s="75">
        <f>AF615*0.496+AF615</f>
        <v>10.9956</v>
      </c>
      <c r="AH615" s="74">
        <f t="shared" si="2"/>
        <v>-10.8</v>
      </c>
      <c r="AI615" s="74">
        <f t="shared" si="9"/>
        <v>10.29</v>
      </c>
      <c r="AJ615" s="41">
        <f t="shared" si="3"/>
        <v>0.3875</v>
      </c>
      <c r="AK615" s="74"/>
      <c r="AL615" s="74"/>
      <c r="AM615" s="74"/>
      <c r="AN615" s="74"/>
      <c r="AO615" s="74"/>
      <c r="AP615" s="74"/>
      <c r="AQ615" s="74"/>
      <c r="AR615" s="74"/>
    </row>
    <row r="616" ht="15.75" customHeight="1">
      <c r="A616" s="254"/>
      <c r="B616" s="255" t="s">
        <v>45</v>
      </c>
      <c r="C616" s="113" t="s">
        <v>3002</v>
      </c>
      <c r="D616" s="45" t="s">
        <v>3003</v>
      </c>
      <c r="E616" s="77">
        <v>1.0</v>
      </c>
      <c r="F616" s="42">
        <v>0.0</v>
      </c>
      <c r="G616" s="42" t="s">
        <v>47</v>
      </c>
      <c r="H616" s="78" t="s">
        <v>2993</v>
      </c>
      <c r="I616" s="47" t="s">
        <v>2994</v>
      </c>
      <c r="J616" s="48"/>
      <c r="K616" s="48"/>
      <c r="L616" s="48"/>
      <c r="M616" s="43"/>
      <c r="N616" s="42">
        <v>1.0</v>
      </c>
      <c r="O616" s="49">
        <v>1000.0</v>
      </c>
      <c r="P616" s="50"/>
      <c r="Q616" s="50"/>
      <c r="R616" s="50"/>
      <c r="S616" s="43"/>
      <c r="T616" s="43"/>
      <c r="U616" s="43"/>
      <c r="V616" s="43"/>
      <c r="W616" s="43"/>
      <c r="X616" s="43"/>
      <c r="Y616" s="51"/>
      <c r="Z616" s="52">
        <v>10.0</v>
      </c>
      <c r="AA616" s="42" t="s">
        <v>1712</v>
      </c>
      <c r="AB616" s="95" t="s">
        <v>3004</v>
      </c>
      <c r="AC616" s="54" t="s">
        <v>2924</v>
      </c>
      <c r="AD616" s="54" t="s">
        <v>91</v>
      </c>
      <c r="AE616" s="55" t="str">
        <f t="shared" si="57"/>
        <v>1</v>
      </c>
      <c r="AF616" s="55">
        <v>4.62</v>
      </c>
      <c r="AG616" s="80">
        <f>AF616*0.731+AF616</f>
        <v>7.99722</v>
      </c>
      <c r="AH616" s="55">
        <f t="shared" si="2"/>
        <v>-9</v>
      </c>
      <c r="AI616" s="55">
        <f t="shared" si="9"/>
        <v>6.468</v>
      </c>
      <c r="AJ616" s="41">
        <f t="shared" si="3"/>
        <v>0.538</v>
      </c>
      <c r="AK616" s="74"/>
      <c r="AL616" s="74"/>
      <c r="AM616" s="74"/>
      <c r="AN616" s="74"/>
      <c r="AO616" s="74"/>
      <c r="AP616" s="74"/>
      <c r="AQ616" s="74"/>
      <c r="AR616" s="74"/>
    </row>
    <row r="617" ht="15.75" customHeight="1">
      <c r="A617" s="262"/>
      <c r="B617" s="263" t="s">
        <v>45</v>
      </c>
      <c r="C617" s="111" t="s">
        <v>3005</v>
      </c>
      <c r="D617" s="62" t="s">
        <v>3006</v>
      </c>
      <c r="E617" s="106">
        <v>0.0</v>
      </c>
      <c r="F617" s="63">
        <v>0.0</v>
      </c>
      <c r="G617" s="63" t="s">
        <v>86</v>
      </c>
      <c r="H617" s="102" t="s">
        <v>2993</v>
      </c>
      <c r="I617" s="64" t="s">
        <v>2994</v>
      </c>
      <c r="J617" s="65"/>
      <c r="K617" s="65"/>
      <c r="L617" s="65"/>
      <c r="M617" s="66"/>
      <c r="N617" s="63">
        <v>0.0</v>
      </c>
      <c r="O617" s="67">
        <v>0.0</v>
      </c>
      <c r="P617" s="68"/>
      <c r="Q617" s="68"/>
      <c r="R617" s="68"/>
      <c r="S617" s="66"/>
      <c r="T617" s="66"/>
      <c r="U617" s="66"/>
      <c r="V617" s="66"/>
      <c r="W617" s="66"/>
      <c r="X617" s="66"/>
      <c r="Y617" s="69"/>
      <c r="Z617" s="70">
        <v>14.0</v>
      </c>
      <c r="AA617" s="63" t="s">
        <v>1712</v>
      </c>
      <c r="AB617" s="104" t="s">
        <v>3007</v>
      </c>
      <c r="AC617" s="72" t="s">
        <v>2924</v>
      </c>
      <c r="AD617" s="72" t="s">
        <v>91</v>
      </c>
      <c r="AE617" s="74" t="str">
        <f t="shared" si="57"/>
        <v>1</v>
      </c>
      <c r="AF617" s="74">
        <v>8.5</v>
      </c>
      <c r="AG617" s="75">
        <f>AF617*0.529+AF617</f>
        <v>12.9965</v>
      </c>
      <c r="AH617" s="74">
        <f t="shared" si="2"/>
        <v>-12.6</v>
      </c>
      <c r="AI617" s="74">
        <f t="shared" si="9"/>
        <v>11.9</v>
      </c>
      <c r="AJ617" s="41">
        <f t="shared" si="3"/>
        <v>0.3928571429</v>
      </c>
      <c r="AK617" s="74"/>
      <c r="AL617" s="74"/>
      <c r="AM617" s="74"/>
      <c r="AN617" s="74"/>
      <c r="AO617" s="74"/>
      <c r="AP617" s="74"/>
      <c r="AQ617" s="74"/>
      <c r="AR617" s="74"/>
    </row>
    <row r="618" ht="15.75" customHeight="1">
      <c r="A618" s="262"/>
      <c r="B618" s="263" t="s">
        <v>45</v>
      </c>
      <c r="C618" s="111" t="s">
        <v>3008</v>
      </c>
      <c r="D618" s="62" t="s">
        <v>3009</v>
      </c>
      <c r="E618" s="106">
        <v>0.0</v>
      </c>
      <c r="F618" s="63">
        <v>0.0</v>
      </c>
      <c r="G618" s="63" t="s">
        <v>86</v>
      </c>
      <c r="H618" s="102" t="s">
        <v>2993</v>
      </c>
      <c r="I618" s="64" t="s">
        <v>2994</v>
      </c>
      <c r="J618" s="65"/>
      <c r="K618" s="65"/>
      <c r="L618" s="65"/>
      <c r="M618" s="66"/>
      <c r="N618" s="63">
        <v>0.0</v>
      </c>
      <c r="O618" s="67">
        <v>0.0</v>
      </c>
      <c r="P618" s="68"/>
      <c r="Q618" s="68"/>
      <c r="R618" s="68"/>
      <c r="S618" s="66"/>
      <c r="T618" s="66"/>
      <c r="U618" s="66"/>
      <c r="V618" s="66"/>
      <c r="W618" s="66"/>
      <c r="X618" s="66"/>
      <c r="Y618" s="69"/>
      <c r="Z618" s="70">
        <v>18.0</v>
      </c>
      <c r="AA618" s="63" t="s">
        <v>1712</v>
      </c>
      <c r="AB618" s="71" t="s">
        <v>3010</v>
      </c>
      <c r="AC618" s="72" t="s">
        <v>2924</v>
      </c>
      <c r="AD618" s="72" t="s">
        <v>91</v>
      </c>
      <c r="AE618" s="74" t="str">
        <f t="shared" si="57"/>
        <v>1</v>
      </c>
      <c r="AF618" s="74">
        <v>12.1</v>
      </c>
      <c r="AG618" s="75">
        <f>AF618*0.405+AF618</f>
        <v>17.0005</v>
      </c>
      <c r="AH618" s="74">
        <f t="shared" si="2"/>
        <v>-16.2</v>
      </c>
      <c r="AI618" s="74">
        <f t="shared" si="9"/>
        <v>16.94</v>
      </c>
      <c r="AJ618" s="41">
        <f t="shared" si="3"/>
        <v>0.3277777778</v>
      </c>
      <c r="AK618" s="74"/>
      <c r="AL618" s="74"/>
      <c r="AM618" s="74"/>
      <c r="AN618" s="74"/>
      <c r="AO618" s="74"/>
      <c r="AP618" s="74"/>
      <c r="AQ618" s="74"/>
      <c r="AR618" s="74"/>
    </row>
    <row r="619" ht="15.75" customHeight="1">
      <c r="A619" s="254"/>
      <c r="B619" s="255" t="s">
        <v>45</v>
      </c>
      <c r="C619" s="113" t="s">
        <v>3011</v>
      </c>
      <c r="D619" s="45" t="s">
        <v>3012</v>
      </c>
      <c r="E619" s="77">
        <v>1.0</v>
      </c>
      <c r="F619" s="42">
        <v>0.0</v>
      </c>
      <c r="G619" s="42" t="s">
        <v>47</v>
      </c>
      <c r="H619" s="78" t="s">
        <v>3013</v>
      </c>
      <c r="I619" s="47" t="s">
        <v>3014</v>
      </c>
      <c r="J619" s="48"/>
      <c r="K619" s="48"/>
      <c r="L619" s="48"/>
      <c r="M619" s="43"/>
      <c r="N619" s="42">
        <v>1.0</v>
      </c>
      <c r="O619" s="49">
        <v>1000.0</v>
      </c>
      <c r="P619" s="50"/>
      <c r="Q619" s="50"/>
      <c r="R619" s="50"/>
      <c r="S619" s="43"/>
      <c r="T619" s="43"/>
      <c r="U619" s="43"/>
      <c r="V619" s="43"/>
      <c r="W619" s="43"/>
      <c r="X619" s="43"/>
      <c r="Y619" s="51"/>
      <c r="Z619" s="52">
        <v>5.99</v>
      </c>
      <c r="AA619" s="42" t="s">
        <v>97</v>
      </c>
      <c r="AB619" s="148" t="s">
        <v>3015</v>
      </c>
      <c r="AC619" s="54" t="s">
        <v>2924</v>
      </c>
      <c r="AD619" s="54" t="s">
        <v>91</v>
      </c>
      <c r="AE619" s="55" t="str">
        <f t="shared" si="57"/>
        <v>1</v>
      </c>
      <c r="AF619" s="55">
        <v>4.0</v>
      </c>
      <c r="AG619" s="80">
        <f>AF619*0.375+AF619</f>
        <v>5.5</v>
      </c>
      <c r="AH619" s="55">
        <f t="shared" si="2"/>
        <v>-5.391</v>
      </c>
      <c r="AI619" s="55">
        <f t="shared" si="9"/>
        <v>5.6</v>
      </c>
      <c r="AJ619" s="41">
        <f t="shared" si="3"/>
        <v>0.3322203673</v>
      </c>
      <c r="AK619" s="74"/>
      <c r="AL619" s="74"/>
      <c r="AM619" s="74"/>
      <c r="AN619" s="74"/>
      <c r="AO619" s="74"/>
      <c r="AP619" s="74"/>
      <c r="AQ619" s="74"/>
      <c r="AR619" s="74"/>
    </row>
    <row r="620" ht="15.75" customHeight="1">
      <c r="A620" s="254"/>
      <c r="B620" s="255" t="s">
        <v>45</v>
      </c>
      <c r="C620" s="113" t="s">
        <v>3016</v>
      </c>
      <c r="D620" s="45" t="s">
        <v>3017</v>
      </c>
      <c r="E620" s="77">
        <v>1.0</v>
      </c>
      <c r="F620" s="42">
        <v>0.0</v>
      </c>
      <c r="G620" s="42" t="s">
        <v>47</v>
      </c>
      <c r="H620" s="78" t="s">
        <v>3013</v>
      </c>
      <c r="I620" s="47" t="s">
        <v>3014</v>
      </c>
      <c r="J620" s="48"/>
      <c r="K620" s="48"/>
      <c r="L620" s="48"/>
      <c r="M620" s="43"/>
      <c r="N620" s="42">
        <v>1.0</v>
      </c>
      <c r="O620" s="49">
        <v>1000.0</v>
      </c>
      <c r="P620" s="50"/>
      <c r="Q620" s="50"/>
      <c r="R620" s="50"/>
      <c r="S620" s="43"/>
      <c r="T620" s="43"/>
      <c r="U620" s="43"/>
      <c r="V620" s="43"/>
      <c r="W620" s="43"/>
      <c r="X620" s="43"/>
      <c r="Y620" s="51"/>
      <c r="Z620" s="52">
        <v>26.0</v>
      </c>
      <c r="AA620" s="42" t="s">
        <v>97</v>
      </c>
      <c r="AB620" s="53" t="s">
        <v>3018</v>
      </c>
      <c r="AC620" s="54" t="s">
        <v>2924</v>
      </c>
      <c r="AD620" s="54" t="s">
        <v>91</v>
      </c>
      <c r="AE620" s="55" t="str">
        <f t="shared" si="57"/>
        <v>1</v>
      </c>
      <c r="AF620" s="55">
        <v>19.0</v>
      </c>
      <c r="AG620" s="56">
        <f>AF620*0.309+AF620</f>
        <v>24.871</v>
      </c>
      <c r="AH620" s="55">
        <f t="shared" si="2"/>
        <v>-23.4</v>
      </c>
      <c r="AI620" s="55">
        <f t="shared" si="9"/>
        <v>26.6</v>
      </c>
      <c r="AJ620" s="41">
        <f t="shared" si="3"/>
        <v>0.2692307692</v>
      </c>
      <c r="AK620" s="55"/>
      <c r="AL620" s="55"/>
      <c r="AM620" s="55"/>
      <c r="AN620" s="55"/>
      <c r="AO620" s="55"/>
      <c r="AP620" s="55"/>
      <c r="AQ620" s="55"/>
      <c r="AR620" s="55"/>
    </row>
    <row r="621" ht="15.75" customHeight="1">
      <c r="A621" s="254"/>
      <c r="B621" s="255" t="s">
        <v>45</v>
      </c>
      <c r="C621" s="113" t="s">
        <v>3019</v>
      </c>
      <c r="D621" s="45" t="s">
        <v>3020</v>
      </c>
      <c r="E621" s="77">
        <v>1.0</v>
      </c>
      <c r="F621" s="42">
        <v>0.0</v>
      </c>
      <c r="G621" s="42" t="s">
        <v>47</v>
      </c>
      <c r="H621" s="45" t="s">
        <v>3021</v>
      </c>
      <c r="I621" s="47" t="s">
        <v>506</v>
      </c>
      <c r="J621" s="48"/>
      <c r="K621" s="48"/>
      <c r="L621" s="48"/>
      <c r="M621" s="43"/>
      <c r="N621" s="42">
        <v>1.0</v>
      </c>
      <c r="O621" s="49"/>
      <c r="P621" s="50"/>
      <c r="Q621" s="50"/>
      <c r="R621" s="50"/>
      <c r="S621" s="43"/>
      <c r="T621" s="43"/>
      <c r="U621" s="43"/>
      <c r="V621" s="43"/>
      <c r="W621" s="43"/>
      <c r="X621" s="43"/>
      <c r="Y621" s="51"/>
      <c r="Z621" s="52">
        <v>28.0</v>
      </c>
      <c r="AA621" s="42" t="s">
        <v>97</v>
      </c>
      <c r="AB621" s="53" t="s">
        <v>3022</v>
      </c>
      <c r="AC621" s="54" t="s">
        <v>2924</v>
      </c>
      <c r="AD621" s="54" t="s">
        <v>91</v>
      </c>
      <c r="AE621" s="55" t="str">
        <f t="shared" si="57"/>
        <v>1</v>
      </c>
      <c r="AF621" s="55">
        <v>20.0</v>
      </c>
      <c r="AG621" s="80">
        <f>AF621*0.2895+AF621</f>
        <v>25.79</v>
      </c>
      <c r="AH621" s="55">
        <f t="shared" si="2"/>
        <v>-25.2</v>
      </c>
      <c r="AI621" s="55">
        <f t="shared" si="9"/>
        <v>28</v>
      </c>
      <c r="AJ621" s="41">
        <f t="shared" si="3"/>
        <v>0.2857142857</v>
      </c>
      <c r="AK621" s="74"/>
      <c r="AL621" s="74"/>
      <c r="AM621" s="74"/>
      <c r="AN621" s="74"/>
      <c r="AO621" s="74"/>
      <c r="AP621" s="74"/>
      <c r="AQ621" s="74"/>
      <c r="AR621" s="74"/>
    </row>
    <row r="622" ht="15.75" customHeight="1">
      <c r="A622" s="284"/>
      <c r="B622" s="285" t="s">
        <v>45</v>
      </c>
      <c r="C622" s="119" t="s">
        <v>3023</v>
      </c>
      <c r="D622" s="159" t="s">
        <v>3024</v>
      </c>
      <c r="E622" s="30">
        <v>0.0</v>
      </c>
      <c r="F622" s="26">
        <v>0.0</v>
      </c>
      <c r="G622" s="26" t="s">
        <v>86</v>
      </c>
      <c r="H622" s="159" t="s">
        <v>3025</v>
      </c>
      <c r="I622" s="31" t="s">
        <v>3026</v>
      </c>
      <c r="J622" s="32"/>
      <c r="K622" s="32"/>
      <c r="L622" s="32"/>
      <c r="M622" s="27"/>
      <c r="N622" s="26">
        <v>0.0</v>
      </c>
      <c r="O622" s="33">
        <v>0.0</v>
      </c>
      <c r="P622" s="34"/>
      <c r="Q622" s="34"/>
      <c r="R622" s="34"/>
      <c r="S622" s="27"/>
      <c r="T622" s="27"/>
      <c r="U622" s="27"/>
      <c r="V622" s="27"/>
      <c r="W622" s="27"/>
      <c r="X622" s="27"/>
      <c r="Y622" s="35"/>
      <c r="Z622" s="36">
        <v>3.25</v>
      </c>
      <c r="AA622" s="26" t="s">
        <v>187</v>
      </c>
      <c r="AB622" s="160" t="s">
        <v>3027</v>
      </c>
      <c r="AC622" s="93" t="s">
        <v>2924</v>
      </c>
      <c r="AD622" s="93" t="s">
        <v>424</v>
      </c>
      <c r="AE622" s="39" t="str">
        <f t="shared" si="57"/>
        <v>2</v>
      </c>
      <c r="AF622" s="39">
        <v>2.25</v>
      </c>
      <c r="AG622" s="80">
        <f>AF622*0.4+AF622</f>
        <v>3.15</v>
      </c>
      <c r="AH622" s="55">
        <f t="shared" si="2"/>
        <v>-2.925</v>
      </c>
      <c r="AI622" s="55">
        <f t="shared" si="9"/>
        <v>3.15</v>
      </c>
      <c r="AJ622" s="41">
        <f t="shared" si="3"/>
        <v>0.3076923077</v>
      </c>
      <c r="AK622" s="74"/>
      <c r="AL622" s="74"/>
      <c r="AM622" s="74"/>
      <c r="AN622" s="74"/>
      <c r="AO622" s="74"/>
      <c r="AP622" s="74"/>
      <c r="AQ622" s="74"/>
      <c r="AR622" s="74"/>
    </row>
    <row r="623" ht="15.75" customHeight="1">
      <c r="A623" s="254"/>
      <c r="B623" s="255" t="s">
        <v>45</v>
      </c>
      <c r="C623" s="44" t="s">
        <v>3028</v>
      </c>
      <c r="D623" s="45" t="s">
        <v>3029</v>
      </c>
      <c r="E623" s="77">
        <v>1.0</v>
      </c>
      <c r="F623" s="42">
        <v>0.0</v>
      </c>
      <c r="G623" s="42" t="s">
        <v>47</v>
      </c>
      <c r="H623" s="78" t="s">
        <v>3030</v>
      </c>
      <c r="I623" s="47" t="s">
        <v>3031</v>
      </c>
      <c r="J623" s="48"/>
      <c r="K623" s="48"/>
      <c r="L623" s="48"/>
      <c r="M623" s="43"/>
      <c r="N623" s="42">
        <v>1.0</v>
      </c>
      <c r="O623" s="49">
        <v>1000.0</v>
      </c>
      <c r="P623" s="50"/>
      <c r="Q623" s="50"/>
      <c r="R623" s="50"/>
      <c r="S623" s="43"/>
      <c r="T623" s="43"/>
      <c r="U623" s="43"/>
      <c r="V623" s="43"/>
      <c r="W623" s="43"/>
      <c r="X623" s="43"/>
      <c r="Y623" s="51"/>
      <c r="Z623" s="52">
        <v>6.0</v>
      </c>
      <c r="AA623" s="42" t="s">
        <v>97</v>
      </c>
      <c r="AB623" s="95" t="s">
        <v>3032</v>
      </c>
      <c r="AC623" s="54" t="s">
        <v>2924</v>
      </c>
      <c r="AD623" s="54" t="s">
        <v>91</v>
      </c>
      <c r="AE623" s="55" t="str">
        <f t="shared" si="57"/>
        <v>1</v>
      </c>
      <c r="AF623" s="55">
        <v>1.56</v>
      </c>
      <c r="AG623" s="80">
        <f>AF623*2.205+AF623</f>
        <v>4.9998</v>
      </c>
      <c r="AH623" s="55">
        <f t="shared" si="2"/>
        <v>-5.4</v>
      </c>
      <c r="AI623" s="55">
        <f t="shared" si="9"/>
        <v>2.184</v>
      </c>
      <c r="AJ623" s="41">
        <f t="shared" si="3"/>
        <v>0.74</v>
      </c>
      <c r="AK623" s="55"/>
      <c r="AL623" s="55"/>
      <c r="AM623" s="55"/>
      <c r="AN623" s="55"/>
      <c r="AO623" s="55"/>
      <c r="AP623" s="55"/>
      <c r="AQ623" s="55"/>
      <c r="AR623" s="55"/>
    </row>
    <row r="624" ht="15.75" customHeight="1">
      <c r="A624" s="215"/>
      <c r="B624" s="252" t="s">
        <v>45</v>
      </c>
      <c r="C624" s="61" t="s">
        <v>3033</v>
      </c>
      <c r="D624" s="62" t="s">
        <v>3034</v>
      </c>
      <c r="E624" s="106">
        <v>0.0</v>
      </c>
      <c r="F624" s="63">
        <v>0.0</v>
      </c>
      <c r="G624" s="63" t="s">
        <v>86</v>
      </c>
      <c r="H624" s="62" t="s">
        <v>3035</v>
      </c>
      <c r="I624" s="64" t="s">
        <v>3036</v>
      </c>
      <c r="J624" s="65"/>
      <c r="K624" s="65"/>
      <c r="L624" s="65"/>
      <c r="M624" s="66"/>
      <c r="N624" s="63">
        <v>0.0</v>
      </c>
      <c r="O624" s="67">
        <v>0.0</v>
      </c>
      <c r="P624" s="68"/>
      <c r="Q624" s="68"/>
      <c r="R624" s="68"/>
      <c r="S624" s="66"/>
      <c r="T624" s="66"/>
      <c r="U624" s="66"/>
      <c r="V624" s="66"/>
      <c r="W624" s="66"/>
      <c r="X624" s="66"/>
      <c r="Y624" s="69"/>
      <c r="Z624" s="70">
        <v>3.25</v>
      </c>
      <c r="AA624" s="63" t="s">
        <v>187</v>
      </c>
      <c r="AB624" s="104" t="s">
        <v>3037</v>
      </c>
      <c r="AC624" s="72" t="s">
        <v>2924</v>
      </c>
      <c r="AD624" s="72" t="s">
        <v>424</v>
      </c>
      <c r="AE624" s="74" t="str">
        <f t="shared" si="57"/>
        <v>2</v>
      </c>
      <c r="AF624" s="74">
        <v>2.25</v>
      </c>
      <c r="AG624" s="75">
        <f t="shared" ref="AG624:AG625" si="67">AF624*0.4+AF624</f>
        <v>3.15</v>
      </c>
      <c r="AH624" s="74">
        <f t="shared" si="2"/>
        <v>-2.925</v>
      </c>
      <c r="AI624" s="74">
        <f t="shared" si="9"/>
        <v>3.15</v>
      </c>
      <c r="AJ624" s="41">
        <f t="shared" si="3"/>
        <v>0.3076923077</v>
      </c>
      <c r="AK624" s="74"/>
      <c r="AL624" s="74"/>
      <c r="AM624" s="74"/>
      <c r="AN624" s="74"/>
      <c r="AO624" s="74"/>
      <c r="AP624" s="74"/>
      <c r="AQ624" s="74"/>
      <c r="AR624" s="74"/>
    </row>
    <row r="625" ht="15.75" customHeight="1">
      <c r="A625" s="194"/>
      <c r="B625" s="286" t="s">
        <v>45</v>
      </c>
      <c r="C625" s="83" t="s">
        <v>3038</v>
      </c>
      <c r="D625" s="45" t="s">
        <v>3039</v>
      </c>
      <c r="E625" s="77">
        <v>1.0</v>
      </c>
      <c r="F625" s="42">
        <v>0.0</v>
      </c>
      <c r="G625" s="42" t="s">
        <v>86</v>
      </c>
      <c r="H625" s="45" t="s">
        <v>3039</v>
      </c>
      <c r="I625" s="47" t="s">
        <v>3040</v>
      </c>
      <c r="J625" s="48"/>
      <c r="K625" s="48"/>
      <c r="L625" s="48"/>
      <c r="M625" s="43"/>
      <c r="N625" s="42">
        <v>1.0</v>
      </c>
      <c r="O625" s="49">
        <v>1000.0</v>
      </c>
      <c r="P625" s="50"/>
      <c r="Q625" s="50"/>
      <c r="R625" s="50"/>
      <c r="S625" s="43"/>
      <c r="T625" s="43"/>
      <c r="U625" s="43"/>
      <c r="V625" s="43"/>
      <c r="W625" s="43"/>
      <c r="X625" s="43"/>
      <c r="Y625" s="51"/>
      <c r="Z625" s="52">
        <v>2.0</v>
      </c>
      <c r="AA625" s="42" t="s">
        <v>187</v>
      </c>
      <c r="AB625" s="84" t="s">
        <v>3041</v>
      </c>
      <c r="AC625" s="54" t="s">
        <v>2924</v>
      </c>
      <c r="AD625" s="54" t="s">
        <v>99</v>
      </c>
      <c r="AE625" s="55" t="str">
        <f t="shared" si="57"/>
        <v>12</v>
      </c>
      <c r="AF625" s="55">
        <v>1.35</v>
      </c>
      <c r="AG625" s="56">
        <f t="shared" si="67"/>
        <v>1.89</v>
      </c>
      <c r="AH625" s="55">
        <f t="shared" si="2"/>
        <v>-1.8</v>
      </c>
      <c r="AI625" s="55">
        <f t="shared" si="9"/>
        <v>1.89</v>
      </c>
      <c r="AJ625" s="57">
        <f t="shared" si="3"/>
        <v>0.325</v>
      </c>
      <c r="AK625" s="55"/>
      <c r="AL625" s="55"/>
      <c r="AM625" s="55"/>
      <c r="AN625" s="55"/>
      <c r="AO625" s="55"/>
      <c r="AP625" s="55"/>
      <c r="AQ625" s="55"/>
      <c r="AR625" s="55"/>
    </row>
    <row r="626" ht="15.75" customHeight="1">
      <c r="A626" s="254"/>
      <c r="B626" s="255" t="s">
        <v>45</v>
      </c>
      <c r="C626" s="113" t="s">
        <v>3042</v>
      </c>
      <c r="D626" s="45" t="s">
        <v>3043</v>
      </c>
      <c r="E626" s="77">
        <v>1.0</v>
      </c>
      <c r="F626" s="42">
        <v>0.0</v>
      </c>
      <c r="G626" s="42" t="s">
        <v>47</v>
      </c>
      <c r="H626" s="78" t="s">
        <v>3044</v>
      </c>
      <c r="I626" s="47" t="s">
        <v>3045</v>
      </c>
      <c r="J626" s="48"/>
      <c r="K626" s="48"/>
      <c r="L626" s="48"/>
      <c r="M626" s="43"/>
      <c r="N626" s="42">
        <v>1.0</v>
      </c>
      <c r="O626" s="49">
        <v>1000.0</v>
      </c>
      <c r="P626" s="50"/>
      <c r="Q626" s="50"/>
      <c r="R626" s="50"/>
      <c r="S626" s="43"/>
      <c r="T626" s="43"/>
      <c r="U626" s="43"/>
      <c r="V626" s="43"/>
      <c r="W626" s="43"/>
      <c r="X626" s="43"/>
      <c r="Y626" s="51"/>
      <c r="Z626" s="52">
        <v>0.75</v>
      </c>
      <c r="AA626" s="42" t="s">
        <v>97</v>
      </c>
      <c r="AB626" s="53" t="s">
        <v>3046</v>
      </c>
      <c r="AC626" s="54" t="s">
        <v>2924</v>
      </c>
      <c r="AD626" s="54" t="s">
        <v>99</v>
      </c>
      <c r="AE626" s="55" t="str">
        <f t="shared" si="57"/>
        <v>12</v>
      </c>
      <c r="AF626" s="55">
        <v>0.48</v>
      </c>
      <c r="AG626" s="56">
        <f>AF626*0.45+AF626</f>
        <v>0.696</v>
      </c>
      <c r="AH626" s="55">
        <f t="shared" si="2"/>
        <v>-0.675</v>
      </c>
      <c r="AI626" s="55">
        <f t="shared" si="9"/>
        <v>0.672</v>
      </c>
      <c r="AJ626" s="41">
        <f t="shared" si="3"/>
        <v>0.36</v>
      </c>
      <c r="AK626" s="55"/>
      <c r="AL626" s="55"/>
      <c r="AM626" s="55"/>
      <c r="AN626" s="55"/>
      <c r="AO626" s="55"/>
      <c r="AP626" s="55"/>
      <c r="AQ626" s="55"/>
      <c r="AR626" s="55"/>
    </row>
    <row r="627" ht="15.75" customHeight="1">
      <c r="A627" s="254"/>
      <c r="B627" s="255" t="s">
        <v>45</v>
      </c>
      <c r="C627" s="113" t="s">
        <v>3047</v>
      </c>
      <c r="D627" s="45" t="s">
        <v>3048</v>
      </c>
      <c r="E627" s="77">
        <v>1.0</v>
      </c>
      <c r="F627" s="42">
        <v>0.0</v>
      </c>
      <c r="G627" s="42" t="s">
        <v>47</v>
      </c>
      <c r="H627" s="78" t="s">
        <v>3049</v>
      </c>
      <c r="I627" s="47" t="s">
        <v>3050</v>
      </c>
      <c r="J627" s="48"/>
      <c r="K627" s="48"/>
      <c r="L627" s="48"/>
      <c r="M627" s="43"/>
      <c r="N627" s="42">
        <v>1.0</v>
      </c>
      <c r="O627" s="49">
        <v>1000.0</v>
      </c>
      <c r="P627" s="50"/>
      <c r="Q627" s="50"/>
      <c r="R627" s="50"/>
      <c r="S627" s="43"/>
      <c r="T627" s="43"/>
      <c r="U627" s="43"/>
      <c r="V627" s="43"/>
      <c r="W627" s="43"/>
      <c r="X627" s="43"/>
      <c r="Y627" s="51"/>
      <c r="Z627" s="52">
        <v>0.65</v>
      </c>
      <c r="AA627" s="42" t="s">
        <v>111</v>
      </c>
      <c r="AB627" s="53" t="s">
        <v>3051</v>
      </c>
      <c r="AC627" s="54" t="s">
        <v>2924</v>
      </c>
      <c r="AD627" s="54" t="s">
        <v>99</v>
      </c>
      <c r="AE627" s="55" t="str">
        <f t="shared" si="57"/>
        <v>12</v>
      </c>
      <c r="AF627" s="55">
        <v>0.42</v>
      </c>
      <c r="AG627" s="56">
        <f t="shared" ref="AG627:AG628" si="68">AF627*0.4+AF627</f>
        <v>0.588</v>
      </c>
      <c r="AH627" s="55">
        <f t="shared" si="2"/>
        <v>-0.585</v>
      </c>
      <c r="AI627" s="55">
        <f t="shared" si="9"/>
        <v>0.588</v>
      </c>
      <c r="AJ627" s="41">
        <f t="shared" si="3"/>
        <v>0.3538461538</v>
      </c>
      <c r="AK627" s="55"/>
      <c r="AL627" s="55"/>
      <c r="AM627" s="55"/>
      <c r="AN627" s="55"/>
      <c r="AO627" s="55"/>
      <c r="AP627" s="55"/>
      <c r="AQ627" s="55"/>
      <c r="AR627" s="55"/>
    </row>
    <row r="628" ht="15.75" customHeight="1">
      <c r="A628" s="194"/>
      <c r="B628" s="286" t="s">
        <v>45</v>
      </c>
      <c r="C628" s="83" t="s">
        <v>3052</v>
      </c>
      <c r="D628" s="45" t="s">
        <v>3053</v>
      </c>
      <c r="E628" s="77">
        <v>1.0</v>
      </c>
      <c r="F628" s="42">
        <v>0.0</v>
      </c>
      <c r="G628" s="42" t="s">
        <v>47</v>
      </c>
      <c r="H628" s="78" t="s">
        <v>3054</v>
      </c>
      <c r="I628" s="47" t="s">
        <v>3055</v>
      </c>
      <c r="J628" s="48"/>
      <c r="K628" s="48"/>
      <c r="L628" s="48"/>
      <c r="M628" s="43"/>
      <c r="N628" s="42">
        <v>1.0</v>
      </c>
      <c r="O628" s="49">
        <v>1000.0</v>
      </c>
      <c r="P628" s="50"/>
      <c r="Q628" s="50"/>
      <c r="R628" s="50"/>
      <c r="S628" s="43"/>
      <c r="T628" s="43"/>
      <c r="U628" s="43"/>
      <c r="V628" s="43"/>
      <c r="W628" s="43"/>
      <c r="X628" s="43"/>
      <c r="Y628" s="51"/>
      <c r="Z628" s="52">
        <v>3.99</v>
      </c>
      <c r="AA628" s="42" t="s">
        <v>268</v>
      </c>
      <c r="AB628" s="84" t="s">
        <v>3056</v>
      </c>
      <c r="AC628" s="54" t="s">
        <v>2924</v>
      </c>
      <c r="AD628" s="54" t="s">
        <v>92</v>
      </c>
      <c r="AE628" s="55" t="str">
        <f t="shared" si="57"/>
        <v>6</v>
      </c>
      <c r="AF628" s="55">
        <v>2.68</v>
      </c>
      <c r="AG628" s="80">
        <f t="shared" si="68"/>
        <v>3.752</v>
      </c>
      <c r="AH628" s="55">
        <f t="shared" si="2"/>
        <v>-3.591</v>
      </c>
      <c r="AI628" s="55">
        <f t="shared" si="9"/>
        <v>3.752</v>
      </c>
      <c r="AJ628" s="41">
        <f t="shared" si="3"/>
        <v>0.328320802</v>
      </c>
      <c r="AK628" s="74"/>
      <c r="AL628" s="74"/>
      <c r="AM628" s="74"/>
      <c r="AN628" s="74"/>
      <c r="AO628" s="74"/>
      <c r="AP628" s="74"/>
      <c r="AQ628" s="74"/>
      <c r="AR628" s="74"/>
    </row>
    <row r="629" ht="15.75" customHeight="1">
      <c r="A629" s="215"/>
      <c r="B629" s="143" t="s">
        <v>45</v>
      </c>
      <c r="C629" s="61" t="s">
        <v>3057</v>
      </c>
      <c r="D629" s="62" t="s">
        <v>3058</v>
      </c>
      <c r="E629" s="63">
        <v>0.0</v>
      </c>
      <c r="F629" s="63">
        <v>0.0</v>
      </c>
      <c r="G629" s="63" t="s">
        <v>86</v>
      </c>
      <c r="H629" s="102" t="s">
        <v>3059</v>
      </c>
      <c r="I629" s="121" t="s">
        <v>3060</v>
      </c>
      <c r="J629" s="65"/>
      <c r="K629" s="65"/>
      <c r="L629" s="65"/>
      <c r="M629" s="66"/>
      <c r="N629" s="63">
        <v>0.0</v>
      </c>
      <c r="O629" s="67">
        <v>0.0</v>
      </c>
      <c r="P629" s="68"/>
      <c r="Q629" s="68"/>
      <c r="R629" s="68"/>
      <c r="S629" s="66"/>
      <c r="T629" s="66"/>
      <c r="U629" s="66"/>
      <c r="V629" s="66"/>
      <c r="W629" s="66"/>
      <c r="X629" s="66"/>
      <c r="Y629" s="69"/>
      <c r="Z629" s="70">
        <v>1.35</v>
      </c>
      <c r="AA629" s="63" t="s">
        <v>298</v>
      </c>
      <c r="AB629" s="71" t="s">
        <v>3061</v>
      </c>
      <c r="AC629" s="72" t="s">
        <v>2924</v>
      </c>
      <c r="AD629" s="72" t="s">
        <v>99</v>
      </c>
      <c r="AE629" s="74" t="str">
        <f t="shared" si="57"/>
        <v>12</v>
      </c>
      <c r="AF629" s="74">
        <v>0.8</v>
      </c>
      <c r="AG629" s="75">
        <f>AF629*0.5+AF629</f>
        <v>1.2</v>
      </c>
      <c r="AH629" s="74">
        <f t="shared" si="2"/>
        <v>-1.215</v>
      </c>
      <c r="AI629" s="74">
        <f t="shared" si="9"/>
        <v>1.12</v>
      </c>
      <c r="AJ629" s="41">
        <f t="shared" si="3"/>
        <v>0.4074074074</v>
      </c>
      <c r="AK629" s="74"/>
      <c r="AL629" s="74"/>
      <c r="AM629" s="74"/>
      <c r="AN629" s="74"/>
      <c r="AO629" s="74"/>
      <c r="AP629" s="74"/>
      <c r="AQ629" s="74"/>
      <c r="AR629" s="74"/>
    </row>
    <row r="630" ht="15.75" customHeight="1">
      <c r="A630" s="254"/>
      <c r="B630" s="255" t="s">
        <v>45</v>
      </c>
      <c r="C630" s="113" t="s">
        <v>3062</v>
      </c>
      <c r="D630" s="45" t="s">
        <v>3063</v>
      </c>
      <c r="E630" s="77">
        <v>1.0</v>
      </c>
      <c r="F630" s="42">
        <v>0.0</v>
      </c>
      <c r="G630" s="42" t="s">
        <v>47</v>
      </c>
      <c r="H630" s="78" t="s">
        <v>3064</v>
      </c>
      <c r="I630" s="47" t="s">
        <v>3065</v>
      </c>
      <c r="J630" s="48"/>
      <c r="K630" s="48"/>
      <c r="L630" s="48"/>
      <c r="M630" s="43"/>
      <c r="N630" s="42">
        <v>1.0</v>
      </c>
      <c r="O630" s="49">
        <v>1000.0</v>
      </c>
      <c r="P630" s="50"/>
      <c r="Q630" s="50"/>
      <c r="R630" s="50"/>
      <c r="S630" s="43"/>
      <c r="T630" s="43"/>
      <c r="U630" s="43"/>
      <c r="V630" s="43"/>
      <c r="W630" s="43"/>
      <c r="X630" s="43"/>
      <c r="Y630" s="51"/>
      <c r="Z630" s="52">
        <v>0.85</v>
      </c>
      <c r="AA630" s="42" t="s">
        <v>97</v>
      </c>
      <c r="AB630" s="53" t="s">
        <v>3066</v>
      </c>
      <c r="AC630" s="54" t="s">
        <v>2924</v>
      </c>
      <c r="AD630" s="54" t="s">
        <v>99</v>
      </c>
      <c r="AE630" s="55" t="str">
        <f t="shared" si="57"/>
        <v>12</v>
      </c>
      <c r="AF630" s="55">
        <v>0.44</v>
      </c>
      <c r="AG630" s="80">
        <f>AF630*0.6+AF630</f>
        <v>0.704</v>
      </c>
      <c r="AH630" s="55">
        <f t="shared" si="2"/>
        <v>-0.765</v>
      </c>
      <c r="AI630" s="55">
        <f t="shared" si="9"/>
        <v>0.616</v>
      </c>
      <c r="AJ630" s="41">
        <f t="shared" si="3"/>
        <v>0.4823529412</v>
      </c>
      <c r="AK630" s="74"/>
      <c r="AL630" s="74"/>
      <c r="AM630" s="74"/>
      <c r="AN630" s="74"/>
      <c r="AO630" s="74"/>
      <c r="AP630" s="74"/>
      <c r="AQ630" s="74"/>
      <c r="AR630" s="74"/>
    </row>
    <row r="631" ht="15.75" customHeight="1">
      <c r="A631" s="194"/>
      <c r="B631" s="286" t="s">
        <v>45</v>
      </c>
      <c r="C631" s="83" t="s">
        <v>3067</v>
      </c>
      <c r="D631" s="45" t="s">
        <v>3068</v>
      </c>
      <c r="E631" s="77">
        <v>1.0</v>
      </c>
      <c r="F631" s="42">
        <v>0.0</v>
      </c>
      <c r="G631" s="42" t="s">
        <v>47</v>
      </c>
      <c r="H631" s="45" t="s">
        <v>3069</v>
      </c>
      <c r="I631" s="47" t="s">
        <v>3070</v>
      </c>
      <c r="J631" s="48"/>
      <c r="K631" s="48"/>
      <c r="L631" s="48"/>
      <c r="M631" s="43"/>
      <c r="N631" s="42">
        <v>1.0</v>
      </c>
      <c r="O631" s="49">
        <v>1000.0</v>
      </c>
      <c r="P631" s="50"/>
      <c r="Q631" s="50"/>
      <c r="R631" s="50"/>
      <c r="S631" s="43"/>
      <c r="T631" s="43"/>
      <c r="U631" s="43"/>
      <c r="V631" s="43"/>
      <c r="W631" s="43"/>
      <c r="X631" s="43"/>
      <c r="Y631" s="51"/>
      <c r="Z631" s="52">
        <v>3.25</v>
      </c>
      <c r="AA631" s="42" t="s">
        <v>187</v>
      </c>
      <c r="AB631" s="84" t="s">
        <v>3071</v>
      </c>
      <c r="AC631" s="54" t="s">
        <v>2924</v>
      </c>
      <c r="AD631" s="54" t="s">
        <v>424</v>
      </c>
      <c r="AE631" s="55" t="str">
        <f t="shared" si="57"/>
        <v>2</v>
      </c>
      <c r="AF631" s="55">
        <v>2.25</v>
      </c>
      <c r="AG631" s="80">
        <f>AF631*0.4+AF631</f>
        <v>3.15</v>
      </c>
      <c r="AH631" s="55">
        <f t="shared" si="2"/>
        <v>-2.925</v>
      </c>
      <c r="AI631" s="55">
        <f t="shared" si="9"/>
        <v>3.15</v>
      </c>
      <c r="AJ631" s="41">
        <f t="shared" si="3"/>
        <v>0.3076923077</v>
      </c>
      <c r="AK631" s="74"/>
      <c r="AL631" s="74"/>
      <c r="AM631" s="74"/>
      <c r="AN631" s="74"/>
      <c r="AO631" s="74"/>
      <c r="AP631" s="74"/>
      <c r="AQ631" s="74"/>
      <c r="AR631" s="74"/>
    </row>
    <row r="632" ht="15.75" customHeight="1">
      <c r="A632" s="194"/>
      <c r="B632" s="148" t="s">
        <v>45</v>
      </c>
      <c r="C632" s="83" t="s">
        <v>3072</v>
      </c>
      <c r="D632" s="45" t="s">
        <v>3073</v>
      </c>
      <c r="E632" s="42">
        <v>1.0</v>
      </c>
      <c r="F632" s="42">
        <v>0.0</v>
      </c>
      <c r="G632" s="42" t="s">
        <v>47</v>
      </c>
      <c r="H632" s="78" t="s">
        <v>3074</v>
      </c>
      <c r="I632" s="47" t="s">
        <v>3075</v>
      </c>
      <c r="J632" s="48"/>
      <c r="K632" s="48"/>
      <c r="L632" s="48"/>
      <c r="M632" s="43"/>
      <c r="N632" s="42">
        <v>1.0</v>
      </c>
      <c r="O632" s="49">
        <v>1000.0</v>
      </c>
      <c r="P632" s="50"/>
      <c r="Q632" s="50"/>
      <c r="R632" s="50"/>
      <c r="S632" s="43"/>
      <c r="T632" s="43"/>
      <c r="U632" s="43"/>
      <c r="V632" s="43"/>
      <c r="W632" s="43"/>
      <c r="X632" s="43"/>
      <c r="Y632" s="51"/>
      <c r="Z632" s="52">
        <v>0.65</v>
      </c>
      <c r="AA632" s="42" t="s">
        <v>1712</v>
      </c>
      <c r="AB632" s="84" t="s">
        <v>3076</v>
      </c>
      <c r="AC632" s="54" t="s">
        <v>2924</v>
      </c>
      <c r="AD632" s="54" t="s">
        <v>99</v>
      </c>
      <c r="AE632" s="55" t="str">
        <f t="shared" si="57"/>
        <v>12</v>
      </c>
      <c r="AF632" s="55">
        <v>0.41</v>
      </c>
      <c r="AG632" s="56">
        <f>AF632*0.45+AF632</f>
        <v>0.5945</v>
      </c>
      <c r="AH632" s="55">
        <f t="shared" si="2"/>
        <v>-0.585</v>
      </c>
      <c r="AI632" s="55">
        <f t="shared" si="9"/>
        <v>0.574</v>
      </c>
      <c r="AJ632" s="41">
        <f t="shared" si="3"/>
        <v>0.3692307692</v>
      </c>
      <c r="AK632" s="55"/>
      <c r="AL632" s="55"/>
      <c r="AM632" s="55"/>
      <c r="AN632" s="55"/>
      <c r="AO632" s="55"/>
      <c r="AP632" s="55"/>
      <c r="AQ632" s="55"/>
      <c r="AR632" s="55"/>
    </row>
    <row r="633" ht="15.75" customHeight="1">
      <c r="A633" s="262"/>
      <c r="B633" s="263" t="s">
        <v>45</v>
      </c>
      <c r="C633" s="111" t="s">
        <v>3077</v>
      </c>
      <c r="D633" s="62" t="s">
        <v>3078</v>
      </c>
      <c r="E633" s="106">
        <v>0.0</v>
      </c>
      <c r="F633" s="63">
        <v>0.0</v>
      </c>
      <c r="G633" s="63" t="s">
        <v>86</v>
      </c>
      <c r="H633" s="102" t="s">
        <v>3079</v>
      </c>
      <c r="I633" s="64" t="s">
        <v>3080</v>
      </c>
      <c r="J633" s="65"/>
      <c r="K633" s="65"/>
      <c r="L633" s="65"/>
      <c r="M633" s="66"/>
      <c r="N633" s="63">
        <v>0.0</v>
      </c>
      <c r="O633" s="67">
        <v>0.0</v>
      </c>
      <c r="P633" s="68"/>
      <c r="Q633" s="68"/>
      <c r="R633" s="68"/>
      <c r="S633" s="66"/>
      <c r="T633" s="66"/>
      <c r="U633" s="66"/>
      <c r="V633" s="66"/>
      <c r="W633" s="66"/>
      <c r="X633" s="66"/>
      <c r="Y633" s="69"/>
      <c r="Z633" s="70">
        <v>0.65</v>
      </c>
      <c r="AA633" s="63" t="s">
        <v>256</v>
      </c>
      <c r="AB633" s="104" t="s">
        <v>3081</v>
      </c>
      <c r="AC633" s="72" t="s">
        <v>2924</v>
      </c>
      <c r="AD633" s="72" t="s">
        <v>99</v>
      </c>
      <c r="AE633" s="74" t="str">
        <f t="shared" si="57"/>
        <v>12</v>
      </c>
      <c r="AF633" s="74">
        <v>0.22</v>
      </c>
      <c r="AG633" s="75">
        <f>AF633*1.25+AF633</f>
        <v>0.495</v>
      </c>
      <c r="AH633" s="55">
        <f t="shared" si="2"/>
        <v>-0.585</v>
      </c>
      <c r="AI633" s="55">
        <f t="shared" si="9"/>
        <v>0.308</v>
      </c>
      <c r="AJ633" s="41">
        <f t="shared" si="3"/>
        <v>0.6615384615</v>
      </c>
      <c r="AK633" s="74"/>
      <c r="AL633" s="74"/>
      <c r="AM633" s="74"/>
      <c r="AN633" s="74"/>
      <c r="AO633" s="74"/>
      <c r="AP633" s="74"/>
      <c r="AQ633" s="74"/>
      <c r="AR633" s="74"/>
    </row>
    <row r="634" ht="15.75" customHeight="1">
      <c r="A634" s="262"/>
      <c r="B634" s="263" t="s">
        <v>45</v>
      </c>
      <c r="C634" s="105" t="s">
        <v>3082</v>
      </c>
      <c r="D634" s="102" t="s">
        <v>3083</v>
      </c>
      <c r="E634" s="106">
        <v>0.0</v>
      </c>
      <c r="F634" s="63">
        <v>0.0</v>
      </c>
      <c r="G634" s="63" t="s">
        <v>86</v>
      </c>
      <c r="H634" s="102" t="s">
        <v>3084</v>
      </c>
      <c r="I634" s="64" t="s">
        <v>3085</v>
      </c>
      <c r="J634" s="65"/>
      <c r="K634" s="65"/>
      <c r="L634" s="65"/>
      <c r="M634" s="66"/>
      <c r="N634" s="63">
        <v>0.0</v>
      </c>
      <c r="O634" s="67">
        <v>0.0</v>
      </c>
      <c r="P634" s="68"/>
      <c r="Q634" s="68"/>
      <c r="R634" s="68"/>
      <c r="S634" s="66"/>
      <c r="T634" s="66"/>
      <c r="U634" s="66"/>
      <c r="V634" s="66"/>
      <c r="W634" s="66"/>
      <c r="X634" s="66"/>
      <c r="Y634" s="69"/>
      <c r="Z634" s="70">
        <v>0.75</v>
      </c>
      <c r="AA634" s="63" t="s">
        <v>111</v>
      </c>
      <c r="AB634" s="104" t="s">
        <v>3086</v>
      </c>
      <c r="AC634" s="72" t="s">
        <v>2924</v>
      </c>
      <c r="AD634" s="72" t="s">
        <v>99</v>
      </c>
      <c r="AE634" s="74" t="str">
        <f t="shared" si="57"/>
        <v>12</v>
      </c>
      <c r="AF634" s="74">
        <v>0.34</v>
      </c>
      <c r="AG634" s="75">
        <f>AF634*0.9+AF634</f>
        <v>0.646</v>
      </c>
      <c r="AH634" s="74">
        <f t="shared" si="2"/>
        <v>-0.675</v>
      </c>
      <c r="AI634" s="74">
        <f t="shared" si="9"/>
        <v>0.476</v>
      </c>
      <c r="AJ634" s="41">
        <f t="shared" si="3"/>
        <v>0.5466666667</v>
      </c>
      <c r="AK634" s="74"/>
      <c r="AL634" s="74"/>
      <c r="AM634" s="74"/>
      <c r="AN634" s="74"/>
      <c r="AO634" s="74"/>
      <c r="AP634" s="74"/>
      <c r="AQ634" s="74"/>
      <c r="AR634" s="74"/>
    </row>
    <row r="635" ht="15.75" customHeight="1">
      <c r="A635" s="215"/>
      <c r="B635" s="252" t="s">
        <v>45</v>
      </c>
      <c r="C635" s="61" t="s">
        <v>3087</v>
      </c>
      <c r="D635" s="62" t="s">
        <v>3088</v>
      </c>
      <c r="E635" s="106">
        <v>0.0</v>
      </c>
      <c r="F635" s="63">
        <v>0.0</v>
      </c>
      <c r="G635" s="63" t="s">
        <v>86</v>
      </c>
      <c r="H635" s="102" t="s">
        <v>3089</v>
      </c>
      <c r="I635" s="64" t="s">
        <v>3090</v>
      </c>
      <c r="J635" s="65"/>
      <c r="K635" s="65"/>
      <c r="L635" s="65"/>
      <c r="M635" s="66"/>
      <c r="N635" s="63">
        <v>0.0</v>
      </c>
      <c r="O635" s="67">
        <v>0.0</v>
      </c>
      <c r="P635" s="68"/>
      <c r="Q635" s="68"/>
      <c r="R635" s="68"/>
      <c r="S635" s="66"/>
      <c r="T635" s="66"/>
      <c r="U635" s="66"/>
      <c r="V635" s="66"/>
      <c r="W635" s="66"/>
      <c r="X635" s="66"/>
      <c r="Y635" s="69"/>
      <c r="Z635" s="70">
        <v>0.45</v>
      </c>
      <c r="AA635" s="63" t="s">
        <v>417</v>
      </c>
      <c r="AB635" s="71" t="s">
        <v>3091</v>
      </c>
      <c r="AC635" s="72" t="s">
        <v>2924</v>
      </c>
      <c r="AD635" s="72" t="s">
        <v>99</v>
      </c>
      <c r="AE635" s="74" t="str">
        <f t="shared" si="57"/>
        <v>12</v>
      </c>
      <c r="AF635" s="74">
        <v>0.01</v>
      </c>
      <c r="AG635" s="75">
        <f>AF635*40+AF635</f>
        <v>0.41</v>
      </c>
      <c r="AH635" s="74">
        <f t="shared" si="2"/>
        <v>-0.405</v>
      </c>
      <c r="AI635" s="74">
        <f t="shared" si="9"/>
        <v>0.014</v>
      </c>
      <c r="AJ635" s="41">
        <f t="shared" si="3"/>
        <v>0.9777777778</v>
      </c>
      <c r="AK635" s="74"/>
      <c r="AL635" s="74"/>
      <c r="AM635" s="74"/>
      <c r="AN635" s="74"/>
      <c r="AO635" s="74"/>
      <c r="AP635" s="74"/>
      <c r="AQ635" s="74"/>
      <c r="AR635" s="74"/>
    </row>
    <row r="636" ht="15.75" customHeight="1">
      <c r="A636" s="194"/>
      <c r="B636" s="148" t="s">
        <v>45</v>
      </c>
      <c r="C636" s="83" t="s">
        <v>3092</v>
      </c>
      <c r="D636" s="45" t="s">
        <v>3093</v>
      </c>
      <c r="E636" s="77">
        <v>1.0</v>
      </c>
      <c r="F636" s="42">
        <v>0.0</v>
      </c>
      <c r="G636" s="42" t="s">
        <v>47</v>
      </c>
      <c r="H636" s="78" t="s">
        <v>3094</v>
      </c>
      <c r="I636" s="47" t="s">
        <v>3095</v>
      </c>
      <c r="J636" s="48"/>
      <c r="K636" s="48"/>
      <c r="L636" s="48"/>
      <c r="M636" s="43"/>
      <c r="N636" s="42">
        <v>1.0</v>
      </c>
      <c r="O636" s="49">
        <v>1000.0</v>
      </c>
      <c r="P636" s="50"/>
      <c r="Q636" s="50"/>
      <c r="R636" s="50"/>
      <c r="S636" s="43"/>
      <c r="T636" s="43"/>
      <c r="U636" s="43"/>
      <c r="V636" s="43"/>
      <c r="W636" s="43"/>
      <c r="X636" s="43"/>
      <c r="Y636" s="51"/>
      <c r="Z636" s="52">
        <v>1.35</v>
      </c>
      <c r="AA636" s="42" t="s">
        <v>298</v>
      </c>
      <c r="AB636" s="84" t="s">
        <v>3096</v>
      </c>
      <c r="AC636" s="54" t="s">
        <v>2924</v>
      </c>
      <c r="AD636" s="54" t="s">
        <v>99</v>
      </c>
      <c r="AE636" s="55" t="str">
        <f t="shared" si="57"/>
        <v>12</v>
      </c>
      <c r="AF636" s="55">
        <v>0.82</v>
      </c>
      <c r="AG636" s="80">
        <f t="shared" ref="AG636:AG639" si="69">AF636*0.46+AF636</f>
        <v>1.1972</v>
      </c>
      <c r="AH636" s="55">
        <f t="shared" si="2"/>
        <v>-1.215</v>
      </c>
      <c r="AI636" s="55">
        <f t="shared" si="9"/>
        <v>1.148</v>
      </c>
      <c r="AJ636" s="41">
        <f t="shared" si="3"/>
        <v>0.3925925926</v>
      </c>
      <c r="AK636" s="131"/>
      <c r="AL636" s="131"/>
      <c r="AM636" s="131"/>
      <c r="AN636" s="131"/>
      <c r="AO636" s="131"/>
      <c r="AP636" s="131"/>
      <c r="AQ636" s="131"/>
      <c r="AR636" s="131"/>
    </row>
    <row r="637" ht="15.75" customHeight="1">
      <c r="A637" s="194"/>
      <c r="B637" s="148" t="s">
        <v>45</v>
      </c>
      <c r="C637" s="83" t="s">
        <v>3097</v>
      </c>
      <c r="D637" s="45" t="s">
        <v>3098</v>
      </c>
      <c r="E637" s="77">
        <v>1.0</v>
      </c>
      <c r="F637" s="42">
        <v>0.0</v>
      </c>
      <c r="G637" s="42" t="s">
        <v>47</v>
      </c>
      <c r="H637" s="78" t="s">
        <v>3094</v>
      </c>
      <c r="I637" s="47" t="s">
        <v>3095</v>
      </c>
      <c r="J637" s="48"/>
      <c r="K637" s="48"/>
      <c r="L637" s="48"/>
      <c r="M637" s="43"/>
      <c r="N637" s="42">
        <v>1.0</v>
      </c>
      <c r="O637" s="49">
        <v>1000.0</v>
      </c>
      <c r="P637" s="50"/>
      <c r="Q637" s="50"/>
      <c r="R637" s="50"/>
      <c r="S637" s="43"/>
      <c r="T637" s="43"/>
      <c r="U637" s="43"/>
      <c r="V637" s="43"/>
      <c r="W637" s="43"/>
      <c r="X637" s="43"/>
      <c r="Y637" s="51"/>
      <c r="Z637" s="52">
        <v>1.35</v>
      </c>
      <c r="AA637" s="42" t="s">
        <v>298</v>
      </c>
      <c r="AB637" s="84" t="s">
        <v>3099</v>
      </c>
      <c r="AC637" s="54" t="s">
        <v>2924</v>
      </c>
      <c r="AD637" s="54" t="s">
        <v>99</v>
      </c>
      <c r="AE637" s="55" t="str">
        <f t="shared" si="57"/>
        <v>12</v>
      </c>
      <c r="AF637" s="55">
        <v>0.82</v>
      </c>
      <c r="AG637" s="80">
        <f t="shared" si="69"/>
        <v>1.1972</v>
      </c>
      <c r="AH637" s="55">
        <f t="shared" si="2"/>
        <v>-1.215</v>
      </c>
      <c r="AI637" s="55">
        <f t="shared" si="9"/>
        <v>1.148</v>
      </c>
      <c r="AJ637" s="41">
        <f t="shared" si="3"/>
        <v>0.3925925926</v>
      </c>
      <c r="AK637" s="74"/>
      <c r="AL637" s="74"/>
      <c r="AM637" s="74"/>
      <c r="AN637" s="74"/>
      <c r="AO637" s="74"/>
      <c r="AP637" s="74"/>
      <c r="AQ637" s="74"/>
      <c r="AR637" s="74"/>
    </row>
    <row r="638" ht="15.75" customHeight="1">
      <c r="A638" s="194"/>
      <c r="B638" s="148" t="s">
        <v>45</v>
      </c>
      <c r="C638" s="83" t="s">
        <v>3100</v>
      </c>
      <c r="D638" s="45" t="s">
        <v>3101</v>
      </c>
      <c r="E638" s="77">
        <v>1.0</v>
      </c>
      <c r="F638" s="42">
        <v>0.0</v>
      </c>
      <c r="G638" s="42" t="s">
        <v>47</v>
      </c>
      <c r="H638" s="89" t="s">
        <v>3102</v>
      </c>
      <c r="I638" s="47" t="s">
        <v>3103</v>
      </c>
      <c r="J638" s="48"/>
      <c r="K638" s="48"/>
      <c r="L638" s="48"/>
      <c r="M638" s="43"/>
      <c r="N638" s="42">
        <v>1.0</v>
      </c>
      <c r="O638" s="49">
        <v>1000.0</v>
      </c>
      <c r="P638" s="50"/>
      <c r="Q638" s="50"/>
      <c r="R638" s="50"/>
      <c r="S638" s="43"/>
      <c r="T638" s="43"/>
      <c r="U638" s="43"/>
      <c r="V638" s="43"/>
      <c r="W638" s="43"/>
      <c r="X638" s="43"/>
      <c r="Y638" s="51"/>
      <c r="Z638" s="52">
        <v>1.35</v>
      </c>
      <c r="AA638" s="42" t="s">
        <v>298</v>
      </c>
      <c r="AB638" s="84" t="s">
        <v>3104</v>
      </c>
      <c r="AC638" s="54" t="s">
        <v>2924</v>
      </c>
      <c r="AD638" s="54" t="s">
        <v>99</v>
      </c>
      <c r="AE638" s="55" t="str">
        <f t="shared" si="57"/>
        <v>12</v>
      </c>
      <c r="AF638" s="55">
        <v>0.82</v>
      </c>
      <c r="AG638" s="80">
        <f t="shared" si="69"/>
        <v>1.1972</v>
      </c>
      <c r="AH638" s="55">
        <f t="shared" si="2"/>
        <v>-1.215</v>
      </c>
      <c r="AI638" s="55">
        <f t="shared" si="9"/>
        <v>1.148</v>
      </c>
      <c r="AJ638" s="41">
        <f t="shared" si="3"/>
        <v>0.3925925926</v>
      </c>
      <c r="AK638" s="74"/>
      <c r="AL638" s="74"/>
      <c r="AM638" s="74"/>
      <c r="AN638" s="74"/>
      <c r="AO638" s="74"/>
      <c r="AP638" s="74"/>
      <c r="AQ638" s="74"/>
      <c r="AR638" s="74"/>
    </row>
    <row r="639" ht="15.75" customHeight="1">
      <c r="A639" s="215"/>
      <c r="B639" s="143" t="s">
        <v>45</v>
      </c>
      <c r="C639" s="61" t="s">
        <v>3105</v>
      </c>
      <c r="D639" s="62" t="s">
        <v>3106</v>
      </c>
      <c r="E639" s="106">
        <v>0.0</v>
      </c>
      <c r="F639" s="63">
        <v>0.0</v>
      </c>
      <c r="G639" s="63" t="s">
        <v>86</v>
      </c>
      <c r="H639" s="102" t="s">
        <v>3107</v>
      </c>
      <c r="I639" s="64" t="s">
        <v>3108</v>
      </c>
      <c r="J639" s="65"/>
      <c r="K639" s="65"/>
      <c r="L639" s="65"/>
      <c r="M639" s="66"/>
      <c r="N639" s="63">
        <v>0.0</v>
      </c>
      <c r="O639" s="67">
        <v>0.0</v>
      </c>
      <c r="P639" s="68"/>
      <c r="Q639" s="68"/>
      <c r="R639" s="68"/>
      <c r="S639" s="66"/>
      <c r="T639" s="66"/>
      <c r="U639" s="66"/>
      <c r="V639" s="66"/>
      <c r="W639" s="66"/>
      <c r="X639" s="66"/>
      <c r="Y639" s="69"/>
      <c r="Z639" s="70">
        <v>1.35</v>
      </c>
      <c r="AA639" s="42" t="s">
        <v>298</v>
      </c>
      <c r="AB639" s="71" t="s">
        <v>3109</v>
      </c>
      <c r="AC639" s="72" t="s">
        <v>2924</v>
      </c>
      <c r="AD639" s="72" t="s">
        <v>99</v>
      </c>
      <c r="AE639" s="74" t="str">
        <f t="shared" si="57"/>
        <v>12</v>
      </c>
      <c r="AF639" s="74">
        <v>0.82</v>
      </c>
      <c r="AG639" s="80">
        <f t="shared" si="69"/>
        <v>1.1972</v>
      </c>
      <c r="AH639" s="74">
        <f t="shared" si="2"/>
        <v>-1.215</v>
      </c>
      <c r="AI639" s="74">
        <f t="shared" si="9"/>
        <v>1.148</v>
      </c>
      <c r="AJ639" s="41">
        <f t="shared" si="3"/>
        <v>0.3925925926</v>
      </c>
      <c r="AK639" s="150"/>
      <c r="AL639" s="150"/>
      <c r="AM639" s="150"/>
      <c r="AN639" s="150"/>
      <c r="AO639" s="150"/>
      <c r="AP639" s="150"/>
      <c r="AQ639" s="150"/>
      <c r="AR639" s="150"/>
    </row>
    <row r="640" ht="15.75" customHeight="1">
      <c r="A640" s="194"/>
      <c r="B640" s="148" t="s">
        <v>45</v>
      </c>
      <c r="C640" s="83" t="s">
        <v>3110</v>
      </c>
      <c r="D640" s="45" t="s">
        <v>3111</v>
      </c>
      <c r="E640" s="42">
        <v>1.0</v>
      </c>
      <c r="F640" s="42">
        <v>0.0</v>
      </c>
      <c r="G640" s="42" t="s">
        <v>47</v>
      </c>
      <c r="H640" s="45" t="s">
        <v>3112</v>
      </c>
      <c r="I640" s="47" t="s">
        <v>3113</v>
      </c>
      <c r="J640" s="48"/>
      <c r="K640" s="48"/>
      <c r="L640" s="48"/>
      <c r="M640" s="43"/>
      <c r="N640" s="42">
        <v>1.0</v>
      </c>
      <c r="O640" s="49">
        <v>1000.0</v>
      </c>
      <c r="P640" s="50"/>
      <c r="Q640" s="50"/>
      <c r="R640" s="50"/>
      <c r="S640" s="43"/>
      <c r="T640" s="43"/>
      <c r="U640" s="43"/>
      <c r="V640" s="43"/>
      <c r="W640" s="43"/>
      <c r="X640" s="43"/>
      <c r="Y640" s="51"/>
      <c r="Z640" s="52">
        <v>3.0</v>
      </c>
      <c r="AA640" s="42" t="s">
        <v>626</v>
      </c>
      <c r="AB640" s="84" t="s">
        <v>3114</v>
      </c>
      <c r="AC640" s="54" t="s">
        <v>2924</v>
      </c>
      <c r="AD640" s="54" t="s">
        <v>92</v>
      </c>
      <c r="AE640" s="55" t="str">
        <f t="shared" si="57"/>
        <v>6</v>
      </c>
      <c r="AF640" s="55">
        <v>1.8</v>
      </c>
      <c r="AG640" s="56">
        <f t="shared" ref="AG640:AG641" si="70">AF640*0.4+AF640</f>
        <v>2.52</v>
      </c>
      <c r="AH640" s="55">
        <f t="shared" si="2"/>
        <v>-2.7</v>
      </c>
      <c r="AI640" s="55">
        <f t="shared" si="9"/>
        <v>2.52</v>
      </c>
      <c r="AJ640" s="41">
        <f t="shared" si="3"/>
        <v>0.4</v>
      </c>
      <c r="AK640" s="55"/>
      <c r="AL640" s="55"/>
      <c r="AM640" s="55"/>
      <c r="AN640" s="55"/>
      <c r="AO640" s="55"/>
      <c r="AP640" s="55"/>
      <c r="AQ640" s="55"/>
      <c r="AR640" s="55"/>
    </row>
    <row r="641" ht="15.75" customHeight="1">
      <c r="A641" s="194"/>
      <c r="B641" s="148" t="s">
        <v>45</v>
      </c>
      <c r="C641" s="83" t="s">
        <v>3115</v>
      </c>
      <c r="D641" s="45" t="s">
        <v>3116</v>
      </c>
      <c r="E641" s="42">
        <v>1.0</v>
      </c>
      <c r="F641" s="42">
        <v>0.0</v>
      </c>
      <c r="G641" s="42" t="s">
        <v>47</v>
      </c>
      <c r="H641" s="78" t="s">
        <v>3117</v>
      </c>
      <c r="I641" s="47" t="s">
        <v>3118</v>
      </c>
      <c r="J641" s="48"/>
      <c r="K641" s="48"/>
      <c r="L641" s="48"/>
      <c r="M641" s="43"/>
      <c r="N641" s="42">
        <v>1.0</v>
      </c>
      <c r="O641" s="49">
        <v>1000.0</v>
      </c>
      <c r="P641" s="50"/>
      <c r="Q641" s="50"/>
      <c r="R641" s="50"/>
      <c r="S641" s="43"/>
      <c r="T641" s="43"/>
      <c r="U641" s="43"/>
      <c r="V641" s="43"/>
      <c r="W641" s="43"/>
      <c r="X641" s="43"/>
      <c r="Y641" s="51"/>
      <c r="Z641" s="52">
        <v>1.0</v>
      </c>
      <c r="AA641" s="42" t="s">
        <v>1712</v>
      </c>
      <c r="AB641" s="84" t="s">
        <v>3119</v>
      </c>
      <c r="AC641" s="54" t="s">
        <v>2924</v>
      </c>
      <c r="AD641" s="54" t="s">
        <v>99</v>
      </c>
      <c r="AE641" s="55" t="str">
        <f t="shared" si="57"/>
        <v>12</v>
      </c>
      <c r="AF641" s="55">
        <v>0.67</v>
      </c>
      <c r="AG641" s="80">
        <f t="shared" si="70"/>
        <v>0.938</v>
      </c>
      <c r="AH641" s="55">
        <f t="shared" si="2"/>
        <v>-0.9</v>
      </c>
      <c r="AI641" s="55">
        <f t="shared" si="9"/>
        <v>0.938</v>
      </c>
      <c r="AJ641" s="41">
        <f t="shared" si="3"/>
        <v>0.33</v>
      </c>
      <c r="AK641" s="150"/>
      <c r="AL641" s="150"/>
      <c r="AM641" s="150"/>
      <c r="AN641" s="150"/>
      <c r="AO641" s="150"/>
      <c r="AP641" s="150"/>
      <c r="AQ641" s="150"/>
      <c r="AR641" s="150"/>
    </row>
    <row r="642" ht="15.75" customHeight="1">
      <c r="A642" s="194"/>
      <c r="B642" s="148" t="s">
        <v>45</v>
      </c>
      <c r="C642" s="83" t="s">
        <v>3120</v>
      </c>
      <c r="D642" s="45" t="s">
        <v>3121</v>
      </c>
      <c r="E642" s="42">
        <v>1.0</v>
      </c>
      <c r="F642" s="42">
        <v>0.0</v>
      </c>
      <c r="G642" s="42" t="s">
        <v>47</v>
      </c>
      <c r="H642" s="78" t="s">
        <v>3122</v>
      </c>
      <c r="I642" s="47" t="s">
        <v>3123</v>
      </c>
      <c r="J642" s="48"/>
      <c r="K642" s="48"/>
      <c r="L642" s="48"/>
      <c r="M642" s="43"/>
      <c r="N642" s="42">
        <v>1.0</v>
      </c>
      <c r="O642" s="49">
        <v>1000.0</v>
      </c>
      <c r="P642" s="50"/>
      <c r="Q642" s="50"/>
      <c r="R642" s="50"/>
      <c r="S642" s="43"/>
      <c r="T642" s="43"/>
      <c r="U642" s="43"/>
      <c r="V642" s="43"/>
      <c r="W642" s="43"/>
      <c r="X642" s="43"/>
      <c r="Y642" s="51"/>
      <c r="Z642" s="52">
        <v>1.0</v>
      </c>
      <c r="AA642" s="42" t="s">
        <v>1712</v>
      </c>
      <c r="AB642" s="84" t="s">
        <v>3124</v>
      </c>
      <c r="AC642" s="54" t="s">
        <v>2924</v>
      </c>
      <c r="AD642" s="54" t="s">
        <v>99</v>
      </c>
      <c r="AE642" s="55" t="str">
        <f t="shared" si="57"/>
        <v>12</v>
      </c>
      <c r="AF642" s="55">
        <v>0.67</v>
      </c>
      <c r="AG642" s="80">
        <f>AF642*0.42+AF642</f>
        <v>0.9514</v>
      </c>
      <c r="AH642" s="55">
        <f t="shared" si="2"/>
        <v>-0.9</v>
      </c>
      <c r="AI642" s="55">
        <f t="shared" si="9"/>
        <v>0.938</v>
      </c>
      <c r="AJ642" s="41">
        <f t="shared" si="3"/>
        <v>0.33</v>
      </c>
      <c r="AK642" s="74"/>
      <c r="AL642" s="74"/>
      <c r="AM642" s="74"/>
      <c r="AN642" s="74"/>
      <c r="AO642" s="74"/>
      <c r="AP642" s="74"/>
      <c r="AQ642" s="74"/>
      <c r="AR642" s="74"/>
    </row>
    <row r="643" ht="15.75" customHeight="1">
      <c r="A643" s="194"/>
      <c r="B643" s="148" t="s">
        <v>45</v>
      </c>
      <c r="C643" s="83" t="s">
        <v>3125</v>
      </c>
      <c r="D643" s="45" t="s">
        <v>3126</v>
      </c>
      <c r="E643" s="42">
        <v>1.0</v>
      </c>
      <c r="F643" s="42">
        <v>0.0</v>
      </c>
      <c r="G643" s="42" t="s">
        <v>47</v>
      </c>
      <c r="H643" s="78" t="s">
        <v>3127</v>
      </c>
      <c r="I643" s="47" t="s">
        <v>3128</v>
      </c>
      <c r="J643" s="48"/>
      <c r="K643" s="48"/>
      <c r="L643" s="48"/>
      <c r="M643" s="43"/>
      <c r="N643" s="42">
        <v>1.0</v>
      </c>
      <c r="O643" s="49">
        <v>1000.0</v>
      </c>
      <c r="P643" s="50"/>
      <c r="Q643" s="50"/>
      <c r="R643" s="50"/>
      <c r="S643" s="43"/>
      <c r="T643" s="43"/>
      <c r="U643" s="43"/>
      <c r="V643" s="43"/>
      <c r="W643" s="43"/>
      <c r="X643" s="43"/>
      <c r="Y643" s="51"/>
      <c r="Z643" s="52">
        <v>0.99</v>
      </c>
      <c r="AA643" s="42" t="s">
        <v>1712</v>
      </c>
      <c r="AB643" s="84" t="s">
        <v>3129</v>
      </c>
      <c r="AC643" s="54" t="s">
        <v>2924</v>
      </c>
      <c r="AD643" s="54" t="s">
        <v>99</v>
      </c>
      <c r="AE643" s="55" t="str">
        <f t="shared" si="57"/>
        <v>12</v>
      </c>
      <c r="AF643" s="55">
        <v>0.64</v>
      </c>
      <c r="AG643" s="56">
        <f>AF643*0.41+AF643</f>
        <v>0.9024</v>
      </c>
      <c r="AH643" s="55">
        <f t="shared" si="2"/>
        <v>-0.891</v>
      </c>
      <c r="AI643" s="55">
        <f t="shared" si="9"/>
        <v>0.896</v>
      </c>
      <c r="AJ643" s="41">
        <f t="shared" si="3"/>
        <v>0.3535353535</v>
      </c>
      <c r="AK643" s="131"/>
      <c r="AL643" s="131"/>
      <c r="AM643" s="131"/>
      <c r="AN643" s="131"/>
      <c r="AO643" s="131"/>
      <c r="AP643" s="131"/>
      <c r="AQ643" s="131"/>
      <c r="AR643" s="131"/>
    </row>
    <row r="644" ht="15.75" customHeight="1">
      <c r="A644" s="194"/>
      <c r="B644" s="148" t="s">
        <v>45</v>
      </c>
      <c r="C644" s="83" t="s">
        <v>3130</v>
      </c>
      <c r="D644" s="45" t="s">
        <v>3131</v>
      </c>
      <c r="E644" s="42">
        <v>1.0</v>
      </c>
      <c r="F644" s="42">
        <v>0.0</v>
      </c>
      <c r="G644" s="42" t="s">
        <v>47</v>
      </c>
      <c r="H644" s="78" t="s">
        <v>3132</v>
      </c>
      <c r="I644" s="47" t="s">
        <v>3133</v>
      </c>
      <c r="J644" s="48"/>
      <c r="K644" s="48"/>
      <c r="L644" s="48"/>
      <c r="M644" s="43"/>
      <c r="N644" s="42">
        <v>1.0</v>
      </c>
      <c r="O644" s="49">
        <v>1000.0</v>
      </c>
      <c r="P644" s="50"/>
      <c r="Q644" s="50"/>
      <c r="R644" s="50"/>
      <c r="S644" s="43"/>
      <c r="T644" s="43"/>
      <c r="U644" s="43"/>
      <c r="V644" s="43"/>
      <c r="W644" s="43"/>
      <c r="X644" s="43"/>
      <c r="Y644" s="51"/>
      <c r="Z644" s="52">
        <v>0.89</v>
      </c>
      <c r="AA644" s="42" t="s">
        <v>1712</v>
      </c>
      <c r="AB644" s="84" t="s">
        <v>3134</v>
      </c>
      <c r="AC644" s="54" t="s">
        <v>2924</v>
      </c>
      <c r="AD644" s="54" t="s">
        <v>99</v>
      </c>
      <c r="AE644" s="55" t="str">
        <f t="shared" si="57"/>
        <v>12</v>
      </c>
      <c r="AF644" s="55">
        <v>0.58</v>
      </c>
      <c r="AG644" s="80">
        <f>AF644*0.458+AF644</f>
        <v>0.84564</v>
      </c>
      <c r="AH644" s="55">
        <f t="shared" si="2"/>
        <v>-0.801</v>
      </c>
      <c r="AI644" s="55">
        <f t="shared" si="9"/>
        <v>0.812</v>
      </c>
      <c r="AJ644" s="41">
        <f t="shared" si="3"/>
        <v>0.3483146067</v>
      </c>
      <c r="AK644" s="131"/>
      <c r="AL644" s="131"/>
      <c r="AM644" s="131"/>
      <c r="AN644" s="131"/>
      <c r="AO644" s="131"/>
      <c r="AP644" s="131"/>
      <c r="AQ644" s="131"/>
      <c r="AR644" s="131"/>
    </row>
    <row r="645" ht="15.75" customHeight="1">
      <c r="A645" s="194"/>
      <c r="B645" s="148" t="s">
        <v>45</v>
      </c>
      <c r="C645" s="83" t="s">
        <v>3135</v>
      </c>
      <c r="D645" s="45" t="s">
        <v>3136</v>
      </c>
      <c r="E645" s="42">
        <v>1.0</v>
      </c>
      <c r="F645" s="42">
        <v>0.0</v>
      </c>
      <c r="G645" s="42" t="s">
        <v>47</v>
      </c>
      <c r="H645" s="78" t="s">
        <v>3137</v>
      </c>
      <c r="I645" s="47" t="s">
        <v>3138</v>
      </c>
      <c r="J645" s="48"/>
      <c r="K645" s="48"/>
      <c r="L645" s="48"/>
      <c r="M645" s="43"/>
      <c r="N645" s="42">
        <v>1.0</v>
      </c>
      <c r="O645" s="49">
        <v>1000.0</v>
      </c>
      <c r="P645" s="50"/>
      <c r="Q645" s="50"/>
      <c r="R645" s="50"/>
      <c r="S645" s="43"/>
      <c r="T645" s="43"/>
      <c r="U645" s="43"/>
      <c r="V645" s="43"/>
      <c r="W645" s="43"/>
      <c r="X645" s="43"/>
      <c r="Y645" s="51"/>
      <c r="Z645" s="52">
        <v>1.05</v>
      </c>
      <c r="AA645" s="42" t="s">
        <v>1712</v>
      </c>
      <c r="AB645" s="84" t="s">
        <v>3139</v>
      </c>
      <c r="AC645" s="54" t="s">
        <v>2924</v>
      </c>
      <c r="AD645" s="54" t="s">
        <v>99</v>
      </c>
      <c r="AE645" s="55" t="str">
        <f t="shared" si="57"/>
        <v>12</v>
      </c>
      <c r="AF645" s="55">
        <v>0.69</v>
      </c>
      <c r="AG645" s="80">
        <f t="shared" ref="AG645:AG648" si="71">AF645*0.4+AF645</f>
        <v>0.966</v>
      </c>
      <c r="AH645" s="55">
        <f t="shared" si="2"/>
        <v>-0.945</v>
      </c>
      <c r="AI645" s="55">
        <f t="shared" si="9"/>
        <v>0.966</v>
      </c>
      <c r="AJ645" s="41">
        <f t="shared" si="3"/>
        <v>0.3428571429</v>
      </c>
      <c r="AK645" s="131"/>
      <c r="AL645" s="131"/>
      <c r="AM645" s="131"/>
      <c r="AN645" s="131"/>
      <c r="AO645" s="131"/>
      <c r="AP645" s="131"/>
      <c r="AQ645" s="131"/>
      <c r="AR645" s="131"/>
    </row>
    <row r="646" ht="15.75" customHeight="1">
      <c r="A646" s="194"/>
      <c r="B646" s="148" t="s">
        <v>45</v>
      </c>
      <c r="C646" s="83" t="s">
        <v>3140</v>
      </c>
      <c r="D646" s="45" t="s">
        <v>3141</v>
      </c>
      <c r="E646" s="42">
        <v>1.0</v>
      </c>
      <c r="F646" s="42">
        <v>0.0</v>
      </c>
      <c r="G646" s="42" t="s">
        <v>47</v>
      </c>
      <c r="H646" s="78" t="s">
        <v>3142</v>
      </c>
      <c r="I646" s="47" t="s">
        <v>3143</v>
      </c>
      <c r="J646" s="48"/>
      <c r="K646" s="48"/>
      <c r="L646" s="48"/>
      <c r="M646" s="43"/>
      <c r="N646" s="42">
        <v>1.0</v>
      </c>
      <c r="O646" s="49">
        <v>1000.0</v>
      </c>
      <c r="P646" s="50"/>
      <c r="Q646" s="50"/>
      <c r="R646" s="50"/>
      <c r="S646" s="43"/>
      <c r="T646" s="43"/>
      <c r="U646" s="43"/>
      <c r="V646" s="43"/>
      <c r="W646" s="43"/>
      <c r="X646" s="43"/>
      <c r="Y646" s="51"/>
      <c r="Z646" s="52">
        <v>1.0</v>
      </c>
      <c r="AA646" s="42" t="s">
        <v>1712</v>
      </c>
      <c r="AB646" s="84" t="s">
        <v>3144</v>
      </c>
      <c r="AC646" s="54" t="s">
        <v>2924</v>
      </c>
      <c r="AD646" s="54" t="s">
        <v>99</v>
      </c>
      <c r="AE646" s="55" t="str">
        <f t="shared" si="57"/>
        <v>12</v>
      </c>
      <c r="AF646" s="55">
        <v>0.64</v>
      </c>
      <c r="AG646" s="80">
        <f t="shared" si="71"/>
        <v>0.896</v>
      </c>
      <c r="AH646" s="55">
        <f t="shared" si="2"/>
        <v>-0.9</v>
      </c>
      <c r="AI646" s="55">
        <f t="shared" si="9"/>
        <v>0.896</v>
      </c>
      <c r="AJ646" s="41">
        <f t="shared" si="3"/>
        <v>0.36</v>
      </c>
      <c r="AK646" s="150"/>
      <c r="AL646" s="150"/>
      <c r="AM646" s="150"/>
      <c r="AN646" s="150"/>
      <c r="AO646" s="150"/>
      <c r="AP646" s="150"/>
      <c r="AQ646" s="150"/>
      <c r="AR646" s="150"/>
    </row>
    <row r="647" ht="15.75" customHeight="1">
      <c r="A647" s="194"/>
      <c r="B647" s="148" t="s">
        <v>45</v>
      </c>
      <c r="C647" s="83" t="s">
        <v>3145</v>
      </c>
      <c r="D647" s="45" t="s">
        <v>3146</v>
      </c>
      <c r="E647" s="42">
        <v>1.0</v>
      </c>
      <c r="F647" s="42">
        <v>0.0</v>
      </c>
      <c r="G647" s="42" t="s">
        <v>47</v>
      </c>
      <c r="H647" s="78" t="s">
        <v>3147</v>
      </c>
      <c r="I647" s="47" t="s">
        <v>3148</v>
      </c>
      <c r="J647" s="48"/>
      <c r="K647" s="48"/>
      <c r="L647" s="48"/>
      <c r="M647" s="43"/>
      <c r="N647" s="42">
        <v>1.0</v>
      </c>
      <c r="O647" s="49">
        <v>1000.0</v>
      </c>
      <c r="P647" s="50"/>
      <c r="Q647" s="50"/>
      <c r="R647" s="50"/>
      <c r="S647" s="43"/>
      <c r="T647" s="43"/>
      <c r="U647" s="43"/>
      <c r="V647" s="43"/>
      <c r="W647" s="43"/>
      <c r="X647" s="43"/>
      <c r="Y647" s="51"/>
      <c r="Z647" s="52">
        <v>1.0</v>
      </c>
      <c r="AA647" s="42" t="s">
        <v>1712</v>
      </c>
      <c r="AB647" s="84" t="s">
        <v>3149</v>
      </c>
      <c r="AC647" s="54" t="s">
        <v>2924</v>
      </c>
      <c r="AD647" s="54" t="s">
        <v>99</v>
      </c>
      <c r="AE647" s="55" t="str">
        <f t="shared" si="57"/>
        <v>12</v>
      </c>
      <c r="AF647" s="55">
        <v>0.67</v>
      </c>
      <c r="AG647" s="80">
        <f t="shared" si="71"/>
        <v>0.938</v>
      </c>
      <c r="AH647" s="55">
        <f t="shared" si="2"/>
        <v>-0.9</v>
      </c>
      <c r="AI647" s="55">
        <f t="shared" si="9"/>
        <v>0.938</v>
      </c>
      <c r="AJ647" s="41">
        <f t="shared" si="3"/>
        <v>0.33</v>
      </c>
      <c r="AK647" s="74"/>
      <c r="AL647" s="74"/>
      <c r="AM647" s="74"/>
      <c r="AN647" s="74"/>
      <c r="AO647" s="74"/>
      <c r="AP647" s="74"/>
      <c r="AQ647" s="74"/>
      <c r="AR647" s="74"/>
    </row>
    <row r="648" ht="15.75" customHeight="1">
      <c r="A648" s="194"/>
      <c r="B648" s="148" t="s">
        <v>45</v>
      </c>
      <c r="C648" s="83" t="s">
        <v>3150</v>
      </c>
      <c r="D648" s="45" t="s">
        <v>3151</v>
      </c>
      <c r="E648" s="42">
        <v>1.0</v>
      </c>
      <c r="F648" s="42">
        <v>0.0</v>
      </c>
      <c r="G648" s="42" t="s">
        <v>47</v>
      </c>
      <c r="H648" s="78" t="s">
        <v>3152</v>
      </c>
      <c r="I648" s="47" t="s">
        <v>3153</v>
      </c>
      <c r="J648" s="48"/>
      <c r="K648" s="48"/>
      <c r="L648" s="48"/>
      <c r="M648" s="43"/>
      <c r="N648" s="42">
        <v>1.0</v>
      </c>
      <c r="O648" s="49">
        <v>1000.0</v>
      </c>
      <c r="P648" s="50"/>
      <c r="Q648" s="50"/>
      <c r="R648" s="50"/>
      <c r="S648" s="43"/>
      <c r="T648" s="43"/>
      <c r="U648" s="43"/>
      <c r="V648" s="43"/>
      <c r="W648" s="43"/>
      <c r="X648" s="43"/>
      <c r="Y648" s="51"/>
      <c r="Z648" s="52">
        <v>1.09</v>
      </c>
      <c r="AA648" s="42" t="s">
        <v>1712</v>
      </c>
      <c r="AB648" s="84" t="s">
        <v>3154</v>
      </c>
      <c r="AC648" s="54" t="s">
        <v>2924</v>
      </c>
      <c r="AD648" s="54" t="s">
        <v>99</v>
      </c>
      <c r="AE648" s="55" t="str">
        <f t="shared" si="57"/>
        <v>12</v>
      </c>
      <c r="AF648" s="55">
        <v>0.72</v>
      </c>
      <c r="AG648" s="56">
        <f t="shared" si="71"/>
        <v>1.008</v>
      </c>
      <c r="AH648" s="55">
        <f t="shared" si="2"/>
        <v>-0.981</v>
      </c>
      <c r="AI648" s="55">
        <f t="shared" si="9"/>
        <v>1.008</v>
      </c>
      <c r="AJ648" s="41">
        <f t="shared" si="3"/>
        <v>0.3394495413</v>
      </c>
      <c r="AK648" s="55"/>
      <c r="AL648" s="55"/>
      <c r="AM648" s="55"/>
      <c r="AN648" s="55"/>
      <c r="AO648" s="55"/>
      <c r="AP648" s="55"/>
      <c r="AQ648" s="55"/>
      <c r="AR648" s="55"/>
    </row>
    <row r="649" ht="15.75" customHeight="1">
      <c r="A649" s="194"/>
      <c r="B649" s="148" t="s">
        <v>45</v>
      </c>
      <c r="C649" s="83" t="s">
        <v>3155</v>
      </c>
      <c r="D649" s="45" t="s">
        <v>3156</v>
      </c>
      <c r="E649" s="42">
        <v>1.0</v>
      </c>
      <c r="F649" s="42">
        <v>0.0</v>
      </c>
      <c r="G649" s="42" t="s">
        <v>47</v>
      </c>
      <c r="H649" s="89" t="s">
        <v>3157</v>
      </c>
      <c r="I649" s="47" t="s">
        <v>3158</v>
      </c>
      <c r="J649" s="48"/>
      <c r="K649" s="48"/>
      <c r="L649" s="48"/>
      <c r="M649" s="43"/>
      <c r="N649" s="42">
        <v>1.0</v>
      </c>
      <c r="O649" s="49">
        <v>1000.0</v>
      </c>
      <c r="P649" s="50"/>
      <c r="Q649" s="50"/>
      <c r="R649" s="50"/>
      <c r="S649" s="43"/>
      <c r="T649" s="43"/>
      <c r="U649" s="43"/>
      <c r="V649" s="43"/>
      <c r="W649" s="43"/>
      <c r="X649" s="43"/>
      <c r="Y649" s="51"/>
      <c r="Z649" s="52">
        <v>1.0</v>
      </c>
      <c r="AA649" s="42" t="s">
        <v>1712</v>
      </c>
      <c r="AB649" s="84" t="s">
        <v>3159</v>
      </c>
      <c r="AC649" s="54" t="s">
        <v>2924</v>
      </c>
      <c r="AD649" s="54" t="s">
        <v>99</v>
      </c>
      <c r="AE649" s="55" t="str">
        <f t="shared" si="57"/>
        <v>12</v>
      </c>
      <c r="AF649" s="55">
        <v>0.6</v>
      </c>
      <c r="AG649" s="80">
        <f>AF649*0.46+AF649</f>
        <v>0.876</v>
      </c>
      <c r="AH649" s="55">
        <f t="shared" si="2"/>
        <v>-0.9</v>
      </c>
      <c r="AI649" s="55">
        <f t="shared" si="9"/>
        <v>0.84</v>
      </c>
      <c r="AJ649" s="41">
        <f t="shared" si="3"/>
        <v>0.4</v>
      </c>
      <c r="AK649" s="55"/>
      <c r="AL649" s="55"/>
      <c r="AM649" s="55"/>
      <c r="AN649" s="55"/>
      <c r="AO649" s="55"/>
      <c r="AP649" s="55"/>
      <c r="AQ649" s="55"/>
      <c r="AR649" s="55"/>
    </row>
    <row r="650" ht="15.75" customHeight="1">
      <c r="A650" s="194"/>
      <c r="B650" s="148" t="s">
        <v>45</v>
      </c>
      <c r="C650" s="83" t="s">
        <v>3160</v>
      </c>
      <c r="D650" s="45" t="s">
        <v>3161</v>
      </c>
      <c r="E650" s="42">
        <v>1.0</v>
      </c>
      <c r="F650" s="42">
        <v>0.0</v>
      </c>
      <c r="G650" s="42" t="s">
        <v>47</v>
      </c>
      <c r="H650" s="78" t="s">
        <v>3162</v>
      </c>
      <c r="I650" s="47" t="s">
        <v>3163</v>
      </c>
      <c r="J650" s="48"/>
      <c r="K650" s="48"/>
      <c r="L650" s="48"/>
      <c r="M650" s="43"/>
      <c r="N650" s="42">
        <v>1.0</v>
      </c>
      <c r="O650" s="49">
        <v>1000.0</v>
      </c>
      <c r="P650" s="50"/>
      <c r="Q650" s="50"/>
      <c r="R650" s="50"/>
      <c r="S650" s="43"/>
      <c r="T650" s="43"/>
      <c r="U650" s="43"/>
      <c r="V650" s="43"/>
      <c r="W650" s="43"/>
      <c r="X650" s="43"/>
      <c r="Y650" s="51"/>
      <c r="Z650" s="52">
        <v>1.0</v>
      </c>
      <c r="AA650" s="42" t="s">
        <v>1712</v>
      </c>
      <c r="AB650" s="84" t="s">
        <v>3164</v>
      </c>
      <c r="AC650" s="54" t="s">
        <v>2924</v>
      </c>
      <c r="AD650" s="54" t="s">
        <v>99</v>
      </c>
      <c r="AE650" s="55" t="str">
        <f t="shared" si="57"/>
        <v>12</v>
      </c>
      <c r="AF650" s="55">
        <v>0.64</v>
      </c>
      <c r="AG650" s="80">
        <f>AF650*0.4+AF650</f>
        <v>0.896</v>
      </c>
      <c r="AH650" s="55">
        <f t="shared" si="2"/>
        <v>-0.9</v>
      </c>
      <c r="AI650" s="55">
        <f t="shared" si="9"/>
        <v>0.896</v>
      </c>
      <c r="AJ650" s="41">
        <f t="shared" si="3"/>
        <v>0.36</v>
      </c>
      <c r="AK650" s="74"/>
      <c r="AL650" s="74"/>
      <c r="AM650" s="74"/>
      <c r="AN650" s="74"/>
      <c r="AO650" s="74"/>
      <c r="AP650" s="74"/>
      <c r="AQ650" s="74"/>
      <c r="AR650" s="74"/>
    </row>
    <row r="651" ht="15.75" customHeight="1">
      <c r="A651" s="194"/>
      <c r="B651" s="148" t="s">
        <v>45</v>
      </c>
      <c r="C651" s="197" t="s">
        <v>3165</v>
      </c>
      <c r="D651" s="129" t="s">
        <v>3166</v>
      </c>
      <c r="E651" s="42">
        <v>1.0</v>
      </c>
      <c r="F651" s="42">
        <v>0.0</v>
      </c>
      <c r="G651" s="42" t="s">
        <v>47</v>
      </c>
      <c r="H651" s="89" t="s">
        <v>3167</v>
      </c>
      <c r="I651" s="47" t="s">
        <v>3168</v>
      </c>
      <c r="J651" s="48"/>
      <c r="K651" s="48"/>
      <c r="L651" s="48"/>
      <c r="M651" s="43"/>
      <c r="N651" s="42">
        <v>1.0</v>
      </c>
      <c r="O651" s="49">
        <v>1000.0</v>
      </c>
      <c r="P651" s="50"/>
      <c r="Q651" s="50"/>
      <c r="R651" s="50"/>
      <c r="S651" s="43"/>
      <c r="T651" s="43"/>
      <c r="U651" s="43"/>
      <c r="V651" s="43"/>
      <c r="W651" s="43"/>
      <c r="X651" s="43"/>
      <c r="Y651" s="51"/>
      <c r="Z651" s="52">
        <v>1.0</v>
      </c>
      <c r="AA651" s="42" t="s">
        <v>1712</v>
      </c>
      <c r="AB651" s="84" t="s">
        <v>3169</v>
      </c>
      <c r="AC651" s="54" t="s">
        <v>2924</v>
      </c>
      <c r="AD651" s="54" t="s">
        <v>99</v>
      </c>
      <c r="AE651" s="55" t="str">
        <f t="shared" si="57"/>
        <v>12</v>
      </c>
      <c r="AF651" s="55">
        <v>0.52</v>
      </c>
      <c r="AG651" s="80">
        <f>AF651*0.63+AF651</f>
        <v>0.8476</v>
      </c>
      <c r="AH651" s="55">
        <f t="shared" si="2"/>
        <v>-0.9</v>
      </c>
      <c r="AI651" s="55">
        <f t="shared" si="9"/>
        <v>0.728</v>
      </c>
      <c r="AJ651" s="41">
        <f t="shared" si="3"/>
        <v>0.48</v>
      </c>
      <c r="AK651" s="74"/>
      <c r="AL651" s="74"/>
      <c r="AM651" s="74"/>
      <c r="AN651" s="74"/>
      <c r="AO651" s="74"/>
      <c r="AP651" s="74"/>
      <c r="AQ651" s="74"/>
      <c r="AR651" s="74"/>
    </row>
    <row r="652" ht="15.75" customHeight="1">
      <c r="A652" s="194"/>
      <c r="B652" s="148" t="s">
        <v>45</v>
      </c>
      <c r="C652" s="83" t="s">
        <v>3170</v>
      </c>
      <c r="D652" s="45" t="s">
        <v>3171</v>
      </c>
      <c r="E652" s="42">
        <v>1.0</v>
      </c>
      <c r="F652" s="42">
        <v>0.0</v>
      </c>
      <c r="G652" s="42" t="s">
        <v>47</v>
      </c>
      <c r="H652" s="45" t="s">
        <v>3172</v>
      </c>
      <c r="I652" s="47" t="s">
        <v>3173</v>
      </c>
      <c r="J652" s="48"/>
      <c r="K652" s="48"/>
      <c r="L652" s="48"/>
      <c r="M652" s="43"/>
      <c r="N652" s="42">
        <v>1.0</v>
      </c>
      <c r="O652" s="49">
        <v>1000.0</v>
      </c>
      <c r="P652" s="50"/>
      <c r="Q652" s="50"/>
      <c r="R652" s="50"/>
      <c r="S652" s="43"/>
      <c r="T652" s="43"/>
      <c r="U652" s="43"/>
      <c r="V652" s="43"/>
      <c r="W652" s="43"/>
      <c r="X652" s="43"/>
      <c r="Y652" s="51"/>
      <c r="Z652" s="52">
        <v>3.25</v>
      </c>
      <c r="AA652" s="42" t="s">
        <v>187</v>
      </c>
      <c r="AB652" s="84" t="s">
        <v>3174</v>
      </c>
      <c r="AC652" s="54" t="s">
        <v>2924</v>
      </c>
      <c r="AD652" s="54" t="s">
        <v>424</v>
      </c>
      <c r="AE652" s="55" t="str">
        <f t="shared" si="57"/>
        <v>2</v>
      </c>
      <c r="AF652" s="55">
        <v>2.25</v>
      </c>
      <c r="AG652" s="80">
        <f t="shared" ref="AG652:AG653" si="72">AF652*0.4+AF652</f>
        <v>3.15</v>
      </c>
      <c r="AH652" s="55">
        <f t="shared" si="2"/>
        <v>-2.925</v>
      </c>
      <c r="AI652" s="55">
        <f t="shared" si="9"/>
        <v>3.15</v>
      </c>
      <c r="AJ652" s="41">
        <f t="shared" si="3"/>
        <v>0.3076923077</v>
      </c>
      <c r="AK652" s="74"/>
      <c r="AL652" s="74"/>
      <c r="AM652" s="74"/>
      <c r="AN652" s="74"/>
      <c r="AO652" s="74"/>
      <c r="AP652" s="74"/>
      <c r="AQ652" s="74"/>
      <c r="AR652" s="74"/>
    </row>
    <row r="653" ht="15.75" customHeight="1">
      <c r="A653" s="194"/>
      <c r="B653" s="148" t="s">
        <v>45</v>
      </c>
      <c r="C653" s="83" t="s">
        <v>3175</v>
      </c>
      <c r="D653" s="45" t="s">
        <v>3176</v>
      </c>
      <c r="E653" s="42">
        <v>1.0</v>
      </c>
      <c r="F653" s="42">
        <v>0.0</v>
      </c>
      <c r="G653" s="42" t="s">
        <v>47</v>
      </c>
      <c r="H653" s="45" t="s">
        <v>3177</v>
      </c>
      <c r="I653" s="47" t="s">
        <v>3178</v>
      </c>
      <c r="J653" s="48"/>
      <c r="K653" s="48"/>
      <c r="L653" s="48"/>
      <c r="M653" s="43"/>
      <c r="N653" s="42">
        <v>1.0</v>
      </c>
      <c r="O653" s="49">
        <v>1000.0</v>
      </c>
      <c r="P653" s="50"/>
      <c r="Q653" s="50"/>
      <c r="R653" s="50"/>
      <c r="S653" s="43"/>
      <c r="T653" s="43"/>
      <c r="U653" s="43"/>
      <c r="V653" s="43"/>
      <c r="W653" s="43"/>
      <c r="X653" s="43"/>
      <c r="Y653" s="51"/>
      <c r="Z653" s="52">
        <v>3.25</v>
      </c>
      <c r="AA653" s="42" t="s">
        <v>187</v>
      </c>
      <c r="AB653" s="84" t="s">
        <v>3179</v>
      </c>
      <c r="AC653" s="54" t="s">
        <v>2924</v>
      </c>
      <c r="AD653" s="54" t="s">
        <v>424</v>
      </c>
      <c r="AE653" s="55" t="str">
        <f t="shared" si="57"/>
        <v>2</v>
      </c>
      <c r="AF653" s="55">
        <v>2.25</v>
      </c>
      <c r="AG653" s="80">
        <f t="shared" si="72"/>
        <v>3.15</v>
      </c>
      <c r="AH653" s="55">
        <f t="shared" si="2"/>
        <v>-2.925</v>
      </c>
      <c r="AI653" s="55">
        <f t="shared" si="9"/>
        <v>3.15</v>
      </c>
      <c r="AJ653" s="41">
        <f t="shared" si="3"/>
        <v>0.3076923077</v>
      </c>
      <c r="AK653" s="74"/>
      <c r="AL653" s="74"/>
      <c r="AM653" s="74"/>
      <c r="AN653" s="74"/>
      <c r="AO653" s="74"/>
      <c r="AP653" s="74"/>
      <c r="AQ653" s="74"/>
      <c r="AR653" s="74"/>
    </row>
    <row r="654" ht="15.75" customHeight="1">
      <c r="A654" s="194"/>
      <c r="B654" s="148" t="s">
        <v>45</v>
      </c>
      <c r="C654" s="83" t="s">
        <v>3180</v>
      </c>
      <c r="D654" s="45" t="s">
        <v>3181</v>
      </c>
      <c r="E654" s="42">
        <v>1.0</v>
      </c>
      <c r="F654" s="42">
        <v>0.0</v>
      </c>
      <c r="G654" s="42" t="s">
        <v>47</v>
      </c>
      <c r="H654" s="45" t="s">
        <v>3181</v>
      </c>
      <c r="I654" s="47" t="s">
        <v>3182</v>
      </c>
      <c r="J654" s="48"/>
      <c r="K654" s="48"/>
      <c r="L654" s="48"/>
      <c r="M654" s="43"/>
      <c r="N654" s="42">
        <v>1.0</v>
      </c>
      <c r="O654" s="49">
        <v>1000.0</v>
      </c>
      <c r="P654" s="50"/>
      <c r="Q654" s="50"/>
      <c r="R654" s="50"/>
      <c r="S654" s="43"/>
      <c r="T654" s="43"/>
      <c r="U654" s="43"/>
      <c r="V654" s="43"/>
      <c r="W654" s="43"/>
      <c r="X654" s="43"/>
      <c r="Y654" s="51"/>
      <c r="Z654" s="52">
        <v>15.0</v>
      </c>
      <c r="AA654" s="42" t="s">
        <v>1712</v>
      </c>
      <c r="AB654" s="84" t="s">
        <v>3183</v>
      </c>
      <c r="AC654" s="54" t="s">
        <v>2924</v>
      </c>
      <c r="AD654" s="54" t="s">
        <v>91</v>
      </c>
      <c r="AE654" s="55" t="str">
        <f t="shared" si="57"/>
        <v>1</v>
      </c>
      <c r="AF654" s="55">
        <v>9.6</v>
      </c>
      <c r="AG654" s="80">
        <f>AF654*0.458+AF654</f>
        <v>13.9968</v>
      </c>
      <c r="AH654" s="55">
        <f t="shared" si="2"/>
        <v>-13.5</v>
      </c>
      <c r="AI654" s="55">
        <f t="shared" si="9"/>
        <v>13.44</v>
      </c>
      <c r="AJ654" s="41">
        <f t="shared" si="3"/>
        <v>0.36</v>
      </c>
      <c r="AK654" s="74"/>
      <c r="AL654" s="74"/>
      <c r="AM654" s="74"/>
      <c r="AN654" s="74"/>
      <c r="AO654" s="74"/>
      <c r="AP654" s="74"/>
      <c r="AQ654" s="74"/>
      <c r="AR654" s="74"/>
    </row>
    <row r="655" ht="15.75" customHeight="1">
      <c r="A655" s="215"/>
      <c r="B655" s="143" t="s">
        <v>45</v>
      </c>
      <c r="C655" s="61" t="s">
        <v>3184</v>
      </c>
      <c r="D655" s="62" t="s">
        <v>3185</v>
      </c>
      <c r="E655" s="63">
        <v>0.0</v>
      </c>
      <c r="F655" s="63">
        <v>0.0</v>
      </c>
      <c r="G655" s="63" t="s">
        <v>86</v>
      </c>
      <c r="H655" s="62" t="s">
        <v>3186</v>
      </c>
      <c r="I655" s="64" t="s">
        <v>3187</v>
      </c>
      <c r="J655" s="65"/>
      <c r="K655" s="65"/>
      <c r="L655" s="65"/>
      <c r="M655" s="66"/>
      <c r="N655" s="63">
        <v>0.0</v>
      </c>
      <c r="O655" s="67">
        <v>0.0</v>
      </c>
      <c r="P655" s="68"/>
      <c r="Q655" s="68"/>
      <c r="R655" s="68"/>
      <c r="S655" s="66"/>
      <c r="T655" s="66"/>
      <c r="U655" s="66"/>
      <c r="V655" s="66"/>
      <c r="W655" s="66"/>
      <c r="X655" s="66"/>
      <c r="Y655" s="69"/>
      <c r="Z655" s="70">
        <v>0.85</v>
      </c>
      <c r="AA655" s="63" t="s">
        <v>1712</v>
      </c>
      <c r="AB655" s="71" t="s">
        <v>3188</v>
      </c>
      <c r="AC655" s="54" t="s">
        <v>2924</v>
      </c>
      <c r="AD655" s="72" t="s">
        <v>99</v>
      </c>
      <c r="AE655" s="55" t="str">
        <f t="shared" si="57"/>
        <v>12</v>
      </c>
      <c r="AF655" s="74">
        <v>0.58</v>
      </c>
      <c r="AG655" s="80">
        <f>AF655*0.4+AF655</f>
        <v>0.812</v>
      </c>
      <c r="AH655" s="55">
        <f t="shared" si="2"/>
        <v>-0.765</v>
      </c>
      <c r="AI655" s="55">
        <f t="shared" si="9"/>
        <v>0.812</v>
      </c>
      <c r="AJ655" s="41">
        <f t="shared" si="3"/>
        <v>0.3176470588</v>
      </c>
      <c r="AK655" s="131"/>
      <c r="AL655" s="131"/>
      <c r="AM655" s="131"/>
      <c r="AN655" s="131"/>
      <c r="AO655" s="131"/>
      <c r="AP655" s="131"/>
      <c r="AQ655" s="131"/>
      <c r="AR655" s="131"/>
    </row>
    <row r="656" ht="15.75" customHeight="1">
      <c r="A656" s="194"/>
      <c r="B656" s="148" t="s">
        <v>45</v>
      </c>
      <c r="C656" s="83" t="s">
        <v>3189</v>
      </c>
      <c r="D656" s="45" t="s">
        <v>3190</v>
      </c>
      <c r="E656" s="42">
        <v>1.0</v>
      </c>
      <c r="F656" s="42">
        <v>0.0</v>
      </c>
      <c r="G656" s="42" t="s">
        <v>47</v>
      </c>
      <c r="H656" s="45" t="s">
        <v>3190</v>
      </c>
      <c r="I656" s="47" t="s">
        <v>3191</v>
      </c>
      <c r="J656" s="48"/>
      <c r="K656" s="48"/>
      <c r="L656" s="48"/>
      <c r="M656" s="43"/>
      <c r="N656" s="42">
        <v>1.0</v>
      </c>
      <c r="O656" s="49">
        <v>1000.0</v>
      </c>
      <c r="P656" s="50"/>
      <c r="Q656" s="50"/>
      <c r="R656" s="50"/>
      <c r="S656" s="43"/>
      <c r="T656" s="43"/>
      <c r="U656" s="43"/>
      <c r="V656" s="43"/>
      <c r="W656" s="43"/>
      <c r="X656" s="43"/>
      <c r="Y656" s="51"/>
      <c r="Z656" s="52">
        <v>1.59</v>
      </c>
      <c r="AA656" s="42" t="s">
        <v>187</v>
      </c>
      <c r="AB656" s="53" t="s">
        <v>3192</v>
      </c>
      <c r="AC656" s="54" t="s">
        <v>2924</v>
      </c>
      <c r="AD656" s="54" t="s">
        <v>3193</v>
      </c>
      <c r="AE656" s="55" t="str">
        <f t="shared" si="57"/>
        <v>16</v>
      </c>
      <c r="AF656" s="55">
        <v>1.06</v>
      </c>
      <c r="AG656" s="56">
        <f t="shared" ref="AG656:AG657" si="73">AF656*0.415+AF656</f>
        <v>1.4999</v>
      </c>
      <c r="AH656" s="55">
        <f t="shared" si="2"/>
        <v>-1.431</v>
      </c>
      <c r="AI656" s="55">
        <f t="shared" si="9"/>
        <v>1.484</v>
      </c>
      <c r="AJ656" s="41">
        <f t="shared" si="3"/>
        <v>0.3333333333</v>
      </c>
      <c r="AK656" s="131"/>
      <c r="AL656" s="131"/>
      <c r="AM656" s="131"/>
      <c r="AN656" s="131"/>
      <c r="AO656" s="131"/>
      <c r="AP656" s="131"/>
      <c r="AQ656" s="131"/>
      <c r="AR656" s="131"/>
    </row>
    <row r="657" ht="15.75" customHeight="1">
      <c r="A657" s="194"/>
      <c r="B657" s="148" t="s">
        <v>45</v>
      </c>
      <c r="C657" s="83" t="s">
        <v>3194</v>
      </c>
      <c r="D657" s="45" t="s">
        <v>3195</v>
      </c>
      <c r="E657" s="42">
        <v>1.0</v>
      </c>
      <c r="F657" s="42">
        <v>0.0</v>
      </c>
      <c r="G657" s="42" t="s">
        <v>47</v>
      </c>
      <c r="H657" s="45" t="s">
        <v>3195</v>
      </c>
      <c r="I657" s="47" t="s">
        <v>3196</v>
      </c>
      <c r="J657" s="48"/>
      <c r="K657" s="48"/>
      <c r="L657" s="48"/>
      <c r="M657" s="43"/>
      <c r="N657" s="42">
        <v>1.0</v>
      </c>
      <c r="O657" s="49">
        <v>1000.0</v>
      </c>
      <c r="P657" s="50"/>
      <c r="Q657" s="50"/>
      <c r="R657" s="50"/>
      <c r="S657" s="43"/>
      <c r="T657" s="43"/>
      <c r="U657" s="43"/>
      <c r="V657" s="43"/>
      <c r="W657" s="43"/>
      <c r="X657" s="43"/>
      <c r="Y657" s="51"/>
      <c r="Z657" s="52">
        <v>1.59</v>
      </c>
      <c r="AA657" s="42" t="s">
        <v>187</v>
      </c>
      <c r="AB657" s="53" t="s">
        <v>3197</v>
      </c>
      <c r="AC657" s="54" t="s">
        <v>2924</v>
      </c>
      <c r="AD657" s="54" t="s">
        <v>3193</v>
      </c>
      <c r="AE657" s="55" t="str">
        <f t="shared" si="57"/>
        <v>16</v>
      </c>
      <c r="AF657" s="55">
        <v>1.06</v>
      </c>
      <c r="AG657" s="56">
        <f t="shared" si="73"/>
        <v>1.4999</v>
      </c>
      <c r="AH657" s="55">
        <f t="shared" si="2"/>
        <v>-1.431</v>
      </c>
      <c r="AI657" s="55">
        <f t="shared" si="9"/>
        <v>1.484</v>
      </c>
      <c r="AJ657" s="57">
        <f t="shared" si="3"/>
        <v>0.3333333333</v>
      </c>
      <c r="AK657" s="131"/>
      <c r="AL657" s="131"/>
      <c r="AM657" s="131"/>
      <c r="AN657" s="131"/>
      <c r="AO657" s="131"/>
      <c r="AP657" s="131"/>
      <c r="AQ657" s="131"/>
      <c r="AR657" s="131"/>
    </row>
    <row r="658" ht="15.75" customHeight="1">
      <c r="A658" s="194"/>
      <c r="B658" s="148" t="s">
        <v>45</v>
      </c>
      <c r="C658" s="83" t="s">
        <v>3198</v>
      </c>
      <c r="D658" s="45" t="s">
        <v>3199</v>
      </c>
      <c r="E658" s="42">
        <v>1.0</v>
      </c>
      <c r="F658" s="42">
        <v>0.0</v>
      </c>
      <c r="G658" s="42" t="s">
        <v>47</v>
      </c>
      <c r="H658" s="45" t="s">
        <v>3200</v>
      </c>
      <c r="I658" s="47" t="s">
        <v>3201</v>
      </c>
      <c r="J658" s="48"/>
      <c r="K658" s="48"/>
      <c r="L658" s="48"/>
      <c r="M658" s="43"/>
      <c r="N658" s="42">
        <v>1.0</v>
      </c>
      <c r="O658" s="49">
        <v>1000.0</v>
      </c>
      <c r="P658" s="50"/>
      <c r="Q658" s="50"/>
      <c r="R658" s="50"/>
      <c r="S658" s="43"/>
      <c r="T658" s="43"/>
      <c r="U658" s="43"/>
      <c r="V658" s="43"/>
      <c r="W658" s="43"/>
      <c r="X658" s="43"/>
      <c r="Y658" s="51"/>
      <c r="Z658" s="52">
        <v>1.59</v>
      </c>
      <c r="AA658" s="42" t="s">
        <v>187</v>
      </c>
      <c r="AB658" s="53" t="s">
        <v>3202</v>
      </c>
      <c r="AC658" s="54" t="s">
        <v>2924</v>
      </c>
      <c r="AD658" s="54" t="s">
        <v>3193</v>
      </c>
      <c r="AE658" s="55" t="str">
        <f t="shared" si="57"/>
        <v>16</v>
      </c>
      <c r="AF658" s="55">
        <v>1.06</v>
      </c>
      <c r="AG658" s="56">
        <v>1.53</v>
      </c>
      <c r="AH658" s="55">
        <f t="shared" si="2"/>
        <v>-1.431</v>
      </c>
      <c r="AI658" s="55">
        <f t="shared" si="9"/>
        <v>1.484</v>
      </c>
      <c r="AJ658" s="57">
        <f t="shared" si="3"/>
        <v>0.3333333333</v>
      </c>
      <c r="AK658" s="55"/>
      <c r="AL658" s="55"/>
      <c r="AM658" s="55"/>
      <c r="AN658" s="55"/>
      <c r="AO658" s="55"/>
      <c r="AP658" s="55"/>
      <c r="AQ658" s="55"/>
      <c r="AR658" s="55"/>
    </row>
    <row r="659" ht="15.75" customHeight="1">
      <c r="A659" s="194"/>
      <c r="B659" s="148" t="s">
        <v>45</v>
      </c>
      <c r="C659" s="83" t="s">
        <v>3203</v>
      </c>
      <c r="D659" s="45" t="s">
        <v>3204</v>
      </c>
      <c r="E659" s="42">
        <v>1.0</v>
      </c>
      <c r="F659" s="42">
        <v>0.0</v>
      </c>
      <c r="G659" s="42" t="s">
        <v>47</v>
      </c>
      <c r="H659" s="87" t="s">
        <v>3205</v>
      </c>
      <c r="I659" s="47" t="s">
        <v>3206</v>
      </c>
      <c r="J659" s="48"/>
      <c r="K659" s="48"/>
      <c r="L659" s="48"/>
      <c r="M659" s="43"/>
      <c r="N659" s="42">
        <v>1.0</v>
      </c>
      <c r="O659" s="49">
        <v>1000.0</v>
      </c>
      <c r="P659" s="50"/>
      <c r="Q659" s="50"/>
      <c r="R659" s="50"/>
      <c r="S659" s="43"/>
      <c r="T659" s="43"/>
      <c r="U659" s="43"/>
      <c r="V659" s="43"/>
      <c r="W659" s="43"/>
      <c r="X659" s="43"/>
      <c r="Y659" s="51"/>
      <c r="Z659" s="52">
        <v>1.79</v>
      </c>
      <c r="AA659" s="42" t="s">
        <v>187</v>
      </c>
      <c r="AB659" s="53" t="s">
        <v>3207</v>
      </c>
      <c r="AC659" s="54" t="s">
        <v>2924</v>
      </c>
      <c r="AD659" s="54" t="s">
        <v>3193</v>
      </c>
      <c r="AE659" s="55" t="str">
        <f t="shared" si="57"/>
        <v>16</v>
      </c>
      <c r="AF659" s="55">
        <v>1.2</v>
      </c>
      <c r="AG659" s="56">
        <f>AF659*0.415+AF659</f>
        <v>1.698</v>
      </c>
      <c r="AH659" s="55">
        <f t="shared" si="2"/>
        <v>-1.611</v>
      </c>
      <c r="AI659" s="55">
        <f t="shared" si="9"/>
        <v>1.68</v>
      </c>
      <c r="AJ659" s="41">
        <f t="shared" si="3"/>
        <v>0.3296089385</v>
      </c>
      <c r="AK659" s="74"/>
      <c r="AL659" s="74"/>
      <c r="AM659" s="74"/>
      <c r="AN659" s="74"/>
      <c r="AO659" s="74"/>
      <c r="AP659" s="74"/>
      <c r="AQ659" s="74"/>
      <c r="AR659" s="74"/>
    </row>
    <row r="660" ht="15.75" customHeight="1">
      <c r="A660" s="194"/>
      <c r="B660" s="148" t="s">
        <v>45</v>
      </c>
      <c r="C660" s="83" t="s">
        <v>3208</v>
      </c>
      <c r="D660" s="45" t="s">
        <v>3209</v>
      </c>
      <c r="E660" s="42">
        <v>1.0</v>
      </c>
      <c r="F660" s="42">
        <v>0.0</v>
      </c>
      <c r="G660" s="42" t="s">
        <v>47</v>
      </c>
      <c r="H660" s="45" t="s">
        <v>3209</v>
      </c>
      <c r="I660" s="47" t="s">
        <v>3210</v>
      </c>
      <c r="J660" s="48"/>
      <c r="K660" s="48"/>
      <c r="L660" s="48"/>
      <c r="M660" s="43"/>
      <c r="N660" s="42">
        <v>1.0</v>
      </c>
      <c r="O660" s="49">
        <v>1000.0</v>
      </c>
      <c r="P660" s="50"/>
      <c r="Q660" s="50"/>
      <c r="R660" s="50"/>
      <c r="S660" s="43"/>
      <c r="T660" s="43"/>
      <c r="U660" s="43"/>
      <c r="V660" s="43"/>
      <c r="W660" s="43"/>
      <c r="X660" s="43"/>
      <c r="Y660" s="51"/>
      <c r="Z660" s="52">
        <v>1.49</v>
      </c>
      <c r="AA660" s="42" t="s">
        <v>187</v>
      </c>
      <c r="AB660" s="53" t="s">
        <v>3211</v>
      </c>
      <c r="AC660" s="54" t="s">
        <v>2924</v>
      </c>
      <c r="AD660" s="54" t="s">
        <v>92</v>
      </c>
      <c r="AE660" s="55" t="str">
        <f t="shared" si="57"/>
        <v>6</v>
      </c>
      <c r="AF660" s="55">
        <v>1.0</v>
      </c>
      <c r="AG660" s="80">
        <f t="shared" ref="AG660:AG661" si="74">AF660*0.4+AF660</f>
        <v>1.4</v>
      </c>
      <c r="AH660" s="55">
        <f t="shared" si="2"/>
        <v>-1.341</v>
      </c>
      <c r="AI660" s="55">
        <f t="shared" si="9"/>
        <v>1.4</v>
      </c>
      <c r="AJ660" s="41">
        <f t="shared" si="3"/>
        <v>0.3288590604</v>
      </c>
      <c r="AK660" s="131"/>
      <c r="AL660" s="131"/>
      <c r="AM660" s="131"/>
      <c r="AN660" s="131"/>
      <c r="AO660" s="131"/>
      <c r="AP660" s="131"/>
      <c r="AQ660" s="131"/>
      <c r="AR660" s="131"/>
    </row>
    <row r="661" ht="15.75" customHeight="1">
      <c r="A661" s="194"/>
      <c r="B661" s="148" t="s">
        <v>45</v>
      </c>
      <c r="C661" s="83" t="s">
        <v>3212</v>
      </c>
      <c r="D661" s="45" t="s">
        <v>3213</v>
      </c>
      <c r="E661" s="42">
        <v>1.0</v>
      </c>
      <c r="F661" s="42">
        <v>0.0</v>
      </c>
      <c r="G661" s="42" t="s">
        <v>47</v>
      </c>
      <c r="H661" s="45" t="s">
        <v>3214</v>
      </c>
      <c r="I661" s="47" t="s">
        <v>3215</v>
      </c>
      <c r="J661" s="48"/>
      <c r="K661" s="48"/>
      <c r="L661" s="48"/>
      <c r="M661" s="43"/>
      <c r="N661" s="42">
        <v>1.0</v>
      </c>
      <c r="O661" s="49">
        <v>1000.0</v>
      </c>
      <c r="P661" s="50"/>
      <c r="Q661" s="50"/>
      <c r="R661" s="50"/>
      <c r="S661" s="43"/>
      <c r="T661" s="43"/>
      <c r="U661" s="43"/>
      <c r="V661" s="43"/>
      <c r="W661" s="43"/>
      <c r="X661" s="43"/>
      <c r="Y661" s="51"/>
      <c r="Z661" s="52">
        <v>0.6</v>
      </c>
      <c r="AA661" s="42" t="s">
        <v>187</v>
      </c>
      <c r="AB661" s="53" t="s">
        <v>3216</v>
      </c>
      <c r="AC661" s="54" t="s">
        <v>2924</v>
      </c>
      <c r="AD661" s="54" t="s">
        <v>99</v>
      </c>
      <c r="AE661" s="55" t="str">
        <f t="shared" si="57"/>
        <v>12</v>
      </c>
      <c r="AF661" s="55">
        <v>0.32</v>
      </c>
      <c r="AG661" s="80">
        <f t="shared" si="74"/>
        <v>0.448</v>
      </c>
      <c r="AH661" s="55">
        <f t="shared" si="2"/>
        <v>-0.54</v>
      </c>
      <c r="AI661" s="55">
        <f t="shared" si="9"/>
        <v>0.448</v>
      </c>
      <c r="AJ661" s="41">
        <f t="shared" si="3"/>
        <v>0.4666666667</v>
      </c>
      <c r="AK661" s="55"/>
      <c r="AL661" s="55"/>
      <c r="AM661" s="55"/>
      <c r="AN661" s="55"/>
      <c r="AO661" s="55"/>
      <c r="AP661" s="55"/>
      <c r="AQ661" s="55"/>
      <c r="AR661" s="55"/>
    </row>
    <row r="662" ht="15.75" customHeight="1">
      <c r="A662" s="215"/>
      <c r="B662" s="143" t="s">
        <v>45</v>
      </c>
      <c r="C662" s="61" t="s">
        <v>3217</v>
      </c>
      <c r="D662" s="62" t="s">
        <v>3218</v>
      </c>
      <c r="E662" s="63">
        <v>0.0</v>
      </c>
      <c r="F662" s="63">
        <v>0.0</v>
      </c>
      <c r="G662" s="63" t="s">
        <v>86</v>
      </c>
      <c r="H662" s="62" t="s">
        <v>3219</v>
      </c>
      <c r="I662" s="117" t="s">
        <v>3220</v>
      </c>
      <c r="J662" s="65"/>
      <c r="K662" s="65"/>
      <c r="L662" s="65"/>
      <c r="M662" s="66"/>
      <c r="N662" s="63">
        <v>0.0</v>
      </c>
      <c r="O662" s="67">
        <v>0.0</v>
      </c>
      <c r="P662" s="68"/>
      <c r="Q662" s="68"/>
      <c r="R662" s="68"/>
      <c r="S662" s="66"/>
      <c r="T662" s="66"/>
      <c r="U662" s="66"/>
      <c r="V662" s="66"/>
      <c r="W662" s="66"/>
      <c r="X662" s="66"/>
      <c r="Y662" s="69"/>
      <c r="Z662" s="70">
        <v>1.59</v>
      </c>
      <c r="AA662" s="63" t="s">
        <v>187</v>
      </c>
      <c r="AB662" s="71" t="s">
        <v>3221</v>
      </c>
      <c r="AC662" s="72" t="s">
        <v>2924</v>
      </c>
      <c r="AD662" s="72" t="s">
        <v>3193</v>
      </c>
      <c r="AE662" s="74" t="str">
        <f t="shared" si="57"/>
        <v>16</v>
      </c>
      <c r="AF662" s="74">
        <v>1.06</v>
      </c>
      <c r="AG662" s="75">
        <f>AF662*0.415+AF662</f>
        <v>1.4999</v>
      </c>
      <c r="AH662" s="74">
        <f t="shared" si="2"/>
        <v>-1.431</v>
      </c>
      <c r="AI662" s="74">
        <f t="shared" si="9"/>
        <v>1.484</v>
      </c>
      <c r="AJ662" s="41">
        <f t="shared" si="3"/>
        <v>0.3333333333</v>
      </c>
      <c r="AK662" s="74"/>
      <c r="AL662" s="74"/>
      <c r="AM662" s="74"/>
      <c r="AN662" s="74"/>
      <c r="AO662" s="74"/>
      <c r="AP662" s="74"/>
      <c r="AQ662" s="74"/>
      <c r="AR662" s="74"/>
    </row>
    <row r="663" ht="15.75" customHeight="1">
      <c r="A663" s="215"/>
      <c r="B663" s="143" t="s">
        <v>45</v>
      </c>
      <c r="C663" s="61" t="s">
        <v>3222</v>
      </c>
      <c r="D663" s="62" t="s">
        <v>3223</v>
      </c>
      <c r="E663" s="63">
        <v>0.0</v>
      </c>
      <c r="F663" s="63">
        <v>0.0</v>
      </c>
      <c r="G663" s="63" t="s">
        <v>86</v>
      </c>
      <c r="H663" s="62" t="s">
        <v>3224</v>
      </c>
      <c r="I663" s="64" t="s">
        <v>3225</v>
      </c>
      <c r="J663" s="65"/>
      <c r="K663" s="65"/>
      <c r="L663" s="65"/>
      <c r="M663" s="66"/>
      <c r="N663" s="63">
        <v>0.0</v>
      </c>
      <c r="O663" s="67">
        <v>0.0</v>
      </c>
      <c r="P663" s="68"/>
      <c r="Q663" s="68"/>
      <c r="R663" s="68"/>
      <c r="S663" s="66"/>
      <c r="T663" s="66"/>
      <c r="U663" s="66"/>
      <c r="V663" s="66"/>
      <c r="W663" s="66"/>
      <c r="X663" s="66"/>
      <c r="Y663" s="69"/>
      <c r="Z663" s="70">
        <v>0.75</v>
      </c>
      <c r="AA663" s="63" t="s">
        <v>268</v>
      </c>
      <c r="AB663" s="71" t="s">
        <v>3226</v>
      </c>
      <c r="AC663" s="72" t="s">
        <v>2924</v>
      </c>
      <c r="AD663" s="72" t="s">
        <v>92</v>
      </c>
      <c r="AE663" s="74" t="str">
        <f t="shared" si="57"/>
        <v>6</v>
      </c>
      <c r="AF663" s="74">
        <v>0.49</v>
      </c>
      <c r="AG663" s="75">
        <f t="shared" ref="AG663:AG665" si="75">AF663*0.44+AF663</f>
        <v>0.7056</v>
      </c>
      <c r="AH663" s="74">
        <f t="shared" si="2"/>
        <v>-0.675</v>
      </c>
      <c r="AI663" s="74">
        <f t="shared" si="9"/>
        <v>0.686</v>
      </c>
      <c r="AJ663" s="41">
        <f t="shared" si="3"/>
        <v>0.3466666667</v>
      </c>
      <c r="AK663" s="150"/>
      <c r="AL663" s="150"/>
      <c r="AM663" s="150"/>
      <c r="AN663" s="150"/>
      <c r="AO663" s="150"/>
      <c r="AP663" s="150"/>
      <c r="AQ663" s="150"/>
      <c r="AR663" s="150"/>
    </row>
    <row r="664" ht="15.75" customHeight="1">
      <c r="A664" s="194"/>
      <c r="B664" s="148" t="s">
        <v>45</v>
      </c>
      <c r="C664" s="83" t="s">
        <v>3227</v>
      </c>
      <c r="D664" s="45" t="s">
        <v>3228</v>
      </c>
      <c r="E664" s="42">
        <v>1.0</v>
      </c>
      <c r="F664" s="42">
        <v>0.0</v>
      </c>
      <c r="G664" s="42" t="s">
        <v>47</v>
      </c>
      <c r="H664" s="45" t="s">
        <v>3229</v>
      </c>
      <c r="I664" s="47" t="s">
        <v>3230</v>
      </c>
      <c r="J664" s="48"/>
      <c r="K664" s="48"/>
      <c r="L664" s="48"/>
      <c r="M664" s="43"/>
      <c r="N664" s="42">
        <v>1.0</v>
      </c>
      <c r="O664" s="49">
        <v>1000.0</v>
      </c>
      <c r="P664" s="50"/>
      <c r="Q664" s="50"/>
      <c r="R664" s="50"/>
      <c r="S664" s="43"/>
      <c r="T664" s="43"/>
      <c r="U664" s="43"/>
      <c r="V664" s="43"/>
      <c r="W664" s="43"/>
      <c r="X664" s="43"/>
      <c r="Y664" s="51"/>
      <c r="Z664" s="52">
        <v>0.79</v>
      </c>
      <c r="AA664" s="42" t="s">
        <v>268</v>
      </c>
      <c r="AB664" s="53" t="s">
        <v>3231</v>
      </c>
      <c r="AC664" s="54" t="s">
        <v>2924</v>
      </c>
      <c r="AD664" s="54" t="s">
        <v>92</v>
      </c>
      <c r="AE664" s="55" t="str">
        <f t="shared" si="57"/>
        <v>6</v>
      </c>
      <c r="AF664" s="55">
        <v>0.51</v>
      </c>
      <c r="AG664" s="56">
        <f t="shared" si="75"/>
        <v>0.7344</v>
      </c>
      <c r="AH664" s="55">
        <f t="shared" si="2"/>
        <v>-0.711</v>
      </c>
      <c r="AI664" s="55">
        <f t="shared" si="9"/>
        <v>0.714</v>
      </c>
      <c r="AJ664" s="41">
        <f t="shared" si="3"/>
        <v>0.3544303797</v>
      </c>
      <c r="AK664" s="131"/>
      <c r="AL664" s="131"/>
      <c r="AM664" s="131"/>
      <c r="AN664" s="131"/>
      <c r="AO664" s="131"/>
      <c r="AP664" s="131"/>
      <c r="AQ664" s="131"/>
      <c r="AR664" s="131"/>
    </row>
    <row r="665" ht="15.75" customHeight="1">
      <c r="A665" s="215"/>
      <c r="B665" s="143" t="s">
        <v>45</v>
      </c>
      <c r="C665" s="61" t="s">
        <v>3232</v>
      </c>
      <c r="D665" s="62" t="s">
        <v>3233</v>
      </c>
      <c r="E665" s="63">
        <v>0.0</v>
      </c>
      <c r="F665" s="63">
        <v>0.0</v>
      </c>
      <c r="G665" s="63" t="s">
        <v>86</v>
      </c>
      <c r="H665" s="62" t="s">
        <v>3234</v>
      </c>
      <c r="I665" s="64" t="s">
        <v>3235</v>
      </c>
      <c r="J665" s="65"/>
      <c r="K665" s="65"/>
      <c r="L665" s="65"/>
      <c r="M665" s="66"/>
      <c r="N665" s="63">
        <v>0.0</v>
      </c>
      <c r="O665" s="67">
        <v>0.0</v>
      </c>
      <c r="P665" s="68"/>
      <c r="Q665" s="68"/>
      <c r="R665" s="68"/>
      <c r="S665" s="66"/>
      <c r="T665" s="66"/>
      <c r="U665" s="66"/>
      <c r="V665" s="66"/>
      <c r="W665" s="66"/>
      <c r="X665" s="66"/>
      <c r="Y665" s="69"/>
      <c r="Z665" s="70">
        <v>0.75</v>
      </c>
      <c r="AA665" s="63" t="s">
        <v>268</v>
      </c>
      <c r="AB665" s="71" t="s">
        <v>3236</v>
      </c>
      <c r="AC665" s="72" t="s">
        <v>2924</v>
      </c>
      <c r="AD665" s="72" t="s">
        <v>92</v>
      </c>
      <c r="AE665" s="74" t="str">
        <f t="shared" si="57"/>
        <v>6</v>
      </c>
      <c r="AF665" s="74">
        <v>0.49</v>
      </c>
      <c r="AG665" s="75">
        <f t="shared" si="75"/>
        <v>0.7056</v>
      </c>
      <c r="AH665" s="74">
        <f t="shared" si="2"/>
        <v>-0.675</v>
      </c>
      <c r="AI665" s="74">
        <f t="shared" si="9"/>
        <v>0.686</v>
      </c>
      <c r="AJ665" s="41">
        <f t="shared" si="3"/>
        <v>0.3466666667</v>
      </c>
      <c r="AK665" s="74"/>
      <c r="AL665" s="74"/>
      <c r="AM665" s="74"/>
      <c r="AN665" s="74"/>
      <c r="AO665" s="74"/>
      <c r="AP665" s="74"/>
      <c r="AQ665" s="74"/>
      <c r="AR665" s="74"/>
    </row>
    <row r="666" ht="15.75" customHeight="1">
      <c r="A666" s="215"/>
      <c r="B666" s="143" t="s">
        <v>45</v>
      </c>
      <c r="C666" s="61" t="s">
        <v>3237</v>
      </c>
      <c r="D666" s="62" t="s">
        <v>3238</v>
      </c>
      <c r="E666" s="63">
        <v>0.0</v>
      </c>
      <c r="F666" s="63">
        <v>0.0</v>
      </c>
      <c r="G666" s="63" t="s">
        <v>86</v>
      </c>
      <c r="H666" s="62" t="s">
        <v>3239</v>
      </c>
      <c r="I666" s="64" t="s">
        <v>3240</v>
      </c>
      <c r="J666" s="65"/>
      <c r="K666" s="65"/>
      <c r="L666" s="65"/>
      <c r="M666" s="66"/>
      <c r="N666" s="63">
        <v>0.0</v>
      </c>
      <c r="O666" s="67">
        <v>0.0</v>
      </c>
      <c r="P666" s="68"/>
      <c r="Q666" s="68"/>
      <c r="R666" s="68"/>
      <c r="S666" s="66"/>
      <c r="T666" s="66"/>
      <c r="U666" s="66"/>
      <c r="V666" s="66"/>
      <c r="W666" s="66"/>
      <c r="X666" s="66"/>
      <c r="Y666" s="69"/>
      <c r="Z666" s="70">
        <v>2.49</v>
      </c>
      <c r="AA666" s="63" t="s">
        <v>268</v>
      </c>
      <c r="AB666" s="71" t="s">
        <v>3241</v>
      </c>
      <c r="AC666" s="72" t="s">
        <v>2924</v>
      </c>
      <c r="AD666" s="72" t="s">
        <v>92</v>
      </c>
      <c r="AE666" s="74" t="str">
        <f t="shared" si="57"/>
        <v>6</v>
      </c>
      <c r="AF666" s="74">
        <v>1.61</v>
      </c>
      <c r="AG666" s="75">
        <f>AF666*0.4+AF666</f>
        <v>2.254</v>
      </c>
      <c r="AH666" s="74">
        <f t="shared" si="2"/>
        <v>-2.241</v>
      </c>
      <c r="AI666" s="74">
        <f t="shared" si="9"/>
        <v>2.254</v>
      </c>
      <c r="AJ666" s="41">
        <f t="shared" si="3"/>
        <v>0.3534136546</v>
      </c>
      <c r="AK666" s="74"/>
      <c r="AL666" s="74"/>
      <c r="AM666" s="74"/>
      <c r="AN666" s="74"/>
      <c r="AO666" s="74"/>
      <c r="AP666" s="74"/>
      <c r="AQ666" s="74"/>
      <c r="AR666" s="74"/>
    </row>
    <row r="667" ht="15.75" customHeight="1">
      <c r="A667" s="215"/>
      <c r="B667" s="143" t="s">
        <v>45</v>
      </c>
      <c r="C667" s="61" t="s">
        <v>3242</v>
      </c>
      <c r="D667" s="62" t="s">
        <v>3243</v>
      </c>
      <c r="E667" s="63">
        <v>0.0</v>
      </c>
      <c r="F667" s="63">
        <v>0.0</v>
      </c>
      <c r="G667" s="63" t="s">
        <v>86</v>
      </c>
      <c r="H667" s="62" t="s">
        <v>3243</v>
      </c>
      <c r="I667" s="64" t="s">
        <v>3244</v>
      </c>
      <c r="J667" s="65"/>
      <c r="K667" s="65"/>
      <c r="L667" s="65"/>
      <c r="M667" s="66"/>
      <c r="N667" s="63">
        <v>0.0</v>
      </c>
      <c r="O667" s="67">
        <v>0.0</v>
      </c>
      <c r="P667" s="68"/>
      <c r="Q667" s="68"/>
      <c r="R667" s="68"/>
      <c r="S667" s="66"/>
      <c r="T667" s="66"/>
      <c r="U667" s="66"/>
      <c r="V667" s="66"/>
      <c r="W667" s="66"/>
      <c r="X667" s="66"/>
      <c r="Y667" s="69"/>
      <c r="Z667" s="70">
        <v>0.65</v>
      </c>
      <c r="AA667" s="63" t="s">
        <v>298</v>
      </c>
      <c r="AB667" s="71" t="s">
        <v>3245</v>
      </c>
      <c r="AC667" s="72" t="s">
        <v>2924</v>
      </c>
      <c r="AD667" s="72" t="s">
        <v>199</v>
      </c>
      <c r="AE667" s="74" t="str">
        <f t="shared" si="57"/>
        <v>24</v>
      </c>
      <c r="AF667" s="74">
        <v>0.4</v>
      </c>
      <c r="AG667" s="75">
        <f t="shared" ref="AG667:AG668" si="76">AF667*0.5+AF667</f>
        <v>0.6</v>
      </c>
      <c r="AH667" s="74">
        <f t="shared" si="2"/>
        <v>-0.585</v>
      </c>
      <c r="AI667" s="74">
        <f t="shared" si="9"/>
        <v>0.56</v>
      </c>
      <c r="AJ667" s="41">
        <f t="shared" si="3"/>
        <v>0.3846153846</v>
      </c>
      <c r="AK667" s="74"/>
      <c r="AL667" s="74"/>
      <c r="AM667" s="74"/>
      <c r="AN667" s="74"/>
      <c r="AO667" s="74"/>
      <c r="AP667" s="74"/>
      <c r="AQ667" s="74"/>
      <c r="AR667" s="74"/>
    </row>
    <row r="668" ht="15.75" customHeight="1">
      <c r="A668" s="194"/>
      <c r="B668" s="148" t="s">
        <v>45</v>
      </c>
      <c r="C668" s="83" t="s">
        <v>3246</v>
      </c>
      <c r="D668" s="45" t="s">
        <v>3247</v>
      </c>
      <c r="E668" s="42">
        <v>1.0</v>
      </c>
      <c r="F668" s="42">
        <v>0.0</v>
      </c>
      <c r="G668" s="42" t="s">
        <v>47</v>
      </c>
      <c r="H668" s="45" t="s">
        <v>3247</v>
      </c>
      <c r="I668" s="47" t="s">
        <v>3248</v>
      </c>
      <c r="J668" s="48"/>
      <c r="K668" s="48"/>
      <c r="L668" s="48"/>
      <c r="M668" s="43"/>
      <c r="N668" s="42">
        <v>1.0</v>
      </c>
      <c r="O668" s="49">
        <v>1000.0</v>
      </c>
      <c r="P668" s="50"/>
      <c r="Q668" s="50"/>
      <c r="R668" s="50"/>
      <c r="S668" s="43"/>
      <c r="T668" s="43"/>
      <c r="U668" s="43"/>
      <c r="V668" s="43"/>
      <c r="W668" s="43"/>
      <c r="X668" s="43"/>
      <c r="Y668" s="51"/>
      <c r="Z668" s="52">
        <v>0.75</v>
      </c>
      <c r="AA668" s="42" t="s">
        <v>298</v>
      </c>
      <c r="AB668" s="84" t="s">
        <v>3249</v>
      </c>
      <c r="AC668" s="54" t="s">
        <v>2924</v>
      </c>
      <c r="AD668" s="54" t="s">
        <v>199</v>
      </c>
      <c r="AE668" s="85" t="str">
        <f t="shared" si="57"/>
        <v>24</v>
      </c>
      <c r="AF668" s="55">
        <v>0.4</v>
      </c>
      <c r="AG668" s="56">
        <f t="shared" si="76"/>
        <v>0.6</v>
      </c>
      <c r="AH668" s="55">
        <f t="shared" si="2"/>
        <v>-0.675</v>
      </c>
      <c r="AI668" s="55">
        <f t="shared" si="9"/>
        <v>0.56</v>
      </c>
      <c r="AJ668" s="41">
        <f t="shared" si="3"/>
        <v>0.4666666667</v>
      </c>
      <c r="AK668" s="55"/>
      <c r="AL668" s="55"/>
      <c r="AM668" s="55"/>
      <c r="AN668" s="55"/>
      <c r="AO668" s="55"/>
      <c r="AP668" s="55"/>
      <c r="AQ668" s="55"/>
      <c r="AR668" s="55"/>
    </row>
    <row r="669" ht="15.75" customHeight="1">
      <c r="A669" s="59"/>
      <c r="B669" s="60" t="s">
        <v>45</v>
      </c>
      <c r="C669" s="61" t="s">
        <v>3250</v>
      </c>
      <c r="D669" s="62" t="s">
        <v>3251</v>
      </c>
      <c r="E669" s="63">
        <v>0.0</v>
      </c>
      <c r="F669" s="63">
        <v>0.0</v>
      </c>
      <c r="G669" s="63" t="s">
        <v>86</v>
      </c>
      <c r="H669" s="62" t="s">
        <v>3251</v>
      </c>
      <c r="I669" s="64" t="s">
        <v>3252</v>
      </c>
      <c r="J669" s="65"/>
      <c r="K669" s="65"/>
      <c r="L669" s="65"/>
      <c r="M669" s="66"/>
      <c r="N669" s="63">
        <v>0.0</v>
      </c>
      <c r="O669" s="67">
        <v>0.0</v>
      </c>
      <c r="P669" s="68"/>
      <c r="Q669" s="68"/>
      <c r="R669" s="68"/>
      <c r="S669" s="66"/>
      <c r="T669" s="66"/>
      <c r="U669" s="66"/>
      <c r="V669" s="66"/>
      <c r="W669" s="66"/>
      <c r="X669" s="66"/>
      <c r="Y669" s="69"/>
      <c r="Z669" s="70">
        <v>1.09</v>
      </c>
      <c r="AA669" s="63" t="s">
        <v>187</v>
      </c>
      <c r="AB669" s="71" t="s">
        <v>3253</v>
      </c>
      <c r="AC669" s="72" t="s">
        <v>2924</v>
      </c>
      <c r="AD669" s="72" t="s">
        <v>99</v>
      </c>
      <c r="AE669" s="73" t="str">
        <f t="shared" si="57"/>
        <v>12</v>
      </c>
      <c r="AF669" s="74">
        <v>0.74</v>
      </c>
      <c r="AG669" s="80">
        <f>AF669*0.4+AF669</f>
        <v>1.036</v>
      </c>
      <c r="AH669" s="55">
        <f t="shared" si="2"/>
        <v>-0.981</v>
      </c>
      <c r="AI669" s="55">
        <f t="shared" si="9"/>
        <v>1.036</v>
      </c>
      <c r="AJ669" s="41">
        <f t="shared" si="3"/>
        <v>0.3211009174</v>
      </c>
      <c r="AK669" s="55"/>
      <c r="AL669" s="55"/>
      <c r="AM669" s="55"/>
      <c r="AN669" s="55"/>
      <c r="AO669" s="55"/>
      <c r="AP669" s="55"/>
      <c r="AQ669" s="55"/>
      <c r="AR669" s="55"/>
    </row>
    <row r="670" ht="15.75" customHeight="1">
      <c r="A670" s="195"/>
      <c r="B670" s="82" t="s">
        <v>45</v>
      </c>
      <c r="C670" s="83" t="s">
        <v>3254</v>
      </c>
      <c r="D670" s="45" t="s">
        <v>3255</v>
      </c>
      <c r="E670" s="42">
        <v>1.0</v>
      </c>
      <c r="F670" s="42">
        <v>0.0</v>
      </c>
      <c r="G670" s="42" t="s">
        <v>47</v>
      </c>
      <c r="H670" s="45" t="s">
        <v>3256</v>
      </c>
      <c r="I670" s="135" t="s">
        <v>3257</v>
      </c>
      <c r="J670" s="48"/>
      <c r="K670" s="48"/>
      <c r="L670" s="48"/>
      <c r="M670" s="43"/>
      <c r="N670" s="42">
        <v>1.0</v>
      </c>
      <c r="O670" s="49">
        <v>1000.0</v>
      </c>
      <c r="P670" s="50"/>
      <c r="Q670" s="50"/>
      <c r="R670" s="50"/>
      <c r="S670" s="43"/>
      <c r="T670" s="43"/>
      <c r="U670" s="43"/>
      <c r="V670" s="43"/>
      <c r="W670" s="43"/>
      <c r="X670" s="43"/>
      <c r="Y670" s="51"/>
      <c r="Z670" s="52">
        <v>1.15</v>
      </c>
      <c r="AA670" s="42" t="s">
        <v>1712</v>
      </c>
      <c r="AB670" s="84" t="s">
        <v>3258</v>
      </c>
      <c r="AC670" s="54" t="s">
        <v>2924</v>
      </c>
      <c r="AD670" s="54" t="s">
        <v>99</v>
      </c>
      <c r="AE670" s="85" t="str">
        <f t="shared" si="57"/>
        <v>12</v>
      </c>
      <c r="AF670" s="55">
        <v>0.76</v>
      </c>
      <c r="AG670" s="80">
        <f>AF670*0.45+AF670</f>
        <v>1.102</v>
      </c>
      <c r="AH670" s="55">
        <f t="shared" si="2"/>
        <v>-1.035</v>
      </c>
      <c r="AI670" s="55">
        <f t="shared" si="9"/>
        <v>1.064</v>
      </c>
      <c r="AJ670" s="41">
        <f t="shared" si="3"/>
        <v>0.3391304348</v>
      </c>
      <c r="AK670" s="55"/>
      <c r="AL670" s="55"/>
      <c r="AM670" s="55"/>
      <c r="AN670" s="55"/>
      <c r="AO670" s="55"/>
      <c r="AP670" s="55"/>
      <c r="AQ670" s="55"/>
      <c r="AR670" s="55"/>
    </row>
    <row r="671" ht="15.75" customHeight="1">
      <c r="A671" s="215"/>
      <c r="B671" s="60" t="s">
        <v>45</v>
      </c>
      <c r="C671" s="61" t="s">
        <v>3259</v>
      </c>
      <c r="D671" s="62" t="s">
        <v>3260</v>
      </c>
      <c r="E671" s="63">
        <v>0.0</v>
      </c>
      <c r="F671" s="63">
        <v>0.0</v>
      </c>
      <c r="G671" s="63" t="s">
        <v>86</v>
      </c>
      <c r="H671" s="62" t="s">
        <v>3260</v>
      </c>
      <c r="I671" s="64" t="s">
        <v>3261</v>
      </c>
      <c r="J671" s="65"/>
      <c r="K671" s="65"/>
      <c r="L671" s="65"/>
      <c r="M671" s="66"/>
      <c r="N671" s="63">
        <v>0.0</v>
      </c>
      <c r="O671" s="67">
        <v>0.0</v>
      </c>
      <c r="P671" s="68"/>
      <c r="Q671" s="68"/>
      <c r="R671" s="68"/>
      <c r="S671" s="66"/>
      <c r="T671" s="66"/>
      <c r="U671" s="66"/>
      <c r="V671" s="66"/>
      <c r="W671" s="66"/>
      <c r="X671" s="66"/>
      <c r="Y671" s="69"/>
      <c r="Z671" s="70">
        <v>1.49</v>
      </c>
      <c r="AA671" s="63" t="s">
        <v>187</v>
      </c>
      <c r="AB671" s="71" t="s">
        <v>3262</v>
      </c>
      <c r="AC671" s="72" t="s">
        <v>2924</v>
      </c>
      <c r="AD671" s="72" t="s">
        <v>3193</v>
      </c>
      <c r="AE671" s="74" t="str">
        <f t="shared" si="57"/>
        <v>16</v>
      </c>
      <c r="AF671" s="74">
        <v>1.04</v>
      </c>
      <c r="AG671" s="75">
        <f>AF671*0.44+AF671</f>
        <v>1.4976</v>
      </c>
      <c r="AH671" s="74">
        <f t="shared" si="2"/>
        <v>-1.341</v>
      </c>
      <c r="AI671" s="74">
        <f t="shared" si="9"/>
        <v>1.456</v>
      </c>
      <c r="AJ671" s="41">
        <f t="shared" si="3"/>
        <v>0.3020134228</v>
      </c>
      <c r="AK671" s="74"/>
      <c r="AL671" s="74"/>
      <c r="AM671" s="74"/>
      <c r="AN671" s="74"/>
      <c r="AO671" s="74"/>
      <c r="AP671" s="74"/>
      <c r="AQ671" s="74"/>
      <c r="AR671" s="74"/>
    </row>
    <row r="672" ht="15.75" customHeight="1">
      <c r="A672" s="195"/>
      <c r="B672" s="82" t="s">
        <v>45</v>
      </c>
      <c r="C672" s="83" t="s">
        <v>3263</v>
      </c>
      <c r="D672" s="45" t="s">
        <v>3264</v>
      </c>
      <c r="E672" s="42">
        <v>1.0</v>
      </c>
      <c r="F672" s="42">
        <v>0.0</v>
      </c>
      <c r="G672" s="42" t="s">
        <v>47</v>
      </c>
      <c r="H672" s="45" t="s">
        <v>3264</v>
      </c>
      <c r="I672" s="47" t="s">
        <v>3265</v>
      </c>
      <c r="J672" s="48"/>
      <c r="K672" s="48"/>
      <c r="L672" s="48"/>
      <c r="M672" s="43"/>
      <c r="N672" s="42">
        <v>1.0</v>
      </c>
      <c r="O672" s="49">
        <v>1000.0</v>
      </c>
      <c r="P672" s="50"/>
      <c r="Q672" s="50"/>
      <c r="R672" s="50"/>
      <c r="S672" s="43"/>
      <c r="T672" s="43"/>
      <c r="U672" s="43"/>
      <c r="V672" s="43"/>
      <c r="W672" s="43"/>
      <c r="X672" s="43"/>
      <c r="Y672" s="51"/>
      <c r="Z672" s="52">
        <v>0.99</v>
      </c>
      <c r="AA672" s="42" t="s">
        <v>187</v>
      </c>
      <c r="AB672" s="84" t="s">
        <v>3266</v>
      </c>
      <c r="AC672" s="54" t="s">
        <v>2924</v>
      </c>
      <c r="AD672" s="54" t="s">
        <v>99</v>
      </c>
      <c r="AE672" s="85" t="str">
        <f t="shared" si="57"/>
        <v>12</v>
      </c>
      <c r="AF672" s="55">
        <v>0.63</v>
      </c>
      <c r="AG672" s="56">
        <f>AF672*0.45+AF672</f>
        <v>0.9135</v>
      </c>
      <c r="AH672" s="55">
        <f t="shared" si="2"/>
        <v>-0.891</v>
      </c>
      <c r="AI672" s="55">
        <f t="shared" si="9"/>
        <v>0.882</v>
      </c>
      <c r="AJ672" s="41">
        <f t="shared" si="3"/>
        <v>0.3636363636</v>
      </c>
      <c r="AK672" s="55"/>
      <c r="AL672" s="55"/>
      <c r="AM672" s="55"/>
      <c r="AN672" s="55"/>
      <c r="AO672" s="55"/>
      <c r="AP672" s="55"/>
      <c r="AQ672" s="55"/>
      <c r="AR672" s="55"/>
    </row>
    <row r="673" ht="15.75" customHeight="1">
      <c r="A673" s="195"/>
      <c r="B673" s="148" t="s">
        <v>45</v>
      </c>
      <c r="C673" s="83" t="s">
        <v>3267</v>
      </c>
      <c r="D673" s="45" t="s">
        <v>3268</v>
      </c>
      <c r="E673" s="42">
        <v>1.0</v>
      </c>
      <c r="F673" s="42">
        <v>0.0</v>
      </c>
      <c r="G673" s="42" t="s">
        <v>47</v>
      </c>
      <c r="H673" s="45" t="s">
        <v>3268</v>
      </c>
      <c r="I673" s="47" t="s">
        <v>3269</v>
      </c>
      <c r="J673" s="48"/>
      <c r="K673" s="48"/>
      <c r="L673" s="48"/>
      <c r="M673" s="43"/>
      <c r="N673" s="42">
        <v>1.0</v>
      </c>
      <c r="O673" s="49">
        <v>1000.0</v>
      </c>
      <c r="P673" s="50"/>
      <c r="Q673" s="50"/>
      <c r="R673" s="50"/>
      <c r="S673" s="43"/>
      <c r="T673" s="43"/>
      <c r="U673" s="43"/>
      <c r="V673" s="43"/>
      <c r="W673" s="43"/>
      <c r="X673" s="43"/>
      <c r="Y673" s="51"/>
      <c r="Z673" s="52">
        <v>0.99</v>
      </c>
      <c r="AA673" s="42" t="s">
        <v>187</v>
      </c>
      <c r="AB673" s="84" t="s">
        <v>3270</v>
      </c>
      <c r="AC673" s="72" t="s">
        <v>2924</v>
      </c>
      <c r="AD673" s="54" t="s">
        <v>99</v>
      </c>
      <c r="AE673" s="85" t="str">
        <f t="shared" si="57"/>
        <v>12</v>
      </c>
      <c r="AF673" s="55">
        <v>0.67</v>
      </c>
      <c r="AG673" s="80">
        <f t="shared" ref="AG673:AG674" si="77">AF673*0.4+AF673</f>
        <v>0.938</v>
      </c>
      <c r="AH673" s="55">
        <f t="shared" si="2"/>
        <v>-0.891</v>
      </c>
      <c r="AI673" s="55">
        <f t="shared" si="9"/>
        <v>0.938</v>
      </c>
      <c r="AJ673" s="41">
        <f t="shared" si="3"/>
        <v>0.3232323232</v>
      </c>
      <c r="AK673" s="74"/>
      <c r="AL673" s="74"/>
      <c r="AM673" s="74"/>
      <c r="AN673" s="74"/>
      <c r="AO673" s="74"/>
      <c r="AP673" s="74"/>
      <c r="AQ673" s="74"/>
      <c r="AR673" s="74"/>
    </row>
    <row r="674" ht="15.75" customHeight="1">
      <c r="A674" s="195"/>
      <c r="B674" s="148" t="s">
        <v>45</v>
      </c>
      <c r="C674" s="248" t="s">
        <v>3271</v>
      </c>
      <c r="D674" s="45" t="s">
        <v>3272</v>
      </c>
      <c r="E674" s="42">
        <v>1.0</v>
      </c>
      <c r="F674" s="42">
        <v>0.0</v>
      </c>
      <c r="G674" s="42" t="s">
        <v>47</v>
      </c>
      <c r="H674" s="45" t="s">
        <v>3272</v>
      </c>
      <c r="I674" s="47" t="s">
        <v>3273</v>
      </c>
      <c r="J674" s="48"/>
      <c r="K674" s="48"/>
      <c r="L674" s="48"/>
      <c r="M674" s="43"/>
      <c r="N674" s="42">
        <v>1.0</v>
      </c>
      <c r="O674" s="49">
        <v>1000.0</v>
      </c>
      <c r="P674" s="50"/>
      <c r="Q674" s="50"/>
      <c r="R674" s="50"/>
      <c r="S674" s="43"/>
      <c r="T674" s="43"/>
      <c r="U674" s="43"/>
      <c r="V674" s="43"/>
      <c r="W674" s="43"/>
      <c r="X674" s="43"/>
      <c r="Y674" s="51"/>
      <c r="Z674" s="52">
        <v>0.99</v>
      </c>
      <c r="AA674" s="42" t="s">
        <v>187</v>
      </c>
      <c r="AB674" s="84" t="s">
        <v>3274</v>
      </c>
      <c r="AC674" s="72" t="s">
        <v>2924</v>
      </c>
      <c r="AD674" s="54" t="s">
        <v>99</v>
      </c>
      <c r="AE674" s="85" t="str">
        <f t="shared" si="57"/>
        <v>12</v>
      </c>
      <c r="AF674" s="55">
        <v>0.67</v>
      </c>
      <c r="AG674" s="80">
        <f t="shared" si="77"/>
        <v>0.938</v>
      </c>
      <c r="AH674" s="55">
        <f t="shared" si="2"/>
        <v>-0.891</v>
      </c>
      <c r="AI674" s="55">
        <f t="shared" si="9"/>
        <v>0.938</v>
      </c>
      <c r="AJ674" s="41">
        <f t="shared" si="3"/>
        <v>0.3232323232</v>
      </c>
      <c r="AK674" s="55"/>
      <c r="AL674" s="55"/>
      <c r="AM674" s="55"/>
      <c r="AN674" s="55"/>
      <c r="AO674" s="55"/>
      <c r="AP674" s="55"/>
      <c r="AQ674" s="55"/>
      <c r="AR674" s="55"/>
    </row>
    <row r="675" ht="15.75" customHeight="1">
      <c r="A675" s="196"/>
      <c r="B675" s="143" t="s">
        <v>45</v>
      </c>
      <c r="C675" s="250" t="s">
        <v>3275</v>
      </c>
      <c r="D675" s="62" t="s">
        <v>3276</v>
      </c>
      <c r="E675" s="63">
        <v>0.0</v>
      </c>
      <c r="F675" s="63">
        <v>0.0</v>
      </c>
      <c r="G675" s="63" t="s">
        <v>86</v>
      </c>
      <c r="H675" s="62" t="s">
        <v>3276</v>
      </c>
      <c r="I675" s="64" t="s">
        <v>3277</v>
      </c>
      <c r="J675" s="65"/>
      <c r="K675" s="65"/>
      <c r="L675" s="65"/>
      <c r="M675" s="66"/>
      <c r="N675" s="63">
        <v>0.0</v>
      </c>
      <c r="O675" s="67">
        <v>0.0</v>
      </c>
      <c r="P675" s="68"/>
      <c r="Q675" s="68"/>
      <c r="R675" s="68"/>
      <c r="S675" s="66"/>
      <c r="T675" s="66"/>
      <c r="U675" s="66"/>
      <c r="V675" s="66"/>
      <c r="W675" s="66"/>
      <c r="X675" s="66"/>
      <c r="Y675" s="69"/>
      <c r="Z675" s="70">
        <v>0.99</v>
      </c>
      <c r="AA675" s="63" t="s">
        <v>187</v>
      </c>
      <c r="AB675" s="71" t="s">
        <v>3278</v>
      </c>
      <c r="AC675" s="72" t="s">
        <v>2924</v>
      </c>
      <c r="AD675" s="72" t="s">
        <v>99</v>
      </c>
      <c r="AE675" s="73" t="str">
        <f t="shared" si="57"/>
        <v>12</v>
      </c>
      <c r="AF675" s="74">
        <v>0.63</v>
      </c>
      <c r="AG675" s="80">
        <f t="shared" ref="AG675:AG676" si="78">AF675*0.45+AF675</f>
        <v>0.9135</v>
      </c>
      <c r="AH675" s="55">
        <f t="shared" si="2"/>
        <v>-0.891</v>
      </c>
      <c r="AI675" s="55">
        <f t="shared" si="9"/>
        <v>0.882</v>
      </c>
      <c r="AJ675" s="41">
        <f t="shared" si="3"/>
        <v>0.3636363636</v>
      </c>
      <c r="AK675" s="39"/>
      <c r="AL675" s="39"/>
      <c r="AM675" s="39"/>
      <c r="AN675" s="39"/>
      <c r="AO675" s="39"/>
      <c r="AP675" s="39"/>
      <c r="AQ675" s="39"/>
      <c r="AR675" s="39"/>
    </row>
    <row r="676" ht="15.75" customHeight="1">
      <c r="A676" s="196"/>
      <c r="B676" s="143" t="s">
        <v>45</v>
      </c>
      <c r="C676" s="250" t="s">
        <v>3279</v>
      </c>
      <c r="D676" s="62" t="s">
        <v>3280</v>
      </c>
      <c r="E676" s="63">
        <v>0.0</v>
      </c>
      <c r="F676" s="63">
        <v>0.0</v>
      </c>
      <c r="G676" s="63" t="s">
        <v>86</v>
      </c>
      <c r="H676" s="62" t="s">
        <v>3280</v>
      </c>
      <c r="I676" s="64" t="s">
        <v>3281</v>
      </c>
      <c r="J676" s="65"/>
      <c r="K676" s="65"/>
      <c r="L676" s="65"/>
      <c r="M676" s="66"/>
      <c r="N676" s="63">
        <v>0.0</v>
      </c>
      <c r="O676" s="67">
        <v>0.0</v>
      </c>
      <c r="P676" s="68"/>
      <c r="Q676" s="68"/>
      <c r="R676" s="68"/>
      <c r="S676" s="66"/>
      <c r="T676" s="66"/>
      <c r="U676" s="66"/>
      <c r="V676" s="66"/>
      <c r="W676" s="66"/>
      <c r="X676" s="66"/>
      <c r="Y676" s="69"/>
      <c r="Z676" s="70">
        <v>0.99</v>
      </c>
      <c r="AA676" s="63" t="s">
        <v>187</v>
      </c>
      <c r="AB676" s="71" t="s">
        <v>3282</v>
      </c>
      <c r="AC676" s="72" t="s">
        <v>2924</v>
      </c>
      <c r="AD676" s="72" t="s">
        <v>99</v>
      </c>
      <c r="AE676" s="73" t="str">
        <f t="shared" si="57"/>
        <v>12</v>
      </c>
      <c r="AF676" s="74">
        <v>0.63</v>
      </c>
      <c r="AG676" s="75">
        <f t="shared" si="78"/>
        <v>0.9135</v>
      </c>
      <c r="AH676" s="74">
        <f t="shared" si="2"/>
        <v>-0.891</v>
      </c>
      <c r="AI676" s="74">
        <f t="shared" si="9"/>
        <v>0.882</v>
      </c>
      <c r="AJ676" s="41">
        <f t="shared" si="3"/>
        <v>0.3636363636</v>
      </c>
      <c r="AK676" s="74"/>
      <c r="AL676" s="74"/>
      <c r="AM676" s="74"/>
      <c r="AN676" s="74"/>
      <c r="AO676" s="74"/>
      <c r="AP676" s="74"/>
      <c r="AQ676" s="74"/>
      <c r="AR676" s="74"/>
    </row>
    <row r="677" ht="15.75" customHeight="1">
      <c r="A677" s="195"/>
      <c r="B677" s="148" t="s">
        <v>45</v>
      </c>
      <c r="C677" s="248" t="s">
        <v>3283</v>
      </c>
      <c r="D677" s="45" t="s">
        <v>3284</v>
      </c>
      <c r="E677" s="42">
        <v>1.0</v>
      </c>
      <c r="F677" s="42">
        <v>0.0</v>
      </c>
      <c r="G677" s="42" t="s">
        <v>47</v>
      </c>
      <c r="H677" s="45" t="s">
        <v>3284</v>
      </c>
      <c r="I677" s="47" t="s">
        <v>3285</v>
      </c>
      <c r="J677" s="48"/>
      <c r="K677" s="48"/>
      <c r="L677" s="48"/>
      <c r="M677" s="43"/>
      <c r="N677" s="42">
        <v>1.0</v>
      </c>
      <c r="O677" s="49">
        <v>1000.0</v>
      </c>
      <c r="P677" s="50"/>
      <c r="Q677" s="50"/>
      <c r="R677" s="50"/>
      <c r="S677" s="43"/>
      <c r="T677" s="43"/>
      <c r="U677" s="43"/>
      <c r="V677" s="43"/>
      <c r="W677" s="43"/>
      <c r="X677" s="43"/>
      <c r="Y677" s="51"/>
      <c r="Z677" s="52">
        <v>0.99</v>
      </c>
      <c r="AA677" s="42" t="s">
        <v>187</v>
      </c>
      <c r="AB677" s="84" t="s">
        <v>3286</v>
      </c>
      <c r="AC677" s="72" t="s">
        <v>2924</v>
      </c>
      <c r="AD677" s="54" t="s">
        <v>199</v>
      </c>
      <c r="AE677" s="85" t="str">
        <f t="shared" si="57"/>
        <v>24</v>
      </c>
      <c r="AF677" s="55">
        <v>0.61</v>
      </c>
      <c r="AG677" s="80">
        <f>AF677*0.49+AF677</f>
        <v>0.9089</v>
      </c>
      <c r="AH677" s="55">
        <f t="shared" si="2"/>
        <v>-0.891</v>
      </c>
      <c r="AI677" s="55">
        <f t="shared" si="9"/>
        <v>0.854</v>
      </c>
      <c r="AJ677" s="41">
        <f t="shared" si="3"/>
        <v>0.3838383838</v>
      </c>
      <c r="AK677" s="55"/>
      <c r="AL677" s="55"/>
      <c r="AM677" s="55"/>
      <c r="AN677" s="55"/>
      <c r="AO677" s="55"/>
      <c r="AP677" s="55"/>
      <c r="AQ677" s="55"/>
      <c r="AR677" s="55"/>
    </row>
    <row r="678" ht="15.75" customHeight="1">
      <c r="A678" s="287"/>
      <c r="B678" s="288" t="s">
        <v>45</v>
      </c>
      <c r="C678" s="289" t="s">
        <v>3287</v>
      </c>
      <c r="D678" s="221" t="s">
        <v>3288</v>
      </c>
      <c r="E678" s="222">
        <v>1.0</v>
      </c>
      <c r="F678" s="42">
        <v>0.0</v>
      </c>
      <c r="G678" s="222" t="s">
        <v>47</v>
      </c>
      <c r="H678" s="221" t="s">
        <v>3288</v>
      </c>
      <c r="I678" s="86" t="s">
        <v>3289</v>
      </c>
      <c r="J678" s="224"/>
      <c r="K678" s="224"/>
      <c r="L678" s="224"/>
      <c r="M678" s="225"/>
      <c r="N678" s="222">
        <v>1.0</v>
      </c>
      <c r="O678" s="226">
        <v>1000.0</v>
      </c>
      <c r="P678" s="227"/>
      <c r="Q678" s="227"/>
      <c r="R678" s="227"/>
      <c r="S678" s="225"/>
      <c r="T678" s="225"/>
      <c r="U678" s="225"/>
      <c r="V678" s="225"/>
      <c r="W678" s="225"/>
      <c r="X678" s="225"/>
      <c r="Y678" s="228"/>
      <c r="Z678" s="229">
        <v>0.99</v>
      </c>
      <c r="AA678" s="222" t="s">
        <v>187</v>
      </c>
      <c r="AB678" s="84" t="s">
        <v>3290</v>
      </c>
      <c r="AC678" s="72" t="s">
        <v>2924</v>
      </c>
      <c r="AD678" s="54" t="s">
        <v>99</v>
      </c>
      <c r="AE678" s="85" t="str">
        <f t="shared" si="57"/>
        <v>12</v>
      </c>
      <c r="AF678" s="55">
        <v>0.67</v>
      </c>
      <c r="AG678" s="80">
        <f>AF678*0.4+AF678</f>
        <v>0.938</v>
      </c>
      <c r="AH678" s="55">
        <f t="shared" si="2"/>
        <v>-0.891</v>
      </c>
      <c r="AI678" s="55">
        <f t="shared" si="9"/>
        <v>0.938</v>
      </c>
      <c r="AJ678" s="41">
        <f t="shared" si="3"/>
        <v>0.3232323232</v>
      </c>
      <c r="AK678" s="55"/>
      <c r="AL678" s="55"/>
      <c r="AM678" s="55"/>
      <c r="AN678" s="55"/>
      <c r="AO678" s="55"/>
      <c r="AP678" s="55"/>
      <c r="AQ678" s="55"/>
      <c r="AR678" s="55"/>
    </row>
    <row r="679" ht="15.75" customHeight="1">
      <c r="A679" s="196"/>
      <c r="B679" s="143" t="s">
        <v>45</v>
      </c>
      <c r="C679" s="61" t="s">
        <v>3291</v>
      </c>
      <c r="D679" s="62" t="s">
        <v>3292</v>
      </c>
      <c r="E679" s="63">
        <v>0.0</v>
      </c>
      <c r="F679" s="63">
        <v>0.0</v>
      </c>
      <c r="G679" s="63" t="s">
        <v>86</v>
      </c>
      <c r="H679" s="62" t="s">
        <v>3292</v>
      </c>
      <c r="I679" s="64" t="s">
        <v>3293</v>
      </c>
      <c r="J679" s="65"/>
      <c r="K679" s="65"/>
      <c r="L679" s="65"/>
      <c r="M679" s="66"/>
      <c r="N679" s="63">
        <v>0.0</v>
      </c>
      <c r="O679" s="67">
        <v>0.0</v>
      </c>
      <c r="P679" s="68"/>
      <c r="Q679" s="68"/>
      <c r="R679" s="68"/>
      <c r="S679" s="66"/>
      <c r="T679" s="66"/>
      <c r="U679" s="66"/>
      <c r="V679" s="66"/>
      <c r="W679" s="66"/>
      <c r="X679" s="66"/>
      <c r="Y679" s="69"/>
      <c r="Z679" s="70">
        <v>1.39</v>
      </c>
      <c r="AA679" s="63" t="s">
        <v>97</v>
      </c>
      <c r="AB679" s="71" t="s">
        <v>3294</v>
      </c>
      <c r="AC679" s="72" t="s">
        <v>2924</v>
      </c>
      <c r="AD679" s="72" t="s">
        <v>99</v>
      </c>
      <c r="AE679" s="73" t="str">
        <f t="shared" si="57"/>
        <v>12</v>
      </c>
      <c r="AF679" s="74">
        <v>0.89</v>
      </c>
      <c r="AG679" s="75">
        <f>AF679*0.42+AF679</f>
        <v>1.2638</v>
      </c>
      <c r="AH679" s="74">
        <f t="shared" si="2"/>
        <v>-1.251</v>
      </c>
      <c r="AI679" s="74">
        <f t="shared" si="9"/>
        <v>1.246</v>
      </c>
      <c r="AJ679" s="41">
        <f t="shared" si="3"/>
        <v>0.3597122302</v>
      </c>
      <c r="AK679" s="74"/>
      <c r="AL679" s="74"/>
      <c r="AM679" s="74"/>
      <c r="AN679" s="74"/>
      <c r="AO679" s="74"/>
      <c r="AP679" s="74"/>
      <c r="AQ679" s="74"/>
      <c r="AR679" s="74"/>
    </row>
    <row r="680" ht="15.75" customHeight="1">
      <c r="A680" s="196"/>
      <c r="B680" s="143" t="s">
        <v>45</v>
      </c>
      <c r="C680" s="61" t="s">
        <v>3295</v>
      </c>
      <c r="D680" s="62" t="s">
        <v>3296</v>
      </c>
      <c r="E680" s="63">
        <v>0.0</v>
      </c>
      <c r="F680" s="63">
        <v>0.0</v>
      </c>
      <c r="G680" s="63" t="s">
        <v>86</v>
      </c>
      <c r="H680" s="62" t="s">
        <v>3296</v>
      </c>
      <c r="I680" s="64" t="s">
        <v>3297</v>
      </c>
      <c r="J680" s="65"/>
      <c r="K680" s="65"/>
      <c r="L680" s="65"/>
      <c r="M680" s="66"/>
      <c r="N680" s="63">
        <v>0.0</v>
      </c>
      <c r="O680" s="67">
        <v>0.0</v>
      </c>
      <c r="P680" s="68"/>
      <c r="Q680" s="68"/>
      <c r="R680" s="68"/>
      <c r="S680" s="66"/>
      <c r="T680" s="66"/>
      <c r="U680" s="66"/>
      <c r="V680" s="66"/>
      <c r="W680" s="66"/>
      <c r="X680" s="66"/>
      <c r="Y680" s="69"/>
      <c r="Z680" s="70">
        <v>0.89</v>
      </c>
      <c r="AA680" s="63" t="s">
        <v>97</v>
      </c>
      <c r="AB680" s="71" t="s">
        <v>3298</v>
      </c>
      <c r="AC680" s="72" t="s">
        <v>2924</v>
      </c>
      <c r="AD680" s="72" t="s">
        <v>99</v>
      </c>
      <c r="AE680" s="73" t="str">
        <f t="shared" si="57"/>
        <v>12</v>
      </c>
      <c r="AF680" s="74">
        <v>0.57</v>
      </c>
      <c r="AG680" s="75">
        <f>AF680*0.43+AF680</f>
        <v>0.8151</v>
      </c>
      <c r="AH680" s="74">
        <f t="shared" si="2"/>
        <v>-0.801</v>
      </c>
      <c r="AI680" s="74">
        <f t="shared" si="9"/>
        <v>0.798</v>
      </c>
      <c r="AJ680" s="41">
        <f t="shared" si="3"/>
        <v>0.3595505618</v>
      </c>
      <c r="AK680" s="74"/>
      <c r="AL680" s="74"/>
      <c r="AM680" s="74"/>
      <c r="AN680" s="74"/>
      <c r="AO680" s="74"/>
      <c r="AP680" s="74"/>
      <c r="AQ680" s="74"/>
      <c r="AR680" s="74"/>
    </row>
    <row r="681" ht="15.75" customHeight="1">
      <c r="A681" s="196"/>
      <c r="B681" s="143" t="s">
        <v>45</v>
      </c>
      <c r="C681" s="61" t="s">
        <v>3299</v>
      </c>
      <c r="D681" s="62" t="s">
        <v>3300</v>
      </c>
      <c r="E681" s="63">
        <v>0.0</v>
      </c>
      <c r="F681" s="63">
        <v>0.0</v>
      </c>
      <c r="G681" s="63" t="s">
        <v>86</v>
      </c>
      <c r="H681" s="62" t="s">
        <v>3300</v>
      </c>
      <c r="I681" s="64" t="s">
        <v>3301</v>
      </c>
      <c r="J681" s="65"/>
      <c r="K681" s="65"/>
      <c r="L681" s="65"/>
      <c r="M681" s="66"/>
      <c r="N681" s="63">
        <v>0.0</v>
      </c>
      <c r="O681" s="67">
        <v>0.0</v>
      </c>
      <c r="P681" s="68"/>
      <c r="Q681" s="68"/>
      <c r="R681" s="68"/>
      <c r="S681" s="66"/>
      <c r="T681" s="66"/>
      <c r="U681" s="66"/>
      <c r="V681" s="66"/>
      <c r="W681" s="66"/>
      <c r="X681" s="66"/>
      <c r="Y681" s="69"/>
      <c r="Z681" s="70">
        <v>1.45</v>
      </c>
      <c r="AA681" s="63" t="s">
        <v>298</v>
      </c>
      <c r="AB681" s="71" t="s">
        <v>3302</v>
      </c>
      <c r="AC681" s="72" t="s">
        <v>2924</v>
      </c>
      <c r="AD681" s="72" t="s">
        <v>99</v>
      </c>
      <c r="AE681" s="73" t="str">
        <f t="shared" si="57"/>
        <v>12</v>
      </c>
      <c r="AF681" s="74">
        <v>0.8</v>
      </c>
      <c r="AG681" s="75">
        <f t="shared" ref="AG681:AG682" si="79">AF681*0.56+AF681</f>
        <v>1.248</v>
      </c>
      <c r="AH681" s="74">
        <f t="shared" si="2"/>
        <v>-1.305</v>
      </c>
      <c r="AI681" s="74">
        <f t="shared" si="9"/>
        <v>1.12</v>
      </c>
      <c r="AJ681" s="41">
        <f t="shared" si="3"/>
        <v>0.4482758621</v>
      </c>
      <c r="AK681" s="74"/>
      <c r="AL681" s="74"/>
      <c r="AM681" s="74"/>
      <c r="AN681" s="74"/>
      <c r="AO681" s="74"/>
      <c r="AP681" s="74"/>
      <c r="AQ681" s="74"/>
      <c r="AR681" s="74"/>
    </row>
    <row r="682" ht="15.75" customHeight="1">
      <c r="A682" s="196"/>
      <c r="B682" s="143" t="s">
        <v>45</v>
      </c>
      <c r="C682" s="61" t="s">
        <v>3303</v>
      </c>
      <c r="D682" s="62" t="s">
        <v>3304</v>
      </c>
      <c r="E682" s="63">
        <v>0.0</v>
      </c>
      <c r="F682" s="63">
        <v>0.0</v>
      </c>
      <c r="G682" s="63" t="s">
        <v>86</v>
      </c>
      <c r="H682" s="62" t="s">
        <v>3304</v>
      </c>
      <c r="I682" s="64" t="s">
        <v>3305</v>
      </c>
      <c r="J682" s="65"/>
      <c r="K682" s="65"/>
      <c r="L682" s="65"/>
      <c r="M682" s="66"/>
      <c r="N682" s="63">
        <v>0.0</v>
      </c>
      <c r="O682" s="67">
        <v>0.0</v>
      </c>
      <c r="P682" s="68"/>
      <c r="Q682" s="68"/>
      <c r="R682" s="68"/>
      <c r="S682" s="66"/>
      <c r="T682" s="66"/>
      <c r="U682" s="66"/>
      <c r="V682" s="66"/>
      <c r="W682" s="66"/>
      <c r="X682" s="66"/>
      <c r="Y682" s="69"/>
      <c r="Z682" s="70">
        <v>1.45</v>
      </c>
      <c r="AA682" s="42" t="s">
        <v>298</v>
      </c>
      <c r="AB682" s="104" t="s">
        <v>3306</v>
      </c>
      <c r="AC682" s="72" t="s">
        <v>2924</v>
      </c>
      <c r="AD682" s="72" t="s">
        <v>99</v>
      </c>
      <c r="AE682" s="73" t="str">
        <f t="shared" si="57"/>
        <v>12</v>
      </c>
      <c r="AF682" s="74">
        <v>0.8</v>
      </c>
      <c r="AG682" s="75">
        <f t="shared" si="79"/>
        <v>1.248</v>
      </c>
      <c r="AH682" s="74">
        <f t="shared" si="2"/>
        <v>-1.305</v>
      </c>
      <c r="AI682" s="74">
        <f t="shared" si="9"/>
        <v>1.12</v>
      </c>
      <c r="AJ682" s="41">
        <f t="shared" si="3"/>
        <v>0.4482758621</v>
      </c>
      <c r="AK682" s="74"/>
      <c r="AL682" s="74"/>
      <c r="AM682" s="74"/>
      <c r="AN682" s="74"/>
      <c r="AO682" s="74"/>
      <c r="AP682" s="74"/>
      <c r="AQ682" s="74"/>
      <c r="AR682" s="74"/>
    </row>
    <row r="683" ht="15.75" customHeight="1">
      <c r="A683" s="196"/>
      <c r="B683" s="143" t="s">
        <v>45</v>
      </c>
      <c r="C683" s="61" t="s">
        <v>3307</v>
      </c>
      <c r="D683" s="62" t="s">
        <v>3308</v>
      </c>
      <c r="E683" s="63">
        <v>0.0</v>
      </c>
      <c r="F683" s="63">
        <v>0.0</v>
      </c>
      <c r="G683" s="63" t="s">
        <v>86</v>
      </c>
      <c r="H683" s="62" t="s">
        <v>3308</v>
      </c>
      <c r="I683" s="64" t="s">
        <v>3309</v>
      </c>
      <c r="J683" s="65"/>
      <c r="K683" s="65"/>
      <c r="L683" s="65"/>
      <c r="M683" s="66"/>
      <c r="N683" s="63">
        <v>0.0</v>
      </c>
      <c r="O683" s="67">
        <v>0.0</v>
      </c>
      <c r="P683" s="68"/>
      <c r="Q683" s="68"/>
      <c r="R683" s="68"/>
      <c r="S683" s="66"/>
      <c r="T683" s="66"/>
      <c r="U683" s="66"/>
      <c r="V683" s="66"/>
      <c r="W683" s="66"/>
      <c r="X683" s="66"/>
      <c r="Y683" s="69"/>
      <c r="Z683" s="70">
        <v>0.99</v>
      </c>
      <c r="AA683" s="63" t="s">
        <v>187</v>
      </c>
      <c r="AB683" s="71" t="s">
        <v>3310</v>
      </c>
      <c r="AC683" s="72" t="s">
        <v>2924</v>
      </c>
      <c r="AD683" s="72" t="s">
        <v>99</v>
      </c>
      <c r="AE683" s="73" t="str">
        <f t="shared" si="57"/>
        <v>12</v>
      </c>
      <c r="AF683" s="74">
        <v>0.65</v>
      </c>
      <c r="AG683" s="75">
        <f t="shared" ref="AG683:AG684" si="80">AF683*0.45+AF683</f>
        <v>0.9425</v>
      </c>
      <c r="AH683" s="55">
        <f t="shared" si="2"/>
        <v>-0.891</v>
      </c>
      <c r="AI683" s="55">
        <f t="shared" si="9"/>
        <v>0.91</v>
      </c>
      <c r="AJ683" s="41">
        <f t="shared" si="3"/>
        <v>0.3434343434</v>
      </c>
      <c r="AK683" s="74"/>
      <c r="AL683" s="74"/>
      <c r="AM683" s="74"/>
      <c r="AN683" s="74"/>
      <c r="AO683" s="74"/>
      <c r="AP683" s="74"/>
      <c r="AQ683" s="74"/>
      <c r="AR683" s="74"/>
    </row>
    <row r="684" ht="15.75" customHeight="1">
      <c r="A684" s="196"/>
      <c r="B684" s="143" t="s">
        <v>45</v>
      </c>
      <c r="C684" s="61" t="s">
        <v>3311</v>
      </c>
      <c r="D684" s="62" t="s">
        <v>3312</v>
      </c>
      <c r="E684" s="63">
        <v>0.0</v>
      </c>
      <c r="F684" s="63">
        <v>0.0</v>
      </c>
      <c r="G684" s="63" t="s">
        <v>86</v>
      </c>
      <c r="H684" s="62" t="s">
        <v>3312</v>
      </c>
      <c r="I684" s="64" t="s">
        <v>3313</v>
      </c>
      <c r="J684" s="65"/>
      <c r="K684" s="65"/>
      <c r="L684" s="65"/>
      <c r="M684" s="66"/>
      <c r="N684" s="63">
        <v>0.0</v>
      </c>
      <c r="O684" s="67">
        <v>0.0</v>
      </c>
      <c r="P684" s="68"/>
      <c r="Q684" s="68"/>
      <c r="R684" s="68"/>
      <c r="S684" s="66"/>
      <c r="T684" s="66"/>
      <c r="U684" s="66"/>
      <c r="V684" s="66"/>
      <c r="W684" s="66"/>
      <c r="X684" s="66"/>
      <c r="Y684" s="69"/>
      <c r="Z684" s="70">
        <v>0.99</v>
      </c>
      <c r="AA684" s="63" t="s">
        <v>187</v>
      </c>
      <c r="AB684" s="71" t="s">
        <v>3314</v>
      </c>
      <c r="AC684" s="72" t="s">
        <v>2924</v>
      </c>
      <c r="AD684" s="72" t="s">
        <v>99</v>
      </c>
      <c r="AE684" s="73" t="str">
        <f t="shared" si="57"/>
        <v>12</v>
      </c>
      <c r="AF684" s="74">
        <v>0.65</v>
      </c>
      <c r="AG684" s="75">
        <f t="shared" si="80"/>
        <v>0.9425</v>
      </c>
      <c r="AH684" s="74">
        <f t="shared" si="2"/>
        <v>-0.891</v>
      </c>
      <c r="AI684" s="74">
        <f t="shared" si="9"/>
        <v>0.91</v>
      </c>
      <c r="AJ684" s="41">
        <f t="shared" si="3"/>
        <v>0.3434343434</v>
      </c>
      <c r="AK684" s="150"/>
      <c r="AL684" s="150"/>
      <c r="AM684" s="150"/>
      <c r="AN684" s="150"/>
      <c r="AO684" s="150"/>
      <c r="AP684" s="150"/>
      <c r="AQ684" s="150"/>
      <c r="AR684" s="150"/>
    </row>
    <row r="685" ht="15.75" customHeight="1">
      <c r="A685" s="196"/>
      <c r="B685" s="143" t="s">
        <v>45</v>
      </c>
      <c r="C685" s="61" t="s">
        <v>3315</v>
      </c>
      <c r="D685" s="62" t="s">
        <v>3316</v>
      </c>
      <c r="E685" s="63">
        <v>0.0</v>
      </c>
      <c r="F685" s="63">
        <v>0.0</v>
      </c>
      <c r="G685" s="63" t="s">
        <v>86</v>
      </c>
      <c r="H685" s="62" t="s">
        <v>3316</v>
      </c>
      <c r="I685" s="64" t="s">
        <v>3317</v>
      </c>
      <c r="J685" s="65"/>
      <c r="K685" s="65"/>
      <c r="L685" s="65"/>
      <c r="M685" s="66"/>
      <c r="N685" s="63">
        <v>0.0</v>
      </c>
      <c r="O685" s="67">
        <v>0.0</v>
      </c>
      <c r="P685" s="68"/>
      <c r="Q685" s="68"/>
      <c r="R685" s="68"/>
      <c r="S685" s="66"/>
      <c r="T685" s="66"/>
      <c r="U685" s="66"/>
      <c r="V685" s="66"/>
      <c r="W685" s="66"/>
      <c r="X685" s="66"/>
      <c r="Y685" s="69"/>
      <c r="Z685" s="70">
        <v>1.09</v>
      </c>
      <c r="AA685" s="63" t="s">
        <v>187</v>
      </c>
      <c r="AB685" s="71" t="s">
        <v>3318</v>
      </c>
      <c r="AC685" s="72" t="s">
        <v>2924</v>
      </c>
      <c r="AD685" s="72" t="s">
        <v>99</v>
      </c>
      <c r="AE685" s="73" t="str">
        <f t="shared" si="57"/>
        <v>12</v>
      </c>
      <c r="AF685" s="74">
        <v>0.72</v>
      </c>
      <c r="AG685" s="75">
        <f t="shared" ref="AG685:AG686" si="81">AF685*0.4+AF685</f>
        <v>1.008</v>
      </c>
      <c r="AH685" s="74">
        <f t="shared" si="2"/>
        <v>-0.981</v>
      </c>
      <c r="AI685" s="74">
        <f t="shared" si="9"/>
        <v>1.008</v>
      </c>
      <c r="AJ685" s="41">
        <f t="shared" si="3"/>
        <v>0.3394495413</v>
      </c>
      <c r="AK685" s="74"/>
      <c r="AL685" s="74"/>
      <c r="AM685" s="74"/>
      <c r="AN685" s="74"/>
      <c r="AO685" s="74"/>
      <c r="AP685" s="74"/>
      <c r="AQ685" s="74"/>
      <c r="AR685" s="74"/>
    </row>
    <row r="686" ht="15.75" customHeight="1">
      <c r="A686" s="196"/>
      <c r="B686" s="143" t="s">
        <v>45</v>
      </c>
      <c r="C686" s="61" t="s">
        <v>3319</v>
      </c>
      <c r="D686" s="62" t="s">
        <v>3320</v>
      </c>
      <c r="E686" s="63">
        <v>0.0</v>
      </c>
      <c r="F686" s="63">
        <v>0.0</v>
      </c>
      <c r="G686" s="63" t="s">
        <v>86</v>
      </c>
      <c r="H686" s="62" t="s">
        <v>3320</v>
      </c>
      <c r="I686" s="64" t="s">
        <v>3321</v>
      </c>
      <c r="J686" s="65"/>
      <c r="K686" s="65"/>
      <c r="L686" s="65"/>
      <c r="M686" s="66"/>
      <c r="N686" s="63">
        <v>0.0</v>
      </c>
      <c r="O686" s="67">
        <v>0.0</v>
      </c>
      <c r="P686" s="68"/>
      <c r="Q686" s="68"/>
      <c r="R686" s="68"/>
      <c r="S686" s="66"/>
      <c r="T686" s="66"/>
      <c r="U686" s="66"/>
      <c r="V686" s="66"/>
      <c r="W686" s="66"/>
      <c r="X686" s="66"/>
      <c r="Y686" s="69"/>
      <c r="Z686" s="70">
        <v>1.95</v>
      </c>
      <c r="AA686" s="63" t="s">
        <v>268</v>
      </c>
      <c r="AB686" s="71" t="s">
        <v>3322</v>
      </c>
      <c r="AC686" s="72" t="s">
        <v>2924</v>
      </c>
      <c r="AD686" s="72" t="s">
        <v>92</v>
      </c>
      <c r="AE686" s="73" t="str">
        <f t="shared" si="57"/>
        <v>6</v>
      </c>
      <c r="AF686" s="74">
        <v>1.28</v>
      </c>
      <c r="AG686" s="75">
        <f t="shared" si="81"/>
        <v>1.792</v>
      </c>
      <c r="AH686" s="74">
        <f t="shared" si="2"/>
        <v>-1.755</v>
      </c>
      <c r="AI686" s="74">
        <f t="shared" si="9"/>
        <v>1.792</v>
      </c>
      <c r="AJ686" s="41">
        <f t="shared" si="3"/>
        <v>0.3435897436</v>
      </c>
      <c r="AK686" s="74"/>
      <c r="AL686" s="74"/>
      <c r="AM686" s="74"/>
      <c r="AN686" s="74"/>
      <c r="AO686" s="74"/>
      <c r="AP686" s="74"/>
      <c r="AQ686" s="74"/>
      <c r="AR686" s="74"/>
    </row>
    <row r="687" ht="15.75" customHeight="1">
      <c r="A687" s="215"/>
      <c r="B687" s="143" t="s">
        <v>45</v>
      </c>
      <c r="C687" s="61" t="s">
        <v>3323</v>
      </c>
      <c r="D687" s="62" t="s">
        <v>3324</v>
      </c>
      <c r="E687" s="63">
        <v>0.0</v>
      </c>
      <c r="F687" s="63">
        <v>0.0</v>
      </c>
      <c r="G687" s="63" t="s">
        <v>86</v>
      </c>
      <c r="H687" s="62" t="s">
        <v>3324</v>
      </c>
      <c r="I687" s="64" t="s">
        <v>3325</v>
      </c>
      <c r="J687" s="65"/>
      <c r="K687" s="65"/>
      <c r="L687" s="65"/>
      <c r="M687" s="66"/>
      <c r="N687" s="63">
        <v>0.0</v>
      </c>
      <c r="O687" s="67">
        <v>0.0</v>
      </c>
      <c r="P687" s="68"/>
      <c r="Q687" s="68"/>
      <c r="R687" s="68"/>
      <c r="S687" s="66"/>
      <c r="T687" s="66"/>
      <c r="U687" s="66"/>
      <c r="V687" s="66"/>
      <c r="W687" s="66"/>
      <c r="X687" s="66"/>
      <c r="Y687" s="69"/>
      <c r="Z687" s="70">
        <v>0.85</v>
      </c>
      <c r="AA687" s="63" t="s">
        <v>268</v>
      </c>
      <c r="AB687" s="71" t="s">
        <v>3326</v>
      </c>
      <c r="AC687" s="72" t="s">
        <v>2924</v>
      </c>
      <c r="AD687" s="72" t="s">
        <v>92</v>
      </c>
      <c r="AE687" s="74" t="str">
        <f t="shared" si="57"/>
        <v>6</v>
      </c>
      <c r="AF687" s="74">
        <v>0.54</v>
      </c>
      <c r="AG687" s="75">
        <f>AF687*0.46+AF687</f>
        <v>0.7884</v>
      </c>
      <c r="AH687" s="74">
        <f t="shared" si="2"/>
        <v>-0.765</v>
      </c>
      <c r="AI687" s="74">
        <f t="shared" si="9"/>
        <v>0.756</v>
      </c>
      <c r="AJ687" s="41">
        <f t="shared" si="3"/>
        <v>0.3647058824</v>
      </c>
      <c r="AK687" s="74"/>
      <c r="AL687" s="74"/>
      <c r="AM687" s="74"/>
      <c r="AN687" s="74"/>
      <c r="AO687" s="74"/>
      <c r="AP687" s="74"/>
      <c r="AQ687" s="74"/>
      <c r="AR687" s="74"/>
    </row>
    <row r="688" ht="15.75" customHeight="1">
      <c r="A688" s="254"/>
      <c r="B688" s="255" t="s">
        <v>45</v>
      </c>
      <c r="C688" s="44" t="s">
        <v>3327</v>
      </c>
      <c r="D688" s="78" t="s">
        <v>3328</v>
      </c>
      <c r="E688" s="77">
        <v>1.0</v>
      </c>
      <c r="F688" s="42">
        <v>0.0</v>
      </c>
      <c r="G688" s="42" t="s">
        <v>47</v>
      </c>
      <c r="H688" s="78" t="s">
        <v>3329</v>
      </c>
      <c r="I688" s="47" t="s">
        <v>3330</v>
      </c>
      <c r="J688" s="48"/>
      <c r="K688" s="48"/>
      <c r="L688" s="48"/>
      <c r="M688" s="43"/>
      <c r="N688" s="42">
        <v>1.0</v>
      </c>
      <c r="O688" s="49">
        <v>1000.0</v>
      </c>
      <c r="P688" s="50"/>
      <c r="Q688" s="50"/>
      <c r="R688" s="50"/>
      <c r="S688" s="43"/>
      <c r="T688" s="43"/>
      <c r="U688" s="43"/>
      <c r="V688" s="43"/>
      <c r="W688" s="43"/>
      <c r="X688" s="43"/>
      <c r="Y688" s="51"/>
      <c r="Z688" s="52">
        <v>1.0</v>
      </c>
      <c r="AA688" s="42" t="s">
        <v>268</v>
      </c>
      <c r="AB688" s="53" t="s">
        <v>3331</v>
      </c>
      <c r="AC688" s="54" t="s">
        <v>3332</v>
      </c>
      <c r="AD688" s="54" t="s">
        <v>99</v>
      </c>
      <c r="AE688" s="55" t="str">
        <f t="shared" si="57"/>
        <v>12</v>
      </c>
      <c r="AF688" s="55">
        <v>0.46</v>
      </c>
      <c r="AG688" s="80">
        <f>AF688*0.84+AF688</f>
        <v>0.8464</v>
      </c>
      <c r="AH688" s="55">
        <f t="shared" si="2"/>
        <v>-0.9</v>
      </c>
      <c r="AI688" s="55">
        <f t="shared" si="9"/>
        <v>0.644</v>
      </c>
      <c r="AJ688" s="41">
        <f t="shared" si="3"/>
        <v>0.54</v>
      </c>
      <c r="AK688" s="74"/>
      <c r="AL688" s="74"/>
      <c r="AM688" s="74"/>
      <c r="AN688" s="74"/>
      <c r="AO688" s="74"/>
      <c r="AP688" s="74"/>
      <c r="AQ688" s="74"/>
      <c r="AR688" s="74"/>
    </row>
    <row r="689" ht="15.75" customHeight="1">
      <c r="A689" s="254"/>
      <c r="B689" s="255" t="s">
        <v>45</v>
      </c>
      <c r="C689" s="99" t="s">
        <v>3333</v>
      </c>
      <c r="D689" s="45" t="s">
        <v>3334</v>
      </c>
      <c r="E689" s="77">
        <v>1.0</v>
      </c>
      <c r="F689" s="42">
        <v>0.0</v>
      </c>
      <c r="G689" s="42" t="s">
        <v>47</v>
      </c>
      <c r="H689" s="78" t="s">
        <v>3335</v>
      </c>
      <c r="I689" s="47" t="s">
        <v>3336</v>
      </c>
      <c r="J689" s="48"/>
      <c r="K689" s="48"/>
      <c r="L689" s="48"/>
      <c r="M689" s="43"/>
      <c r="N689" s="42">
        <v>1.0</v>
      </c>
      <c r="O689" s="49">
        <v>1000.0</v>
      </c>
      <c r="P689" s="50"/>
      <c r="Q689" s="50"/>
      <c r="R689" s="50"/>
      <c r="S689" s="43"/>
      <c r="T689" s="43"/>
      <c r="U689" s="43"/>
      <c r="V689" s="43"/>
      <c r="W689" s="43"/>
      <c r="X689" s="43"/>
      <c r="Y689" s="51"/>
      <c r="Z689" s="52">
        <v>1.0</v>
      </c>
      <c r="AA689" s="42" t="s">
        <v>268</v>
      </c>
      <c r="AB689" s="148" t="s">
        <v>3337</v>
      </c>
      <c r="AC689" s="54" t="s">
        <v>3332</v>
      </c>
      <c r="AD689" s="54" t="s">
        <v>99</v>
      </c>
      <c r="AE689" s="55" t="str">
        <f t="shared" si="57"/>
        <v>12</v>
      </c>
      <c r="AF689" s="55">
        <v>0.38</v>
      </c>
      <c r="AG689" s="80">
        <f>AF689*1.23+AF689</f>
        <v>0.8474</v>
      </c>
      <c r="AH689" s="55">
        <f t="shared" si="2"/>
        <v>-0.9</v>
      </c>
      <c r="AI689" s="55">
        <f t="shared" si="9"/>
        <v>0.532</v>
      </c>
      <c r="AJ689" s="41">
        <f t="shared" si="3"/>
        <v>0.62</v>
      </c>
      <c r="AK689" s="74"/>
      <c r="AL689" s="74"/>
      <c r="AM689" s="74"/>
      <c r="AN689" s="74"/>
      <c r="AO689" s="74"/>
      <c r="AP689" s="74"/>
      <c r="AQ689" s="74"/>
      <c r="AR689" s="74"/>
    </row>
    <row r="690" ht="15.75" customHeight="1">
      <c r="A690" s="254"/>
      <c r="B690" s="255" t="s">
        <v>45</v>
      </c>
      <c r="C690" s="113" t="s">
        <v>3338</v>
      </c>
      <c r="D690" s="132" t="s">
        <v>3339</v>
      </c>
      <c r="E690" s="77">
        <v>1.0</v>
      </c>
      <c r="F690" s="42">
        <v>0.0</v>
      </c>
      <c r="G690" s="42" t="s">
        <v>47</v>
      </c>
      <c r="H690" s="132" t="s">
        <v>3340</v>
      </c>
      <c r="I690" s="134" t="s">
        <v>3341</v>
      </c>
      <c r="J690" s="48"/>
      <c r="K690" s="48"/>
      <c r="L690" s="48"/>
      <c r="M690" s="43"/>
      <c r="N690" s="42">
        <v>1.0</v>
      </c>
      <c r="O690" s="49">
        <v>1000.0</v>
      </c>
      <c r="P690" s="50"/>
      <c r="Q690" s="50"/>
      <c r="R690" s="50"/>
      <c r="S690" s="43"/>
      <c r="T690" s="43"/>
      <c r="U690" s="43"/>
      <c r="V690" s="43"/>
      <c r="W690" s="43"/>
      <c r="X690" s="43"/>
      <c r="Y690" s="51"/>
      <c r="Z690" s="133">
        <v>2.15</v>
      </c>
      <c r="AA690" s="42" t="s">
        <v>111</v>
      </c>
      <c r="AB690" s="53" t="s">
        <v>3342</v>
      </c>
      <c r="AC690" s="54" t="s">
        <v>3343</v>
      </c>
      <c r="AD690" s="54" t="s">
        <v>99</v>
      </c>
      <c r="AE690" s="55" t="str">
        <f t="shared" si="57"/>
        <v>12</v>
      </c>
      <c r="AF690" s="55">
        <v>1.34</v>
      </c>
      <c r="AG690" s="80">
        <f>AF690*0.41+AF690</f>
        <v>1.8894</v>
      </c>
      <c r="AH690" s="55">
        <f t="shared" si="2"/>
        <v>-1.935</v>
      </c>
      <c r="AI690" s="55">
        <f t="shared" si="9"/>
        <v>1.876</v>
      </c>
      <c r="AJ690" s="41">
        <f t="shared" si="3"/>
        <v>0.376744186</v>
      </c>
      <c r="AK690" s="74"/>
      <c r="AL690" s="74"/>
      <c r="AM690" s="74"/>
      <c r="AN690" s="74"/>
      <c r="AO690" s="74"/>
      <c r="AP690" s="74"/>
      <c r="AQ690" s="74"/>
      <c r="AR690" s="74"/>
    </row>
    <row r="691" ht="15.75" customHeight="1">
      <c r="A691" s="254"/>
      <c r="B691" s="255" t="s">
        <v>45</v>
      </c>
      <c r="C691" s="113" t="s">
        <v>3344</v>
      </c>
      <c r="D691" s="132" t="s">
        <v>3345</v>
      </c>
      <c r="E691" s="77">
        <v>1.0</v>
      </c>
      <c r="F691" s="42">
        <v>0.0</v>
      </c>
      <c r="G691" s="42" t="s">
        <v>47</v>
      </c>
      <c r="H691" s="132" t="s">
        <v>3346</v>
      </c>
      <c r="I691" s="134" t="s">
        <v>3347</v>
      </c>
      <c r="J691" s="48"/>
      <c r="K691" s="48"/>
      <c r="L691" s="48"/>
      <c r="M691" s="43"/>
      <c r="N691" s="42">
        <v>1.0</v>
      </c>
      <c r="O691" s="49">
        <v>1000.0</v>
      </c>
      <c r="P691" s="50"/>
      <c r="Q691" s="50"/>
      <c r="R691" s="50"/>
      <c r="S691" s="43"/>
      <c r="T691" s="43"/>
      <c r="U691" s="43"/>
      <c r="V691" s="43"/>
      <c r="W691" s="43"/>
      <c r="X691" s="43"/>
      <c r="Y691" s="51"/>
      <c r="Z691" s="133">
        <v>2.85</v>
      </c>
      <c r="AA691" s="42" t="s">
        <v>111</v>
      </c>
      <c r="AB691" s="53" t="s">
        <v>3348</v>
      </c>
      <c r="AC691" s="54" t="s">
        <v>3343</v>
      </c>
      <c r="AD691" s="54" t="s">
        <v>99</v>
      </c>
      <c r="AE691" s="55" t="str">
        <f t="shared" si="57"/>
        <v>12</v>
      </c>
      <c r="AF691" s="55">
        <v>1.54</v>
      </c>
      <c r="AG691" s="80">
        <v>2.5</v>
      </c>
      <c r="AH691" s="55">
        <f t="shared" si="2"/>
        <v>-2.565</v>
      </c>
      <c r="AI691" s="55">
        <f t="shared" si="9"/>
        <v>2.156</v>
      </c>
      <c r="AJ691" s="41">
        <f t="shared" si="3"/>
        <v>0.4596491228</v>
      </c>
      <c r="AK691" s="74"/>
      <c r="AL691" s="74"/>
      <c r="AM691" s="74"/>
      <c r="AN691" s="74"/>
      <c r="AO691" s="74"/>
      <c r="AP691" s="74"/>
      <c r="AQ691" s="74"/>
      <c r="AR691" s="74"/>
    </row>
    <row r="692" ht="15.75" customHeight="1">
      <c r="A692" s="254"/>
      <c r="B692" s="255" t="s">
        <v>45</v>
      </c>
      <c r="C692" s="113" t="s">
        <v>3349</v>
      </c>
      <c r="D692" s="132" t="s">
        <v>3350</v>
      </c>
      <c r="E692" s="77">
        <v>1.0</v>
      </c>
      <c r="F692" s="42">
        <v>0.0</v>
      </c>
      <c r="G692" s="42" t="s">
        <v>47</v>
      </c>
      <c r="H692" s="132" t="s">
        <v>3350</v>
      </c>
      <c r="I692" s="134" t="s">
        <v>1952</v>
      </c>
      <c r="J692" s="48"/>
      <c r="K692" s="48"/>
      <c r="L692" s="48"/>
      <c r="M692" s="43"/>
      <c r="N692" s="42">
        <v>1.0</v>
      </c>
      <c r="O692" s="49">
        <v>1000.0</v>
      </c>
      <c r="P692" s="50"/>
      <c r="Q692" s="50"/>
      <c r="R692" s="50"/>
      <c r="S692" s="43"/>
      <c r="T692" s="43"/>
      <c r="U692" s="43"/>
      <c r="V692" s="43"/>
      <c r="W692" s="43"/>
      <c r="X692" s="43"/>
      <c r="Y692" s="51"/>
      <c r="Z692" s="133">
        <v>3.0</v>
      </c>
      <c r="AA692" s="42" t="s">
        <v>111</v>
      </c>
      <c r="AB692" s="53" t="s">
        <v>3351</v>
      </c>
      <c r="AC692" s="54" t="s">
        <v>3343</v>
      </c>
      <c r="AD692" s="54" t="s">
        <v>99</v>
      </c>
      <c r="AE692" s="55" t="str">
        <f t="shared" si="57"/>
        <v>12</v>
      </c>
      <c r="AF692" s="55">
        <v>1.83</v>
      </c>
      <c r="AG692" s="80">
        <v>2.75</v>
      </c>
      <c r="AH692" s="55">
        <f t="shared" si="2"/>
        <v>-2.7</v>
      </c>
      <c r="AI692" s="55">
        <f t="shared" si="9"/>
        <v>2.562</v>
      </c>
      <c r="AJ692" s="41">
        <f t="shared" si="3"/>
        <v>0.39</v>
      </c>
      <c r="AK692" s="74"/>
      <c r="AL692" s="74"/>
      <c r="AM692" s="74"/>
      <c r="AN692" s="74"/>
      <c r="AO692" s="74"/>
      <c r="AP692" s="74"/>
      <c r="AQ692" s="74"/>
      <c r="AR692" s="74"/>
    </row>
    <row r="693" ht="15.75" customHeight="1">
      <c r="A693" s="254"/>
      <c r="B693" s="255" t="s">
        <v>45</v>
      </c>
      <c r="C693" s="44" t="s">
        <v>3352</v>
      </c>
      <c r="D693" s="45" t="s">
        <v>3353</v>
      </c>
      <c r="E693" s="77">
        <v>1.0</v>
      </c>
      <c r="F693" s="42">
        <v>0.0</v>
      </c>
      <c r="G693" s="42" t="s">
        <v>47</v>
      </c>
      <c r="H693" s="45" t="s">
        <v>3353</v>
      </c>
      <c r="I693" s="47" t="s">
        <v>3354</v>
      </c>
      <c r="J693" s="48"/>
      <c r="K693" s="48"/>
      <c r="L693" s="48"/>
      <c r="M693" s="43"/>
      <c r="N693" s="42">
        <v>1.0</v>
      </c>
      <c r="O693" s="49">
        <v>1000.0</v>
      </c>
      <c r="P693" s="50"/>
      <c r="Q693" s="50"/>
      <c r="R693" s="50"/>
      <c r="S693" s="43"/>
      <c r="T693" s="43"/>
      <c r="U693" s="43"/>
      <c r="V693" s="43"/>
      <c r="W693" s="43"/>
      <c r="X693" s="43"/>
      <c r="Y693" s="51"/>
      <c r="Z693" s="52">
        <v>0.89</v>
      </c>
      <c r="AA693" s="42" t="s">
        <v>111</v>
      </c>
      <c r="AB693" s="95" t="s">
        <v>3355</v>
      </c>
      <c r="AC693" s="54" t="s">
        <v>3343</v>
      </c>
      <c r="AD693" s="54" t="s">
        <v>99</v>
      </c>
      <c r="AE693" s="55" t="str">
        <f t="shared" si="57"/>
        <v>12</v>
      </c>
      <c r="AF693" s="55">
        <v>0.47</v>
      </c>
      <c r="AG693" s="80">
        <f>AF693*0.7+AF693</f>
        <v>0.799</v>
      </c>
      <c r="AH693" s="55">
        <f t="shared" si="2"/>
        <v>-0.801</v>
      </c>
      <c r="AI693" s="55">
        <f t="shared" si="9"/>
        <v>0.658</v>
      </c>
      <c r="AJ693" s="41">
        <f t="shared" si="3"/>
        <v>0.4719101124</v>
      </c>
      <c r="AK693" s="55"/>
      <c r="AL693" s="55"/>
      <c r="AM693" s="55"/>
      <c r="AN693" s="55"/>
      <c r="AO693" s="55"/>
      <c r="AP693" s="55"/>
      <c r="AQ693" s="55"/>
      <c r="AR693" s="55"/>
    </row>
    <row r="694" ht="15.75" customHeight="1">
      <c r="A694" s="194"/>
      <c r="B694" s="148" t="s">
        <v>45</v>
      </c>
      <c r="C694" s="83" t="s">
        <v>3356</v>
      </c>
      <c r="D694" s="45" t="s">
        <v>3357</v>
      </c>
      <c r="E694" s="42">
        <v>1.0</v>
      </c>
      <c r="F694" s="42">
        <v>0.0</v>
      </c>
      <c r="G694" s="42" t="s">
        <v>47</v>
      </c>
      <c r="H694" s="45" t="s">
        <v>3358</v>
      </c>
      <c r="I694" s="47" t="s">
        <v>3359</v>
      </c>
      <c r="J694" s="48"/>
      <c r="K694" s="48"/>
      <c r="L694" s="48"/>
      <c r="M694" s="43"/>
      <c r="N694" s="42">
        <v>1.0</v>
      </c>
      <c r="O694" s="49">
        <v>1000.0</v>
      </c>
      <c r="P694" s="50"/>
      <c r="Q694" s="50"/>
      <c r="R694" s="50"/>
      <c r="S694" s="43"/>
      <c r="T694" s="43"/>
      <c r="U694" s="43"/>
      <c r="V694" s="43"/>
      <c r="W694" s="43"/>
      <c r="X694" s="43"/>
      <c r="Y694" s="51"/>
      <c r="Z694" s="52">
        <v>1.15</v>
      </c>
      <c r="AA694" s="42" t="s">
        <v>97</v>
      </c>
      <c r="AB694" s="84" t="s">
        <v>3360</v>
      </c>
      <c r="AC694" s="54" t="s">
        <v>3343</v>
      </c>
      <c r="AD694" s="54" t="s">
        <v>92</v>
      </c>
      <c r="AE694" s="55" t="str">
        <f t="shared" si="57"/>
        <v>6</v>
      </c>
      <c r="AF694" s="55">
        <v>0.52</v>
      </c>
      <c r="AG694" s="80">
        <f>AF694*0.73+AF694</f>
        <v>0.8996</v>
      </c>
      <c r="AH694" s="55">
        <f t="shared" si="2"/>
        <v>-1.035</v>
      </c>
      <c r="AI694" s="55">
        <f t="shared" si="9"/>
        <v>0.728</v>
      </c>
      <c r="AJ694" s="41">
        <f t="shared" si="3"/>
        <v>0.547826087</v>
      </c>
      <c r="AK694" s="55"/>
      <c r="AL694" s="55"/>
      <c r="AM694" s="55"/>
      <c r="AN694" s="55"/>
      <c r="AO694" s="55"/>
      <c r="AP694" s="55"/>
      <c r="AQ694" s="55"/>
      <c r="AR694" s="55"/>
    </row>
    <row r="695" ht="15.75" customHeight="1">
      <c r="A695" s="195"/>
      <c r="B695" s="148" t="s">
        <v>45</v>
      </c>
      <c r="C695" s="83" t="s">
        <v>3361</v>
      </c>
      <c r="D695" s="45" t="s">
        <v>3362</v>
      </c>
      <c r="E695" s="42">
        <v>1.0</v>
      </c>
      <c r="F695" s="42">
        <v>0.0</v>
      </c>
      <c r="G695" s="42" t="s">
        <v>47</v>
      </c>
      <c r="H695" s="45" t="s">
        <v>3362</v>
      </c>
      <c r="I695" s="47" t="s">
        <v>3363</v>
      </c>
      <c r="J695" s="48"/>
      <c r="K695" s="48"/>
      <c r="L695" s="48"/>
      <c r="M695" s="43"/>
      <c r="N695" s="42">
        <v>1.0</v>
      </c>
      <c r="O695" s="49">
        <v>1000.0</v>
      </c>
      <c r="P695" s="50"/>
      <c r="Q695" s="50"/>
      <c r="R695" s="50"/>
      <c r="S695" s="43"/>
      <c r="T695" s="43"/>
      <c r="U695" s="43"/>
      <c r="V695" s="43"/>
      <c r="W695" s="43"/>
      <c r="X695" s="43"/>
      <c r="Y695" s="51"/>
      <c r="Z695" s="52">
        <v>0.99</v>
      </c>
      <c r="AA695" s="42" t="s">
        <v>262</v>
      </c>
      <c r="AB695" s="84" t="s">
        <v>3364</v>
      </c>
      <c r="AC695" s="54" t="s">
        <v>3343</v>
      </c>
      <c r="AD695" s="54" t="s">
        <v>92</v>
      </c>
      <c r="AE695" s="85" t="str">
        <f t="shared" si="57"/>
        <v>6</v>
      </c>
      <c r="AF695" s="55">
        <v>0.64</v>
      </c>
      <c r="AG695" s="56">
        <f>AF695*0.4+AF695</f>
        <v>0.896</v>
      </c>
      <c r="AH695" s="55">
        <f t="shared" si="2"/>
        <v>-0.891</v>
      </c>
      <c r="AI695" s="55">
        <f t="shared" si="9"/>
        <v>0.896</v>
      </c>
      <c r="AJ695" s="41">
        <f t="shared" si="3"/>
        <v>0.3535353535</v>
      </c>
      <c r="AK695" s="74"/>
      <c r="AL695" s="74"/>
      <c r="AM695" s="74"/>
      <c r="AN695" s="74"/>
      <c r="AO695" s="74"/>
      <c r="AP695" s="74"/>
      <c r="AQ695" s="74"/>
      <c r="AR695" s="74"/>
    </row>
    <row r="696" ht="15.75" customHeight="1">
      <c r="A696" s="262"/>
      <c r="B696" s="263" t="s">
        <v>45</v>
      </c>
      <c r="C696" s="105" t="s">
        <v>3365</v>
      </c>
      <c r="D696" s="102" t="s">
        <v>3366</v>
      </c>
      <c r="E696" s="106">
        <v>0.0</v>
      </c>
      <c r="F696" s="63">
        <v>0.0</v>
      </c>
      <c r="G696" s="63" t="s">
        <v>86</v>
      </c>
      <c r="H696" s="102" t="s">
        <v>3367</v>
      </c>
      <c r="I696" s="64" t="s">
        <v>3368</v>
      </c>
      <c r="J696" s="65"/>
      <c r="K696" s="65"/>
      <c r="L696" s="65"/>
      <c r="M696" s="66"/>
      <c r="N696" s="63">
        <v>0.0</v>
      </c>
      <c r="O696" s="67">
        <v>0.0</v>
      </c>
      <c r="P696" s="68"/>
      <c r="Q696" s="68"/>
      <c r="R696" s="68"/>
      <c r="S696" s="66"/>
      <c r="T696" s="66"/>
      <c r="U696" s="66"/>
      <c r="V696" s="66"/>
      <c r="W696" s="66"/>
      <c r="X696" s="66"/>
      <c r="Y696" s="69"/>
      <c r="Z696" s="70">
        <v>1.65</v>
      </c>
      <c r="AA696" s="63" t="s">
        <v>262</v>
      </c>
      <c r="AB696" s="104" t="s">
        <v>3369</v>
      </c>
      <c r="AC696" s="72" t="s">
        <v>3370</v>
      </c>
      <c r="AD696" s="72" t="s">
        <v>92</v>
      </c>
      <c r="AE696" s="74" t="str">
        <f t="shared" si="57"/>
        <v>6</v>
      </c>
      <c r="AF696" s="74">
        <v>0.66</v>
      </c>
      <c r="AG696" s="80">
        <f>AF696*0.9+AF696</f>
        <v>1.254</v>
      </c>
      <c r="AH696" s="55">
        <f t="shared" si="2"/>
        <v>-1.485</v>
      </c>
      <c r="AI696" s="55">
        <f t="shared" si="9"/>
        <v>0.924</v>
      </c>
      <c r="AJ696" s="41">
        <f t="shared" si="3"/>
        <v>0.6</v>
      </c>
      <c r="AK696" s="55"/>
      <c r="AL696" s="55"/>
      <c r="AM696" s="55"/>
      <c r="AN696" s="55"/>
      <c r="AO696" s="55"/>
      <c r="AP696" s="55"/>
      <c r="AQ696" s="55"/>
      <c r="AR696" s="55"/>
    </row>
    <row r="697" ht="15.75" customHeight="1">
      <c r="A697" s="262"/>
      <c r="B697" s="263" t="s">
        <v>45</v>
      </c>
      <c r="C697" s="105" t="s">
        <v>3371</v>
      </c>
      <c r="D697" s="102" t="s">
        <v>3372</v>
      </c>
      <c r="E697" s="106">
        <v>0.0</v>
      </c>
      <c r="F697" s="63">
        <v>0.0</v>
      </c>
      <c r="G697" s="63" t="s">
        <v>86</v>
      </c>
      <c r="H697" s="102" t="s">
        <v>3373</v>
      </c>
      <c r="I697" s="64" t="s">
        <v>506</v>
      </c>
      <c r="J697" s="65"/>
      <c r="K697" s="65"/>
      <c r="L697" s="65"/>
      <c r="M697" s="66"/>
      <c r="N697" s="63">
        <v>0.0</v>
      </c>
      <c r="O697" s="67">
        <v>0.0</v>
      </c>
      <c r="P697" s="68"/>
      <c r="Q697" s="68"/>
      <c r="R697" s="68"/>
      <c r="S697" s="66"/>
      <c r="T697" s="66"/>
      <c r="U697" s="66"/>
      <c r="V697" s="66"/>
      <c r="W697" s="66"/>
      <c r="X697" s="66"/>
      <c r="Y697" s="69"/>
      <c r="Z697" s="70">
        <v>0.95</v>
      </c>
      <c r="AA697" s="63" t="s">
        <v>262</v>
      </c>
      <c r="AB697" s="104" t="s">
        <v>3374</v>
      </c>
      <c r="AC697" s="72" t="s">
        <v>3370</v>
      </c>
      <c r="AD697" s="72" t="s">
        <v>99</v>
      </c>
      <c r="AE697" s="74" t="str">
        <f t="shared" si="57"/>
        <v>12</v>
      </c>
      <c r="AF697" s="74">
        <v>0.63</v>
      </c>
      <c r="AG697" s="80">
        <f>AF697*0.4+AF697</f>
        <v>0.882</v>
      </c>
      <c r="AH697" s="55">
        <f t="shared" si="2"/>
        <v>-0.855</v>
      </c>
      <c r="AI697" s="55">
        <f t="shared" si="9"/>
        <v>0.882</v>
      </c>
      <c r="AJ697" s="41">
        <f t="shared" si="3"/>
        <v>0.3368421053</v>
      </c>
      <c r="AK697" s="55"/>
      <c r="AL697" s="55"/>
      <c r="AM697" s="55"/>
      <c r="AN697" s="55"/>
      <c r="AO697" s="55"/>
      <c r="AP697" s="55"/>
      <c r="AQ697" s="55"/>
      <c r="AR697" s="55"/>
    </row>
    <row r="698" ht="15.75" customHeight="1">
      <c r="A698" s="262"/>
      <c r="B698" s="263" t="s">
        <v>45</v>
      </c>
      <c r="C698" s="105" t="s">
        <v>3375</v>
      </c>
      <c r="D698" s="102" t="s">
        <v>3376</v>
      </c>
      <c r="E698" s="106">
        <v>0.0</v>
      </c>
      <c r="F698" s="63">
        <v>0.0</v>
      </c>
      <c r="G698" s="63" t="s">
        <v>86</v>
      </c>
      <c r="H698" s="102" t="s">
        <v>3377</v>
      </c>
      <c r="I698" s="64" t="s">
        <v>3378</v>
      </c>
      <c r="J698" s="65"/>
      <c r="K698" s="65"/>
      <c r="L698" s="65"/>
      <c r="M698" s="66"/>
      <c r="N698" s="63">
        <v>0.0</v>
      </c>
      <c r="O698" s="67">
        <v>0.0</v>
      </c>
      <c r="P698" s="68"/>
      <c r="Q698" s="68"/>
      <c r="R698" s="68"/>
      <c r="S698" s="66"/>
      <c r="T698" s="66"/>
      <c r="U698" s="66"/>
      <c r="V698" s="66"/>
      <c r="W698" s="66"/>
      <c r="X698" s="66"/>
      <c r="Y698" s="69"/>
      <c r="Z698" s="70">
        <v>0.89</v>
      </c>
      <c r="AA698" s="63" t="s">
        <v>268</v>
      </c>
      <c r="AB698" s="104" t="s">
        <v>3379</v>
      </c>
      <c r="AC698" s="72" t="s">
        <v>3370</v>
      </c>
      <c r="AD698" s="72" t="s">
        <v>92</v>
      </c>
      <c r="AE698" s="74" t="str">
        <f t="shared" si="57"/>
        <v>6</v>
      </c>
      <c r="AF698" s="74">
        <v>0.46</v>
      </c>
      <c r="AG698" s="80">
        <f>AF698*0.5+AF698</f>
        <v>0.69</v>
      </c>
      <c r="AH698" s="55">
        <f t="shared" si="2"/>
        <v>-0.801</v>
      </c>
      <c r="AI698" s="55">
        <f t="shared" si="9"/>
        <v>0.644</v>
      </c>
      <c r="AJ698" s="41">
        <f t="shared" si="3"/>
        <v>0.4831460674</v>
      </c>
      <c r="AK698" s="74"/>
      <c r="AL698" s="74"/>
      <c r="AM698" s="74"/>
      <c r="AN698" s="74"/>
      <c r="AO698" s="74"/>
      <c r="AP698" s="74"/>
      <c r="AQ698" s="74"/>
      <c r="AR698" s="74"/>
    </row>
    <row r="699" ht="15.75" customHeight="1">
      <c r="A699" s="262"/>
      <c r="B699" s="263" t="s">
        <v>45</v>
      </c>
      <c r="C699" s="105" t="s">
        <v>3380</v>
      </c>
      <c r="D699" s="102" t="s">
        <v>3381</v>
      </c>
      <c r="E699" s="106">
        <v>0.0</v>
      </c>
      <c r="F699" s="63">
        <v>0.0</v>
      </c>
      <c r="G699" s="63" t="s">
        <v>86</v>
      </c>
      <c r="H699" s="102" t="s">
        <v>3382</v>
      </c>
      <c r="I699" s="64" t="s">
        <v>506</v>
      </c>
      <c r="J699" s="65"/>
      <c r="K699" s="65"/>
      <c r="L699" s="65"/>
      <c r="M699" s="66"/>
      <c r="N699" s="63">
        <v>0.0</v>
      </c>
      <c r="O699" s="67">
        <v>0.0</v>
      </c>
      <c r="P699" s="68"/>
      <c r="Q699" s="68"/>
      <c r="R699" s="68"/>
      <c r="S699" s="66"/>
      <c r="T699" s="66"/>
      <c r="U699" s="66"/>
      <c r="V699" s="66"/>
      <c r="W699" s="66"/>
      <c r="X699" s="66"/>
      <c r="Y699" s="69"/>
      <c r="Z699" s="70">
        <v>1.79</v>
      </c>
      <c r="AA699" s="63" t="s">
        <v>97</v>
      </c>
      <c r="AB699" s="104" t="s">
        <v>3383</v>
      </c>
      <c r="AC699" s="72" t="s">
        <v>3370</v>
      </c>
      <c r="AD699" s="72" t="s">
        <v>99</v>
      </c>
      <c r="AE699" s="55" t="str">
        <f t="shared" si="57"/>
        <v>12</v>
      </c>
      <c r="AF699" s="74">
        <v>1.03</v>
      </c>
      <c r="AG699" s="80">
        <f>AF699*0.41+AF699</f>
        <v>1.4523</v>
      </c>
      <c r="AH699" s="55">
        <f t="shared" si="2"/>
        <v>-1.611</v>
      </c>
      <c r="AI699" s="55">
        <f t="shared" si="9"/>
        <v>1.442</v>
      </c>
      <c r="AJ699" s="41">
        <f t="shared" si="3"/>
        <v>0.4245810056</v>
      </c>
      <c r="AK699" s="74"/>
      <c r="AL699" s="74"/>
      <c r="AM699" s="74"/>
      <c r="AN699" s="74"/>
      <c r="AO699" s="74"/>
      <c r="AP699" s="74"/>
      <c r="AQ699" s="74"/>
      <c r="AR699" s="74"/>
    </row>
    <row r="700" ht="15.75" customHeight="1">
      <c r="A700" s="262"/>
      <c r="B700" s="263" t="s">
        <v>45</v>
      </c>
      <c r="C700" s="105" t="s">
        <v>3384</v>
      </c>
      <c r="D700" s="102" t="s">
        <v>3385</v>
      </c>
      <c r="E700" s="106">
        <v>0.0</v>
      </c>
      <c r="F700" s="63">
        <v>0.0</v>
      </c>
      <c r="G700" s="63" t="s">
        <v>86</v>
      </c>
      <c r="H700" s="102" t="s">
        <v>3386</v>
      </c>
      <c r="I700" s="64" t="s">
        <v>3387</v>
      </c>
      <c r="J700" s="65"/>
      <c r="K700" s="65"/>
      <c r="L700" s="65"/>
      <c r="M700" s="66"/>
      <c r="N700" s="63">
        <v>0.0</v>
      </c>
      <c r="O700" s="67">
        <v>0.0</v>
      </c>
      <c r="P700" s="68"/>
      <c r="Q700" s="68"/>
      <c r="R700" s="68"/>
      <c r="S700" s="66"/>
      <c r="T700" s="66"/>
      <c r="U700" s="66"/>
      <c r="V700" s="66"/>
      <c r="W700" s="66"/>
      <c r="X700" s="66"/>
      <c r="Y700" s="69"/>
      <c r="Z700" s="70">
        <v>0.65</v>
      </c>
      <c r="AA700" s="63" t="s">
        <v>256</v>
      </c>
      <c r="AB700" s="122" t="s">
        <v>3388</v>
      </c>
      <c r="AC700" s="72" t="s">
        <v>3370</v>
      </c>
      <c r="AD700" s="72" t="s">
        <v>99</v>
      </c>
      <c r="AE700" s="74" t="str">
        <f t="shared" si="57"/>
        <v>12</v>
      </c>
      <c r="AF700" s="74">
        <v>0.41</v>
      </c>
      <c r="AG700" s="80">
        <f>AF700*0.43+AF700</f>
        <v>0.5863</v>
      </c>
      <c r="AH700" s="55">
        <f t="shared" si="2"/>
        <v>-0.585</v>
      </c>
      <c r="AI700" s="55">
        <f t="shared" si="9"/>
        <v>0.574</v>
      </c>
      <c r="AJ700" s="41">
        <f t="shared" si="3"/>
        <v>0.3692307692</v>
      </c>
      <c r="AK700" s="74"/>
      <c r="AL700" s="74"/>
      <c r="AM700" s="74"/>
      <c r="AN700" s="74"/>
      <c r="AO700" s="74"/>
      <c r="AP700" s="74"/>
      <c r="AQ700" s="74"/>
      <c r="AR700" s="74"/>
    </row>
    <row r="701" ht="15.75" customHeight="1">
      <c r="A701" s="290"/>
      <c r="B701" s="263" t="s">
        <v>45</v>
      </c>
      <c r="C701" s="291" t="s">
        <v>3389</v>
      </c>
      <c r="D701" s="292" t="s">
        <v>3390</v>
      </c>
      <c r="E701" s="106">
        <v>0.0</v>
      </c>
      <c r="F701" s="63">
        <v>0.0</v>
      </c>
      <c r="G701" s="63" t="s">
        <v>86</v>
      </c>
      <c r="H701" s="292" t="s">
        <v>3391</v>
      </c>
      <c r="I701" s="117" t="s">
        <v>3392</v>
      </c>
      <c r="J701" s="293"/>
      <c r="K701" s="293"/>
      <c r="L701" s="293"/>
      <c r="M701" s="263"/>
      <c r="N701" s="63">
        <v>0.0</v>
      </c>
      <c r="O701" s="67">
        <v>0.0</v>
      </c>
      <c r="P701" s="294"/>
      <c r="Q701" s="294"/>
      <c r="R701" s="294"/>
      <c r="S701" s="263"/>
      <c r="T701" s="263"/>
      <c r="U701" s="263"/>
      <c r="V701" s="263"/>
      <c r="W701" s="263"/>
      <c r="X701" s="263"/>
      <c r="Y701" s="295"/>
      <c r="Z701" s="296">
        <v>0.79</v>
      </c>
      <c r="AA701" s="63" t="s">
        <v>262</v>
      </c>
      <c r="AB701" s="104" t="s">
        <v>3393</v>
      </c>
      <c r="AC701" s="72" t="s">
        <v>3370</v>
      </c>
      <c r="AD701" s="72" t="s">
        <v>99</v>
      </c>
      <c r="AE701" s="74" t="str">
        <f t="shared" si="57"/>
        <v>12</v>
      </c>
      <c r="AF701" s="74">
        <v>0.7</v>
      </c>
      <c r="AG701" s="75">
        <f>AF701*0.13+AF701</f>
        <v>0.791</v>
      </c>
      <c r="AH701" s="55">
        <f t="shared" si="2"/>
        <v>-0.711</v>
      </c>
      <c r="AI701" s="55">
        <f t="shared" si="9"/>
        <v>0.98</v>
      </c>
      <c r="AJ701" s="41">
        <f t="shared" si="3"/>
        <v>0.1139240506</v>
      </c>
      <c r="AK701" s="74"/>
      <c r="AL701" s="74"/>
      <c r="AM701" s="74"/>
      <c r="AN701" s="74"/>
      <c r="AO701" s="74"/>
      <c r="AP701" s="74"/>
      <c r="AQ701" s="74"/>
      <c r="AR701" s="74"/>
    </row>
    <row r="702" ht="15.75" customHeight="1">
      <c r="A702" s="290"/>
      <c r="B702" s="263" t="s">
        <v>45</v>
      </c>
      <c r="C702" s="291" t="s">
        <v>3394</v>
      </c>
      <c r="D702" s="292" t="s">
        <v>3395</v>
      </c>
      <c r="E702" s="106">
        <v>0.0</v>
      </c>
      <c r="F702" s="63">
        <v>0.0</v>
      </c>
      <c r="G702" s="63" t="s">
        <v>86</v>
      </c>
      <c r="H702" s="292" t="s">
        <v>3396</v>
      </c>
      <c r="I702" s="117" t="s">
        <v>506</v>
      </c>
      <c r="J702" s="293"/>
      <c r="K702" s="293"/>
      <c r="L702" s="293"/>
      <c r="M702" s="263"/>
      <c r="N702" s="63">
        <v>0.0</v>
      </c>
      <c r="O702" s="67">
        <v>0.0</v>
      </c>
      <c r="P702" s="294"/>
      <c r="Q702" s="294"/>
      <c r="R702" s="294"/>
      <c r="S702" s="263"/>
      <c r="T702" s="263"/>
      <c r="U702" s="263"/>
      <c r="V702" s="263"/>
      <c r="W702" s="263"/>
      <c r="X702" s="263"/>
      <c r="Y702" s="295"/>
      <c r="Z702" s="296">
        <v>0.89</v>
      </c>
      <c r="AA702" s="63" t="s">
        <v>367</v>
      </c>
      <c r="AB702" s="104" t="s">
        <v>3397</v>
      </c>
      <c r="AC702" s="72" t="s">
        <v>3370</v>
      </c>
      <c r="AD702" s="72" t="s">
        <v>99</v>
      </c>
      <c r="AE702" s="74" t="str">
        <f t="shared" si="57"/>
        <v>12</v>
      </c>
      <c r="AF702" s="74">
        <v>0.54</v>
      </c>
      <c r="AG702" s="75">
        <f t="shared" ref="AG702:AG703" si="82">AF702*0.48+AF702</f>
        <v>0.7992</v>
      </c>
      <c r="AH702" s="55">
        <f t="shared" si="2"/>
        <v>-0.801</v>
      </c>
      <c r="AI702" s="55">
        <f t="shared" si="9"/>
        <v>0.756</v>
      </c>
      <c r="AJ702" s="41">
        <f t="shared" si="3"/>
        <v>0.393258427</v>
      </c>
      <c r="AK702" s="150"/>
      <c r="AL702" s="150"/>
      <c r="AM702" s="150"/>
      <c r="AN702" s="150"/>
      <c r="AO702" s="150"/>
      <c r="AP702" s="150"/>
      <c r="AQ702" s="150"/>
      <c r="AR702" s="150"/>
    </row>
    <row r="703" ht="15.75" customHeight="1">
      <c r="A703" s="290"/>
      <c r="B703" s="263" t="s">
        <v>45</v>
      </c>
      <c r="C703" s="291" t="s">
        <v>3398</v>
      </c>
      <c r="D703" s="292" t="s">
        <v>3399</v>
      </c>
      <c r="E703" s="106">
        <v>0.0</v>
      </c>
      <c r="F703" s="63">
        <v>0.0</v>
      </c>
      <c r="G703" s="63" t="s">
        <v>86</v>
      </c>
      <c r="H703" s="292" t="s">
        <v>3400</v>
      </c>
      <c r="I703" s="117" t="s">
        <v>3401</v>
      </c>
      <c r="J703" s="293"/>
      <c r="K703" s="293"/>
      <c r="L703" s="293"/>
      <c r="M703" s="263"/>
      <c r="N703" s="63">
        <v>0.0</v>
      </c>
      <c r="O703" s="67">
        <v>0.0</v>
      </c>
      <c r="P703" s="294"/>
      <c r="Q703" s="294"/>
      <c r="R703" s="294"/>
      <c r="S703" s="263"/>
      <c r="T703" s="263"/>
      <c r="U703" s="263"/>
      <c r="V703" s="263"/>
      <c r="W703" s="263"/>
      <c r="X703" s="263"/>
      <c r="Y703" s="295"/>
      <c r="Z703" s="296">
        <v>0.55</v>
      </c>
      <c r="AA703" s="63" t="s">
        <v>268</v>
      </c>
      <c r="AB703" s="104" t="s">
        <v>3402</v>
      </c>
      <c r="AC703" s="72" t="s">
        <v>3370</v>
      </c>
      <c r="AD703" s="72" t="s">
        <v>99</v>
      </c>
      <c r="AE703" s="74" t="str">
        <f t="shared" si="57"/>
        <v>12</v>
      </c>
      <c r="AF703" s="74">
        <v>0.27</v>
      </c>
      <c r="AG703" s="80">
        <f t="shared" si="82"/>
        <v>0.3996</v>
      </c>
      <c r="AH703" s="55">
        <f t="shared" si="2"/>
        <v>-0.495</v>
      </c>
      <c r="AI703" s="55">
        <f t="shared" si="9"/>
        <v>0.378</v>
      </c>
      <c r="AJ703" s="41">
        <f t="shared" si="3"/>
        <v>0.5090909091</v>
      </c>
      <c r="AK703" s="150"/>
      <c r="AL703" s="150"/>
      <c r="AM703" s="150"/>
      <c r="AN703" s="150"/>
      <c r="AO703" s="150"/>
      <c r="AP703" s="150"/>
      <c r="AQ703" s="150"/>
      <c r="AR703" s="150"/>
    </row>
    <row r="704" ht="15.75" customHeight="1">
      <c r="A704" s="297"/>
      <c r="B704" s="252" t="s">
        <v>45</v>
      </c>
      <c r="C704" s="298" t="s">
        <v>3403</v>
      </c>
      <c r="D704" s="299" t="s">
        <v>3404</v>
      </c>
      <c r="E704" s="106">
        <v>0.0</v>
      </c>
      <c r="F704" s="63">
        <v>0.0</v>
      </c>
      <c r="G704" s="63" t="s">
        <v>86</v>
      </c>
      <c r="H704" s="292" t="s">
        <v>3405</v>
      </c>
      <c r="I704" s="117" t="s">
        <v>3406</v>
      </c>
      <c r="J704" s="293"/>
      <c r="K704" s="293"/>
      <c r="L704" s="293"/>
      <c r="M704" s="263"/>
      <c r="N704" s="63">
        <v>0.0</v>
      </c>
      <c r="O704" s="67">
        <v>0.0</v>
      </c>
      <c r="P704" s="294"/>
      <c r="Q704" s="294"/>
      <c r="R704" s="294"/>
      <c r="S704" s="263"/>
      <c r="T704" s="263"/>
      <c r="U704" s="263"/>
      <c r="V704" s="263"/>
      <c r="W704" s="263"/>
      <c r="X704" s="263"/>
      <c r="Y704" s="295"/>
      <c r="Z704" s="296">
        <v>2.25</v>
      </c>
      <c r="AA704" s="63" t="s">
        <v>626</v>
      </c>
      <c r="AB704" s="71" t="s">
        <v>3407</v>
      </c>
      <c r="AC704" s="72" t="s">
        <v>3370</v>
      </c>
      <c r="AD704" s="72" t="s">
        <v>92</v>
      </c>
      <c r="AE704" s="74" t="str">
        <f t="shared" si="57"/>
        <v>6</v>
      </c>
      <c r="AF704" s="74">
        <v>1.5</v>
      </c>
      <c r="AG704" s="80">
        <f>AF704*0.365+AF704</f>
        <v>2.0475</v>
      </c>
      <c r="AH704" s="55">
        <f t="shared" si="2"/>
        <v>-2.025</v>
      </c>
      <c r="AI704" s="55">
        <f t="shared" si="9"/>
        <v>2.1</v>
      </c>
      <c r="AJ704" s="41">
        <f t="shared" si="3"/>
        <v>0.3333333333</v>
      </c>
      <c r="AK704" s="55"/>
      <c r="AL704" s="55"/>
      <c r="AM704" s="55"/>
      <c r="AN704" s="55"/>
      <c r="AO704" s="55"/>
      <c r="AP704" s="55"/>
      <c r="AQ704" s="55"/>
      <c r="AR704" s="55"/>
    </row>
    <row r="705" ht="15.75" customHeight="1">
      <c r="A705" s="297"/>
      <c r="B705" s="252" t="s">
        <v>45</v>
      </c>
      <c r="C705" s="298" t="s">
        <v>3408</v>
      </c>
      <c r="D705" s="299" t="s">
        <v>3409</v>
      </c>
      <c r="E705" s="106">
        <v>0.0</v>
      </c>
      <c r="F705" s="63">
        <v>0.0</v>
      </c>
      <c r="G705" s="63" t="s">
        <v>86</v>
      </c>
      <c r="H705" s="292" t="s">
        <v>3410</v>
      </c>
      <c r="I705" s="117" t="s">
        <v>3411</v>
      </c>
      <c r="J705" s="293"/>
      <c r="K705" s="293"/>
      <c r="L705" s="293"/>
      <c r="M705" s="263"/>
      <c r="N705" s="63">
        <v>0.0</v>
      </c>
      <c r="O705" s="67">
        <v>0.0</v>
      </c>
      <c r="P705" s="294"/>
      <c r="Q705" s="294"/>
      <c r="R705" s="294"/>
      <c r="S705" s="263"/>
      <c r="T705" s="263"/>
      <c r="U705" s="263"/>
      <c r="V705" s="263"/>
      <c r="W705" s="263"/>
      <c r="X705" s="263"/>
      <c r="Y705" s="295"/>
      <c r="Z705" s="296">
        <v>0.79</v>
      </c>
      <c r="AA705" s="63" t="s">
        <v>262</v>
      </c>
      <c r="AB705" s="71" t="s">
        <v>3412</v>
      </c>
      <c r="AC705" s="72" t="s">
        <v>3370</v>
      </c>
      <c r="AD705" s="72" t="s">
        <v>99</v>
      </c>
      <c r="AE705" s="55" t="str">
        <f t="shared" si="57"/>
        <v>12</v>
      </c>
      <c r="AF705" s="74">
        <v>0.53</v>
      </c>
      <c r="AG705" s="80">
        <f>AF705*0.4+AF705</f>
        <v>0.742</v>
      </c>
      <c r="AH705" s="55">
        <f t="shared" si="2"/>
        <v>-0.711</v>
      </c>
      <c r="AI705" s="55">
        <f t="shared" si="9"/>
        <v>0.742</v>
      </c>
      <c r="AJ705" s="41">
        <f t="shared" si="3"/>
        <v>0.3291139241</v>
      </c>
      <c r="AK705" s="55"/>
      <c r="AL705" s="55"/>
      <c r="AM705" s="55"/>
      <c r="AN705" s="55"/>
      <c r="AO705" s="55"/>
      <c r="AP705" s="55"/>
      <c r="AQ705" s="55"/>
      <c r="AR705" s="55"/>
    </row>
    <row r="706" ht="15.75" customHeight="1">
      <c r="A706" s="300"/>
      <c r="B706" s="255" t="s">
        <v>45</v>
      </c>
      <c r="C706" s="301" t="s">
        <v>3413</v>
      </c>
      <c r="D706" s="94" t="s">
        <v>3414</v>
      </c>
      <c r="E706" s="77">
        <v>1.0</v>
      </c>
      <c r="F706" s="42">
        <v>0.0</v>
      </c>
      <c r="G706" s="42" t="s">
        <v>47</v>
      </c>
      <c r="H706" s="94" t="s">
        <v>3415</v>
      </c>
      <c r="I706" s="230" t="s">
        <v>3416</v>
      </c>
      <c r="J706" s="302"/>
      <c r="K706" s="302"/>
      <c r="L706" s="302"/>
      <c r="M706" s="255"/>
      <c r="N706" s="42">
        <v>1.0</v>
      </c>
      <c r="O706" s="49">
        <v>1000.0</v>
      </c>
      <c r="P706" s="303"/>
      <c r="Q706" s="303"/>
      <c r="R706" s="303"/>
      <c r="S706" s="255"/>
      <c r="T706" s="255"/>
      <c r="U706" s="255"/>
      <c r="V706" s="255"/>
      <c r="W706" s="255"/>
      <c r="X706" s="255"/>
      <c r="Y706" s="277"/>
      <c r="Z706" s="304">
        <v>0.79</v>
      </c>
      <c r="AA706" s="42" t="s">
        <v>111</v>
      </c>
      <c r="AB706" s="53" t="s">
        <v>3417</v>
      </c>
      <c r="AC706" s="54" t="s">
        <v>473</v>
      </c>
      <c r="AD706" s="54" t="s">
        <v>99</v>
      </c>
      <c r="AE706" s="55" t="str">
        <f t="shared" si="57"/>
        <v>12</v>
      </c>
      <c r="AF706" s="55">
        <v>0.54</v>
      </c>
      <c r="AG706" s="56">
        <f>AF706*0.35+AF706</f>
        <v>0.729</v>
      </c>
      <c r="AH706" s="55">
        <f t="shared" si="2"/>
        <v>-0.711</v>
      </c>
      <c r="AI706" s="55">
        <f t="shared" si="9"/>
        <v>0.756</v>
      </c>
      <c r="AJ706" s="41">
        <f t="shared" si="3"/>
        <v>0.3164556962</v>
      </c>
      <c r="AK706" s="55"/>
      <c r="AL706" s="55"/>
      <c r="AM706" s="55"/>
      <c r="AN706" s="55"/>
      <c r="AO706" s="55"/>
      <c r="AP706" s="55"/>
      <c r="AQ706" s="55"/>
      <c r="AR706" s="55"/>
    </row>
    <row r="707" ht="15.75" customHeight="1">
      <c r="A707" s="290"/>
      <c r="B707" s="263" t="s">
        <v>45</v>
      </c>
      <c r="C707" s="291" t="s">
        <v>3418</v>
      </c>
      <c r="D707" s="292" t="s">
        <v>3419</v>
      </c>
      <c r="E707" s="106">
        <v>0.0</v>
      </c>
      <c r="F707" s="63">
        <v>0.0</v>
      </c>
      <c r="G707" s="63" t="s">
        <v>86</v>
      </c>
      <c r="H707" s="292" t="s">
        <v>3420</v>
      </c>
      <c r="I707" s="117" t="s">
        <v>3421</v>
      </c>
      <c r="J707" s="293"/>
      <c r="K707" s="293"/>
      <c r="L707" s="293"/>
      <c r="M707" s="263"/>
      <c r="N707" s="63">
        <v>0.0</v>
      </c>
      <c r="O707" s="67">
        <v>0.0</v>
      </c>
      <c r="P707" s="294"/>
      <c r="Q707" s="294"/>
      <c r="R707" s="294"/>
      <c r="S707" s="263"/>
      <c r="T707" s="263"/>
      <c r="U707" s="263"/>
      <c r="V707" s="263"/>
      <c r="W707" s="263"/>
      <c r="X707" s="263"/>
      <c r="Y707" s="295"/>
      <c r="Z707" s="296">
        <v>1.15</v>
      </c>
      <c r="AA707" s="63" t="s">
        <v>262</v>
      </c>
      <c r="AB707" s="104" t="s">
        <v>3422</v>
      </c>
      <c r="AC707" s="72" t="s">
        <v>3370</v>
      </c>
      <c r="AD707" s="72" t="s">
        <v>99</v>
      </c>
      <c r="AE707" s="55" t="str">
        <f t="shared" si="57"/>
        <v>12</v>
      </c>
      <c r="AF707" s="74">
        <v>0.56</v>
      </c>
      <c r="AG707" s="80">
        <f>AF707*0.7+AF707</f>
        <v>0.952</v>
      </c>
      <c r="AH707" s="55">
        <f t="shared" si="2"/>
        <v>-1.035</v>
      </c>
      <c r="AI707" s="55">
        <f t="shared" si="9"/>
        <v>0.784</v>
      </c>
      <c r="AJ707" s="41">
        <f t="shared" si="3"/>
        <v>0.5130434783</v>
      </c>
      <c r="AK707" s="55"/>
      <c r="AL707" s="55"/>
      <c r="AM707" s="55"/>
      <c r="AN707" s="55"/>
      <c r="AO707" s="55"/>
      <c r="AP707" s="55"/>
      <c r="AQ707" s="55"/>
      <c r="AR707" s="55"/>
    </row>
    <row r="708" ht="15.75" customHeight="1">
      <c r="A708" s="290"/>
      <c r="B708" s="263" t="s">
        <v>45</v>
      </c>
      <c r="C708" s="291" t="s">
        <v>3423</v>
      </c>
      <c r="D708" s="292" t="s">
        <v>3424</v>
      </c>
      <c r="E708" s="106">
        <v>0.0</v>
      </c>
      <c r="F708" s="63">
        <v>0.0</v>
      </c>
      <c r="G708" s="63" t="s">
        <v>86</v>
      </c>
      <c r="H708" s="292" t="s">
        <v>3425</v>
      </c>
      <c r="I708" s="117" t="s">
        <v>506</v>
      </c>
      <c r="J708" s="293"/>
      <c r="K708" s="293"/>
      <c r="L708" s="293"/>
      <c r="M708" s="263"/>
      <c r="N708" s="63">
        <v>0.0</v>
      </c>
      <c r="O708" s="67">
        <v>0.0</v>
      </c>
      <c r="P708" s="294"/>
      <c r="Q708" s="294"/>
      <c r="R708" s="294"/>
      <c r="S708" s="263"/>
      <c r="T708" s="263"/>
      <c r="U708" s="263"/>
      <c r="V708" s="263"/>
      <c r="W708" s="263"/>
      <c r="X708" s="263"/>
      <c r="Y708" s="295"/>
      <c r="Z708" s="296">
        <v>0.75</v>
      </c>
      <c r="AA708" s="63" t="s">
        <v>97</v>
      </c>
      <c r="AB708" s="104" t="s">
        <v>440</v>
      </c>
      <c r="AC708" s="72" t="s">
        <v>3370</v>
      </c>
      <c r="AD708" s="72" t="s">
        <v>99</v>
      </c>
      <c r="AE708" s="55" t="str">
        <f t="shared" si="57"/>
        <v>12</v>
      </c>
      <c r="AF708" s="74">
        <v>0.4</v>
      </c>
      <c r="AG708" s="80">
        <f>AF708*0.5+AF708</f>
        <v>0.6</v>
      </c>
      <c r="AH708" s="55">
        <f t="shared" si="2"/>
        <v>-0.675</v>
      </c>
      <c r="AI708" s="55">
        <f t="shared" si="9"/>
        <v>0.56</v>
      </c>
      <c r="AJ708" s="41">
        <f t="shared" si="3"/>
        <v>0.4666666667</v>
      </c>
      <c r="AK708" s="74"/>
      <c r="AL708" s="74"/>
      <c r="AM708" s="74"/>
      <c r="AN708" s="74"/>
      <c r="AO708" s="74"/>
      <c r="AP708" s="74"/>
      <c r="AQ708" s="74"/>
      <c r="AR708" s="74"/>
    </row>
    <row r="709" ht="15.75" customHeight="1">
      <c r="A709" s="290"/>
      <c r="B709" s="263" t="s">
        <v>45</v>
      </c>
      <c r="C709" s="291" t="s">
        <v>3426</v>
      </c>
      <c r="D709" s="292" t="s">
        <v>3427</v>
      </c>
      <c r="E709" s="106">
        <v>0.0</v>
      </c>
      <c r="F709" s="63">
        <v>0.0</v>
      </c>
      <c r="G709" s="63" t="s">
        <v>86</v>
      </c>
      <c r="H709" s="292" t="s">
        <v>3428</v>
      </c>
      <c r="I709" s="117" t="s">
        <v>3429</v>
      </c>
      <c r="J709" s="293"/>
      <c r="K709" s="293"/>
      <c r="L709" s="293"/>
      <c r="M709" s="263"/>
      <c r="N709" s="63">
        <v>0.0</v>
      </c>
      <c r="O709" s="67">
        <v>0.0</v>
      </c>
      <c r="P709" s="294"/>
      <c r="Q709" s="294"/>
      <c r="R709" s="294"/>
      <c r="S709" s="263"/>
      <c r="T709" s="263"/>
      <c r="U709" s="263"/>
      <c r="V709" s="263"/>
      <c r="W709" s="263"/>
      <c r="X709" s="263"/>
      <c r="Y709" s="295"/>
      <c r="Z709" s="296">
        <v>0.79</v>
      </c>
      <c r="AA709" s="63" t="s">
        <v>262</v>
      </c>
      <c r="AB709" s="71" t="s">
        <v>3430</v>
      </c>
      <c r="AC709" s="72" t="s">
        <v>3370</v>
      </c>
      <c r="AD709" s="72" t="s">
        <v>99</v>
      </c>
      <c r="AE709" s="55" t="str">
        <f t="shared" si="57"/>
        <v>12</v>
      </c>
      <c r="AF709" s="74">
        <v>0.53</v>
      </c>
      <c r="AG709" s="80">
        <f t="shared" ref="AG709:AG711" si="83">AF709*0.4+AF709</f>
        <v>0.742</v>
      </c>
      <c r="AH709" s="55">
        <f t="shared" si="2"/>
        <v>-0.711</v>
      </c>
      <c r="AI709" s="55">
        <f t="shared" si="9"/>
        <v>0.742</v>
      </c>
      <c r="AJ709" s="41">
        <f t="shared" si="3"/>
        <v>0.3291139241</v>
      </c>
      <c r="AK709" s="55"/>
      <c r="AL709" s="55"/>
      <c r="AM709" s="55"/>
      <c r="AN709" s="55"/>
      <c r="AO709" s="55"/>
      <c r="AP709" s="55"/>
      <c r="AQ709" s="55"/>
      <c r="AR709" s="55"/>
    </row>
    <row r="710" ht="15.75" customHeight="1">
      <c r="A710" s="290"/>
      <c r="B710" s="263" t="s">
        <v>45</v>
      </c>
      <c r="C710" s="291" t="s">
        <v>3431</v>
      </c>
      <c r="D710" s="292" t="s">
        <v>3432</v>
      </c>
      <c r="E710" s="106">
        <v>0.0</v>
      </c>
      <c r="F710" s="63">
        <v>0.0</v>
      </c>
      <c r="G710" s="63" t="s">
        <v>86</v>
      </c>
      <c r="H710" s="292" t="s">
        <v>3428</v>
      </c>
      <c r="I710" s="117" t="s">
        <v>3429</v>
      </c>
      <c r="J710" s="293"/>
      <c r="K710" s="293"/>
      <c r="L710" s="293"/>
      <c r="M710" s="263"/>
      <c r="N710" s="63">
        <v>0.0</v>
      </c>
      <c r="O710" s="67">
        <v>0.0</v>
      </c>
      <c r="P710" s="294"/>
      <c r="Q710" s="294"/>
      <c r="R710" s="294"/>
      <c r="S710" s="263"/>
      <c r="T710" s="263"/>
      <c r="U710" s="263"/>
      <c r="V710" s="263"/>
      <c r="W710" s="263"/>
      <c r="X710" s="263"/>
      <c r="Y710" s="295"/>
      <c r="Z710" s="296">
        <v>0.79</v>
      </c>
      <c r="AA710" s="63" t="s">
        <v>262</v>
      </c>
      <c r="AB710" s="71" t="s">
        <v>3430</v>
      </c>
      <c r="AC710" s="72" t="s">
        <v>3370</v>
      </c>
      <c r="AD710" s="72" t="s">
        <v>99</v>
      </c>
      <c r="AE710" s="55" t="str">
        <f t="shared" si="57"/>
        <v>12</v>
      </c>
      <c r="AF710" s="74">
        <v>0.53</v>
      </c>
      <c r="AG710" s="80">
        <f t="shared" si="83"/>
        <v>0.742</v>
      </c>
      <c r="AH710" s="55">
        <f t="shared" si="2"/>
        <v>-0.711</v>
      </c>
      <c r="AI710" s="55">
        <f t="shared" si="9"/>
        <v>0.742</v>
      </c>
      <c r="AJ710" s="41">
        <f t="shared" si="3"/>
        <v>0.3291139241</v>
      </c>
      <c r="AK710" s="55"/>
      <c r="AL710" s="55"/>
      <c r="AM710" s="55"/>
      <c r="AN710" s="55"/>
      <c r="AO710" s="55"/>
      <c r="AP710" s="55"/>
      <c r="AQ710" s="55"/>
      <c r="AR710" s="55"/>
    </row>
    <row r="711" ht="15.75" customHeight="1">
      <c r="A711" s="290"/>
      <c r="B711" s="263" t="s">
        <v>45</v>
      </c>
      <c r="C711" s="291" t="s">
        <v>3433</v>
      </c>
      <c r="D711" s="292" t="s">
        <v>3434</v>
      </c>
      <c r="E711" s="106">
        <v>0.0</v>
      </c>
      <c r="F711" s="63">
        <v>0.0</v>
      </c>
      <c r="G711" s="63" t="s">
        <v>86</v>
      </c>
      <c r="H711" s="292" t="s">
        <v>3435</v>
      </c>
      <c r="I711" s="117" t="s">
        <v>3436</v>
      </c>
      <c r="J711" s="293"/>
      <c r="K711" s="293"/>
      <c r="L711" s="293"/>
      <c r="M711" s="263"/>
      <c r="N711" s="63">
        <v>0.0</v>
      </c>
      <c r="O711" s="67">
        <v>0.0</v>
      </c>
      <c r="P711" s="294"/>
      <c r="Q711" s="294"/>
      <c r="R711" s="294"/>
      <c r="S711" s="263"/>
      <c r="T711" s="263"/>
      <c r="U711" s="263"/>
      <c r="V711" s="263"/>
      <c r="W711" s="263"/>
      <c r="X711" s="263"/>
      <c r="Y711" s="295"/>
      <c r="Z711" s="296">
        <v>0.75</v>
      </c>
      <c r="AA711" s="63" t="s">
        <v>1712</v>
      </c>
      <c r="AB711" s="104" t="s">
        <v>3437</v>
      </c>
      <c r="AC711" s="72" t="s">
        <v>3370</v>
      </c>
      <c r="AD711" s="72" t="s">
        <v>99</v>
      </c>
      <c r="AE711" s="74" t="str">
        <f t="shared" si="57"/>
        <v>12</v>
      </c>
      <c r="AF711" s="74">
        <v>0.48</v>
      </c>
      <c r="AG711" s="80">
        <f t="shared" si="83"/>
        <v>0.672</v>
      </c>
      <c r="AH711" s="55">
        <f t="shared" si="2"/>
        <v>-0.675</v>
      </c>
      <c r="AI711" s="55">
        <f t="shared" si="9"/>
        <v>0.672</v>
      </c>
      <c r="AJ711" s="41">
        <f t="shared" si="3"/>
        <v>0.36</v>
      </c>
      <c r="AK711" s="39"/>
      <c r="AL711" s="39"/>
      <c r="AM711" s="39"/>
      <c r="AN711" s="39"/>
      <c r="AO711" s="39"/>
      <c r="AP711" s="39"/>
      <c r="AQ711" s="39"/>
      <c r="AR711" s="39"/>
    </row>
    <row r="712" ht="15.75" customHeight="1">
      <c r="A712" s="300"/>
      <c r="B712" s="255" t="s">
        <v>45</v>
      </c>
      <c r="C712" s="301" t="s">
        <v>3438</v>
      </c>
      <c r="D712" s="94" t="s">
        <v>3439</v>
      </c>
      <c r="E712" s="77">
        <v>1.0</v>
      </c>
      <c r="F712" s="42">
        <v>0.0</v>
      </c>
      <c r="G712" s="42" t="s">
        <v>47</v>
      </c>
      <c r="H712" s="94" t="s">
        <v>3440</v>
      </c>
      <c r="I712" s="230" t="s">
        <v>3441</v>
      </c>
      <c r="J712" s="302"/>
      <c r="K712" s="302"/>
      <c r="L712" s="302"/>
      <c r="M712" s="255"/>
      <c r="N712" s="42">
        <v>1.0</v>
      </c>
      <c r="O712" s="49">
        <v>1000.0</v>
      </c>
      <c r="P712" s="303"/>
      <c r="Q712" s="303"/>
      <c r="R712" s="303"/>
      <c r="S712" s="255"/>
      <c r="T712" s="255"/>
      <c r="U712" s="255"/>
      <c r="V712" s="255"/>
      <c r="W712" s="255"/>
      <c r="X712" s="255"/>
      <c r="Y712" s="277"/>
      <c r="Z712" s="304">
        <v>1.05</v>
      </c>
      <c r="AA712" s="300" t="s">
        <v>256</v>
      </c>
      <c r="AB712" s="53" t="s">
        <v>3442</v>
      </c>
      <c r="AC712" s="54" t="s">
        <v>3370</v>
      </c>
      <c r="AD712" s="54" t="s">
        <v>99</v>
      </c>
      <c r="AE712" s="55" t="str">
        <f t="shared" si="57"/>
        <v>12</v>
      </c>
      <c r="AF712" s="55">
        <v>0.7</v>
      </c>
      <c r="AG712" s="56">
        <f>AF712*0.41+AF712</f>
        <v>0.987</v>
      </c>
      <c r="AH712" s="55">
        <f t="shared" si="2"/>
        <v>-0.945</v>
      </c>
      <c r="AI712" s="55">
        <f t="shared" si="9"/>
        <v>0.98</v>
      </c>
      <c r="AJ712" s="41">
        <f t="shared" si="3"/>
        <v>0.3333333333</v>
      </c>
      <c r="AK712" s="55"/>
      <c r="AL712" s="55"/>
      <c r="AM712" s="55"/>
      <c r="AN712" s="55"/>
      <c r="AO712" s="55"/>
      <c r="AP712" s="55"/>
      <c r="AQ712" s="55"/>
      <c r="AR712" s="55"/>
    </row>
    <row r="713" ht="15.75" customHeight="1">
      <c r="A713" s="290"/>
      <c r="B713" s="263" t="s">
        <v>45</v>
      </c>
      <c r="C713" s="291" t="s">
        <v>3443</v>
      </c>
      <c r="D713" s="292" t="s">
        <v>3444</v>
      </c>
      <c r="E713" s="106">
        <v>0.0</v>
      </c>
      <c r="F713" s="63">
        <v>0.0</v>
      </c>
      <c r="G713" s="63" t="s">
        <v>47</v>
      </c>
      <c r="H713" s="292" t="s">
        <v>3445</v>
      </c>
      <c r="I713" s="117" t="s">
        <v>3446</v>
      </c>
      <c r="J713" s="293"/>
      <c r="K713" s="293"/>
      <c r="L713" s="293"/>
      <c r="M713" s="263"/>
      <c r="N713" s="63">
        <v>0.0</v>
      </c>
      <c r="O713" s="67">
        <v>0.0</v>
      </c>
      <c r="P713" s="294"/>
      <c r="Q713" s="294"/>
      <c r="R713" s="294"/>
      <c r="S713" s="263"/>
      <c r="T713" s="263"/>
      <c r="U713" s="263"/>
      <c r="V713" s="263"/>
      <c r="W713" s="263"/>
      <c r="X713" s="263"/>
      <c r="Y713" s="295"/>
      <c r="Z713" s="296">
        <v>0.89</v>
      </c>
      <c r="AA713" s="290" t="s">
        <v>291</v>
      </c>
      <c r="AB713" s="104" t="s">
        <v>3447</v>
      </c>
      <c r="AC713" s="72" t="s">
        <v>3370</v>
      </c>
      <c r="AD713" s="72" t="s">
        <v>99</v>
      </c>
      <c r="AE713" s="74" t="str">
        <f t="shared" si="57"/>
        <v>12</v>
      </c>
      <c r="AF713" s="74">
        <v>0.5</v>
      </c>
      <c r="AG713" s="75">
        <f>AF713*0.82+AF713</f>
        <v>0.91</v>
      </c>
      <c r="AH713" s="74">
        <f t="shared" si="2"/>
        <v>-0.801</v>
      </c>
      <c r="AI713" s="74">
        <f t="shared" si="9"/>
        <v>0.7</v>
      </c>
      <c r="AJ713" s="41">
        <f t="shared" si="3"/>
        <v>0.4382022472</v>
      </c>
      <c r="AK713" s="74"/>
      <c r="AL713" s="74"/>
      <c r="AM713" s="74"/>
      <c r="AN713" s="74"/>
      <c r="AO713" s="74"/>
      <c r="AP713" s="74"/>
      <c r="AQ713" s="74"/>
      <c r="AR713" s="74"/>
    </row>
    <row r="714" ht="15.75" customHeight="1">
      <c r="A714" s="290"/>
      <c r="B714" s="263" t="s">
        <v>45</v>
      </c>
      <c r="C714" s="291" t="s">
        <v>3448</v>
      </c>
      <c r="D714" s="292" t="s">
        <v>3449</v>
      </c>
      <c r="E714" s="106">
        <v>0.0</v>
      </c>
      <c r="F714" s="63">
        <v>0.0</v>
      </c>
      <c r="G714" s="63" t="s">
        <v>86</v>
      </c>
      <c r="H714" s="292" t="s">
        <v>3450</v>
      </c>
      <c r="I714" s="117" t="s">
        <v>3451</v>
      </c>
      <c r="J714" s="293"/>
      <c r="K714" s="293"/>
      <c r="L714" s="293"/>
      <c r="M714" s="263"/>
      <c r="N714" s="63">
        <v>0.0</v>
      </c>
      <c r="O714" s="67">
        <v>0.0</v>
      </c>
      <c r="P714" s="294"/>
      <c r="Q714" s="294"/>
      <c r="R714" s="294"/>
      <c r="S714" s="263"/>
      <c r="T714" s="263"/>
      <c r="U714" s="263"/>
      <c r="V714" s="263"/>
      <c r="W714" s="263"/>
      <c r="X714" s="263"/>
      <c r="Y714" s="295"/>
      <c r="Z714" s="296">
        <v>7.25</v>
      </c>
      <c r="AA714" s="290" t="s">
        <v>417</v>
      </c>
      <c r="AB714" s="104" t="s">
        <v>3452</v>
      </c>
      <c r="AC714" s="72" t="s">
        <v>3370</v>
      </c>
      <c r="AD714" s="72" t="s">
        <v>498</v>
      </c>
      <c r="AE714" s="74" t="str">
        <f t="shared" si="57"/>
        <v>3</v>
      </c>
      <c r="AF714" s="74">
        <v>3.0</v>
      </c>
      <c r="AG714" s="75">
        <f>AF714*1.076+AF714</f>
        <v>6.228</v>
      </c>
      <c r="AH714" s="55">
        <f t="shared" si="2"/>
        <v>-6.525</v>
      </c>
      <c r="AI714" s="55">
        <f t="shared" si="9"/>
        <v>4.2</v>
      </c>
      <c r="AJ714" s="41">
        <f t="shared" si="3"/>
        <v>0.5862068966</v>
      </c>
      <c r="AK714" s="39"/>
      <c r="AL714" s="39"/>
      <c r="AM714" s="39"/>
      <c r="AN714" s="39"/>
      <c r="AO714" s="39"/>
      <c r="AP714" s="39"/>
      <c r="AQ714" s="39"/>
      <c r="AR714" s="39"/>
    </row>
    <row r="715" ht="15.75" customHeight="1">
      <c r="A715" s="290"/>
      <c r="B715" s="263" t="s">
        <v>45</v>
      </c>
      <c r="C715" s="291" t="s">
        <v>3453</v>
      </c>
      <c r="D715" s="292" t="s">
        <v>3454</v>
      </c>
      <c r="E715" s="106">
        <v>0.0</v>
      </c>
      <c r="F715" s="63">
        <v>0.0</v>
      </c>
      <c r="G715" s="63" t="s">
        <v>86</v>
      </c>
      <c r="H715" s="292" t="s">
        <v>3455</v>
      </c>
      <c r="I715" s="117" t="s">
        <v>3456</v>
      </c>
      <c r="J715" s="293"/>
      <c r="K715" s="293"/>
      <c r="L715" s="293"/>
      <c r="M715" s="263"/>
      <c r="N715" s="63">
        <v>0.0</v>
      </c>
      <c r="O715" s="67">
        <v>1000.0</v>
      </c>
      <c r="P715" s="294"/>
      <c r="Q715" s="294"/>
      <c r="R715" s="294"/>
      <c r="S715" s="263"/>
      <c r="T715" s="263"/>
      <c r="U715" s="263"/>
      <c r="V715" s="263"/>
      <c r="W715" s="263"/>
      <c r="X715" s="263"/>
      <c r="Y715" s="295"/>
      <c r="Z715" s="296">
        <v>9.99</v>
      </c>
      <c r="AA715" s="290" t="s">
        <v>417</v>
      </c>
      <c r="AB715" s="104" t="s">
        <v>3457</v>
      </c>
      <c r="AC715" s="72" t="s">
        <v>3370</v>
      </c>
      <c r="AD715" s="72" t="s">
        <v>498</v>
      </c>
      <c r="AE715" s="74" t="str">
        <f t="shared" si="57"/>
        <v>3</v>
      </c>
      <c r="AF715" s="74">
        <v>4.6</v>
      </c>
      <c r="AG715" s="80">
        <f>AF715*0.902+AF715</f>
        <v>8.7492</v>
      </c>
      <c r="AH715" s="55">
        <f t="shared" si="2"/>
        <v>-8.991</v>
      </c>
      <c r="AI715" s="55">
        <f t="shared" si="9"/>
        <v>6.44</v>
      </c>
      <c r="AJ715" s="41">
        <f t="shared" si="3"/>
        <v>0.5395395395</v>
      </c>
      <c r="AK715" s="39"/>
      <c r="AL715" s="39"/>
      <c r="AM715" s="39"/>
      <c r="AN715" s="39"/>
      <c r="AO715" s="39"/>
      <c r="AP715" s="39"/>
      <c r="AQ715" s="39"/>
      <c r="AR715" s="39"/>
    </row>
    <row r="716" ht="15.75" customHeight="1">
      <c r="A716" s="305"/>
      <c r="B716" s="258" t="s">
        <v>45</v>
      </c>
      <c r="C716" s="306" t="s">
        <v>3458</v>
      </c>
      <c r="D716" s="182" t="s">
        <v>3459</v>
      </c>
      <c r="E716" s="30">
        <v>0.0</v>
      </c>
      <c r="F716" s="26">
        <v>0.0</v>
      </c>
      <c r="G716" s="26" t="s">
        <v>86</v>
      </c>
      <c r="H716" s="182" t="s">
        <v>3460</v>
      </c>
      <c r="I716" s="307" t="s">
        <v>506</v>
      </c>
      <c r="J716" s="308"/>
      <c r="K716" s="308"/>
      <c r="L716" s="308"/>
      <c r="M716" s="258"/>
      <c r="N716" s="26">
        <v>0.0</v>
      </c>
      <c r="O716" s="33">
        <v>0.0</v>
      </c>
      <c r="P716" s="309"/>
      <c r="Q716" s="309"/>
      <c r="R716" s="309"/>
      <c r="S716" s="258"/>
      <c r="T716" s="258"/>
      <c r="U716" s="258"/>
      <c r="V716" s="258"/>
      <c r="W716" s="258"/>
      <c r="X716" s="258"/>
      <c r="Y716" s="310"/>
      <c r="Z716" s="311">
        <v>0.65</v>
      </c>
      <c r="AA716" s="305" t="s">
        <v>268</v>
      </c>
      <c r="AB716" s="312"/>
      <c r="AC716" s="93" t="s">
        <v>3370</v>
      </c>
      <c r="AD716" s="93" t="s">
        <v>99</v>
      </c>
      <c r="AE716" s="55" t="str">
        <f t="shared" si="57"/>
        <v>12</v>
      </c>
      <c r="AF716" s="39">
        <v>0.29</v>
      </c>
      <c r="AG716" s="80">
        <f>AF716*0.74+AF716</f>
        <v>0.5046</v>
      </c>
      <c r="AH716" s="55">
        <f t="shared" si="2"/>
        <v>-0.585</v>
      </c>
      <c r="AI716" s="55">
        <f t="shared" si="9"/>
        <v>0.406</v>
      </c>
      <c r="AJ716" s="41">
        <f t="shared" si="3"/>
        <v>0.5538461538</v>
      </c>
      <c r="AK716" s="74"/>
      <c r="AL716" s="74"/>
      <c r="AM716" s="74"/>
      <c r="AN716" s="74"/>
      <c r="AO716" s="74"/>
      <c r="AP716" s="74"/>
      <c r="AQ716" s="74"/>
      <c r="AR716" s="74"/>
    </row>
    <row r="717" ht="15.75" customHeight="1">
      <c r="A717" s="297"/>
      <c r="B717" s="252" t="s">
        <v>45</v>
      </c>
      <c r="C717" s="298" t="s">
        <v>3461</v>
      </c>
      <c r="D717" s="299" t="s">
        <v>3462</v>
      </c>
      <c r="E717" s="106">
        <v>0.0</v>
      </c>
      <c r="F717" s="63">
        <v>0.0</v>
      </c>
      <c r="G717" s="63" t="s">
        <v>86</v>
      </c>
      <c r="H717" s="292" t="s">
        <v>3463</v>
      </c>
      <c r="I717" s="117" t="s">
        <v>3464</v>
      </c>
      <c r="J717" s="293"/>
      <c r="K717" s="293"/>
      <c r="L717" s="293"/>
      <c r="M717" s="263"/>
      <c r="N717" s="63">
        <v>0.0</v>
      </c>
      <c r="O717" s="67">
        <v>0.0</v>
      </c>
      <c r="P717" s="294"/>
      <c r="Q717" s="294"/>
      <c r="R717" s="294"/>
      <c r="S717" s="263"/>
      <c r="T717" s="263"/>
      <c r="U717" s="263"/>
      <c r="V717" s="263"/>
      <c r="W717" s="263"/>
      <c r="X717" s="263"/>
      <c r="Y717" s="295"/>
      <c r="Z717" s="313">
        <v>3.0</v>
      </c>
      <c r="AA717" s="290" t="s">
        <v>187</v>
      </c>
      <c r="AB717" s="71" t="s">
        <v>3465</v>
      </c>
      <c r="AC717" s="72" t="s">
        <v>3370</v>
      </c>
      <c r="AD717" s="72" t="s">
        <v>99</v>
      </c>
      <c r="AE717" s="55" t="str">
        <f t="shared" si="57"/>
        <v>12</v>
      </c>
      <c r="AF717" s="74">
        <v>2.0</v>
      </c>
      <c r="AG717" s="80">
        <f t="shared" ref="AG717:AG719" si="84">AF717*0.4+AF717</f>
        <v>2.8</v>
      </c>
      <c r="AH717" s="55">
        <f t="shared" si="2"/>
        <v>-2.7</v>
      </c>
      <c r="AI717" s="55">
        <f t="shared" si="9"/>
        <v>2.8</v>
      </c>
      <c r="AJ717" s="41">
        <f t="shared" si="3"/>
        <v>0.3333333333</v>
      </c>
      <c r="AK717" s="74"/>
      <c r="AL717" s="74"/>
      <c r="AM717" s="74"/>
      <c r="AN717" s="74"/>
      <c r="AO717" s="74"/>
      <c r="AP717" s="74"/>
      <c r="AQ717" s="74"/>
      <c r="AR717" s="74"/>
    </row>
    <row r="718" ht="15.75" customHeight="1">
      <c r="A718" s="305"/>
      <c r="B718" s="258" t="s">
        <v>45</v>
      </c>
      <c r="C718" s="314" t="s">
        <v>3466</v>
      </c>
      <c r="D718" s="315" t="s">
        <v>3467</v>
      </c>
      <c r="E718" s="30">
        <v>0.0</v>
      </c>
      <c r="F718" s="26">
        <v>0.0</v>
      </c>
      <c r="G718" s="26" t="s">
        <v>86</v>
      </c>
      <c r="H718" s="315" t="s">
        <v>3468</v>
      </c>
      <c r="I718" s="307" t="s">
        <v>3469</v>
      </c>
      <c r="J718" s="308"/>
      <c r="K718" s="308"/>
      <c r="L718" s="308"/>
      <c r="M718" s="258"/>
      <c r="N718" s="26">
        <v>0.0</v>
      </c>
      <c r="O718" s="33">
        <v>0.0</v>
      </c>
      <c r="P718" s="309"/>
      <c r="Q718" s="309"/>
      <c r="R718" s="309"/>
      <c r="S718" s="258"/>
      <c r="T718" s="258"/>
      <c r="U718" s="258"/>
      <c r="V718" s="258"/>
      <c r="W718" s="258"/>
      <c r="X718" s="258"/>
      <c r="Y718" s="310"/>
      <c r="Z718" s="311">
        <v>3.0</v>
      </c>
      <c r="AA718" s="305" t="s">
        <v>262</v>
      </c>
      <c r="AB718" s="37" t="s">
        <v>3470</v>
      </c>
      <c r="AC718" s="93" t="s">
        <v>3370</v>
      </c>
      <c r="AD718" s="93" t="s">
        <v>498</v>
      </c>
      <c r="AE718" s="55" t="str">
        <f t="shared" si="57"/>
        <v>3</v>
      </c>
      <c r="AF718" s="39">
        <v>1.87</v>
      </c>
      <c r="AG718" s="80">
        <f t="shared" si="84"/>
        <v>2.618</v>
      </c>
      <c r="AH718" s="55">
        <f t="shared" si="2"/>
        <v>-2.7</v>
      </c>
      <c r="AI718" s="55">
        <f t="shared" si="9"/>
        <v>2.618</v>
      </c>
      <c r="AJ718" s="41">
        <f t="shared" si="3"/>
        <v>0.3766666667</v>
      </c>
      <c r="AK718" s="39"/>
      <c r="AL718" s="39"/>
      <c r="AM718" s="39"/>
      <c r="AN718" s="39"/>
      <c r="AO718" s="39"/>
      <c r="AP718" s="39"/>
      <c r="AQ718" s="39"/>
      <c r="AR718" s="39"/>
    </row>
    <row r="719" ht="15.75" customHeight="1">
      <c r="A719" s="305"/>
      <c r="B719" s="258" t="s">
        <v>45</v>
      </c>
      <c r="C719" s="314" t="s">
        <v>3471</v>
      </c>
      <c r="D719" s="316" t="s">
        <v>3472</v>
      </c>
      <c r="E719" s="30">
        <v>0.0</v>
      </c>
      <c r="F719" s="26">
        <v>0.0</v>
      </c>
      <c r="G719" s="26" t="s">
        <v>86</v>
      </c>
      <c r="H719" s="316" t="s">
        <v>3473</v>
      </c>
      <c r="I719" s="317" t="s">
        <v>809</v>
      </c>
      <c r="J719" s="308"/>
      <c r="K719" s="308"/>
      <c r="L719" s="308"/>
      <c r="M719" s="258"/>
      <c r="N719" s="26">
        <v>0.0</v>
      </c>
      <c r="O719" s="33">
        <v>0.0</v>
      </c>
      <c r="P719" s="309"/>
      <c r="Q719" s="309"/>
      <c r="R719" s="309"/>
      <c r="S719" s="258"/>
      <c r="T719" s="258"/>
      <c r="U719" s="258"/>
      <c r="V719" s="258"/>
      <c r="W719" s="258"/>
      <c r="X719" s="258"/>
      <c r="Y719" s="310"/>
      <c r="Z719" s="318">
        <v>2.75</v>
      </c>
      <c r="AA719" s="305" t="s">
        <v>262</v>
      </c>
      <c r="AB719" s="37" t="s">
        <v>3474</v>
      </c>
      <c r="AC719" s="93" t="s">
        <v>3370</v>
      </c>
      <c r="AD719" s="93" t="s">
        <v>99</v>
      </c>
      <c r="AE719" s="55" t="str">
        <f t="shared" si="57"/>
        <v>12</v>
      </c>
      <c r="AF719" s="39">
        <v>1.4</v>
      </c>
      <c r="AG719" s="80">
        <f t="shared" si="84"/>
        <v>1.96</v>
      </c>
      <c r="AH719" s="55">
        <f t="shared" si="2"/>
        <v>-2.475</v>
      </c>
      <c r="AI719" s="55">
        <f t="shared" si="9"/>
        <v>1.96</v>
      </c>
      <c r="AJ719" s="41">
        <f t="shared" si="3"/>
        <v>0.4909090909</v>
      </c>
      <c r="AK719" s="74"/>
      <c r="AL719" s="74"/>
      <c r="AM719" s="74"/>
      <c r="AN719" s="74"/>
      <c r="AO719" s="74"/>
      <c r="AP719" s="74"/>
      <c r="AQ719" s="74"/>
      <c r="AR719" s="74"/>
    </row>
    <row r="720" ht="15.75" customHeight="1">
      <c r="A720" s="290"/>
      <c r="B720" s="263" t="s">
        <v>45</v>
      </c>
      <c r="C720" s="291" t="s">
        <v>3475</v>
      </c>
      <c r="D720" s="292" t="s">
        <v>3476</v>
      </c>
      <c r="E720" s="106">
        <v>0.0</v>
      </c>
      <c r="F720" s="63">
        <v>0.0</v>
      </c>
      <c r="G720" s="63" t="s">
        <v>86</v>
      </c>
      <c r="H720" s="292" t="s">
        <v>3477</v>
      </c>
      <c r="I720" s="117" t="s">
        <v>3478</v>
      </c>
      <c r="J720" s="293"/>
      <c r="K720" s="293"/>
      <c r="L720" s="293"/>
      <c r="M720" s="263"/>
      <c r="N720" s="63">
        <v>0.0</v>
      </c>
      <c r="O720" s="67">
        <v>0.0</v>
      </c>
      <c r="P720" s="294"/>
      <c r="Q720" s="294"/>
      <c r="R720" s="294"/>
      <c r="S720" s="263"/>
      <c r="T720" s="263"/>
      <c r="U720" s="263"/>
      <c r="V720" s="263"/>
      <c r="W720" s="263"/>
      <c r="X720" s="263"/>
      <c r="Y720" s="295"/>
      <c r="Z720" s="296">
        <v>0.6</v>
      </c>
      <c r="AA720" s="290" t="s">
        <v>256</v>
      </c>
      <c r="AB720" s="122" t="s">
        <v>3479</v>
      </c>
      <c r="AC720" s="72" t="s">
        <v>3370</v>
      </c>
      <c r="AD720" s="72" t="s">
        <v>99</v>
      </c>
      <c r="AE720" s="55" t="str">
        <f t="shared" si="57"/>
        <v>12</v>
      </c>
      <c r="AF720" s="74">
        <v>0.4</v>
      </c>
      <c r="AG720" s="80">
        <f t="shared" ref="AG720:AG721" si="85">AF720*0.38+AF720</f>
        <v>0.552</v>
      </c>
      <c r="AH720" s="55">
        <f t="shared" si="2"/>
        <v>-0.54</v>
      </c>
      <c r="AI720" s="55">
        <f t="shared" si="9"/>
        <v>0.56</v>
      </c>
      <c r="AJ720" s="41">
        <f t="shared" si="3"/>
        <v>0.3333333333</v>
      </c>
      <c r="AK720" s="55"/>
      <c r="AL720" s="55"/>
      <c r="AM720" s="55"/>
      <c r="AN720" s="55"/>
      <c r="AO720" s="55"/>
      <c r="AP720" s="55"/>
      <c r="AQ720" s="55"/>
      <c r="AR720" s="55"/>
    </row>
    <row r="721" ht="15.75" customHeight="1">
      <c r="A721" s="297"/>
      <c r="B721" s="252" t="s">
        <v>45</v>
      </c>
      <c r="C721" s="298" t="s">
        <v>3480</v>
      </c>
      <c r="D721" s="299" t="s">
        <v>3481</v>
      </c>
      <c r="E721" s="63">
        <v>0.0</v>
      </c>
      <c r="F721" s="63">
        <v>0.0</v>
      </c>
      <c r="G721" s="63" t="s">
        <v>86</v>
      </c>
      <c r="H721" s="292" t="s">
        <v>3482</v>
      </c>
      <c r="I721" s="117" t="s">
        <v>3483</v>
      </c>
      <c r="J721" s="293"/>
      <c r="K721" s="293"/>
      <c r="L721" s="293"/>
      <c r="M721" s="263"/>
      <c r="N721" s="63">
        <v>0.0</v>
      </c>
      <c r="O721" s="67">
        <v>0.0</v>
      </c>
      <c r="P721" s="294"/>
      <c r="Q721" s="294"/>
      <c r="R721" s="294"/>
      <c r="S721" s="263"/>
      <c r="T721" s="263"/>
      <c r="U721" s="263"/>
      <c r="V721" s="263"/>
      <c r="W721" s="263"/>
      <c r="X721" s="263"/>
      <c r="Y721" s="295"/>
      <c r="Z721" s="296">
        <v>0.75</v>
      </c>
      <c r="AA721" s="290" t="s">
        <v>262</v>
      </c>
      <c r="AB721" s="71" t="s">
        <v>3484</v>
      </c>
      <c r="AC721" s="72" t="s">
        <v>3370</v>
      </c>
      <c r="AD721" s="72" t="s">
        <v>99</v>
      </c>
      <c r="AE721" s="74" t="str">
        <f t="shared" si="57"/>
        <v>12</v>
      </c>
      <c r="AF721" s="74">
        <v>0.51</v>
      </c>
      <c r="AG721" s="80">
        <f t="shared" si="85"/>
        <v>0.7038</v>
      </c>
      <c r="AH721" s="55">
        <f t="shared" si="2"/>
        <v>-0.675</v>
      </c>
      <c r="AI721" s="55">
        <f t="shared" si="9"/>
        <v>0.714</v>
      </c>
      <c r="AJ721" s="41">
        <f t="shared" si="3"/>
        <v>0.32</v>
      </c>
      <c r="AK721" s="39"/>
      <c r="AL721" s="39"/>
      <c r="AM721" s="39"/>
      <c r="AN721" s="39"/>
      <c r="AO721" s="39"/>
      <c r="AP721" s="39"/>
      <c r="AQ721" s="39"/>
      <c r="AR721" s="39"/>
    </row>
    <row r="722" ht="15.75" customHeight="1">
      <c r="A722" s="297"/>
      <c r="B722" s="143" t="s">
        <v>45</v>
      </c>
      <c r="C722" s="298" t="s">
        <v>3485</v>
      </c>
      <c r="D722" s="299" t="s">
        <v>3486</v>
      </c>
      <c r="E722" s="106">
        <v>0.0</v>
      </c>
      <c r="F722" s="63">
        <v>0.0</v>
      </c>
      <c r="G722" s="63" t="s">
        <v>86</v>
      </c>
      <c r="H722" s="299" t="s">
        <v>3487</v>
      </c>
      <c r="I722" s="117" t="s">
        <v>506</v>
      </c>
      <c r="J722" s="293"/>
      <c r="K722" s="293"/>
      <c r="L722" s="293"/>
      <c r="M722" s="263"/>
      <c r="N722" s="63">
        <v>0.0</v>
      </c>
      <c r="O722" s="67">
        <v>0.0</v>
      </c>
      <c r="P722" s="294"/>
      <c r="Q722" s="294"/>
      <c r="R722" s="294"/>
      <c r="S722" s="263"/>
      <c r="T722" s="263"/>
      <c r="U722" s="263"/>
      <c r="V722" s="263"/>
      <c r="W722" s="263"/>
      <c r="X722" s="263"/>
      <c r="Y722" s="295"/>
      <c r="Z722" s="296">
        <v>1.29</v>
      </c>
      <c r="AA722" s="290" t="s">
        <v>262</v>
      </c>
      <c r="AB722" s="115" t="s">
        <v>3488</v>
      </c>
      <c r="AC722" s="72" t="s">
        <v>3370</v>
      </c>
      <c r="AD722" s="72" t="s">
        <v>92</v>
      </c>
      <c r="AE722" s="74" t="str">
        <f t="shared" si="57"/>
        <v>6</v>
      </c>
      <c r="AF722" s="74">
        <v>0.84</v>
      </c>
      <c r="AG722" s="75">
        <f>AF722*0.39+AF722</f>
        <v>1.1676</v>
      </c>
      <c r="AH722" s="55">
        <f t="shared" si="2"/>
        <v>-1.161</v>
      </c>
      <c r="AI722" s="55">
        <f t="shared" si="9"/>
        <v>1.176</v>
      </c>
      <c r="AJ722" s="41">
        <f t="shared" si="3"/>
        <v>0.3488372093</v>
      </c>
      <c r="AK722" s="55"/>
      <c r="AL722" s="55"/>
      <c r="AM722" s="55"/>
      <c r="AN722" s="55"/>
      <c r="AO722" s="55"/>
      <c r="AP722" s="55"/>
      <c r="AQ722" s="55"/>
      <c r="AR722" s="55"/>
    </row>
    <row r="723" ht="15.75" customHeight="1">
      <c r="A723" s="290"/>
      <c r="B723" s="263" t="s">
        <v>45</v>
      </c>
      <c r="C723" s="291" t="s">
        <v>3489</v>
      </c>
      <c r="D723" s="292" t="s">
        <v>3490</v>
      </c>
      <c r="E723" s="106">
        <v>0.0</v>
      </c>
      <c r="F723" s="63">
        <v>0.0</v>
      </c>
      <c r="G723" s="63" t="s">
        <v>86</v>
      </c>
      <c r="H723" s="292" t="s">
        <v>3491</v>
      </c>
      <c r="I723" s="117" t="s">
        <v>506</v>
      </c>
      <c r="J723" s="293"/>
      <c r="K723" s="293"/>
      <c r="L723" s="293"/>
      <c r="M723" s="263"/>
      <c r="N723" s="63">
        <v>0.0</v>
      </c>
      <c r="O723" s="67">
        <v>0.0</v>
      </c>
      <c r="P723" s="294"/>
      <c r="Q723" s="294"/>
      <c r="R723" s="294"/>
      <c r="S723" s="263"/>
      <c r="T723" s="263"/>
      <c r="U723" s="263"/>
      <c r="V723" s="263"/>
      <c r="W723" s="263"/>
      <c r="X723" s="263"/>
      <c r="Y723" s="295"/>
      <c r="Z723" s="296">
        <v>1.05</v>
      </c>
      <c r="AA723" s="290" t="s">
        <v>97</v>
      </c>
      <c r="AB723" s="104" t="s">
        <v>3492</v>
      </c>
      <c r="AC723" s="72" t="s">
        <v>3370</v>
      </c>
      <c r="AD723" s="72" t="s">
        <v>99</v>
      </c>
      <c r="AE723" s="74" t="str">
        <f t="shared" si="57"/>
        <v>12</v>
      </c>
      <c r="AF723" s="74">
        <v>0.7</v>
      </c>
      <c r="AG723" s="80">
        <f t="shared" ref="AG723:AG724" si="86">AF723*0.35+AF723</f>
        <v>0.945</v>
      </c>
      <c r="AH723" s="55">
        <f t="shared" si="2"/>
        <v>-0.945</v>
      </c>
      <c r="AI723" s="55">
        <f t="shared" si="9"/>
        <v>0.98</v>
      </c>
      <c r="AJ723" s="41">
        <f t="shared" si="3"/>
        <v>0.3333333333</v>
      </c>
      <c r="AK723" s="55"/>
      <c r="AL723" s="55"/>
      <c r="AM723" s="55"/>
      <c r="AN723" s="55"/>
      <c r="AO723" s="55"/>
      <c r="AP723" s="55"/>
      <c r="AQ723" s="55"/>
      <c r="AR723" s="55"/>
    </row>
    <row r="724" ht="15.75" customHeight="1">
      <c r="A724" s="305"/>
      <c r="B724" s="258" t="s">
        <v>45</v>
      </c>
      <c r="C724" s="306" t="s">
        <v>3493</v>
      </c>
      <c r="D724" s="319" t="s">
        <v>3494</v>
      </c>
      <c r="E724" s="30">
        <v>0.0</v>
      </c>
      <c r="F724" s="26">
        <v>0.0</v>
      </c>
      <c r="G724" s="26" t="s">
        <v>86</v>
      </c>
      <c r="H724" s="320" t="s">
        <v>3495</v>
      </c>
      <c r="I724" s="307" t="s">
        <v>506</v>
      </c>
      <c r="J724" s="308"/>
      <c r="K724" s="308"/>
      <c r="L724" s="308"/>
      <c r="M724" s="258"/>
      <c r="N724" s="26">
        <v>0.0</v>
      </c>
      <c r="O724" s="33">
        <v>0.0</v>
      </c>
      <c r="P724" s="309"/>
      <c r="Q724" s="309"/>
      <c r="R724" s="309"/>
      <c r="S724" s="258"/>
      <c r="T724" s="258"/>
      <c r="U724" s="258"/>
      <c r="V724" s="258"/>
      <c r="W724" s="258"/>
      <c r="X724" s="258"/>
      <c r="Y724" s="310"/>
      <c r="Z724" s="311">
        <v>0.43</v>
      </c>
      <c r="AA724" s="305" t="s">
        <v>256</v>
      </c>
      <c r="AB724" s="92" t="s">
        <v>3496</v>
      </c>
      <c r="AC724" s="93" t="s">
        <v>3370</v>
      </c>
      <c r="AD724" s="93" t="s">
        <v>99</v>
      </c>
      <c r="AE724" s="55" t="str">
        <f t="shared" si="57"/>
        <v>12</v>
      </c>
      <c r="AF724" s="39">
        <v>0.34</v>
      </c>
      <c r="AG724" s="80">
        <f t="shared" si="86"/>
        <v>0.459</v>
      </c>
      <c r="AH724" s="55">
        <f t="shared" si="2"/>
        <v>-0.387</v>
      </c>
      <c r="AI724" s="55">
        <f t="shared" si="9"/>
        <v>0.476</v>
      </c>
      <c r="AJ724" s="41">
        <f t="shared" si="3"/>
        <v>0.2093023256</v>
      </c>
      <c r="AK724" s="55"/>
      <c r="AL724" s="55"/>
      <c r="AM724" s="55"/>
      <c r="AN724" s="55"/>
      <c r="AO724" s="55"/>
      <c r="AP724" s="55"/>
      <c r="AQ724" s="55"/>
      <c r="AR724" s="55"/>
    </row>
    <row r="725" ht="15.75" customHeight="1">
      <c r="A725" s="290"/>
      <c r="B725" s="263" t="s">
        <v>45</v>
      </c>
      <c r="C725" s="291" t="s">
        <v>3497</v>
      </c>
      <c r="D725" s="292" t="s">
        <v>3498</v>
      </c>
      <c r="E725" s="106">
        <v>0.0</v>
      </c>
      <c r="F725" s="63">
        <v>0.0</v>
      </c>
      <c r="G725" s="63" t="s">
        <v>86</v>
      </c>
      <c r="H725" s="292" t="s">
        <v>3499</v>
      </c>
      <c r="I725" s="117" t="s">
        <v>3500</v>
      </c>
      <c r="J725" s="293"/>
      <c r="K725" s="293"/>
      <c r="L725" s="293"/>
      <c r="M725" s="263"/>
      <c r="N725" s="63">
        <v>0.0</v>
      </c>
      <c r="O725" s="67">
        <v>0.0</v>
      </c>
      <c r="P725" s="294"/>
      <c r="Q725" s="294"/>
      <c r="R725" s="294"/>
      <c r="S725" s="263"/>
      <c r="T725" s="263"/>
      <c r="U725" s="263"/>
      <c r="V725" s="263"/>
      <c r="W725" s="263"/>
      <c r="X725" s="263"/>
      <c r="Y725" s="295"/>
      <c r="Z725" s="296">
        <v>6.75</v>
      </c>
      <c r="AA725" s="290" t="s">
        <v>268</v>
      </c>
      <c r="AB725" s="104" t="s">
        <v>3501</v>
      </c>
      <c r="AC725" s="72" t="s">
        <v>3370</v>
      </c>
      <c r="AD725" s="72" t="s">
        <v>498</v>
      </c>
      <c r="AE725" s="74" t="str">
        <f t="shared" si="57"/>
        <v>3</v>
      </c>
      <c r="AF725" s="74">
        <v>4.55</v>
      </c>
      <c r="AG725" s="75">
        <f>AF725*0.44+AF725</f>
        <v>6.552</v>
      </c>
      <c r="AH725" s="55">
        <f t="shared" si="2"/>
        <v>-6.075</v>
      </c>
      <c r="AI725" s="55">
        <f t="shared" si="9"/>
        <v>6.37</v>
      </c>
      <c r="AJ725" s="41">
        <f t="shared" si="3"/>
        <v>0.3259259259</v>
      </c>
      <c r="AK725" s="55"/>
      <c r="AL725" s="55"/>
      <c r="AM725" s="55"/>
      <c r="AN725" s="55"/>
      <c r="AO725" s="55"/>
      <c r="AP725" s="55"/>
      <c r="AQ725" s="55"/>
      <c r="AR725" s="55"/>
    </row>
    <row r="726" ht="15.75" customHeight="1">
      <c r="A726" s="290"/>
      <c r="B726" s="263" t="s">
        <v>45</v>
      </c>
      <c r="C726" s="291" t="s">
        <v>3502</v>
      </c>
      <c r="D726" s="292" t="s">
        <v>3503</v>
      </c>
      <c r="E726" s="106">
        <v>0.0</v>
      </c>
      <c r="F726" s="63">
        <v>0.0</v>
      </c>
      <c r="G726" s="63" t="s">
        <v>86</v>
      </c>
      <c r="H726" s="292" t="s">
        <v>3504</v>
      </c>
      <c r="I726" s="117" t="s">
        <v>506</v>
      </c>
      <c r="J726" s="293"/>
      <c r="K726" s="293"/>
      <c r="L726" s="293"/>
      <c r="M726" s="263"/>
      <c r="N726" s="63">
        <v>0.0</v>
      </c>
      <c r="O726" s="67">
        <v>0.0</v>
      </c>
      <c r="P726" s="294"/>
      <c r="Q726" s="294"/>
      <c r="R726" s="294"/>
      <c r="S726" s="263"/>
      <c r="T726" s="263"/>
      <c r="U726" s="263"/>
      <c r="V726" s="263"/>
      <c r="W726" s="263"/>
      <c r="X726" s="263"/>
      <c r="Y726" s="295"/>
      <c r="Z726" s="296">
        <v>0.8</v>
      </c>
      <c r="AA726" s="290" t="s">
        <v>268</v>
      </c>
      <c r="AB726" s="104" t="s">
        <v>3505</v>
      </c>
      <c r="AC726" s="72" t="s">
        <v>3370</v>
      </c>
      <c r="AD726" s="72" t="s">
        <v>99</v>
      </c>
      <c r="AE726" s="74" t="str">
        <f t="shared" si="57"/>
        <v>12</v>
      </c>
      <c r="AF726" s="74">
        <v>0.53</v>
      </c>
      <c r="AG726" s="80">
        <f t="shared" ref="AG726:AG727" si="87">AF726*0.41+AF726</f>
        <v>0.7473</v>
      </c>
      <c r="AH726" s="55">
        <f t="shared" si="2"/>
        <v>-0.72</v>
      </c>
      <c r="AI726" s="55">
        <f t="shared" si="9"/>
        <v>0.742</v>
      </c>
      <c r="AJ726" s="41">
        <f t="shared" si="3"/>
        <v>0.3375</v>
      </c>
      <c r="AK726" s="55"/>
      <c r="AL726" s="55"/>
      <c r="AM726" s="55"/>
      <c r="AN726" s="55"/>
      <c r="AO726" s="55"/>
      <c r="AP726" s="55"/>
      <c r="AQ726" s="55"/>
      <c r="AR726" s="55"/>
    </row>
    <row r="727" ht="15.75" customHeight="1">
      <c r="A727" s="290"/>
      <c r="B727" s="263" t="s">
        <v>45</v>
      </c>
      <c r="C727" s="291" t="s">
        <v>3506</v>
      </c>
      <c r="D727" s="292" t="s">
        <v>3507</v>
      </c>
      <c r="E727" s="106">
        <v>0.0</v>
      </c>
      <c r="F727" s="63">
        <v>0.0</v>
      </c>
      <c r="G727" s="63" t="s">
        <v>86</v>
      </c>
      <c r="H727" s="292" t="s">
        <v>3507</v>
      </c>
      <c r="I727" s="117" t="s">
        <v>506</v>
      </c>
      <c r="J727" s="293"/>
      <c r="K727" s="293"/>
      <c r="L727" s="293"/>
      <c r="M727" s="263"/>
      <c r="N727" s="63">
        <v>0.0</v>
      </c>
      <c r="O727" s="67">
        <v>0.0</v>
      </c>
      <c r="P727" s="294"/>
      <c r="Q727" s="294"/>
      <c r="R727" s="294"/>
      <c r="S727" s="263"/>
      <c r="T727" s="263"/>
      <c r="U727" s="263"/>
      <c r="V727" s="263"/>
      <c r="W727" s="263"/>
      <c r="X727" s="263"/>
      <c r="Y727" s="295"/>
      <c r="Z727" s="296">
        <v>2.25</v>
      </c>
      <c r="AA727" s="290" t="s">
        <v>268</v>
      </c>
      <c r="AB727" s="104" t="s">
        <v>3508</v>
      </c>
      <c r="AC727" s="72" t="s">
        <v>3370</v>
      </c>
      <c r="AD727" s="72" t="s">
        <v>92</v>
      </c>
      <c r="AE727" s="55" t="str">
        <f t="shared" si="57"/>
        <v>6</v>
      </c>
      <c r="AF727" s="74">
        <v>0.94</v>
      </c>
      <c r="AG727" s="80">
        <f t="shared" si="87"/>
        <v>1.3254</v>
      </c>
      <c r="AH727" s="55">
        <f t="shared" si="2"/>
        <v>-2.025</v>
      </c>
      <c r="AI727" s="55">
        <f t="shared" si="9"/>
        <v>1.316</v>
      </c>
      <c r="AJ727" s="41">
        <f t="shared" si="3"/>
        <v>0.5822222222</v>
      </c>
      <c r="AK727" s="74"/>
      <c r="AL727" s="74"/>
      <c r="AM727" s="74"/>
      <c r="AN727" s="74"/>
      <c r="AO727" s="74"/>
      <c r="AP727" s="74"/>
      <c r="AQ727" s="74"/>
      <c r="AR727" s="74"/>
    </row>
    <row r="728" ht="15.75" customHeight="1">
      <c r="A728" s="290"/>
      <c r="B728" s="263" t="s">
        <v>45</v>
      </c>
      <c r="C728" s="291" t="s">
        <v>3509</v>
      </c>
      <c r="D728" s="292" t="s">
        <v>3510</v>
      </c>
      <c r="E728" s="106">
        <v>0.0</v>
      </c>
      <c r="F728" s="63">
        <v>0.0</v>
      </c>
      <c r="G728" s="63" t="s">
        <v>86</v>
      </c>
      <c r="H728" s="292" t="s">
        <v>3511</v>
      </c>
      <c r="I728" s="117" t="s">
        <v>3512</v>
      </c>
      <c r="J728" s="293"/>
      <c r="K728" s="293"/>
      <c r="L728" s="293"/>
      <c r="M728" s="263"/>
      <c r="N728" s="63">
        <v>0.0</v>
      </c>
      <c r="O728" s="67">
        <v>0.0</v>
      </c>
      <c r="P728" s="294"/>
      <c r="Q728" s="294"/>
      <c r="R728" s="294"/>
      <c r="S728" s="263"/>
      <c r="T728" s="263"/>
      <c r="U728" s="263"/>
      <c r="V728" s="263"/>
      <c r="W728" s="263"/>
      <c r="X728" s="263"/>
      <c r="Y728" s="295"/>
      <c r="Z728" s="296">
        <v>0.6</v>
      </c>
      <c r="AA728" s="290" t="s">
        <v>97</v>
      </c>
      <c r="AB728" s="104" t="s">
        <v>3513</v>
      </c>
      <c r="AC728" s="72" t="s">
        <v>3370</v>
      </c>
      <c r="AD728" s="72" t="s">
        <v>99</v>
      </c>
      <c r="AE728" s="74" t="str">
        <f t="shared" si="57"/>
        <v>12</v>
      </c>
      <c r="AF728" s="74">
        <v>0.18</v>
      </c>
      <c r="AG728" s="80">
        <f>AF728*1.5+AF728</f>
        <v>0.45</v>
      </c>
      <c r="AH728" s="55">
        <f t="shared" si="2"/>
        <v>-0.54</v>
      </c>
      <c r="AI728" s="55">
        <f t="shared" si="9"/>
        <v>0.252</v>
      </c>
      <c r="AJ728" s="41">
        <f t="shared" si="3"/>
        <v>0.7</v>
      </c>
      <c r="AK728" s="55"/>
      <c r="AL728" s="55"/>
      <c r="AM728" s="55"/>
      <c r="AN728" s="55"/>
      <c r="AO728" s="55"/>
      <c r="AP728" s="55"/>
      <c r="AQ728" s="55"/>
      <c r="AR728" s="55"/>
    </row>
    <row r="729" ht="15.75" customHeight="1">
      <c r="A729" s="290"/>
      <c r="B729" s="263" t="s">
        <v>45</v>
      </c>
      <c r="C729" s="291" t="s">
        <v>3514</v>
      </c>
      <c r="D729" s="292" t="s">
        <v>3515</v>
      </c>
      <c r="E729" s="106">
        <v>0.0</v>
      </c>
      <c r="F729" s="63">
        <v>0.0</v>
      </c>
      <c r="G729" s="63" t="s">
        <v>86</v>
      </c>
      <c r="H729" s="292" t="s">
        <v>3516</v>
      </c>
      <c r="I729" s="117" t="s">
        <v>3517</v>
      </c>
      <c r="J729" s="293"/>
      <c r="K729" s="293"/>
      <c r="L729" s="293"/>
      <c r="M729" s="263"/>
      <c r="N729" s="63">
        <v>0.0</v>
      </c>
      <c r="O729" s="67">
        <v>0.0</v>
      </c>
      <c r="P729" s="294"/>
      <c r="Q729" s="294"/>
      <c r="R729" s="294"/>
      <c r="S729" s="263"/>
      <c r="T729" s="263"/>
      <c r="U729" s="263"/>
      <c r="V729" s="263"/>
      <c r="W729" s="263"/>
      <c r="X729" s="263"/>
      <c r="Y729" s="295"/>
      <c r="Z729" s="296">
        <v>0.79</v>
      </c>
      <c r="AA729" s="290" t="s">
        <v>256</v>
      </c>
      <c r="AB729" s="104" t="s">
        <v>3518</v>
      </c>
      <c r="AC729" s="72" t="s">
        <v>3370</v>
      </c>
      <c r="AD729" s="72" t="s">
        <v>92</v>
      </c>
      <c r="AE729" s="55" t="str">
        <f t="shared" si="57"/>
        <v>6</v>
      </c>
      <c r="AF729" s="74">
        <v>0.51</v>
      </c>
      <c r="AG729" s="80">
        <f>AF729*0.4+AF729</f>
        <v>0.714</v>
      </c>
      <c r="AH729" s="55">
        <f t="shared" si="2"/>
        <v>-0.711</v>
      </c>
      <c r="AI729" s="55">
        <f t="shared" si="9"/>
        <v>0.714</v>
      </c>
      <c r="AJ729" s="41">
        <f t="shared" si="3"/>
        <v>0.3544303797</v>
      </c>
      <c r="AK729" s="55"/>
      <c r="AL729" s="55"/>
      <c r="AM729" s="55"/>
      <c r="AN729" s="55"/>
      <c r="AO729" s="55"/>
      <c r="AP729" s="55"/>
      <c r="AQ729" s="55"/>
      <c r="AR729" s="55"/>
    </row>
    <row r="730" ht="15.75" customHeight="1">
      <c r="A730" s="290"/>
      <c r="B730" s="263" t="s">
        <v>45</v>
      </c>
      <c r="C730" s="291" t="s">
        <v>3519</v>
      </c>
      <c r="D730" s="292" t="s">
        <v>3520</v>
      </c>
      <c r="E730" s="106">
        <v>0.0</v>
      </c>
      <c r="F730" s="63">
        <v>0.0</v>
      </c>
      <c r="G730" s="63" t="s">
        <v>86</v>
      </c>
      <c r="H730" s="292" t="s">
        <v>3521</v>
      </c>
      <c r="I730" s="117" t="s">
        <v>3522</v>
      </c>
      <c r="J730" s="293"/>
      <c r="K730" s="293"/>
      <c r="L730" s="293"/>
      <c r="M730" s="263"/>
      <c r="N730" s="63">
        <v>0.0</v>
      </c>
      <c r="O730" s="67">
        <v>0.0</v>
      </c>
      <c r="P730" s="294"/>
      <c r="Q730" s="294"/>
      <c r="R730" s="294"/>
      <c r="S730" s="263"/>
      <c r="T730" s="263"/>
      <c r="U730" s="263"/>
      <c r="V730" s="263"/>
      <c r="W730" s="263"/>
      <c r="X730" s="263"/>
      <c r="Y730" s="295"/>
      <c r="Z730" s="296">
        <v>3.5</v>
      </c>
      <c r="AA730" s="290" t="s">
        <v>97</v>
      </c>
      <c r="AB730" s="104" t="s">
        <v>3523</v>
      </c>
      <c r="AC730" s="72" t="s">
        <v>3370</v>
      </c>
      <c r="AD730" s="72" t="s">
        <v>92</v>
      </c>
      <c r="AE730" s="74" t="str">
        <f t="shared" si="57"/>
        <v>6</v>
      </c>
      <c r="AF730" s="74">
        <v>1.53</v>
      </c>
      <c r="AG730" s="80">
        <f>AF730*0.96+AF730</f>
        <v>2.9988</v>
      </c>
      <c r="AH730" s="55">
        <f t="shared" si="2"/>
        <v>-3.15</v>
      </c>
      <c r="AI730" s="55">
        <f t="shared" si="9"/>
        <v>2.142</v>
      </c>
      <c r="AJ730" s="41">
        <f t="shared" si="3"/>
        <v>0.5628571429</v>
      </c>
      <c r="AK730" s="74"/>
      <c r="AL730" s="74"/>
      <c r="AM730" s="74"/>
      <c r="AN730" s="74"/>
      <c r="AO730" s="74"/>
      <c r="AP730" s="74"/>
      <c r="AQ730" s="74"/>
      <c r="AR730" s="74"/>
    </row>
    <row r="731" ht="15.75" customHeight="1">
      <c r="A731" s="290"/>
      <c r="B731" s="263" t="s">
        <v>45</v>
      </c>
      <c r="C731" s="291" t="s">
        <v>3524</v>
      </c>
      <c r="D731" s="292" t="s">
        <v>3525</v>
      </c>
      <c r="E731" s="106">
        <v>0.0</v>
      </c>
      <c r="F731" s="63">
        <v>0.0</v>
      </c>
      <c r="G731" s="63" t="s">
        <v>86</v>
      </c>
      <c r="H731" s="292" t="s">
        <v>3526</v>
      </c>
      <c r="I731" s="117" t="s">
        <v>3527</v>
      </c>
      <c r="J731" s="293"/>
      <c r="K731" s="293"/>
      <c r="L731" s="293"/>
      <c r="M731" s="263"/>
      <c r="N731" s="63">
        <v>0.0</v>
      </c>
      <c r="O731" s="67">
        <v>0.0</v>
      </c>
      <c r="P731" s="294"/>
      <c r="Q731" s="294"/>
      <c r="R731" s="294"/>
      <c r="S731" s="263"/>
      <c r="T731" s="263"/>
      <c r="U731" s="263"/>
      <c r="V731" s="263"/>
      <c r="W731" s="263"/>
      <c r="X731" s="263"/>
      <c r="Y731" s="295"/>
      <c r="Z731" s="296">
        <v>0.65</v>
      </c>
      <c r="AA731" s="290" t="s">
        <v>291</v>
      </c>
      <c r="AB731" s="104" t="s">
        <v>3528</v>
      </c>
      <c r="AC731" s="72" t="s">
        <v>3370</v>
      </c>
      <c r="AD731" s="72" t="s">
        <v>99</v>
      </c>
      <c r="AE731" s="74" t="str">
        <f t="shared" si="57"/>
        <v>12</v>
      </c>
      <c r="AF731" s="74">
        <v>0.25</v>
      </c>
      <c r="AG731" s="75">
        <f>AF731*0.98+AF731</f>
        <v>0.495</v>
      </c>
      <c r="AH731" s="55">
        <f t="shared" si="2"/>
        <v>-0.585</v>
      </c>
      <c r="AI731" s="55">
        <f t="shared" si="9"/>
        <v>0.35</v>
      </c>
      <c r="AJ731" s="41">
        <f t="shared" si="3"/>
        <v>0.6153846154</v>
      </c>
      <c r="AK731" s="55"/>
      <c r="AL731" s="55"/>
      <c r="AM731" s="55"/>
      <c r="AN731" s="55"/>
      <c r="AO731" s="55"/>
      <c r="AP731" s="55"/>
      <c r="AQ731" s="55"/>
      <c r="AR731" s="55"/>
    </row>
    <row r="732" ht="15.75" customHeight="1">
      <c r="A732" s="297"/>
      <c r="B732" s="252" t="s">
        <v>45</v>
      </c>
      <c r="C732" s="298" t="s">
        <v>3529</v>
      </c>
      <c r="D732" s="299" t="s">
        <v>3530</v>
      </c>
      <c r="E732" s="106">
        <v>0.0</v>
      </c>
      <c r="F732" s="63">
        <v>0.0</v>
      </c>
      <c r="G732" s="63" t="s">
        <v>86</v>
      </c>
      <c r="H732" s="299" t="s">
        <v>3531</v>
      </c>
      <c r="I732" s="117" t="s">
        <v>506</v>
      </c>
      <c r="J732" s="293"/>
      <c r="K732" s="293"/>
      <c r="L732" s="293"/>
      <c r="M732" s="263"/>
      <c r="N732" s="63">
        <v>0.0</v>
      </c>
      <c r="O732" s="67">
        <v>0.0</v>
      </c>
      <c r="P732" s="294"/>
      <c r="Q732" s="294"/>
      <c r="R732" s="294"/>
      <c r="S732" s="263"/>
      <c r="T732" s="263"/>
      <c r="U732" s="263"/>
      <c r="V732" s="263"/>
      <c r="W732" s="263"/>
      <c r="X732" s="263"/>
      <c r="Y732" s="295"/>
      <c r="Z732" s="296">
        <v>0.79</v>
      </c>
      <c r="AA732" s="290" t="s">
        <v>262</v>
      </c>
      <c r="AB732" s="104" t="s">
        <v>3532</v>
      </c>
      <c r="AC732" s="72" t="s">
        <v>3370</v>
      </c>
      <c r="AD732" s="72" t="s">
        <v>99</v>
      </c>
      <c r="AE732" s="74" t="str">
        <f t="shared" si="57"/>
        <v>12</v>
      </c>
      <c r="AF732" s="74">
        <v>0.56</v>
      </c>
      <c r="AG732" s="75">
        <f t="shared" ref="AG732:AG733" si="88">AF732*0.34+AF732</f>
        <v>0.7504</v>
      </c>
      <c r="AH732" s="74">
        <f t="shared" si="2"/>
        <v>-0.711</v>
      </c>
      <c r="AI732" s="74">
        <f t="shared" si="9"/>
        <v>0.784</v>
      </c>
      <c r="AJ732" s="41">
        <f t="shared" si="3"/>
        <v>0.2911392405</v>
      </c>
      <c r="AK732" s="74"/>
      <c r="AL732" s="74"/>
      <c r="AM732" s="74"/>
      <c r="AN732" s="74"/>
      <c r="AO732" s="74"/>
      <c r="AP732" s="74"/>
      <c r="AQ732" s="74"/>
      <c r="AR732" s="74"/>
    </row>
    <row r="733" ht="15.75" customHeight="1">
      <c r="A733" s="290"/>
      <c r="B733" s="263" t="s">
        <v>45</v>
      </c>
      <c r="C733" s="291" t="s">
        <v>3533</v>
      </c>
      <c r="D733" s="292" t="s">
        <v>3534</v>
      </c>
      <c r="E733" s="106">
        <v>0.0</v>
      </c>
      <c r="F733" s="63">
        <v>0.0</v>
      </c>
      <c r="G733" s="63" t="s">
        <v>86</v>
      </c>
      <c r="H733" s="292" t="s">
        <v>3535</v>
      </c>
      <c r="I733" s="117" t="s">
        <v>3536</v>
      </c>
      <c r="J733" s="293"/>
      <c r="K733" s="293"/>
      <c r="L733" s="293"/>
      <c r="M733" s="263"/>
      <c r="N733" s="63">
        <v>0.0</v>
      </c>
      <c r="O733" s="67">
        <v>0.0</v>
      </c>
      <c r="P733" s="294"/>
      <c r="Q733" s="294"/>
      <c r="R733" s="294"/>
      <c r="S733" s="263"/>
      <c r="T733" s="263"/>
      <c r="U733" s="263"/>
      <c r="V733" s="263"/>
      <c r="W733" s="263"/>
      <c r="X733" s="263"/>
      <c r="Y733" s="295"/>
      <c r="Z733" s="296">
        <v>0.65</v>
      </c>
      <c r="AA733" s="290" t="s">
        <v>367</v>
      </c>
      <c r="AB733" s="104" t="s">
        <v>3537</v>
      </c>
      <c r="AC733" s="72" t="s">
        <v>3370</v>
      </c>
      <c r="AD733" s="72" t="s">
        <v>99</v>
      </c>
      <c r="AE733" s="74" t="str">
        <f t="shared" si="57"/>
        <v>12</v>
      </c>
      <c r="AF733" s="74">
        <v>0.28</v>
      </c>
      <c r="AG733" s="75">
        <f t="shared" si="88"/>
        <v>0.3752</v>
      </c>
      <c r="AH733" s="55">
        <f t="shared" si="2"/>
        <v>-0.585</v>
      </c>
      <c r="AI733" s="55">
        <f t="shared" si="9"/>
        <v>0.392</v>
      </c>
      <c r="AJ733" s="41">
        <f t="shared" si="3"/>
        <v>0.5692307692</v>
      </c>
      <c r="AK733" s="55"/>
      <c r="AL733" s="55"/>
      <c r="AM733" s="55"/>
      <c r="AN733" s="55"/>
      <c r="AO733" s="55"/>
      <c r="AP733" s="55"/>
      <c r="AQ733" s="55"/>
      <c r="AR733" s="55"/>
    </row>
    <row r="734" ht="15.75" customHeight="1">
      <c r="A734" s="290"/>
      <c r="B734" s="263" t="s">
        <v>45</v>
      </c>
      <c r="C734" s="291" t="s">
        <v>3538</v>
      </c>
      <c r="D734" s="292" t="s">
        <v>3539</v>
      </c>
      <c r="E734" s="106">
        <v>0.0</v>
      </c>
      <c r="F734" s="63">
        <v>0.0</v>
      </c>
      <c r="G734" s="63" t="s">
        <v>86</v>
      </c>
      <c r="H734" s="292" t="s">
        <v>3540</v>
      </c>
      <c r="I734" s="117" t="s">
        <v>506</v>
      </c>
      <c r="J734" s="293"/>
      <c r="K734" s="293"/>
      <c r="L734" s="293"/>
      <c r="M734" s="263"/>
      <c r="N734" s="63">
        <v>0.0</v>
      </c>
      <c r="O734" s="67">
        <v>0.0</v>
      </c>
      <c r="P734" s="294"/>
      <c r="Q734" s="294"/>
      <c r="R734" s="294"/>
      <c r="S734" s="263"/>
      <c r="T734" s="263"/>
      <c r="U734" s="263"/>
      <c r="V734" s="263"/>
      <c r="W734" s="263"/>
      <c r="X734" s="263"/>
      <c r="Y734" s="295"/>
      <c r="Z734" s="296">
        <v>0.7</v>
      </c>
      <c r="AA734" s="290" t="s">
        <v>367</v>
      </c>
      <c r="AB734" s="104" t="s">
        <v>3541</v>
      </c>
      <c r="AC734" s="72" t="s">
        <v>3370</v>
      </c>
      <c r="AD734" s="72" t="s">
        <v>99</v>
      </c>
      <c r="AE734" s="55" t="str">
        <f t="shared" si="57"/>
        <v>12</v>
      </c>
      <c r="AF734" s="74">
        <v>0.32</v>
      </c>
      <c r="AG734" s="80">
        <f>AF734*0.87+AF734</f>
        <v>0.5984</v>
      </c>
      <c r="AH734" s="55">
        <f t="shared" si="2"/>
        <v>-0.63</v>
      </c>
      <c r="AI734" s="55">
        <f t="shared" si="9"/>
        <v>0.448</v>
      </c>
      <c r="AJ734" s="41">
        <f t="shared" si="3"/>
        <v>0.5428571429</v>
      </c>
      <c r="AK734" s="39"/>
      <c r="AL734" s="39"/>
      <c r="AM734" s="39"/>
      <c r="AN734" s="39"/>
      <c r="AO734" s="39"/>
      <c r="AP734" s="39"/>
      <c r="AQ734" s="39"/>
      <c r="AR734" s="39"/>
    </row>
    <row r="735" ht="15.75" customHeight="1">
      <c r="A735" s="290"/>
      <c r="B735" s="263" t="s">
        <v>45</v>
      </c>
      <c r="C735" s="291" t="s">
        <v>3542</v>
      </c>
      <c r="D735" s="292" t="s">
        <v>3543</v>
      </c>
      <c r="E735" s="106">
        <v>0.0</v>
      </c>
      <c r="F735" s="63">
        <v>0.0</v>
      </c>
      <c r="G735" s="63" t="s">
        <v>86</v>
      </c>
      <c r="H735" s="292" t="s">
        <v>3477</v>
      </c>
      <c r="I735" s="117" t="s">
        <v>3478</v>
      </c>
      <c r="J735" s="293"/>
      <c r="K735" s="293"/>
      <c r="L735" s="293"/>
      <c r="M735" s="263"/>
      <c r="N735" s="63">
        <v>0.0</v>
      </c>
      <c r="O735" s="67">
        <v>0.0</v>
      </c>
      <c r="P735" s="294"/>
      <c r="Q735" s="294"/>
      <c r="R735" s="294"/>
      <c r="S735" s="263"/>
      <c r="T735" s="263"/>
      <c r="U735" s="263"/>
      <c r="V735" s="263"/>
      <c r="W735" s="263"/>
      <c r="X735" s="263"/>
      <c r="Y735" s="295"/>
      <c r="Z735" s="296">
        <v>0.75</v>
      </c>
      <c r="AA735" s="290" t="s">
        <v>367</v>
      </c>
      <c r="AB735" s="104" t="s">
        <v>3544</v>
      </c>
      <c r="AC735" s="72" t="s">
        <v>3370</v>
      </c>
      <c r="AD735" s="72" t="s">
        <v>99</v>
      </c>
      <c r="AE735" s="55" t="str">
        <f t="shared" si="57"/>
        <v>12</v>
      </c>
      <c r="AF735" s="74">
        <v>0.36</v>
      </c>
      <c r="AG735" s="80">
        <f>AF735*0.8+AF735</f>
        <v>0.648</v>
      </c>
      <c r="AH735" s="55">
        <f t="shared" si="2"/>
        <v>-0.675</v>
      </c>
      <c r="AI735" s="55">
        <f t="shared" si="9"/>
        <v>0.504</v>
      </c>
      <c r="AJ735" s="41">
        <f t="shared" si="3"/>
        <v>0.52</v>
      </c>
      <c r="AK735" s="74"/>
      <c r="AL735" s="74"/>
      <c r="AM735" s="74"/>
      <c r="AN735" s="74"/>
      <c r="AO735" s="74"/>
      <c r="AP735" s="74"/>
      <c r="AQ735" s="74"/>
      <c r="AR735" s="74"/>
    </row>
    <row r="736" ht="15.75" customHeight="1">
      <c r="A736" s="290"/>
      <c r="B736" s="263" t="s">
        <v>45</v>
      </c>
      <c r="C736" s="291" t="s">
        <v>3545</v>
      </c>
      <c r="D736" s="292" t="s">
        <v>3546</v>
      </c>
      <c r="E736" s="106">
        <v>0.0</v>
      </c>
      <c r="F736" s="63">
        <v>0.0</v>
      </c>
      <c r="G736" s="63" t="s">
        <v>86</v>
      </c>
      <c r="H736" s="292" t="s">
        <v>3547</v>
      </c>
      <c r="I736" s="117" t="s">
        <v>3548</v>
      </c>
      <c r="J736" s="293"/>
      <c r="K736" s="293"/>
      <c r="L736" s="293"/>
      <c r="M736" s="263"/>
      <c r="N736" s="63">
        <v>0.0</v>
      </c>
      <c r="O736" s="67">
        <v>0.0</v>
      </c>
      <c r="P736" s="294"/>
      <c r="Q736" s="294"/>
      <c r="R736" s="294"/>
      <c r="S736" s="263"/>
      <c r="T736" s="263"/>
      <c r="U736" s="263"/>
      <c r="V736" s="263"/>
      <c r="W736" s="263"/>
      <c r="X736" s="263"/>
      <c r="Y736" s="295"/>
      <c r="Z736" s="296">
        <v>0.55</v>
      </c>
      <c r="AA736" s="290" t="s">
        <v>262</v>
      </c>
      <c r="AB736" s="104" t="s">
        <v>3549</v>
      </c>
      <c r="AC736" s="72" t="s">
        <v>3370</v>
      </c>
      <c r="AD736" s="72" t="s">
        <v>99</v>
      </c>
      <c r="AE736" s="74" t="str">
        <f t="shared" si="57"/>
        <v>12</v>
      </c>
      <c r="AF736" s="74">
        <v>0.3</v>
      </c>
      <c r="AG736" s="75">
        <f>AF736*0.67+AF736</f>
        <v>0.501</v>
      </c>
      <c r="AH736" s="55">
        <f t="shared" si="2"/>
        <v>-0.495</v>
      </c>
      <c r="AI736" s="55">
        <f t="shared" si="9"/>
        <v>0.42</v>
      </c>
      <c r="AJ736" s="41">
        <f t="shared" si="3"/>
        <v>0.4545454545</v>
      </c>
      <c r="AK736" s="74"/>
      <c r="AL736" s="74"/>
      <c r="AM736" s="74"/>
      <c r="AN736" s="74"/>
      <c r="AO736" s="74"/>
      <c r="AP736" s="74"/>
      <c r="AQ736" s="74"/>
      <c r="AR736" s="74"/>
    </row>
    <row r="737" ht="15.75" customHeight="1">
      <c r="A737" s="290"/>
      <c r="B737" s="263" t="s">
        <v>45</v>
      </c>
      <c r="C737" s="291" t="s">
        <v>3550</v>
      </c>
      <c r="D737" s="292" t="s">
        <v>3551</v>
      </c>
      <c r="E737" s="106">
        <v>0.0</v>
      </c>
      <c r="F737" s="63">
        <v>0.0</v>
      </c>
      <c r="G737" s="63" t="s">
        <v>86</v>
      </c>
      <c r="H737" s="292" t="s">
        <v>3552</v>
      </c>
      <c r="I737" s="117" t="s">
        <v>3553</v>
      </c>
      <c r="J737" s="293"/>
      <c r="K737" s="293"/>
      <c r="L737" s="293"/>
      <c r="M737" s="263"/>
      <c r="N737" s="63">
        <v>0.0</v>
      </c>
      <c r="O737" s="67">
        <v>0.0</v>
      </c>
      <c r="P737" s="294"/>
      <c r="Q737" s="294"/>
      <c r="R737" s="294"/>
      <c r="S737" s="263"/>
      <c r="T737" s="263"/>
      <c r="U737" s="263"/>
      <c r="V737" s="263"/>
      <c r="W737" s="263"/>
      <c r="X737" s="263"/>
      <c r="Y737" s="295"/>
      <c r="Z737" s="296">
        <v>0.85</v>
      </c>
      <c r="AA737" s="290" t="s">
        <v>262</v>
      </c>
      <c r="AB737" s="104" t="s">
        <v>3554</v>
      </c>
      <c r="AC737" s="72" t="s">
        <v>3370</v>
      </c>
      <c r="AD737" s="72" t="s">
        <v>99</v>
      </c>
      <c r="AE737" s="74" t="str">
        <f t="shared" si="57"/>
        <v>12</v>
      </c>
      <c r="AF737" s="74">
        <v>0.33</v>
      </c>
      <c r="AG737" s="80">
        <f>AF737*1.13+AF737</f>
        <v>0.7029</v>
      </c>
      <c r="AH737" s="55">
        <f t="shared" si="2"/>
        <v>-0.765</v>
      </c>
      <c r="AI737" s="55">
        <f t="shared" si="9"/>
        <v>0.462</v>
      </c>
      <c r="AJ737" s="41">
        <f t="shared" si="3"/>
        <v>0.6117647059</v>
      </c>
      <c r="AK737" s="74"/>
      <c r="AL737" s="74"/>
      <c r="AM737" s="74"/>
      <c r="AN737" s="74"/>
      <c r="AO737" s="74"/>
      <c r="AP737" s="74"/>
      <c r="AQ737" s="74"/>
      <c r="AR737" s="74"/>
    </row>
    <row r="738" ht="15.75" customHeight="1">
      <c r="A738" s="290"/>
      <c r="B738" s="263" t="s">
        <v>45</v>
      </c>
      <c r="C738" s="291" t="s">
        <v>3555</v>
      </c>
      <c r="D738" s="292" t="s">
        <v>3556</v>
      </c>
      <c r="E738" s="106">
        <v>0.0</v>
      </c>
      <c r="F738" s="63">
        <v>0.0</v>
      </c>
      <c r="G738" s="63" t="s">
        <v>86</v>
      </c>
      <c r="H738" s="292" t="s">
        <v>3552</v>
      </c>
      <c r="I738" s="117" t="s">
        <v>3553</v>
      </c>
      <c r="J738" s="293"/>
      <c r="K738" s="293"/>
      <c r="L738" s="293"/>
      <c r="M738" s="263"/>
      <c r="N738" s="63">
        <v>0.0</v>
      </c>
      <c r="O738" s="67">
        <v>0.0</v>
      </c>
      <c r="P738" s="294"/>
      <c r="Q738" s="294"/>
      <c r="R738" s="294"/>
      <c r="S738" s="263"/>
      <c r="T738" s="263"/>
      <c r="U738" s="263"/>
      <c r="V738" s="263"/>
      <c r="W738" s="263"/>
      <c r="X738" s="263"/>
      <c r="Y738" s="295"/>
      <c r="Z738" s="296">
        <v>0.85</v>
      </c>
      <c r="AA738" s="290" t="s">
        <v>262</v>
      </c>
      <c r="AB738" s="104" t="s">
        <v>3557</v>
      </c>
      <c r="AC738" s="72" t="s">
        <v>3370</v>
      </c>
      <c r="AD738" s="72" t="s">
        <v>99</v>
      </c>
      <c r="AE738" s="74" t="str">
        <f t="shared" si="57"/>
        <v>12</v>
      </c>
      <c r="AF738" s="74">
        <v>0.3</v>
      </c>
      <c r="AG738" s="75">
        <f>AF738*1.33+AF738</f>
        <v>0.699</v>
      </c>
      <c r="AH738" s="55">
        <f t="shared" si="2"/>
        <v>-0.765</v>
      </c>
      <c r="AI738" s="55">
        <f t="shared" si="9"/>
        <v>0.42</v>
      </c>
      <c r="AJ738" s="41">
        <f t="shared" si="3"/>
        <v>0.6470588235</v>
      </c>
      <c r="AK738" s="74"/>
      <c r="AL738" s="74"/>
      <c r="AM738" s="74"/>
      <c r="AN738" s="74"/>
      <c r="AO738" s="74"/>
      <c r="AP738" s="74"/>
      <c r="AQ738" s="74"/>
      <c r="AR738" s="74"/>
    </row>
    <row r="739" ht="15.75" customHeight="1">
      <c r="A739" s="290"/>
      <c r="B739" s="263" t="s">
        <v>45</v>
      </c>
      <c r="C739" s="291" t="s">
        <v>3558</v>
      </c>
      <c r="D739" s="292" t="s">
        <v>3559</v>
      </c>
      <c r="E739" s="106">
        <v>0.0</v>
      </c>
      <c r="F739" s="63">
        <v>0.0</v>
      </c>
      <c r="G739" s="63" t="s">
        <v>86</v>
      </c>
      <c r="H739" s="292" t="s">
        <v>405</v>
      </c>
      <c r="I739" s="117" t="s">
        <v>401</v>
      </c>
      <c r="J739" s="293"/>
      <c r="K739" s="293"/>
      <c r="L739" s="293"/>
      <c r="M739" s="263"/>
      <c r="N739" s="63">
        <v>0.0</v>
      </c>
      <c r="O739" s="67">
        <v>0.0</v>
      </c>
      <c r="P739" s="294"/>
      <c r="Q739" s="294"/>
      <c r="R739" s="294"/>
      <c r="S739" s="263"/>
      <c r="T739" s="263"/>
      <c r="U739" s="263"/>
      <c r="V739" s="263"/>
      <c r="W739" s="263"/>
      <c r="X739" s="263"/>
      <c r="Y739" s="295"/>
      <c r="Z739" s="296">
        <v>0.85</v>
      </c>
      <c r="AA739" s="290" t="s">
        <v>262</v>
      </c>
      <c r="AB739" s="104" t="s">
        <v>3560</v>
      </c>
      <c r="AC739" s="72" t="s">
        <v>3370</v>
      </c>
      <c r="AD739" s="72" t="s">
        <v>99</v>
      </c>
      <c r="AE739" s="74" t="str">
        <f t="shared" si="57"/>
        <v>12</v>
      </c>
      <c r="AF739" s="74">
        <v>0.36</v>
      </c>
      <c r="AG739" s="75">
        <f>AF739*0.95+AF739</f>
        <v>0.702</v>
      </c>
      <c r="AH739" s="55">
        <f t="shared" si="2"/>
        <v>-0.765</v>
      </c>
      <c r="AI739" s="55">
        <f t="shared" si="9"/>
        <v>0.504</v>
      </c>
      <c r="AJ739" s="41">
        <f t="shared" si="3"/>
        <v>0.5764705882</v>
      </c>
      <c r="AK739" s="74"/>
      <c r="AL739" s="74"/>
      <c r="AM739" s="74"/>
      <c r="AN739" s="74"/>
      <c r="AO739" s="74"/>
      <c r="AP739" s="74"/>
      <c r="AQ739" s="74"/>
      <c r="AR739" s="74"/>
    </row>
    <row r="740" ht="15.75" customHeight="1">
      <c r="A740" s="300"/>
      <c r="B740" s="255" t="s">
        <v>45</v>
      </c>
      <c r="C740" s="321" t="s">
        <v>3561</v>
      </c>
      <c r="D740" s="87" t="s">
        <v>3562</v>
      </c>
      <c r="E740" s="77">
        <v>1.0</v>
      </c>
      <c r="F740" s="42">
        <v>0.0</v>
      </c>
      <c r="G740" s="42" t="s">
        <v>47</v>
      </c>
      <c r="H740" s="94" t="s">
        <v>3563</v>
      </c>
      <c r="I740" s="230" t="s">
        <v>3564</v>
      </c>
      <c r="J740" s="302"/>
      <c r="K740" s="302"/>
      <c r="L740" s="302"/>
      <c r="M740" s="255"/>
      <c r="N740" s="42">
        <v>1.0</v>
      </c>
      <c r="O740" s="49">
        <v>1000.0</v>
      </c>
      <c r="P740" s="303"/>
      <c r="Q740" s="303"/>
      <c r="R740" s="303"/>
      <c r="S740" s="255"/>
      <c r="T740" s="255"/>
      <c r="U740" s="255"/>
      <c r="V740" s="255"/>
      <c r="W740" s="255"/>
      <c r="X740" s="255"/>
      <c r="Y740" s="277"/>
      <c r="Z740" s="304">
        <v>0.85</v>
      </c>
      <c r="AA740" s="300" t="s">
        <v>1712</v>
      </c>
      <c r="AB740" s="53" t="s">
        <v>3565</v>
      </c>
      <c r="AC740" s="54" t="s">
        <v>3370</v>
      </c>
      <c r="AD740" s="54" t="s">
        <v>99</v>
      </c>
      <c r="AE740" s="55" t="str">
        <f t="shared" si="57"/>
        <v>12</v>
      </c>
      <c r="AF740" s="55">
        <v>0.48</v>
      </c>
      <c r="AG740" s="56">
        <f>AF740*0.56+AF740</f>
        <v>0.7488</v>
      </c>
      <c r="AH740" s="55">
        <f t="shared" si="2"/>
        <v>-0.765</v>
      </c>
      <c r="AI740" s="55">
        <f t="shared" si="9"/>
        <v>0.672</v>
      </c>
      <c r="AJ740" s="41">
        <f t="shared" si="3"/>
        <v>0.4352941176</v>
      </c>
      <c r="AK740" s="55"/>
      <c r="AL740" s="55"/>
      <c r="AM740" s="55"/>
      <c r="AN740" s="55"/>
      <c r="AO740" s="55"/>
      <c r="AP740" s="55"/>
      <c r="AQ740" s="55"/>
      <c r="AR740" s="55"/>
    </row>
    <row r="741" ht="15.75" customHeight="1">
      <c r="A741" s="290"/>
      <c r="B741" s="263" t="s">
        <v>45</v>
      </c>
      <c r="C741" s="291" t="s">
        <v>3566</v>
      </c>
      <c r="D741" s="292" t="s">
        <v>3567</v>
      </c>
      <c r="E741" s="106">
        <v>0.0</v>
      </c>
      <c r="F741" s="63">
        <v>0.0</v>
      </c>
      <c r="G741" s="63" t="s">
        <v>86</v>
      </c>
      <c r="H741" s="292" t="s">
        <v>3568</v>
      </c>
      <c r="I741" s="117" t="s">
        <v>506</v>
      </c>
      <c r="J741" s="293"/>
      <c r="K741" s="293"/>
      <c r="L741" s="293"/>
      <c r="M741" s="263"/>
      <c r="N741" s="63">
        <v>0.0</v>
      </c>
      <c r="O741" s="67">
        <v>0.0</v>
      </c>
      <c r="P741" s="294"/>
      <c r="Q741" s="294"/>
      <c r="R741" s="294"/>
      <c r="S741" s="263"/>
      <c r="T741" s="263"/>
      <c r="U741" s="263"/>
      <c r="V741" s="263"/>
      <c r="W741" s="263"/>
      <c r="X741" s="263"/>
      <c r="Y741" s="295"/>
      <c r="Z741" s="296">
        <v>1.05</v>
      </c>
      <c r="AA741" s="290" t="s">
        <v>256</v>
      </c>
      <c r="AB741" s="104" t="s">
        <v>3569</v>
      </c>
      <c r="AC741" s="72" t="s">
        <v>3370</v>
      </c>
      <c r="AD741" s="72" t="s">
        <v>99</v>
      </c>
      <c r="AE741" s="55" t="str">
        <f t="shared" si="57"/>
        <v>12</v>
      </c>
      <c r="AF741" s="74">
        <v>0.7</v>
      </c>
      <c r="AG741" s="80">
        <f>AF741*0.4+AF741</f>
        <v>0.98</v>
      </c>
      <c r="AH741" s="55">
        <f t="shared" si="2"/>
        <v>-0.945</v>
      </c>
      <c r="AI741" s="55">
        <f t="shared" si="9"/>
        <v>0.98</v>
      </c>
      <c r="AJ741" s="41">
        <f t="shared" si="3"/>
        <v>0.3333333333</v>
      </c>
      <c r="AK741" s="74"/>
      <c r="AL741" s="74"/>
      <c r="AM741" s="74"/>
      <c r="AN741" s="74"/>
      <c r="AO741" s="74"/>
      <c r="AP741" s="74"/>
      <c r="AQ741" s="74"/>
      <c r="AR741" s="74"/>
    </row>
    <row r="742" ht="15.75" customHeight="1">
      <c r="A742" s="290"/>
      <c r="B742" s="263" t="s">
        <v>45</v>
      </c>
      <c r="C742" s="291" t="s">
        <v>3570</v>
      </c>
      <c r="D742" s="292" t="s">
        <v>3571</v>
      </c>
      <c r="E742" s="106">
        <v>0.0</v>
      </c>
      <c r="F742" s="63">
        <v>0.0</v>
      </c>
      <c r="G742" s="63" t="s">
        <v>86</v>
      </c>
      <c r="H742" s="292" t="s">
        <v>3440</v>
      </c>
      <c r="I742" s="117" t="s">
        <v>3441</v>
      </c>
      <c r="J742" s="293"/>
      <c r="K742" s="293"/>
      <c r="L742" s="293"/>
      <c r="M742" s="263"/>
      <c r="N742" s="63">
        <v>0.0</v>
      </c>
      <c r="O742" s="67">
        <v>0.0</v>
      </c>
      <c r="P742" s="294"/>
      <c r="Q742" s="294"/>
      <c r="R742" s="294"/>
      <c r="S742" s="263"/>
      <c r="T742" s="263"/>
      <c r="U742" s="263"/>
      <c r="V742" s="263"/>
      <c r="W742" s="263"/>
      <c r="X742" s="263"/>
      <c r="Y742" s="295"/>
      <c r="Z742" s="296">
        <v>0.69</v>
      </c>
      <c r="AA742" s="290" t="s">
        <v>256</v>
      </c>
      <c r="AB742" s="104" t="s">
        <v>3572</v>
      </c>
      <c r="AC742" s="72" t="s">
        <v>3370</v>
      </c>
      <c r="AD742" s="72" t="s">
        <v>99</v>
      </c>
      <c r="AE742" s="74" t="str">
        <f t="shared" si="57"/>
        <v>12</v>
      </c>
      <c r="AF742" s="74">
        <v>0.35</v>
      </c>
      <c r="AG742" s="75">
        <f>AF742*0.7+AF742</f>
        <v>0.595</v>
      </c>
      <c r="AH742" s="55">
        <f t="shared" si="2"/>
        <v>-0.621</v>
      </c>
      <c r="AI742" s="55">
        <f t="shared" si="9"/>
        <v>0.49</v>
      </c>
      <c r="AJ742" s="41">
        <f t="shared" si="3"/>
        <v>0.4927536232</v>
      </c>
      <c r="AK742" s="55"/>
      <c r="AL742" s="55"/>
      <c r="AM742" s="55"/>
      <c r="AN742" s="55"/>
      <c r="AO742" s="55"/>
      <c r="AP742" s="55"/>
      <c r="AQ742" s="55"/>
      <c r="AR742" s="55"/>
    </row>
    <row r="743" ht="15.75" customHeight="1">
      <c r="A743" s="290"/>
      <c r="B743" s="263" t="s">
        <v>45</v>
      </c>
      <c r="C743" s="291" t="s">
        <v>3573</v>
      </c>
      <c r="D743" s="292" t="s">
        <v>3574</v>
      </c>
      <c r="E743" s="106">
        <v>0.0</v>
      </c>
      <c r="F743" s="63">
        <v>0.0</v>
      </c>
      <c r="G743" s="63" t="s">
        <v>86</v>
      </c>
      <c r="H743" s="292" t="s">
        <v>3575</v>
      </c>
      <c r="I743" s="117" t="s">
        <v>3576</v>
      </c>
      <c r="J743" s="293"/>
      <c r="K743" s="293"/>
      <c r="L743" s="293"/>
      <c r="M743" s="263"/>
      <c r="N743" s="63">
        <v>1.0</v>
      </c>
      <c r="O743" s="67">
        <v>0.0</v>
      </c>
      <c r="P743" s="294"/>
      <c r="Q743" s="294"/>
      <c r="R743" s="294"/>
      <c r="S743" s="263"/>
      <c r="T743" s="263"/>
      <c r="U743" s="263"/>
      <c r="V743" s="263"/>
      <c r="W743" s="263"/>
      <c r="X743" s="263"/>
      <c r="Y743" s="295"/>
      <c r="Z743" s="296">
        <v>0.89</v>
      </c>
      <c r="AA743" s="290" t="s">
        <v>167</v>
      </c>
      <c r="AB743" s="122" t="s">
        <v>3577</v>
      </c>
      <c r="AC743" s="72" t="s">
        <v>3370</v>
      </c>
      <c r="AD743" s="72" t="s">
        <v>99</v>
      </c>
      <c r="AE743" s="74" t="str">
        <f t="shared" si="57"/>
        <v>12</v>
      </c>
      <c r="AF743" s="74">
        <v>0.4</v>
      </c>
      <c r="AG743" s="80">
        <f>AF743*0.9+AF743</f>
        <v>0.76</v>
      </c>
      <c r="AH743" s="55">
        <f t="shared" si="2"/>
        <v>-0.801</v>
      </c>
      <c r="AI743" s="55">
        <f t="shared" si="9"/>
        <v>0.56</v>
      </c>
      <c r="AJ743" s="41">
        <f t="shared" si="3"/>
        <v>0.5505617978</v>
      </c>
      <c r="AK743" s="322"/>
      <c r="AL743" s="322"/>
      <c r="AM743" s="322"/>
      <c r="AN743" s="322"/>
      <c r="AO743" s="322"/>
      <c r="AP743" s="322"/>
      <c r="AQ743" s="322"/>
      <c r="AR743" s="322"/>
    </row>
    <row r="744" ht="15.75" customHeight="1">
      <c r="A744" s="290"/>
      <c r="B744" s="263" t="s">
        <v>45</v>
      </c>
      <c r="C744" s="291" t="s">
        <v>3578</v>
      </c>
      <c r="D744" s="292" t="s">
        <v>3579</v>
      </c>
      <c r="E744" s="106">
        <v>0.0</v>
      </c>
      <c r="F744" s="63">
        <v>0.0</v>
      </c>
      <c r="G744" s="63" t="s">
        <v>86</v>
      </c>
      <c r="H744" s="292" t="s">
        <v>3580</v>
      </c>
      <c r="I744" s="117" t="s">
        <v>3581</v>
      </c>
      <c r="J744" s="263"/>
      <c r="K744" s="263"/>
      <c r="L744" s="263"/>
      <c r="M744" s="263"/>
      <c r="N744" s="63">
        <v>0.0</v>
      </c>
      <c r="O744" s="67">
        <v>0.0</v>
      </c>
      <c r="P744" s="263"/>
      <c r="Q744" s="263"/>
      <c r="R744" s="263"/>
      <c r="S744" s="263"/>
      <c r="T744" s="263"/>
      <c r="U744" s="263"/>
      <c r="V744" s="263"/>
      <c r="W744" s="263"/>
      <c r="X744" s="263"/>
      <c r="Y744" s="295"/>
      <c r="Z744" s="296">
        <v>1.59</v>
      </c>
      <c r="AA744" s="290" t="s">
        <v>111</v>
      </c>
      <c r="AB744" s="122" t="s">
        <v>3582</v>
      </c>
      <c r="AC744" s="72" t="s">
        <v>3370</v>
      </c>
      <c r="AD744" s="72" t="s">
        <v>99</v>
      </c>
      <c r="AE744" s="55" t="str">
        <f t="shared" si="57"/>
        <v>12</v>
      </c>
      <c r="AF744" s="74">
        <v>1.0</v>
      </c>
      <c r="AG744" s="80">
        <f>AF744*0.4+AF744</f>
        <v>1.4</v>
      </c>
      <c r="AH744" s="55">
        <f t="shared" si="2"/>
        <v>-1.431</v>
      </c>
      <c r="AI744" s="55">
        <f t="shared" si="9"/>
        <v>1.4</v>
      </c>
      <c r="AJ744" s="41">
        <f t="shared" si="3"/>
        <v>0.3710691824</v>
      </c>
      <c r="AK744" s="55"/>
      <c r="AL744" s="55"/>
      <c r="AM744" s="55"/>
      <c r="AN744" s="55"/>
      <c r="AO744" s="55"/>
      <c r="AP744" s="55"/>
      <c r="AQ744" s="55"/>
      <c r="AR744" s="55"/>
    </row>
    <row r="745" ht="15.75" customHeight="1">
      <c r="A745" s="290"/>
      <c r="B745" s="263" t="s">
        <v>45</v>
      </c>
      <c r="C745" s="291" t="s">
        <v>3583</v>
      </c>
      <c r="D745" s="292" t="s">
        <v>3584</v>
      </c>
      <c r="E745" s="106">
        <v>0.0</v>
      </c>
      <c r="F745" s="63">
        <v>0.0</v>
      </c>
      <c r="G745" s="63" t="s">
        <v>86</v>
      </c>
      <c r="H745" s="292" t="s">
        <v>3585</v>
      </c>
      <c r="I745" s="117" t="s">
        <v>3586</v>
      </c>
      <c r="J745" s="293"/>
      <c r="K745" s="293"/>
      <c r="L745" s="293"/>
      <c r="M745" s="263"/>
      <c r="N745" s="63">
        <v>0.0</v>
      </c>
      <c r="O745" s="67">
        <v>0.0</v>
      </c>
      <c r="P745" s="294"/>
      <c r="Q745" s="294"/>
      <c r="R745" s="294"/>
      <c r="S745" s="263"/>
      <c r="T745" s="263"/>
      <c r="U745" s="263"/>
      <c r="V745" s="263"/>
      <c r="W745" s="263"/>
      <c r="X745" s="263"/>
      <c r="Y745" s="295"/>
      <c r="Z745" s="296">
        <v>0.85</v>
      </c>
      <c r="AA745" s="290" t="s">
        <v>262</v>
      </c>
      <c r="AB745" s="104" t="s">
        <v>3587</v>
      </c>
      <c r="AC745" s="72" t="s">
        <v>3370</v>
      </c>
      <c r="AD745" s="72" t="s">
        <v>99</v>
      </c>
      <c r="AE745" s="74" t="str">
        <f t="shared" si="57"/>
        <v>12</v>
      </c>
      <c r="AF745" s="74">
        <v>0.5</v>
      </c>
      <c r="AG745" s="75">
        <f>AF745*0.5+AF745</f>
        <v>0.75</v>
      </c>
      <c r="AH745" s="55">
        <f t="shared" si="2"/>
        <v>-0.765</v>
      </c>
      <c r="AI745" s="55">
        <f t="shared" si="9"/>
        <v>0.7</v>
      </c>
      <c r="AJ745" s="41">
        <f t="shared" si="3"/>
        <v>0.4117647059</v>
      </c>
      <c r="AK745" s="39"/>
      <c r="AL745" s="39"/>
      <c r="AM745" s="39"/>
      <c r="AN745" s="39"/>
      <c r="AO745" s="39"/>
      <c r="AP745" s="39"/>
      <c r="AQ745" s="39"/>
      <c r="AR745" s="39"/>
    </row>
    <row r="746" ht="15.75" customHeight="1">
      <c r="A746" s="290"/>
      <c r="B746" s="263" t="s">
        <v>45</v>
      </c>
      <c r="C746" s="291" t="s">
        <v>3588</v>
      </c>
      <c r="D746" s="292" t="s">
        <v>3589</v>
      </c>
      <c r="E746" s="106">
        <v>0.0</v>
      </c>
      <c r="F746" s="63">
        <v>0.0</v>
      </c>
      <c r="G746" s="63" t="s">
        <v>86</v>
      </c>
      <c r="H746" s="292" t="s">
        <v>3590</v>
      </c>
      <c r="I746" s="117" t="s">
        <v>3591</v>
      </c>
      <c r="J746" s="263"/>
      <c r="K746" s="263"/>
      <c r="L746" s="263"/>
      <c r="M746" s="263"/>
      <c r="N746" s="63">
        <v>0.0</v>
      </c>
      <c r="O746" s="67">
        <v>0.0</v>
      </c>
      <c r="P746" s="263"/>
      <c r="Q746" s="263"/>
      <c r="R746" s="263"/>
      <c r="S746" s="263"/>
      <c r="T746" s="263"/>
      <c r="U746" s="263"/>
      <c r="V746" s="263"/>
      <c r="W746" s="263"/>
      <c r="X746" s="263"/>
      <c r="Y746" s="295"/>
      <c r="Z746" s="296">
        <v>1.65</v>
      </c>
      <c r="AA746" s="290" t="s">
        <v>262</v>
      </c>
      <c r="AB746" s="104" t="s">
        <v>3592</v>
      </c>
      <c r="AC746" s="72" t="s">
        <v>3370</v>
      </c>
      <c r="AD746" s="72" t="s">
        <v>99</v>
      </c>
      <c r="AE746" s="74" t="str">
        <f t="shared" si="57"/>
        <v>12</v>
      </c>
      <c r="AF746" s="74">
        <v>0.75</v>
      </c>
      <c r="AG746" s="80">
        <f>AF746*0.66+AF746</f>
        <v>1.245</v>
      </c>
      <c r="AH746" s="55">
        <f t="shared" si="2"/>
        <v>-1.485</v>
      </c>
      <c r="AI746" s="55">
        <f t="shared" si="9"/>
        <v>1.05</v>
      </c>
      <c r="AJ746" s="41">
        <f t="shared" si="3"/>
        <v>0.5454545455</v>
      </c>
      <c r="AK746" s="39"/>
      <c r="AL746" s="39"/>
      <c r="AM746" s="39"/>
      <c r="AN746" s="39"/>
      <c r="AO746" s="39"/>
      <c r="AP746" s="39"/>
      <c r="AQ746" s="39"/>
      <c r="AR746" s="39"/>
    </row>
    <row r="747" ht="15.75" customHeight="1">
      <c r="A747" s="290"/>
      <c r="B747" s="263" t="s">
        <v>45</v>
      </c>
      <c r="C747" s="291" t="s">
        <v>3593</v>
      </c>
      <c r="D747" s="299" t="s">
        <v>3594</v>
      </c>
      <c r="E747" s="106">
        <v>0.0</v>
      </c>
      <c r="F747" s="63">
        <v>0.0</v>
      </c>
      <c r="G747" s="63" t="s">
        <v>86</v>
      </c>
      <c r="H747" s="292" t="s">
        <v>3595</v>
      </c>
      <c r="I747" s="117" t="s">
        <v>3596</v>
      </c>
      <c r="J747" s="293"/>
      <c r="K747" s="293"/>
      <c r="L747" s="293"/>
      <c r="M747" s="263"/>
      <c r="N747" s="63">
        <v>0.0</v>
      </c>
      <c r="O747" s="67">
        <v>0.0</v>
      </c>
      <c r="P747" s="294"/>
      <c r="Q747" s="294"/>
      <c r="R747" s="294"/>
      <c r="S747" s="263"/>
      <c r="T747" s="263"/>
      <c r="U747" s="263"/>
      <c r="V747" s="263"/>
      <c r="W747" s="263"/>
      <c r="X747" s="263"/>
      <c r="Y747" s="295"/>
      <c r="Z747" s="296">
        <v>1.25</v>
      </c>
      <c r="AA747" s="290" t="s">
        <v>268</v>
      </c>
      <c r="AB747" s="104" t="s">
        <v>3597</v>
      </c>
      <c r="AC747" s="72" t="s">
        <v>3370</v>
      </c>
      <c r="AD747" s="72" t="s">
        <v>99</v>
      </c>
      <c r="AE747" s="74" t="str">
        <f t="shared" si="57"/>
        <v>12</v>
      </c>
      <c r="AF747" s="74">
        <v>0.55</v>
      </c>
      <c r="AG747" s="80">
        <f>AF747*0.82+AF747</f>
        <v>1.001</v>
      </c>
      <c r="AH747" s="55">
        <f t="shared" si="2"/>
        <v>-1.125</v>
      </c>
      <c r="AI747" s="55">
        <f t="shared" si="9"/>
        <v>0.77</v>
      </c>
      <c r="AJ747" s="41">
        <f t="shared" si="3"/>
        <v>0.56</v>
      </c>
      <c r="AK747" s="55"/>
      <c r="AL747" s="55"/>
      <c r="AM747" s="55"/>
      <c r="AN747" s="55"/>
      <c r="AO747" s="55"/>
      <c r="AP747" s="55"/>
      <c r="AQ747" s="55"/>
      <c r="AR747" s="55"/>
    </row>
    <row r="748" ht="15.75" customHeight="1">
      <c r="A748" s="297"/>
      <c r="B748" s="252" t="s">
        <v>45</v>
      </c>
      <c r="C748" s="298" t="s">
        <v>3598</v>
      </c>
      <c r="D748" s="299" t="s">
        <v>3599</v>
      </c>
      <c r="E748" s="106">
        <v>0.0</v>
      </c>
      <c r="F748" s="63">
        <v>0.0</v>
      </c>
      <c r="G748" s="63" t="s">
        <v>86</v>
      </c>
      <c r="H748" s="292" t="s">
        <v>3600</v>
      </c>
      <c r="I748" s="117" t="s">
        <v>3601</v>
      </c>
      <c r="J748" s="293"/>
      <c r="K748" s="293"/>
      <c r="L748" s="293"/>
      <c r="M748" s="263"/>
      <c r="N748" s="63">
        <v>0.0</v>
      </c>
      <c r="O748" s="67">
        <v>0.0</v>
      </c>
      <c r="P748" s="294"/>
      <c r="Q748" s="294"/>
      <c r="R748" s="294"/>
      <c r="S748" s="263"/>
      <c r="T748" s="263"/>
      <c r="U748" s="263"/>
      <c r="V748" s="263"/>
      <c r="W748" s="263"/>
      <c r="X748" s="263"/>
      <c r="Y748" s="295"/>
      <c r="Z748" s="296">
        <v>0.79</v>
      </c>
      <c r="AA748" s="290" t="s">
        <v>268</v>
      </c>
      <c r="AB748" s="71" t="s">
        <v>3602</v>
      </c>
      <c r="AC748" s="72" t="s">
        <v>3370</v>
      </c>
      <c r="AD748" s="72" t="s">
        <v>99</v>
      </c>
      <c r="AE748" s="55" t="str">
        <f t="shared" si="57"/>
        <v>12</v>
      </c>
      <c r="AF748" s="74">
        <v>0.53</v>
      </c>
      <c r="AG748" s="80">
        <f>AF748*0.4+AF748</f>
        <v>0.742</v>
      </c>
      <c r="AH748" s="55">
        <f t="shared" si="2"/>
        <v>-0.711</v>
      </c>
      <c r="AI748" s="55">
        <f t="shared" si="9"/>
        <v>0.742</v>
      </c>
      <c r="AJ748" s="41">
        <f t="shared" si="3"/>
        <v>0.3291139241</v>
      </c>
      <c r="AK748" s="74"/>
      <c r="AL748" s="74"/>
      <c r="AM748" s="74"/>
      <c r="AN748" s="74"/>
      <c r="AO748" s="74"/>
      <c r="AP748" s="74"/>
      <c r="AQ748" s="74"/>
      <c r="AR748" s="74"/>
    </row>
    <row r="749" ht="15.75" customHeight="1">
      <c r="A749" s="290"/>
      <c r="B749" s="263" t="s">
        <v>45</v>
      </c>
      <c r="C749" s="291" t="s">
        <v>3603</v>
      </c>
      <c r="D749" s="292" t="s">
        <v>3604</v>
      </c>
      <c r="E749" s="106">
        <v>0.0</v>
      </c>
      <c r="F749" s="63">
        <v>0.0</v>
      </c>
      <c r="G749" s="63" t="s">
        <v>86</v>
      </c>
      <c r="H749" s="292" t="s">
        <v>3605</v>
      </c>
      <c r="I749" s="117" t="s">
        <v>3606</v>
      </c>
      <c r="J749" s="293"/>
      <c r="K749" s="293"/>
      <c r="L749" s="293"/>
      <c r="M749" s="263"/>
      <c r="N749" s="63">
        <v>0.0</v>
      </c>
      <c r="O749" s="67">
        <v>0.0</v>
      </c>
      <c r="P749" s="294"/>
      <c r="Q749" s="294"/>
      <c r="R749" s="294"/>
      <c r="S749" s="263"/>
      <c r="T749" s="263"/>
      <c r="U749" s="263"/>
      <c r="V749" s="263"/>
      <c r="W749" s="263"/>
      <c r="X749" s="263"/>
      <c r="Y749" s="295"/>
      <c r="Z749" s="296">
        <v>0.85</v>
      </c>
      <c r="AA749" s="290" t="s">
        <v>417</v>
      </c>
      <c r="AB749" s="104" t="s">
        <v>3607</v>
      </c>
      <c r="AC749" s="72" t="s">
        <v>3370</v>
      </c>
      <c r="AD749" s="72" t="s">
        <v>99</v>
      </c>
      <c r="AE749" s="74" t="str">
        <f t="shared" si="57"/>
        <v>12</v>
      </c>
      <c r="AF749" s="74">
        <v>0.49</v>
      </c>
      <c r="AG749" s="75">
        <f>AF749*0.54+AF749</f>
        <v>0.7546</v>
      </c>
      <c r="AH749" s="55">
        <f t="shared" si="2"/>
        <v>-0.765</v>
      </c>
      <c r="AI749" s="55">
        <f t="shared" si="9"/>
        <v>0.686</v>
      </c>
      <c r="AJ749" s="41">
        <f t="shared" si="3"/>
        <v>0.4235294118</v>
      </c>
      <c r="AK749" s="39"/>
      <c r="AL749" s="39"/>
      <c r="AM749" s="39"/>
      <c r="AN749" s="39"/>
      <c r="AO749" s="39"/>
      <c r="AP749" s="39"/>
      <c r="AQ749" s="39"/>
      <c r="AR749" s="39"/>
    </row>
    <row r="750" ht="15.75" customHeight="1">
      <c r="A750" s="220"/>
      <c r="B750" s="286" t="s">
        <v>45</v>
      </c>
      <c r="C750" s="301" t="s">
        <v>3608</v>
      </c>
      <c r="D750" s="94" t="s">
        <v>3609</v>
      </c>
      <c r="E750" s="77">
        <v>1.0</v>
      </c>
      <c r="F750" s="42">
        <v>0.0</v>
      </c>
      <c r="G750" s="42" t="s">
        <v>47</v>
      </c>
      <c r="H750" s="78" t="s">
        <v>3610</v>
      </c>
      <c r="I750" s="47" t="s">
        <v>506</v>
      </c>
      <c r="J750" s="48"/>
      <c r="K750" s="48"/>
      <c r="L750" s="48"/>
      <c r="M750" s="43"/>
      <c r="N750" s="42">
        <v>1.0</v>
      </c>
      <c r="O750" s="49">
        <v>1000.0</v>
      </c>
      <c r="P750" s="303"/>
      <c r="Q750" s="303"/>
      <c r="R750" s="303"/>
      <c r="S750" s="255"/>
      <c r="T750" s="255"/>
      <c r="U750" s="255"/>
      <c r="V750" s="255"/>
      <c r="W750" s="255"/>
      <c r="X750" s="255"/>
      <c r="Y750" s="277"/>
      <c r="Z750" s="304">
        <v>0.79</v>
      </c>
      <c r="AA750" s="300" t="s">
        <v>262</v>
      </c>
      <c r="AB750" s="53" t="s">
        <v>3611</v>
      </c>
      <c r="AC750" s="54" t="s">
        <v>3370</v>
      </c>
      <c r="AD750" s="54" t="s">
        <v>99</v>
      </c>
      <c r="AE750" s="55" t="str">
        <f t="shared" si="57"/>
        <v>12</v>
      </c>
      <c r="AF750" s="55">
        <v>0.51</v>
      </c>
      <c r="AG750" s="56">
        <f>AF750*0.38+AF750</f>
        <v>0.7038</v>
      </c>
      <c r="AH750" s="55">
        <f t="shared" si="2"/>
        <v>-0.711</v>
      </c>
      <c r="AI750" s="55">
        <f t="shared" si="9"/>
        <v>0.714</v>
      </c>
      <c r="AJ750" s="41">
        <f t="shared" si="3"/>
        <v>0.3544303797</v>
      </c>
      <c r="AK750" s="55"/>
      <c r="AL750" s="55"/>
      <c r="AM750" s="55"/>
      <c r="AN750" s="55"/>
      <c r="AO750" s="55"/>
      <c r="AP750" s="55"/>
      <c r="AQ750" s="55"/>
      <c r="AR750" s="55"/>
    </row>
    <row r="751" ht="15.75" customHeight="1">
      <c r="A751" s="305"/>
      <c r="B751" s="258" t="s">
        <v>45</v>
      </c>
      <c r="C751" s="306" t="s">
        <v>3612</v>
      </c>
      <c r="D751" s="182" t="s">
        <v>3613</v>
      </c>
      <c r="E751" s="30">
        <v>0.0</v>
      </c>
      <c r="F751" s="26">
        <v>0.0</v>
      </c>
      <c r="G751" s="26" t="s">
        <v>86</v>
      </c>
      <c r="H751" s="182" t="s">
        <v>3614</v>
      </c>
      <c r="I751" s="307" t="s">
        <v>249</v>
      </c>
      <c r="J751" s="308"/>
      <c r="K751" s="308"/>
      <c r="L751" s="308"/>
      <c r="M751" s="258"/>
      <c r="N751" s="26">
        <v>0.0</v>
      </c>
      <c r="O751" s="33">
        <v>0.0</v>
      </c>
      <c r="P751" s="309"/>
      <c r="Q751" s="309"/>
      <c r="R751" s="309"/>
      <c r="S751" s="258"/>
      <c r="T751" s="258"/>
      <c r="U751" s="258"/>
      <c r="V751" s="258"/>
      <c r="W751" s="258"/>
      <c r="X751" s="258"/>
      <c r="Y751" s="310"/>
      <c r="Z751" s="311">
        <v>0.89</v>
      </c>
      <c r="AA751" s="305" t="s">
        <v>262</v>
      </c>
      <c r="AB751" s="37" t="s">
        <v>3615</v>
      </c>
      <c r="AC751" s="93" t="s">
        <v>3370</v>
      </c>
      <c r="AD751" s="93" t="s">
        <v>92</v>
      </c>
      <c r="AE751" s="55" t="str">
        <f t="shared" si="57"/>
        <v>6</v>
      </c>
      <c r="AF751" s="39">
        <v>0.6</v>
      </c>
      <c r="AG751" s="80">
        <f t="shared" ref="AG751:AG753" si="89">AF751*0.53+AF751</f>
        <v>0.918</v>
      </c>
      <c r="AH751" s="55">
        <f t="shared" si="2"/>
        <v>-0.801</v>
      </c>
      <c r="AI751" s="55">
        <f t="shared" si="9"/>
        <v>0.84</v>
      </c>
      <c r="AJ751" s="41">
        <f t="shared" si="3"/>
        <v>0.3258426966</v>
      </c>
      <c r="AK751" s="74"/>
      <c r="AL751" s="74"/>
      <c r="AM751" s="74"/>
      <c r="AN751" s="74"/>
      <c r="AO751" s="74"/>
      <c r="AP751" s="74"/>
      <c r="AQ751" s="74"/>
      <c r="AR751" s="74"/>
    </row>
    <row r="752" ht="15.75" customHeight="1">
      <c r="A752" s="305"/>
      <c r="B752" s="258" t="s">
        <v>45</v>
      </c>
      <c r="C752" s="306" t="s">
        <v>3616</v>
      </c>
      <c r="D752" s="182" t="s">
        <v>3617</v>
      </c>
      <c r="E752" s="30">
        <v>0.0</v>
      </c>
      <c r="F752" s="26">
        <v>0.0</v>
      </c>
      <c r="G752" s="26" t="s">
        <v>86</v>
      </c>
      <c r="H752" s="182" t="s">
        <v>3614</v>
      </c>
      <c r="I752" s="307" t="s">
        <v>249</v>
      </c>
      <c r="J752" s="308"/>
      <c r="K752" s="308"/>
      <c r="L752" s="308"/>
      <c r="M752" s="258"/>
      <c r="N752" s="26">
        <v>0.0</v>
      </c>
      <c r="O752" s="33">
        <v>0.0</v>
      </c>
      <c r="P752" s="309"/>
      <c r="Q752" s="309"/>
      <c r="R752" s="309"/>
      <c r="S752" s="258"/>
      <c r="T752" s="258"/>
      <c r="U752" s="258"/>
      <c r="V752" s="258"/>
      <c r="W752" s="258"/>
      <c r="X752" s="258"/>
      <c r="Y752" s="310"/>
      <c r="Z752" s="311">
        <v>0.89</v>
      </c>
      <c r="AA752" s="305" t="s">
        <v>262</v>
      </c>
      <c r="AB752" s="37" t="s">
        <v>3618</v>
      </c>
      <c r="AC752" s="93" t="s">
        <v>3370</v>
      </c>
      <c r="AD752" s="93" t="s">
        <v>92</v>
      </c>
      <c r="AE752" s="55" t="str">
        <f t="shared" si="57"/>
        <v>6</v>
      </c>
      <c r="AF752" s="39">
        <v>0.6</v>
      </c>
      <c r="AG752" s="80">
        <f t="shared" si="89"/>
        <v>0.918</v>
      </c>
      <c r="AH752" s="55">
        <f t="shared" si="2"/>
        <v>-0.801</v>
      </c>
      <c r="AI752" s="55">
        <f t="shared" si="9"/>
        <v>0.84</v>
      </c>
      <c r="AJ752" s="41">
        <f t="shared" si="3"/>
        <v>0.3258426966</v>
      </c>
      <c r="AK752" s="74"/>
      <c r="AL752" s="74"/>
      <c r="AM752" s="74"/>
      <c r="AN752" s="74"/>
      <c r="AO752" s="74"/>
      <c r="AP752" s="74"/>
      <c r="AQ752" s="74"/>
      <c r="AR752" s="74"/>
    </row>
    <row r="753" ht="15.75" customHeight="1">
      <c r="A753" s="305"/>
      <c r="B753" s="258" t="s">
        <v>45</v>
      </c>
      <c r="C753" s="306" t="s">
        <v>3619</v>
      </c>
      <c r="D753" s="182" t="s">
        <v>3620</v>
      </c>
      <c r="E753" s="30">
        <v>0.0</v>
      </c>
      <c r="F753" s="26">
        <v>0.0</v>
      </c>
      <c r="G753" s="26" t="s">
        <v>86</v>
      </c>
      <c r="H753" s="182" t="s">
        <v>3614</v>
      </c>
      <c r="I753" s="307" t="s">
        <v>249</v>
      </c>
      <c r="J753" s="308"/>
      <c r="K753" s="308"/>
      <c r="L753" s="308"/>
      <c r="M753" s="258"/>
      <c r="N753" s="26">
        <v>0.0</v>
      </c>
      <c r="O753" s="33">
        <v>0.0</v>
      </c>
      <c r="P753" s="309"/>
      <c r="Q753" s="309"/>
      <c r="R753" s="309"/>
      <c r="S753" s="258"/>
      <c r="T753" s="258"/>
      <c r="U753" s="258"/>
      <c r="V753" s="258"/>
      <c r="W753" s="258"/>
      <c r="X753" s="258"/>
      <c r="Y753" s="310"/>
      <c r="Z753" s="311">
        <v>0.89</v>
      </c>
      <c r="AA753" s="305" t="s">
        <v>262</v>
      </c>
      <c r="AB753" s="37" t="s">
        <v>3621</v>
      </c>
      <c r="AC753" s="93" t="s">
        <v>3370</v>
      </c>
      <c r="AD753" s="93" t="s">
        <v>92</v>
      </c>
      <c r="AE753" s="55" t="str">
        <f t="shared" si="57"/>
        <v>6</v>
      </c>
      <c r="AF753" s="39">
        <v>0.6</v>
      </c>
      <c r="AG753" s="80">
        <f t="shared" si="89"/>
        <v>0.918</v>
      </c>
      <c r="AH753" s="55">
        <f t="shared" si="2"/>
        <v>-0.801</v>
      </c>
      <c r="AI753" s="55">
        <f t="shared" si="9"/>
        <v>0.84</v>
      </c>
      <c r="AJ753" s="41">
        <f t="shared" si="3"/>
        <v>0.3258426966</v>
      </c>
      <c r="AK753" s="74"/>
      <c r="AL753" s="74"/>
      <c r="AM753" s="74"/>
      <c r="AN753" s="74"/>
      <c r="AO753" s="74"/>
      <c r="AP753" s="74"/>
      <c r="AQ753" s="74"/>
      <c r="AR753" s="74"/>
    </row>
    <row r="754" ht="15.75" customHeight="1">
      <c r="A754" s="290"/>
      <c r="B754" s="263" t="s">
        <v>45</v>
      </c>
      <c r="C754" s="291" t="s">
        <v>3622</v>
      </c>
      <c r="D754" s="292" t="s">
        <v>3623</v>
      </c>
      <c r="E754" s="106">
        <v>0.0</v>
      </c>
      <c r="F754" s="63">
        <v>0.0</v>
      </c>
      <c r="G754" s="63" t="s">
        <v>86</v>
      </c>
      <c r="H754" s="292" t="s">
        <v>3624</v>
      </c>
      <c r="I754" s="117" t="s">
        <v>3625</v>
      </c>
      <c r="J754" s="263"/>
      <c r="K754" s="263"/>
      <c r="L754" s="263"/>
      <c r="M754" s="263"/>
      <c r="N754" s="63">
        <v>0.0</v>
      </c>
      <c r="O754" s="67">
        <v>0.0</v>
      </c>
      <c r="P754" s="263"/>
      <c r="Q754" s="263"/>
      <c r="R754" s="263"/>
      <c r="S754" s="263"/>
      <c r="T754" s="263"/>
      <c r="U754" s="263"/>
      <c r="V754" s="263"/>
      <c r="W754" s="263"/>
      <c r="X754" s="263"/>
      <c r="Y754" s="295"/>
      <c r="Z754" s="296">
        <v>3.49</v>
      </c>
      <c r="AA754" s="290" t="s">
        <v>97</v>
      </c>
      <c r="AB754" s="104" t="s">
        <v>3626</v>
      </c>
      <c r="AC754" s="72" t="s">
        <v>3370</v>
      </c>
      <c r="AD754" s="72" t="s">
        <v>92</v>
      </c>
      <c r="AE754" s="74" t="str">
        <f t="shared" si="57"/>
        <v>6</v>
      </c>
      <c r="AF754" s="74">
        <v>2.63</v>
      </c>
      <c r="AG754" s="75">
        <f>AF754*0.2+AF754</f>
        <v>3.156</v>
      </c>
      <c r="AH754" s="74">
        <f t="shared" si="2"/>
        <v>-3.141</v>
      </c>
      <c r="AI754" s="74">
        <f t="shared" si="9"/>
        <v>3.682</v>
      </c>
      <c r="AJ754" s="41">
        <f t="shared" si="3"/>
        <v>0.2464183381</v>
      </c>
      <c r="AK754" s="74"/>
      <c r="AL754" s="74"/>
      <c r="AM754" s="74"/>
      <c r="AN754" s="74"/>
      <c r="AO754" s="74"/>
      <c r="AP754" s="74"/>
      <c r="AQ754" s="74"/>
      <c r="AR754" s="74"/>
    </row>
    <row r="755" ht="15.75" customHeight="1">
      <c r="A755" s="290"/>
      <c r="B755" s="263" t="s">
        <v>45</v>
      </c>
      <c r="C755" s="291" t="s">
        <v>3627</v>
      </c>
      <c r="D755" s="292" t="s">
        <v>3628</v>
      </c>
      <c r="E755" s="106">
        <v>0.0</v>
      </c>
      <c r="F755" s="63">
        <v>0.0</v>
      </c>
      <c r="G755" s="63" t="s">
        <v>86</v>
      </c>
      <c r="H755" s="292" t="s">
        <v>3629</v>
      </c>
      <c r="I755" s="117" t="s">
        <v>3630</v>
      </c>
      <c r="J755" s="263"/>
      <c r="K755" s="263"/>
      <c r="L755" s="263"/>
      <c r="M755" s="263"/>
      <c r="N755" s="63">
        <v>0.0</v>
      </c>
      <c r="O755" s="67">
        <v>0.0</v>
      </c>
      <c r="P755" s="263"/>
      <c r="Q755" s="263"/>
      <c r="R755" s="263"/>
      <c r="S755" s="263"/>
      <c r="T755" s="263"/>
      <c r="U755" s="263"/>
      <c r="V755" s="263"/>
      <c r="W755" s="263"/>
      <c r="X755" s="263"/>
      <c r="Y755" s="295"/>
      <c r="Z755" s="296">
        <v>0.99</v>
      </c>
      <c r="AA755" s="290" t="s">
        <v>256</v>
      </c>
      <c r="AB755" s="104" t="s">
        <v>3631</v>
      </c>
      <c r="AC755" s="72" t="s">
        <v>3370</v>
      </c>
      <c r="AD755" s="72" t="s">
        <v>99</v>
      </c>
      <c r="AE755" s="74" t="str">
        <f t="shared" si="57"/>
        <v>12</v>
      </c>
      <c r="AF755" s="74">
        <v>0.66</v>
      </c>
      <c r="AG755" s="80">
        <f>AF755*0.4+AF755</f>
        <v>0.924</v>
      </c>
      <c r="AH755" s="55">
        <f t="shared" si="2"/>
        <v>-0.891</v>
      </c>
      <c r="AI755" s="55">
        <f t="shared" si="9"/>
        <v>0.924</v>
      </c>
      <c r="AJ755" s="41">
        <f t="shared" si="3"/>
        <v>0.3333333333</v>
      </c>
      <c r="AK755" s="74"/>
      <c r="AL755" s="74"/>
      <c r="AM755" s="74"/>
      <c r="AN755" s="74"/>
      <c r="AO755" s="74"/>
      <c r="AP755" s="74"/>
      <c r="AQ755" s="74"/>
      <c r="AR755" s="74"/>
    </row>
    <row r="756" ht="15.75" customHeight="1">
      <c r="A756" s="290"/>
      <c r="B756" s="263" t="s">
        <v>45</v>
      </c>
      <c r="C756" s="291" t="s">
        <v>3632</v>
      </c>
      <c r="D756" s="292" t="s">
        <v>3633</v>
      </c>
      <c r="E756" s="106">
        <v>0.0</v>
      </c>
      <c r="F756" s="63">
        <v>0.0</v>
      </c>
      <c r="G756" s="63" t="s">
        <v>86</v>
      </c>
      <c r="H756" s="292" t="s">
        <v>3634</v>
      </c>
      <c r="I756" s="117" t="s">
        <v>3635</v>
      </c>
      <c r="J756" s="263"/>
      <c r="K756" s="263"/>
      <c r="L756" s="263"/>
      <c r="M756" s="263"/>
      <c r="N756" s="63">
        <v>0.0</v>
      </c>
      <c r="O756" s="67">
        <v>0.0</v>
      </c>
      <c r="P756" s="263"/>
      <c r="Q756" s="263"/>
      <c r="R756" s="263"/>
      <c r="S756" s="263"/>
      <c r="T756" s="263"/>
      <c r="U756" s="263"/>
      <c r="V756" s="263"/>
      <c r="W756" s="263"/>
      <c r="X756" s="263"/>
      <c r="Y756" s="295"/>
      <c r="Z756" s="296">
        <v>2.99</v>
      </c>
      <c r="AA756" s="290" t="s">
        <v>262</v>
      </c>
      <c r="AB756" s="104" t="s">
        <v>3636</v>
      </c>
      <c r="AC756" s="72" t="s">
        <v>3370</v>
      </c>
      <c r="AD756" s="72" t="s">
        <v>92</v>
      </c>
      <c r="AE756" s="55" t="str">
        <f t="shared" si="57"/>
        <v>6</v>
      </c>
      <c r="AF756" s="74">
        <v>1.59</v>
      </c>
      <c r="AG756" s="80">
        <f>AF756*0.57+AF756</f>
        <v>2.4963</v>
      </c>
      <c r="AH756" s="55">
        <f t="shared" si="2"/>
        <v>-2.691</v>
      </c>
      <c r="AI756" s="55">
        <f t="shared" si="9"/>
        <v>2.226</v>
      </c>
      <c r="AJ756" s="41">
        <f t="shared" si="3"/>
        <v>0.4682274247</v>
      </c>
      <c r="AK756" s="55"/>
      <c r="AL756" s="55"/>
      <c r="AM756" s="55"/>
      <c r="AN756" s="55"/>
      <c r="AO756" s="55"/>
      <c r="AP756" s="55"/>
      <c r="AQ756" s="55"/>
      <c r="AR756" s="55"/>
    </row>
    <row r="757" ht="15.75" customHeight="1">
      <c r="A757" s="290"/>
      <c r="B757" s="263" t="s">
        <v>45</v>
      </c>
      <c r="C757" s="291" t="s">
        <v>3637</v>
      </c>
      <c r="D757" s="292" t="s">
        <v>3638</v>
      </c>
      <c r="E757" s="106">
        <v>0.0</v>
      </c>
      <c r="F757" s="63">
        <v>0.0</v>
      </c>
      <c r="G757" s="63" t="s">
        <v>86</v>
      </c>
      <c r="H757" s="292" t="s">
        <v>3639</v>
      </c>
      <c r="I757" s="117" t="s">
        <v>3640</v>
      </c>
      <c r="J757" s="293"/>
      <c r="K757" s="293"/>
      <c r="L757" s="293"/>
      <c r="M757" s="263"/>
      <c r="N757" s="63">
        <v>0.0</v>
      </c>
      <c r="O757" s="67">
        <v>0.0</v>
      </c>
      <c r="P757" s="294"/>
      <c r="Q757" s="294"/>
      <c r="R757" s="294"/>
      <c r="S757" s="263"/>
      <c r="T757" s="263"/>
      <c r="U757" s="263"/>
      <c r="V757" s="263"/>
      <c r="W757" s="263"/>
      <c r="X757" s="263"/>
      <c r="Y757" s="295"/>
      <c r="Z757" s="296">
        <v>0.65</v>
      </c>
      <c r="AA757" s="290" t="s">
        <v>167</v>
      </c>
      <c r="AB757" s="104" t="s">
        <v>3641</v>
      </c>
      <c r="AC757" s="72" t="s">
        <v>3370</v>
      </c>
      <c r="AD757" s="72" t="s">
        <v>99</v>
      </c>
      <c r="AE757" s="74" t="str">
        <f t="shared" si="57"/>
        <v>12</v>
      </c>
      <c r="AF757" s="74">
        <v>0.42</v>
      </c>
      <c r="AG757" s="75">
        <f t="shared" ref="AG757:AG758" si="90">AF757*0.4+AF757</f>
        <v>0.588</v>
      </c>
      <c r="AH757" s="55">
        <f t="shared" si="2"/>
        <v>-0.585</v>
      </c>
      <c r="AI757" s="55">
        <f t="shared" si="9"/>
        <v>0.588</v>
      </c>
      <c r="AJ757" s="41">
        <f t="shared" si="3"/>
        <v>0.3538461538</v>
      </c>
      <c r="AK757" s="74"/>
      <c r="AL757" s="74"/>
      <c r="AM757" s="74"/>
      <c r="AN757" s="74"/>
      <c r="AO757" s="74"/>
      <c r="AP757" s="74"/>
      <c r="AQ757" s="74"/>
      <c r="AR757" s="74"/>
    </row>
    <row r="758" ht="15.75" customHeight="1">
      <c r="A758" s="290"/>
      <c r="B758" s="263" t="s">
        <v>45</v>
      </c>
      <c r="C758" s="291" t="s">
        <v>3642</v>
      </c>
      <c r="D758" s="292" t="s">
        <v>3643</v>
      </c>
      <c r="E758" s="106">
        <v>0.0</v>
      </c>
      <c r="F758" s="63">
        <v>0.0</v>
      </c>
      <c r="G758" s="63" t="s">
        <v>86</v>
      </c>
      <c r="H758" s="292" t="s">
        <v>3644</v>
      </c>
      <c r="I758" s="117" t="s">
        <v>3645</v>
      </c>
      <c r="J758" s="293"/>
      <c r="K758" s="293"/>
      <c r="L758" s="293"/>
      <c r="M758" s="263"/>
      <c r="N758" s="63">
        <v>0.0</v>
      </c>
      <c r="O758" s="67">
        <v>0.0</v>
      </c>
      <c r="P758" s="294"/>
      <c r="Q758" s="294"/>
      <c r="R758" s="294"/>
      <c r="S758" s="263"/>
      <c r="T758" s="263"/>
      <c r="U758" s="263"/>
      <c r="V758" s="263"/>
      <c r="W758" s="263"/>
      <c r="X758" s="263"/>
      <c r="Y758" s="295"/>
      <c r="Z758" s="296">
        <v>0.65</v>
      </c>
      <c r="AA758" s="290" t="s">
        <v>167</v>
      </c>
      <c r="AB758" s="104" t="s">
        <v>3646</v>
      </c>
      <c r="AC758" s="72" t="s">
        <v>3370</v>
      </c>
      <c r="AD758" s="72" t="s">
        <v>99</v>
      </c>
      <c r="AE758" s="74" t="str">
        <f t="shared" si="57"/>
        <v>12</v>
      </c>
      <c r="AF758" s="74">
        <v>0.42</v>
      </c>
      <c r="AG758" s="75">
        <f t="shared" si="90"/>
        <v>0.588</v>
      </c>
      <c r="AH758" s="55">
        <f t="shared" si="2"/>
        <v>-0.585</v>
      </c>
      <c r="AI758" s="55">
        <f t="shared" si="9"/>
        <v>0.588</v>
      </c>
      <c r="AJ758" s="41">
        <f t="shared" si="3"/>
        <v>0.3538461538</v>
      </c>
      <c r="AK758" s="55"/>
      <c r="AL758" s="55"/>
      <c r="AM758" s="55"/>
      <c r="AN758" s="55"/>
      <c r="AO758" s="55"/>
      <c r="AP758" s="55"/>
      <c r="AQ758" s="55"/>
      <c r="AR758" s="55"/>
    </row>
    <row r="759" ht="15.75" customHeight="1">
      <c r="A759" s="290"/>
      <c r="B759" s="263" t="s">
        <v>45</v>
      </c>
      <c r="C759" s="291" t="s">
        <v>3647</v>
      </c>
      <c r="D759" s="292" t="s">
        <v>3648</v>
      </c>
      <c r="E759" s="106">
        <v>0.0</v>
      </c>
      <c r="F759" s="63">
        <v>0.0</v>
      </c>
      <c r="G759" s="63" t="s">
        <v>86</v>
      </c>
      <c r="H759" s="292" t="s">
        <v>3648</v>
      </c>
      <c r="I759" s="117" t="s">
        <v>3649</v>
      </c>
      <c r="J759" s="293"/>
      <c r="K759" s="293"/>
      <c r="L759" s="293"/>
      <c r="M759" s="263"/>
      <c r="N759" s="63">
        <v>0.0</v>
      </c>
      <c r="O759" s="67">
        <v>0.0</v>
      </c>
      <c r="P759" s="294"/>
      <c r="Q759" s="294"/>
      <c r="R759" s="294"/>
      <c r="S759" s="263"/>
      <c r="T759" s="263"/>
      <c r="U759" s="263"/>
      <c r="V759" s="263"/>
      <c r="W759" s="263"/>
      <c r="X759" s="263"/>
      <c r="Y759" s="295"/>
      <c r="Z759" s="296">
        <v>0.75</v>
      </c>
      <c r="AA759" s="290" t="s">
        <v>268</v>
      </c>
      <c r="AB759" s="104" t="s">
        <v>3650</v>
      </c>
      <c r="AC759" s="72" t="s">
        <v>3370</v>
      </c>
      <c r="AD759" s="72" t="s">
        <v>99</v>
      </c>
      <c r="AE759" s="74" t="str">
        <f t="shared" si="57"/>
        <v>12</v>
      </c>
      <c r="AF759" s="74">
        <v>0.32</v>
      </c>
      <c r="AG759" s="75">
        <f>AF759*0.89+AF759</f>
        <v>0.6048</v>
      </c>
      <c r="AH759" s="55">
        <f t="shared" si="2"/>
        <v>-0.675</v>
      </c>
      <c r="AI759" s="55">
        <f t="shared" si="9"/>
        <v>0.448</v>
      </c>
      <c r="AJ759" s="41">
        <f t="shared" si="3"/>
        <v>0.5733333333</v>
      </c>
      <c r="AK759" s="142"/>
      <c r="AL759" s="142"/>
      <c r="AM759" s="142"/>
      <c r="AN759" s="142"/>
      <c r="AO759" s="142"/>
      <c r="AP759" s="142"/>
      <c r="AQ759" s="142"/>
      <c r="AR759" s="142"/>
    </row>
    <row r="760" ht="15.75" customHeight="1">
      <c r="A760" s="300"/>
      <c r="B760" s="255" t="s">
        <v>45</v>
      </c>
      <c r="C760" s="301" t="s">
        <v>3651</v>
      </c>
      <c r="D760" s="94" t="s">
        <v>3652</v>
      </c>
      <c r="E760" s="77">
        <v>1.0</v>
      </c>
      <c r="F760" s="42">
        <v>0.0</v>
      </c>
      <c r="G760" s="42" t="s">
        <v>47</v>
      </c>
      <c r="H760" s="94" t="s">
        <v>3653</v>
      </c>
      <c r="I760" s="230" t="s">
        <v>3654</v>
      </c>
      <c r="J760" s="302"/>
      <c r="K760" s="302"/>
      <c r="L760" s="302"/>
      <c r="M760" s="255"/>
      <c r="N760" s="42">
        <v>1.0</v>
      </c>
      <c r="O760" s="49">
        <v>1000.0</v>
      </c>
      <c r="P760" s="303"/>
      <c r="Q760" s="303"/>
      <c r="R760" s="303"/>
      <c r="S760" s="255"/>
      <c r="T760" s="255"/>
      <c r="U760" s="255"/>
      <c r="V760" s="255"/>
      <c r="W760" s="255"/>
      <c r="X760" s="255"/>
      <c r="Y760" s="277"/>
      <c r="Z760" s="304">
        <v>1.85</v>
      </c>
      <c r="AA760" s="300" t="s">
        <v>262</v>
      </c>
      <c r="AB760" s="53" t="s">
        <v>3655</v>
      </c>
      <c r="AC760" s="54" t="s">
        <v>3370</v>
      </c>
      <c r="AD760" s="54" t="s">
        <v>92</v>
      </c>
      <c r="AE760" s="55" t="str">
        <f t="shared" si="57"/>
        <v>6</v>
      </c>
      <c r="AF760" s="55">
        <v>1.23</v>
      </c>
      <c r="AG760" s="56">
        <f>AF760*0.42+AF760</f>
        <v>1.7466</v>
      </c>
      <c r="AH760" s="55">
        <f t="shared" si="2"/>
        <v>-1.665</v>
      </c>
      <c r="AI760" s="55">
        <f t="shared" si="9"/>
        <v>1.722</v>
      </c>
      <c r="AJ760" s="41">
        <f t="shared" si="3"/>
        <v>0.3351351351</v>
      </c>
      <c r="AK760" s="55"/>
      <c r="AL760" s="55"/>
      <c r="AM760" s="55"/>
      <c r="AN760" s="55"/>
      <c r="AO760" s="55"/>
      <c r="AP760" s="55"/>
      <c r="AQ760" s="55"/>
      <c r="AR760" s="55"/>
    </row>
    <row r="761" ht="15.75" customHeight="1">
      <c r="A761" s="300"/>
      <c r="B761" s="255" t="s">
        <v>45</v>
      </c>
      <c r="C761" s="301" t="s">
        <v>3656</v>
      </c>
      <c r="D761" s="94" t="s">
        <v>3657</v>
      </c>
      <c r="E761" s="77">
        <v>1.0</v>
      </c>
      <c r="F761" s="42">
        <v>0.0</v>
      </c>
      <c r="G761" s="42" t="s">
        <v>47</v>
      </c>
      <c r="H761" s="94" t="s">
        <v>3658</v>
      </c>
      <c r="I761" s="230" t="s">
        <v>506</v>
      </c>
      <c r="J761" s="302"/>
      <c r="K761" s="302"/>
      <c r="L761" s="302"/>
      <c r="M761" s="255"/>
      <c r="N761" s="42">
        <v>1.0</v>
      </c>
      <c r="O761" s="49">
        <v>1000.0</v>
      </c>
      <c r="P761" s="303"/>
      <c r="Q761" s="303"/>
      <c r="R761" s="303"/>
      <c r="S761" s="255"/>
      <c r="T761" s="255"/>
      <c r="U761" s="255"/>
      <c r="V761" s="255"/>
      <c r="W761" s="255"/>
      <c r="X761" s="255"/>
      <c r="Y761" s="277"/>
      <c r="Z761" s="304">
        <v>3.45</v>
      </c>
      <c r="AA761" s="300" t="s">
        <v>262</v>
      </c>
      <c r="AB761" s="53" t="s">
        <v>3659</v>
      </c>
      <c r="AC761" s="54" t="s">
        <v>3370</v>
      </c>
      <c r="AD761" s="54" t="s">
        <v>92</v>
      </c>
      <c r="AE761" s="55" t="str">
        <f t="shared" si="57"/>
        <v>6</v>
      </c>
      <c r="AF761" s="55">
        <v>2.3</v>
      </c>
      <c r="AG761" s="56">
        <f>AF761*0.414+AF761</f>
        <v>3.2522</v>
      </c>
      <c r="AH761" s="55">
        <f t="shared" si="2"/>
        <v>-3.105</v>
      </c>
      <c r="AI761" s="55">
        <f t="shared" si="9"/>
        <v>3.22</v>
      </c>
      <c r="AJ761" s="41">
        <f t="shared" si="3"/>
        <v>0.3333333333</v>
      </c>
      <c r="AK761" s="55"/>
      <c r="AL761" s="55"/>
      <c r="AM761" s="55"/>
      <c r="AN761" s="55"/>
      <c r="AO761" s="55"/>
      <c r="AP761" s="55"/>
      <c r="AQ761" s="55"/>
      <c r="AR761" s="55"/>
    </row>
    <row r="762" ht="15.75" customHeight="1">
      <c r="A762" s="290"/>
      <c r="B762" s="263" t="s">
        <v>45</v>
      </c>
      <c r="C762" s="291" t="s">
        <v>3660</v>
      </c>
      <c r="D762" s="292" t="s">
        <v>3661</v>
      </c>
      <c r="E762" s="106">
        <v>0.0</v>
      </c>
      <c r="F762" s="63">
        <v>0.0</v>
      </c>
      <c r="G762" s="63" t="s">
        <v>86</v>
      </c>
      <c r="H762" s="292" t="s">
        <v>1605</v>
      </c>
      <c r="I762" s="117" t="s">
        <v>1606</v>
      </c>
      <c r="J762" s="293"/>
      <c r="K762" s="293"/>
      <c r="L762" s="293"/>
      <c r="M762" s="263"/>
      <c r="N762" s="63">
        <v>0.0</v>
      </c>
      <c r="O762" s="67">
        <v>0.0</v>
      </c>
      <c r="P762" s="294"/>
      <c r="Q762" s="294"/>
      <c r="R762" s="294"/>
      <c r="S762" s="263"/>
      <c r="T762" s="263"/>
      <c r="U762" s="263"/>
      <c r="V762" s="263"/>
      <c r="W762" s="263"/>
      <c r="X762" s="263"/>
      <c r="Y762" s="295"/>
      <c r="Z762" s="296">
        <v>4.0</v>
      </c>
      <c r="AA762" s="290" t="s">
        <v>97</v>
      </c>
      <c r="AB762" s="104" t="s">
        <v>3662</v>
      </c>
      <c r="AC762" s="72" t="s">
        <v>3370</v>
      </c>
      <c r="AD762" s="72" t="s">
        <v>92</v>
      </c>
      <c r="AE762" s="74" t="str">
        <f t="shared" si="57"/>
        <v>6</v>
      </c>
      <c r="AF762" s="74">
        <v>1.72</v>
      </c>
      <c r="AG762" s="75">
        <f>AF762*0.89+AF762</f>
        <v>3.2508</v>
      </c>
      <c r="AH762" s="55">
        <f t="shared" si="2"/>
        <v>-3.6</v>
      </c>
      <c r="AI762" s="55">
        <f t="shared" si="9"/>
        <v>2.408</v>
      </c>
      <c r="AJ762" s="41">
        <f t="shared" si="3"/>
        <v>0.57</v>
      </c>
      <c r="AK762" s="55"/>
      <c r="AL762" s="55"/>
      <c r="AM762" s="55"/>
      <c r="AN762" s="55"/>
      <c r="AO762" s="55"/>
      <c r="AP762" s="55"/>
      <c r="AQ762" s="55"/>
      <c r="AR762" s="55"/>
    </row>
    <row r="763" ht="15.75" customHeight="1">
      <c r="A763" s="290"/>
      <c r="B763" s="263" t="s">
        <v>45</v>
      </c>
      <c r="C763" s="291" t="s">
        <v>3663</v>
      </c>
      <c r="D763" s="292" t="s">
        <v>3664</v>
      </c>
      <c r="E763" s="106">
        <v>0.0</v>
      </c>
      <c r="F763" s="63">
        <v>0.0</v>
      </c>
      <c r="G763" s="63" t="s">
        <v>86</v>
      </c>
      <c r="H763" s="292" t="s">
        <v>3665</v>
      </c>
      <c r="I763" s="117" t="s">
        <v>3666</v>
      </c>
      <c r="J763" s="293"/>
      <c r="K763" s="293"/>
      <c r="L763" s="293"/>
      <c r="M763" s="263"/>
      <c r="N763" s="63">
        <v>0.0</v>
      </c>
      <c r="O763" s="67">
        <v>0.0</v>
      </c>
      <c r="P763" s="294"/>
      <c r="Q763" s="294"/>
      <c r="R763" s="294"/>
      <c r="S763" s="263"/>
      <c r="T763" s="263"/>
      <c r="U763" s="263"/>
      <c r="V763" s="263"/>
      <c r="W763" s="263"/>
      <c r="X763" s="263"/>
      <c r="Y763" s="295"/>
      <c r="Z763" s="296">
        <v>3.25</v>
      </c>
      <c r="AA763" s="290" t="s">
        <v>89</v>
      </c>
      <c r="AB763" s="104" t="s">
        <v>3667</v>
      </c>
      <c r="AC763" s="184" t="s">
        <v>3370</v>
      </c>
      <c r="AD763" s="184" t="s">
        <v>92</v>
      </c>
      <c r="AE763" s="74" t="str">
        <f t="shared" si="57"/>
        <v>6</v>
      </c>
      <c r="AF763" s="74">
        <v>1.5</v>
      </c>
      <c r="AG763" s="80">
        <f>AF763*0.5+AF763</f>
        <v>2.25</v>
      </c>
      <c r="AH763" s="55">
        <f t="shared" si="2"/>
        <v>-2.925</v>
      </c>
      <c r="AI763" s="55">
        <f t="shared" si="9"/>
        <v>2.1</v>
      </c>
      <c r="AJ763" s="41">
        <f t="shared" si="3"/>
        <v>0.5384615385</v>
      </c>
      <c r="AK763" s="74"/>
      <c r="AL763" s="74"/>
      <c r="AM763" s="74"/>
      <c r="AN763" s="74"/>
      <c r="AO763" s="74"/>
      <c r="AP763" s="74"/>
      <c r="AQ763" s="74"/>
      <c r="AR763" s="74"/>
    </row>
    <row r="764" ht="15.75" customHeight="1">
      <c r="A764" s="290"/>
      <c r="B764" s="263" t="s">
        <v>45</v>
      </c>
      <c r="C764" s="291" t="s">
        <v>3668</v>
      </c>
      <c r="D764" s="292" t="s">
        <v>3669</v>
      </c>
      <c r="E764" s="106">
        <v>0.0</v>
      </c>
      <c r="F764" s="63">
        <v>0.0</v>
      </c>
      <c r="G764" s="63" t="s">
        <v>86</v>
      </c>
      <c r="H764" s="292" t="s">
        <v>3614</v>
      </c>
      <c r="I764" s="117" t="s">
        <v>249</v>
      </c>
      <c r="J764" s="293"/>
      <c r="K764" s="293"/>
      <c r="L764" s="293"/>
      <c r="M764" s="263"/>
      <c r="N764" s="63">
        <v>0.0</v>
      </c>
      <c r="O764" s="67">
        <v>0.0</v>
      </c>
      <c r="P764" s="294"/>
      <c r="Q764" s="294"/>
      <c r="R764" s="294"/>
      <c r="S764" s="263"/>
      <c r="T764" s="263"/>
      <c r="U764" s="263"/>
      <c r="V764" s="263"/>
      <c r="W764" s="263"/>
      <c r="X764" s="263"/>
      <c r="Y764" s="295"/>
      <c r="Z764" s="296">
        <v>0.95</v>
      </c>
      <c r="AA764" s="290" t="s">
        <v>256</v>
      </c>
      <c r="AB764" s="122" t="s">
        <v>3670</v>
      </c>
      <c r="AC764" s="72" t="s">
        <v>3370</v>
      </c>
      <c r="AD764" s="72" t="s">
        <v>99</v>
      </c>
      <c r="AE764" s="55" t="str">
        <f t="shared" si="57"/>
        <v>12</v>
      </c>
      <c r="AF764" s="74">
        <v>0.62</v>
      </c>
      <c r="AG764" s="80">
        <f>AF764*0.4+AF764</f>
        <v>0.868</v>
      </c>
      <c r="AH764" s="55">
        <f t="shared" si="2"/>
        <v>-0.855</v>
      </c>
      <c r="AI764" s="55">
        <f t="shared" si="9"/>
        <v>0.868</v>
      </c>
      <c r="AJ764" s="41">
        <f t="shared" si="3"/>
        <v>0.3473684211</v>
      </c>
      <c r="AK764" s="74"/>
      <c r="AL764" s="74"/>
      <c r="AM764" s="74"/>
      <c r="AN764" s="74"/>
      <c r="AO764" s="74"/>
      <c r="AP764" s="74"/>
      <c r="AQ764" s="74"/>
      <c r="AR764" s="74"/>
    </row>
    <row r="765" ht="15.75" customHeight="1">
      <c r="A765" s="290"/>
      <c r="B765" s="263" t="s">
        <v>45</v>
      </c>
      <c r="C765" s="291" t="s">
        <v>3671</v>
      </c>
      <c r="D765" s="292" t="s">
        <v>3672</v>
      </c>
      <c r="E765" s="106">
        <v>0.0</v>
      </c>
      <c r="F765" s="63">
        <v>0.0</v>
      </c>
      <c r="G765" s="63" t="s">
        <v>86</v>
      </c>
      <c r="H765" s="292" t="s">
        <v>3673</v>
      </c>
      <c r="I765" s="117" t="s">
        <v>506</v>
      </c>
      <c r="J765" s="293"/>
      <c r="K765" s="293"/>
      <c r="L765" s="293"/>
      <c r="M765" s="263"/>
      <c r="N765" s="63">
        <v>0.0</v>
      </c>
      <c r="O765" s="67">
        <v>0.0</v>
      </c>
      <c r="P765" s="294"/>
      <c r="Q765" s="294"/>
      <c r="R765" s="294"/>
      <c r="S765" s="263"/>
      <c r="T765" s="263"/>
      <c r="U765" s="263"/>
      <c r="V765" s="263"/>
      <c r="W765" s="263"/>
      <c r="X765" s="263"/>
      <c r="Y765" s="295"/>
      <c r="Z765" s="323">
        <v>0.69</v>
      </c>
      <c r="AA765" s="290" t="s">
        <v>417</v>
      </c>
      <c r="AB765" s="104" t="s">
        <v>3674</v>
      </c>
      <c r="AC765" s="72" t="s">
        <v>3370</v>
      </c>
      <c r="AD765" s="72" t="s">
        <v>99</v>
      </c>
      <c r="AE765" s="55" t="str">
        <f t="shared" si="57"/>
        <v>12</v>
      </c>
      <c r="AF765" s="74">
        <v>0.45</v>
      </c>
      <c r="AG765" s="80">
        <f t="shared" ref="AG765:AG774" si="91">AF765*0.45+AF765</f>
        <v>0.6525</v>
      </c>
      <c r="AH765" s="55">
        <f t="shared" si="2"/>
        <v>-0.621</v>
      </c>
      <c r="AI765" s="55">
        <f t="shared" si="9"/>
        <v>0.63</v>
      </c>
      <c r="AJ765" s="41">
        <f t="shared" si="3"/>
        <v>0.347826087</v>
      </c>
      <c r="AK765" s="74"/>
      <c r="AL765" s="74"/>
      <c r="AM765" s="74"/>
      <c r="AN765" s="74"/>
      <c r="AO765" s="74"/>
      <c r="AP765" s="74"/>
      <c r="AQ765" s="74"/>
      <c r="AR765" s="74"/>
    </row>
    <row r="766" ht="15.75" customHeight="1">
      <c r="A766" s="324"/>
      <c r="B766" s="252" t="s">
        <v>45</v>
      </c>
      <c r="C766" s="325" t="s">
        <v>3675</v>
      </c>
      <c r="D766" s="326" t="s">
        <v>3676</v>
      </c>
      <c r="E766" s="106">
        <v>0.0</v>
      </c>
      <c r="F766" s="63">
        <v>0.0</v>
      </c>
      <c r="G766" s="63" t="s">
        <v>86</v>
      </c>
      <c r="H766" s="292" t="s">
        <v>3677</v>
      </c>
      <c r="I766" s="117" t="s">
        <v>506</v>
      </c>
      <c r="J766" s="293"/>
      <c r="K766" s="293"/>
      <c r="L766" s="293"/>
      <c r="M766" s="263"/>
      <c r="N766" s="63">
        <v>0.0</v>
      </c>
      <c r="O766" s="67">
        <v>0.0</v>
      </c>
      <c r="P766" s="327"/>
      <c r="Q766" s="327"/>
      <c r="R766" s="327"/>
      <c r="S766" s="295"/>
      <c r="T766" s="295"/>
      <c r="U766" s="295"/>
      <c r="V766" s="295"/>
      <c r="W766" s="295"/>
      <c r="X766" s="295"/>
      <c r="Y766" s="295"/>
      <c r="Z766" s="328">
        <v>0.9</v>
      </c>
      <c r="AA766" s="329" t="s">
        <v>417</v>
      </c>
      <c r="AB766" s="104" t="s">
        <v>3678</v>
      </c>
      <c r="AC766" s="154" t="s">
        <v>3370</v>
      </c>
      <c r="AD766" s="154" t="s">
        <v>99</v>
      </c>
      <c r="AE766" s="55" t="str">
        <f t="shared" si="57"/>
        <v>12</v>
      </c>
      <c r="AF766" s="330">
        <v>0.6</v>
      </c>
      <c r="AG766" s="80">
        <f t="shared" si="91"/>
        <v>0.87</v>
      </c>
      <c r="AH766" s="55">
        <f t="shared" si="2"/>
        <v>-0.81</v>
      </c>
      <c r="AI766" s="55">
        <f t="shared" si="9"/>
        <v>0.84</v>
      </c>
      <c r="AJ766" s="41">
        <f t="shared" si="3"/>
        <v>0.3333333333</v>
      </c>
      <c r="AK766" s="74"/>
      <c r="AL766" s="74"/>
      <c r="AM766" s="74"/>
      <c r="AN766" s="74"/>
      <c r="AO766" s="74"/>
      <c r="AP766" s="74"/>
      <c r="AQ766" s="74"/>
      <c r="AR766" s="74"/>
    </row>
    <row r="767" ht="15.75" customHeight="1">
      <c r="A767" s="290"/>
      <c r="B767" s="263" t="s">
        <v>45</v>
      </c>
      <c r="C767" s="291" t="s">
        <v>3679</v>
      </c>
      <c r="D767" s="292" t="s">
        <v>3680</v>
      </c>
      <c r="E767" s="106">
        <v>0.0</v>
      </c>
      <c r="F767" s="63">
        <v>0.0</v>
      </c>
      <c r="G767" s="63" t="s">
        <v>86</v>
      </c>
      <c r="H767" s="292" t="s">
        <v>3681</v>
      </c>
      <c r="I767" s="117" t="s">
        <v>506</v>
      </c>
      <c r="J767" s="293"/>
      <c r="K767" s="293"/>
      <c r="L767" s="293"/>
      <c r="M767" s="263"/>
      <c r="N767" s="63">
        <v>0.0</v>
      </c>
      <c r="O767" s="67">
        <v>0.0</v>
      </c>
      <c r="P767" s="294"/>
      <c r="Q767" s="294"/>
      <c r="R767" s="294"/>
      <c r="S767" s="263"/>
      <c r="T767" s="263"/>
      <c r="U767" s="263"/>
      <c r="V767" s="263"/>
      <c r="W767" s="263"/>
      <c r="X767" s="263"/>
      <c r="Y767" s="295"/>
      <c r="Z767" s="323">
        <v>1.05</v>
      </c>
      <c r="AA767" s="290" t="s">
        <v>417</v>
      </c>
      <c r="AB767" s="104" t="s">
        <v>3682</v>
      </c>
      <c r="AC767" s="72" t="s">
        <v>3370</v>
      </c>
      <c r="AD767" s="72" t="s">
        <v>92</v>
      </c>
      <c r="AE767" s="55" t="str">
        <f t="shared" si="57"/>
        <v>6</v>
      </c>
      <c r="AF767" s="331">
        <v>0.69</v>
      </c>
      <c r="AG767" s="80">
        <f t="shared" si="91"/>
        <v>1.0005</v>
      </c>
      <c r="AH767" s="55">
        <f t="shared" si="2"/>
        <v>-0.945</v>
      </c>
      <c r="AI767" s="55">
        <f t="shared" si="9"/>
        <v>0.966</v>
      </c>
      <c r="AJ767" s="41">
        <f t="shared" si="3"/>
        <v>0.3428571429</v>
      </c>
      <c r="AK767" s="55"/>
      <c r="AL767" s="55"/>
      <c r="AM767" s="55"/>
      <c r="AN767" s="55"/>
      <c r="AO767" s="55"/>
      <c r="AP767" s="55"/>
      <c r="AQ767" s="55"/>
      <c r="AR767" s="55"/>
    </row>
    <row r="768" ht="15.75" customHeight="1">
      <c r="A768" s="290"/>
      <c r="B768" s="263" t="s">
        <v>45</v>
      </c>
      <c r="C768" s="291" t="s">
        <v>3683</v>
      </c>
      <c r="D768" s="292" t="s">
        <v>3684</v>
      </c>
      <c r="E768" s="106">
        <v>0.0</v>
      </c>
      <c r="F768" s="63">
        <v>0.0</v>
      </c>
      <c r="G768" s="63" t="s">
        <v>47</v>
      </c>
      <c r="H768" s="292" t="s">
        <v>3685</v>
      </c>
      <c r="I768" s="117" t="s">
        <v>3686</v>
      </c>
      <c r="J768" s="293"/>
      <c r="K768" s="293"/>
      <c r="L768" s="293"/>
      <c r="M768" s="263"/>
      <c r="N768" s="63">
        <v>0.0</v>
      </c>
      <c r="O768" s="67">
        <v>0.0</v>
      </c>
      <c r="P768" s="294"/>
      <c r="Q768" s="294"/>
      <c r="R768" s="294"/>
      <c r="S768" s="263"/>
      <c r="T768" s="263"/>
      <c r="U768" s="263"/>
      <c r="V768" s="263"/>
      <c r="W768" s="263"/>
      <c r="X768" s="263"/>
      <c r="Y768" s="295"/>
      <c r="Z768" s="323">
        <v>6.5</v>
      </c>
      <c r="AA768" s="290" t="s">
        <v>417</v>
      </c>
      <c r="AB768" s="104" t="s">
        <v>3687</v>
      </c>
      <c r="AC768" s="72" t="s">
        <v>3370</v>
      </c>
      <c r="AD768" s="72" t="s">
        <v>498</v>
      </c>
      <c r="AE768" s="74" t="str">
        <f t="shared" si="57"/>
        <v>3</v>
      </c>
      <c r="AF768" s="331">
        <v>3.41</v>
      </c>
      <c r="AG768" s="80">
        <f t="shared" si="91"/>
        <v>4.9445</v>
      </c>
      <c r="AH768" s="55">
        <f t="shared" si="2"/>
        <v>-5.85</v>
      </c>
      <c r="AI768" s="55">
        <f t="shared" si="9"/>
        <v>4.774</v>
      </c>
      <c r="AJ768" s="41">
        <f t="shared" si="3"/>
        <v>0.4753846154</v>
      </c>
      <c r="AK768" s="74"/>
      <c r="AL768" s="74"/>
      <c r="AM768" s="74"/>
      <c r="AN768" s="74"/>
      <c r="AO768" s="74"/>
      <c r="AP768" s="74"/>
      <c r="AQ768" s="74"/>
      <c r="AR768" s="74"/>
    </row>
    <row r="769" ht="15.75" customHeight="1">
      <c r="A769" s="290"/>
      <c r="B769" s="263" t="s">
        <v>45</v>
      </c>
      <c r="C769" s="291" t="s">
        <v>3688</v>
      </c>
      <c r="D769" s="292" t="s">
        <v>3689</v>
      </c>
      <c r="E769" s="106">
        <v>0.0</v>
      </c>
      <c r="F769" s="63">
        <v>0.0</v>
      </c>
      <c r="G769" s="63" t="s">
        <v>86</v>
      </c>
      <c r="H769" s="292" t="s">
        <v>3690</v>
      </c>
      <c r="I769" s="117" t="s">
        <v>506</v>
      </c>
      <c r="J769" s="293"/>
      <c r="K769" s="293"/>
      <c r="L769" s="293"/>
      <c r="M769" s="263"/>
      <c r="N769" s="63">
        <v>0.0</v>
      </c>
      <c r="O769" s="67">
        <v>0.0</v>
      </c>
      <c r="P769" s="263"/>
      <c r="Q769" s="263"/>
      <c r="R769" s="263"/>
      <c r="S769" s="263"/>
      <c r="T769" s="263"/>
      <c r="U769" s="263"/>
      <c r="V769" s="263"/>
      <c r="W769" s="263"/>
      <c r="X769" s="263"/>
      <c r="Y769" s="295"/>
      <c r="Z769" s="323">
        <v>1.0</v>
      </c>
      <c r="AA769" s="290" t="s">
        <v>417</v>
      </c>
      <c r="AB769" s="332"/>
      <c r="AC769" s="72" t="s">
        <v>3370</v>
      </c>
      <c r="AD769" s="72" t="s">
        <v>99</v>
      </c>
      <c r="AE769" s="55" t="str">
        <f t="shared" si="57"/>
        <v>12</v>
      </c>
      <c r="AF769" s="331">
        <v>0.66</v>
      </c>
      <c r="AG769" s="80">
        <f t="shared" si="91"/>
        <v>0.957</v>
      </c>
      <c r="AH769" s="55">
        <f t="shared" si="2"/>
        <v>-0.9</v>
      </c>
      <c r="AI769" s="55">
        <f t="shared" si="9"/>
        <v>0.924</v>
      </c>
      <c r="AJ769" s="41">
        <f t="shared" si="3"/>
        <v>0.34</v>
      </c>
      <c r="AK769" s="74"/>
      <c r="AL769" s="74"/>
      <c r="AM769" s="74"/>
      <c r="AN769" s="74"/>
      <c r="AO769" s="74"/>
      <c r="AP769" s="74"/>
      <c r="AQ769" s="74"/>
      <c r="AR769" s="74"/>
    </row>
    <row r="770" ht="15.75" customHeight="1">
      <c r="A770" s="290"/>
      <c r="B770" s="263" t="s">
        <v>45</v>
      </c>
      <c r="C770" s="291" t="s">
        <v>3691</v>
      </c>
      <c r="D770" s="292" t="s">
        <v>3692</v>
      </c>
      <c r="E770" s="106">
        <v>0.0</v>
      </c>
      <c r="F770" s="63">
        <v>0.0</v>
      </c>
      <c r="G770" s="63" t="s">
        <v>86</v>
      </c>
      <c r="H770" s="292" t="s">
        <v>3693</v>
      </c>
      <c r="I770" s="117" t="s">
        <v>506</v>
      </c>
      <c r="J770" s="293"/>
      <c r="K770" s="293"/>
      <c r="L770" s="293"/>
      <c r="M770" s="263"/>
      <c r="N770" s="63">
        <v>0.0</v>
      </c>
      <c r="O770" s="67">
        <v>0.0</v>
      </c>
      <c r="P770" s="294"/>
      <c r="Q770" s="294"/>
      <c r="R770" s="294"/>
      <c r="S770" s="263"/>
      <c r="T770" s="263"/>
      <c r="U770" s="263"/>
      <c r="V770" s="263"/>
      <c r="W770" s="263"/>
      <c r="X770" s="263"/>
      <c r="Y770" s="295"/>
      <c r="Z770" s="296">
        <v>1.0</v>
      </c>
      <c r="AA770" s="290" t="s">
        <v>417</v>
      </c>
      <c r="AB770" s="332"/>
      <c r="AC770" s="72" t="s">
        <v>3370</v>
      </c>
      <c r="AD770" s="72" t="s">
        <v>99</v>
      </c>
      <c r="AE770" s="55" t="str">
        <f t="shared" si="57"/>
        <v>12</v>
      </c>
      <c r="AF770" s="74">
        <v>0.66</v>
      </c>
      <c r="AG770" s="80">
        <f t="shared" si="91"/>
        <v>0.957</v>
      </c>
      <c r="AH770" s="55">
        <f t="shared" si="2"/>
        <v>-0.9</v>
      </c>
      <c r="AI770" s="55">
        <f t="shared" si="9"/>
        <v>0.924</v>
      </c>
      <c r="AJ770" s="41">
        <f t="shared" si="3"/>
        <v>0.34</v>
      </c>
      <c r="AK770" s="74"/>
      <c r="AL770" s="74"/>
      <c r="AM770" s="74"/>
      <c r="AN770" s="74"/>
      <c r="AO770" s="74"/>
      <c r="AP770" s="74"/>
      <c r="AQ770" s="74"/>
      <c r="AR770" s="74"/>
    </row>
    <row r="771" ht="15.75" customHeight="1">
      <c r="A771" s="290"/>
      <c r="B771" s="263" t="s">
        <v>45</v>
      </c>
      <c r="C771" s="291" t="s">
        <v>3694</v>
      </c>
      <c r="D771" s="292" t="s">
        <v>3695</v>
      </c>
      <c r="E771" s="106">
        <v>0.0</v>
      </c>
      <c r="F771" s="63">
        <v>0.0</v>
      </c>
      <c r="G771" s="63" t="s">
        <v>86</v>
      </c>
      <c r="H771" s="292" t="s">
        <v>3696</v>
      </c>
      <c r="I771" s="64" t="s">
        <v>3697</v>
      </c>
      <c r="J771" s="65"/>
      <c r="K771" s="65"/>
      <c r="L771" s="65"/>
      <c r="M771" s="66"/>
      <c r="N771" s="63">
        <v>0.0</v>
      </c>
      <c r="O771" s="67">
        <v>0.0</v>
      </c>
      <c r="P771" s="294"/>
      <c r="Q771" s="294"/>
      <c r="R771" s="294"/>
      <c r="S771" s="263"/>
      <c r="T771" s="263"/>
      <c r="U771" s="263"/>
      <c r="V771" s="263"/>
      <c r="W771" s="263"/>
      <c r="X771" s="263"/>
      <c r="Y771" s="295"/>
      <c r="Z771" s="296">
        <v>0.49</v>
      </c>
      <c r="AA771" s="290" t="s">
        <v>417</v>
      </c>
      <c r="AB771" s="104" t="s">
        <v>3698</v>
      </c>
      <c r="AC771" s="72" t="s">
        <v>3370</v>
      </c>
      <c r="AD771" s="72" t="s">
        <v>99</v>
      </c>
      <c r="AE771" s="55" t="str">
        <f t="shared" si="57"/>
        <v>12</v>
      </c>
      <c r="AF771" s="74">
        <v>0.32</v>
      </c>
      <c r="AG771" s="80">
        <f t="shared" si="91"/>
        <v>0.464</v>
      </c>
      <c r="AH771" s="55">
        <f t="shared" si="2"/>
        <v>-0.441</v>
      </c>
      <c r="AI771" s="55">
        <f t="shared" si="9"/>
        <v>0.448</v>
      </c>
      <c r="AJ771" s="41">
        <f t="shared" si="3"/>
        <v>0.3469387755</v>
      </c>
      <c r="AK771" s="74"/>
      <c r="AL771" s="74"/>
      <c r="AM771" s="74"/>
      <c r="AN771" s="74"/>
      <c r="AO771" s="74"/>
      <c r="AP771" s="74"/>
      <c r="AQ771" s="74"/>
      <c r="AR771" s="74"/>
    </row>
    <row r="772" ht="15.75" customHeight="1">
      <c r="A772" s="290"/>
      <c r="B772" s="263" t="s">
        <v>45</v>
      </c>
      <c r="C772" s="291" t="s">
        <v>3699</v>
      </c>
      <c r="D772" s="292" t="s">
        <v>3700</v>
      </c>
      <c r="E772" s="106">
        <v>0.0</v>
      </c>
      <c r="F772" s="63">
        <v>0.0</v>
      </c>
      <c r="G772" s="63" t="s">
        <v>86</v>
      </c>
      <c r="H772" s="292" t="s">
        <v>3701</v>
      </c>
      <c r="I772" s="117" t="s">
        <v>3702</v>
      </c>
      <c r="J772" s="263"/>
      <c r="K772" s="263"/>
      <c r="L772" s="263"/>
      <c r="M772" s="263"/>
      <c r="N772" s="63">
        <v>0.0</v>
      </c>
      <c r="O772" s="67">
        <v>0.0</v>
      </c>
      <c r="P772" s="263"/>
      <c r="Q772" s="263"/>
      <c r="R772" s="263"/>
      <c r="S772" s="263"/>
      <c r="T772" s="263"/>
      <c r="U772" s="263"/>
      <c r="V772" s="263"/>
      <c r="W772" s="263"/>
      <c r="X772" s="263"/>
      <c r="Y772" s="295"/>
      <c r="Z772" s="296">
        <v>1.0</v>
      </c>
      <c r="AA772" s="290" t="s">
        <v>417</v>
      </c>
      <c r="AB772" s="104" t="s">
        <v>3703</v>
      </c>
      <c r="AC772" s="72" t="s">
        <v>3370</v>
      </c>
      <c r="AD772" s="72" t="s">
        <v>99</v>
      </c>
      <c r="AE772" s="74" t="str">
        <f t="shared" si="57"/>
        <v>12</v>
      </c>
      <c r="AF772" s="74">
        <v>0.66</v>
      </c>
      <c r="AG772" s="80">
        <f t="shared" si="91"/>
        <v>0.957</v>
      </c>
      <c r="AH772" s="55">
        <f t="shared" si="2"/>
        <v>-0.9</v>
      </c>
      <c r="AI772" s="55">
        <f t="shared" si="9"/>
        <v>0.924</v>
      </c>
      <c r="AJ772" s="41">
        <f t="shared" si="3"/>
        <v>0.34</v>
      </c>
      <c r="AK772" s="74"/>
      <c r="AL772" s="74"/>
      <c r="AM772" s="74"/>
      <c r="AN772" s="74"/>
      <c r="AO772" s="74"/>
      <c r="AP772" s="74"/>
      <c r="AQ772" s="74"/>
      <c r="AR772" s="74"/>
    </row>
    <row r="773" ht="15.75" customHeight="1">
      <c r="A773" s="290"/>
      <c r="B773" s="263" t="s">
        <v>45</v>
      </c>
      <c r="C773" s="291" t="s">
        <v>3704</v>
      </c>
      <c r="D773" s="292" t="s">
        <v>3705</v>
      </c>
      <c r="E773" s="106">
        <v>0.0</v>
      </c>
      <c r="F773" s="63">
        <v>0.0</v>
      </c>
      <c r="G773" s="63" t="s">
        <v>86</v>
      </c>
      <c r="H773" s="292" t="s">
        <v>3706</v>
      </c>
      <c r="I773" s="64" t="s">
        <v>3707</v>
      </c>
      <c r="J773" s="66"/>
      <c r="K773" s="66"/>
      <c r="L773" s="66"/>
      <c r="M773" s="66"/>
      <c r="N773" s="63">
        <v>0.0</v>
      </c>
      <c r="O773" s="67">
        <v>0.0</v>
      </c>
      <c r="P773" s="263"/>
      <c r="Q773" s="263"/>
      <c r="R773" s="263"/>
      <c r="S773" s="263"/>
      <c r="T773" s="263"/>
      <c r="U773" s="263"/>
      <c r="V773" s="263"/>
      <c r="W773" s="263"/>
      <c r="X773" s="263"/>
      <c r="Y773" s="295"/>
      <c r="Z773" s="296">
        <v>1.0</v>
      </c>
      <c r="AA773" s="290" t="s">
        <v>417</v>
      </c>
      <c r="AB773" s="104" t="s">
        <v>3708</v>
      </c>
      <c r="AC773" s="72" t="s">
        <v>3370</v>
      </c>
      <c r="AD773" s="72" t="s">
        <v>99</v>
      </c>
      <c r="AE773" s="74" t="str">
        <f t="shared" si="57"/>
        <v>12</v>
      </c>
      <c r="AF773" s="74">
        <v>0.66</v>
      </c>
      <c r="AG773" s="75">
        <f t="shared" si="91"/>
        <v>0.957</v>
      </c>
      <c r="AH773" s="74">
        <f t="shared" si="2"/>
        <v>-0.9</v>
      </c>
      <c r="AI773" s="74">
        <f t="shared" si="9"/>
        <v>0.924</v>
      </c>
      <c r="AJ773" s="41">
        <f t="shared" si="3"/>
        <v>0.34</v>
      </c>
      <c r="AK773" s="74"/>
      <c r="AL773" s="74"/>
      <c r="AM773" s="74"/>
      <c r="AN773" s="74"/>
      <c r="AO773" s="74"/>
      <c r="AP773" s="74"/>
      <c r="AQ773" s="74"/>
      <c r="AR773" s="74"/>
    </row>
    <row r="774" ht="15.75" customHeight="1">
      <c r="A774" s="290"/>
      <c r="B774" s="263" t="s">
        <v>45</v>
      </c>
      <c r="C774" s="291" t="s">
        <v>3709</v>
      </c>
      <c r="D774" s="292" t="s">
        <v>3710</v>
      </c>
      <c r="E774" s="106">
        <v>0.0</v>
      </c>
      <c r="F774" s="63">
        <v>0.0</v>
      </c>
      <c r="G774" s="63" t="s">
        <v>86</v>
      </c>
      <c r="H774" s="292" t="s">
        <v>3711</v>
      </c>
      <c r="I774" s="64" t="s">
        <v>506</v>
      </c>
      <c r="J774" s="65"/>
      <c r="K774" s="65"/>
      <c r="L774" s="65"/>
      <c r="M774" s="66"/>
      <c r="N774" s="63">
        <v>0.0</v>
      </c>
      <c r="O774" s="67">
        <v>0.0</v>
      </c>
      <c r="P774" s="294"/>
      <c r="Q774" s="294"/>
      <c r="R774" s="294"/>
      <c r="S774" s="263"/>
      <c r="T774" s="263"/>
      <c r="U774" s="263"/>
      <c r="V774" s="263"/>
      <c r="W774" s="263"/>
      <c r="X774" s="263"/>
      <c r="Y774" s="295"/>
      <c r="Z774" s="296">
        <v>1.0</v>
      </c>
      <c r="AA774" s="290" t="s">
        <v>417</v>
      </c>
      <c r="AB774" s="104" t="s">
        <v>3712</v>
      </c>
      <c r="AC774" s="72" t="s">
        <v>3370</v>
      </c>
      <c r="AD774" s="72" t="s">
        <v>99</v>
      </c>
      <c r="AE774" s="55" t="str">
        <f t="shared" si="57"/>
        <v>12</v>
      </c>
      <c r="AF774" s="74">
        <v>0.65</v>
      </c>
      <c r="AG774" s="80">
        <f t="shared" si="91"/>
        <v>0.9425</v>
      </c>
      <c r="AH774" s="55">
        <f t="shared" si="2"/>
        <v>-0.9</v>
      </c>
      <c r="AI774" s="55">
        <f t="shared" si="9"/>
        <v>0.91</v>
      </c>
      <c r="AJ774" s="41">
        <f t="shared" si="3"/>
        <v>0.35</v>
      </c>
      <c r="AK774" s="74"/>
      <c r="AL774" s="74"/>
      <c r="AM774" s="74"/>
      <c r="AN774" s="74"/>
      <c r="AO774" s="74"/>
      <c r="AP774" s="74"/>
      <c r="AQ774" s="74"/>
      <c r="AR774" s="74"/>
    </row>
    <row r="775" ht="15.75" customHeight="1">
      <c r="A775" s="290"/>
      <c r="B775" s="263" t="s">
        <v>45</v>
      </c>
      <c r="C775" s="291" t="s">
        <v>3713</v>
      </c>
      <c r="D775" s="292" t="s">
        <v>3714</v>
      </c>
      <c r="E775" s="106">
        <v>0.0</v>
      </c>
      <c r="F775" s="63">
        <v>0.0</v>
      </c>
      <c r="G775" s="63" t="s">
        <v>86</v>
      </c>
      <c r="H775" s="292" t="s">
        <v>3614</v>
      </c>
      <c r="I775" s="64" t="s">
        <v>3715</v>
      </c>
      <c r="J775" s="65"/>
      <c r="K775" s="65"/>
      <c r="L775" s="65"/>
      <c r="M775" s="66"/>
      <c r="N775" s="63">
        <v>0.0</v>
      </c>
      <c r="O775" s="67">
        <v>0.0</v>
      </c>
      <c r="P775" s="294"/>
      <c r="Q775" s="294"/>
      <c r="R775" s="294"/>
      <c r="S775" s="263"/>
      <c r="T775" s="263"/>
      <c r="U775" s="263"/>
      <c r="V775" s="263"/>
      <c r="W775" s="263"/>
      <c r="X775" s="263"/>
      <c r="Y775" s="295"/>
      <c r="Z775" s="296">
        <v>6.75</v>
      </c>
      <c r="AA775" s="290" t="s">
        <v>417</v>
      </c>
      <c r="AB775" s="104" t="s">
        <v>3716</v>
      </c>
      <c r="AC775" s="72" t="s">
        <v>3370</v>
      </c>
      <c r="AD775" s="72" t="s">
        <v>498</v>
      </c>
      <c r="AE775" s="55" t="str">
        <f t="shared" si="57"/>
        <v>3</v>
      </c>
      <c r="AF775" s="74">
        <v>2.24</v>
      </c>
      <c r="AG775" s="80">
        <f>AF775*1.68+AF775</f>
        <v>6.0032</v>
      </c>
      <c r="AH775" s="55">
        <f t="shared" si="2"/>
        <v>-6.075</v>
      </c>
      <c r="AI775" s="55">
        <f t="shared" si="9"/>
        <v>3.136</v>
      </c>
      <c r="AJ775" s="41">
        <f t="shared" si="3"/>
        <v>0.6681481481</v>
      </c>
      <c r="AK775" s="74"/>
      <c r="AL775" s="74"/>
      <c r="AM775" s="74"/>
      <c r="AN775" s="74"/>
      <c r="AO775" s="74"/>
      <c r="AP775" s="74"/>
      <c r="AQ775" s="74"/>
      <c r="AR775" s="74"/>
    </row>
    <row r="776" ht="15.75" customHeight="1">
      <c r="A776" s="290"/>
      <c r="B776" s="263" t="s">
        <v>45</v>
      </c>
      <c r="C776" s="291" t="s">
        <v>3717</v>
      </c>
      <c r="D776" s="292" t="s">
        <v>3718</v>
      </c>
      <c r="E776" s="333">
        <v>0.0</v>
      </c>
      <c r="F776" s="290">
        <v>0.0</v>
      </c>
      <c r="G776" s="290" t="s">
        <v>86</v>
      </c>
      <c r="H776" s="292" t="s">
        <v>3719</v>
      </c>
      <c r="I776" s="64" t="s">
        <v>506</v>
      </c>
      <c r="J776" s="65"/>
      <c r="K776" s="65"/>
      <c r="L776" s="293"/>
      <c r="M776" s="263"/>
      <c r="N776" s="63">
        <v>0.0</v>
      </c>
      <c r="O776" s="67">
        <v>0.0</v>
      </c>
      <c r="P776" s="294"/>
      <c r="Q776" s="294"/>
      <c r="R776" s="68"/>
      <c r="S776" s="66"/>
      <c r="T776" s="263"/>
      <c r="U776" s="263"/>
      <c r="V776" s="263"/>
      <c r="W776" s="263"/>
      <c r="X776" s="263"/>
      <c r="Y776" s="295"/>
      <c r="Z776" s="296">
        <v>0.8</v>
      </c>
      <c r="AA776" s="290" t="s">
        <v>417</v>
      </c>
      <c r="AB776" s="104" t="s">
        <v>3720</v>
      </c>
      <c r="AC776" s="72" t="s">
        <v>3370</v>
      </c>
      <c r="AD776" s="72" t="s">
        <v>99</v>
      </c>
      <c r="AE776" s="55" t="str">
        <f t="shared" si="57"/>
        <v>12</v>
      </c>
      <c r="AF776" s="74">
        <v>0.53</v>
      </c>
      <c r="AG776" s="80">
        <f t="shared" ref="AG776:AG778" si="92">AF776*0.45+AF776</f>
        <v>0.7685</v>
      </c>
      <c r="AH776" s="55">
        <f t="shared" si="2"/>
        <v>-0.72</v>
      </c>
      <c r="AI776" s="55">
        <f t="shared" si="9"/>
        <v>0.742</v>
      </c>
      <c r="AJ776" s="41">
        <f t="shared" si="3"/>
        <v>0.3375</v>
      </c>
      <c r="AK776" s="74"/>
      <c r="AL776" s="74"/>
      <c r="AM776" s="74"/>
      <c r="AN776" s="74"/>
      <c r="AO776" s="74"/>
      <c r="AP776" s="74"/>
      <c r="AQ776" s="74"/>
      <c r="AR776" s="74"/>
    </row>
    <row r="777" ht="15.75" customHeight="1">
      <c r="A777" s="290"/>
      <c r="B777" s="263" t="s">
        <v>45</v>
      </c>
      <c r="C777" s="291" t="s">
        <v>3721</v>
      </c>
      <c r="D777" s="292" t="s">
        <v>3722</v>
      </c>
      <c r="E777" s="106">
        <v>0.0</v>
      </c>
      <c r="F777" s="63">
        <v>0.0</v>
      </c>
      <c r="G777" s="63" t="s">
        <v>86</v>
      </c>
      <c r="H777" s="292" t="s">
        <v>3723</v>
      </c>
      <c r="I777" s="117" t="s">
        <v>506</v>
      </c>
      <c r="J777" s="293"/>
      <c r="K777" s="293"/>
      <c r="L777" s="293"/>
      <c r="M777" s="263"/>
      <c r="N777" s="63">
        <v>0.0</v>
      </c>
      <c r="O777" s="67">
        <v>0.0</v>
      </c>
      <c r="P777" s="294"/>
      <c r="Q777" s="294"/>
      <c r="R777" s="294"/>
      <c r="S777" s="263"/>
      <c r="T777" s="263"/>
      <c r="U777" s="263"/>
      <c r="V777" s="263"/>
      <c r="W777" s="263"/>
      <c r="X777" s="263"/>
      <c r="Y777" s="295"/>
      <c r="Z777" s="296">
        <v>3.75</v>
      </c>
      <c r="AA777" s="290" t="s">
        <v>417</v>
      </c>
      <c r="AB777" s="104" t="s">
        <v>3724</v>
      </c>
      <c r="AC777" s="72" t="s">
        <v>3370</v>
      </c>
      <c r="AD777" s="72" t="s">
        <v>92</v>
      </c>
      <c r="AE777" s="55" t="str">
        <f t="shared" si="57"/>
        <v>6</v>
      </c>
      <c r="AF777" s="74">
        <v>2.39</v>
      </c>
      <c r="AG777" s="80">
        <f t="shared" si="92"/>
        <v>3.4655</v>
      </c>
      <c r="AH777" s="55">
        <f t="shared" si="2"/>
        <v>-3.375</v>
      </c>
      <c r="AI777" s="55">
        <f t="shared" si="9"/>
        <v>3.346</v>
      </c>
      <c r="AJ777" s="41">
        <f t="shared" si="3"/>
        <v>0.3626666667</v>
      </c>
      <c r="AK777" s="74"/>
      <c r="AL777" s="74"/>
      <c r="AM777" s="74"/>
      <c r="AN777" s="74"/>
      <c r="AO777" s="74"/>
      <c r="AP777" s="74"/>
      <c r="AQ777" s="74"/>
      <c r="AR777" s="74"/>
    </row>
    <row r="778" ht="15.75" customHeight="1">
      <c r="A778" s="290"/>
      <c r="B778" s="263" t="s">
        <v>45</v>
      </c>
      <c r="C778" s="291" t="s">
        <v>3725</v>
      </c>
      <c r="D778" s="292" t="s">
        <v>3726</v>
      </c>
      <c r="E778" s="106">
        <v>0.0</v>
      </c>
      <c r="F778" s="63">
        <v>0.0</v>
      </c>
      <c r="G778" s="63" t="s">
        <v>86</v>
      </c>
      <c r="H778" s="292" t="s">
        <v>3727</v>
      </c>
      <c r="I778" s="117" t="s">
        <v>3728</v>
      </c>
      <c r="J778" s="293"/>
      <c r="K778" s="293"/>
      <c r="L778" s="293"/>
      <c r="M778" s="263"/>
      <c r="N778" s="63">
        <v>0.0</v>
      </c>
      <c r="O778" s="67">
        <v>0.0</v>
      </c>
      <c r="P778" s="294"/>
      <c r="Q778" s="294"/>
      <c r="R778" s="294"/>
      <c r="S778" s="263"/>
      <c r="T778" s="263"/>
      <c r="U778" s="263"/>
      <c r="V778" s="263"/>
      <c r="W778" s="263"/>
      <c r="X778" s="263"/>
      <c r="Y778" s="295"/>
      <c r="Z778" s="296">
        <v>9.95</v>
      </c>
      <c r="AA778" s="290" t="s">
        <v>417</v>
      </c>
      <c r="AB778" s="104" t="s">
        <v>3729</v>
      </c>
      <c r="AC778" s="72" t="s">
        <v>3370</v>
      </c>
      <c r="AD778" s="72" t="s">
        <v>498</v>
      </c>
      <c r="AE778" s="74" t="str">
        <f t="shared" si="57"/>
        <v>3</v>
      </c>
      <c r="AF778" s="74">
        <v>6.63</v>
      </c>
      <c r="AG778" s="80">
        <f t="shared" si="92"/>
        <v>9.6135</v>
      </c>
      <c r="AH778" s="55">
        <f t="shared" si="2"/>
        <v>-8.955</v>
      </c>
      <c r="AI778" s="55">
        <f t="shared" si="9"/>
        <v>9.282</v>
      </c>
      <c r="AJ778" s="41">
        <f t="shared" si="3"/>
        <v>0.3336683417</v>
      </c>
      <c r="AK778" s="74"/>
      <c r="AL778" s="74"/>
      <c r="AM778" s="74"/>
      <c r="AN778" s="74"/>
      <c r="AO778" s="74"/>
      <c r="AP778" s="74"/>
      <c r="AQ778" s="74"/>
      <c r="AR778" s="74"/>
    </row>
    <row r="779" ht="15.75" customHeight="1">
      <c r="A779" s="290"/>
      <c r="B779" s="263" t="s">
        <v>45</v>
      </c>
      <c r="C779" s="291" t="s">
        <v>3730</v>
      </c>
      <c r="D779" s="334" t="s">
        <v>3731</v>
      </c>
      <c r="E779" s="106">
        <v>0.0</v>
      </c>
      <c r="F779" s="63">
        <v>0.0</v>
      </c>
      <c r="G779" s="63" t="s">
        <v>86</v>
      </c>
      <c r="H779" s="334" t="s">
        <v>3732</v>
      </c>
      <c r="I779" s="117" t="s">
        <v>3733</v>
      </c>
      <c r="J779" s="293"/>
      <c r="K779" s="293"/>
      <c r="L779" s="293"/>
      <c r="M779" s="263"/>
      <c r="N779" s="63">
        <v>0.0</v>
      </c>
      <c r="O779" s="67">
        <v>0.0</v>
      </c>
      <c r="P779" s="294"/>
      <c r="Q779" s="294"/>
      <c r="R779" s="294"/>
      <c r="S779" s="263"/>
      <c r="T779" s="263"/>
      <c r="U779" s="263"/>
      <c r="V779" s="263"/>
      <c r="W779" s="263"/>
      <c r="X779" s="263"/>
      <c r="Y779" s="295"/>
      <c r="Z779" s="296">
        <v>1.95</v>
      </c>
      <c r="AA779" s="290" t="s">
        <v>262</v>
      </c>
      <c r="AB779" s="104" t="s">
        <v>330</v>
      </c>
      <c r="AC779" s="72" t="s">
        <v>3370</v>
      </c>
      <c r="AD779" s="72" t="s">
        <v>92</v>
      </c>
      <c r="AE779" s="55" t="str">
        <f t="shared" si="57"/>
        <v>6</v>
      </c>
      <c r="AF779" s="74">
        <v>0.65</v>
      </c>
      <c r="AG779" s="80">
        <f>AF779*1.69+AF779</f>
        <v>1.7485</v>
      </c>
      <c r="AH779" s="55">
        <f t="shared" si="2"/>
        <v>-1.755</v>
      </c>
      <c r="AI779" s="55">
        <f t="shared" si="9"/>
        <v>0.91</v>
      </c>
      <c r="AJ779" s="41">
        <f t="shared" si="3"/>
        <v>0.6666666667</v>
      </c>
      <c r="AK779" s="74"/>
      <c r="AL779" s="74"/>
      <c r="AM779" s="74"/>
      <c r="AN779" s="74"/>
      <c r="AO779" s="74"/>
      <c r="AP779" s="74"/>
      <c r="AQ779" s="74"/>
      <c r="AR779" s="74"/>
    </row>
    <row r="780" ht="15.75" customHeight="1">
      <c r="A780" s="290"/>
      <c r="B780" s="263" t="s">
        <v>45</v>
      </c>
      <c r="C780" s="291" t="s">
        <v>3734</v>
      </c>
      <c r="D780" s="335" t="s">
        <v>3735</v>
      </c>
      <c r="E780" s="106">
        <v>0.0</v>
      </c>
      <c r="F780" s="63">
        <v>0.0</v>
      </c>
      <c r="G780" s="63" t="s">
        <v>86</v>
      </c>
      <c r="H780" s="336" t="s">
        <v>3736</v>
      </c>
      <c r="I780" s="117" t="s">
        <v>3737</v>
      </c>
      <c r="J780" s="293"/>
      <c r="K780" s="293"/>
      <c r="L780" s="293"/>
      <c r="M780" s="263"/>
      <c r="N780" s="63">
        <v>0.0</v>
      </c>
      <c r="O780" s="67">
        <v>0.0</v>
      </c>
      <c r="P780" s="294"/>
      <c r="Q780" s="294"/>
      <c r="R780" s="294"/>
      <c r="S780" s="263"/>
      <c r="T780" s="263"/>
      <c r="U780" s="263"/>
      <c r="V780" s="263"/>
      <c r="W780" s="263"/>
      <c r="X780" s="263"/>
      <c r="Y780" s="295"/>
      <c r="Z780" s="296">
        <v>3.0</v>
      </c>
      <c r="AA780" s="290" t="s">
        <v>89</v>
      </c>
      <c r="AB780" s="104" t="s">
        <v>3738</v>
      </c>
      <c r="AC780" s="184" t="s">
        <v>3370</v>
      </c>
      <c r="AD780" s="184" t="s">
        <v>92</v>
      </c>
      <c r="AE780" s="55" t="str">
        <f t="shared" si="57"/>
        <v>6</v>
      </c>
      <c r="AF780" s="74">
        <v>1.27</v>
      </c>
      <c r="AG780" s="80">
        <f>AF780*0.93+AF780</f>
        <v>2.4511</v>
      </c>
      <c r="AH780" s="55">
        <f t="shared" si="2"/>
        <v>-2.7</v>
      </c>
      <c r="AI780" s="55">
        <f t="shared" si="9"/>
        <v>1.778</v>
      </c>
      <c r="AJ780" s="41">
        <f t="shared" si="3"/>
        <v>0.5766666667</v>
      </c>
      <c r="AK780" s="74"/>
      <c r="AL780" s="74"/>
      <c r="AM780" s="74"/>
      <c r="AN780" s="74"/>
      <c r="AO780" s="74"/>
      <c r="AP780" s="74"/>
      <c r="AQ780" s="74"/>
      <c r="AR780" s="74"/>
    </row>
    <row r="781" ht="15.75" customHeight="1">
      <c r="A781" s="297"/>
      <c r="B781" s="252" t="s">
        <v>45</v>
      </c>
      <c r="C781" s="337" t="s">
        <v>3739</v>
      </c>
      <c r="D781" s="299" t="s">
        <v>3740</v>
      </c>
      <c r="E781" s="106">
        <v>0.0</v>
      </c>
      <c r="F781" s="63">
        <v>0.0</v>
      </c>
      <c r="G781" s="63" t="s">
        <v>86</v>
      </c>
      <c r="H781" s="292" t="s">
        <v>3741</v>
      </c>
      <c r="I781" s="117" t="s">
        <v>3742</v>
      </c>
      <c r="J781" s="293"/>
      <c r="K781" s="293"/>
      <c r="L781" s="293"/>
      <c r="M781" s="263"/>
      <c r="N781" s="63">
        <v>0.0</v>
      </c>
      <c r="O781" s="67">
        <v>1000.0</v>
      </c>
      <c r="P781" s="294"/>
      <c r="Q781" s="294"/>
      <c r="R781" s="294"/>
      <c r="S781" s="263"/>
      <c r="T781" s="263"/>
      <c r="U781" s="263"/>
      <c r="V781" s="263"/>
      <c r="W781" s="263"/>
      <c r="X781" s="263"/>
      <c r="Y781" s="295"/>
      <c r="Z781" s="338">
        <v>2.15</v>
      </c>
      <c r="AA781" s="290" t="s">
        <v>256</v>
      </c>
      <c r="AB781" s="104" t="s">
        <v>3743</v>
      </c>
      <c r="AC781" s="72" t="s">
        <v>3370</v>
      </c>
      <c r="AD781" s="72" t="s">
        <v>2497</v>
      </c>
      <c r="AE781" s="55" t="str">
        <f t="shared" si="57"/>
        <v>18</v>
      </c>
      <c r="AF781" s="136">
        <v>1.5</v>
      </c>
      <c r="AG781" s="80">
        <f>AF781*0.4+AF781</f>
        <v>2.1</v>
      </c>
      <c r="AH781" s="55">
        <f t="shared" si="2"/>
        <v>-1.935</v>
      </c>
      <c r="AI781" s="55">
        <f t="shared" si="9"/>
        <v>2.1</v>
      </c>
      <c r="AJ781" s="41">
        <f t="shared" si="3"/>
        <v>0.3023255814</v>
      </c>
      <c r="AK781" s="55"/>
      <c r="AL781" s="55"/>
      <c r="AM781" s="55"/>
      <c r="AN781" s="55"/>
      <c r="AO781" s="55"/>
      <c r="AP781" s="55"/>
      <c r="AQ781" s="55"/>
      <c r="AR781" s="55"/>
    </row>
    <row r="782" ht="15.75" customHeight="1">
      <c r="A782" s="290"/>
      <c r="B782" s="263" t="s">
        <v>45</v>
      </c>
      <c r="C782" s="291" t="s">
        <v>3744</v>
      </c>
      <c r="D782" s="292" t="s">
        <v>3745</v>
      </c>
      <c r="E782" s="106">
        <v>0.0</v>
      </c>
      <c r="F782" s="63">
        <v>0.0</v>
      </c>
      <c r="G782" s="63" t="s">
        <v>86</v>
      </c>
      <c r="H782" s="292" t="s">
        <v>3746</v>
      </c>
      <c r="I782" s="117" t="s">
        <v>3746</v>
      </c>
      <c r="J782" s="293"/>
      <c r="K782" s="293"/>
      <c r="L782" s="293"/>
      <c r="M782" s="263"/>
      <c r="N782" s="63">
        <v>0.0</v>
      </c>
      <c r="O782" s="67">
        <v>0.0</v>
      </c>
      <c r="P782" s="294"/>
      <c r="Q782" s="294"/>
      <c r="R782" s="294"/>
      <c r="S782" s="263"/>
      <c r="T782" s="263"/>
      <c r="U782" s="263"/>
      <c r="V782" s="263"/>
      <c r="W782" s="263"/>
      <c r="X782" s="263"/>
      <c r="Y782" s="295"/>
      <c r="Z782" s="296">
        <v>0.89</v>
      </c>
      <c r="AA782" s="290" t="s">
        <v>417</v>
      </c>
      <c r="AB782" s="104" t="s">
        <v>3747</v>
      </c>
      <c r="AC782" s="72" t="s">
        <v>3370</v>
      </c>
      <c r="AD782" s="72" t="s">
        <v>99</v>
      </c>
      <c r="AE782" s="55" t="str">
        <f t="shared" si="57"/>
        <v>12</v>
      </c>
      <c r="AF782" s="74">
        <v>0.59</v>
      </c>
      <c r="AG782" s="80">
        <f t="shared" ref="AG782:AG784" si="93">AF782*0.45+AF782</f>
        <v>0.8555</v>
      </c>
      <c r="AH782" s="55">
        <f t="shared" si="2"/>
        <v>-0.801</v>
      </c>
      <c r="AI782" s="55">
        <f t="shared" si="9"/>
        <v>0.826</v>
      </c>
      <c r="AJ782" s="41">
        <f t="shared" si="3"/>
        <v>0.3370786517</v>
      </c>
      <c r="AK782" s="74"/>
      <c r="AL782" s="74"/>
      <c r="AM782" s="74"/>
      <c r="AN782" s="74"/>
      <c r="AO782" s="74"/>
      <c r="AP782" s="74"/>
      <c r="AQ782" s="74"/>
      <c r="AR782" s="74"/>
    </row>
    <row r="783" ht="15.75" customHeight="1">
      <c r="A783" s="290"/>
      <c r="B783" s="263" t="s">
        <v>45</v>
      </c>
      <c r="C783" s="291" t="s">
        <v>3748</v>
      </c>
      <c r="D783" s="292" t="s">
        <v>3749</v>
      </c>
      <c r="E783" s="106">
        <v>0.0</v>
      </c>
      <c r="F783" s="63">
        <v>0.0</v>
      </c>
      <c r="G783" s="63" t="s">
        <v>86</v>
      </c>
      <c r="H783" s="292" t="s">
        <v>3750</v>
      </c>
      <c r="I783" s="117" t="s">
        <v>3751</v>
      </c>
      <c r="J783" s="293"/>
      <c r="K783" s="293"/>
      <c r="L783" s="293"/>
      <c r="M783" s="263"/>
      <c r="N783" s="63">
        <v>0.0</v>
      </c>
      <c r="O783" s="67">
        <v>0.0</v>
      </c>
      <c r="P783" s="294"/>
      <c r="Q783" s="294"/>
      <c r="R783" s="294"/>
      <c r="S783" s="263"/>
      <c r="T783" s="263"/>
      <c r="U783" s="263"/>
      <c r="V783" s="263"/>
      <c r="W783" s="263"/>
      <c r="X783" s="263"/>
      <c r="Y783" s="295"/>
      <c r="Z783" s="296">
        <v>3.85</v>
      </c>
      <c r="AA783" s="290" t="s">
        <v>417</v>
      </c>
      <c r="AB783" s="104" t="s">
        <v>3752</v>
      </c>
      <c r="AC783" s="72" t="s">
        <v>3370</v>
      </c>
      <c r="AD783" s="72" t="s">
        <v>92</v>
      </c>
      <c r="AE783" s="74" t="str">
        <f t="shared" si="57"/>
        <v>6</v>
      </c>
      <c r="AF783" s="74">
        <v>2.53</v>
      </c>
      <c r="AG783" s="80">
        <f t="shared" si="93"/>
        <v>3.6685</v>
      </c>
      <c r="AH783" s="55">
        <f t="shared" si="2"/>
        <v>-3.465</v>
      </c>
      <c r="AI783" s="55">
        <f t="shared" si="9"/>
        <v>3.542</v>
      </c>
      <c r="AJ783" s="41">
        <f t="shared" si="3"/>
        <v>0.3428571429</v>
      </c>
      <c r="AK783" s="74"/>
      <c r="AL783" s="74"/>
      <c r="AM783" s="74"/>
      <c r="AN783" s="74"/>
      <c r="AO783" s="74"/>
      <c r="AP783" s="74"/>
      <c r="AQ783" s="74"/>
      <c r="AR783" s="74"/>
    </row>
    <row r="784" ht="15.75" customHeight="1">
      <c r="A784" s="290"/>
      <c r="B784" s="263" t="s">
        <v>45</v>
      </c>
      <c r="C784" s="291" t="s">
        <v>3753</v>
      </c>
      <c r="D784" s="292" t="s">
        <v>3754</v>
      </c>
      <c r="E784" s="106">
        <v>0.0</v>
      </c>
      <c r="F784" s="63">
        <v>0.0</v>
      </c>
      <c r="G784" s="63" t="s">
        <v>86</v>
      </c>
      <c r="H784" s="292" t="s">
        <v>3755</v>
      </c>
      <c r="I784" s="117" t="s">
        <v>3756</v>
      </c>
      <c r="J784" s="293"/>
      <c r="K784" s="293"/>
      <c r="L784" s="293"/>
      <c r="M784" s="263"/>
      <c r="N784" s="63">
        <v>0.0</v>
      </c>
      <c r="O784" s="67">
        <v>0.0</v>
      </c>
      <c r="P784" s="294"/>
      <c r="Q784" s="294"/>
      <c r="R784" s="294"/>
      <c r="S784" s="263"/>
      <c r="T784" s="263"/>
      <c r="U784" s="263"/>
      <c r="V784" s="263"/>
      <c r="W784" s="263"/>
      <c r="X784" s="263"/>
      <c r="Y784" s="295"/>
      <c r="Z784" s="296">
        <v>4.5</v>
      </c>
      <c r="AA784" s="290" t="s">
        <v>417</v>
      </c>
      <c r="AB784" s="104" t="s">
        <v>3757</v>
      </c>
      <c r="AC784" s="72" t="s">
        <v>3370</v>
      </c>
      <c r="AD784" s="72" t="s">
        <v>498</v>
      </c>
      <c r="AE784" s="55" t="str">
        <f t="shared" si="57"/>
        <v>3</v>
      </c>
      <c r="AF784" s="74">
        <v>2.92</v>
      </c>
      <c r="AG784" s="80">
        <f t="shared" si="93"/>
        <v>4.234</v>
      </c>
      <c r="AH784" s="55">
        <f t="shared" si="2"/>
        <v>-4.05</v>
      </c>
      <c r="AI784" s="55">
        <f t="shared" si="9"/>
        <v>4.088</v>
      </c>
      <c r="AJ784" s="41">
        <f t="shared" si="3"/>
        <v>0.3511111111</v>
      </c>
      <c r="AK784" s="55"/>
      <c r="AL784" s="55"/>
      <c r="AM784" s="55"/>
      <c r="AN784" s="55"/>
      <c r="AO784" s="55"/>
      <c r="AP784" s="55"/>
      <c r="AQ784" s="55"/>
      <c r="AR784" s="55"/>
    </row>
    <row r="785" ht="15.75" customHeight="1">
      <c r="A785" s="290"/>
      <c r="B785" s="263" t="s">
        <v>45</v>
      </c>
      <c r="C785" s="291" t="s">
        <v>3758</v>
      </c>
      <c r="D785" s="292" t="s">
        <v>3759</v>
      </c>
      <c r="E785" s="106">
        <v>0.0</v>
      </c>
      <c r="F785" s="63">
        <v>0.0</v>
      </c>
      <c r="G785" s="63" t="s">
        <v>86</v>
      </c>
      <c r="H785" s="292" t="s">
        <v>3760</v>
      </c>
      <c r="I785" s="117" t="s">
        <v>3761</v>
      </c>
      <c r="J785" s="293"/>
      <c r="K785" s="293"/>
      <c r="L785" s="293"/>
      <c r="M785" s="263"/>
      <c r="N785" s="63">
        <v>0.0</v>
      </c>
      <c r="O785" s="67">
        <v>0.0</v>
      </c>
      <c r="P785" s="294"/>
      <c r="Q785" s="294"/>
      <c r="R785" s="294"/>
      <c r="S785" s="263"/>
      <c r="T785" s="263"/>
      <c r="U785" s="263"/>
      <c r="V785" s="263"/>
      <c r="W785" s="263"/>
      <c r="X785" s="263"/>
      <c r="Y785" s="295"/>
      <c r="Z785" s="296">
        <v>5.25</v>
      </c>
      <c r="AA785" s="290" t="s">
        <v>417</v>
      </c>
      <c r="AB785" s="104" t="s">
        <v>3762</v>
      </c>
      <c r="AC785" s="72" t="s">
        <v>3370</v>
      </c>
      <c r="AD785" s="72" t="s">
        <v>498</v>
      </c>
      <c r="AE785" s="55" t="str">
        <f t="shared" si="57"/>
        <v>3</v>
      </c>
      <c r="AF785" s="74">
        <v>2.61</v>
      </c>
      <c r="AG785" s="80">
        <f>AF785*0.914+AF785</f>
        <v>4.99554</v>
      </c>
      <c r="AH785" s="55">
        <f t="shared" si="2"/>
        <v>-4.725</v>
      </c>
      <c r="AI785" s="55">
        <f t="shared" si="9"/>
        <v>3.654</v>
      </c>
      <c r="AJ785" s="41">
        <f t="shared" si="3"/>
        <v>0.5028571429</v>
      </c>
      <c r="AK785" s="74"/>
      <c r="AL785" s="74"/>
      <c r="AM785" s="74"/>
      <c r="AN785" s="74"/>
      <c r="AO785" s="74"/>
      <c r="AP785" s="74"/>
      <c r="AQ785" s="74"/>
      <c r="AR785" s="74"/>
    </row>
    <row r="786" ht="15.75" customHeight="1">
      <c r="A786" s="290"/>
      <c r="B786" s="263" t="s">
        <v>45</v>
      </c>
      <c r="C786" s="291" t="s">
        <v>3763</v>
      </c>
      <c r="D786" s="292" t="s">
        <v>3764</v>
      </c>
      <c r="E786" s="106">
        <v>0.0</v>
      </c>
      <c r="F786" s="63">
        <v>0.0</v>
      </c>
      <c r="G786" s="63" t="s">
        <v>86</v>
      </c>
      <c r="H786" s="292" t="s">
        <v>3765</v>
      </c>
      <c r="I786" s="117" t="s">
        <v>506</v>
      </c>
      <c r="J786" s="293"/>
      <c r="K786" s="293"/>
      <c r="L786" s="293"/>
      <c r="M786" s="263"/>
      <c r="N786" s="63">
        <v>0.0</v>
      </c>
      <c r="O786" s="67">
        <v>0.0</v>
      </c>
      <c r="P786" s="294"/>
      <c r="Q786" s="294"/>
      <c r="R786" s="294"/>
      <c r="S786" s="263"/>
      <c r="T786" s="263"/>
      <c r="U786" s="263"/>
      <c r="V786" s="263"/>
      <c r="W786" s="263"/>
      <c r="X786" s="263"/>
      <c r="Y786" s="295"/>
      <c r="Z786" s="296">
        <v>7.0</v>
      </c>
      <c r="AA786" s="290" t="s">
        <v>417</v>
      </c>
      <c r="AB786" s="104" t="s">
        <v>3766</v>
      </c>
      <c r="AC786" s="72" t="s">
        <v>3370</v>
      </c>
      <c r="AD786" s="72" t="s">
        <v>498</v>
      </c>
      <c r="AE786" s="55" t="str">
        <f t="shared" si="57"/>
        <v>3</v>
      </c>
      <c r="AF786" s="74">
        <v>4.54</v>
      </c>
      <c r="AG786" s="80">
        <f t="shared" ref="AG786:AG806" si="94">AF786*0.45+AF786</f>
        <v>6.583</v>
      </c>
      <c r="AH786" s="55">
        <f t="shared" si="2"/>
        <v>-6.3</v>
      </c>
      <c r="AI786" s="55">
        <f t="shared" si="9"/>
        <v>6.356</v>
      </c>
      <c r="AJ786" s="41">
        <f t="shared" si="3"/>
        <v>0.3514285714</v>
      </c>
      <c r="AK786" s="74"/>
      <c r="AL786" s="74"/>
      <c r="AM786" s="74"/>
      <c r="AN786" s="74"/>
      <c r="AO786" s="74"/>
      <c r="AP786" s="74"/>
      <c r="AQ786" s="74"/>
      <c r="AR786" s="74"/>
    </row>
    <row r="787" ht="15.75" customHeight="1">
      <c r="A787" s="290"/>
      <c r="B787" s="263" t="s">
        <v>45</v>
      </c>
      <c r="C787" s="291" t="s">
        <v>3767</v>
      </c>
      <c r="D787" s="292" t="s">
        <v>3768</v>
      </c>
      <c r="E787" s="106">
        <v>0.0</v>
      </c>
      <c r="F787" s="63">
        <v>0.0</v>
      </c>
      <c r="G787" s="63" t="s">
        <v>86</v>
      </c>
      <c r="H787" s="292" t="s">
        <v>3769</v>
      </c>
      <c r="I787" s="117" t="s">
        <v>3770</v>
      </c>
      <c r="J787" s="333">
        <v>0.0</v>
      </c>
      <c r="K787" s="333">
        <v>0.0</v>
      </c>
      <c r="L787" s="333">
        <v>0.0</v>
      </c>
      <c r="M787" s="333">
        <v>0.0</v>
      </c>
      <c r="N787" s="63">
        <v>0.0</v>
      </c>
      <c r="O787" s="67">
        <v>0.0</v>
      </c>
      <c r="P787" s="294"/>
      <c r="Q787" s="294"/>
      <c r="R787" s="294"/>
      <c r="S787" s="263"/>
      <c r="T787" s="263"/>
      <c r="U787" s="263"/>
      <c r="V787" s="263"/>
      <c r="W787" s="263"/>
      <c r="X787" s="263"/>
      <c r="Y787" s="295"/>
      <c r="Z787" s="296">
        <v>7.5</v>
      </c>
      <c r="AA787" s="290" t="s">
        <v>417</v>
      </c>
      <c r="AB787" s="104" t="s">
        <v>3771</v>
      </c>
      <c r="AC787" s="72" t="s">
        <v>3370</v>
      </c>
      <c r="AD787" s="72" t="s">
        <v>498</v>
      </c>
      <c r="AE787" s="55" t="str">
        <f t="shared" si="57"/>
        <v>3</v>
      </c>
      <c r="AF787" s="74">
        <v>4.81</v>
      </c>
      <c r="AG787" s="80">
        <f t="shared" si="94"/>
        <v>6.9745</v>
      </c>
      <c r="AH787" s="55">
        <f t="shared" si="2"/>
        <v>-6.75</v>
      </c>
      <c r="AI787" s="55">
        <f t="shared" si="9"/>
        <v>6.734</v>
      </c>
      <c r="AJ787" s="41">
        <f t="shared" si="3"/>
        <v>0.3586666667</v>
      </c>
      <c r="AK787" s="74"/>
      <c r="AL787" s="74"/>
      <c r="AM787" s="74"/>
      <c r="AN787" s="74"/>
      <c r="AO787" s="74"/>
      <c r="AP787" s="74"/>
      <c r="AQ787" s="74"/>
      <c r="AR787" s="74"/>
    </row>
    <row r="788" ht="15.75" customHeight="1">
      <c r="A788" s="290"/>
      <c r="B788" s="263" t="s">
        <v>45</v>
      </c>
      <c r="C788" s="291" t="s">
        <v>3772</v>
      </c>
      <c r="D788" s="292" t="s">
        <v>3773</v>
      </c>
      <c r="E788" s="106">
        <v>0.0</v>
      </c>
      <c r="F788" s="63">
        <v>0.0</v>
      </c>
      <c r="G788" s="63" t="s">
        <v>86</v>
      </c>
      <c r="H788" s="292" t="s">
        <v>3760</v>
      </c>
      <c r="I788" s="117" t="s">
        <v>3761</v>
      </c>
      <c r="J788" s="293"/>
      <c r="K788" s="293"/>
      <c r="L788" s="293"/>
      <c r="M788" s="263"/>
      <c r="N788" s="63">
        <v>0.0</v>
      </c>
      <c r="O788" s="67">
        <v>0.0</v>
      </c>
      <c r="P788" s="294"/>
      <c r="Q788" s="294"/>
      <c r="R788" s="294"/>
      <c r="S788" s="263"/>
      <c r="T788" s="263"/>
      <c r="U788" s="263"/>
      <c r="V788" s="263"/>
      <c r="W788" s="263"/>
      <c r="X788" s="263"/>
      <c r="Y788" s="295"/>
      <c r="Z788" s="296">
        <v>7.9</v>
      </c>
      <c r="AA788" s="290" t="s">
        <v>417</v>
      </c>
      <c r="AB788" s="104" t="s">
        <v>3774</v>
      </c>
      <c r="AC788" s="72" t="s">
        <v>3370</v>
      </c>
      <c r="AD788" s="72" t="s">
        <v>498</v>
      </c>
      <c r="AE788" s="55" t="str">
        <f t="shared" si="57"/>
        <v>3</v>
      </c>
      <c r="AF788" s="74">
        <v>5.27</v>
      </c>
      <c r="AG788" s="80">
        <f t="shared" si="94"/>
        <v>7.6415</v>
      </c>
      <c r="AH788" s="55">
        <f t="shared" si="2"/>
        <v>-7.11</v>
      </c>
      <c r="AI788" s="55">
        <f t="shared" si="9"/>
        <v>7.378</v>
      </c>
      <c r="AJ788" s="41">
        <f t="shared" si="3"/>
        <v>0.3329113924</v>
      </c>
      <c r="AK788" s="55"/>
      <c r="AL788" s="55"/>
      <c r="AM788" s="55"/>
      <c r="AN788" s="55"/>
      <c r="AO788" s="55"/>
      <c r="AP788" s="55"/>
      <c r="AQ788" s="55"/>
      <c r="AR788" s="55"/>
    </row>
    <row r="789" ht="15.75" customHeight="1">
      <c r="A789" s="297"/>
      <c r="B789" s="143" t="s">
        <v>45</v>
      </c>
      <c r="C789" s="339" t="s">
        <v>3775</v>
      </c>
      <c r="D789" s="340" t="s">
        <v>3776</v>
      </c>
      <c r="E789" s="106">
        <v>0.0</v>
      </c>
      <c r="F789" s="63">
        <v>0.0</v>
      </c>
      <c r="G789" s="63" t="s">
        <v>86</v>
      </c>
      <c r="H789" s="292" t="s">
        <v>3777</v>
      </c>
      <c r="I789" s="117" t="s">
        <v>3777</v>
      </c>
      <c r="J789" s="293"/>
      <c r="K789" s="293"/>
      <c r="L789" s="293"/>
      <c r="M789" s="263"/>
      <c r="N789" s="63">
        <v>0.0</v>
      </c>
      <c r="O789" s="67">
        <v>0.0</v>
      </c>
      <c r="P789" s="294"/>
      <c r="Q789" s="294"/>
      <c r="R789" s="294"/>
      <c r="S789" s="263"/>
      <c r="T789" s="263"/>
      <c r="U789" s="263"/>
      <c r="V789" s="263"/>
      <c r="W789" s="263"/>
      <c r="X789" s="263"/>
      <c r="Y789" s="295"/>
      <c r="Z789" s="296">
        <v>8.75</v>
      </c>
      <c r="AA789" s="290" t="s">
        <v>417</v>
      </c>
      <c r="AB789" s="104" t="s">
        <v>1220</v>
      </c>
      <c r="AC789" s="72" t="s">
        <v>3370</v>
      </c>
      <c r="AD789" s="72" t="s">
        <v>498</v>
      </c>
      <c r="AE789" s="55" t="str">
        <f t="shared" si="57"/>
        <v>3</v>
      </c>
      <c r="AF789" s="74">
        <v>5.27</v>
      </c>
      <c r="AG789" s="80">
        <f t="shared" si="94"/>
        <v>7.6415</v>
      </c>
      <c r="AH789" s="55">
        <f t="shared" si="2"/>
        <v>-7.875</v>
      </c>
      <c r="AI789" s="55">
        <f t="shared" si="9"/>
        <v>7.378</v>
      </c>
      <c r="AJ789" s="41">
        <f t="shared" si="3"/>
        <v>0.3977142857</v>
      </c>
      <c r="AK789" s="74"/>
      <c r="AL789" s="74"/>
      <c r="AM789" s="74"/>
      <c r="AN789" s="74"/>
      <c r="AO789" s="74"/>
      <c r="AP789" s="74"/>
      <c r="AQ789" s="74"/>
      <c r="AR789" s="74"/>
    </row>
    <row r="790" ht="15.75" customHeight="1">
      <c r="A790" s="290"/>
      <c r="B790" s="263" t="s">
        <v>45</v>
      </c>
      <c r="C790" s="291" t="s">
        <v>3778</v>
      </c>
      <c r="D790" s="292" t="s">
        <v>3779</v>
      </c>
      <c r="E790" s="106">
        <v>0.0</v>
      </c>
      <c r="F790" s="63">
        <v>0.0</v>
      </c>
      <c r="G790" s="63" t="s">
        <v>86</v>
      </c>
      <c r="H790" s="292" t="s">
        <v>3780</v>
      </c>
      <c r="I790" s="117" t="s">
        <v>3781</v>
      </c>
      <c r="J790" s="293"/>
      <c r="K790" s="293"/>
      <c r="L790" s="293"/>
      <c r="M790" s="263"/>
      <c r="N790" s="63">
        <v>0.0</v>
      </c>
      <c r="O790" s="67">
        <v>0.0</v>
      </c>
      <c r="P790" s="294"/>
      <c r="Q790" s="294"/>
      <c r="R790" s="294"/>
      <c r="S790" s="263"/>
      <c r="T790" s="263"/>
      <c r="U790" s="263"/>
      <c r="V790" s="263"/>
      <c r="W790" s="263"/>
      <c r="X790" s="263"/>
      <c r="Y790" s="295"/>
      <c r="Z790" s="296">
        <v>0.69</v>
      </c>
      <c r="AA790" s="290" t="s">
        <v>417</v>
      </c>
      <c r="AB790" s="104" t="s">
        <v>3782</v>
      </c>
      <c r="AC790" s="72" t="s">
        <v>3370</v>
      </c>
      <c r="AD790" s="72" t="s">
        <v>99</v>
      </c>
      <c r="AE790" s="55" t="str">
        <f t="shared" si="57"/>
        <v>12</v>
      </c>
      <c r="AF790" s="74">
        <v>0.46</v>
      </c>
      <c r="AG790" s="80">
        <f t="shared" si="94"/>
        <v>0.667</v>
      </c>
      <c r="AH790" s="55">
        <f t="shared" si="2"/>
        <v>-0.621</v>
      </c>
      <c r="AI790" s="55">
        <f t="shared" si="9"/>
        <v>0.644</v>
      </c>
      <c r="AJ790" s="41">
        <f t="shared" si="3"/>
        <v>0.3333333333</v>
      </c>
      <c r="AK790" s="74"/>
      <c r="AL790" s="74"/>
      <c r="AM790" s="74"/>
      <c r="AN790" s="74"/>
      <c r="AO790" s="74"/>
      <c r="AP790" s="74"/>
      <c r="AQ790" s="74"/>
      <c r="AR790" s="74"/>
    </row>
    <row r="791" ht="15.75" customHeight="1">
      <c r="A791" s="290"/>
      <c r="B791" s="263" t="s">
        <v>45</v>
      </c>
      <c r="C791" s="291" t="s">
        <v>3783</v>
      </c>
      <c r="D791" s="292" t="s">
        <v>3784</v>
      </c>
      <c r="E791" s="106">
        <v>0.0</v>
      </c>
      <c r="F791" s="63">
        <v>0.0</v>
      </c>
      <c r="G791" s="63" t="s">
        <v>86</v>
      </c>
      <c r="H791" s="292" t="s">
        <v>3785</v>
      </c>
      <c r="I791" s="117" t="s">
        <v>3786</v>
      </c>
      <c r="J791" s="293"/>
      <c r="K791" s="293"/>
      <c r="L791" s="293"/>
      <c r="M791" s="263"/>
      <c r="N791" s="63">
        <v>0.0</v>
      </c>
      <c r="O791" s="67">
        <v>0.0</v>
      </c>
      <c r="P791" s="294"/>
      <c r="Q791" s="294"/>
      <c r="R791" s="294"/>
      <c r="S791" s="263"/>
      <c r="T791" s="263"/>
      <c r="U791" s="263"/>
      <c r="V791" s="263"/>
      <c r="W791" s="263"/>
      <c r="X791" s="263"/>
      <c r="Y791" s="295"/>
      <c r="Z791" s="296">
        <v>0.85</v>
      </c>
      <c r="AA791" s="290" t="s">
        <v>417</v>
      </c>
      <c r="AB791" s="104" t="s">
        <v>3787</v>
      </c>
      <c r="AC791" s="72" t="s">
        <v>3370</v>
      </c>
      <c r="AD791" s="72" t="s">
        <v>99</v>
      </c>
      <c r="AE791" s="55" t="str">
        <f t="shared" si="57"/>
        <v>12</v>
      </c>
      <c r="AF791" s="74">
        <v>0.45</v>
      </c>
      <c r="AG791" s="80">
        <f t="shared" si="94"/>
        <v>0.6525</v>
      </c>
      <c r="AH791" s="55">
        <f t="shared" si="2"/>
        <v>-0.765</v>
      </c>
      <c r="AI791" s="55">
        <f t="shared" si="9"/>
        <v>0.63</v>
      </c>
      <c r="AJ791" s="41">
        <f t="shared" si="3"/>
        <v>0.4705882353</v>
      </c>
      <c r="AK791" s="74"/>
      <c r="AL791" s="74"/>
      <c r="AM791" s="74"/>
      <c r="AN791" s="74"/>
      <c r="AO791" s="74"/>
      <c r="AP791" s="74"/>
      <c r="AQ791" s="74"/>
      <c r="AR791" s="74"/>
    </row>
    <row r="792" ht="15.75" customHeight="1">
      <c r="A792" s="290"/>
      <c r="B792" s="263" t="s">
        <v>45</v>
      </c>
      <c r="C792" s="291" t="s">
        <v>3788</v>
      </c>
      <c r="D792" s="292" t="s">
        <v>3789</v>
      </c>
      <c r="E792" s="106">
        <v>0.0</v>
      </c>
      <c r="F792" s="63">
        <v>0.0</v>
      </c>
      <c r="G792" s="63" t="s">
        <v>86</v>
      </c>
      <c r="H792" s="292" t="s">
        <v>3789</v>
      </c>
      <c r="I792" s="117" t="s">
        <v>506</v>
      </c>
      <c r="J792" s="293"/>
      <c r="K792" s="293"/>
      <c r="L792" s="293"/>
      <c r="M792" s="263"/>
      <c r="N792" s="63">
        <v>0.0</v>
      </c>
      <c r="O792" s="67">
        <v>0.0</v>
      </c>
      <c r="P792" s="263"/>
      <c r="Q792" s="263"/>
      <c r="R792" s="263"/>
      <c r="S792" s="263"/>
      <c r="T792" s="263"/>
      <c r="U792" s="263"/>
      <c r="V792" s="263"/>
      <c r="W792" s="263"/>
      <c r="X792" s="263"/>
      <c r="Y792" s="295"/>
      <c r="Z792" s="296">
        <v>1.0</v>
      </c>
      <c r="AA792" s="290" t="s">
        <v>417</v>
      </c>
      <c r="AB792" s="104" t="s">
        <v>3790</v>
      </c>
      <c r="AC792" s="72" t="s">
        <v>3370</v>
      </c>
      <c r="AD792" s="72" t="s">
        <v>92</v>
      </c>
      <c r="AE792" s="55" t="str">
        <f t="shared" si="57"/>
        <v>6</v>
      </c>
      <c r="AF792" s="74">
        <v>0.66</v>
      </c>
      <c r="AG792" s="80">
        <f t="shared" si="94"/>
        <v>0.957</v>
      </c>
      <c r="AH792" s="55">
        <f t="shared" si="2"/>
        <v>-0.9</v>
      </c>
      <c r="AI792" s="55">
        <f t="shared" si="9"/>
        <v>0.924</v>
      </c>
      <c r="AJ792" s="41">
        <f t="shared" si="3"/>
        <v>0.34</v>
      </c>
      <c r="AK792" s="74"/>
      <c r="AL792" s="74"/>
      <c r="AM792" s="74"/>
      <c r="AN792" s="74"/>
      <c r="AO792" s="74"/>
      <c r="AP792" s="74"/>
      <c r="AQ792" s="74"/>
      <c r="AR792" s="74"/>
    </row>
    <row r="793" ht="15.75" customHeight="1">
      <c r="A793" s="290"/>
      <c r="B793" s="263" t="s">
        <v>45</v>
      </c>
      <c r="C793" s="291" t="s">
        <v>3791</v>
      </c>
      <c r="D793" s="292" t="s">
        <v>3792</v>
      </c>
      <c r="E793" s="106">
        <v>0.0</v>
      </c>
      <c r="F793" s="63">
        <v>0.0</v>
      </c>
      <c r="G793" s="63" t="s">
        <v>86</v>
      </c>
      <c r="H793" s="292" t="s">
        <v>3792</v>
      </c>
      <c r="I793" s="117" t="s">
        <v>506</v>
      </c>
      <c r="J793" s="293"/>
      <c r="K793" s="293"/>
      <c r="L793" s="293"/>
      <c r="M793" s="263"/>
      <c r="N793" s="63">
        <v>0.0</v>
      </c>
      <c r="O793" s="67">
        <v>0.0</v>
      </c>
      <c r="P793" s="263"/>
      <c r="Q793" s="263"/>
      <c r="R793" s="263"/>
      <c r="S793" s="263"/>
      <c r="T793" s="263"/>
      <c r="U793" s="263"/>
      <c r="V793" s="263"/>
      <c r="W793" s="263"/>
      <c r="X793" s="263"/>
      <c r="Y793" s="295"/>
      <c r="Z793" s="296">
        <v>1.0</v>
      </c>
      <c r="AA793" s="290" t="s">
        <v>417</v>
      </c>
      <c r="AB793" s="104" t="s">
        <v>3793</v>
      </c>
      <c r="AC793" s="72" t="s">
        <v>3370</v>
      </c>
      <c r="AD793" s="72" t="s">
        <v>92</v>
      </c>
      <c r="AE793" s="55" t="str">
        <f t="shared" si="57"/>
        <v>6</v>
      </c>
      <c r="AF793" s="74">
        <v>0.66</v>
      </c>
      <c r="AG793" s="80">
        <f t="shared" si="94"/>
        <v>0.957</v>
      </c>
      <c r="AH793" s="55">
        <f t="shared" si="2"/>
        <v>-0.9</v>
      </c>
      <c r="AI793" s="55">
        <f t="shared" si="9"/>
        <v>0.924</v>
      </c>
      <c r="AJ793" s="41">
        <f t="shared" si="3"/>
        <v>0.34</v>
      </c>
      <c r="AK793" s="55"/>
      <c r="AL793" s="55"/>
      <c r="AM793" s="55"/>
      <c r="AN793" s="55"/>
      <c r="AO793" s="55"/>
      <c r="AP793" s="55"/>
      <c r="AQ793" s="55"/>
      <c r="AR793" s="55"/>
    </row>
    <row r="794" ht="15.75" customHeight="1">
      <c r="A794" s="290"/>
      <c r="B794" s="263" t="s">
        <v>45</v>
      </c>
      <c r="C794" s="291" t="s">
        <v>3794</v>
      </c>
      <c r="D794" s="292" t="s">
        <v>3795</v>
      </c>
      <c r="E794" s="106">
        <v>0.0</v>
      </c>
      <c r="F794" s="63">
        <v>0.0</v>
      </c>
      <c r="G794" s="63" t="s">
        <v>86</v>
      </c>
      <c r="H794" s="102" t="s">
        <v>3796</v>
      </c>
      <c r="I794" s="64" t="s">
        <v>3797</v>
      </c>
      <c r="J794" s="65"/>
      <c r="K794" s="65"/>
      <c r="L794" s="65"/>
      <c r="M794" s="66"/>
      <c r="N794" s="63">
        <v>0.0</v>
      </c>
      <c r="O794" s="67">
        <v>0.0</v>
      </c>
      <c r="P794" s="294"/>
      <c r="Q794" s="294"/>
      <c r="R794" s="294"/>
      <c r="S794" s="263"/>
      <c r="T794" s="263"/>
      <c r="U794" s="263"/>
      <c r="V794" s="263"/>
      <c r="W794" s="263"/>
      <c r="X794" s="263"/>
      <c r="Y794" s="295"/>
      <c r="Z794" s="296">
        <v>1.05</v>
      </c>
      <c r="AA794" s="290" t="s">
        <v>417</v>
      </c>
      <c r="AB794" s="341"/>
      <c r="AC794" s="72" t="s">
        <v>3370</v>
      </c>
      <c r="AD794" s="72" t="s">
        <v>92</v>
      </c>
      <c r="AE794" s="74" t="str">
        <f t="shared" si="57"/>
        <v>6</v>
      </c>
      <c r="AF794" s="74">
        <v>0.7</v>
      </c>
      <c r="AG794" s="80">
        <f t="shared" si="94"/>
        <v>1.015</v>
      </c>
      <c r="AH794" s="55">
        <f t="shared" si="2"/>
        <v>-0.945</v>
      </c>
      <c r="AI794" s="55">
        <f t="shared" si="9"/>
        <v>0.98</v>
      </c>
      <c r="AJ794" s="41">
        <f t="shared" si="3"/>
        <v>0.3333333333</v>
      </c>
      <c r="AK794" s="74"/>
      <c r="AL794" s="74"/>
      <c r="AM794" s="74"/>
      <c r="AN794" s="74"/>
      <c r="AO794" s="74"/>
      <c r="AP794" s="74"/>
      <c r="AQ794" s="74"/>
      <c r="AR794" s="74"/>
    </row>
    <row r="795" ht="15.75" customHeight="1">
      <c r="A795" s="300"/>
      <c r="B795" s="255" t="s">
        <v>45</v>
      </c>
      <c r="C795" s="301" t="s">
        <v>3798</v>
      </c>
      <c r="D795" s="94" t="s">
        <v>3799</v>
      </c>
      <c r="E795" s="77">
        <v>1.0</v>
      </c>
      <c r="F795" s="42">
        <v>0.0</v>
      </c>
      <c r="G795" s="42" t="s">
        <v>47</v>
      </c>
      <c r="H795" s="94" t="s">
        <v>3800</v>
      </c>
      <c r="I795" s="230" t="s">
        <v>3801</v>
      </c>
      <c r="J795" s="302"/>
      <c r="K795" s="302"/>
      <c r="L795" s="302"/>
      <c r="M795" s="255"/>
      <c r="N795" s="42">
        <v>1.0</v>
      </c>
      <c r="O795" s="49">
        <v>1000.0</v>
      </c>
      <c r="P795" s="303"/>
      <c r="Q795" s="303"/>
      <c r="R795" s="303"/>
      <c r="S795" s="255"/>
      <c r="T795" s="255"/>
      <c r="U795" s="255"/>
      <c r="V795" s="255"/>
      <c r="W795" s="255"/>
      <c r="X795" s="255"/>
      <c r="Y795" s="277"/>
      <c r="Z795" s="304">
        <v>1.09</v>
      </c>
      <c r="AA795" s="300" t="s">
        <v>417</v>
      </c>
      <c r="AB795" s="53" t="s">
        <v>3802</v>
      </c>
      <c r="AC795" s="54" t="s">
        <v>3370</v>
      </c>
      <c r="AD795" s="54" t="s">
        <v>92</v>
      </c>
      <c r="AE795" s="55" t="str">
        <f t="shared" si="57"/>
        <v>6</v>
      </c>
      <c r="AF795" s="55">
        <v>0.65</v>
      </c>
      <c r="AG795" s="56">
        <f t="shared" si="94"/>
        <v>0.9425</v>
      </c>
      <c r="AH795" s="55">
        <f t="shared" si="2"/>
        <v>-0.981</v>
      </c>
      <c r="AI795" s="55">
        <f t="shared" si="9"/>
        <v>0.91</v>
      </c>
      <c r="AJ795" s="41">
        <f t="shared" si="3"/>
        <v>0.4036697248</v>
      </c>
      <c r="AK795" s="55"/>
      <c r="AL795" s="55"/>
      <c r="AM795" s="55"/>
      <c r="AN795" s="55"/>
      <c r="AO795" s="55"/>
      <c r="AP795" s="55"/>
      <c r="AQ795" s="55"/>
      <c r="AR795" s="55"/>
    </row>
    <row r="796" ht="15.75" customHeight="1">
      <c r="A796" s="290"/>
      <c r="B796" s="263" t="s">
        <v>45</v>
      </c>
      <c r="C796" s="291" t="s">
        <v>3803</v>
      </c>
      <c r="D796" s="292" t="s">
        <v>3804</v>
      </c>
      <c r="E796" s="106">
        <v>0.0</v>
      </c>
      <c r="F796" s="63">
        <v>0.0</v>
      </c>
      <c r="G796" s="63" t="s">
        <v>86</v>
      </c>
      <c r="H796" s="102" t="s">
        <v>3804</v>
      </c>
      <c r="I796" s="64" t="s">
        <v>506</v>
      </c>
      <c r="J796" s="65"/>
      <c r="K796" s="65"/>
      <c r="L796" s="65"/>
      <c r="M796" s="66"/>
      <c r="N796" s="63">
        <v>0.0</v>
      </c>
      <c r="O796" s="67">
        <v>0.0</v>
      </c>
      <c r="P796" s="294"/>
      <c r="Q796" s="294"/>
      <c r="R796" s="294"/>
      <c r="S796" s="263"/>
      <c r="T796" s="263"/>
      <c r="U796" s="263"/>
      <c r="V796" s="263"/>
      <c r="W796" s="263"/>
      <c r="X796" s="263"/>
      <c r="Y796" s="295"/>
      <c r="Z796" s="296">
        <v>3.25</v>
      </c>
      <c r="AA796" s="290" t="s">
        <v>417</v>
      </c>
      <c r="AB796" s="104" t="s">
        <v>3805</v>
      </c>
      <c r="AC796" s="72" t="s">
        <v>3370</v>
      </c>
      <c r="AD796" s="72" t="s">
        <v>92</v>
      </c>
      <c r="AE796" s="55" t="str">
        <f t="shared" si="57"/>
        <v>6</v>
      </c>
      <c r="AF796" s="74">
        <v>2.12</v>
      </c>
      <c r="AG796" s="80">
        <f t="shared" si="94"/>
        <v>3.074</v>
      </c>
      <c r="AH796" s="55">
        <f t="shared" si="2"/>
        <v>-2.925</v>
      </c>
      <c r="AI796" s="55">
        <f t="shared" si="9"/>
        <v>2.968</v>
      </c>
      <c r="AJ796" s="41">
        <f t="shared" si="3"/>
        <v>0.3476923077</v>
      </c>
      <c r="AK796" s="74"/>
      <c r="AL796" s="74"/>
      <c r="AM796" s="74"/>
      <c r="AN796" s="74"/>
      <c r="AO796" s="74"/>
      <c r="AP796" s="74"/>
      <c r="AQ796" s="74"/>
      <c r="AR796" s="74"/>
    </row>
    <row r="797" ht="15.75" customHeight="1">
      <c r="A797" s="290"/>
      <c r="B797" s="263" t="s">
        <v>45</v>
      </c>
      <c r="C797" s="291" t="s">
        <v>3806</v>
      </c>
      <c r="D797" s="292" t="s">
        <v>3807</v>
      </c>
      <c r="E797" s="106">
        <v>0.0</v>
      </c>
      <c r="F797" s="63">
        <v>0.0</v>
      </c>
      <c r="G797" s="63" t="s">
        <v>86</v>
      </c>
      <c r="H797" s="292" t="s">
        <v>3807</v>
      </c>
      <c r="I797" s="117" t="s">
        <v>506</v>
      </c>
      <c r="J797" s="293"/>
      <c r="K797" s="293"/>
      <c r="L797" s="293"/>
      <c r="M797" s="263"/>
      <c r="N797" s="63">
        <v>0.0</v>
      </c>
      <c r="O797" s="67">
        <v>0.0</v>
      </c>
      <c r="P797" s="294"/>
      <c r="Q797" s="294"/>
      <c r="R797" s="294"/>
      <c r="S797" s="263"/>
      <c r="T797" s="263"/>
      <c r="U797" s="263"/>
      <c r="V797" s="263"/>
      <c r="W797" s="263"/>
      <c r="X797" s="263"/>
      <c r="Y797" s="295"/>
      <c r="Z797" s="296">
        <v>6.15</v>
      </c>
      <c r="AA797" s="290" t="s">
        <v>417</v>
      </c>
      <c r="AB797" s="104" t="s">
        <v>3808</v>
      </c>
      <c r="AC797" s="72" t="s">
        <v>3370</v>
      </c>
      <c r="AD797" s="72" t="s">
        <v>498</v>
      </c>
      <c r="AE797" s="55" t="str">
        <f t="shared" si="57"/>
        <v>3</v>
      </c>
      <c r="AF797" s="74">
        <v>4.1</v>
      </c>
      <c r="AG797" s="80">
        <f t="shared" si="94"/>
        <v>5.945</v>
      </c>
      <c r="AH797" s="55">
        <f t="shared" si="2"/>
        <v>-5.535</v>
      </c>
      <c r="AI797" s="55">
        <f t="shared" si="9"/>
        <v>5.74</v>
      </c>
      <c r="AJ797" s="41">
        <f t="shared" si="3"/>
        <v>0.3333333333</v>
      </c>
      <c r="AK797" s="74"/>
      <c r="AL797" s="74"/>
      <c r="AM797" s="74"/>
      <c r="AN797" s="74"/>
      <c r="AO797" s="74"/>
      <c r="AP797" s="74"/>
      <c r="AQ797" s="74"/>
      <c r="AR797" s="74"/>
    </row>
    <row r="798" ht="15.75" customHeight="1">
      <c r="A798" s="290"/>
      <c r="B798" s="263" t="s">
        <v>45</v>
      </c>
      <c r="C798" s="291" t="s">
        <v>3809</v>
      </c>
      <c r="D798" s="292" t="s">
        <v>3810</v>
      </c>
      <c r="E798" s="106">
        <v>0.0</v>
      </c>
      <c r="F798" s="63">
        <v>0.0</v>
      </c>
      <c r="G798" s="63" t="s">
        <v>86</v>
      </c>
      <c r="H798" s="292" t="s">
        <v>3811</v>
      </c>
      <c r="I798" s="117" t="s">
        <v>3812</v>
      </c>
      <c r="J798" s="293"/>
      <c r="K798" s="293"/>
      <c r="L798" s="293"/>
      <c r="M798" s="263"/>
      <c r="N798" s="63">
        <v>0.0</v>
      </c>
      <c r="O798" s="67">
        <v>0.0</v>
      </c>
      <c r="P798" s="294"/>
      <c r="Q798" s="294"/>
      <c r="R798" s="294"/>
      <c r="S798" s="263"/>
      <c r="T798" s="263"/>
      <c r="U798" s="263"/>
      <c r="V798" s="263"/>
      <c r="W798" s="263"/>
      <c r="X798" s="263"/>
      <c r="Y798" s="295"/>
      <c r="Z798" s="296">
        <v>5.5</v>
      </c>
      <c r="AA798" s="290" t="s">
        <v>417</v>
      </c>
      <c r="AB798" s="104" t="s">
        <v>3813</v>
      </c>
      <c r="AC798" s="72" t="s">
        <v>3370</v>
      </c>
      <c r="AD798" s="72" t="s">
        <v>498</v>
      </c>
      <c r="AE798" s="74" t="str">
        <f t="shared" si="57"/>
        <v>3</v>
      </c>
      <c r="AF798" s="74">
        <v>3.68</v>
      </c>
      <c r="AG798" s="80">
        <f t="shared" si="94"/>
        <v>5.336</v>
      </c>
      <c r="AH798" s="55">
        <f t="shared" si="2"/>
        <v>-4.95</v>
      </c>
      <c r="AI798" s="55">
        <f t="shared" si="9"/>
        <v>5.152</v>
      </c>
      <c r="AJ798" s="41">
        <f t="shared" si="3"/>
        <v>0.3309090909</v>
      </c>
      <c r="AK798" s="74"/>
      <c r="AL798" s="74"/>
      <c r="AM798" s="74"/>
      <c r="AN798" s="74"/>
      <c r="AO798" s="74"/>
      <c r="AP798" s="74"/>
      <c r="AQ798" s="74"/>
      <c r="AR798" s="74"/>
    </row>
    <row r="799" ht="15.75" customHeight="1">
      <c r="A799" s="300"/>
      <c r="B799" s="255" t="s">
        <v>45</v>
      </c>
      <c r="C799" s="301" t="s">
        <v>3814</v>
      </c>
      <c r="D799" s="94" t="s">
        <v>3815</v>
      </c>
      <c r="E799" s="77">
        <v>1.0</v>
      </c>
      <c r="F799" s="42">
        <v>0.0</v>
      </c>
      <c r="G799" s="42" t="s">
        <v>47</v>
      </c>
      <c r="H799" s="94" t="s">
        <v>3816</v>
      </c>
      <c r="I799" s="230" t="s">
        <v>3817</v>
      </c>
      <c r="J799" s="302"/>
      <c r="K799" s="302"/>
      <c r="L799" s="302"/>
      <c r="M799" s="255"/>
      <c r="N799" s="42">
        <v>1.0</v>
      </c>
      <c r="O799" s="49">
        <v>1000.0</v>
      </c>
      <c r="P799" s="303"/>
      <c r="Q799" s="303"/>
      <c r="R799" s="303"/>
      <c r="S799" s="255"/>
      <c r="T799" s="255"/>
      <c r="U799" s="255"/>
      <c r="V799" s="255"/>
      <c r="W799" s="255"/>
      <c r="X799" s="255"/>
      <c r="Y799" s="277"/>
      <c r="Z799" s="304">
        <v>4.0</v>
      </c>
      <c r="AA799" s="300" t="s">
        <v>417</v>
      </c>
      <c r="AB799" s="53" t="s">
        <v>3818</v>
      </c>
      <c r="AC799" s="54" t="s">
        <v>3370</v>
      </c>
      <c r="AD799" s="54" t="s">
        <v>99</v>
      </c>
      <c r="AE799" s="55" t="str">
        <f t="shared" si="57"/>
        <v>12</v>
      </c>
      <c r="AF799" s="55">
        <v>2.68</v>
      </c>
      <c r="AG799" s="56">
        <f t="shared" si="94"/>
        <v>3.886</v>
      </c>
      <c r="AH799" s="55">
        <f t="shared" si="2"/>
        <v>-3.6</v>
      </c>
      <c r="AI799" s="55">
        <f t="shared" si="9"/>
        <v>3.752</v>
      </c>
      <c r="AJ799" s="41">
        <f t="shared" si="3"/>
        <v>0.33</v>
      </c>
      <c r="AK799" s="55"/>
      <c r="AL799" s="55"/>
      <c r="AM799" s="55"/>
      <c r="AN799" s="55"/>
      <c r="AO799" s="55"/>
      <c r="AP799" s="55"/>
      <c r="AQ799" s="55"/>
      <c r="AR799" s="55"/>
    </row>
    <row r="800" ht="15.75" customHeight="1">
      <c r="A800" s="290"/>
      <c r="B800" s="263" t="s">
        <v>45</v>
      </c>
      <c r="C800" s="291" t="s">
        <v>3819</v>
      </c>
      <c r="D800" s="292" t="s">
        <v>3820</v>
      </c>
      <c r="E800" s="106">
        <v>0.0</v>
      </c>
      <c r="F800" s="63">
        <v>0.0</v>
      </c>
      <c r="G800" s="63" t="s">
        <v>86</v>
      </c>
      <c r="H800" s="102" t="s">
        <v>3820</v>
      </c>
      <c r="I800" s="64" t="s">
        <v>506</v>
      </c>
      <c r="J800" s="65"/>
      <c r="K800" s="65"/>
      <c r="L800" s="65"/>
      <c r="M800" s="66"/>
      <c r="N800" s="63">
        <v>0.0</v>
      </c>
      <c r="O800" s="67">
        <v>0.0</v>
      </c>
      <c r="P800" s="294"/>
      <c r="Q800" s="294"/>
      <c r="R800" s="294"/>
      <c r="S800" s="263"/>
      <c r="T800" s="263"/>
      <c r="U800" s="263"/>
      <c r="V800" s="263"/>
      <c r="W800" s="263"/>
      <c r="X800" s="263"/>
      <c r="Y800" s="295"/>
      <c r="Z800" s="296">
        <v>0.95</v>
      </c>
      <c r="AA800" s="290" t="s">
        <v>417</v>
      </c>
      <c r="AB800" s="104" t="s">
        <v>3821</v>
      </c>
      <c r="AC800" s="72" t="s">
        <v>3370</v>
      </c>
      <c r="AD800" s="72" t="s">
        <v>99</v>
      </c>
      <c r="AE800" s="74" t="str">
        <f t="shared" si="57"/>
        <v>12</v>
      </c>
      <c r="AF800" s="74">
        <v>0.58</v>
      </c>
      <c r="AG800" s="80">
        <f t="shared" si="94"/>
        <v>0.841</v>
      </c>
      <c r="AH800" s="55">
        <f t="shared" si="2"/>
        <v>-0.855</v>
      </c>
      <c r="AI800" s="55">
        <f t="shared" si="9"/>
        <v>0.812</v>
      </c>
      <c r="AJ800" s="41">
        <f t="shared" si="3"/>
        <v>0.3894736842</v>
      </c>
      <c r="AK800" s="74"/>
      <c r="AL800" s="74"/>
      <c r="AM800" s="74"/>
      <c r="AN800" s="74"/>
      <c r="AO800" s="74"/>
      <c r="AP800" s="74"/>
      <c r="AQ800" s="74"/>
      <c r="AR800" s="74"/>
    </row>
    <row r="801" ht="15.75" customHeight="1">
      <c r="A801" s="290"/>
      <c r="B801" s="263" t="s">
        <v>45</v>
      </c>
      <c r="C801" s="291" t="s">
        <v>3822</v>
      </c>
      <c r="D801" s="292" t="s">
        <v>3823</v>
      </c>
      <c r="E801" s="106">
        <v>0.0</v>
      </c>
      <c r="F801" s="63">
        <v>0.0</v>
      </c>
      <c r="G801" s="63" t="s">
        <v>86</v>
      </c>
      <c r="H801" s="292" t="s">
        <v>3823</v>
      </c>
      <c r="I801" s="117" t="s">
        <v>506</v>
      </c>
      <c r="J801" s="293"/>
      <c r="K801" s="293"/>
      <c r="L801" s="293"/>
      <c r="M801" s="263"/>
      <c r="N801" s="63">
        <v>0.0</v>
      </c>
      <c r="O801" s="67">
        <v>0.0</v>
      </c>
      <c r="P801" s="294"/>
      <c r="Q801" s="294"/>
      <c r="R801" s="294"/>
      <c r="S801" s="263"/>
      <c r="T801" s="263"/>
      <c r="U801" s="263"/>
      <c r="V801" s="263"/>
      <c r="W801" s="263"/>
      <c r="X801" s="263"/>
      <c r="Y801" s="295"/>
      <c r="Z801" s="296">
        <v>0.95</v>
      </c>
      <c r="AA801" s="290" t="s">
        <v>417</v>
      </c>
      <c r="AB801" s="104" t="s">
        <v>3824</v>
      </c>
      <c r="AC801" s="72" t="s">
        <v>3370</v>
      </c>
      <c r="AD801" s="72" t="s">
        <v>99</v>
      </c>
      <c r="AE801" s="55" t="str">
        <f t="shared" si="57"/>
        <v>12</v>
      </c>
      <c r="AF801" s="74">
        <v>0.56</v>
      </c>
      <c r="AG801" s="80">
        <f t="shared" si="94"/>
        <v>0.812</v>
      </c>
      <c r="AH801" s="55">
        <f t="shared" si="2"/>
        <v>-0.855</v>
      </c>
      <c r="AI801" s="55">
        <f t="shared" si="9"/>
        <v>0.784</v>
      </c>
      <c r="AJ801" s="41">
        <f t="shared" si="3"/>
        <v>0.4105263158</v>
      </c>
      <c r="AK801" s="55"/>
      <c r="AL801" s="55"/>
      <c r="AM801" s="55"/>
      <c r="AN801" s="55"/>
      <c r="AO801" s="55"/>
      <c r="AP801" s="55"/>
      <c r="AQ801" s="55"/>
      <c r="AR801" s="55"/>
    </row>
    <row r="802" ht="15.75" customHeight="1">
      <c r="A802" s="290"/>
      <c r="B802" s="263" t="s">
        <v>45</v>
      </c>
      <c r="C802" s="291" t="s">
        <v>3825</v>
      </c>
      <c r="D802" s="292" t="s">
        <v>3826</v>
      </c>
      <c r="E802" s="106">
        <v>0.0</v>
      </c>
      <c r="F802" s="63">
        <v>0.0</v>
      </c>
      <c r="G802" s="63" t="s">
        <v>86</v>
      </c>
      <c r="H802" s="292" t="s">
        <v>3826</v>
      </c>
      <c r="I802" s="117" t="s">
        <v>506</v>
      </c>
      <c r="J802" s="293"/>
      <c r="K802" s="293"/>
      <c r="L802" s="293"/>
      <c r="M802" s="263"/>
      <c r="N802" s="63">
        <v>0.0</v>
      </c>
      <c r="O802" s="67">
        <v>0.0</v>
      </c>
      <c r="P802" s="294"/>
      <c r="Q802" s="294"/>
      <c r="R802" s="294"/>
      <c r="S802" s="263"/>
      <c r="T802" s="263"/>
      <c r="U802" s="263"/>
      <c r="V802" s="263"/>
      <c r="W802" s="263"/>
      <c r="X802" s="263"/>
      <c r="Y802" s="295"/>
      <c r="Z802" s="296">
        <v>1.1</v>
      </c>
      <c r="AA802" s="290" t="s">
        <v>417</v>
      </c>
      <c r="AB802" s="104" t="s">
        <v>3827</v>
      </c>
      <c r="AC802" s="72" t="s">
        <v>3370</v>
      </c>
      <c r="AD802" s="72" t="s">
        <v>92</v>
      </c>
      <c r="AE802" s="55" t="str">
        <f t="shared" si="57"/>
        <v>6</v>
      </c>
      <c r="AF802" s="74">
        <v>0.73</v>
      </c>
      <c r="AG802" s="80">
        <f t="shared" si="94"/>
        <v>1.0585</v>
      </c>
      <c r="AH802" s="55">
        <f t="shared" si="2"/>
        <v>-0.99</v>
      </c>
      <c r="AI802" s="55">
        <f t="shared" si="9"/>
        <v>1.022</v>
      </c>
      <c r="AJ802" s="41">
        <f t="shared" si="3"/>
        <v>0.3363636364</v>
      </c>
      <c r="AK802" s="74"/>
      <c r="AL802" s="74"/>
      <c r="AM802" s="74"/>
      <c r="AN802" s="74"/>
      <c r="AO802" s="74"/>
      <c r="AP802" s="74"/>
      <c r="AQ802" s="74"/>
      <c r="AR802" s="74"/>
    </row>
    <row r="803" ht="15.75" customHeight="1">
      <c r="A803" s="290"/>
      <c r="B803" s="263" t="s">
        <v>45</v>
      </c>
      <c r="C803" s="291" t="s">
        <v>3828</v>
      </c>
      <c r="D803" s="292" t="s">
        <v>3829</v>
      </c>
      <c r="E803" s="106">
        <v>0.0</v>
      </c>
      <c r="F803" s="63">
        <v>0.0</v>
      </c>
      <c r="G803" s="63" t="s">
        <v>86</v>
      </c>
      <c r="H803" s="292" t="s">
        <v>3829</v>
      </c>
      <c r="I803" s="117" t="s">
        <v>506</v>
      </c>
      <c r="J803" s="293"/>
      <c r="K803" s="293"/>
      <c r="L803" s="293"/>
      <c r="M803" s="263"/>
      <c r="N803" s="63">
        <v>0.0</v>
      </c>
      <c r="O803" s="67">
        <v>0.0</v>
      </c>
      <c r="P803" s="294"/>
      <c r="Q803" s="294"/>
      <c r="R803" s="294"/>
      <c r="S803" s="263"/>
      <c r="T803" s="263"/>
      <c r="U803" s="263"/>
      <c r="V803" s="263"/>
      <c r="W803" s="263"/>
      <c r="X803" s="263"/>
      <c r="Y803" s="295"/>
      <c r="Z803" s="296">
        <v>1.59</v>
      </c>
      <c r="AA803" s="290" t="s">
        <v>417</v>
      </c>
      <c r="AB803" s="104" t="s">
        <v>3830</v>
      </c>
      <c r="AC803" s="72" t="s">
        <v>3370</v>
      </c>
      <c r="AD803" s="72" t="s">
        <v>92</v>
      </c>
      <c r="AE803" s="55" t="str">
        <f t="shared" si="57"/>
        <v>6</v>
      </c>
      <c r="AF803" s="74">
        <v>1.04</v>
      </c>
      <c r="AG803" s="80">
        <f t="shared" si="94"/>
        <v>1.508</v>
      </c>
      <c r="AH803" s="55">
        <f t="shared" si="2"/>
        <v>-1.431</v>
      </c>
      <c r="AI803" s="55">
        <f t="shared" si="9"/>
        <v>1.456</v>
      </c>
      <c r="AJ803" s="41">
        <f t="shared" si="3"/>
        <v>0.3459119497</v>
      </c>
      <c r="AK803" s="74"/>
      <c r="AL803" s="74"/>
      <c r="AM803" s="74"/>
      <c r="AN803" s="74"/>
      <c r="AO803" s="74"/>
      <c r="AP803" s="74"/>
      <c r="AQ803" s="74"/>
      <c r="AR803" s="74"/>
    </row>
    <row r="804" ht="15.75" customHeight="1">
      <c r="A804" s="290"/>
      <c r="B804" s="263" t="s">
        <v>45</v>
      </c>
      <c r="C804" s="291" t="s">
        <v>3831</v>
      </c>
      <c r="D804" s="292" t="s">
        <v>3832</v>
      </c>
      <c r="E804" s="106">
        <v>0.0</v>
      </c>
      <c r="F804" s="63">
        <v>0.0</v>
      </c>
      <c r="G804" s="63" t="s">
        <v>86</v>
      </c>
      <c r="H804" s="292" t="s">
        <v>3760</v>
      </c>
      <c r="I804" s="117" t="s">
        <v>3761</v>
      </c>
      <c r="J804" s="293"/>
      <c r="K804" s="293"/>
      <c r="L804" s="293"/>
      <c r="M804" s="263"/>
      <c r="N804" s="63">
        <v>0.0</v>
      </c>
      <c r="O804" s="67">
        <v>0.0</v>
      </c>
      <c r="P804" s="294"/>
      <c r="Q804" s="294"/>
      <c r="R804" s="294"/>
      <c r="S804" s="263"/>
      <c r="T804" s="263"/>
      <c r="U804" s="263"/>
      <c r="V804" s="263"/>
      <c r="W804" s="263"/>
      <c r="X804" s="263"/>
      <c r="Y804" s="295"/>
      <c r="Z804" s="296">
        <v>4.25</v>
      </c>
      <c r="AA804" s="290" t="s">
        <v>417</v>
      </c>
      <c r="AB804" s="104" t="s">
        <v>3833</v>
      </c>
      <c r="AC804" s="72" t="s">
        <v>3370</v>
      </c>
      <c r="AD804" s="72" t="s">
        <v>498</v>
      </c>
      <c r="AE804" s="55" t="str">
        <f t="shared" si="57"/>
        <v>3</v>
      </c>
      <c r="AF804" s="74">
        <v>2.86</v>
      </c>
      <c r="AG804" s="80">
        <f t="shared" si="94"/>
        <v>4.147</v>
      </c>
      <c r="AH804" s="55">
        <f t="shared" si="2"/>
        <v>-3.825</v>
      </c>
      <c r="AI804" s="55">
        <f t="shared" si="9"/>
        <v>4.004</v>
      </c>
      <c r="AJ804" s="41">
        <f t="shared" si="3"/>
        <v>0.3270588235</v>
      </c>
      <c r="AK804" s="39"/>
      <c r="AL804" s="39"/>
      <c r="AM804" s="39"/>
      <c r="AN804" s="39"/>
      <c r="AO804" s="39"/>
      <c r="AP804" s="39"/>
      <c r="AQ804" s="39"/>
      <c r="AR804" s="39"/>
    </row>
    <row r="805" ht="15.75" customHeight="1">
      <c r="A805" s="290"/>
      <c r="B805" s="263" t="s">
        <v>45</v>
      </c>
      <c r="C805" s="291" t="s">
        <v>3834</v>
      </c>
      <c r="D805" s="292" t="s">
        <v>3835</v>
      </c>
      <c r="E805" s="106">
        <v>0.0</v>
      </c>
      <c r="F805" s="63">
        <v>0.0</v>
      </c>
      <c r="G805" s="63" t="s">
        <v>86</v>
      </c>
      <c r="H805" s="292" t="s">
        <v>3760</v>
      </c>
      <c r="I805" s="117" t="s">
        <v>3761</v>
      </c>
      <c r="J805" s="293"/>
      <c r="K805" s="293"/>
      <c r="L805" s="293"/>
      <c r="M805" s="263"/>
      <c r="N805" s="63">
        <v>0.0</v>
      </c>
      <c r="O805" s="67">
        <v>0.0</v>
      </c>
      <c r="P805" s="294"/>
      <c r="Q805" s="294"/>
      <c r="R805" s="294"/>
      <c r="S805" s="263"/>
      <c r="T805" s="263"/>
      <c r="U805" s="263"/>
      <c r="V805" s="263"/>
      <c r="W805" s="263"/>
      <c r="X805" s="263"/>
      <c r="Y805" s="295"/>
      <c r="Z805" s="296">
        <v>4.5</v>
      </c>
      <c r="AA805" s="290" t="s">
        <v>417</v>
      </c>
      <c r="AB805" s="104" t="s">
        <v>3836</v>
      </c>
      <c r="AC805" s="72" t="s">
        <v>3370</v>
      </c>
      <c r="AD805" s="72" t="s">
        <v>498</v>
      </c>
      <c r="AE805" s="55" t="str">
        <f t="shared" si="57"/>
        <v>3</v>
      </c>
      <c r="AF805" s="74">
        <v>2.95</v>
      </c>
      <c r="AG805" s="80">
        <f t="shared" si="94"/>
        <v>4.2775</v>
      </c>
      <c r="AH805" s="55">
        <f t="shared" si="2"/>
        <v>-4.05</v>
      </c>
      <c r="AI805" s="55">
        <f t="shared" si="9"/>
        <v>4.13</v>
      </c>
      <c r="AJ805" s="41">
        <f t="shared" si="3"/>
        <v>0.3444444444</v>
      </c>
      <c r="AK805" s="55"/>
      <c r="AL805" s="55"/>
      <c r="AM805" s="55"/>
      <c r="AN805" s="55"/>
      <c r="AO805" s="55"/>
      <c r="AP805" s="55"/>
      <c r="AQ805" s="55"/>
      <c r="AR805" s="55"/>
    </row>
    <row r="806" ht="15.75" customHeight="1">
      <c r="A806" s="290"/>
      <c r="B806" s="263" t="s">
        <v>45</v>
      </c>
      <c r="C806" s="291" t="s">
        <v>3837</v>
      </c>
      <c r="D806" s="292" t="s">
        <v>3838</v>
      </c>
      <c r="E806" s="106">
        <v>0.0</v>
      </c>
      <c r="F806" s="63">
        <v>0.0</v>
      </c>
      <c r="G806" s="63" t="s">
        <v>86</v>
      </c>
      <c r="H806" s="292" t="s">
        <v>3838</v>
      </c>
      <c r="I806" s="117" t="s">
        <v>506</v>
      </c>
      <c r="J806" s="293"/>
      <c r="K806" s="293"/>
      <c r="L806" s="293"/>
      <c r="M806" s="263"/>
      <c r="N806" s="63">
        <v>0.0</v>
      </c>
      <c r="O806" s="67">
        <v>0.0</v>
      </c>
      <c r="P806" s="294"/>
      <c r="Q806" s="294"/>
      <c r="R806" s="294"/>
      <c r="S806" s="263"/>
      <c r="T806" s="263"/>
      <c r="U806" s="263"/>
      <c r="V806" s="263"/>
      <c r="W806" s="263"/>
      <c r="X806" s="263"/>
      <c r="Y806" s="295"/>
      <c r="Z806" s="296">
        <v>4.75</v>
      </c>
      <c r="AA806" s="290" t="s">
        <v>417</v>
      </c>
      <c r="AB806" s="104" t="s">
        <v>3839</v>
      </c>
      <c r="AC806" s="72" t="s">
        <v>3370</v>
      </c>
      <c r="AD806" s="72" t="s">
        <v>498</v>
      </c>
      <c r="AE806" s="55" t="str">
        <f t="shared" si="57"/>
        <v>3</v>
      </c>
      <c r="AF806" s="74">
        <v>3.18</v>
      </c>
      <c r="AG806" s="80">
        <f t="shared" si="94"/>
        <v>4.611</v>
      </c>
      <c r="AH806" s="55">
        <f t="shared" si="2"/>
        <v>-4.275</v>
      </c>
      <c r="AI806" s="55">
        <f t="shared" si="9"/>
        <v>4.452</v>
      </c>
      <c r="AJ806" s="41">
        <f t="shared" si="3"/>
        <v>0.3305263158</v>
      </c>
      <c r="AK806" s="55"/>
      <c r="AL806" s="55"/>
      <c r="AM806" s="55"/>
      <c r="AN806" s="55"/>
      <c r="AO806" s="55"/>
      <c r="AP806" s="55"/>
      <c r="AQ806" s="55"/>
      <c r="AR806" s="55"/>
    </row>
    <row r="807" ht="15.75" customHeight="1">
      <c r="A807" s="290"/>
      <c r="B807" s="263" t="s">
        <v>45</v>
      </c>
      <c r="C807" s="291" t="s">
        <v>3840</v>
      </c>
      <c r="D807" s="292" t="s">
        <v>3841</v>
      </c>
      <c r="E807" s="106">
        <v>0.0</v>
      </c>
      <c r="F807" s="63">
        <v>0.0</v>
      </c>
      <c r="G807" s="63" t="s">
        <v>86</v>
      </c>
      <c r="H807" s="292" t="s">
        <v>3841</v>
      </c>
      <c r="I807" s="117" t="s">
        <v>506</v>
      </c>
      <c r="J807" s="293"/>
      <c r="K807" s="293"/>
      <c r="L807" s="293"/>
      <c r="M807" s="263"/>
      <c r="N807" s="63">
        <v>0.0</v>
      </c>
      <c r="O807" s="67">
        <v>0.0</v>
      </c>
      <c r="P807" s="294"/>
      <c r="Q807" s="294"/>
      <c r="R807" s="294"/>
      <c r="S807" s="263"/>
      <c r="T807" s="263"/>
      <c r="U807" s="263"/>
      <c r="V807" s="263"/>
      <c r="W807" s="263"/>
      <c r="X807" s="263"/>
      <c r="Y807" s="295"/>
      <c r="Z807" s="296">
        <v>0.95</v>
      </c>
      <c r="AA807" s="290" t="s">
        <v>417</v>
      </c>
      <c r="AB807" s="104" t="s">
        <v>3842</v>
      </c>
      <c r="AC807" s="72" t="s">
        <v>3370</v>
      </c>
      <c r="AD807" s="72" t="s">
        <v>99</v>
      </c>
      <c r="AE807" s="55" t="str">
        <f t="shared" si="57"/>
        <v>12</v>
      </c>
      <c r="AF807" s="74">
        <v>0.5</v>
      </c>
      <c r="AG807" s="80">
        <f>AF807*0.6+AF807</f>
        <v>0.8</v>
      </c>
      <c r="AH807" s="55">
        <f t="shared" si="2"/>
        <v>-0.855</v>
      </c>
      <c r="AI807" s="55">
        <f t="shared" si="9"/>
        <v>0.7</v>
      </c>
      <c r="AJ807" s="41">
        <f t="shared" si="3"/>
        <v>0.4736842105</v>
      </c>
      <c r="AK807" s="74"/>
      <c r="AL807" s="74"/>
      <c r="AM807" s="74"/>
      <c r="AN807" s="74"/>
      <c r="AO807" s="74"/>
      <c r="AP807" s="74"/>
      <c r="AQ807" s="74"/>
      <c r="AR807" s="74"/>
    </row>
    <row r="808" ht="15.75" customHeight="1">
      <c r="A808" s="290"/>
      <c r="B808" s="263" t="s">
        <v>45</v>
      </c>
      <c r="C808" s="291" t="s">
        <v>3843</v>
      </c>
      <c r="D808" s="292" t="s">
        <v>3844</v>
      </c>
      <c r="E808" s="106">
        <v>0.0</v>
      </c>
      <c r="F808" s="63">
        <v>0.0</v>
      </c>
      <c r="G808" s="63" t="s">
        <v>86</v>
      </c>
      <c r="H808" s="292" t="s">
        <v>3845</v>
      </c>
      <c r="I808" s="117" t="s">
        <v>1329</v>
      </c>
      <c r="J808" s="293"/>
      <c r="K808" s="293"/>
      <c r="L808" s="293"/>
      <c r="M808" s="263"/>
      <c r="N808" s="63">
        <v>0.0</v>
      </c>
      <c r="O808" s="67">
        <v>0.0</v>
      </c>
      <c r="P808" s="294"/>
      <c r="Q808" s="294"/>
      <c r="R808" s="294"/>
      <c r="S808" s="263"/>
      <c r="T808" s="263"/>
      <c r="U808" s="263"/>
      <c r="V808" s="263"/>
      <c r="W808" s="263"/>
      <c r="X808" s="263"/>
      <c r="Y808" s="295"/>
      <c r="Z808" s="296">
        <v>1.59</v>
      </c>
      <c r="AA808" s="290" t="s">
        <v>417</v>
      </c>
      <c r="AB808" s="104" t="s">
        <v>3846</v>
      </c>
      <c r="AC808" s="72" t="s">
        <v>3370</v>
      </c>
      <c r="AD808" s="72" t="s">
        <v>92</v>
      </c>
      <c r="AE808" s="55" t="str">
        <f t="shared" si="57"/>
        <v>6</v>
      </c>
      <c r="AF808" s="74">
        <v>1.04</v>
      </c>
      <c r="AG808" s="80">
        <f t="shared" ref="AG808:AG829" si="95">AF808*0.45+AF808</f>
        <v>1.508</v>
      </c>
      <c r="AH808" s="55">
        <f t="shared" si="2"/>
        <v>-1.431</v>
      </c>
      <c r="AI808" s="55">
        <f t="shared" si="9"/>
        <v>1.456</v>
      </c>
      <c r="AJ808" s="41">
        <f t="shared" si="3"/>
        <v>0.3459119497</v>
      </c>
      <c r="AK808" s="74"/>
      <c r="AL808" s="74"/>
      <c r="AM808" s="74"/>
      <c r="AN808" s="74"/>
      <c r="AO808" s="74"/>
      <c r="AP808" s="74"/>
      <c r="AQ808" s="74"/>
      <c r="AR808" s="74"/>
    </row>
    <row r="809" ht="15.75" customHeight="1">
      <c r="A809" s="290"/>
      <c r="B809" s="263" t="s">
        <v>45</v>
      </c>
      <c r="C809" s="291" t="s">
        <v>3847</v>
      </c>
      <c r="D809" s="292" t="s">
        <v>3848</v>
      </c>
      <c r="E809" s="106">
        <v>0.0</v>
      </c>
      <c r="F809" s="63">
        <v>0.0</v>
      </c>
      <c r="G809" s="63" t="s">
        <v>86</v>
      </c>
      <c r="H809" s="292" t="s">
        <v>3848</v>
      </c>
      <c r="I809" s="117" t="s">
        <v>506</v>
      </c>
      <c r="J809" s="293"/>
      <c r="K809" s="293"/>
      <c r="L809" s="293"/>
      <c r="M809" s="263"/>
      <c r="N809" s="63">
        <v>0.0</v>
      </c>
      <c r="O809" s="67">
        <v>0.0</v>
      </c>
      <c r="P809" s="294"/>
      <c r="Q809" s="294"/>
      <c r="R809" s="294"/>
      <c r="S809" s="263"/>
      <c r="T809" s="263"/>
      <c r="U809" s="263"/>
      <c r="V809" s="263"/>
      <c r="W809" s="263"/>
      <c r="X809" s="263"/>
      <c r="Y809" s="295"/>
      <c r="Z809" s="296">
        <v>5.0</v>
      </c>
      <c r="AA809" s="290" t="s">
        <v>417</v>
      </c>
      <c r="AB809" s="104" t="s">
        <v>3849</v>
      </c>
      <c r="AC809" s="72" t="s">
        <v>3370</v>
      </c>
      <c r="AD809" s="72" t="s">
        <v>498</v>
      </c>
      <c r="AE809" s="74" t="str">
        <f t="shared" si="57"/>
        <v>3</v>
      </c>
      <c r="AF809" s="74">
        <v>3.27</v>
      </c>
      <c r="AG809" s="80">
        <f t="shared" si="95"/>
        <v>4.7415</v>
      </c>
      <c r="AH809" s="55">
        <f t="shared" si="2"/>
        <v>-4.5</v>
      </c>
      <c r="AI809" s="55">
        <f t="shared" si="9"/>
        <v>4.578</v>
      </c>
      <c r="AJ809" s="41">
        <f t="shared" si="3"/>
        <v>0.346</v>
      </c>
      <c r="AK809" s="39"/>
      <c r="AL809" s="39"/>
      <c r="AM809" s="39"/>
      <c r="AN809" s="39"/>
      <c r="AO809" s="39"/>
      <c r="AP809" s="39"/>
      <c r="AQ809" s="39"/>
      <c r="AR809" s="39"/>
    </row>
    <row r="810" ht="15.75" customHeight="1">
      <c r="A810" s="290"/>
      <c r="B810" s="263" t="s">
        <v>45</v>
      </c>
      <c r="C810" s="291" t="s">
        <v>3850</v>
      </c>
      <c r="D810" s="342" t="s">
        <v>3851</v>
      </c>
      <c r="E810" s="106">
        <v>0.0</v>
      </c>
      <c r="F810" s="63">
        <v>0.0</v>
      </c>
      <c r="G810" s="63" t="s">
        <v>86</v>
      </c>
      <c r="H810" s="292" t="s">
        <v>3852</v>
      </c>
      <c r="I810" s="117" t="s">
        <v>3853</v>
      </c>
      <c r="J810" s="293"/>
      <c r="K810" s="293"/>
      <c r="L810" s="293"/>
      <c r="M810" s="263"/>
      <c r="N810" s="63">
        <v>0.0</v>
      </c>
      <c r="O810" s="67">
        <v>0.0</v>
      </c>
      <c r="P810" s="294"/>
      <c r="Q810" s="294"/>
      <c r="R810" s="294"/>
      <c r="S810" s="263"/>
      <c r="T810" s="263"/>
      <c r="U810" s="263"/>
      <c r="V810" s="263"/>
      <c r="W810" s="263"/>
      <c r="X810" s="263"/>
      <c r="Y810" s="295"/>
      <c r="Z810" s="296">
        <v>5.5</v>
      </c>
      <c r="AA810" s="290" t="s">
        <v>417</v>
      </c>
      <c r="AB810" s="104" t="s">
        <v>3854</v>
      </c>
      <c r="AC810" s="72" t="s">
        <v>3370</v>
      </c>
      <c r="AD810" s="72" t="s">
        <v>498</v>
      </c>
      <c r="AE810" s="55" t="str">
        <f t="shared" si="57"/>
        <v>3</v>
      </c>
      <c r="AF810" s="74">
        <v>3.57</v>
      </c>
      <c r="AG810" s="80">
        <f t="shared" si="95"/>
        <v>5.1765</v>
      </c>
      <c r="AH810" s="55">
        <f t="shared" si="2"/>
        <v>-4.95</v>
      </c>
      <c r="AI810" s="55">
        <f t="shared" si="9"/>
        <v>4.998</v>
      </c>
      <c r="AJ810" s="41">
        <f t="shared" si="3"/>
        <v>0.3509090909</v>
      </c>
      <c r="AK810" s="55"/>
      <c r="AL810" s="55"/>
      <c r="AM810" s="55"/>
      <c r="AN810" s="55"/>
      <c r="AO810" s="55"/>
      <c r="AP810" s="55"/>
      <c r="AQ810" s="55"/>
      <c r="AR810" s="55"/>
    </row>
    <row r="811" ht="15.75" customHeight="1">
      <c r="A811" s="290"/>
      <c r="B811" s="263" t="s">
        <v>45</v>
      </c>
      <c r="C811" s="291" t="s">
        <v>3855</v>
      </c>
      <c r="D811" s="342" t="s">
        <v>3856</v>
      </c>
      <c r="E811" s="106">
        <v>0.0</v>
      </c>
      <c r="F811" s="63">
        <v>0.0</v>
      </c>
      <c r="G811" s="63" t="s">
        <v>86</v>
      </c>
      <c r="H811" s="292" t="s">
        <v>3857</v>
      </c>
      <c r="I811" s="117" t="s">
        <v>3858</v>
      </c>
      <c r="J811" s="293"/>
      <c r="K811" s="293"/>
      <c r="L811" s="293"/>
      <c r="M811" s="263"/>
      <c r="N811" s="63">
        <v>0.0</v>
      </c>
      <c r="O811" s="67">
        <v>0.0</v>
      </c>
      <c r="P811" s="294"/>
      <c r="Q811" s="294"/>
      <c r="R811" s="294"/>
      <c r="S811" s="263"/>
      <c r="T811" s="263"/>
      <c r="U811" s="263"/>
      <c r="V811" s="263"/>
      <c r="W811" s="263"/>
      <c r="X811" s="263"/>
      <c r="Y811" s="295"/>
      <c r="Z811" s="296">
        <v>5.75</v>
      </c>
      <c r="AA811" s="290" t="s">
        <v>417</v>
      </c>
      <c r="AB811" s="104" t="s">
        <v>3859</v>
      </c>
      <c r="AC811" s="72" t="s">
        <v>3370</v>
      </c>
      <c r="AD811" s="72" t="s">
        <v>498</v>
      </c>
      <c r="AE811" s="74" t="str">
        <f t="shared" si="57"/>
        <v>3</v>
      </c>
      <c r="AF811" s="74">
        <v>3.71</v>
      </c>
      <c r="AG811" s="80">
        <f t="shared" si="95"/>
        <v>5.3795</v>
      </c>
      <c r="AH811" s="55">
        <f t="shared" si="2"/>
        <v>-5.175</v>
      </c>
      <c r="AI811" s="55">
        <f t="shared" si="9"/>
        <v>5.194</v>
      </c>
      <c r="AJ811" s="41">
        <f t="shared" si="3"/>
        <v>0.3547826087</v>
      </c>
      <c r="AK811" s="39"/>
      <c r="AL811" s="39"/>
      <c r="AM811" s="39"/>
      <c r="AN811" s="39"/>
      <c r="AO811" s="39"/>
      <c r="AP811" s="39"/>
      <c r="AQ811" s="39"/>
      <c r="AR811" s="39"/>
    </row>
    <row r="812" ht="15.75" customHeight="1">
      <c r="A812" s="290"/>
      <c r="B812" s="263" t="s">
        <v>45</v>
      </c>
      <c r="C812" s="291" t="s">
        <v>3860</v>
      </c>
      <c r="D812" s="342" t="s">
        <v>3861</v>
      </c>
      <c r="E812" s="106">
        <v>0.0</v>
      </c>
      <c r="F812" s="63">
        <v>0.0</v>
      </c>
      <c r="G812" s="63" t="s">
        <v>86</v>
      </c>
      <c r="H812" s="292" t="s">
        <v>3861</v>
      </c>
      <c r="I812" s="117" t="s">
        <v>506</v>
      </c>
      <c r="J812" s="293"/>
      <c r="K812" s="293"/>
      <c r="L812" s="293"/>
      <c r="M812" s="263"/>
      <c r="N812" s="63">
        <v>0.0</v>
      </c>
      <c r="O812" s="67">
        <v>0.0</v>
      </c>
      <c r="P812" s="294"/>
      <c r="Q812" s="294"/>
      <c r="R812" s="294"/>
      <c r="S812" s="263"/>
      <c r="T812" s="263"/>
      <c r="U812" s="263"/>
      <c r="V812" s="263"/>
      <c r="W812" s="263"/>
      <c r="X812" s="263"/>
      <c r="Y812" s="295"/>
      <c r="Z812" s="296">
        <v>6.25</v>
      </c>
      <c r="AA812" s="290" t="s">
        <v>417</v>
      </c>
      <c r="AB812" s="104" t="s">
        <v>3862</v>
      </c>
      <c r="AC812" s="72" t="s">
        <v>3370</v>
      </c>
      <c r="AD812" s="72" t="s">
        <v>498</v>
      </c>
      <c r="AE812" s="55" t="str">
        <f t="shared" si="57"/>
        <v>3</v>
      </c>
      <c r="AF812" s="74">
        <v>4.02</v>
      </c>
      <c r="AG812" s="80">
        <f t="shared" si="95"/>
        <v>5.829</v>
      </c>
      <c r="AH812" s="55">
        <f t="shared" si="2"/>
        <v>-5.625</v>
      </c>
      <c r="AI812" s="55">
        <f t="shared" si="9"/>
        <v>5.628</v>
      </c>
      <c r="AJ812" s="41">
        <f t="shared" si="3"/>
        <v>0.3568</v>
      </c>
      <c r="AK812" s="74"/>
      <c r="AL812" s="74"/>
      <c r="AM812" s="74"/>
      <c r="AN812" s="74"/>
      <c r="AO812" s="74"/>
      <c r="AP812" s="74"/>
      <c r="AQ812" s="74"/>
      <c r="AR812" s="74"/>
    </row>
    <row r="813" ht="15.75" customHeight="1">
      <c r="A813" s="290"/>
      <c r="B813" s="263" t="s">
        <v>45</v>
      </c>
      <c r="C813" s="291" t="s">
        <v>3863</v>
      </c>
      <c r="D813" s="342" t="s">
        <v>3864</v>
      </c>
      <c r="E813" s="106">
        <v>0.0</v>
      </c>
      <c r="F813" s="63">
        <v>0.0</v>
      </c>
      <c r="G813" s="63" t="s">
        <v>86</v>
      </c>
      <c r="H813" s="292" t="s">
        <v>3865</v>
      </c>
      <c r="I813" s="117" t="s">
        <v>3866</v>
      </c>
      <c r="J813" s="293"/>
      <c r="K813" s="293"/>
      <c r="L813" s="293"/>
      <c r="M813" s="263"/>
      <c r="N813" s="63">
        <v>0.0</v>
      </c>
      <c r="O813" s="67">
        <v>0.0</v>
      </c>
      <c r="P813" s="294"/>
      <c r="Q813" s="294"/>
      <c r="R813" s="294"/>
      <c r="S813" s="263"/>
      <c r="T813" s="263"/>
      <c r="U813" s="263"/>
      <c r="V813" s="263"/>
      <c r="W813" s="263"/>
      <c r="X813" s="263"/>
      <c r="Y813" s="295"/>
      <c r="Z813" s="296">
        <v>6.5</v>
      </c>
      <c r="AA813" s="290" t="s">
        <v>417</v>
      </c>
      <c r="AB813" s="104" t="s">
        <v>3867</v>
      </c>
      <c r="AC813" s="72" t="s">
        <v>3370</v>
      </c>
      <c r="AD813" s="72" t="s">
        <v>498</v>
      </c>
      <c r="AE813" s="55" t="str">
        <f t="shared" si="57"/>
        <v>3</v>
      </c>
      <c r="AF813" s="74">
        <v>4.27</v>
      </c>
      <c r="AG813" s="80">
        <f t="shared" si="95"/>
        <v>6.1915</v>
      </c>
      <c r="AH813" s="55">
        <f t="shared" si="2"/>
        <v>-5.85</v>
      </c>
      <c r="AI813" s="55">
        <f t="shared" si="9"/>
        <v>5.978</v>
      </c>
      <c r="AJ813" s="41">
        <f t="shared" si="3"/>
        <v>0.3430769231</v>
      </c>
      <c r="AK813" s="39"/>
      <c r="AL813" s="39"/>
      <c r="AM813" s="39"/>
      <c r="AN813" s="39"/>
      <c r="AO813" s="39"/>
      <c r="AP813" s="39"/>
      <c r="AQ813" s="39"/>
      <c r="AR813" s="39"/>
    </row>
    <row r="814" ht="15.75" customHeight="1">
      <c r="A814" s="290"/>
      <c r="B814" s="263" t="s">
        <v>45</v>
      </c>
      <c r="C814" s="291" t="s">
        <v>3868</v>
      </c>
      <c r="D814" s="342" t="s">
        <v>3869</v>
      </c>
      <c r="E814" s="106">
        <v>0.0</v>
      </c>
      <c r="F814" s="63">
        <v>0.0</v>
      </c>
      <c r="G814" s="63" t="s">
        <v>86</v>
      </c>
      <c r="H814" s="292" t="s">
        <v>3869</v>
      </c>
      <c r="I814" s="117" t="s">
        <v>506</v>
      </c>
      <c r="J814" s="293"/>
      <c r="K814" s="293"/>
      <c r="L814" s="293"/>
      <c r="M814" s="263"/>
      <c r="N814" s="63">
        <v>0.0</v>
      </c>
      <c r="O814" s="67">
        <v>0.0</v>
      </c>
      <c r="P814" s="294"/>
      <c r="Q814" s="294"/>
      <c r="R814" s="294"/>
      <c r="S814" s="263"/>
      <c r="T814" s="263"/>
      <c r="U814" s="263"/>
      <c r="V814" s="263"/>
      <c r="W814" s="263"/>
      <c r="X814" s="263"/>
      <c r="Y814" s="295"/>
      <c r="Z814" s="296">
        <v>6.75</v>
      </c>
      <c r="AA814" s="290" t="s">
        <v>417</v>
      </c>
      <c r="AB814" s="104" t="s">
        <v>3870</v>
      </c>
      <c r="AC814" s="72" t="s">
        <v>3370</v>
      </c>
      <c r="AD814" s="72" t="s">
        <v>498</v>
      </c>
      <c r="AE814" s="55" t="str">
        <f t="shared" si="57"/>
        <v>3</v>
      </c>
      <c r="AF814" s="74">
        <v>4.54</v>
      </c>
      <c r="AG814" s="80">
        <f t="shared" si="95"/>
        <v>6.583</v>
      </c>
      <c r="AH814" s="55">
        <f t="shared" si="2"/>
        <v>-6.075</v>
      </c>
      <c r="AI814" s="55">
        <f t="shared" si="9"/>
        <v>6.356</v>
      </c>
      <c r="AJ814" s="41">
        <f t="shared" si="3"/>
        <v>0.3274074074</v>
      </c>
      <c r="AK814" s="39"/>
      <c r="AL814" s="39"/>
      <c r="AM814" s="39"/>
      <c r="AN814" s="39"/>
      <c r="AO814" s="39"/>
      <c r="AP814" s="39"/>
      <c r="AQ814" s="39"/>
      <c r="AR814" s="39"/>
    </row>
    <row r="815" ht="15.75" customHeight="1">
      <c r="A815" s="290"/>
      <c r="B815" s="263" t="s">
        <v>45</v>
      </c>
      <c r="C815" s="291" t="s">
        <v>3871</v>
      </c>
      <c r="D815" s="292" t="s">
        <v>3872</v>
      </c>
      <c r="E815" s="106">
        <v>0.0</v>
      </c>
      <c r="F815" s="63">
        <v>0.0</v>
      </c>
      <c r="G815" s="63" t="s">
        <v>86</v>
      </c>
      <c r="H815" s="292" t="s">
        <v>3872</v>
      </c>
      <c r="I815" s="117" t="s">
        <v>506</v>
      </c>
      <c r="J815" s="293"/>
      <c r="K815" s="293"/>
      <c r="L815" s="293"/>
      <c r="M815" s="263"/>
      <c r="N815" s="63">
        <v>0.0</v>
      </c>
      <c r="O815" s="67">
        <v>0.0</v>
      </c>
      <c r="P815" s="294"/>
      <c r="Q815" s="294"/>
      <c r="R815" s="294"/>
      <c r="S815" s="263"/>
      <c r="T815" s="263"/>
      <c r="U815" s="263"/>
      <c r="V815" s="263"/>
      <c r="W815" s="263"/>
      <c r="X815" s="263"/>
      <c r="Y815" s="295"/>
      <c r="Z815" s="296">
        <v>7.5</v>
      </c>
      <c r="AA815" s="290" t="s">
        <v>417</v>
      </c>
      <c r="AB815" s="104" t="s">
        <v>3873</v>
      </c>
      <c r="AC815" s="72" t="s">
        <v>3370</v>
      </c>
      <c r="AD815" s="72" t="s">
        <v>498</v>
      </c>
      <c r="AE815" s="55" t="str">
        <f t="shared" si="57"/>
        <v>3</v>
      </c>
      <c r="AF815" s="74">
        <v>5.0</v>
      </c>
      <c r="AG815" s="80">
        <f t="shared" si="95"/>
        <v>7.25</v>
      </c>
      <c r="AH815" s="55">
        <f t="shared" si="2"/>
        <v>-6.75</v>
      </c>
      <c r="AI815" s="55">
        <f t="shared" si="9"/>
        <v>7</v>
      </c>
      <c r="AJ815" s="41">
        <f t="shared" si="3"/>
        <v>0.3333333333</v>
      </c>
      <c r="AK815" s="55"/>
      <c r="AL815" s="55"/>
      <c r="AM815" s="55"/>
      <c r="AN815" s="55"/>
      <c r="AO815" s="55"/>
      <c r="AP815" s="55"/>
      <c r="AQ815" s="55"/>
      <c r="AR815" s="55"/>
    </row>
    <row r="816" ht="15.75" customHeight="1">
      <c r="A816" s="290"/>
      <c r="B816" s="263" t="s">
        <v>45</v>
      </c>
      <c r="C816" s="291" t="s">
        <v>3874</v>
      </c>
      <c r="D816" s="292" t="s">
        <v>3875</v>
      </c>
      <c r="E816" s="106">
        <v>0.0</v>
      </c>
      <c r="F816" s="63">
        <v>0.0</v>
      </c>
      <c r="G816" s="63" t="s">
        <v>86</v>
      </c>
      <c r="H816" s="292" t="s">
        <v>3875</v>
      </c>
      <c r="I816" s="117" t="s">
        <v>506</v>
      </c>
      <c r="J816" s="293"/>
      <c r="K816" s="293"/>
      <c r="L816" s="293"/>
      <c r="M816" s="263"/>
      <c r="N816" s="63">
        <v>0.0</v>
      </c>
      <c r="O816" s="67">
        <v>0.0</v>
      </c>
      <c r="P816" s="294"/>
      <c r="Q816" s="294"/>
      <c r="R816" s="294"/>
      <c r="S816" s="263"/>
      <c r="T816" s="263"/>
      <c r="U816" s="263"/>
      <c r="V816" s="263"/>
      <c r="W816" s="263"/>
      <c r="X816" s="263"/>
      <c r="Y816" s="295"/>
      <c r="Z816" s="296">
        <v>5.5</v>
      </c>
      <c r="AA816" s="290" t="s">
        <v>417</v>
      </c>
      <c r="AB816" s="104" t="s">
        <v>3876</v>
      </c>
      <c r="AC816" s="72" t="s">
        <v>3370</v>
      </c>
      <c r="AD816" s="72" t="s">
        <v>498</v>
      </c>
      <c r="AE816" s="55" t="str">
        <f t="shared" si="57"/>
        <v>3</v>
      </c>
      <c r="AF816" s="74">
        <v>3.6</v>
      </c>
      <c r="AG816" s="80">
        <f t="shared" si="95"/>
        <v>5.22</v>
      </c>
      <c r="AH816" s="55">
        <f t="shared" si="2"/>
        <v>-4.95</v>
      </c>
      <c r="AI816" s="55">
        <f t="shared" si="9"/>
        <v>5.04</v>
      </c>
      <c r="AJ816" s="41">
        <f t="shared" si="3"/>
        <v>0.3454545455</v>
      </c>
      <c r="AK816" s="74"/>
      <c r="AL816" s="74"/>
      <c r="AM816" s="74"/>
      <c r="AN816" s="74"/>
      <c r="AO816" s="74"/>
      <c r="AP816" s="74"/>
      <c r="AQ816" s="74"/>
      <c r="AR816" s="74"/>
    </row>
    <row r="817" ht="15.75" customHeight="1">
      <c r="A817" s="290"/>
      <c r="B817" s="263" t="s">
        <v>45</v>
      </c>
      <c r="C817" s="291" t="s">
        <v>3877</v>
      </c>
      <c r="D817" s="292" t="s">
        <v>3878</v>
      </c>
      <c r="E817" s="106">
        <v>0.0</v>
      </c>
      <c r="F817" s="63">
        <v>0.0</v>
      </c>
      <c r="G817" s="63" t="s">
        <v>86</v>
      </c>
      <c r="H817" s="102" t="s">
        <v>3878</v>
      </c>
      <c r="I817" s="64" t="s">
        <v>506</v>
      </c>
      <c r="J817" s="65"/>
      <c r="K817" s="65"/>
      <c r="L817" s="65"/>
      <c r="M817" s="66"/>
      <c r="N817" s="63">
        <v>0.0</v>
      </c>
      <c r="O817" s="67">
        <v>0.0</v>
      </c>
      <c r="P817" s="294"/>
      <c r="Q817" s="294"/>
      <c r="R817" s="294"/>
      <c r="S817" s="263"/>
      <c r="T817" s="263"/>
      <c r="U817" s="263"/>
      <c r="V817" s="263"/>
      <c r="W817" s="263"/>
      <c r="X817" s="263"/>
      <c r="Y817" s="295"/>
      <c r="Z817" s="296">
        <v>5.5</v>
      </c>
      <c r="AA817" s="290" t="s">
        <v>417</v>
      </c>
      <c r="AB817" s="104" t="s">
        <v>3879</v>
      </c>
      <c r="AC817" s="72" t="s">
        <v>3370</v>
      </c>
      <c r="AD817" s="72" t="s">
        <v>498</v>
      </c>
      <c r="AE817" s="55" t="str">
        <f t="shared" si="57"/>
        <v>3</v>
      </c>
      <c r="AF817" s="74">
        <v>3.57</v>
      </c>
      <c r="AG817" s="80">
        <f t="shared" si="95"/>
        <v>5.1765</v>
      </c>
      <c r="AH817" s="55">
        <f t="shared" si="2"/>
        <v>-4.95</v>
      </c>
      <c r="AI817" s="55">
        <f t="shared" si="9"/>
        <v>4.998</v>
      </c>
      <c r="AJ817" s="41">
        <f t="shared" si="3"/>
        <v>0.3509090909</v>
      </c>
      <c r="AK817" s="39"/>
      <c r="AL817" s="39"/>
      <c r="AM817" s="39"/>
      <c r="AN817" s="39"/>
      <c r="AO817" s="39"/>
      <c r="AP817" s="39"/>
      <c r="AQ817" s="39"/>
      <c r="AR817" s="39"/>
    </row>
    <row r="818" ht="15.75" customHeight="1">
      <c r="A818" s="290"/>
      <c r="B818" s="263" t="s">
        <v>45</v>
      </c>
      <c r="C818" s="291" t="s">
        <v>3880</v>
      </c>
      <c r="D818" s="292" t="s">
        <v>3881</v>
      </c>
      <c r="E818" s="106">
        <v>0.0</v>
      </c>
      <c r="F818" s="63">
        <v>0.0</v>
      </c>
      <c r="G818" s="63" t="s">
        <v>86</v>
      </c>
      <c r="H818" s="102" t="s">
        <v>3882</v>
      </c>
      <c r="I818" s="64" t="s">
        <v>3883</v>
      </c>
      <c r="J818" s="65"/>
      <c r="K818" s="65"/>
      <c r="L818" s="65"/>
      <c r="M818" s="66"/>
      <c r="N818" s="63">
        <v>0.0</v>
      </c>
      <c r="O818" s="67">
        <v>0.0</v>
      </c>
      <c r="P818" s="294"/>
      <c r="Q818" s="294"/>
      <c r="R818" s="294"/>
      <c r="S818" s="263"/>
      <c r="T818" s="263"/>
      <c r="U818" s="263"/>
      <c r="V818" s="263"/>
      <c r="W818" s="263"/>
      <c r="X818" s="263"/>
      <c r="Y818" s="295"/>
      <c r="Z818" s="296">
        <v>6.0</v>
      </c>
      <c r="AA818" s="290" t="s">
        <v>417</v>
      </c>
      <c r="AB818" s="104" t="s">
        <v>3884</v>
      </c>
      <c r="AC818" s="72" t="s">
        <v>3370</v>
      </c>
      <c r="AD818" s="72" t="s">
        <v>498</v>
      </c>
      <c r="AE818" s="55" t="str">
        <f t="shared" si="57"/>
        <v>3</v>
      </c>
      <c r="AF818" s="74">
        <v>3.73</v>
      </c>
      <c r="AG818" s="80">
        <f t="shared" si="95"/>
        <v>5.4085</v>
      </c>
      <c r="AH818" s="55">
        <f t="shared" si="2"/>
        <v>-5.4</v>
      </c>
      <c r="AI818" s="55">
        <f t="shared" si="9"/>
        <v>5.222</v>
      </c>
      <c r="AJ818" s="41">
        <f t="shared" si="3"/>
        <v>0.3783333333</v>
      </c>
      <c r="AK818" s="55"/>
      <c r="AL818" s="55"/>
      <c r="AM818" s="55"/>
      <c r="AN818" s="55"/>
      <c r="AO818" s="55"/>
      <c r="AP818" s="55"/>
      <c r="AQ818" s="55"/>
      <c r="AR818" s="55"/>
    </row>
    <row r="819" ht="15.75" customHeight="1">
      <c r="A819" s="290"/>
      <c r="B819" s="263" t="s">
        <v>45</v>
      </c>
      <c r="C819" s="291" t="s">
        <v>3885</v>
      </c>
      <c r="D819" s="292" t="s">
        <v>3886</v>
      </c>
      <c r="E819" s="106">
        <v>0.0</v>
      </c>
      <c r="F819" s="63">
        <v>0.0</v>
      </c>
      <c r="G819" s="63" t="s">
        <v>86</v>
      </c>
      <c r="H819" s="102" t="s">
        <v>3886</v>
      </c>
      <c r="I819" s="64" t="s">
        <v>506</v>
      </c>
      <c r="J819" s="65"/>
      <c r="K819" s="65"/>
      <c r="L819" s="65"/>
      <c r="M819" s="66"/>
      <c r="N819" s="63">
        <v>0.0</v>
      </c>
      <c r="O819" s="67">
        <v>0.0</v>
      </c>
      <c r="P819" s="294"/>
      <c r="Q819" s="294"/>
      <c r="R819" s="294"/>
      <c r="S819" s="263"/>
      <c r="T819" s="263"/>
      <c r="U819" s="263"/>
      <c r="V819" s="263"/>
      <c r="W819" s="263"/>
      <c r="X819" s="263"/>
      <c r="Y819" s="295"/>
      <c r="Z819" s="296">
        <v>6.15</v>
      </c>
      <c r="AA819" s="290" t="s">
        <v>417</v>
      </c>
      <c r="AB819" s="104" t="s">
        <v>3887</v>
      </c>
      <c r="AC819" s="72" t="s">
        <v>3370</v>
      </c>
      <c r="AD819" s="72" t="s">
        <v>498</v>
      </c>
      <c r="AE819" s="55" t="str">
        <f t="shared" si="57"/>
        <v>3</v>
      </c>
      <c r="AF819" s="74">
        <v>4.1</v>
      </c>
      <c r="AG819" s="80">
        <f t="shared" si="95"/>
        <v>5.945</v>
      </c>
      <c r="AH819" s="55">
        <f t="shared" si="2"/>
        <v>-5.535</v>
      </c>
      <c r="AI819" s="55">
        <f t="shared" si="9"/>
        <v>5.74</v>
      </c>
      <c r="AJ819" s="41">
        <f t="shared" si="3"/>
        <v>0.3333333333</v>
      </c>
      <c r="AK819" s="55"/>
      <c r="AL819" s="55"/>
      <c r="AM819" s="55"/>
      <c r="AN819" s="55"/>
      <c r="AO819" s="55"/>
      <c r="AP819" s="55"/>
      <c r="AQ819" s="55"/>
      <c r="AR819" s="55"/>
    </row>
    <row r="820" ht="15.75" customHeight="1">
      <c r="A820" s="290"/>
      <c r="B820" s="263" t="s">
        <v>45</v>
      </c>
      <c r="C820" s="291" t="s">
        <v>3888</v>
      </c>
      <c r="D820" s="292" t="s">
        <v>3889</v>
      </c>
      <c r="E820" s="106">
        <v>0.0</v>
      </c>
      <c r="F820" s="63">
        <v>0.0</v>
      </c>
      <c r="G820" s="63" t="s">
        <v>86</v>
      </c>
      <c r="H820" s="292" t="s">
        <v>3890</v>
      </c>
      <c r="I820" s="117" t="s">
        <v>3891</v>
      </c>
      <c r="J820" s="293"/>
      <c r="K820" s="293"/>
      <c r="L820" s="293"/>
      <c r="M820" s="263"/>
      <c r="N820" s="63">
        <v>0.0</v>
      </c>
      <c r="O820" s="67">
        <v>0.0</v>
      </c>
      <c r="P820" s="294"/>
      <c r="Q820" s="294"/>
      <c r="R820" s="294"/>
      <c r="S820" s="263"/>
      <c r="T820" s="263"/>
      <c r="U820" s="263"/>
      <c r="V820" s="263"/>
      <c r="W820" s="263"/>
      <c r="X820" s="263"/>
      <c r="Y820" s="295"/>
      <c r="Z820" s="296">
        <v>6.15</v>
      </c>
      <c r="AA820" s="290" t="s">
        <v>417</v>
      </c>
      <c r="AB820" s="104" t="s">
        <v>3892</v>
      </c>
      <c r="AC820" s="72" t="s">
        <v>3370</v>
      </c>
      <c r="AD820" s="72" t="s">
        <v>498</v>
      </c>
      <c r="AE820" s="55" t="str">
        <f t="shared" si="57"/>
        <v>3</v>
      </c>
      <c r="AF820" s="74">
        <v>4.1</v>
      </c>
      <c r="AG820" s="80">
        <f t="shared" si="95"/>
        <v>5.945</v>
      </c>
      <c r="AH820" s="55">
        <f t="shared" si="2"/>
        <v>-5.535</v>
      </c>
      <c r="AI820" s="55">
        <f t="shared" si="9"/>
        <v>5.74</v>
      </c>
      <c r="AJ820" s="41">
        <f t="shared" si="3"/>
        <v>0.3333333333</v>
      </c>
      <c r="AK820" s="55"/>
      <c r="AL820" s="55"/>
      <c r="AM820" s="55"/>
      <c r="AN820" s="55"/>
      <c r="AO820" s="55"/>
      <c r="AP820" s="55"/>
      <c r="AQ820" s="55"/>
      <c r="AR820" s="55"/>
    </row>
    <row r="821" ht="15.75" customHeight="1">
      <c r="A821" s="290"/>
      <c r="B821" s="263" t="s">
        <v>45</v>
      </c>
      <c r="C821" s="291" t="s">
        <v>3893</v>
      </c>
      <c r="D821" s="292" t="s">
        <v>3894</v>
      </c>
      <c r="E821" s="106">
        <v>0.0</v>
      </c>
      <c r="F821" s="63">
        <v>0.0</v>
      </c>
      <c r="G821" s="63" t="s">
        <v>86</v>
      </c>
      <c r="H821" s="292" t="s">
        <v>3895</v>
      </c>
      <c r="I821" s="117" t="s">
        <v>3895</v>
      </c>
      <c r="J821" s="293"/>
      <c r="K821" s="293"/>
      <c r="L821" s="293"/>
      <c r="M821" s="263"/>
      <c r="N821" s="63">
        <v>0.0</v>
      </c>
      <c r="O821" s="67">
        <v>0.0</v>
      </c>
      <c r="P821" s="294"/>
      <c r="Q821" s="294"/>
      <c r="R821" s="294"/>
      <c r="S821" s="263"/>
      <c r="T821" s="263"/>
      <c r="U821" s="263"/>
      <c r="V821" s="263"/>
      <c r="W821" s="263"/>
      <c r="X821" s="263"/>
      <c r="Y821" s="295"/>
      <c r="Z821" s="296">
        <v>6.5</v>
      </c>
      <c r="AA821" s="290" t="s">
        <v>417</v>
      </c>
      <c r="AB821" s="104" t="s">
        <v>3896</v>
      </c>
      <c r="AC821" s="72" t="s">
        <v>3370</v>
      </c>
      <c r="AD821" s="72" t="s">
        <v>498</v>
      </c>
      <c r="AE821" s="55" t="str">
        <f t="shared" si="57"/>
        <v>3</v>
      </c>
      <c r="AF821" s="74">
        <v>4.27</v>
      </c>
      <c r="AG821" s="80">
        <f t="shared" si="95"/>
        <v>6.1915</v>
      </c>
      <c r="AH821" s="55">
        <f t="shared" si="2"/>
        <v>-5.85</v>
      </c>
      <c r="AI821" s="55">
        <f t="shared" si="9"/>
        <v>5.978</v>
      </c>
      <c r="AJ821" s="41">
        <f t="shared" si="3"/>
        <v>0.3430769231</v>
      </c>
      <c r="AK821" s="74"/>
      <c r="AL821" s="74"/>
      <c r="AM821" s="74"/>
      <c r="AN821" s="74"/>
      <c r="AO821" s="74"/>
      <c r="AP821" s="74"/>
      <c r="AQ821" s="74"/>
      <c r="AR821" s="74"/>
    </row>
    <row r="822" ht="15.75" customHeight="1">
      <c r="A822" s="297"/>
      <c r="B822" s="143" t="s">
        <v>45</v>
      </c>
      <c r="C822" s="343" t="s">
        <v>3897</v>
      </c>
      <c r="D822" s="344" t="s">
        <v>3898</v>
      </c>
      <c r="E822" s="106">
        <v>0.0</v>
      </c>
      <c r="F822" s="63">
        <v>0.0</v>
      </c>
      <c r="G822" s="63" t="s">
        <v>86</v>
      </c>
      <c r="H822" s="345" t="s">
        <v>3898</v>
      </c>
      <c r="I822" s="117" t="s">
        <v>506</v>
      </c>
      <c r="J822" s="293"/>
      <c r="K822" s="293"/>
      <c r="L822" s="293"/>
      <c r="M822" s="263"/>
      <c r="N822" s="63">
        <v>0.0</v>
      </c>
      <c r="O822" s="67">
        <v>0.0</v>
      </c>
      <c r="P822" s="294"/>
      <c r="Q822" s="294"/>
      <c r="R822" s="294"/>
      <c r="S822" s="263"/>
      <c r="T822" s="263"/>
      <c r="U822" s="263"/>
      <c r="V822" s="263"/>
      <c r="W822" s="263"/>
      <c r="X822" s="263"/>
      <c r="Y822" s="295"/>
      <c r="Z822" s="296">
        <v>7.0</v>
      </c>
      <c r="AA822" s="290" t="s">
        <v>417</v>
      </c>
      <c r="AB822" s="104" t="s">
        <v>3899</v>
      </c>
      <c r="AC822" s="72" t="s">
        <v>3370</v>
      </c>
      <c r="AD822" s="72" t="s">
        <v>498</v>
      </c>
      <c r="AE822" s="55" t="str">
        <f t="shared" si="57"/>
        <v>3</v>
      </c>
      <c r="AF822" s="74">
        <v>4.27</v>
      </c>
      <c r="AG822" s="80">
        <f t="shared" si="95"/>
        <v>6.1915</v>
      </c>
      <c r="AH822" s="55">
        <f t="shared" si="2"/>
        <v>-6.3</v>
      </c>
      <c r="AI822" s="55">
        <f t="shared" si="9"/>
        <v>5.978</v>
      </c>
      <c r="AJ822" s="41">
        <f t="shared" si="3"/>
        <v>0.39</v>
      </c>
      <c r="AK822" s="74"/>
      <c r="AL822" s="74"/>
      <c r="AM822" s="74"/>
      <c r="AN822" s="74"/>
      <c r="AO822" s="74"/>
      <c r="AP822" s="74"/>
      <c r="AQ822" s="74"/>
      <c r="AR822" s="74"/>
    </row>
    <row r="823" ht="15.75" customHeight="1">
      <c r="A823" s="290"/>
      <c r="B823" s="263" t="s">
        <v>45</v>
      </c>
      <c r="C823" s="291" t="s">
        <v>3900</v>
      </c>
      <c r="D823" s="342" t="s">
        <v>3901</v>
      </c>
      <c r="E823" s="106">
        <v>0.0</v>
      </c>
      <c r="F823" s="63">
        <v>0.0</v>
      </c>
      <c r="G823" s="63" t="s">
        <v>86</v>
      </c>
      <c r="H823" s="292" t="s">
        <v>3901</v>
      </c>
      <c r="I823" s="117" t="s">
        <v>506</v>
      </c>
      <c r="J823" s="293"/>
      <c r="K823" s="293"/>
      <c r="L823" s="293"/>
      <c r="M823" s="263"/>
      <c r="N823" s="63">
        <v>0.0</v>
      </c>
      <c r="O823" s="67">
        <v>0.0</v>
      </c>
      <c r="P823" s="294"/>
      <c r="Q823" s="294"/>
      <c r="R823" s="294"/>
      <c r="S823" s="263"/>
      <c r="T823" s="263"/>
      <c r="U823" s="263"/>
      <c r="V823" s="263"/>
      <c r="W823" s="263"/>
      <c r="X823" s="263"/>
      <c r="Y823" s="295"/>
      <c r="Z823" s="296">
        <v>4.75</v>
      </c>
      <c r="AA823" s="290" t="s">
        <v>417</v>
      </c>
      <c r="AB823" s="104" t="s">
        <v>3902</v>
      </c>
      <c r="AC823" s="72" t="s">
        <v>3370</v>
      </c>
      <c r="AD823" s="72" t="s">
        <v>498</v>
      </c>
      <c r="AE823" s="55" t="str">
        <f t="shared" si="57"/>
        <v>3</v>
      </c>
      <c r="AF823" s="74">
        <v>3.18</v>
      </c>
      <c r="AG823" s="80">
        <f t="shared" si="95"/>
        <v>4.611</v>
      </c>
      <c r="AH823" s="55">
        <f t="shared" si="2"/>
        <v>-4.275</v>
      </c>
      <c r="AI823" s="55">
        <f t="shared" si="9"/>
        <v>4.452</v>
      </c>
      <c r="AJ823" s="41">
        <f t="shared" si="3"/>
        <v>0.3305263158</v>
      </c>
      <c r="AK823" s="55"/>
      <c r="AL823" s="55"/>
      <c r="AM823" s="55"/>
      <c r="AN823" s="55"/>
      <c r="AO823" s="55"/>
      <c r="AP823" s="55"/>
      <c r="AQ823" s="55"/>
      <c r="AR823" s="55"/>
    </row>
    <row r="824" ht="15.75" customHeight="1">
      <c r="A824" s="290"/>
      <c r="B824" s="263" t="s">
        <v>45</v>
      </c>
      <c r="C824" s="291" t="s">
        <v>3903</v>
      </c>
      <c r="D824" s="292" t="s">
        <v>3904</v>
      </c>
      <c r="E824" s="106">
        <v>0.0</v>
      </c>
      <c r="F824" s="63">
        <v>0.0</v>
      </c>
      <c r="G824" s="63" t="s">
        <v>86</v>
      </c>
      <c r="H824" s="292" t="s">
        <v>3904</v>
      </c>
      <c r="I824" s="117" t="s">
        <v>506</v>
      </c>
      <c r="J824" s="293"/>
      <c r="K824" s="293"/>
      <c r="L824" s="293"/>
      <c r="M824" s="263"/>
      <c r="N824" s="63">
        <v>0.0</v>
      </c>
      <c r="O824" s="67">
        <v>0.0</v>
      </c>
      <c r="P824" s="294"/>
      <c r="Q824" s="294"/>
      <c r="R824" s="294"/>
      <c r="S824" s="263"/>
      <c r="T824" s="263"/>
      <c r="U824" s="263"/>
      <c r="V824" s="263"/>
      <c r="W824" s="263"/>
      <c r="X824" s="263"/>
      <c r="Y824" s="295"/>
      <c r="Z824" s="296">
        <v>6.5</v>
      </c>
      <c r="AA824" s="290" t="s">
        <v>417</v>
      </c>
      <c r="AB824" s="104" t="s">
        <v>3905</v>
      </c>
      <c r="AC824" s="72" t="s">
        <v>3370</v>
      </c>
      <c r="AD824" s="72" t="s">
        <v>498</v>
      </c>
      <c r="AE824" s="55" t="str">
        <f t="shared" si="57"/>
        <v>3</v>
      </c>
      <c r="AF824" s="74">
        <v>4.27</v>
      </c>
      <c r="AG824" s="80">
        <f t="shared" si="95"/>
        <v>6.1915</v>
      </c>
      <c r="AH824" s="55">
        <f t="shared" si="2"/>
        <v>-5.85</v>
      </c>
      <c r="AI824" s="55">
        <f t="shared" si="9"/>
        <v>5.978</v>
      </c>
      <c r="AJ824" s="41">
        <f t="shared" si="3"/>
        <v>0.3430769231</v>
      </c>
      <c r="AK824" s="74"/>
      <c r="AL824" s="74"/>
      <c r="AM824" s="74"/>
      <c r="AN824" s="74"/>
      <c r="AO824" s="74"/>
      <c r="AP824" s="74"/>
      <c r="AQ824" s="74"/>
      <c r="AR824" s="74"/>
    </row>
    <row r="825" ht="15.75" customHeight="1">
      <c r="A825" s="290"/>
      <c r="B825" s="263" t="s">
        <v>45</v>
      </c>
      <c r="C825" s="291" t="s">
        <v>3906</v>
      </c>
      <c r="D825" s="292" t="s">
        <v>3907</v>
      </c>
      <c r="E825" s="106">
        <v>0.0</v>
      </c>
      <c r="F825" s="63">
        <v>0.0</v>
      </c>
      <c r="G825" s="63" t="s">
        <v>86</v>
      </c>
      <c r="H825" s="292" t="s">
        <v>3907</v>
      </c>
      <c r="I825" s="117" t="s">
        <v>506</v>
      </c>
      <c r="J825" s="293"/>
      <c r="K825" s="293"/>
      <c r="L825" s="293"/>
      <c r="M825" s="263"/>
      <c r="N825" s="63">
        <v>0.0</v>
      </c>
      <c r="O825" s="67">
        <v>0.0</v>
      </c>
      <c r="P825" s="294"/>
      <c r="Q825" s="294"/>
      <c r="R825" s="294"/>
      <c r="S825" s="263"/>
      <c r="T825" s="263"/>
      <c r="U825" s="263"/>
      <c r="V825" s="263"/>
      <c r="W825" s="263"/>
      <c r="X825" s="263"/>
      <c r="Y825" s="295"/>
      <c r="Z825" s="296">
        <v>6.5</v>
      </c>
      <c r="AA825" s="290" t="s">
        <v>417</v>
      </c>
      <c r="AB825" s="104" t="s">
        <v>3908</v>
      </c>
      <c r="AC825" s="72" t="s">
        <v>3370</v>
      </c>
      <c r="AD825" s="72" t="s">
        <v>498</v>
      </c>
      <c r="AE825" s="55" t="str">
        <f t="shared" si="57"/>
        <v>3</v>
      </c>
      <c r="AF825" s="74">
        <v>4.27</v>
      </c>
      <c r="AG825" s="80">
        <f t="shared" si="95"/>
        <v>6.1915</v>
      </c>
      <c r="AH825" s="55">
        <f t="shared" si="2"/>
        <v>-5.85</v>
      </c>
      <c r="AI825" s="55">
        <f t="shared" si="9"/>
        <v>5.978</v>
      </c>
      <c r="AJ825" s="41">
        <f t="shared" si="3"/>
        <v>0.3430769231</v>
      </c>
      <c r="AK825" s="39"/>
      <c r="AL825" s="39"/>
      <c r="AM825" s="39"/>
      <c r="AN825" s="39"/>
      <c r="AO825" s="39"/>
      <c r="AP825" s="39"/>
      <c r="AQ825" s="39"/>
      <c r="AR825" s="39"/>
    </row>
    <row r="826" ht="15.75" customHeight="1">
      <c r="A826" s="290"/>
      <c r="B826" s="263" t="s">
        <v>45</v>
      </c>
      <c r="C826" s="291" t="s">
        <v>3909</v>
      </c>
      <c r="D826" s="292" t="s">
        <v>3910</v>
      </c>
      <c r="E826" s="106">
        <v>0.0</v>
      </c>
      <c r="F826" s="63">
        <v>0.0</v>
      </c>
      <c r="G826" s="63" t="s">
        <v>86</v>
      </c>
      <c r="H826" s="292" t="s">
        <v>3911</v>
      </c>
      <c r="I826" s="117" t="s">
        <v>3912</v>
      </c>
      <c r="J826" s="293"/>
      <c r="K826" s="293"/>
      <c r="L826" s="293"/>
      <c r="M826" s="263"/>
      <c r="N826" s="63">
        <v>0.0</v>
      </c>
      <c r="O826" s="67">
        <v>0.0</v>
      </c>
      <c r="P826" s="294"/>
      <c r="Q826" s="294"/>
      <c r="R826" s="294"/>
      <c r="S826" s="263"/>
      <c r="T826" s="263"/>
      <c r="U826" s="263"/>
      <c r="V826" s="263"/>
      <c r="W826" s="263"/>
      <c r="X826" s="263"/>
      <c r="Y826" s="295"/>
      <c r="Z826" s="296">
        <v>7.75</v>
      </c>
      <c r="AA826" s="290" t="s">
        <v>417</v>
      </c>
      <c r="AB826" s="104" t="s">
        <v>3913</v>
      </c>
      <c r="AC826" s="72" t="s">
        <v>3370</v>
      </c>
      <c r="AD826" s="72" t="s">
        <v>498</v>
      </c>
      <c r="AE826" s="74" t="str">
        <f t="shared" si="57"/>
        <v>3</v>
      </c>
      <c r="AF826" s="74">
        <v>5.08</v>
      </c>
      <c r="AG826" s="80">
        <f t="shared" si="95"/>
        <v>7.366</v>
      </c>
      <c r="AH826" s="55">
        <f t="shared" si="2"/>
        <v>-6.975</v>
      </c>
      <c r="AI826" s="55">
        <f t="shared" si="9"/>
        <v>7.112</v>
      </c>
      <c r="AJ826" s="41">
        <f t="shared" si="3"/>
        <v>0.344516129</v>
      </c>
      <c r="AK826" s="55"/>
      <c r="AL826" s="55"/>
      <c r="AM826" s="55"/>
      <c r="AN826" s="55"/>
      <c r="AO826" s="55"/>
      <c r="AP826" s="55"/>
      <c r="AQ826" s="55"/>
      <c r="AR826" s="55"/>
    </row>
    <row r="827" ht="15.75" customHeight="1">
      <c r="A827" s="290"/>
      <c r="B827" s="263" t="s">
        <v>45</v>
      </c>
      <c r="C827" s="291" t="s">
        <v>3914</v>
      </c>
      <c r="D827" s="292" t="s">
        <v>3915</v>
      </c>
      <c r="E827" s="106">
        <v>0.0</v>
      </c>
      <c r="F827" s="63">
        <v>0.0</v>
      </c>
      <c r="G827" s="63" t="s">
        <v>86</v>
      </c>
      <c r="H827" s="292" t="s">
        <v>3916</v>
      </c>
      <c r="I827" s="117" t="s">
        <v>3916</v>
      </c>
      <c r="J827" s="293"/>
      <c r="K827" s="293"/>
      <c r="L827" s="293"/>
      <c r="M827" s="263"/>
      <c r="N827" s="63">
        <v>0.0</v>
      </c>
      <c r="O827" s="67">
        <v>0.0</v>
      </c>
      <c r="P827" s="294"/>
      <c r="Q827" s="294"/>
      <c r="R827" s="294"/>
      <c r="S827" s="263"/>
      <c r="T827" s="263"/>
      <c r="U827" s="263"/>
      <c r="V827" s="263"/>
      <c r="W827" s="263"/>
      <c r="X827" s="263"/>
      <c r="Y827" s="295"/>
      <c r="Z827" s="296">
        <v>8.5</v>
      </c>
      <c r="AA827" s="290" t="s">
        <v>417</v>
      </c>
      <c r="AB827" s="104" t="s">
        <v>3917</v>
      </c>
      <c r="AC827" s="72" t="s">
        <v>3370</v>
      </c>
      <c r="AD827" s="72" t="s">
        <v>498</v>
      </c>
      <c r="AE827" s="55" t="str">
        <f t="shared" si="57"/>
        <v>3</v>
      </c>
      <c r="AF827" s="74">
        <v>5.34</v>
      </c>
      <c r="AG827" s="80">
        <f t="shared" si="95"/>
        <v>7.743</v>
      </c>
      <c r="AH827" s="55">
        <f t="shared" si="2"/>
        <v>-7.65</v>
      </c>
      <c r="AI827" s="55">
        <f t="shared" si="9"/>
        <v>7.476</v>
      </c>
      <c r="AJ827" s="41">
        <f t="shared" si="3"/>
        <v>0.3717647059</v>
      </c>
      <c r="AK827" s="39"/>
      <c r="AL827" s="39"/>
      <c r="AM827" s="39"/>
      <c r="AN827" s="39"/>
      <c r="AO827" s="39"/>
      <c r="AP827" s="39"/>
      <c r="AQ827" s="39"/>
      <c r="AR827" s="39"/>
    </row>
    <row r="828" ht="15.75" customHeight="1">
      <c r="A828" s="290"/>
      <c r="B828" s="263" t="s">
        <v>45</v>
      </c>
      <c r="C828" s="291" t="s">
        <v>3918</v>
      </c>
      <c r="D828" s="292" t="s">
        <v>3919</v>
      </c>
      <c r="E828" s="106">
        <v>0.0</v>
      </c>
      <c r="F828" s="63">
        <v>0.0</v>
      </c>
      <c r="G828" s="63" t="s">
        <v>86</v>
      </c>
      <c r="H828" s="292" t="s">
        <v>3920</v>
      </c>
      <c r="I828" s="117" t="s">
        <v>3921</v>
      </c>
      <c r="J828" s="293"/>
      <c r="K828" s="293"/>
      <c r="L828" s="293"/>
      <c r="M828" s="263"/>
      <c r="N828" s="63">
        <v>0.0</v>
      </c>
      <c r="O828" s="67">
        <v>0.0</v>
      </c>
      <c r="P828" s="294"/>
      <c r="Q828" s="294"/>
      <c r="R828" s="294"/>
      <c r="S828" s="263"/>
      <c r="T828" s="263"/>
      <c r="U828" s="263"/>
      <c r="V828" s="263"/>
      <c r="W828" s="263"/>
      <c r="X828" s="263"/>
      <c r="Y828" s="295"/>
      <c r="Z828" s="296">
        <v>5.5</v>
      </c>
      <c r="AA828" s="290" t="s">
        <v>97</v>
      </c>
      <c r="AB828" s="104" t="s">
        <v>3922</v>
      </c>
      <c r="AC828" s="72" t="s">
        <v>3370</v>
      </c>
      <c r="AD828" s="72" t="s">
        <v>498</v>
      </c>
      <c r="AE828" s="74" t="str">
        <f t="shared" si="57"/>
        <v>3</v>
      </c>
      <c r="AF828" s="74">
        <v>2.99</v>
      </c>
      <c r="AG828" s="80">
        <f t="shared" si="95"/>
        <v>4.3355</v>
      </c>
      <c r="AH828" s="55">
        <f t="shared" si="2"/>
        <v>-4.95</v>
      </c>
      <c r="AI828" s="55">
        <f t="shared" si="9"/>
        <v>4.186</v>
      </c>
      <c r="AJ828" s="41">
        <f t="shared" si="3"/>
        <v>0.4563636364</v>
      </c>
      <c r="AK828" s="74"/>
      <c r="AL828" s="74"/>
      <c r="AM828" s="74"/>
      <c r="AN828" s="74"/>
      <c r="AO828" s="74"/>
      <c r="AP828" s="74"/>
      <c r="AQ828" s="74"/>
      <c r="AR828" s="74"/>
    </row>
    <row r="829" ht="15.75" customHeight="1">
      <c r="A829" s="297"/>
      <c r="B829" s="143" t="s">
        <v>45</v>
      </c>
      <c r="C829" s="298" t="s">
        <v>3923</v>
      </c>
      <c r="D829" s="299" t="s">
        <v>3924</v>
      </c>
      <c r="E829" s="63">
        <v>0.0</v>
      </c>
      <c r="F829" s="63">
        <v>0.0</v>
      </c>
      <c r="G829" s="63" t="s">
        <v>86</v>
      </c>
      <c r="H829" s="299" t="s">
        <v>3924</v>
      </c>
      <c r="I829" s="117" t="s">
        <v>3925</v>
      </c>
      <c r="J829" s="293"/>
      <c r="K829" s="293"/>
      <c r="L829" s="293"/>
      <c r="M829" s="263"/>
      <c r="N829" s="63">
        <v>0.0</v>
      </c>
      <c r="O829" s="67">
        <v>0.0</v>
      </c>
      <c r="P829" s="294"/>
      <c r="Q829" s="294"/>
      <c r="R829" s="294"/>
      <c r="S829" s="263"/>
      <c r="T829" s="263"/>
      <c r="U829" s="263"/>
      <c r="V829" s="263"/>
      <c r="W829" s="263"/>
      <c r="X829" s="263"/>
      <c r="Y829" s="295"/>
      <c r="Z829" s="296">
        <v>6.5</v>
      </c>
      <c r="AA829" s="290" t="s">
        <v>417</v>
      </c>
      <c r="AB829" s="71" t="s">
        <v>3926</v>
      </c>
      <c r="AC829" s="72" t="s">
        <v>3370</v>
      </c>
      <c r="AD829" s="72" t="s">
        <v>498</v>
      </c>
      <c r="AE829" s="74" t="str">
        <f t="shared" si="57"/>
        <v>3</v>
      </c>
      <c r="AF829" s="74">
        <v>4.28</v>
      </c>
      <c r="AG829" s="80">
        <f t="shared" si="95"/>
        <v>6.206</v>
      </c>
      <c r="AH829" s="55">
        <f t="shared" si="2"/>
        <v>-5.85</v>
      </c>
      <c r="AI829" s="55">
        <f t="shared" si="9"/>
        <v>5.992</v>
      </c>
      <c r="AJ829" s="41">
        <f t="shared" si="3"/>
        <v>0.3415384615</v>
      </c>
      <c r="AK829" s="39"/>
      <c r="AL829" s="39"/>
      <c r="AM829" s="39"/>
      <c r="AN829" s="39"/>
      <c r="AO829" s="39"/>
      <c r="AP829" s="39"/>
      <c r="AQ829" s="39"/>
      <c r="AR829" s="39"/>
    </row>
    <row r="830" ht="15.75" customHeight="1">
      <c r="A830" s="300"/>
      <c r="B830" s="255" t="s">
        <v>45</v>
      </c>
      <c r="C830" s="301" t="s">
        <v>3927</v>
      </c>
      <c r="D830" s="94" t="s">
        <v>3928</v>
      </c>
      <c r="E830" s="77">
        <v>1.0</v>
      </c>
      <c r="F830" s="42">
        <v>0.0</v>
      </c>
      <c r="G830" s="42" t="s">
        <v>47</v>
      </c>
      <c r="H830" s="94" t="s">
        <v>3929</v>
      </c>
      <c r="I830" s="230" t="s">
        <v>3930</v>
      </c>
      <c r="J830" s="302"/>
      <c r="K830" s="302"/>
      <c r="L830" s="302"/>
      <c r="M830" s="255"/>
      <c r="N830" s="42">
        <v>1.0</v>
      </c>
      <c r="O830" s="49">
        <v>1000.0</v>
      </c>
      <c r="P830" s="303"/>
      <c r="Q830" s="303"/>
      <c r="R830" s="303"/>
      <c r="S830" s="255"/>
      <c r="T830" s="255"/>
      <c r="U830" s="255"/>
      <c r="V830" s="255"/>
      <c r="W830" s="255"/>
      <c r="X830" s="255"/>
      <c r="Y830" s="277"/>
      <c r="Z830" s="304">
        <v>3.29</v>
      </c>
      <c r="AA830" s="300" t="s">
        <v>111</v>
      </c>
      <c r="AB830" s="53" t="s">
        <v>3931</v>
      </c>
      <c r="AC830" s="54" t="s">
        <v>3370</v>
      </c>
      <c r="AD830" s="54" t="s">
        <v>99</v>
      </c>
      <c r="AE830" s="55" t="str">
        <f t="shared" si="57"/>
        <v>12</v>
      </c>
      <c r="AF830" s="55">
        <v>2.35</v>
      </c>
      <c r="AG830" s="80">
        <f>AF830*0.275+AF830</f>
        <v>2.99625</v>
      </c>
      <c r="AH830" s="55">
        <f t="shared" si="2"/>
        <v>-2.961</v>
      </c>
      <c r="AI830" s="55">
        <f t="shared" si="9"/>
        <v>3.29</v>
      </c>
      <c r="AJ830" s="41">
        <f t="shared" si="3"/>
        <v>0.2857142857</v>
      </c>
      <c r="AK830" s="74"/>
      <c r="AL830" s="74"/>
      <c r="AM830" s="74"/>
      <c r="AN830" s="74"/>
      <c r="AO830" s="74"/>
      <c r="AP830" s="74"/>
      <c r="AQ830" s="74"/>
      <c r="AR830" s="74"/>
    </row>
    <row r="831" ht="15.75" customHeight="1">
      <c r="A831" s="290"/>
      <c r="B831" s="263" t="s">
        <v>45</v>
      </c>
      <c r="C831" s="291" t="s">
        <v>3932</v>
      </c>
      <c r="D831" s="292" t="s">
        <v>3933</v>
      </c>
      <c r="E831" s="106">
        <v>0.0</v>
      </c>
      <c r="F831" s="63">
        <v>0.0</v>
      </c>
      <c r="G831" s="63" t="s">
        <v>86</v>
      </c>
      <c r="H831" s="292" t="s">
        <v>3934</v>
      </c>
      <c r="I831" s="117" t="s">
        <v>3935</v>
      </c>
      <c r="J831" s="293"/>
      <c r="K831" s="293"/>
      <c r="L831" s="293"/>
      <c r="M831" s="263"/>
      <c r="N831" s="63">
        <v>0.0</v>
      </c>
      <c r="O831" s="67">
        <v>0.0</v>
      </c>
      <c r="P831" s="294"/>
      <c r="Q831" s="294"/>
      <c r="R831" s="294"/>
      <c r="S831" s="263"/>
      <c r="T831" s="263"/>
      <c r="U831" s="263"/>
      <c r="V831" s="263"/>
      <c r="W831" s="263"/>
      <c r="X831" s="263"/>
      <c r="Y831" s="295"/>
      <c r="Z831" s="296">
        <v>0.95</v>
      </c>
      <c r="AA831" s="290" t="s">
        <v>1105</v>
      </c>
      <c r="AB831" s="104" t="s">
        <v>3936</v>
      </c>
      <c r="AC831" s="184" t="s">
        <v>3370</v>
      </c>
      <c r="AD831" s="184" t="s">
        <v>92</v>
      </c>
      <c r="AE831" s="74" t="str">
        <f t="shared" si="57"/>
        <v>6</v>
      </c>
      <c r="AF831" s="74">
        <v>0.73</v>
      </c>
      <c r="AG831" s="75">
        <f>AF831*0.2+AF831</f>
        <v>0.876</v>
      </c>
      <c r="AH831" s="74">
        <f t="shared" si="2"/>
        <v>-0.855</v>
      </c>
      <c r="AI831" s="74">
        <f t="shared" si="9"/>
        <v>1.022</v>
      </c>
      <c r="AJ831" s="41">
        <f t="shared" si="3"/>
        <v>0.2315789474</v>
      </c>
      <c r="AK831" s="74"/>
      <c r="AL831" s="74"/>
      <c r="AM831" s="74"/>
      <c r="AN831" s="74"/>
      <c r="AO831" s="74"/>
      <c r="AP831" s="74"/>
      <c r="AQ831" s="74"/>
      <c r="AR831" s="74"/>
    </row>
    <row r="832" ht="15.75" customHeight="1">
      <c r="A832" s="346"/>
      <c r="B832" s="286" t="s">
        <v>45</v>
      </c>
      <c r="C832" s="347" t="s">
        <v>3937</v>
      </c>
      <c r="D832" s="87" t="s">
        <v>3938</v>
      </c>
      <c r="E832" s="77">
        <v>1.0</v>
      </c>
      <c r="F832" s="42">
        <v>0.0</v>
      </c>
      <c r="G832" s="42" t="s">
        <v>47</v>
      </c>
      <c r="H832" s="94" t="s">
        <v>3939</v>
      </c>
      <c r="I832" s="230" t="s">
        <v>3940</v>
      </c>
      <c r="J832" s="302"/>
      <c r="K832" s="302"/>
      <c r="L832" s="302"/>
      <c r="M832" s="255"/>
      <c r="N832" s="42">
        <v>1.0</v>
      </c>
      <c r="O832" s="49">
        <v>1000.0</v>
      </c>
      <c r="P832" s="303"/>
      <c r="Q832" s="303"/>
      <c r="R832" s="303"/>
      <c r="S832" s="255"/>
      <c r="T832" s="255"/>
      <c r="U832" s="255"/>
      <c r="V832" s="255"/>
      <c r="W832" s="255"/>
      <c r="X832" s="255"/>
      <c r="Y832" s="277"/>
      <c r="Z832" s="304">
        <v>1.0</v>
      </c>
      <c r="AA832" s="300" t="s">
        <v>262</v>
      </c>
      <c r="AB832" s="84" t="s">
        <v>3941</v>
      </c>
      <c r="AC832" s="54" t="s">
        <v>3370</v>
      </c>
      <c r="AD832" s="54" t="s">
        <v>92</v>
      </c>
      <c r="AE832" s="55" t="str">
        <f t="shared" si="57"/>
        <v>6</v>
      </c>
      <c r="AF832" s="55">
        <v>0.5</v>
      </c>
      <c r="AG832" s="80">
        <f t="shared" ref="AG832:AG833" si="96">AF832*0.8+AF832</f>
        <v>0.9</v>
      </c>
      <c r="AH832" s="55">
        <f t="shared" si="2"/>
        <v>-0.9</v>
      </c>
      <c r="AI832" s="55">
        <f t="shared" si="9"/>
        <v>0.7</v>
      </c>
      <c r="AJ832" s="41">
        <f t="shared" si="3"/>
        <v>0.5</v>
      </c>
      <c r="AK832" s="74"/>
      <c r="AL832" s="74"/>
      <c r="AM832" s="74"/>
      <c r="AN832" s="74"/>
      <c r="AO832" s="74"/>
      <c r="AP832" s="74"/>
      <c r="AQ832" s="74"/>
      <c r="AR832" s="74"/>
    </row>
    <row r="833" ht="15.75" customHeight="1">
      <c r="A833" s="290"/>
      <c r="B833" s="263" t="s">
        <v>45</v>
      </c>
      <c r="C833" s="291" t="s">
        <v>3942</v>
      </c>
      <c r="D833" s="292" t="s">
        <v>3943</v>
      </c>
      <c r="E833" s="106">
        <v>0.0</v>
      </c>
      <c r="F833" s="63">
        <v>0.0</v>
      </c>
      <c r="G833" s="63" t="s">
        <v>86</v>
      </c>
      <c r="H833" s="292" t="s">
        <v>3943</v>
      </c>
      <c r="I833" s="117" t="s">
        <v>506</v>
      </c>
      <c r="J833" s="293"/>
      <c r="K833" s="293"/>
      <c r="L833" s="293"/>
      <c r="M833" s="263"/>
      <c r="N833" s="63">
        <v>0.0</v>
      </c>
      <c r="O833" s="67">
        <v>0.0</v>
      </c>
      <c r="P833" s="294"/>
      <c r="Q833" s="294"/>
      <c r="R833" s="294"/>
      <c r="S833" s="263"/>
      <c r="T833" s="263"/>
      <c r="U833" s="263"/>
      <c r="V833" s="263"/>
      <c r="W833" s="263"/>
      <c r="X833" s="263"/>
      <c r="Y833" s="295"/>
      <c r="Z833" s="296">
        <v>1.0</v>
      </c>
      <c r="AA833" s="290" t="s">
        <v>626</v>
      </c>
      <c r="AB833" s="104" t="s">
        <v>3944</v>
      </c>
      <c r="AC833" s="72" t="s">
        <v>3370</v>
      </c>
      <c r="AD833" s="72" t="s">
        <v>99</v>
      </c>
      <c r="AE833" s="55" t="str">
        <f t="shared" si="57"/>
        <v>12</v>
      </c>
      <c r="AF833" s="74">
        <v>0.41</v>
      </c>
      <c r="AG833" s="80">
        <f t="shared" si="96"/>
        <v>0.738</v>
      </c>
      <c r="AH833" s="55">
        <f t="shared" si="2"/>
        <v>-0.9</v>
      </c>
      <c r="AI833" s="55">
        <f t="shared" si="9"/>
        <v>0.574</v>
      </c>
      <c r="AJ833" s="41">
        <f t="shared" si="3"/>
        <v>0.59</v>
      </c>
      <c r="AK833" s="74"/>
      <c r="AL833" s="74"/>
      <c r="AM833" s="74"/>
      <c r="AN833" s="74"/>
      <c r="AO833" s="74"/>
      <c r="AP833" s="74"/>
      <c r="AQ833" s="74"/>
      <c r="AR833" s="74"/>
    </row>
    <row r="834" ht="15.75" customHeight="1">
      <c r="A834" s="300"/>
      <c r="B834" s="255" t="s">
        <v>45</v>
      </c>
      <c r="C834" s="301" t="s">
        <v>3945</v>
      </c>
      <c r="D834" s="94" t="s">
        <v>3946</v>
      </c>
      <c r="E834" s="77">
        <v>1.0</v>
      </c>
      <c r="F834" s="42">
        <v>0.0</v>
      </c>
      <c r="G834" s="42" t="s">
        <v>47</v>
      </c>
      <c r="H834" s="94" t="s">
        <v>3947</v>
      </c>
      <c r="I834" s="230" t="s">
        <v>506</v>
      </c>
      <c r="J834" s="302"/>
      <c r="K834" s="302"/>
      <c r="L834" s="302"/>
      <c r="M834" s="255"/>
      <c r="N834" s="42">
        <v>1.0</v>
      </c>
      <c r="O834" s="49">
        <v>1000.0</v>
      </c>
      <c r="P834" s="303"/>
      <c r="Q834" s="303"/>
      <c r="R834" s="303"/>
      <c r="S834" s="255"/>
      <c r="T834" s="255"/>
      <c r="U834" s="255"/>
      <c r="V834" s="255"/>
      <c r="W834" s="255"/>
      <c r="X834" s="255"/>
      <c r="Y834" s="277"/>
      <c r="Z834" s="304">
        <v>1.89</v>
      </c>
      <c r="AA834" s="300" t="s">
        <v>111</v>
      </c>
      <c r="AB834" s="53" t="s">
        <v>3948</v>
      </c>
      <c r="AC834" s="54" t="s">
        <v>3370</v>
      </c>
      <c r="AD834" s="54" t="s">
        <v>99</v>
      </c>
      <c r="AE834" s="55" t="str">
        <f t="shared" si="57"/>
        <v>12</v>
      </c>
      <c r="AF834" s="55">
        <v>1.24</v>
      </c>
      <c r="AG834" s="56">
        <f>AF834*0.41+AF834</f>
        <v>1.7484</v>
      </c>
      <c r="AH834" s="55">
        <f t="shared" si="2"/>
        <v>-1.701</v>
      </c>
      <c r="AI834" s="55">
        <f t="shared" si="9"/>
        <v>1.736</v>
      </c>
      <c r="AJ834" s="41">
        <f t="shared" si="3"/>
        <v>0.3439153439</v>
      </c>
      <c r="AK834" s="55"/>
      <c r="AL834" s="55"/>
      <c r="AM834" s="55"/>
      <c r="AN834" s="55"/>
      <c r="AO834" s="55"/>
      <c r="AP834" s="55"/>
      <c r="AQ834" s="55"/>
      <c r="AR834" s="55"/>
    </row>
    <row r="835" ht="15.75" customHeight="1">
      <c r="A835" s="300"/>
      <c r="B835" s="255" t="s">
        <v>45</v>
      </c>
      <c r="C835" s="321" t="s">
        <v>3949</v>
      </c>
      <c r="D835" s="87" t="s">
        <v>3950</v>
      </c>
      <c r="E835" s="77">
        <v>1.0</v>
      </c>
      <c r="F835" s="42">
        <v>0.0</v>
      </c>
      <c r="G835" s="42" t="s">
        <v>47</v>
      </c>
      <c r="H835" s="87" t="s">
        <v>3951</v>
      </c>
      <c r="I835" s="230" t="s">
        <v>147</v>
      </c>
      <c r="J835" s="302"/>
      <c r="K835" s="302"/>
      <c r="L835" s="302"/>
      <c r="M835" s="255"/>
      <c r="N835" s="42">
        <v>1.0</v>
      </c>
      <c r="O835" s="49">
        <v>1000.0</v>
      </c>
      <c r="P835" s="303"/>
      <c r="Q835" s="303"/>
      <c r="R835" s="303"/>
      <c r="S835" s="255"/>
      <c r="T835" s="255"/>
      <c r="U835" s="255"/>
      <c r="V835" s="255"/>
      <c r="W835" s="255"/>
      <c r="X835" s="255"/>
      <c r="Y835" s="277"/>
      <c r="Z835" s="304">
        <v>3.59</v>
      </c>
      <c r="AA835" s="300" t="s">
        <v>167</v>
      </c>
      <c r="AB835" s="53" t="s">
        <v>3952</v>
      </c>
      <c r="AC835" s="54" t="s">
        <v>3370</v>
      </c>
      <c r="AD835" s="54" t="s">
        <v>99</v>
      </c>
      <c r="AE835" s="55" t="str">
        <f t="shared" si="57"/>
        <v>12</v>
      </c>
      <c r="AF835" s="55">
        <v>2.66</v>
      </c>
      <c r="AG835" s="56">
        <f>AF835*0.3+AF835</f>
        <v>3.458</v>
      </c>
      <c r="AH835" s="55">
        <f t="shared" si="2"/>
        <v>-3.231</v>
      </c>
      <c r="AI835" s="55">
        <f t="shared" si="9"/>
        <v>3.724</v>
      </c>
      <c r="AJ835" s="41">
        <f t="shared" si="3"/>
        <v>0.2590529248</v>
      </c>
      <c r="AK835" s="55"/>
      <c r="AL835" s="55"/>
      <c r="AM835" s="55"/>
      <c r="AN835" s="55"/>
      <c r="AO835" s="55"/>
      <c r="AP835" s="55"/>
      <c r="AQ835" s="55"/>
      <c r="AR835" s="55"/>
    </row>
    <row r="836" ht="15.75" customHeight="1">
      <c r="A836" s="300"/>
      <c r="B836" s="255" t="s">
        <v>45</v>
      </c>
      <c r="C836" s="321" t="s">
        <v>3953</v>
      </c>
      <c r="D836" s="87" t="s">
        <v>3954</v>
      </c>
      <c r="E836" s="77">
        <v>1.0</v>
      </c>
      <c r="F836" s="42">
        <v>0.0</v>
      </c>
      <c r="G836" s="42" t="s">
        <v>47</v>
      </c>
      <c r="H836" s="87" t="s">
        <v>3954</v>
      </c>
      <c r="I836" s="230" t="s">
        <v>147</v>
      </c>
      <c r="J836" s="302"/>
      <c r="K836" s="302"/>
      <c r="L836" s="302"/>
      <c r="M836" s="255"/>
      <c r="N836" s="42">
        <v>1.0</v>
      </c>
      <c r="O836" s="49">
        <v>1000.0</v>
      </c>
      <c r="P836" s="303"/>
      <c r="Q836" s="303"/>
      <c r="R836" s="303"/>
      <c r="S836" s="255"/>
      <c r="T836" s="255"/>
      <c r="U836" s="255"/>
      <c r="V836" s="255"/>
      <c r="W836" s="255"/>
      <c r="X836" s="255"/>
      <c r="Y836" s="277"/>
      <c r="Z836" s="304">
        <v>1.75</v>
      </c>
      <c r="AA836" s="300" t="s">
        <v>626</v>
      </c>
      <c r="AB836" s="53" t="s">
        <v>3955</v>
      </c>
      <c r="AC836" s="54" t="s">
        <v>3370</v>
      </c>
      <c r="AD836" s="54" t="s">
        <v>92</v>
      </c>
      <c r="AE836" s="55" t="str">
        <f t="shared" si="57"/>
        <v>6</v>
      </c>
      <c r="AF836" s="55">
        <v>0.95</v>
      </c>
      <c r="AG836" s="80">
        <f>AF836*0.58+AF836</f>
        <v>1.501</v>
      </c>
      <c r="AH836" s="55">
        <f t="shared" si="2"/>
        <v>-1.575</v>
      </c>
      <c r="AI836" s="55">
        <f t="shared" si="9"/>
        <v>1.33</v>
      </c>
      <c r="AJ836" s="41">
        <f t="shared" si="3"/>
        <v>0.4571428571</v>
      </c>
      <c r="AK836" s="55"/>
      <c r="AL836" s="55"/>
      <c r="AM836" s="55"/>
      <c r="AN836" s="55"/>
      <c r="AO836" s="55"/>
      <c r="AP836" s="55"/>
      <c r="AQ836" s="55"/>
      <c r="AR836" s="55"/>
    </row>
    <row r="837" ht="15.75" customHeight="1">
      <c r="A837" s="346"/>
      <c r="B837" s="286" t="s">
        <v>45</v>
      </c>
      <c r="C837" s="347" t="s">
        <v>3956</v>
      </c>
      <c r="D837" s="87" t="s">
        <v>3957</v>
      </c>
      <c r="E837" s="77">
        <v>1.0</v>
      </c>
      <c r="F837" s="42">
        <v>0.0</v>
      </c>
      <c r="G837" s="42" t="s">
        <v>47</v>
      </c>
      <c r="H837" s="87" t="s">
        <v>3957</v>
      </c>
      <c r="I837" s="348" t="s">
        <v>3958</v>
      </c>
      <c r="J837" s="302"/>
      <c r="K837" s="302"/>
      <c r="L837" s="302"/>
      <c r="M837" s="255"/>
      <c r="N837" s="42">
        <v>1.0</v>
      </c>
      <c r="O837" s="49">
        <v>1000.0</v>
      </c>
      <c r="P837" s="303"/>
      <c r="Q837" s="303"/>
      <c r="R837" s="303"/>
      <c r="S837" s="255"/>
      <c r="T837" s="255"/>
      <c r="U837" s="255"/>
      <c r="V837" s="255"/>
      <c r="W837" s="255"/>
      <c r="X837" s="255"/>
      <c r="Y837" s="277"/>
      <c r="Z837" s="304">
        <v>1.99</v>
      </c>
      <c r="AA837" s="300" t="s">
        <v>1712</v>
      </c>
      <c r="AB837" s="84" t="s">
        <v>3959</v>
      </c>
      <c r="AC837" s="54" t="s">
        <v>3370</v>
      </c>
      <c r="AD837" s="54" t="s">
        <v>99</v>
      </c>
      <c r="AE837" s="55" t="str">
        <f t="shared" si="57"/>
        <v>12</v>
      </c>
      <c r="AF837" s="55">
        <v>1.23</v>
      </c>
      <c r="AG837" s="56">
        <f t="shared" ref="AG837:AG839" si="97">AF837*0.4+AF837</f>
        <v>1.722</v>
      </c>
      <c r="AH837" s="55">
        <f t="shared" si="2"/>
        <v>-1.791</v>
      </c>
      <c r="AI837" s="55">
        <f t="shared" si="9"/>
        <v>1.722</v>
      </c>
      <c r="AJ837" s="41">
        <f t="shared" si="3"/>
        <v>0.3819095477</v>
      </c>
      <c r="AK837" s="55"/>
      <c r="AL837" s="55"/>
      <c r="AM837" s="55"/>
      <c r="AN837" s="55"/>
      <c r="AO837" s="55"/>
      <c r="AP837" s="55"/>
      <c r="AQ837" s="55"/>
      <c r="AR837" s="55"/>
    </row>
    <row r="838" ht="15.75" customHeight="1">
      <c r="A838" s="290"/>
      <c r="B838" s="263" t="s">
        <v>45</v>
      </c>
      <c r="C838" s="291" t="s">
        <v>3960</v>
      </c>
      <c r="D838" s="292" t="s">
        <v>3961</v>
      </c>
      <c r="E838" s="106">
        <v>0.0</v>
      </c>
      <c r="F838" s="63">
        <v>0.0</v>
      </c>
      <c r="G838" s="63" t="s">
        <v>86</v>
      </c>
      <c r="H838" s="292" t="s">
        <v>3962</v>
      </c>
      <c r="I838" s="117" t="s">
        <v>3963</v>
      </c>
      <c r="J838" s="293"/>
      <c r="K838" s="293"/>
      <c r="L838" s="293"/>
      <c r="M838" s="263"/>
      <c r="N838" s="63">
        <v>0.0</v>
      </c>
      <c r="O838" s="67">
        <v>0.0</v>
      </c>
      <c r="P838" s="294"/>
      <c r="Q838" s="294"/>
      <c r="R838" s="294"/>
      <c r="S838" s="263"/>
      <c r="T838" s="263"/>
      <c r="U838" s="263"/>
      <c r="V838" s="263"/>
      <c r="W838" s="263"/>
      <c r="X838" s="263"/>
      <c r="Y838" s="295"/>
      <c r="Z838" s="296">
        <v>1.09</v>
      </c>
      <c r="AA838" s="290" t="s">
        <v>111</v>
      </c>
      <c r="AB838" s="104" t="s">
        <v>3964</v>
      </c>
      <c r="AC838" s="72" t="s">
        <v>3370</v>
      </c>
      <c r="AD838" s="72" t="s">
        <v>92</v>
      </c>
      <c r="AE838" s="74" t="str">
        <f t="shared" si="57"/>
        <v>6</v>
      </c>
      <c r="AF838" s="74">
        <v>0.52</v>
      </c>
      <c r="AG838" s="80">
        <f t="shared" si="97"/>
        <v>0.728</v>
      </c>
      <c r="AH838" s="55">
        <f t="shared" si="2"/>
        <v>-0.981</v>
      </c>
      <c r="AI838" s="55">
        <f t="shared" si="9"/>
        <v>0.728</v>
      </c>
      <c r="AJ838" s="41">
        <f t="shared" si="3"/>
        <v>0.5229357798</v>
      </c>
      <c r="AK838" s="74"/>
      <c r="AL838" s="74"/>
      <c r="AM838" s="74"/>
      <c r="AN838" s="74"/>
      <c r="AO838" s="74"/>
      <c r="AP838" s="74"/>
      <c r="AQ838" s="74"/>
      <c r="AR838" s="74"/>
    </row>
    <row r="839" ht="15.75" customHeight="1">
      <c r="A839" s="297"/>
      <c r="B839" s="252" t="s">
        <v>45</v>
      </c>
      <c r="C839" s="298" t="s">
        <v>3965</v>
      </c>
      <c r="D839" s="299" t="s">
        <v>3966</v>
      </c>
      <c r="E839" s="106">
        <v>0.0</v>
      </c>
      <c r="F839" s="63">
        <v>0.0</v>
      </c>
      <c r="G839" s="63" t="s">
        <v>86</v>
      </c>
      <c r="H839" s="292" t="s">
        <v>3477</v>
      </c>
      <c r="I839" s="117" t="s">
        <v>3478</v>
      </c>
      <c r="J839" s="293"/>
      <c r="K839" s="293"/>
      <c r="L839" s="293"/>
      <c r="M839" s="263"/>
      <c r="N839" s="63">
        <v>0.0</v>
      </c>
      <c r="O839" s="67">
        <v>0.0</v>
      </c>
      <c r="P839" s="294"/>
      <c r="Q839" s="294"/>
      <c r="R839" s="294"/>
      <c r="S839" s="263"/>
      <c r="T839" s="263"/>
      <c r="U839" s="263"/>
      <c r="V839" s="263"/>
      <c r="W839" s="263"/>
      <c r="X839" s="263"/>
      <c r="Y839" s="295"/>
      <c r="Z839" s="296">
        <v>3.75</v>
      </c>
      <c r="AA839" s="290" t="s">
        <v>97</v>
      </c>
      <c r="AB839" s="71" t="s">
        <v>3967</v>
      </c>
      <c r="AC839" s="72" t="s">
        <v>3370</v>
      </c>
      <c r="AD839" s="72" t="s">
        <v>92</v>
      </c>
      <c r="AE839" s="55" t="str">
        <f t="shared" si="57"/>
        <v>6</v>
      </c>
      <c r="AF839" s="74">
        <v>2.5</v>
      </c>
      <c r="AG839" s="80">
        <f t="shared" si="97"/>
        <v>3.5</v>
      </c>
      <c r="AH839" s="55">
        <f t="shared" si="2"/>
        <v>-3.375</v>
      </c>
      <c r="AI839" s="55">
        <f t="shared" si="9"/>
        <v>3.5</v>
      </c>
      <c r="AJ839" s="41">
        <f t="shared" si="3"/>
        <v>0.3333333333</v>
      </c>
      <c r="AK839" s="74"/>
      <c r="AL839" s="74"/>
      <c r="AM839" s="74"/>
      <c r="AN839" s="74"/>
      <c r="AO839" s="74"/>
      <c r="AP839" s="74"/>
      <c r="AQ839" s="74"/>
      <c r="AR839" s="74"/>
    </row>
    <row r="840" ht="15.75" customHeight="1">
      <c r="A840" s="300"/>
      <c r="B840" s="255" t="s">
        <v>45</v>
      </c>
      <c r="C840" s="349" t="s">
        <v>3968</v>
      </c>
      <c r="D840" s="94" t="s">
        <v>3969</v>
      </c>
      <c r="E840" s="77">
        <v>1.0</v>
      </c>
      <c r="F840" s="42">
        <v>0.0</v>
      </c>
      <c r="G840" s="42" t="s">
        <v>47</v>
      </c>
      <c r="H840" s="94" t="s">
        <v>3970</v>
      </c>
      <c r="I840" s="230" t="s">
        <v>3971</v>
      </c>
      <c r="J840" s="302"/>
      <c r="K840" s="302"/>
      <c r="L840" s="302"/>
      <c r="M840" s="255"/>
      <c r="N840" s="42">
        <v>1.0</v>
      </c>
      <c r="O840" s="49">
        <v>1000.0</v>
      </c>
      <c r="P840" s="303"/>
      <c r="Q840" s="303"/>
      <c r="R840" s="303"/>
      <c r="S840" s="255"/>
      <c r="T840" s="255"/>
      <c r="U840" s="255"/>
      <c r="V840" s="255"/>
      <c r="W840" s="255"/>
      <c r="X840" s="255"/>
      <c r="Y840" s="277"/>
      <c r="Z840" s="304">
        <v>2.25</v>
      </c>
      <c r="AA840" s="300" t="s">
        <v>111</v>
      </c>
      <c r="AB840" s="53" t="s">
        <v>3972</v>
      </c>
      <c r="AC840" s="54" t="s">
        <v>3370</v>
      </c>
      <c r="AD840" s="54" t="s">
        <v>99</v>
      </c>
      <c r="AE840" s="55" t="str">
        <f t="shared" si="57"/>
        <v>12</v>
      </c>
      <c r="AF840" s="55">
        <v>1.51</v>
      </c>
      <c r="AG840" s="56">
        <f>AF840*0.425+AF840</f>
        <v>2.15175</v>
      </c>
      <c r="AH840" s="55">
        <f t="shared" si="2"/>
        <v>-2.025</v>
      </c>
      <c r="AI840" s="55">
        <f t="shared" si="9"/>
        <v>2.114</v>
      </c>
      <c r="AJ840" s="41">
        <f t="shared" si="3"/>
        <v>0.3288888889</v>
      </c>
      <c r="AK840" s="55"/>
      <c r="AL840" s="55"/>
      <c r="AM840" s="55"/>
      <c r="AN840" s="55"/>
      <c r="AO840" s="55"/>
      <c r="AP840" s="55"/>
      <c r="AQ840" s="55"/>
      <c r="AR840" s="55"/>
    </row>
    <row r="841" ht="15.75" customHeight="1">
      <c r="A841" s="305"/>
      <c r="B841" s="258" t="s">
        <v>45</v>
      </c>
      <c r="C841" s="306" t="s">
        <v>3973</v>
      </c>
      <c r="D841" s="182" t="s">
        <v>3974</v>
      </c>
      <c r="E841" s="30">
        <v>0.0</v>
      </c>
      <c r="F841" s="26">
        <v>0.0</v>
      </c>
      <c r="G841" s="26" t="s">
        <v>86</v>
      </c>
      <c r="H841" s="182" t="s">
        <v>3975</v>
      </c>
      <c r="I841" s="307" t="s">
        <v>3976</v>
      </c>
      <c r="J841" s="308"/>
      <c r="K841" s="308"/>
      <c r="L841" s="308"/>
      <c r="M841" s="258"/>
      <c r="N841" s="26">
        <v>0.0</v>
      </c>
      <c r="O841" s="33">
        <v>0.0</v>
      </c>
      <c r="P841" s="309"/>
      <c r="Q841" s="309"/>
      <c r="R841" s="309"/>
      <c r="S841" s="258"/>
      <c r="T841" s="258"/>
      <c r="U841" s="258"/>
      <c r="V841" s="258"/>
      <c r="W841" s="258"/>
      <c r="X841" s="258"/>
      <c r="Y841" s="310"/>
      <c r="Z841" s="311">
        <v>2.79</v>
      </c>
      <c r="AA841" s="305" t="s">
        <v>187</v>
      </c>
      <c r="AB841" s="37" t="s">
        <v>3977</v>
      </c>
      <c r="AC841" s="93" t="s">
        <v>3370</v>
      </c>
      <c r="AD841" s="93" t="s">
        <v>92</v>
      </c>
      <c r="AE841" s="39" t="str">
        <f t="shared" si="57"/>
        <v>6</v>
      </c>
      <c r="AF841" s="39">
        <v>2.1</v>
      </c>
      <c r="AG841" s="80">
        <f>AF841*0.4+AF841</f>
        <v>2.94</v>
      </c>
      <c r="AH841" s="55">
        <f t="shared" si="2"/>
        <v>-2.511</v>
      </c>
      <c r="AI841" s="55">
        <f t="shared" si="9"/>
        <v>2.94</v>
      </c>
      <c r="AJ841" s="41">
        <f t="shared" si="3"/>
        <v>0.247311828</v>
      </c>
      <c r="AK841" s="74"/>
      <c r="AL841" s="74"/>
      <c r="AM841" s="74"/>
      <c r="AN841" s="74"/>
      <c r="AO841" s="74"/>
      <c r="AP841" s="74"/>
      <c r="AQ841" s="74"/>
      <c r="AR841" s="74"/>
    </row>
    <row r="842" ht="15.75" customHeight="1">
      <c r="A842" s="300"/>
      <c r="B842" s="255" t="s">
        <v>45</v>
      </c>
      <c r="C842" s="301" t="s">
        <v>3978</v>
      </c>
      <c r="D842" s="94" t="s">
        <v>3979</v>
      </c>
      <c r="E842" s="77">
        <v>1.0</v>
      </c>
      <c r="F842" s="42">
        <v>0.0</v>
      </c>
      <c r="G842" s="42" t="s">
        <v>47</v>
      </c>
      <c r="H842" s="94" t="s">
        <v>3979</v>
      </c>
      <c r="I842" s="230" t="s">
        <v>3980</v>
      </c>
      <c r="J842" s="302"/>
      <c r="K842" s="302"/>
      <c r="L842" s="302"/>
      <c r="M842" s="255"/>
      <c r="N842" s="42">
        <v>1.0</v>
      </c>
      <c r="O842" s="49">
        <v>1000.0</v>
      </c>
      <c r="P842" s="303"/>
      <c r="Q842" s="303"/>
      <c r="R842" s="303"/>
      <c r="S842" s="255"/>
      <c r="T842" s="255"/>
      <c r="U842" s="255"/>
      <c r="V842" s="255"/>
      <c r="W842" s="255"/>
      <c r="X842" s="255"/>
      <c r="Y842" s="277"/>
      <c r="Z842" s="304">
        <v>9.99</v>
      </c>
      <c r="AA842" s="300" t="s">
        <v>97</v>
      </c>
      <c r="AB842" s="53" t="s">
        <v>3981</v>
      </c>
      <c r="AC842" s="54" t="s">
        <v>3370</v>
      </c>
      <c r="AD842" s="54" t="s">
        <v>3982</v>
      </c>
      <c r="AE842" s="55" t="str">
        <f t="shared" si="57"/>
        <v>10</v>
      </c>
      <c r="AF842" s="55">
        <v>7.0</v>
      </c>
      <c r="AG842" s="56">
        <f>AF842*0.393+AF842</f>
        <v>9.751</v>
      </c>
      <c r="AH842" s="55">
        <f t="shared" si="2"/>
        <v>-8.991</v>
      </c>
      <c r="AI842" s="55">
        <f t="shared" si="9"/>
        <v>9.8</v>
      </c>
      <c r="AJ842" s="41">
        <f t="shared" si="3"/>
        <v>0.2992992993</v>
      </c>
      <c r="AK842" s="55"/>
      <c r="AL842" s="55"/>
      <c r="AM842" s="55"/>
      <c r="AN842" s="55"/>
      <c r="AO842" s="55"/>
      <c r="AP842" s="55"/>
      <c r="AQ842" s="55"/>
      <c r="AR842" s="55"/>
    </row>
    <row r="843" ht="15.75" customHeight="1">
      <c r="A843" s="290"/>
      <c r="B843" s="263" t="s">
        <v>45</v>
      </c>
      <c r="C843" s="291" t="s">
        <v>3983</v>
      </c>
      <c r="D843" s="292" t="s">
        <v>3984</v>
      </c>
      <c r="E843" s="106">
        <v>0.0</v>
      </c>
      <c r="F843" s="63">
        <v>0.0</v>
      </c>
      <c r="G843" s="63" t="s">
        <v>86</v>
      </c>
      <c r="H843" s="292" t="s">
        <v>2259</v>
      </c>
      <c r="I843" s="117" t="s">
        <v>2260</v>
      </c>
      <c r="J843" s="293"/>
      <c r="K843" s="293"/>
      <c r="L843" s="293"/>
      <c r="M843" s="263"/>
      <c r="N843" s="63">
        <v>0.0</v>
      </c>
      <c r="O843" s="67">
        <v>0.0</v>
      </c>
      <c r="P843" s="294"/>
      <c r="Q843" s="294"/>
      <c r="R843" s="294"/>
      <c r="S843" s="263"/>
      <c r="T843" s="263"/>
      <c r="U843" s="263"/>
      <c r="V843" s="263"/>
      <c r="W843" s="263"/>
      <c r="X843" s="263"/>
      <c r="Y843" s="295"/>
      <c r="Z843" s="296">
        <v>0.65</v>
      </c>
      <c r="AA843" s="290" t="s">
        <v>262</v>
      </c>
      <c r="AB843" s="332"/>
      <c r="AC843" s="72" t="s">
        <v>3370</v>
      </c>
      <c r="AD843" s="72" t="s">
        <v>92</v>
      </c>
      <c r="AE843" s="55" t="str">
        <f t="shared" si="57"/>
        <v>6</v>
      </c>
      <c r="AF843" s="74">
        <v>0.4</v>
      </c>
      <c r="AG843" s="56">
        <f>AF843*0.4+AF843</f>
        <v>0.56</v>
      </c>
      <c r="AH843" s="55">
        <f t="shared" si="2"/>
        <v>-0.585</v>
      </c>
      <c r="AI843" s="55">
        <f t="shared" si="9"/>
        <v>0.56</v>
      </c>
      <c r="AJ843" s="41">
        <f t="shared" si="3"/>
        <v>0.3846153846</v>
      </c>
      <c r="AK843" s="74"/>
      <c r="AL843" s="74"/>
      <c r="AM843" s="74"/>
      <c r="AN843" s="74"/>
      <c r="AO843" s="74"/>
      <c r="AP843" s="74"/>
      <c r="AQ843" s="74"/>
      <c r="AR843" s="74"/>
    </row>
    <row r="844" ht="15.75" customHeight="1">
      <c r="A844" s="300"/>
      <c r="B844" s="255" t="s">
        <v>45</v>
      </c>
      <c r="C844" s="301" t="s">
        <v>3985</v>
      </c>
      <c r="D844" s="94" t="s">
        <v>3986</v>
      </c>
      <c r="E844" s="77">
        <v>1.0</v>
      </c>
      <c r="F844" s="42">
        <v>0.0</v>
      </c>
      <c r="G844" s="42" t="s">
        <v>47</v>
      </c>
      <c r="H844" s="94" t="s">
        <v>2259</v>
      </c>
      <c r="I844" s="230" t="s">
        <v>2260</v>
      </c>
      <c r="J844" s="302"/>
      <c r="K844" s="302"/>
      <c r="L844" s="302"/>
      <c r="M844" s="255"/>
      <c r="N844" s="42">
        <v>1.0</v>
      </c>
      <c r="O844" s="49">
        <v>1000.0</v>
      </c>
      <c r="P844" s="303"/>
      <c r="Q844" s="303"/>
      <c r="R844" s="303"/>
      <c r="S844" s="255"/>
      <c r="T844" s="255"/>
      <c r="U844" s="255"/>
      <c r="V844" s="255"/>
      <c r="W844" s="255"/>
      <c r="X844" s="255"/>
      <c r="Y844" s="277"/>
      <c r="Z844" s="304">
        <v>2.75</v>
      </c>
      <c r="AA844" s="300" t="s">
        <v>262</v>
      </c>
      <c r="AB844" s="53" t="s">
        <v>3987</v>
      </c>
      <c r="AC844" s="54" t="s">
        <v>3370</v>
      </c>
      <c r="AD844" s="54" t="s">
        <v>3982</v>
      </c>
      <c r="AE844" s="55" t="str">
        <f t="shared" si="57"/>
        <v>10</v>
      </c>
      <c r="AF844" s="55">
        <v>2.1</v>
      </c>
      <c r="AG844" s="56">
        <f t="shared" ref="AG844:AG845" si="98">AF844*0.26+AF844</f>
        <v>2.646</v>
      </c>
      <c r="AH844" s="55">
        <f t="shared" si="2"/>
        <v>-2.475</v>
      </c>
      <c r="AI844" s="55">
        <f t="shared" si="9"/>
        <v>2.94</v>
      </c>
      <c r="AJ844" s="41">
        <f t="shared" si="3"/>
        <v>0.2363636364</v>
      </c>
      <c r="AK844" s="55"/>
      <c r="AL844" s="55"/>
      <c r="AM844" s="55"/>
      <c r="AN844" s="55"/>
      <c r="AO844" s="55"/>
      <c r="AP844" s="55"/>
      <c r="AQ844" s="55"/>
      <c r="AR844" s="55"/>
    </row>
    <row r="845" ht="15.75" customHeight="1">
      <c r="A845" s="290"/>
      <c r="B845" s="263" t="s">
        <v>45</v>
      </c>
      <c r="C845" s="291" t="s">
        <v>3988</v>
      </c>
      <c r="D845" s="292" t="s">
        <v>3989</v>
      </c>
      <c r="E845" s="106">
        <v>0.0</v>
      </c>
      <c r="F845" s="63">
        <v>0.0</v>
      </c>
      <c r="G845" s="63" t="s">
        <v>86</v>
      </c>
      <c r="H845" s="292" t="s">
        <v>2259</v>
      </c>
      <c r="I845" s="117" t="s">
        <v>2260</v>
      </c>
      <c r="J845" s="293"/>
      <c r="K845" s="293"/>
      <c r="L845" s="293"/>
      <c r="M845" s="263"/>
      <c r="N845" s="63">
        <v>0.0</v>
      </c>
      <c r="O845" s="67">
        <v>0.0</v>
      </c>
      <c r="P845" s="294"/>
      <c r="Q845" s="294"/>
      <c r="R845" s="294"/>
      <c r="S845" s="263"/>
      <c r="T845" s="263"/>
      <c r="U845" s="263"/>
      <c r="V845" s="263"/>
      <c r="W845" s="263"/>
      <c r="X845" s="263"/>
      <c r="Y845" s="295"/>
      <c r="Z845" s="296">
        <v>2.75</v>
      </c>
      <c r="AA845" s="290" t="s">
        <v>262</v>
      </c>
      <c r="AB845" s="104" t="s">
        <v>3990</v>
      </c>
      <c r="AC845" s="72" t="s">
        <v>3370</v>
      </c>
      <c r="AD845" s="72" t="s">
        <v>3982</v>
      </c>
      <c r="AE845" s="74" t="str">
        <f t="shared" si="57"/>
        <v>10</v>
      </c>
      <c r="AF845" s="74">
        <v>2.1</v>
      </c>
      <c r="AG845" s="75">
        <f t="shared" si="98"/>
        <v>2.646</v>
      </c>
      <c r="AH845" s="74">
        <f t="shared" si="2"/>
        <v>-2.475</v>
      </c>
      <c r="AI845" s="74">
        <f t="shared" si="9"/>
        <v>2.94</v>
      </c>
      <c r="AJ845" s="41">
        <f t="shared" si="3"/>
        <v>0.2363636364</v>
      </c>
      <c r="AK845" s="74"/>
      <c r="AL845" s="74"/>
      <c r="AM845" s="74"/>
      <c r="AN845" s="74"/>
      <c r="AO845" s="74"/>
      <c r="AP845" s="74"/>
      <c r="AQ845" s="74"/>
      <c r="AR845" s="74"/>
    </row>
    <row r="846" ht="15.75" customHeight="1">
      <c r="A846" s="305"/>
      <c r="B846" s="258" t="s">
        <v>45</v>
      </c>
      <c r="C846" s="306" t="s">
        <v>3991</v>
      </c>
      <c r="D846" s="182" t="s">
        <v>3992</v>
      </c>
      <c r="E846" s="30">
        <v>0.0</v>
      </c>
      <c r="F846" s="26">
        <v>0.0</v>
      </c>
      <c r="G846" s="26" t="s">
        <v>86</v>
      </c>
      <c r="H846" s="182" t="s">
        <v>3992</v>
      </c>
      <c r="I846" s="307" t="s">
        <v>506</v>
      </c>
      <c r="J846" s="308"/>
      <c r="K846" s="308"/>
      <c r="L846" s="308"/>
      <c r="M846" s="258"/>
      <c r="N846" s="26">
        <v>0.0</v>
      </c>
      <c r="O846" s="33">
        <v>0.0</v>
      </c>
      <c r="P846" s="309"/>
      <c r="Q846" s="309"/>
      <c r="R846" s="309"/>
      <c r="S846" s="258"/>
      <c r="T846" s="258"/>
      <c r="U846" s="258"/>
      <c r="V846" s="258"/>
      <c r="W846" s="258"/>
      <c r="X846" s="258"/>
      <c r="Y846" s="310"/>
      <c r="Z846" s="311">
        <v>1.0</v>
      </c>
      <c r="AA846" s="305" t="s">
        <v>268</v>
      </c>
      <c r="AB846" s="37" t="s">
        <v>3993</v>
      </c>
      <c r="AC846" s="93" t="s">
        <v>3370</v>
      </c>
      <c r="AD846" s="93" t="s">
        <v>92</v>
      </c>
      <c r="AE846" s="55" t="str">
        <f t="shared" si="57"/>
        <v>6</v>
      </c>
      <c r="AF846" s="39">
        <v>0.42</v>
      </c>
      <c r="AG846" s="56">
        <f t="shared" ref="AG846:AG867" si="99">AF846*0.4+AF846</f>
        <v>0.588</v>
      </c>
      <c r="AH846" s="55">
        <f t="shared" si="2"/>
        <v>-0.9</v>
      </c>
      <c r="AI846" s="55">
        <f t="shared" si="9"/>
        <v>0.588</v>
      </c>
      <c r="AJ846" s="41">
        <f t="shared" si="3"/>
        <v>0.58</v>
      </c>
      <c r="AK846" s="189"/>
      <c r="AL846" s="189"/>
      <c r="AM846" s="189"/>
      <c r="AN846" s="189"/>
      <c r="AO846" s="189"/>
      <c r="AP846" s="189"/>
      <c r="AQ846" s="189"/>
      <c r="AR846" s="189"/>
    </row>
    <row r="847" ht="15.75" customHeight="1">
      <c r="A847" s="290"/>
      <c r="B847" s="263" t="s">
        <v>45</v>
      </c>
      <c r="C847" s="291" t="s">
        <v>3994</v>
      </c>
      <c r="D847" s="292" t="s">
        <v>3995</v>
      </c>
      <c r="E847" s="106">
        <v>0.0</v>
      </c>
      <c r="F847" s="63">
        <v>0.0</v>
      </c>
      <c r="G847" s="63" t="s">
        <v>86</v>
      </c>
      <c r="H847" s="292" t="s">
        <v>3996</v>
      </c>
      <c r="I847" s="117" t="s">
        <v>3997</v>
      </c>
      <c r="J847" s="293"/>
      <c r="K847" s="293"/>
      <c r="L847" s="293"/>
      <c r="M847" s="263"/>
      <c r="N847" s="63">
        <v>0.0</v>
      </c>
      <c r="O847" s="67">
        <v>0.0</v>
      </c>
      <c r="P847" s="294"/>
      <c r="Q847" s="294"/>
      <c r="R847" s="294"/>
      <c r="S847" s="263"/>
      <c r="T847" s="263"/>
      <c r="U847" s="263"/>
      <c r="V847" s="263"/>
      <c r="W847" s="263"/>
      <c r="X847" s="263"/>
      <c r="Y847" s="295"/>
      <c r="Z847" s="296">
        <v>1.5</v>
      </c>
      <c r="AA847" s="290" t="s">
        <v>268</v>
      </c>
      <c r="AB847" s="104" t="s">
        <v>3998</v>
      </c>
      <c r="AC847" s="72" t="s">
        <v>3370</v>
      </c>
      <c r="AD847" s="72" t="s">
        <v>92</v>
      </c>
      <c r="AE847" s="74" t="str">
        <f t="shared" si="57"/>
        <v>6</v>
      </c>
      <c r="AF847" s="74">
        <v>1.0</v>
      </c>
      <c r="AG847" s="56">
        <f t="shared" si="99"/>
        <v>1.4</v>
      </c>
      <c r="AH847" s="55">
        <f t="shared" si="2"/>
        <v>-1.35</v>
      </c>
      <c r="AI847" s="55">
        <f t="shared" si="9"/>
        <v>1.4</v>
      </c>
      <c r="AJ847" s="41">
        <f t="shared" si="3"/>
        <v>0.3333333333</v>
      </c>
      <c r="AK847" s="189"/>
      <c r="AL847" s="189"/>
      <c r="AM847" s="189"/>
      <c r="AN847" s="189"/>
      <c r="AO847" s="189"/>
      <c r="AP847" s="189"/>
      <c r="AQ847" s="189"/>
      <c r="AR847" s="189"/>
    </row>
    <row r="848" ht="15.75" customHeight="1">
      <c r="A848" s="290"/>
      <c r="B848" s="263" t="s">
        <v>45</v>
      </c>
      <c r="C848" s="291" t="s">
        <v>3999</v>
      </c>
      <c r="D848" s="102" t="s">
        <v>4000</v>
      </c>
      <c r="E848" s="63">
        <v>0.0</v>
      </c>
      <c r="F848" s="63">
        <v>0.0</v>
      </c>
      <c r="G848" s="63" t="s">
        <v>86</v>
      </c>
      <c r="H848" s="102" t="s">
        <v>4001</v>
      </c>
      <c r="I848" s="64" t="s">
        <v>4002</v>
      </c>
      <c r="J848" s="65"/>
      <c r="K848" s="65"/>
      <c r="L848" s="65"/>
      <c r="M848" s="66"/>
      <c r="N848" s="63">
        <v>0.0</v>
      </c>
      <c r="O848" s="67">
        <v>0.0</v>
      </c>
      <c r="P848" s="68"/>
      <c r="Q848" s="68"/>
      <c r="R848" s="68"/>
      <c r="S848" s="66"/>
      <c r="T848" s="66"/>
      <c r="U848" s="66"/>
      <c r="V848" s="66"/>
      <c r="W848" s="66"/>
      <c r="X848" s="66"/>
      <c r="Y848" s="69"/>
      <c r="Z848" s="70">
        <v>6.5</v>
      </c>
      <c r="AA848" s="63" t="s">
        <v>626</v>
      </c>
      <c r="AB848" s="350" t="s">
        <v>1746</v>
      </c>
      <c r="AC848" s="72" t="s">
        <v>3370</v>
      </c>
      <c r="AD848" s="72" t="s">
        <v>498</v>
      </c>
      <c r="AE848" s="74" t="str">
        <f t="shared" si="57"/>
        <v>3</v>
      </c>
      <c r="AF848" s="74">
        <v>4.0</v>
      </c>
      <c r="AG848" s="56">
        <f t="shared" si="99"/>
        <v>5.6</v>
      </c>
      <c r="AH848" s="55">
        <f t="shared" si="2"/>
        <v>-5.85</v>
      </c>
      <c r="AI848" s="55">
        <f t="shared" si="9"/>
        <v>5.6</v>
      </c>
      <c r="AJ848" s="41">
        <f t="shared" si="3"/>
        <v>0.3846153846</v>
      </c>
      <c r="AK848" s="189"/>
      <c r="AL848" s="189"/>
      <c r="AM848" s="189"/>
      <c r="AN848" s="189"/>
      <c r="AO848" s="189"/>
      <c r="AP848" s="189"/>
      <c r="AQ848" s="189"/>
      <c r="AR848" s="189"/>
    </row>
    <row r="849" ht="15.75" customHeight="1">
      <c r="A849" s="290"/>
      <c r="B849" s="263" t="s">
        <v>45</v>
      </c>
      <c r="C849" s="291" t="s">
        <v>4003</v>
      </c>
      <c r="D849" s="102" t="s">
        <v>4004</v>
      </c>
      <c r="E849" s="106">
        <v>0.0</v>
      </c>
      <c r="F849" s="63">
        <v>0.0</v>
      </c>
      <c r="G849" s="63" t="s">
        <v>86</v>
      </c>
      <c r="H849" s="292" t="s">
        <v>4005</v>
      </c>
      <c r="I849" s="117" t="s">
        <v>4006</v>
      </c>
      <c r="J849" s="293"/>
      <c r="K849" s="293"/>
      <c r="L849" s="293"/>
      <c r="M849" s="263"/>
      <c r="N849" s="63">
        <v>0.0</v>
      </c>
      <c r="O849" s="67">
        <v>0.0</v>
      </c>
      <c r="P849" s="294"/>
      <c r="Q849" s="294"/>
      <c r="R849" s="294"/>
      <c r="S849" s="263"/>
      <c r="T849" s="263"/>
      <c r="U849" s="263"/>
      <c r="V849" s="263"/>
      <c r="W849" s="263"/>
      <c r="X849" s="263"/>
      <c r="Y849" s="295"/>
      <c r="Z849" s="70">
        <v>0.79</v>
      </c>
      <c r="AA849" s="63" t="s">
        <v>268</v>
      </c>
      <c r="AB849" s="104" t="s">
        <v>4007</v>
      </c>
      <c r="AC849" s="72" t="s">
        <v>3370</v>
      </c>
      <c r="AD849" s="72" t="s">
        <v>99</v>
      </c>
      <c r="AE849" s="55" t="str">
        <f t="shared" si="57"/>
        <v>12</v>
      </c>
      <c r="AF849" s="74">
        <v>0.41</v>
      </c>
      <c r="AG849" s="56">
        <f t="shared" si="99"/>
        <v>0.574</v>
      </c>
      <c r="AH849" s="55">
        <f t="shared" si="2"/>
        <v>-0.711</v>
      </c>
      <c r="AI849" s="55">
        <f t="shared" si="9"/>
        <v>0.574</v>
      </c>
      <c r="AJ849" s="41">
        <f t="shared" si="3"/>
        <v>0.4810126582</v>
      </c>
      <c r="AK849" s="189"/>
      <c r="AL849" s="189"/>
      <c r="AM849" s="189"/>
      <c r="AN849" s="189"/>
      <c r="AO849" s="189"/>
      <c r="AP849" s="189"/>
      <c r="AQ849" s="189"/>
      <c r="AR849" s="189"/>
    </row>
    <row r="850" ht="15.75" customHeight="1">
      <c r="A850" s="290"/>
      <c r="B850" s="263" t="s">
        <v>45</v>
      </c>
      <c r="C850" s="291" t="s">
        <v>4008</v>
      </c>
      <c r="D850" s="102" t="s">
        <v>4009</v>
      </c>
      <c r="E850" s="106">
        <v>0.0</v>
      </c>
      <c r="F850" s="63">
        <v>0.0</v>
      </c>
      <c r="G850" s="63" t="s">
        <v>86</v>
      </c>
      <c r="H850" s="292" t="s">
        <v>4010</v>
      </c>
      <c r="I850" s="117" t="s">
        <v>4011</v>
      </c>
      <c r="J850" s="293"/>
      <c r="K850" s="293"/>
      <c r="L850" s="293"/>
      <c r="M850" s="263"/>
      <c r="N850" s="63">
        <v>0.0</v>
      </c>
      <c r="O850" s="67">
        <v>0.0</v>
      </c>
      <c r="P850" s="294"/>
      <c r="Q850" s="294"/>
      <c r="R850" s="294"/>
      <c r="S850" s="263"/>
      <c r="T850" s="263"/>
      <c r="U850" s="263"/>
      <c r="V850" s="263"/>
      <c r="W850" s="263"/>
      <c r="X850" s="263"/>
      <c r="Y850" s="295"/>
      <c r="Z850" s="70">
        <v>3.5</v>
      </c>
      <c r="AA850" s="63" t="s">
        <v>111</v>
      </c>
      <c r="AB850" s="104" t="s">
        <v>4012</v>
      </c>
      <c r="AC850" s="72" t="s">
        <v>3370</v>
      </c>
      <c r="AD850" s="72" t="s">
        <v>92</v>
      </c>
      <c r="AE850" s="74" t="str">
        <f t="shared" si="57"/>
        <v>6</v>
      </c>
      <c r="AF850" s="74">
        <v>1.38</v>
      </c>
      <c r="AG850" s="56">
        <f t="shared" si="99"/>
        <v>1.932</v>
      </c>
      <c r="AH850" s="55">
        <f t="shared" si="2"/>
        <v>-3.15</v>
      </c>
      <c r="AI850" s="55">
        <f t="shared" si="9"/>
        <v>1.932</v>
      </c>
      <c r="AJ850" s="41">
        <f t="shared" si="3"/>
        <v>0.6057142857</v>
      </c>
      <c r="AK850" s="55"/>
      <c r="AL850" s="55"/>
      <c r="AM850" s="55"/>
      <c r="AN850" s="55"/>
      <c r="AO850" s="55"/>
      <c r="AP850" s="55"/>
      <c r="AQ850" s="55"/>
      <c r="AR850" s="55"/>
    </row>
    <row r="851" ht="15.75" customHeight="1">
      <c r="A851" s="290"/>
      <c r="B851" s="263" t="s">
        <v>45</v>
      </c>
      <c r="C851" s="291" t="s">
        <v>4013</v>
      </c>
      <c r="D851" s="102" t="s">
        <v>4014</v>
      </c>
      <c r="E851" s="106">
        <v>0.0</v>
      </c>
      <c r="F851" s="63">
        <v>0.0</v>
      </c>
      <c r="G851" s="63" t="s">
        <v>86</v>
      </c>
      <c r="H851" s="292" t="s">
        <v>4015</v>
      </c>
      <c r="I851" s="117" t="s">
        <v>4016</v>
      </c>
      <c r="J851" s="293"/>
      <c r="K851" s="293"/>
      <c r="L851" s="293"/>
      <c r="M851" s="263"/>
      <c r="N851" s="63">
        <v>0.0</v>
      </c>
      <c r="O851" s="67">
        <v>0.0</v>
      </c>
      <c r="P851" s="294"/>
      <c r="Q851" s="294"/>
      <c r="R851" s="294"/>
      <c r="S851" s="263"/>
      <c r="T851" s="263"/>
      <c r="U851" s="263"/>
      <c r="V851" s="263"/>
      <c r="W851" s="263"/>
      <c r="X851" s="263"/>
      <c r="Y851" s="295"/>
      <c r="Z851" s="70">
        <v>3.5</v>
      </c>
      <c r="AA851" s="63" t="s">
        <v>111</v>
      </c>
      <c r="AB851" s="104" t="s">
        <v>4017</v>
      </c>
      <c r="AC851" s="72" t="s">
        <v>3370</v>
      </c>
      <c r="AD851" s="72" t="s">
        <v>92</v>
      </c>
      <c r="AE851" s="74" t="str">
        <f t="shared" si="57"/>
        <v>6</v>
      </c>
      <c r="AF851" s="74">
        <v>1.38</v>
      </c>
      <c r="AG851" s="56">
        <f t="shared" si="99"/>
        <v>1.932</v>
      </c>
      <c r="AH851" s="55">
        <f t="shared" si="2"/>
        <v>-3.15</v>
      </c>
      <c r="AI851" s="55">
        <f t="shared" si="9"/>
        <v>1.932</v>
      </c>
      <c r="AJ851" s="41">
        <f t="shared" si="3"/>
        <v>0.6057142857</v>
      </c>
      <c r="AK851" s="55"/>
      <c r="AL851" s="55"/>
      <c r="AM851" s="55"/>
      <c r="AN851" s="55"/>
      <c r="AO851" s="55"/>
      <c r="AP851" s="55"/>
      <c r="AQ851" s="55"/>
      <c r="AR851" s="55"/>
    </row>
    <row r="852" ht="15.75" customHeight="1">
      <c r="A852" s="351"/>
      <c r="B852" s="252" t="s">
        <v>45</v>
      </c>
      <c r="C852" s="298" t="s">
        <v>4018</v>
      </c>
      <c r="D852" s="62" t="s">
        <v>4019</v>
      </c>
      <c r="E852" s="106">
        <v>0.0</v>
      </c>
      <c r="F852" s="63">
        <v>0.0</v>
      </c>
      <c r="G852" s="63" t="s">
        <v>86</v>
      </c>
      <c r="H852" s="292" t="s">
        <v>4020</v>
      </c>
      <c r="I852" s="117" t="s">
        <v>4021</v>
      </c>
      <c r="J852" s="293"/>
      <c r="K852" s="293"/>
      <c r="L852" s="293"/>
      <c r="M852" s="263"/>
      <c r="N852" s="63">
        <v>0.0</v>
      </c>
      <c r="O852" s="67">
        <v>0.0</v>
      </c>
      <c r="P852" s="294"/>
      <c r="Q852" s="294"/>
      <c r="R852" s="294"/>
      <c r="S852" s="263"/>
      <c r="T852" s="263"/>
      <c r="U852" s="263"/>
      <c r="V852" s="263"/>
      <c r="W852" s="263"/>
      <c r="X852" s="263"/>
      <c r="Y852" s="295"/>
      <c r="Z852" s="70">
        <v>2.19</v>
      </c>
      <c r="AA852" s="63" t="s">
        <v>111</v>
      </c>
      <c r="AB852" s="71" t="s">
        <v>4022</v>
      </c>
      <c r="AC852" s="72" t="s">
        <v>3370</v>
      </c>
      <c r="AD852" s="72" t="s">
        <v>99</v>
      </c>
      <c r="AE852" s="55" t="str">
        <f t="shared" si="57"/>
        <v>12</v>
      </c>
      <c r="AF852" s="74">
        <v>1.72</v>
      </c>
      <c r="AG852" s="56">
        <f t="shared" si="99"/>
        <v>2.408</v>
      </c>
      <c r="AH852" s="55">
        <f t="shared" si="2"/>
        <v>-1.971</v>
      </c>
      <c r="AI852" s="55">
        <f t="shared" si="9"/>
        <v>2.408</v>
      </c>
      <c r="AJ852" s="41">
        <f t="shared" si="3"/>
        <v>0.2146118721</v>
      </c>
      <c r="AK852" s="55"/>
      <c r="AL852" s="55"/>
      <c r="AM852" s="55"/>
      <c r="AN852" s="55"/>
      <c r="AO852" s="55"/>
      <c r="AP852" s="55"/>
      <c r="AQ852" s="55"/>
      <c r="AR852" s="55"/>
    </row>
    <row r="853" ht="15.75" customHeight="1">
      <c r="A853" s="351"/>
      <c r="B853" s="252" t="s">
        <v>45</v>
      </c>
      <c r="C853" s="298" t="s">
        <v>4023</v>
      </c>
      <c r="D853" s="299" t="s">
        <v>4024</v>
      </c>
      <c r="E853" s="106">
        <v>0.0</v>
      </c>
      <c r="F853" s="63">
        <v>0.0</v>
      </c>
      <c r="G853" s="63" t="s">
        <v>86</v>
      </c>
      <c r="H853" s="292" t="s">
        <v>4025</v>
      </c>
      <c r="I853" s="117" t="s">
        <v>2863</v>
      </c>
      <c r="J853" s="293"/>
      <c r="K853" s="293"/>
      <c r="L853" s="293"/>
      <c r="M853" s="263"/>
      <c r="N853" s="63">
        <v>0.0</v>
      </c>
      <c r="O853" s="67">
        <v>0.0</v>
      </c>
      <c r="P853" s="294"/>
      <c r="Q853" s="294"/>
      <c r="R853" s="294"/>
      <c r="S853" s="263"/>
      <c r="T853" s="263"/>
      <c r="U853" s="263"/>
      <c r="V853" s="263"/>
      <c r="W853" s="263"/>
      <c r="X853" s="263"/>
      <c r="Y853" s="295"/>
      <c r="Z853" s="70">
        <v>2.19</v>
      </c>
      <c r="AA853" s="63" t="s">
        <v>256</v>
      </c>
      <c r="AB853" s="71" t="s">
        <v>4026</v>
      </c>
      <c r="AC853" s="72" t="s">
        <v>3370</v>
      </c>
      <c r="AD853" s="72" t="s">
        <v>99</v>
      </c>
      <c r="AE853" s="55" t="str">
        <f t="shared" si="57"/>
        <v>12</v>
      </c>
      <c r="AF853" s="74">
        <v>1.72</v>
      </c>
      <c r="AG853" s="56">
        <f t="shared" si="99"/>
        <v>2.408</v>
      </c>
      <c r="AH853" s="55">
        <f t="shared" si="2"/>
        <v>-1.971</v>
      </c>
      <c r="AI853" s="55">
        <f t="shared" si="9"/>
        <v>2.408</v>
      </c>
      <c r="AJ853" s="41">
        <f t="shared" si="3"/>
        <v>0.2146118721</v>
      </c>
      <c r="AK853" s="74"/>
      <c r="AL853" s="74"/>
      <c r="AM853" s="74"/>
      <c r="AN853" s="74"/>
      <c r="AO853" s="74"/>
      <c r="AP853" s="74"/>
      <c r="AQ853" s="74"/>
      <c r="AR853" s="74"/>
    </row>
    <row r="854" ht="15.75" customHeight="1">
      <c r="A854" s="351"/>
      <c r="B854" s="252" t="s">
        <v>45</v>
      </c>
      <c r="C854" s="298" t="s">
        <v>4027</v>
      </c>
      <c r="D854" s="299" t="s">
        <v>4028</v>
      </c>
      <c r="E854" s="106">
        <v>0.0</v>
      </c>
      <c r="F854" s="63">
        <v>0.0</v>
      </c>
      <c r="G854" s="63" t="s">
        <v>86</v>
      </c>
      <c r="H854" s="352" t="s">
        <v>4029</v>
      </c>
      <c r="I854" s="117" t="s">
        <v>4030</v>
      </c>
      <c r="J854" s="293"/>
      <c r="K854" s="293"/>
      <c r="L854" s="293"/>
      <c r="M854" s="263"/>
      <c r="N854" s="63">
        <v>0.0</v>
      </c>
      <c r="O854" s="67">
        <v>0.0</v>
      </c>
      <c r="P854" s="294"/>
      <c r="Q854" s="294"/>
      <c r="R854" s="294"/>
      <c r="S854" s="263"/>
      <c r="T854" s="263"/>
      <c r="U854" s="263"/>
      <c r="V854" s="263"/>
      <c r="W854" s="263"/>
      <c r="X854" s="263"/>
      <c r="Y854" s="295"/>
      <c r="Z854" s="70">
        <v>2.19</v>
      </c>
      <c r="AA854" s="63" t="s">
        <v>256</v>
      </c>
      <c r="AB854" s="71" t="s">
        <v>4031</v>
      </c>
      <c r="AC854" s="72" t="s">
        <v>3370</v>
      </c>
      <c r="AD854" s="72" t="s">
        <v>99</v>
      </c>
      <c r="AE854" s="55" t="str">
        <f t="shared" si="57"/>
        <v>12</v>
      </c>
      <c r="AF854" s="74">
        <v>1.33</v>
      </c>
      <c r="AG854" s="56">
        <f t="shared" si="99"/>
        <v>1.862</v>
      </c>
      <c r="AH854" s="55">
        <f t="shared" si="2"/>
        <v>-1.971</v>
      </c>
      <c r="AI854" s="55">
        <f t="shared" si="9"/>
        <v>1.862</v>
      </c>
      <c r="AJ854" s="41">
        <f t="shared" si="3"/>
        <v>0.3926940639</v>
      </c>
      <c r="AK854" s="55"/>
      <c r="AL854" s="55"/>
      <c r="AM854" s="55"/>
      <c r="AN854" s="55"/>
      <c r="AO854" s="55"/>
      <c r="AP854" s="55"/>
      <c r="AQ854" s="55"/>
      <c r="AR854" s="55"/>
    </row>
    <row r="855" ht="15.75" customHeight="1">
      <c r="A855" s="351"/>
      <c r="B855" s="252" t="s">
        <v>45</v>
      </c>
      <c r="C855" s="298" t="s">
        <v>4032</v>
      </c>
      <c r="D855" s="299" t="s">
        <v>4033</v>
      </c>
      <c r="E855" s="106">
        <v>0.0</v>
      </c>
      <c r="F855" s="63">
        <v>0.0</v>
      </c>
      <c r="G855" s="63" t="s">
        <v>86</v>
      </c>
      <c r="H855" s="352" t="s">
        <v>4034</v>
      </c>
      <c r="I855" s="117" t="s">
        <v>4035</v>
      </c>
      <c r="J855" s="293"/>
      <c r="K855" s="293"/>
      <c r="L855" s="293"/>
      <c r="M855" s="263"/>
      <c r="N855" s="63">
        <v>0.0</v>
      </c>
      <c r="O855" s="67">
        <v>0.0</v>
      </c>
      <c r="P855" s="294"/>
      <c r="Q855" s="294"/>
      <c r="R855" s="294"/>
      <c r="S855" s="263"/>
      <c r="T855" s="263"/>
      <c r="U855" s="263"/>
      <c r="V855" s="263"/>
      <c r="W855" s="263"/>
      <c r="X855" s="263"/>
      <c r="Y855" s="295"/>
      <c r="Z855" s="296">
        <v>1.49</v>
      </c>
      <c r="AA855" s="290" t="s">
        <v>256</v>
      </c>
      <c r="AB855" s="71" t="s">
        <v>4036</v>
      </c>
      <c r="AC855" s="72" t="s">
        <v>3370</v>
      </c>
      <c r="AD855" s="72" t="s">
        <v>99</v>
      </c>
      <c r="AE855" s="55" t="str">
        <f t="shared" si="57"/>
        <v>12</v>
      </c>
      <c r="AF855" s="74">
        <v>1.19</v>
      </c>
      <c r="AG855" s="56">
        <f t="shared" si="99"/>
        <v>1.666</v>
      </c>
      <c r="AH855" s="55">
        <f t="shared" si="2"/>
        <v>-1.341</v>
      </c>
      <c r="AI855" s="55">
        <f t="shared" si="9"/>
        <v>1.666</v>
      </c>
      <c r="AJ855" s="41">
        <f t="shared" si="3"/>
        <v>0.2013422819</v>
      </c>
      <c r="AK855" s="55"/>
      <c r="AL855" s="55"/>
      <c r="AM855" s="55"/>
      <c r="AN855" s="55"/>
      <c r="AO855" s="55"/>
      <c r="AP855" s="55"/>
      <c r="AQ855" s="55"/>
      <c r="AR855" s="55"/>
    </row>
    <row r="856" ht="15.75" customHeight="1">
      <c r="A856" s="297"/>
      <c r="B856" s="252" t="s">
        <v>45</v>
      </c>
      <c r="C856" s="298" t="s">
        <v>4037</v>
      </c>
      <c r="D856" s="299" t="s">
        <v>4038</v>
      </c>
      <c r="E856" s="106">
        <v>0.0</v>
      </c>
      <c r="F856" s="63">
        <v>0.0</v>
      </c>
      <c r="G856" s="63" t="s">
        <v>86</v>
      </c>
      <c r="H856" s="292" t="s">
        <v>4025</v>
      </c>
      <c r="I856" s="117" t="s">
        <v>2863</v>
      </c>
      <c r="J856" s="293"/>
      <c r="K856" s="293"/>
      <c r="L856" s="293"/>
      <c r="M856" s="263"/>
      <c r="N856" s="63">
        <v>0.0</v>
      </c>
      <c r="O856" s="67">
        <v>0.0</v>
      </c>
      <c r="P856" s="294"/>
      <c r="Q856" s="294"/>
      <c r="R856" s="294"/>
      <c r="S856" s="263"/>
      <c r="T856" s="263"/>
      <c r="U856" s="263"/>
      <c r="V856" s="263"/>
      <c r="W856" s="263"/>
      <c r="X856" s="263"/>
      <c r="Y856" s="295"/>
      <c r="Z856" s="323">
        <v>2.09</v>
      </c>
      <c r="AA856" s="290" t="s">
        <v>256</v>
      </c>
      <c r="AB856" s="71" t="s">
        <v>4039</v>
      </c>
      <c r="AC856" s="72" t="s">
        <v>3370</v>
      </c>
      <c r="AD856" s="72" t="s">
        <v>99</v>
      </c>
      <c r="AE856" s="55" t="str">
        <f t="shared" si="57"/>
        <v>12</v>
      </c>
      <c r="AF856" s="331">
        <v>1.61</v>
      </c>
      <c r="AG856" s="56">
        <f t="shared" si="99"/>
        <v>2.254</v>
      </c>
      <c r="AH856" s="55">
        <f t="shared" si="2"/>
        <v>-1.881</v>
      </c>
      <c r="AI856" s="55">
        <f t="shared" si="9"/>
        <v>2.254</v>
      </c>
      <c r="AJ856" s="41">
        <f t="shared" si="3"/>
        <v>0.2296650718</v>
      </c>
      <c r="AK856" s="55"/>
      <c r="AL856" s="55"/>
      <c r="AM856" s="55"/>
      <c r="AN856" s="55"/>
      <c r="AO856" s="55"/>
      <c r="AP856" s="55"/>
      <c r="AQ856" s="55"/>
      <c r="AR856" s="55"/>
    </row>
    <row r="857" ht="15.75" customHeight="1">
      <c r="A857" s="297"/>
      <c r="B857" s="252" t="s">
        <v>45</v>
      </c>
      <c r="C857" s="298" t="s">
        <v>4040</v>
      </c>
      <c r="D857" s="299" t="s">
        <v>4041</v>
      </c>
      <c r="E857" s="106">
        <v>0.0</v>
      </c>
      <c r="F857" s="63">
        <v>0.0</v>
      </c>
      <c r="G857" s="63" t="s">
        <v>86</v>
      </c>
      <c r="H857" s="292" t="s">
        <v>4025</v>
      </c>
      <c r="I857" s="117" t="s">
        <v>2863</v>
      </c>
      <c r="J857" s="293"/>
      <c r="K857" s="293"/>
      <c r="L857" s="293"/>
      <c r="M857" s="263"/>
      <c r="N857" s="63">
        <v>0.0</v>
      </c>
      <c r="O857" s="67">
        <v>0.0</v>
      </c>
      <c r="P857" s="294"/>
      <c r="Q857" s="294"/>
      <c r="R857" s="294"/>
      <c r="S857" s="263"/>
      <c r="T857" s="263"/>
      <c r="U857" s="263"/>
      <c r="V857" s="263"/>
      <c r="W857" s="263"/>
      <c r="X857" s="263"/>
      <c r="Y857" s="295"/>
      <c r="Z857" s="323">
        <v>2.09</v>
      </c>
      <c r="AA857" s="290" t="s">
        <v>256</v>
      </c>
      <c r="AB857" s="71" t="s">
        <v>4042</v>
      </c>
      <c r="AC857" s="72" t="s">
        <v>3370</v>
      </c>
      <c r="AD857" s="72" t="s">
        <v>99</v>
      </c>
      <c r="AE857" s="55" t="str">
        <f t="shared" si="57"/>
        <v>12</v>
      </c>
      <c r="AF857" s="331">
        <v>1.61</v>
      </c>
      <c r="AG857" s="56">
        <f t="shared" si="99"/>
        <v>2.254</v>
      </c>
      <c r="AH857" s="55">
        <f t="shared" si="2"/>
        <v>-1.881</v>
      </c>
      <c r="AI857" s="55">
        <f t="shared" si="9"/>
        <v>2.254</v>
      </c>
      <c r="AJ857" s="41">
        <f t="shared" si="3"/>
        <v>0.2296650718</v>
      </c>
      <c r="AK857" s="55"/>
      <c r="AL857" s="55"/>
      <c r="AM857" s="55"/>
      <c r="AN857" s="55"/>
      <c r="AO857" s="55"/>
      <c r="AP857" s="55"/>
      <c r="AQ857" s="55"/>
      <c r="AR857" s="55"/>
    </row>
    <row r="858" ht="15.75" customHeight="1">
      <c r="A858" s="353"/>
      <c r="B858" s="285" t="s">
        <v>45</v>
      </c>
      <c r="C858" s="354" t="s">
        <v>4043</v>
      </c>
      <c r="D858" s="315" t="s">
        <v>4044</v>
      </c>
      <c r="E858" s="30">
        <v>0.0</v>
      </c>
      <c r="F858" s="26">
        <v>0.0</v>
      </c>
      <c r="G858" s="26" t="s">
        <v>86</v>
      </c>
      <c r="H858" s="182" t="s">
        <v>4045</v>
      </c>
      <c r="I858" s="307" t="s">
        <v>4046</v>
      </c>
      <c r="J858" s="308"/>
      <c r="K858" s="308"/>
      <c r="L858" s="308"/>
      <c r="M858" s="258"/>
      <c r="N858" s="26">
        <v>0.0</v>
      </c>
      <c r="O858" s="33">
        <v>0.0</v>
      </c>
      <c r="P858" s="309"/>
      <c r="Q858" s="309"/>
      <c r="R858" s="309"/>
      <c r="S858" s="258"/>
      <c r="T858" s="258"/>
      <c r="U858" s="258"/>
      <c r="V858" s="258"/>
      <c r="W858" s="258"/>
      <c r="X858" s="258"/>
      <c r="Y858" s="310"/>
      <c r="Z858" s="355">
        <v>4.0</v>
      </c>
      <c r="AA858" s="305" t="s">
        <v>111</v>
      </c>
      <c r="AB858" s="160" t="s">
        <v>4047</v>
      </c>
      <c r="AC858" s="93" t="s">
        <v>3370</v>
      </c>
      <c r="AD858" s="93" t="s">
        <v>99</v>
      </c>
      <c r="AE858" s="55" t="str">
        <f t="shared" si="57"/>
        <v>12</v>
      </c>
      <c r="AF858" s="356">
        <v>2.8</v>
      </c>
      <c r="AG858" s="56">
        <f t="shared" si="99"/>
        <v>3.92</v>
      </c>
      <c r="AH858" s="55">
        <f t="shared" si="2"/>
        <v>-3.6</v>
      </c>
      <c r="AI858" s="55">
        <f t="shared" si="9"/>
        <v>3.92</v>
      </c>
      <c r="AJ858" s="41">
        <f t="shared" si="3"/>
        <v>0.3</v>
      </c>
      <c r="AK858" s="74"/>
      <c r="AL858" s="74"/>
      <c r="AM858" s="74"/>
      <c r="AN858" s="74"/>
      <c r="AO858" s="74"/>
      <c r="AP858" s="74"/>
      <c r="AQ858" s="74"/>
      <c r="AR858" s="74"/>
    </row>
    <row r="859" ht="15.75" customHeight="1">
      <c r="A859" s="297"/>
      <c r="B859" s="252" t="s">
        <v>45</v>
      </c>
      <c r="C859" s="337" t="s">
        <v>4048</v>
      </c>
      <c r="D859" s="299" t="s">
        <v>4049</v>
      </c>
      <c r="E859" s="106">
        <v>0.0</v>
      </c>
      <c r="F859" s="63">
        <v>0.0</v>
      </c>
      <c r="G859" s="63" t="s">
        <v>86</v>
      </c>
      <c r="H859" s="299" t="s">
        <v>4050</v>
      </c>
      <c r="I859" s="117" t="s">
        <v>4051</v>
      </c>
      <c r="J859" s="293"/>
      <c r="K859" s="293"/>
      <c r="L859" s="293"/>
      <c r="M859" s="263"/>
      <c r="N859" s="63">
        <v>0.0</v>
      </c>
      <c r="O859" s="67">
        <v>0.0</v>
      </c>
      <c r="P859" s="294"/>
      <c r="Q859" s="294"/>
      <c r="R859" s="294"/>
      <c r="S859" s="263"/>
      <c r="T859" s="263"/>
      <c r="U859" s="263"/>
      <c r="V859" s="263"/>
      <c r="W859" s="263"/>
      <c r="X859" s="263"/>
      <c r="Y859" s="295"/>
      <c r="Z859" s="357">
        <v>0.39</v>
      </c>
      <c r="AA859" s="290" t="s">
        <v>167</v>
      </c>
      <c r="AB859" s="71" t="s">
        <v>4052</v>
      </c>
      <c r="AC859" s="72" t="s">
        <v>3370</v>
      </c>
      <c r="AD859" s="72" t="s">
        <v>99</v>
      </c>
      <c r="AE859" s="55" t="str">
        <f t="shared" si="57"/>
        <v>12</v>
      </c>
      <c r="AF859" s="358">
        <v>0.25</v>
      </c>
      <c r="AG859" s="56">
        <f t="shared" si="99"/>
        <v>0.35</v>
      </c>
      <c r="AH859" s="55">
        <f t="shared" si="2"/>
        <v>-0.351</v>
      </c>
      <c r="AI859" s="55">
        <f t="shared" si="9"/>
        <v>0.35</v>
      </c>
      <c r="AJ859" s="41">
        <f t="shared" si="3"/>
        <v>0.358974359</v>
      </c>
      <c r="AK859" s="55"/>
      <c r="AL859" s="55"/>
      <c r="AM859" s="55"/>
      <c r="AN859" s="55"/>
      <c r="AO859" s="55"/>
      <c r="AP859" s="55"/>
      <c r="AQ859" s="55"/>
      <c r="AR859" s="55"/>
    </row>
    <row r="860" ht="15.75" customHeight="1">
      <c r="A860" s="305"/>
      <c r="B860" s="258" t="s">
        <v>45</v>
      </c>
      <c r="C860" s="314" t="s">
        <v>4053</v>
      </c>
      <c r="D860" s="315" t="s">
        <v>4054</v>
      </c>
      <c r="E860" s="30">
        <v>0.0</v>
      </c>
      <c r="F860" s="26">
        <v>0.0</v>
      </c>
      <c r="G860" s="26" t="s">
        <v>86</v>
      </c>
      <c r="H860" s="182" t="s">
        <v>3477</v>
      </c>
      <c r="I860" s="307" t="s">
        <v>3478</v>
      </c>
      <c r="J860" s="308"/>
      <c r="K860" s="308"/>
      <c r="L860" s="308"/>
      <c r="M860" s="258"/>
      <c r="N860" s="26">
        <v>0.0</v>
      </c>
      <c r="O860" s="33">
        <v>0.0</v>
      </c>
      <c r="P860" s="309"/>
      <c r="Q860" s="309"/>
      <c r="R860" s="309"/>
      <c r="S860" s="258"/>
      <c r="T860" s="258"/>
      <c r="U860" s="258"/>
      <c r="V860" s="258"/>
      <c r="W860" s="258"/>
      <c r="X860" s="258"/>
      <c r="Y860" s="310"/>
      <c r="Z860" s="359">
        <v>3.0</v>
      </c>
      <c r="AA860" s="305" t="s">
        <v>262</v>
      </c>
      <c r="AB860" s="37" t="s">
        <v>4055</v>
      </c>
      <c r="AC860" s="93" t="s">
        <v>3370</v>
      </c>
      <c r="AD860" s="93" t="s">
        <v>92</v>
      </c>
      <c r="AE860" s="39" t="str">
        <f t="shared" si="57"/>
        <v>6</v>
      </c>
      <c r="AF860" s="360">
        <v>1.82</v>
      </c>
      <c r="AG860" s="56">
        <f t="shared" si="99"/>
        <v>2.548</v>
      </c>
      <c r="AH860" s="55">
        <f t="shared" si="2"/>
        <v>-2.7</v>
      </c>
      <c r="AI860" s="55">
        <f t="shared" si="9"/>
        <v>2.548</v>
      </c>
      <c r="AJ860" s="41">
        <f t="shared" si="3"/>
        <v>0.3933333333</v>
      </c>
      <c r="AK860" s="55"/>
      <c r="AL860" s="55"/>
      <c r="AM860" s="55"/>
      <c r="AN860" s="55"/>
      <c r="AO860" s="55"/>
      <c r="AP860" s="55"/>
      <c r="AQ860" s="55"/>
      <c r="AR860" s="55"/>
    </row>
    <row r="861" ht="15.75" customHeight="1">
      <c r="A861" s="290"/>
      <c r="B861" s="263" t="s">
        <v>45</v>
      </c>
      <c r="C861" s="291" t="s">
        <v>4056</v>
      </c>
      <c r="D861" s="292" t="s">
        <v>4057</v>
      </c>
      <c r="E861" s="106">
        <v>0.0</v>
      </c>
      <c r="F861" s="63">
        <v>0.0</v>
      </c>
      <c r="G861" s="63" t="s">
        <v>86</v>
      </c>
      <c r="H861" s="292" t="s">
        <v>4058</v>
      </c>
      <c r="I861" s="117" t="s">
        <v>4059</v>
      </c>
      <c r="J861" s="293"/>
      <c r="K861" s="293"/>
      <c r="L861" s="293"/>
      <c r="M861" s="263"/>
      <c r="N861" s="63">
        <v>0.0</v>
      </c>
      <c r="O861" s="67">
        <v>0.0</v>
      </c>
      <c r="P861" s="294"/>
      <c r="Q861" s="294"/>
      <c r="R861" s="294"/>
      <c r="S861" s="263"/>
      <c r="T861" s="263"/>
      <c r="U861" s="263"/>
      <c r="V861" s="263"/>
      <c r="W861" s="263"/>
      <c r="X861" s="263"/>
      <c r="Y861" s="295"/>
      <c r="Z861" s="323">
        <v>2.5</v>
      </c>
      <c r="AA861" s="290" t="s">
        <v>97</v>
      </c>
      <c r="AB861" s="104" t="s">
        <v>4060</v>
      </c>
      <c r="AC861" s="72" t="s">
        <v>3370</v>
      </c>
      <c r="AD861" s="72" t="s">
        <v>92</v>
      </c>
      <c r="AE861" s="74" t="str">
        <f t="shared" si="57"/>
        <v>6</v>
      </c>
      <c r="AF861" s="331">
        <v>1.12</v>
      </c>
      <c r="AG861" s="75">
        <f t="shared" si="99"/>
        <v>1.568</v>
      </c>
      <c r="AH861" s="74">
        <f t="shared" si="2"/>
        <v>-2.25</v>
      </c>
      <c r="AI861" s="74">
        <f t="shared" si="9"/>
        <v>1.568</v>
      </c>
      <c r="AJ861" s="41">
        <f t="shared" si="3"/>
        <v>0.552</v>
      </c>
      <c r="AK861" s="74"/>
      <c r="AL861" s="74"/>
      <c r="AM861" s="74"/>
      <c r="AN861" s="74"/>
      <c r="AO861" s="74"/>
      <c r="AP861" s="74"/>
      <c r="AQ861" s="74"/>
      <c r="AR861" s="74"/>
    </row>
    <row r="862" ht="15.75" customHeight="1">
      <c r="A862" s="305"/>
      <c r="B862" s="258" t="s">
        <v>45</v>
      </c>
      <c r="C862" s="314" t="s">
        <v>4061</v>
      </c>
      <c r="D862" s="361" t="s">
        <v>4062</v>
      </c>
      <c r="E862" s="30">
        <v>0.0</v>
      </c>
      <c r="F862" s="26">
        <v>0.0</v>
      </c>
      <c r="G862" s="26" t="s">
        <v>86</v>
      </c>
      <c r="H862" s="361" t="s">
        <v>4063</v>
      </c>
      <c r="I862" s="307" t="s">
        <v>4064</v>
      </c>
      <c r="J862" s="308"/>
      <c r="K862" s="308"/>
      <c r="L862" s="308"/>
      <c r="M862" s="258"/>
      <c r="N862" s="26">
        <v>0.0</v>
      </c>
      <c r="O862" s="33">
        <v>0.0</v>
      </c>
      <c r="P862" s="309"/>
      <c r="Q862" s="309"/>
      <c r="R862" s="309"/>
      <c r="S862" s="258"/>
      <c r="T862" s="258"/>
      <c r="U862" s="258"/>
      <c r="V862" s="258"/>
      <c r="W862" s="258"/>
      <c r="X862" s="258"/>
      <c r="Y862" s="310"/>
      <c r="Z862" s="359">
        <v>1.6</v>
      </c>
      <c r="AA862" s="305" t="s">
        <v>111</v>
      </c>
      <c r="AB862" s="37" t="s">
        <v>4065</v>
      </c>
      <c r="AC862" s="93" t="s">
        <v>3370</v>
      </c>
      <c r="AD862" s="93" t="s">
        <v>92</v>
      </c>
      <c r="AE862" s="55" t="str">
        <f t="shared" si="57"/>
        <v>6</v>
      </c>
      <c r="AF862" s="360">
        <v>1.07</v>
      </c>
      <c r="AG862" s="56">
        <f t="shared" si="99"/>
        <v>1.498</v>
      </c>
      <c r="AH862" s="55">
        <f t="shared" si="2"/>
        <v>-1.44</v>
      </c>
      <c r="AI862" s="55">
        <f t="shared" si="9"/>
        <v>1.498</v>
      </c>
      <c r="AJ862" s="41">
        <f t="shared" si="3"/>
        <v>0.33125</v>
      </c>
      <c r="AK862" s="191"/>
      <c r="AL862" s="191"/>
      <c r="AM862" s="191"/>
      <c r="AN862" s="191"/>
      <c r="AO862" s="191"/>
      <c r="AP862" s="191"/>
      <c r="AQ862" s="191"/>
      <c r="AR862" s="191"/>
    </row>
    <row r="863" ht="15.75" customHeight="1">
      <c r="A863" s="305"/>
      <c r="B863" s="258" t="s">
        <v>45</v>
      </c>
      <c r="C863" s="362" t="s">
        <v>4066</v>
      </c>
      <c r="D863" s="363" t="s">
        <v>4067</v>
      </c>
      <c r="E863" s="30">
        <v>0.0</v>
      </c>
      <c r="F863" s="26">
        <v>0.0</v>
      </c>
      <c r="G863" s="26" t="s">
        <v>86</v>
      </c>
      <c r="H863" s="182" t="s">
        <v>4068</v>
      </c>
      <c r="I863" s="307" t="s">
        <v>506</v>
      </c>
      <c r="J863" s="308"/>
      <c r="K863" s="308"/>
      <c r="L863" s="308"/>
      <c r="M863" s="258"/>
      <c r="N863" s="26">
        <v>0.0</v>
      </c>
      <c r="O863" s="33">
        <v>0.0</v>
      </c>
      <c r="P863" s="309"/>
      <c r="Q863" s="309"/>
      <c r="R863" s="309"/>
      <c r="S863" s="258"/>
      <c r="T863" s="258"/>
      <c r="U863" s="258"/>
      <c r="V863" s="258"/>
      <c r="W863" s="258"/>
      <c r="X863" s="258"/>
      <c r="Y863" s="310"/>
      <c r="Z863" s="359">
        <v>5.25</v>
      </c>
      <c r="AA863" s="305" t="s">
        <v>97</v>
      </c>
      <c r="AB863" s="364" t="s">
        <v>4069</v>
      </c>
      <c r="AC863" s="93" t="s">
        <v>3370</v>
      </c>
      <c r="AD863" s="93" t="s">
        <v>498</v>
      </c>
      <c r="AE863" s="55" t="str">
        <f t="shared" si="57"/>
        <v>3</v>
      </c>
      <c r="AF863" s="360">
        <v>3.5</v>
      </c>
      <c r="AG863" s="56">
        <f t="shared" si="99"/>
        <v>4.9</v>
      </c>
      <c r="AH863" s="55">
        <f t="shared" si="2"/>
        <v>-4.725</v>
      </c>
      <c r="AI863" s="55">
        <f t="shared" si="9"/>
        <v>4.9</v>
      </c>
      <c r="AJ863" s="41">
        <f t="shared" si="3"/>
        <v>0.3333333333</v>
      </c>
      <c r="AK863" s="189"/>
      <c r="AL863" s="189"/>
      <c r="AM863" s="189"/>
      <c r="AN863" s="189"/>
      <c r="AO863" s="189"/>
      <c r="AP863" s="189"/>
      <c r="AQ863" s="189"/>
      <c r="AR863" s="189"/>
    </row>
    <row r="864" ht="15.75" customHeight="1">
      <c r="A864" s="290"/>
      <c r="B864" s="263" t="s">
        <v>45</v>
      </c>
      <c r="C864" s="365" t="s">
        <v>4070</v>
      </c>
      <c r="D864" s="299" t="s">
        <v>4071</v>
      </c>
      <c r="E864" s="106">
        <v>0.0</v>
      </c>
      <c r="F864" s="63">
        <v>0.0</v>
      </c>
      <c r="G864" s="63" t="s">
        <v>86</v>
      </c>
      <c r="H864" s="299" t="s">
        <v>4072</v>
      </c>
      <c r="I864" s="117" t="s">
        <v>4073</v>
      </c>
      <c r="J864" s="293"/>
      <c r="K864" s="293"/>
      <c r="L864" s="293"/>
      <c r="M864" s="263"/>
      <c r="N864" s="63">
        <v>0.0</v>
      </c>
      <c r="O864" s="67">
        <v>0.0</v>
      </c>
      <c r="P864" s="294"/>
      <c r="Q864" s="294"/>
      <c r="R864" s="294"/>
      <c r="S864" s="263"/>
      <c r="T864" s="263"/>
      <c r="U864" s="263"/>
      <c r="V864" s="263"/>
      <c r="W864" s="263"/>
      <c r="X864" s="263"/>
      <c r="Y864" s="295"/>
      <c r="Z864" s="323">
        <v>0.89</v>
      </c>
      <c r="AA864" s="290" t="s">
        <v>167</v>
      </c>
      <c r="AB864" s="104" t="s">
        <v>4074</v>
      </c>
      <c r="AC864" s="72" t="s">
        <v>3370</v>
      </c>
      <c r="AD864" s="72" t="s">
        <v>99</v>
      </c>
      <c r="AE864" s="74" t="str">
        <f t="shared" si="57"/>
        <v>12</v>
      </c>
      <c r="AF864" s="331">
        <v>0.42</v>
      </c>
      <c r="AG864" s="56">
        <f t="shared" si="99"/>
        <v>0.588</v>
      </c>
      <c r="AH864" s="55">
        <f t="shared" si="2"/>
        <v>-0.801</v>
      </c>
      <c r="AI864" s="55">
        <f t="shared" si="9"/>
        <v>0.588</v>
      </c>
      <c r="AJ864" s="41">
        <f t="shared" si="3"/>
        <v>0.5280898876</v>
      </c>
      <c r="AK864" s="189"/>
      <c r="AL864" s="189"/>
      <c r="AM864" s="189"/>
      <c r="AN864" s="189"/>
      <c r="AO864" s="189"/>
      <c r="AP864" s="189"/>
      <c r="AQ864" s="189"/>
      <c r="AR864" s="189"/>
    </row>
    <row r="865" ht="15.75" customHeight="1">
      <c r="A865" s="290"/>
      <c r="B865" s="263" t="s">
        <v>45</v>
      </c>
      <c r="C865" s="291" t="s">
        <v>4075</v>
      </c>
      <c r="D865" s="292" t="s">
        <v>4076</v>
      </c>
      <c r="E865" s="106">
        <v>0.0</v>
      </c>
      <c r="F865" s="63">
        <v>0.0</v>
      </c>
      <c r="G865" s="63" t="s">
        <v>86</v>
      </c>
      <c r="H865" s="292" t="s">
        <v>4077</v>
      </c>
      <c r="I865" s="117" t="s">
        <v>4078</v>
      </c>
      <c r="J865" s="293"/>
      <c r="K865" s="293"/>
      <c r="L865" s="293"/>
      <c r="M865" s="263"/>
      <c r="N865" s="63">
        <v>0.0</v>
      </c>
      <c r="O865" s="67">
        <v>0.0</v>
      </c>
      <c r="P865" s="294"/>
      <c r="Q865" s="294"/>
      <c r="R865" s="294"/>
      <c r="S865" s="263"/>
      <c r="T865" s="263"/>
      <c r="U865" s="263"/>
      <c r="V865" s="263"/>
      <c r="W865" s="263"/>
      <c r="X865" s="263"/>
      <c r="Y865" s="295"/>
      <c r="Z865" s="323">
        <v>2.99</v>
      </c>
      <c r="AA865" s="290" t="s">
        <v>256</v>
      </c>
      <c r="AB865" s="104" t="s">
        <v>4079</v>
      </c>
      <c r="AC865" s="72" t="s">
        <v>3370</v>
      </c>
      <c r="AD865" s="72" t="s">
        <v>92</v>
      </c>
      <c r="AE865" s="74" t="str">
        <f t="shared" si="57"/>
        <v>6</v>
      </c>
      <c r="AF865" s="331">
        <v>1.26</v>
      </c>
      <c r="AG865" s="56">
        <f t="shared" si="99"/>
        <v>1.764</v>
      </c>
      <c r="AH865" s="55">
        <f t="shared" si="2"/>
        <v>-2.691</v>
      </c>
      <c r="AI865" s="55">
        <f t="shared" si="9"/>
        <v>1.764</v>
      </c>
      <c r="AJ865" s="41">
        <f t="shared" si="3"/>
        <v>0.5785953177</v>
      </c>
      <c r="AK865" s="189"/>
      <c r="AL865" s="189"/>
      <c r="AM865" s="189"/>
      <c r="AN865" s="189"/>
      <c r="AO865" s="189"/>
      <c r="AP865" s="189"/>
      <c r="AQ865" s="189"/>
      <c r="AR865" s="189"/>
    </row>
    <row r="866" ht="15.75" customHeight="1">
      <c r="A866" s="351"/>
      <c r="B866" s="252" t="s">
        <v>45</v>
      </c>
      <c r="C866" s="298" t="s">
        <v>4080</v>
      </c>
      <c r="D866" s="299" t="s">
        <v>4081</v>
      </c>
      <c r="E866" s="106">
        <v>0.0</v>
      </c>
      <c r="F866" s="63">
        <v>0.0</v>
      </c>
      <c r="G866" s="63" t="s">
        <v>86</v>
      </c>
      <c r="H866" s="292" t="s">
        <v>4082</v>
      </c>
      <c r="I866" s="117" t="s">
        <v>4083</v>
      </c>
      <c r="J866" s="293"/>
      <c r="K866" s="293"/>
      <c r="L866" s="293"/>
      <c r="M866" s="263"/>
      <c r="N866" s="63">
        <v>0.0</v>
      </c>
      <c r="O866" s="67">
        <v>0.0</v>
      </c>
      <c r="P866" s="294"/>
      <c r="Q866" s="294"/>
      <c r="R866" s="294"/>
      <c r="S866" s="263"/>
      <c r="T866" s="263"/>
      <c r="U866" s="263"/>
      <c r="V866" s="263"/>
      <c r="W866" s="263"/>
      <c r="X866" s="263"/>
      <c r="Y866" s="295"/>
      <c r="Z866" s="323">
        <v>2.0</v>
      </c>
      <c r="AA866" s="290" t="s">
        <v>111</v>
      </c>
      <c r="AB866" s="71" t="s">
        <v>4084</v>
      </c>
      <c r="AC866" s="72" t="s">
        <v>3370</v>
      </c>
      <c r="AD866" s="72" t="s">
        <v>92</v>
      </c>
      <c r="AE866" s="55" t="str">
        <f t="shared" si="57"/>
        <v>6</v>
      </c>
      <c r="AF866" s="331">
        <v>1.36</v>
      </c>
      <c r="AG866" s="56">
        <f t="shared" si="99"/>
        <v>1.904</v>
      </c>
      <c r="AH866" s="55">
        <f t="shared" si="2"/>
        <v>-1.8</v>
      </c>
      <c r="AI866" s="55">
        <f t="shared" si="9"/>
        <v>1.904</v>
      </c>
      <c r="AJ866" s="41">
        <f t="shared" si="3"/>
        <v>0.32</v>
      </c>
      <c r="AK866" s="191"/>
      <c r="AL866" s="191"/>
      <c r="AM866" s="191"/>
      <c r="AN866" s="191"/>
      <c r="AO866" s="191"/>
      <c r="AP866" s="191"/>
      <c r="AQ866" s="191"/>
      <c r="AR866" s="191"/>
    </row>
    <row r="867" ht="15.75" customHeight="1">
      <c r="A867" s="297"/>
      <c r="B867" s="252" t="s">
        <v>45</v>
      </c>
      <c r="C867" s="337" t="s">
        <v>4085</v>
      </c>
      <c r="D867" s="299" t="s">
        <v>4086</v>
      </c>
      <c r="E867" s="106">
        <v>0.0</v>
      </c>
      <c r="F867" s="63">
        <v>0.0</v>
      </c>
      <c r="G867" s="63" t="s">
        <v>86</v>
      </c>
      <c r="H867" s="292" t="s">
        <v>4087</v>
      </c>
      <c r="I867" s="117" t="s">
        <v>4088</v>
      </c>
      <c r="J867" s="293"/>
      <c r="K867" s="293"/>
      <c r="L867" s="293"/>
      <c r="M867" s="263"/>
      <c r="N867" s="63">
        <v>0.0</v>
      </c>
      <c r="O867" s="67">
        <v>0.0</v>
      </c>
      <c r="P867" s="294"/>
      <c r="Q867" s="294"/>
      <c r="R867" s="294"/>
      <c r="S867" s="263"/>
      <c r="T867" s="263"/>
      <c r="U867" s="263"/>
      <c r="V867" s="263"/>
      <c r="W867" s="263"/>
      <c r="X867" s="263"/>
      <c r="Y867" s="295"/>
      <c r="Z867" s="357">
        <v>1.55</v>
      </c>
      <c r="AA867" s="290" t="s">
        <v>111</v>
      </c>
      <c r="AB867" s="71" t="s">
        <v>4089</v>
      </c>
      <c r="AC867" s="72" t="s">
        <v>3370</v>
      </c>
      <c r="AD867" s="72" t="s">
        <v>99</v>
      </c>
      <c r="AE867" s="55" t="str">
        <f t="shared" si="57"/>
        <v>12</v>
      </c>
      <c r="AF867" s="358">
        <v>1.08</v>
      </c>
      <c r="AG867" s="56">
        <f t="shared" si="99"/>
        <v>1.512</v>
      </c>
      <c r="AH867" s="55">
        <f t="shared" si="2"/>
        <v>-1.395</v>
      </c>
      <c r="AI867" s="55">
        <f t="shared" si="9"/>
        <v>1.512</v>
      </c>
      <c r="AJ867" s="41">
        <f t="shared" si="3"/>
        <v>0.3032258065</v>
      </c>
      <c r="AK867" s="191"/>
      <c r="AL867" s="191"/>
      <c r="AM867" s="191"/>
      <c r="AN867" s="191"/>
      <c r="AO867" s="191"/>
      <c r="AP867" s="191"/>
      <c r="AQ867" s="191"/>
      <c r="AR867" s="191"/>
    </row>
    <row r="868" ht="15.75" customHeight="1">
      <c r="A868" s="300"/>
      <c r="B868" s="255" t="s">
        <v>45</v>
      </c>
      <c r="C868" s="366" t="s">
        <v>4090</v>
      </c>
      <c r="D868" s="87" t="s">
        <v>4091</v>
      </c>
      <c r="E868" s="77">
        <v>1.0</v>
      </c>
      <c r="F868" s="42">
        <v>0.0</v>
      </c>
      <c r="G868" s="42" t="s">
        <v>47</v>
      </c>
      <c r="H868" s="87" t="s">
        <v>4092</v>
      </c>
      <c r="I868" s="230" t="s">
        <v>4093</v>
      </c>
      <c r="J868" s="302"/>
      <c r="K868" s="302"/>
      <c r="L868" s="302"/>
      <c r="M868" s="255"/>
      <c r="N868" s="42">
        <v>1.0</v>
      </c>
      <c r="O868" s="49">
        <v>50000.0</v>
      </c>
      <c r="P868" s="303"/>
      <c r="Q868" s="303"/>
      <c r="R868" s="303"/>
      <c r="S868" s="255"/>
      <c r="T868" s="255"/>
      <c r="U868" s="255"/>
      <c r="V868" s="255"/>
      <c r="W868" s="255"/>
      <c r="X868" s="255"/>
      <c r="Y868" s="277"/>
      <c r="Z868" s="367">
        <v>2.0</v>
      </c>
      <c r="AA868" s="300" t="s">
        <v>97</v>
      </c>
      <c r="AB868" s="53" t="s">
        <v>4094</v>
      </c>
      <c r="AC868" s="54" t="s">
        <v>3370</v>
      </c>
      <c r="AD868" s="54" t="s">
        <v>99</v>
      </c>
      <c r="AE868" s="55" t="str">
        <f t="shared" si="57"/>
        <v>12</v>
      </c>
      <c r="AF868" s="368">
        <v>1.25</v>
      </c>
      <c r="AG868" s="56">
        <f>AF868*0.6+AF868</f>
        <v>2</v>
      </c>
      <c r="AH868" s="55">
        <f t="shared" si="2"/>
        <v>-1.8</v>
      </c>
      <c r="AI868" s="55">
        <f t="shared" si="9"/>
        <v>1.75</v>
      </c>
      <c r="AJ868" s="41">
        <f t="shared" si="3"/>
        <v>0.375</v>
      </c>
      <c r="AK868" s="189"/>
      <c r="AL868" s="189"/>
      <c r="AM868" s="189"/>
      <c r="AN868" s="189"/>
      <c r="AO868" s="189"/>
      <c r="AP868" s="189"/>
      <c r="AQ868" s="189"/>
      <c r="AR868" s="189"/>
    </row>
    <row r="869" ht="15.75" customHeight="1">
      <c r="A869" s="297"/>
      <c r="B869" s="252" t="s">
        <v>45</v>
      </c>
      <c r="C869" s="337" t="s">
        <v>4095</v>
      </c>
      <c r="D869" s="299" t="s">
        <v>4096</v>
      </c>
      <c r="E869" s="106">
        <v>0.0</v>
      </c>
      <c r="F869" s="63">
        <v>0.0</v>
      </c>
      <c r="G869" s="63" t="s">
        <v>86</v>
      </c>
      <c r="H869" s="292" t="s">
        <v>4097</v>
      </c>
      <c r="I869" s="117" t="s">
        <v>4098</v>
      </c>
      <c r="J869" s="293"/>
      <c r="K869" s="293"/>
      <c r="L869" s="293"/>
      <c r="M869" s="263"/>
      <c r="N869" s="63">
        <v>0.0</v>
      </c>
      <c r="O869" s="67">
        <v>0.0</v>
      </c>
      <c r="P869" s="294"/>
      <c r="Q869" s="294"/>
      <c r="R869" s="294"/>
      <c r="S869" s="263"/>
      <c r="T869" s="263"/>
      <c r="U869" s="263"/>
      <c r="V869" s="263"/>
      <c r="W869" s="263"/>
      <c r="X869" s="263"/>
      <c r="Y869" s="295"/>
      <c r="Z869" s="357">
        <v>1.55</v>
      </c>
      <c r="AA869" s="290" t="s">
        <v>111</v>
      </c>
      <c r="AB869" s="71" t="s">
        <v>4099</v>
      </c>
      <c r="AC869" s="72" t="s">
        <v>3370</v>
      </c>
      <c r="AD869" s="72" t="s">
        <v>99</v>
      </c>
      <c r="AE869" s="55" t="str">
        <f t="shared" si="57"/>
        <v>12</v>
      </c>
      <c r="AF869" s="358">
        <v>1.08</v>
      </c>
      <c r="AG869" s="56">
        <f t="shared" ref="AG869:AG872" si="100">AF869*0.4+AF869</f>
        <v>1.512</v>
      </c>
      <c r="AH869" s="55">
        <f t="shared" si="2"/>
        <v>-1.395</v>
      </c>
      <c r="AI869" s="55">
        <f t="shared" si="9"/>
        <v>1.512</v>
      </c>
      <c r="AJ869" s="41">
        <f t="shared" si="3"/>
        <v>0.3032258065</v>
      </c>
      <c r="AK869" s="191"/>
      <c r="AL869" s="191"/>
      <c r="AM869" s="191"/>
      <c r="AN869" s="191"/>
      <c r="AO869" s="191"/>
      <c r="AP869" s="191"/>
      <c r="AQ869" s="191"/>
      <c r="AR869" s="191"/>
    </row>
    <row r="870" ht="15.75" customHeight="1">
      <c r="A870" s="297"/>
      <c r="B870" s="263" t="s">
        <v>45</v>
      </c>
      <c r="C870" s="298" t="s">
        <v>4100</v>
      </c>
      <c r="D870" s="299" t="s">
        <v>4101</v>
      </c>
      <c r="E870" s="63">
        <v>0.0</v>
      </c>
      <c r="F870" s="63">
        <v>0.0</v>
      </c>
      <c r="G870" s="63" t="s">
        <v>86</v>
      </c>
      <c r="H870" s="292" t="s">
        <v>4102</v>
      </c>
      <c r="I870" s="117" t="s">
        <v>4103</v>
      </c>
      <c r="J870" s="293"/>
      <c r="K870" s="293"/>
      <c r="L870" s="293"/>
      <c r="M870" s="263"/>
      <c r="N870" s="63">
        <v>0.0</v>
      </c>
      <c r="O870" s="67">
        <v>0.0</v>
      </c>
      <c r="P870" s="294"/>
      <c r="Q870" s="294"/>
      <c r="R870" s="294"/>
      <c r="S870" s="263"/>
      <c r="T870" s="263"/>
      <c r="U870" s="263"/>
      <c r="V870" s="263"/>
      <c r="W870" s="263"/>
      <c r="X870" s="263"/>
      <c r="Y870" s="295"/>
      <c r="Z870" s="323">
        <v>0.72</v>
      </c>
      <c r="AA870" s="290" t="s">
        <v>167</v>
      </c>
      <c r="AB870" s="71" t="s">
        <v>4104</v>
      </c>
      <c r="AC870" s="72" t="s">
        <v>3370</v>
      </c>
      <c r="AD870" s="72" t="s">
        <v>99</v>
      </c>
      <c r="AE870" s="55" t="str">
        <f t="shared" si="57"/>
        <v>12</v>
      </c>
      <c r="AF870" s="331">
        <v>0.5</v>
      </c>
      <c r="AG870" s="56">
        <f t="shared" si="100"/>
        <v>0.7</v>
      </c>
      <c r="AH870" s="55">
        <f t="shared" si="2"/>
        <v>-0.648</v>
      </c>
      <c r="AI870" s="55">
        <f t="shared" si="9"/>
        <v>0.7</v>
      </c>
      <c r="AJ870" s="41">
        <f t="shared" si="3"/>
        <v>0.3055555556</v>
      </c>
      <c r="AK870" s="191"/>
      <c r="AL870" s="191"/>
      <c r="AM870" s="191"/>
      <c r="AN870" s="191"/>
      <c r="AO870" s="191"/>
      <c r="AP870" s="191"/>
      <c r="AQ870" s="191"/>
      <c r="AR870" s="191"/>
    </row>
    <row r="871" ht="15.75" customHeight="1">
      <c r="A871" s="297"/>
      <c r="B871" s="263" t="s">
        <v>45</v>
      </c>
      <c r="C871" s="298" t="s">
        <v>4105</v>
      </c>
      <c r="D871" s="299" t="s">
        <v>4106</v>
      </c>
      <c r="E871" s="63">
        <v>0.0</v>
      </c>
      <c r="F871" s="63">
        <v>0.0</v>
      </c>
      <c r="G871" s="63" t="s">
        <v>86</v>
      </c>
      <c r="H871" s="292" t="s">
        <v>4102</v>
      </c>
      <c r="I871" s="117" t="s">
        <v>4103</v>
      </c>
      <c r="J871" s="293"/>
      <c r="K871" s="293"/>
      <c r="L871" s="293"/>
      <c r="M871" s="263"/>
      <c r="N871" s="63">
        <v>0.0</v>
      </c>
      <c r="O871" s="67">
        <v>0.0</v>
      </c>
      <c r="P871" s="294"/>
      <c r="Q871" s="294"/>
      <c r="R871" s="294"/>
      <c r="S871" s="263"/>
      <c r="T871" s="263"/>
      <c r="U871" s="263"/>
      <c r="V871" s="263"/>
      <c r="W871" s="263"/>
      <c r="X871" s="263"/>
      <c r="Y871" s="295"/>
      <c r="Z871" s="323">
        <v>0.72</v>
      </c>
      <c r="AA871" s="290" t="s">
        <v>167</v>
      </c>
      <c r="AB871" s="71" t="s">
        <v>4107</v>
      </c>
      <c r="AC871" s="72" t="s">
        <v>3370</v>
      </c>
      <c r="AD871" s="72" t="s">
        <v>99</v>
      </c>
      <c r="AE871" s="55" t="str">
        <f t="shared" si="57"/>
        <v>12</v>
      </c>
      <c r="AF871" s="331">
        <v>0.5</v>
      </c>
      <c r="AG871" s="56">
        <f t="shared" si="100"/>
        <v>0.7</v>
      </c>
      <c r="AH871" s="55">
        <f t="shared" si="2"/>
        <v>-0.648</v>
      </c>
      <c r="AI871" s="55">
        <f t="shared" si="9"/>
        <v>0.7</v>
      </c>
      <c r="AJ871" s="41">
        <f t="shared" si="3"/>
        <v>0.3055555556</v>
      </c>
      <c r="AK871" s="189"/>
      <c r="AL871" s="189"/>
      <c r="AM871" s="189"/>
      <c r="AN871" s="189"/>
      <c r="AO871" s="189"/>
      <c r="AP871" s="189"/>
      <c r="AQ871" s="189"/>
      <c r="AR871" s="189"/>
    </row>
    <row r="872" ht="15.75" customHeight="1">
      <c r="A872" s="297"/>
      <c r="B872" s="263" t="s">
        <v>45</v>
      </c>
      <c r="C872" s="298" t="s">
        <v>4108</v>
      </c>
      <c r="D872" s="299" t="s">
        <v>4109</v>
      </c>
      <c r="E872" s="63">
        <v>0.0</v>
      </c>
      <c r="F872" s="63">
        <v>0.0</v>
      </c>
      <c r="G872" s="63" t="s">
        <v>86</v>
      </c>
      <c r="H872" s="292" t="s">
        <v>4110</v>
      </c>
      <c r="I872" s="117" t="s">
        <v>4111</v>
      </c>
      <c r="J872" s="293"/>
      <c r="K872" s="293"/>
      <c r="L872" s="293"/>
      <c r="M872" s="263"/>
      <c r="N872" s="63">
        <v>0.0</v>
      </c>
      <c r="O872" s="67">
        <v>0.0</v>
      </c>
      <c r="P872" s="294"/>
      <c r="Q872" s="294"/>
      <c r="R872" s="294"/>
      <c r="S872" s="263"/>
      <c r="T872" s="263"/>
      <c r="U872" s="263"/>
      <c r="V872" s="263"/>
      <c r="W872" s="263"/>
      <c r="X872" s="263"/>
      <c r="Y872" s="295"/>
      <c r="Z872" s="323">
        <v>0.72</v>
      </c>
      <c r="AA872" s="290" t="s">
        <v>167</v>
      </c>
      <c r="AB872" s="71" t="s">
        <v>4112</v>
      </c>
      <c r="AC872" s="72" t="s">
        <v>3370</v>
      </c>
      <c r="AD872" s="72" t="s">
        <v>99</v>
      </c>
      <c r="AE872" s="55" t="str">
        <f t="shared" si="57"/>
        <v>12</v>
      </c>
      <c r="AF872" s="331">
        <v>0.5</v>
      </c>
      <c r="AG872" s="56">
        <f t="shared" si="100"/>
        <v>0.7</v>
      </c>
      <c r="AH872" s="55">
        <f t="shared" si="2"/>
        <v>-0.648</v>
      </c>
      <c r="AI872" s="55">
        <f t="shared" si="9"/>
        <v>0.7</v>
      </c>
      <c r="AJ872" s="41">
        <f t="shared" si="3"/>
        <v>0.3055555556</v>
      </c>
      <c r="AK872" s="191"/>
      <c r="AL872" s="191"/>
      <c r="AM872" s="191"/>
      <c r="AN872" s="191"/>
      <c r="AO872" s="191"/>
      <c r="AP872" s="191"/>
      <c r="AQ872" s="191"/>
      <c r="AR872" s="191"/>
    </row>
    <row r="873" ht="15.75" customHeight="1">
      <c r="A873" s="297"/>
      <c r="B873" s="252" t="s">
        <v>45</v>
      </c>
      <c r="C873" s="298" t="s">
        <v>4113</v>
      </c>
      <c r="D873" s="299" t="s">
        <v>4114</v>
      </c>
      <c r="E873" s="106">
        <v>0.0</v>
      </c>
      <c r="F873" s="63">
        <v>0.0</v>
      </c>
      <c r="G873" s="63" t="s">
        <v>86</v>
      </c>
      <c r="H873" s="369" t="s">
        <v>4115</v>
      </c>
      <c r="I873" s="117" t="s">
        <v>4116</v>
      </c>
      <c r="J873" s="293"/>
      <c r="K873" s="293"/>
      <c r="L873" s="293"/>
      <c r="M873" s="263"/>
      <c r="N873" s="63">
        <v>0.0</v>
      </c>
      <c r="O873" s="67">
        <v>0.0</v>
      </c>
      <c r="P873" s="294"/>
      <c r="Q873" s="294"/>
      <c r="R873" s="294"/>
      <c r="S873" s="263"/>
      <c r="T873" s="263"/>
      <c r="U873" s="263"/>
      <c r="V873" s="263"/>
      <c r="W873" s="263"/>
      <c r="X873" s="263"/>
      <c r="Y873" s="295"/>
      <c r="Z873" s="323">
        <v>2.85</v>
      </c>
      <c r="AA873" s="290" t="s">
        <v>167</v>
      </c>
      <c r="AB873" s="71" t="s">
        <v>4117</v>
      </c>
      <c r="AC873" s="72" t="s">
        <v>3370</v>
      </c>
      <c r="AD873" s="72" t="s">
        <v>92</v>
      </c>
      <c r="AE873" s="55" t="str">
        <f t="shared" si="57"/>
        <v>6</v>
      </c>
      <c r="AF873" s="331">
        <v>2.06</v>
      </c>
      <c r="AG873" s="56">
        <f t="shared" ref="AG873:AG878" si="101">AF873*0.35+AF873</f>
        <v>2.781</v>
      </c>
      <c r="AH873" s="55">
        <f t="shared" si="2"/>
        <v>-2.565</v>
      </c>
      <c r="AI873" s="55">
        <f t="shared" si="9"/>
        <v>2.884</v>
      </c>
      <c r="AJ873" s="41">
        <f t="shared" si="3"/>
        <v>0.2771929825</v>
      </c>
      <c r="AK873" s="217"/>
      <c r="AL873" s="217"/>
      <c r="AM873" s="217"/>
      <c r="AN873" s="217"/>
      <c r="AO873" s="217"/>
      <c r="AP873" s="217"/>
      <c r="AQ873" s="217"/>
      <c r="AR873" s="217"/>
    </row>
    <row r="874" ht="15.75" customHeight="1">
      <c r="A874" s="297"/>
      <c r="B874" s="252" t="s">
        <v>45</v>
      </c>
      <c r="C874" s="298" t="s">
        <v>4118</v>
      </c>
      <c r="D874" s="299" t="s">
        <v>4119</v>
      </c>
      <c r="E874" s="63">
        <v>0.0</v>
      </c>
      <c r="F874" s="63">
        <v>0.0</v>
      </c>
      <c r="G874" s="63" t="s">
        <v>86</v>
      </c>
      <c r="H874" s="292" t="s">
        <v>4120</v>
      </c>
      <c r="I874" s="117" t="s">
        <v>4121</v>
      </c>
      <c r="J874" s="293"/>
      <c r="K874" s="293"/>
      <c r="L874" s="293"/>
      <c r="M874" s="263"/>
      <c r="N874" s="63">
        <v>1.0</v>
      </c>
      <c r="O874" s="67">
        <v>1000.0</v>
      </c>
      <c r="P874" s="294"/>
      <c r="Q874" s="294"/>
      <c r="R874" s="294"/>
      <c r="S874" s="263"/>
      <c r="T874" s="263"/>
      <c r="U874" s="263"/>
      <c r="V874" s="263"/>
      <c r="W874" s="263"/>
      <c r="X874" s="263"/>
      <c r="Y874" s="295"/>
      <c r="Z874" s="323">
        <v>2.85</v>
      </c>
      <c r="AA874" s="290" t="s">
        <v>167</v>
      </c>
      <c r="AB874" s="115" t="s">
        <v>4122</v>
      </c>
      <c r="AC874" s="72" t="s">
        <v>3370</v>
      </c>
      <c r="AD874" s="72" t="s">
        <v>92</v>
      </c>
      <c r="AE874" s="74" t="str">
        <f t="shared" si="57"/>
        <v>6</v>
      </c>
      <c r="AF874" s="331">
        <v>2.08</v>
      </c>
      <c r="AG874" s="56">
        <f t="shared" si="101"/>
        <v>2.808</v>
      </c>
      <c r="AH874" s="55">
        <f t="shared" si="2"/>
        <v>-2.565</v>
      </c>
      <c r="AI874" s="55">
        <f t="shared" si="9"/>
        <v>2.912</v>
      </c>
      <c r="AJ874" s="41">
        <f t="shared" si="3"/>
        <v>0.2701754386</v>
      </c>
      <c r="AK874" s="217"/>
      <c r="AL874" s="217"/>
      <c r="AM874" s="217"/>
      <c r="AN874" s="217"/>
      <c r="AO874" s="217"/>
      <c r="AP874" s="217"/>
      <c r="AQ874" s="217"/>
      <c r="AR874" s="217"/>
    </row>
    <row r="875" ht="15.75" customHeight="1">
      <c r="A875" s="297"/>
      <c r="B875" s="252" t="s">
        <v>45</v>
      </c>
      <c r="C875" s="298" t="s">
        <v>4123</v>
      </c>
      <c r="D875" s="299" t="s">
        <v>4124</v>
      </c>
      <c r="E875" s="63">
        <v>0.0</v>
      </c>
      <c r="F875" s="63">
        <v>0.0</v>
      </c>
      <c r="G875" s="63" t="s">
        <v>86</v>
      </c>
      <c r="H875" s="292" t="s">
        <v>4125</v>
      </c>
      <c r="I875" s="117" t="s">
        <v>4126</v>
      </c>
      <c r="J875" s="293"/>
      <c r="K875" s="293"/>
      <c r="L875" s="293"/>
      <c r="M875" s="263"/>
      <c r="N875" s="63">
        <v>0.0</v>
      </c>
      <c r="O875" s="67">
        <v>0.0</v>
      </c>
      <c r="P875" s="294"/>
      <c r="Q875" s="294"/>
      <c r="R875" s="294"/>
      <c r="S875" s="263"/>
      <c r="T875" s="263"/>
      <c r="U875" s="263"/>
      <c r="V875" s="263"/>
      <c r="W875" s="263"/>
      <c r="X875" s="263"/>
      <c r="Y875" s="295"/>
      <c r="Z875" s="323">
        <v>2.85</v>
      </c>
      <c r="AA875" s="290" t="s">
        <v>167</v>
      </c>
      <c r="AB875" s="115" t="s">
        <v>4127</v>
      </c>
      <c r="AC875" s="72" t="s">
        <v>3370</v>
      </c>
      <c r="AD875" s="72" t="s">
        <v>92</v>
      </c>
      <c r="AE875" s="55" t="str">
        <f t="shared" si="57"/>
        <v>6</v>
      </c>
      <c r="AF875" s="331">
        <v>2.08</v>
      </c>
      <c r="AG875" s="56">
        <f t="shared" si="101"/>
        <v>2.808</v>
      </c>
      <c r="AH875" s="55">
        <f t="shared" si="2"/>
        <v>-2.565</v>
      </c>
      <c r="AI875" s="55">
        <f t="shared" si="9"/>
        <v>2.912</v>
      </c>
      <c r="AJ875" s="41">
        <f t="shared" si="3"/>
        <v>0.2701754386</v>
      </c>
      <c r="AK875" s="217"/>
      <c r="AL875" s="217"/>
      <c r="AM875" s="217"/>
      <c r="AN875" s="217"/>
      <c r="AO875" s="217"/>
      <c r="AP875" s="217"/>
      <c r="AQ875" s="217"/>
      <c r="AR875" s="217"/>
    </row>
    <row r="876" ht="15.75" customHeight="1">
      <c r="A876" s="297"/>
      <c r="B876" s="252" t="s">
        <v>45</v>
      </c>
      <c r="C876" s="298" t="s">
        <v>4128</v>
      </c>
      <c r="D876" s="299" t="s">
        <v>4129</v>
      </c>
      <c r="E876" s="63">
        <v>0.0</v>
      </c>
      <c r="F876" s="63">
        <v>0.0</v>
      </c>
      <c r="G876" s="63" t="s">
        <v>86</v>
      </c>
      <c r="H876" s="292" t="s">
        <v>4130</v>
      </c>
      <c r="I876" s="117" t="s">
        <v>4131</v>
      </c>
      <c r="J876" s="293"/>
      <c r="K876" s="293"/>
      <c r="L876" s="293"/>
      <c r="M876" s="263"/>
      <c r="N876" s="63">
        <v>0.0</v>
      </c>
      <c r="O876" s="67">
        <v>0.0</v>
      </c>
      <c r="P876" s="294"/>
      <c r="Q876" s="294"/>
      <c r="R876" s="294"/>
      <c r="S876" s="263"/>
      <c r="T876" s="263"/>
      <c r="U876" s="263"/>
      <c r="V876" s="263"/>
      <c r="W876" s="263"/>
      <c r="X876" s="263"/>
      <c r="Y876" s="295"/>
      <c r="Z876" s="323">
        <v>2.85</v>
      </c>
      <c r="AA876" s="290" t="s">
        <v>167</v>
      </c>
      <c r="AB876" s="115" t="s">
        <v>4132</v>
      </c>
      <c r="AC876" s="72" t="s">
        <v>3370</v>
      </c>
      <c r="AD876" s="72" t="s">
        <v>92</v>
      </c>
      <c r="AE876" s="74" t="str">
        <f t="shared" si="57"/>
        <v>6</v>
      </c>
      <c r="AF876" s="331">
        <v>2.08</v>
      </c>
      <c r="AG876" s="56">
        <f t="shared" si="101"/>
        <v>2.808</v>
      </c>
      <c r="AH876" s="74">
        <f t="shared" si="2"/>
        <v>-2.565</v>
      </c>
      <c r="AI876" s="74">
        <f t="shared" si="9"/>
        <v>2.912</v>
      </c>
      <c r="AJ876" s="41">
        <f t="shared" si="3"/>
        <v>0.2701754386</v>
      </c>
      <c r="AK876" s="370"/>
      <c r="AL876" s="370"/>
      <c r="AM876" s="370"/>
      <c r="AN876" s="370"/>
      <c r="AO876" s="370"/>
      <c r="AP876" s="370"/>
      <c r="AQ876" s="370"/>
      <c r="AR876" s="370"/>
    </row>
    <row r="877" ht="15.75" customHeight="1">
      <c r="A877" s="220"/>
      <c r="B877" s="286" t="s">
        <v>45</v>
      </c>
      <c r="C877" s="347" t="s">
        <v>4133</v>
      </c>
      <c r="D877" s="87" t="s">
        <v>4134</v>
      </c>
      <c r="E877" s="42">
        <v>1.0</v>
      </c>
      <c r="F877" s="42">
        <v>0.0</v>
      </c>
      <c r="G877" s="42" t="s">
        <v>47</v>
      </c>
      <c r="H877" s="94" t="s">
        <v>4135</v>
      </c>
      <c r="I877" s="230" t="s">
        <v>4131</v>
      </c>
      <c r="J877" s="302"/>
      <c r="K877" s="302"/>
      <c r="L877" s="302"/>
      <c r="M877" s="255"/>
      <c r="N877" s="42">
        <v>1.0</v>
      </c>
      <c r="O877" s="49">
        <v>1000.0</v>
      </c>
      <c r="P877" s="303"/>
      <c r="Q877" s="303"/>
      <c r="R877" s="303"/>
      <c r="S877" s="255"/>
      <c r="T877" s="255"/>
      <c r="U877" s="255"/>
      <c r="V877" s="255"/>
      <c r="W877" s="255"/>
      <c r="X877" s="255"/>
      <c r="Y877" s="277"/>
      <c r="Z877" s="367">
        <v>2.85</v>
      </c>
      <c r="AA877" s="300" t="s">
        <v>167</v>
      </c>
      <c r="AB877" s="95" t="s">
        <v>4136</v>
      </c>
      <c r="AC877" s="54" t="s">
        <v>3370</v>
      </c>
      <c r="AD877" s="54" t="s">
        <v>92</v>
      </c>
      <c r="AE877" s="55" t="str">
        <f t="shared" si="57"/>
        <v>6</v>
      </c>
      <c r="AF877" s="368">
        <v>2.04</v>
      </c>
      <c r="AG877" s="56">
        <f t="shared" si="101"/>
        <v>2.754</v>
      </c>
      <c r="AH877" s="55">
        <f t="shared" si="2"/>
        <v>-2.565</v>
      </c>
      <c r="AI877" s="55">
        <f t="shared" si="9"/>
        <v>2.856</v>
      </c>
      <c r="AJ877" s="41">
        <f t="shared" si="3"/>
        <v>0.2842105263</v>
      </c>
      <c r="AK877" s="370"/>
      <c r="AL877" s="370"/>
      <c r="AM877" s="370"/>
      <c r="AN877" s="370"/>
      <c r="AO877" s="370"/>
      <c r="AP877" s="370"/>
      <c r="AQ877" s="370"/>
      <c r="AR877" s="370"/>
    </row>
    <row r="878" ht="15.75" customHeight="1">
      <c r="A878" s="371"/>
      <c r="B878" s="372" t="s">
        <v>45</v>
      </c>
      <c r="C878" s="373" t="s">
        <v>4137</v>
      </c>
      <c r="D878" s="374" t="s">
        <v>4138</v>
      </c>
      <c r="E878" s="239">
        <v>1.0</v>
      </c>
      <c r="F878" s="42">
        <v>0.0</v>
      </c>
      <c r="G878" s="236" t="s">
        <v>47</v>
      </c>
      <c r="H878" s="375" t="s">
        <v>4139</v>
      </c>
      <c r="I878" s="244" t="s">
        <v>4131</v>
      </c>
      <c r="J878" s="376"/>
      <c r="K878" s="376"/>
      <c r="L878" s="376"/>
      <c r="M878" s="377"/>
      <c r="N878" s="239">
        <v>1.0</v>
      </c>
      <c r="O878" s="240">
        <v>1000.0</v>
      </c>
      <c r="P878" s="378"/>
      <c r="Q878" s="378"/>
      <c r="R878" s="378"/>
      <c r="S878" s="377"/>
      <c r="T878" s="377"/>
      <c r="U878" s="377"/>
      <c r="V878" s="377"/>
      <c r="W878" s="377"/>
      <c r="X878" s="377"/>
      <c r="Y878" s="377"/>
      <c r="Z878" s="379">
        <v>2.85</v>
      </c>
      <c r="AA878" s="380" t="s">
        <v>167</v>
      </c>
      <c r="AB878" s="381" t="s">
        <v>4140</v>
      </c>
      <c r="AC878" s="79" t="s">
        <v>3370</v>
      </c>
      <c r="AD878" s="79" t="s">
        <v>92</v>
      </c>
      <c r="AE878" s="55" t="str">
        <f t="shared" si="57"/>
        <v>6</v>
      </c>
      <c r="AF878" s="382">
        <v>2.04</v>
      </c>
      <c r="AG878" s="56">
        <f t="shared" si="101"/>
        <v>2.754</v>
      </c>
      <c r="AH878" s="55">
        <f t="shared" si="2"/>
        <v>-2.565</v>
      </c>
      <c r="AI878" s="55">
        <f t="shared" si="9"/>
        <v>2.856</v>
      </c>
      <c r="AJ878" s="41">
        <f t="shared" si="3"/>
        <v>0.2842105263</v>
      </c>
      <c r="AK878" s="370"/>
      <c r="AL878" s="370"/>
      <c r="AM878" s="370"/>
      <c r="AN878" s="370"/>
      <c r="AO878" s="370"/>
      <c r="AP878" s="370"/>
      <c r="AQ878" s="370"/>
      <c r="AR878" s="370"/>
    </row>
    <row r="879" ht="15.75" customHeight="1">
      <c r="A879" s="290"/>
      <c r="B879" s="263" t="s">
        <v>45</v>
      </c>
      <c r="C879" s="291" t="s">
        <v>4141</v>
      </c>
      <c r="D879" s="292" t="s">
        <v>4142</v>
      </c>
      <c r="E879" s="106">
        <v>0.0</v>
      </c>
      <c r="F879" s="63">
        <v>0.0</v>
      </c>
      <c r="G879" s="63" t="s">
        <v>86</v>
      </c>
      <c r="H879" s="292" t="s">
        <v>4142</v>
      </c>
      <c r="I879" s="117" t="s">
        <v>147</v>
      </c>
      <c r="J879" s="293"/>
      <c r="K879" s="293"/>
      <c r="L879" s="293"/>
      <c r="M879" s="263"/>
      <c r="N879" s="63">
        <v>0.0</v>
      </c>
      <c r="O879" s="67">
        <v>0.0</v>
      </c>
      <c r="P879" s="294"/>
      <c r="Q879" s="294"/>
      <c r="R879" s="294"/>
      <c r="S879" s="263"/>
      <c r="T879" s="263"/>
      <c r="U879" s="263"/>
      <c r="V879" s="263"/>
      <c r="W879" s="263"/>
      <c r="X879" s="263"/>
      <c r="Y879" s="295"/>
      <c r="Z879" s="323">
        <v>2.19</v>
      </c>
      <c r="AA879" s="290" t="s">
        <v>167</v>
      </c>
      <c r="AB879" s="104" t="s">
        <v>4143</v>
      </c>
      <c r="AC879" s="72" t="s">
        <v>3370</v>
      </c>
      <c r="AD879" s="72" t="s">
        <v>99</v>
      </c>
      <c r="AE879" s="74" t="str">
        <f t="shared" si="57"/>
        <v>12</v>
      </c>
      <c r="AF879" s="331">
        <v>1.59</v>
      </c>
      <c r="AG879" s="75">
        <v>2.07</v>
      </c>
      <c r="AH879" s="74">
        <f t="shared" si="2"/>
        <v>-1.971</v>
      </c>
      <c r="AI879" s="74">
        <f t="shared" si="9"/>
        <v>2.226</v>
      </c>
      <c r="AJ879" s="41">
        <f t="shared" si="3"/>
        <v>0.2739726027</v>
      </c>
      <c r="AK879" s="217"/>
      <c r="AL879" s="217"/>
      <c r="AM879" s="217"/>
      <c r="AN879" s="217"/>
      <c r="AO879" s="217"/>
      <c r="AP879" s="217"/>
      <c r="AQ879" s="217"/>
      <c r="AR879" s="217"/>
    </row>
    <row r="880" ht="15.75" customHeight="1">
      <c r="A880" s="290"/>
      <c r="B880" s="263" t="s">
        <v>45</v>
      </c>
      <c r="C880" s="291" t="s">
        <v>4144</v>
      </c>
      <c r="D880" s="292" t="s">
        <v>4145</v>
      </c>
      <c r="E880" s="106">
        <v>0.0</v>
      </c>
      <c r="F880" s="63">
        <v>0.0</v>
      </c>
      <c r="G880" s="63" t="s">
        <v>86</v>
      </c>
      <c r="H880" s="292" t="s">
        <v>4146</v>
      </c>
      <c r="I880" s="117" t="s">
        <v>4147</v>
      </c>
      <c r="J880" s="293"/>
      <c r="K880" s="293"/>
      <c r="L880" s="293"/>
      <c r="M880" s="263"/>
      <c r="N880" s="63">
        <v>0.0</v>
      </c>
      <c r="O880" s="67">
        <v>0.0</v>
      </c>
      <c r="P880" s="294"/>
      <c r="Q880" s="294"/>
      <c r="R880" s="294"/>
      <c r="S880" s="263"/>
      <c r="T880" s="263"/>
      <c r="U880" s="263"/>
      <c r="V880" s="263"/>
      <c r="W880" s="263"/>
      <c r="X880" s="263"/>
      <c r="Y880" s="295"/>
      <c r="Z880" s="323">
        <v>5.5</v>
      </c>
      <c r="AA880" s="290" t="s">
        <v>268</v>
      </c>
      <c r="AB880" s="104" t="s">
        <v>4148</v>
      </c>
      <c r="AC880" s="72" t="s">
        <v>3370</v>
      </c>
      <c r="AD880" s="72" t="s">
        <v>498</v>
      </c>
      <c r="AE880" s="74" t="str">
        <f t="shared" si="57"/>
        <v>3</v>
      </c>
      <c r="AF880" s="331">
        <v>3.75</v>
      </c>
      <c r="AG880" s="80">
        <f t="shared" ref="AG880:AG882" si="102">AF880*0.4+AF880</f>
        <v>5.25</v>
      </c>
      <c r="AH880" s="55">
        <f t="shared" si="2"/>
        <v>-4.95</v>
      </c>
      <c r="AI880" s="55">
        <f t="shared" si="9"/>
        <v>5.25</v>
      </c>
      <c r="AJ880" s="41">
        <f t="shared" si="3"/>
        <v>0.3181818182</v>
      </c>
      <c r="AK880" s="217"/>
      <c r="AL880" s="217"/>
      <c r="AM880" s="217"/>
      <c r="AN880" s="217"/>
      <c r="AO880" s="217"/>
      <c r="AP880" s="217"/>
      <c r="AQ880" s="217"/>
      <c r="AR880" s="217"/>
    </row>
    <row r="881" ht="15.75" customHeight="1">
      <c r="A881" s="297"/>
      <c r="B881" s="252" t="s">
        <v>45</v>
      </c>
      <c r="C881" s="337" t="s">
        <v>4149</v>
      </c>
      <c r="D881" s="299" t="s">
        <v>4150</v>
      </c>
      <c r="E881" s="106">
        <v>0.0</v>
      </c>
      <c r="F881" s="63">
        <v>0.0</v>
      </c>
      <c r="G881" s="63" t="s">
        <v>86</v>
      </c>
      <c r="H881" s="299" t="s">
        <v>4151</v>
      </c>
      <c r="I881" s="117" t="s">
        <v>4152</v>
      </c>
      <c r="J881" s="293"/>
      <c r="K881" s="293"/>
      <c r="L881" s="293"/>
      <c r="M881" s="263"/>
      <c r="N881" s="63">
        <v>0.0</v>
      </c>
      <c r="O881" s="67">
        <v>0.0</v>
      </c>
      <c r="P881" s="294"/>
      <c r="Q881" s="294"/>
      <c r="R881" s="294"/>
      <c r="S881" s="263"/>
      <c r="T881" s="263"/>
      <c r="U881" s="263"/>
      <c r="V881" s="263"/>
      <c r="W881" s="263"/>
      <c r="X881" s="263"/>
      <c r="Y881" s="295"/>
      <c r="Z881" s="383">
        <v>1.25</v>
      </c>
      <c r="AA881" s="290" t="s">
        <v>167</v>
      </c>
      <c r="AB881" s="71" t="s">
        <v>4153</v>
      </c>
      <c r="AC881" s="72" t="s">
        <v>3370</v>
      </c>
      <c r="AD881" s="72" t="s">
        <v>99</v>
      </c>
      <c r="AE881" s="74" t="str">
        <f t="shared" si="57"/>
        <v>12</v>
      </c>
      <c r="AF881" s="384">
        <v>0.86</v>
      </c>
      <c r="AG881" s="80">
        <f t="shared" si="102"/>
        <v>1.204</v>
      </c>
      <c r="AH881" s="55">
        <f t="shared" si="2"/>
        <v>-1.125</v>
      </c>
      <c r="AI881" s="55">
        <f t="shared" si="9"/>
        <v>1.204</v>
      </c>
      <c r="AJ881" s="41">
        <f t="shared" si="3"/>
        <v>0.312</v>
      </c>
      <c r="AK881" s="370"/>
      <c r="AL881" s="370"/>
      <c r="AM881" s="370"/>
      <c r="AN881" s="370"/>
      <c r="AO881" s="370"/>
      <c r="AP881" s="370"/>
      <c r="AQ881" s="370"/>
      <c r="AR881" s="370"/>
    </row>
    <row r="882" ht="15.75" customHeight="1">
      <c r="A882" s="290"/>
      <c r="B882" s="263" t="s">
        <v>45</v>
      </c>
      <c r="C882" s="365" t="s">
        <v>4154</v>
      </c>
      <c r="D882" s="292" t="s">
        <v>4155</v>
      </c>
      <c r="E882" s="106">
        <v>0.0</v>
      </c>
      <c r="F882" s="63">
        <v>0.0</v>
      </c>
      <c r="G882" s="63" t="s">
        <v>86</v>
      </c>
      <c r="H882" s="292" t="s">
        <v>4156</v>
      </c>
      <c r="I882" s="117" t="s">
        <v>1606</v>
      </c>
      <c r="J882" s="293"/>
      <c r="K882" s="293"/>
      <c r="L882" s="293"/>
      <c r="M882" s="263"/>
      <c r="N882" s="63">
        <v>0.0</v>
      </c>
      <c r="O882" s="67">
        <v>0.0</v>
      </c>
      <c r="P882" s="294"/>
      <c r="Q882" s="294"/>
      <c r="R882" s="294"/>
      <c r="S882" s="263"/>
      <c r="T882" s="263"/>
      <c r="U882" s="263"/>
      <c r="V882" s="263"/>
      <c r="W882" s="263"/>
      <c r="X882" s="263"/>
      <c r="Y882" s="295"/>
      <c r="Z882" s="323">
        <v>4.0</v>
      </c>
      <c r="AA882" s="290" t="s">
        <v>97</v>
      </c>
      <c r="AB882" s="104" t="s">
        <v>4157</v>
      </c>
      <c r="AC882" s="72" t="s">
        <v>3370</v>
      </c>
      <c r="AD882" s="72" t="s">
        <v>92</v>
      </c>
      <c r="AE882" s="55" t="str">
        <f t="shared" si="57"/>
        <v>6</v>
      </c>
      <c r="AF882" s="331">
        <v>3.0</v>
      </c>
      <c r="AG882" s="80">
        <f t="shared" si="102"/>
        <v>4.2</v>
      </c>
      <c r="AH882" s="55">
        <f t="shared" si="2"/>
        <v>-3.6</v>
      </c>
      <c r="AI882" s="55">
        <f t="shared" si="9"/>
        <v>4.2</v>
      </c>
      <c r="AJ882" s="41">
        <f t="shared" si="3"/>
        <v>0.25</v>
      </c>
      <c r="AK882" s="189"/>
      <c r="AL882" s="189"/>
      <c r="AM882" s="189"/>
      <c r="AN882" s="189"/>
      <c r="AO882" s="189"/>
      <c r="AP882" s="189"/>
      <c r="AQ882" s="189"/>
      <c r="AR882" s="189"/>
    </row>
    <row r="883" ht="15.75" customHeight="1">
      <c r="A883" s="290"/>
      <c r="B883" s="263" t="s">
        <v>45</v>
      </c>
      <c r="C883" s="385" t="s">
        <v>4158</v>
      </c>
      <c r="D883" s="299" t="s">
        <v>4159</v>
      </c>
      <c r="E883" s="106">
        <v>0.0</v>
      </c>
      <c r="F883" s="63">
        <v>0.0</v>
      </c>
      <c r="G883" s="63" t="s">
        <v>86</v>
      </c>
      <c r="H883" s="299" t="s">
        <v>4159</v>
      </c>
      <c r="I883" s="117" t="s">
        <v>147</v>
      </c>
      <c r="J883" s="293"/>
      <c r="K883" s="293"/>
      <c r="L883" s="293"/>
      <c r="M883" s="263"/>
      <c r="N883" s="63">
        <v>0.0</v>
      </c>
      <c r="O883" s="67">
        <v>0.0</v>
      </c>
      <c r="P883" s="294"/>
      <c r="Q883" s="294"/>
      <c r="R883" s="294"/>
      <c r="S883" s="263"/>
      <c r="T883" s="263"/>
      <c r="U883" s="263"/>
      <c r="V883" s="263"/>
      <c r="W883" s="263"/>
      <c r="X883" s="263"/>
      <c r="Y883" s="295"/>
      <c r="Z883" s="323">
        <v>1.15</v>
      </c>
      <c r="AA883" s="290" t="s">
        <v>167</v>
      </c>
      <c r="AB883" s="104" t="s">
        <v>4160</v>
      </c>
      <c r="AC883" s="72" t="s">
        <v>3370</v>
      </c>
      <c r="AD883" s="72" t="s">
        <v>99</v>
      </c>
      <c r="AE883" s="74" t="str">
        <f t="shared" si="57"/>
        <v>12</v>
      </c>
      <c r="AF883" s="331">
        <v>0.78</v>
      </c>
      <c r="AG883" s="75">
        <f>AF883*0.3+AF883</f>
        <v>1.014</v>
      </c>
      <c r="AH883" s="74">
        <f t="shared" si="2"/>
        <v>-1.035</v>
      </c>
      <c r="AI883" s="74">
        <f t="shared" si="9"/>
        <v>1.092</v>
      </c>
      <c r="AJ883" s="41">
        <f t="shared" si="3"/>
        <v>0.3217391304</v>
      </c>
      <c r="AK883" s="217"/>
      <c r="AL883" s="217"/>
      <c r="AM883" s="217"/>
      <c r="AN883" s="217"/>
      <c r="AO883" s="217"/>
      <c r="AP883" s="217"/>
      <c r="AQ883" s="217"/>
      <c r="AR883" s="217"/>
    </row>
    <row r="884" ht="15.75" customHeight="1">
      <c r="A884" s="290"/>
      <c r="B884" s="263" t="s">
        <v>45</v>
      </c>
      <c r="C884" s="385" t="s">
        <v>4161</v>
      </c>
      <c r="D884" s="299" t="s">
        <v>4162</v>
      </c>
      <c r="E884" s="106">
        <v>0.0</v>
      </c>
      <c r="F884" s="63">
        <v>0.0</v>
      </c>
      <c r="G884" s="63" t="s">
        <v>86</v>
      </c>
      <c r="H884" s="299" t="s">
        <v>4162</v>
      </c>
      <c r="I884" s="117" t="s">
        <v>4163</v>
      </c>
      <c r="J884" s="293"/>
      <c r="K884" s="293"/>
      <c r="L884" s="293"/>
      <c r="M884" s="263"/>
      <c r="N884" s="63">
        <v>0.0</v>
      </c>
      <c r="O884" s="67">
        <v>0.0</v>
      </c>
      <c r="P884" s="294"/>
      <c r="Q884" s="294"/>
      <c r="R884" s="294"/>
      <c r="S884" s="263"/>
      <c r="T884" s="263"/>
      <c r="U884" s="263"/>
      <c r="V884" s="263"/>
      <c r="W884" s="263"/>
      <c r="X884" s="263"/>
      <c r="Y884" s="295"/>
      <c r="Z884" s="323">
        <v>1.25</v>
      </c>
      <c r="AA884" s="290" t="s">
        <v>167</v>
      </c>
      <c r="AB884" s="104" t="s">
        <v>4164</v>
      </c>
      <c r="AC884" s="72" t="s">
        <v>3370</v>
      </c>
      <c r="AD884" s="72" t="s">
        <v>99</v>
      </c>
      <c r="AE884" s="74" t="str">
        <f t="shared" si="57"/>
        <v>12</v>
      </c>
      <c r="AF884" s="331">
        <v>0.83</v>
      </c>
      <c r="AG884" s="80">
        <f t="shared" ref="AG884:AG901" si="103">AF884*0.4+AF884</f>
        <v>1.162</v>
      </c>
      <c r="AH884" s="55">
        <f t="shared" si="2"/>
        <v>-1.125</v>
      </c>
      <c r="AI884" s="55">
        <f t="shared" si="9"/>
        <v>1.162</v>
      </c>
      <c r="AJ884" s="41">
        <f t="shared" si="3"/>
        <v>0.336</v>
      </c>
      <c r="AK884" s="217"/>
      <c r="AL884" s="217"/>
      <c r="AM884" s="217"/>
      <c r="AN884" s="217"/>
      <c r="AO884" s="217"/>
      <c r="AP884" s="217"/>
      <c r="AQ884" s="217"/>
      <c r="AR884" s="217"/>
    </row>
    <row r="885" ht="15.75" customHeight="1">
      <c r="A885" s="290"/>
      <c r="B885" s="263" t="s">
        <v>45</v>
      </c>
      <c r="C885" s="385" t="s">
        <v>4165</v>
      </c>
      <c r="D885" s="334" t="s">
        <v>4166</v>
      </c>
      <c r="E885" s="106">
        <v>0.0</v>
      </c>
      <c r="F885" s="63">
        <v>0.0</v>
      </c>
      <c r="G885" s="63" t="s">
        <v>86</v>
      </c>
      <c r="H885" s="292" t="s">
        <v>4167</v>
      </c>
      <c r="I885" s="117" t="s">
        <v>3733</v>
      </c>
      <c r="J885" s="293"/>
      <c r="K885" s="293"/>
      <c r="L885" s="293"/>
      <c r="M885" s="263"/>
      <c r="N885" s="63">
        <v>0.0</v>
      </c>
      <c r="O885" s="67">
        <v>0.0</v>
      </c>
      <c r="P885" s="294"/>
      <c r="Q885" s="294"/>
      <c r="R885" s="294"/>
      <c r="S885" s="263"/>
      <c r="T885" s="263"/>
      <c r="U885" s="263"/>
      <c r="V885" s="263"/>
      <c r="W885" s="263"/>
      <c r="X885" s="263"/>
      <c r="Y885" s="295"/>
      <c r="Z885" s="386">
        <v>2.35</v>
      </c>
      <c r="AA885" s="290" t="s">
        <v>262</v>
      </c>
      <c r="AB885" s="104" t="s">
        <v>4168</v>
      </c>
      <c r="AC885" s="72" t="s">
        <v>3370</v>
      </c>
      <c r="AD885" s="72" t="s">
        <v>92</v>
      </c>
      <c r="AE885" s="74" t="str">
        <f t="shared" si="57"/>
        <v>6</v>
      </c>
      <c r="AF885" s="331">
        <v>1.58</v>
      </c>
      <c r="AG885" s="80">
        <f t="shared" si="103"/>
        <v>2.212</v>
      </c>
      <c r="AH885" s="55">
        <f t="shared" si="2"/>
        <v>-2.115</v>
      </c>
      <c r="AI885" s="55">
        <f t="shared" si="9"/>
        <v>2.212</v>
      </c>
      <c r="AJ885" s="41">
        <f t="shared" si="3"/>
        <v>0.3276595745</v>
      </c>
      <c r="AK885" s="191"/>
      <c r="AL885" s="191"/>
      <c r="AM885" s="191"/>
      <c r="AN885" s="191"/>
      <c r="AO885" s="191"/>
      <c r="AP885" s="191"/>
      <c r="AQ885" s="191"/>
      <c r="AR885" s="191"/>
    </row>
    <row r="886" ht="15.75" customHeight="1">
      <c r="A886" s="305"/>
      <c r="B886" s="258" t="s">
        <v>45</v>
      </c>
      <c r="C886" s="306" t="s">
        <v>4169</v>
      </c>
      <c r="D886" s="182" t="s">
        <v>4170</v>
      </c>
      <c r="E886" s="30">
        <v>0.0</v>
      </c>
      <c r="F886" s="26">
        <v>0.0</v>
      </c>
      <c r="G886" s="26" t="s">
        <v>86</v>
      </c>
      <c r="H886" s="182" t="s">
        <v>4170</v>
      </c>
      <c r="I886" s="307" t="s">
        <v>147</v>
      </c>
      <c r="J886" s="308"/>
      <c r="K886" s="308"/>
      <c r="L886" s="308"/>
      <c r="M886" s="258"/>
      <c r="N886" s="26">
        <v>0.0</v>
      </c>
      <c r="O886" s="33">
        <v>0.0</v>
      </c>
      <c r="P886" s="309"/>
      <c r="Q886" s="309"/>
      <c r="R886" s="309"/>
      <c r="S886" s="258"/>
      <c r="T886" s="258"/>
      <c r="U886" s="258"/>
      <c r="V886" s="258"/>
      <c r="W886" s="258"/>
      <c r="X886" s="258"/>
      <c r="Y886" s="310"/>
      <c r="Z886" s="359">
        <v>1.0</v>
      </c>
      <c r="AA886" s="305" t="s">
        <v>262</v>
      </c>
      <c r="AB886" s="37" t="s">
        <v>4171</v>
      </c>
      <c r="AC886" s="93" t="s">
        <v>3370</v>
      </c>
      <c r="AD886" s="93" t="s">
        <v>92</v>
      </c>
      <c r="AE886" s="39" t="str">
        <f t="shared" si="57"/>
        <v>6</v>
      </c>
      <c r="AF886" s="360">
        <v>0.68</v>
      </c>
      <c r="AG886" s="80">
        <f t="shared" si="103"/>
        <v>0.952</v>
      </c>
      <c r="AH886" s="55">
        <f t="shared" si="2"/>
        <v>-0.9</v>
      </c>
      <c r="AI886" s="55">
        <f t="shared" si="9"/>
        <v>0.952</v>
      </c>
      <c r="AJ886" s="41">
        <f t="shared" si="3"/>
        <v>0.32</v>
      </c>
      <c r="AK886" s="189"/>
      <c r="AL886" s="189"/>
      <c r="AM886" s="189"/>
      <c r="AN886" s="189"/>
      <c r="AO886" s="189"/>
      <c r="AP886" s="189"/>
      <c r="AQ886" s="189"/>
      <c r="AR886" s="189"/>
    </row>
    <row r="887" ht="15.75" customHeight="1">
      <c r="A887" s="290"/>
      <c r="B887" s="263" t="s">
        <v>45</v>
      </c>
      <c r="C887" s="291" t="s">
        <v>4172</v>
      </c>
      <c r="D887" s="292" t="s">
        <v>4173</v>
      </c>
      <c r="E887" s="106">
        <v>0.0</v>
      </c>
      <c r="F887" s="63">
        <v>0.0</v>
      </c>
      <c r="G887" s="63" t="s">
        <v>86</v>
      </c>
      <c r="H887" s="292" t="s">
        <v>4174</v>
      </c>
      <c r="I887" s="117" t="s">
        <v>147</v>
      </c>
      <c r="J887" s="293"/>
      <c r="K887" s="293"/>
      <c r="L887" s="293"/>
      <c r="M887" s="263"/>
      <c r="N887" s="63">
        <v>0.0</v>
      </c>
      <c r="O887" s="67">
        <v>0.0</v>
      </c>
      <c r="P887" s="294"/>
      <c r="Q887" s="294"/>
      <c r="R887" s="294"/>
      <c r="S887" s="263"/>
      <c r="T887" s="263"/>
      <c r="U887" s="263"/>
      <c r="V887" s="263"/>
      <c r="W887" s="263"/>
      <c r="X887" s="263"/>
      <c r="Y887" s="295"/>
      <c r="Z887" s="323">
        <v>6.99</v>
      </c>
      <c r="AA887" s="290" t="s">
        <v>626</v>
      </c>
      <c r="AB887" s="104" t="s">
        <v>4175</v>
      </c>
      <c r="AC887" s="72" t="s">
        <v>3370</v>
      </c>
      <c r="AD887" s="72" t="s">
        <v>498</v>
      </c>
      <c r="AE887" s="74" t="str">
        <f t="shared" si="57"/>
        <v>3</v>
      </c>
      <c r="AF887" s="331">
        <v>3.5</v>
      </c>
      <c r="AG887" s="75">
        <f t="shared" si="103"/>
        <v>4.9</v>
      </c>
      <c r="AH887" s="74">
        <f t="shared" si="2"/>
        <v>-6.291</v>
      </c>
      <c r="AI887" s="74">
        <f t="shared" si="9"/>
        <v>4.9</v>
      </c>
      <c r="AJ887" s="41">
        <f t="shared" si="3"/>
        <v>0.4992846924</v>
      </c>
      <c r="AK887" s="191"/>
      <c r="AL887" s="191"/>
      <c r="AM887" s="191"/>
      <c r="AN887" s="191"/>
      <c r="AO887" s="191"/>
      <c r="AP887" s="191"/>
      <c r="AQ887" s="191"/>
      <c r="AR887" s="191"/>
    </row>
    <row r="888" ht="15.75" customHeight="1">
      <c r="A888" s="290"/>
      <c r="B888" s="263" t="s">
        <v>45</v>
      </c>
      <c r="C888" s="291" t="s">
        <v>4176</v>
      </c>
      <c r="D888" s="292" t="s">
        <v>4177</v>
      </c>
      <c r="E888" s="106">
        <v>0.0</v>
      </c>
      <c r="F888" s="63">
        <v>0.0</v>
      </c>
      <c r="G888" s="63" t="s">
        <v>86</v>
      </c>
      <c r="H888" s="292" t="s">
        <v>4178</v>
      </c>
      <c r="I888" s="117" t="s">
        <v>4179</v>
      </c>
      <c r="J888" s="293"/>
      <c r="K888" s="293"/>
      <c r="L888" s="293"/>
      <c r="M888" s="263"/>
      <c r="N888" s="63">
        <v>0.0</v>
      </c>
      <c r="O888" s="63">
        <v>0.0</v>
      </c>
      <c r="P888" s="294"/>
      <c r="Q888" s="294"/>
      <c r="R888" s="294"/>
      <c r="S888" s="263"/>
      <c r="T888" s="263"/>
      <c r="U888" s="263"/>
      <c r="V888" s="263"/>
      <c r="W888" s="263"/>
      <c r="X888" s="263"/>
      <c r="Y888" s="295"/>
      <c r="Z888" s="323">
        <v>3.25</v>
      </c>
      <c r="AA888" s="290" t="s">
        <v>97</v>
      </c>
      <c r="AB888" s="104" t="s">
        <v>4180</v>
      </c>
      <c r="AC888" s="72" t="s">
        <v>3370</v>
      </c>
      <c r="AD888" s="72" t="s">
        <v>99</v>
      </c>
      <c r="AE888" s="55" t="str">
        <f t="shared" si="57"/>
        <v>12</v>
      </c>
      <c r="AF888" s="331">
        <v>2.35</v>
      </c>
      <c r="AG888" s="80">
        <f t="shared" si="103"/>
        <v>3.29</v>
      </c>
      <c r="AH888" s="55">
        <f t="shared" si="2"/>
        <v>-2.925</v>
      </c>
      <c r="AI888" s="55">
        <f t="shared" si="9"/>
        <v>3.29</v>
      </c>
      <c r="AJ888" s="41">
        <f t="shared" si="3"/>
        <v>0.2769230769</v>
      </c>
      <c r="AK888" s="191"/>
      <c r="AL888" s="191"/>
      <c r="AM888" s="191"/>
      <c r="AN888" s="191"/>
      <c r="AO888" s="191"/>
      <c r="AP888" s="191"/>
      <c r="AQ888" s="191"/>
      <c r="AR888" s="191"/>
    </row>
    <row r="889" ht="15.75" customHeight="1">
      <c r="A889" s="297"/>
      <c r="B889" s="263" t="s">
        <v>45</v>
      </c>
      <c r="C889" s="298" t="s">
        <v>4181</v>
      </c>
      <c r="D889" s="299" t="s">
        <v>4182</v>
      </c>
      <c r="E889" s="106">
        <v>0.0</v>
      </c>
      <c r="F889" s="63">
        <v>0.0</v>
      </c>
      <c r="G889" s="63" t="s">
        <v>86</v>
      </c>
      <c r="H889" s="352" t="s">
        <v>4183</v>
      </c>
      <c r="I889" s="117" t="s">
        <v>4184</v>
      </c>
      <c r="J889" s="293"/>
      <c r="K889" s="293"/>
      <c r="L889" s="293"/>
      <c r="M889" s="263"/>
      <c r="N889" s="63">
        <v>0.0</v>
      </c>
      <c r="O889" s="67">
        <v>0.0</v>
      </c>
      <c r="P889" s="294"/>
      <c r="Q889" s="294"/>
      <c r="R889" s="294"/>
      <c r="S889" s="263"/>
      <c r="T889" s="263"/>
      <c r="U889" s="263"/>
      <c r="V889" s="263"/>
      <c r="W889" s="263"/>
      <c r="X889" s="263"/>
      <c r="Y889" s="295"/>
      <c r="Z889" s="323">
        <v>1.29</v>
      </c>
      <c r="AA889" s="290" t="s">
        <v>256</v>
      </c>
      <c r="AB889" s="71" t="s">
        <v>4185</v>
      </c>
      <c r="AC889" s="72" t="s">
        <v>3370</v>
      </c>
      <c r="AD889" s="72" t="s">
        <v>99</v>
      </c>
      <c r="AE889" s="74" t="str">
        <f t="shared" si="57"/>
        <v>12</v>
      </c>
      <c r="AF889" s="331">
        <v>0.86</v>
      </c>
      <c r="AG889" s="80">
        <f t="shared" si="103"/>
        <v>1.204</v>
      </c>
      <c r="AH889" s="74">
        <f t="shared" si="2"/>
        <v>-1.161</v>
      </c>
      <c r="AI889" s="74">
        <f t="shared" si="9"/>
        <v>1.204</v>
      </c>
      <c r="AJ889" s="41">
        <f t="shared" si="3"/>
        <v>0.3333333333</v>
      </c>
      <c r="AK889" s="189"/>
      <c r="AL889" s="189"/>
      <c r="AM889" s="189"/>
      <c r="AN889" s="189"/>
      <c r="AO889" s="189"/>
      <c r="AP889" s="189"/>
      <c r="AQ889" s="189"/>
      <c r="AR889" s="189"/>
    </row>
    <row r="890" ht="15.75" customHeight="1">
      <c r="A890" s="297"/>
      <c r="B890" s="263" t="s">
        <v>45</v>
      </c>
      <c r="C890" s="298" t="s">
        <v>4186</v>
      </c>
      <c r="D890" s="299" t="s">
        <v>4187</v>
      </c>
      <c r="E890" s="106">
        <v>0.0</v>
      </c>
      <c r="F890" s="63">
        <v>0.0</v>
      </c>
      <c r="G890" s="63" t="s">
        <v>86</v>
      </c>
      <c r="H890" s="299" t="s">
        <v>4187</v>
      </c>
      <c r="I890" s="117" t="s">
        <v>4116</v>
      </c>
      <c r="J890" s="293"/>
      <c r="K890" s="293"/>
      <c r="L890" s="293"/>
      <c r="M890" s="263"/>
      <c r="N890" s="63">
        <v>0.0</v>
      </c>
      <c r="O890" s="67">
        <v>0.0</v>
      </c>
      <c r="P890" s="294"/>
      <c r="Q890" s="294"/>
      <c r="R890" s="294"/>
      <c r="S890" s="263"/>
      <c r="T890" s="263"/>
      <c r="U890" s="263"/>
      <c r="V890" s="263"/>
      <c r="W890" s="263"/>
      <c r="X890" s="263"/>
      <c r="Y890" s="295"/>
      <c r="Z890" s="323">
        <v>1.09</v>
      </c>
      <c r="AA890" s="290" t="s">
        <v>256</v>
      </c>
      <c r="AB890" s="71" t="s">
        <v>4188</v>
      </c>
      <c r="AC890" s="72" t="s">
        <v>3370</v>
      </c>
      <c r="AD890" s="72" t="s">
        <v>99</v>
      </c>
      <c r="AE890" s="55" t="str">
        <f t="shared" si="57"/>
        <v>12</v>
      </c>
      <c r="AF890" s="331">
        <v>0.79</v>
      </c>
      <c r="AG890" s="80">
        <f t="shared" si="103"/>
        <v>1.106</v>
      </c>
      <c r="AH890" s="55">
        <f t="shared" si="2"/>
        <v>-0.981</v>
      </c>
      <c r="AI890" s="55">
        <f t="shared" si="9"/>
        <v>1.106</v>
      </c>
      <c r="AJ890" s="41">
        <f t="shared" si="3"/>
        <v>0.2752293578</v>
      </c>
      <c r="AK890" s="189"/>
      <c r="AL890" s="189"/>
      <c r="AM890" s="189"/>
      <c r="AN890" s="189"/>
      <c r="AO890" s="189"/>
      <c r="AP890" s="189"/>
      <c r="AQ890" s="189"/>
      <c r="AR890" s="189"/>
    </row>
    <row r="891" ht="15.75" customHeight="1">
      <c r="A891" s="297"/>
      <c r="B891" s="263" t="s">
        <v>45</v>
      </c>
      <c r="C891" s="298" t="s">
        <v>4189</v>
      </c>
      <c r="D891" s="387" t="s">
        <v>4190</v>
      </c>
      <c r="E891" s="106">
        <v>0.0</v>
      </c>
      <c r="F891" s="63">
        <v>0.0</v>
      </c>
      <c r="G891" s="63" t="s">
        <v>86</v>
      </c>
      <c r="H891" s="292" t="s">
        <v>4191</v>
      </c>
      <c r="I891" s="117" t="s">
        <v>4192</v>
      </c>
      <c r="J891" s="293"/>
      <c r="K891" s="293"/>
      <c r="L891" s="293"/>
      <c r="M891" s="263"/>
      <c r="N891" s="63">
        <v>0.0</v>
      </c>
      <c r="O891" s="67">
        <v>0.0</v>
      </c>
      <c r="P891" s="294"/>
      <c r="Q891" s="294"/>
      <c r="R891" s="294"/>
      <c r="S891" s="263"/>
      <c r="T891" s="263"/>
      <c r="U891" s="263"/>
      <c r="V891" s="263"/>
      <c r="W891" s="263"/>
      <c r="X891" s="263"/>
      <c r="Y891" s="295"/>
      <c r="Z891" s="323">
        <v>1.09</v>
      </c>
      <c r="AA891" s="290" t="s">
        <v>256</v>
      </c>
      <c r="AB891" s="71" t="s">
        <v>4193</v>
      </c>
      <c r="AC891" s="72" t="s">
        <v>3370</v>
      </c>
      <c r="AD891" s="72" t="s">
        <v>99</v>
      </c>
      <c r="AE891" s="55" t="str">
        <f t="shared" si="57"/>
        <v>12</v>
      </c>
      <c r="AF891" s="331">
        <v>0.79</v>
      </c>
      <c r="AG891" s="80">
        <f t="shared" si="103"/>
        <v>1.106</v>
      </c>
      <c r="AH891" s="55">
        <f t="shared" si="2"/>
        <v>-0.981</v>
      </c>
      <c r="AI891" s="55">
        <f t="shared" si="9"/>
        <v>1.106</v>
      </c>
      <c r="AJ891" s="41">
        <f t="shared" si="3"/>
        <v>0.2752293578</v>
      </c>
      <c r="AK891" s="217"/>
      <c r="AL891" s="217"/>
      <c r="AM891" s="217"/>
      <c r="AN891" s="217"/>
      <c r="AO891" s="217"/>
      <c r="AP891" s="217"/>
      <c r="AQ891" s="217"/>
      <c r="AR891" s="217"/>
    </row>
    <row r="892" ht="15.75" customHeight="1">
      <c r="A892" s="297"/>
      <c r="B892" s="252" t="s">
        <v>45</v>
      </c>
      <c r="C892" s="298" t="s">
        <v>4194</v>
      </c>
      <c r="D892" s="299" t="s">
        <v>4195</v>
      </c>
      <c r="E892" s="106">
        <v>0.0</v>
      </c>
      <c r="F892" s="63">
        <v>0.0</v>
      </c>
      <c r="G892" s="63" t="s">
        <v>86</v>
      </c>
      <c r="H892" s="292" t="s">
        <v>4196</v>
      </c>
      <c r="I892" s="117" t="s">
        <v>4197</v>
      </c>
      <c r="J892" s="293"/>
      <c r="K892" s="293"/>
      <c r="L892" s="293"/>
      <c r="M892" s="263"/>
      <c r="N892" s="63">
        <v>0.0</v>
      </c>
      <c r="O892" s="67">
        <v>0.0</v>
      </c>
      <c r="P892" s="294"/>
      <c r="Q892" s="294"/>
      <c r="R892" s="294"/>
      <c r="S892" s="263"/>
      <c r="T892" s="263"/>
      <c r="U892" s="263"/>
      <c r="V892" s="263"/>
      <c r="W892" s="263"/>
      <c r="X892" s="263"/>
      <c r="Y892" s="295"/>
      <c r="Z892" s="323">
        <v>3.5</v>
      </c>
      <c r="AA892" s="290" t="s">
        <v>97</v>
      </c>
      <c r="AB892" s="71" t="s">
        <v>4198</v>
      </c>
      <c r="AC892" s="72" t="s">
        <v>3370</v>
      </c>
      <c r="AD892" s="72" t="s">
        <v>99</v>
      </c>
      <c r="AE892" s="55" t="str">
        <f t="shared" si="57"/>
        <v>12</v>
      </c>
      <c r="AF892" s="331">
        <v>3.25</v>
      </c>
      <c r="AG892" s="80">
        <f t="shared" si="103"/>
        <v>4.55</v>
      </c>
      <c r="AH892" s="55">
        <f t="shared" si="2"/>
        <v>-3.15</v>
      </c>
      <c r="AI892" s="55">
        <f t="shared" si="9"/>
        <v>4.55</v>
      </c>
      <c r="AJ892" s="41">
        <f t="shared" si="3"/>
        <v>0.07142857143</v>
      </c>
      <c r="AK892" s="370"/>
      <c r="AL892" s="370"/>
      <c r="AM892" s="370"/>
      <c r="AN892" s="370"/>
      <c r="AO892" s="370"/>
      <c r="AP892" s="370"/>
      <c r="AQ892" s="370"/>
      <c r="AR892" s="370"/>
    </row>
    <row r="893" ht="15.75" customHeight="1">
      <c r="A893" s="353"/>
      <c r="B893" s="285" t="s">
        <v>45</v>
      </c>
      <c r="C893" s="354" t="s">
        <v>4199</v>
      </c>
      <c r="D893" s="315" t="s">
        <v>4200</v>
      </c>
      <c r="E893" s="30">
        <v>0.0</v>
      </c>
      <c r="F893" s="26">
        <v>0.0</v>
      </c>
      <c r="G893" s="26" t="s">
        <v>86</v>
      </c>
      <c r="H893" s="182" t="s">
        <v>4201</v>
      </c>
      <c r="I893" s="307" t="s">
        <v>4202</v>
      </c>
      <c r="J893" s="308"/>
      <c r="K893" s="308"/>
      <c r="L893" s="308"/>
      <c r="M893" s="258"/>
      <c r="N893" s="26">
        <v>0.0</v>
      </c>
      <c r="O893" s="33">
        <v>0.0</v>
      </c>
      <c r="P893" s="309"/>
      <c r="Q893" s="309"/>
      <c r="R893" s="309"/>
      <c r="S893" s="258"/>
      <c r="T893" s="258"/>
      <c r="U893" s="258"/>
      <c r="V893" s="258"/>
      <c r="W893" s="258"/>
      <c r="X893" s="258"/>
      <c r="Y893" s="310"/>
      <c r="Z893" s="355">
        <v>0.65</v>
      </c>
      <c r="AA893" s="305" t="s">
        <v>97</v>
      </c>
      <c r="AB893" s="160" t="s">
        <v>4203</v>
      </c>
      <c r="AC893" s="93" t="s">
        <v>3370</v>
      </c>
      <c r="AD893" s="93" t="s">
        <v>99</v>
      </c>
      <c r="AE893" s="39" t="str">
        <f t="shared" si="57"/>
        <v>12</v>
      </c>
      <c r="AF893" s="356">
        <v>0.45</v>
      </c>
      <c r="AG893" s="80">
        <f t="shared" si="103"/>
        <v>0.63</v>
      </c>
      <c r="AH893" s="55">
        <f t="shared" si="2"/>
        <v>-0.585</v>
      </c>
      <c r="AI893" s="55">
        <f t="shared" si="9"/>
        <v>0.63</v>
      </c>
      <c r="AJ893" s="41">
        <f t="shared" si="3"/>
        <v>0.3076923077</v>
      </c>
      <c r="AK893" s="217"/>
      <c r="AL893" s="217"/>
      <c r="AM893" s="217"/>
      <c r="AN893" s="217"/>
      <c r="AO893" s="217"/>
      <c r="AP893" s="217"/>
      <c r="AQ893" s="217"/>
      <c r="AR893" s="217"/>
    </row>
    <row r="894" ht="15.75" customHeight="1">
      <c r="A894" s="353"/>
      <c r="B894" s="186" t="s">
        <v>45</v>
      </c>
      <c r="C894" s="388" t="s">
        <v>4204</v>
      </c>
      <c r="D894" s="315" t="s">
        <v>4205</v>
      </c>
      <c r="E894" s="26">
        <v>0.0</v>
      </c>
      <c r="F894" s="26">
        <v>0.0</v>
      </c>
      <c r="G894" s="26" t="s">
        <v>86</v>
      </c>
      <c r="H894" s="182" t="s">
        <v>4206</v>
      </c>
      <c r="I894" s="307" t="s">
        <v>4207</v>
      </c>
      <c r="J894" s="308"/>
      <c r="K894" s="308"/>
      <c r="L894" s="308"/>
      <c r="M894" s="258"/>
      <c r="N894" s="26">
        <v>0.0</v>
      </c>
      <c r="O894" s="33">
        <v>0.0</v>
      </c>
      <c r="P894" s="309"/>
      <c r="Q894" s="309"/>
      <c r="R894" s="309"/>
      <c r="S894" s="258"/>
      <c r="T894" s="258"/>
      <c r="U894" s="258"/>
      <c r="V894" s="258"/>
      <c r="W894" s="258"/>
      <c r="X894" s="258"/>
      <c r="Y894" s="310"/>
      <c r="Z894" s="359">
        <v>1.05</v>
      </c>
      <c r="AA894" s="305" t="s">
        <v>111</v>
      </c>
      <c r="AB894" s="160" t="s">
        <v>4208</v>
      </c>
      <c r="AC894" s="93" t="s">
        <v>3370</v>
      </c>
      <c r="AD894" s="93" t="s">
        <v>92</v>
      </c>
      <c r="AE894" s="39" t="str">
        <f t="shared" si="57"/>
        <v>6</v>
      </c>
      <c r="AF894" s="360">
        <v>0.73</v>
      </c>
      <c r="AG894" s="80">
        <f t="shared" si="103"/>
        <v>1.022</v>
      </c>
      <c r="AH894" s="55">
        <f t="shared" si="2"/>
        <v>-0.945</v>
      </c>
      <c r="AI894" s="55">
        <f t="shared" si="9"/>
        <v>1.022</v>
      </c>
      <c r="AJ894" s="41">
        <f t="shared" si="3"/>
        <v>0.3047619048</v>
      </c>
      <c r="AK894" s="217"/>
      <c r="AL894" s="217"/>
      <c r="AM894" s="217"/>
      <c r="AN894" s="217"/>
      <c r="AO894" s="217"/>
      <c r="AP894" s="217"/>
      <c r="AQ894" s="217"/>
      <c r="AR894" s="217"/>
    </row>
    <row r="895" ht="15.75" customHeight="1">
      <c r="A895" s="290"/>
      <c r="B895" s="263" t="s">
        <v>45</v>
      </c>
      <c r="C895" s="291" t="s">
        <v>4209</v>
      </c>
      <c r="D895" s="292" t="s">
        <v>4210</v>
      </c>
      <c r="E895" s="106">
        <v>0.0</v>
      </c>
      <c r="F895" s="63">
        <v>0.0</v>
      </c>
      <c r="G895" s="63" t="s">
        <v>86</v>
      </c>
      <c r="H895" s="292" t="s">
        <v>4211</v>
      </c>
      <c r="I895" s="117" t="s">
        <v>2052</v>
      </c>
      <c r="J895" s="293"/>
      <c r="K895" s="293"/>
      <c r="L895" s="293"/>
      <c r="M895" s="263"/>
      <c r="N895" s="63">
        <v>0.0</v>
      </c>
      <c r="O895" s="67">
        <v>0.0</v>
      </c>
      <c r="P895" s="294"/>
      <c r="Q895" s="294"/>
      <c r="R895" s="294"/>
      <c r="S895" s="263"/>
      <c r="T895" s="263"/>
      <c r="U895" s="263"/>
      <c r="V895" s="263"/>
      <c r="W895" s="263"/>
      <c r="X895" s="263"/>
      <c r="Y895" s="295"/>
      <c r="Z895" s="323">
        <v>2.25</v>
      </c>
      <c r="AA895" s="290" t="s">
        <v>89</v>
      </c>
      <c r="AB895" s="104" t="s">
        <v>4212</v>
      </c>
      <c r="AC895" s="184" t="s">
        <v>3370</v>
      </c>
      <c r="AD895" s="184" t="s">
        <v>92</v>
      </c>
      <c r="AE895" s="74" t="str">
        <f t="shared" si="57"/>
        <v>6</v>
      </c>
      <c r="AF895" s="331">
        <v>0.9</v>
      </c>
      <c r="AG895" s="80">
        <f t="shared" si="103"/>
        <v>1.26</v>
      </c>
      <c r="AH895" s="55">
        <f t="shared" si="2"/>
        <v>-2.025</v>
      </c>
      <c r="AI895" s="55">
        <f t="shared" si="9"/>
        <v>1.26</v>
      </c>
      <c r="AJ895" s="41">
        <f t="shared" si="3"/>
        <v>0.6</v>
      </c>
      <c r="AK895" s="189"/>
      <c r="AL895" s="189"/>
      <c r="AM895" s="189"/>
      <c r="AN895" s="189"/>
      <c r="AO895" s="189"/>
      <c r="AP895" s="189"/>
      <c r="AQ895" s="189"/>
      <c r="AR895" s="189"/>
    </row>
    <row r="896" ht="15.75" customHeight="1">
      <c r="A896" s="290"/>
      <c r="B896" s="263" t="s">
        <v>45</v>
      </c>
      <c r="C896" s="291" t="s">
        <v>4213</v>
      </c>
      <c r="D896" s="292" t="s">
        <v>4214</v>
      </c>
      <c r="E896" s="106">
        <v>0.0</v>
      </c>
      <c r="F896" s="63">
        <v>0.0</v>
      </c>
      <c r="G896" s="63" t="s">
        <v>86</v>
      </c>
      <c r="H896" s="292" t="s">
        <v>4215</v>
      </c>
      <c r="I896" s="117" t="s">
        <v>2052</v>
      </c>
      <c r="J896" s="293"/>
      <c r="K896" s="293"/>
      <c r="L896" s="293"/>
      <c r="M896" s="263"/>
      <c r="N896" s="63">
        <v>0.0</v>
      </c>
      <c r="O896" s="67">
        <v>0.0</v>
      </c>
      <c r="P896" s="294"/>
      <c r="Q896" s="294"/>
      <c r="R896" s="294"/>
      <c r="S896" s="263"/>
      <c r="T896" s="263"/>
      <c r="U896" s="263"/>
      <c r="V896" s="263"/>
      <c r="W896" s="263"/>
      <c r="X896" s="263"/>
      <c r="Y896" s="295"/>
      <c r="Z896" s="323">
        <v>5.5</v>
      </c>
      <c r="AA896" s="290" t="s">
        <v>89</v>
      </c>
      <c r="AB896" s="104" t="s">
        <v>4216</v>
      </c>
      <c r="AC896" s="184" t="s">
        <v>3370</v>
      </c>
      <c r="AD896" s="184" t="s">
        <v>498</v>
      </c>
      <c r="AE896" s="74" t="str">
        <f t="shared" si="57"/>
        <v>3</v>
      </c>
      <c r="AF896" s="331">
        <v>2.4</v>
      </c>
      <c r="AG896" s="80">
        <f t="shared" si="103"/>
        <v>3.36</v>
      </c>
      <c r="AH896" s="55">
        <f t="shared" si="2"/>
        <v>-4.95</v>
      </c>
      <c r="AI896" s="55">
        <f t="shared" si="9"/>
        <v>3.36</v>
      </c>
      <c r="AJ896" s="41">
        <f t="shared" si="3"/>
        <v>0.5636363636</v>
      </c>
      <c r="AK896" s="189"/>
      <c r="AL896" s="189"/>
      <c r="AM896" s="189"/>
      <c r="AN896" s="189"/>
      <c r="AO896" s="189"/>
      <c r="AP896" s="189"/>
      <c r="AQ896" s="189"/>
      <c r="AR896" s="189"/>
    </row>
    <row r="897" ht="15.75" customHeight="1">
      <c r="A897" s="290"/>
      <c r="B897" s="263" t="s">
        <v>45</v>
      </c>
      <c r="C897" s="291" t="s">
        <v>4217</v>
      </c>
      <c r="D897" s="292" t="s">
        <v>4218</v>
      </c>
      <c r="E897" s="106">
        <v>0.0</v>
      </c>
      <c r="F897" s="63">
        <v>0.0</v>
      </c>
      <c r="G897" s="63" t="s">
        <v>86</v>
      </c>
      <c r="H897" s="292" t="s">
        <v>4219</v>
      </c>
      <c r="I897" s="117" t="s">
        <v>2052</v>
      </c>
      <c r="J897" s="293"/>
      <c r="K897" s="293"/>
      <c r="L897" s="293"/>
      <c r="M897" s="263"/>
      <c r="N897" s="63">
        <v>0.0</v>
      </c>
      <c r="O897" s="67">
        <v>0.0</v>
      </c>
      <c r="P897" s="294"/>
      <c r="Q897" s="294"/>
      <c r="R897" s="294"/>
      <c r="S897" s="263"/>
      <c r="T897" s="263"/>
      <c r="U897" s="263"/>
      <c r="V897" s="263"/>
      <c r="W897" s="263"/>
      <c r="X897" s="263"/>
      <c r="Y897" s="295"/>
      <c r="Z897" s="323">
        <v>2.5</v>
      </c>
      <c r="AA897" s="290" t="s">
        <v>89</v>
      </c>
      <c r="AB897" s="104" t="s">
        <v>4220</v>
      </c>
      <c r="AC897" s="184" t="s">
        <v>3370</v>
      </c>
      <c r="AD897" s="184" t="s">
        <v>92</v>
      </c>
      <c r="AE897" s="74" t="str">
        <f t="shared" si="57"/>
        <v>6</v>
      </c>
      <c r="AF897" s="331">
        <v>1.17</v>
      </c>
      <c r="AG897" s="80">
        <f t="shared" si="103"/>
        <v>1.638</v>
      </c>
      <c r="AH897" s="55">
        <f t="shared" si="2"/>
        <v>-2.25</v>
      </c>
      <c r="AI897" s="55">
        <f t="shared" si="9"/>
        <v>1.638</v>
      </c>
      <c r="AJ897" s="41">
        <f t="shared" si="3"/>
        <v>0.532</v>
      </c>
      <c r="AK897" s="189"/>
      <c r="AL897" s="189"/>
      <c r="AM897" s="189"/>
      <c r="AN897" s="189"/>
      <c r="AO897" s="189"/>
      <c r="AP897" s="189"/>
      <c r="AQ897" s="189"/>
      <c r="AR897" s="189"/>
    </row>
    <row r="898" ht="15.75" customHeight="1">
      <c r="A898" s="290"/>
      <c r="B898" s="263" t="s">
        <v>45</v>
      </c>
      <c r="C898" s="291" t="s">
        <v>4221</v>
      </c>
      <c r="D898" s="292" t="s">
        <v>4222</v>
      </c>
      <c r="E898" s="106">
        <v>0.0</v>
      </c>
      <c r="F898" s="63">
        <v>0.0</v>
      </c>
      <c r="G898" s="63" t="s">
        <v>86</v>
      </c>
      <c r="H898" s="292" t="s">
        <v>2051</v>
      </c>
      <c r="I898" s="117" t="s">
        <v>2052</v>
      </c>
      <c r="J898" s="293"/>
      <c r="K898" s="293"/>
      <c r="L898" s="293"/>
      <c r="M898" s="263"/>
      <c r="N898" s="63">
        <v>0.0</v>
      </c>
      <c r="O898" s="67">
        <v>0.0</v>
      </c>
      <c r="P898" s="294"/>
      <c r="Q898" s="294"/>
      <c r="R898" s="294"/>
      <c r="S898" s="263"/>
      <c r="T898" s="263"/>
      <c r="U898" s="263"/>
      <c r="V898" s="263"/>
      <c r="W898" s="263"/>
      <c r="X898" s="263"/>
      <c r="Y898" s="295"/>
      <c r="Z898" s="323">
        <v>3.75</v>
      </c>
      <c r="AA898" s="290" t="s">
        <v>89</v>
      </c>
      <c r="AB898" s="104" t="s">
        <v>4223</v>
      </c>
      <c r="AC898" s="184" t="s">
        <v>3370</v>
      </c>
      <c r="AD898" s="184" t="s">
        <v>92</v>
      </c>
      <c r="AE898" s="74" t="str">
        <f t="shared" si="57"/>
        <v>6</v>
      </c>
      <c r="AF898" s="331">
        <v>1.6</v>
      </c>
      <c r="AG898" s="80">
        <f t="shared" si="103"/>
        <v>2.24</v>
      </c>
      <c r="AH898" s="55">
        <f t="shared" si="2"/>
        <v>-3.375</v>
      </c>
      <c r="AI898" s="55">
        <f t="shared" si="9"/>
        <v>2.24</v>
      </c>
      <c r="AJ898" s="41">
        <f t="shared" si="3"/>
        <v>0.5733333333</v>
      </c>
      <c r="AK898" s="191"/>
      <c r="AL898" s="191"/>
      <c r="AM898" s="191"/>
      <c r="AN898" s="191"/>
      <c r="AO898" s="191"/>
      <c r="AP898" s="191"/>
      <c r="AQ898" s="191"/>
      <c r="AR898" s="191"/>
    </row>
    <row r="899" ht="15.75" customHeight="1">
      <c r="A899" s="290"/>
      <c r="B899" s="263" t="s">
        <v>45</v>
      </c>
      <c r="C899" s="291" t="s">
        <v>4224</v>
      </c>
      <c r="D899" s="292" t="s">
        <v>4225</v>
      </c>
      <c r="E899" s="106">
        <v>0.0</v>
      </c>
      <c r="F899" s="63">
        <v>0.0</v>
      </c>
      <c r="G899" s="63" t="s">
        <v>86</v>
      </c>
      <c r="H899" s="292" t="s">
        <v>4226</v>
      </c>
      <c r="I899" s="117" t="s">
        <v>4227</v>
      </c>
      <c r="J899" s="293"/>
      <c r="K899" s="293"/>
      <c r="L899" s="293"/>
      <c r="M899" s="263"/>
      <c r="N899" s="63">
        <v>0.0</v>
      </c>
      <c r="O899" s="67">
        <v>0.0</v>
      </c>
      <c r="P899" s="294"/>
      <c r="Q899" s="294"/>
      <c r="R899" s="294"/>
      <c r="S899" s="263"/>
      <c r="T899" s="263"/>
      <c r="U899" s="263"/>
      <c r="V899" s="263"/>
      <c r="W899" s="263"/>
      <c r="X899" s="263"/>
      <c r="Y899" s="295"/>
      <c r="Z899" s="323">
        <v>10.99</v>
      </c>
      <c r="AA899" s="290" t="s">
        <v>89</v>
      </c>
      <c r="AB899" s="104" t="s">
        <v>4228</v>
      </c>
      <c r="AC899" s="184" t="s">
        <v>3370</v>
      </c>
      <c r="AD899" s="184" t="s">
        <v>498</v>
      </c>
      <c r="AE899" s="74" t="str">
        <f t="shared" si="57"/>
        <v>3</v>
      </c>
      <c r="AF899" s="331">
        <v>5.85</v>
      </c>
      <c r="AG899" s="80">
        <f t="shared" si="103"/>
        <v>8.19</v>
      </c>
      <c r="AH899" s="55">
        <f t="shared" si="2"/>
        <v>-9.891</v>
      </c>
      <c r="AI899" s="55">
        <f t="shared" si="9"/>
        <v>8.19</v>
      </c>
      <c r="AJ899" s="41">
        <f t="shared" si="3"/>
        <v>0.4676979072</v>
      </c>
      <c r="AK899" s="191"/>
      <c r="AL899" s="191"/>
      <c r="AM899" s="191"/>
      <c r="AN899" s="191"/>
      <c r="AO899" s="191"/>
      <c r="AP899" s="191"/>
      <c r="AQ899" s="191"/>
      <c r="AR899" s="191"/>
    </row>
    <row r="900" ht="15.75" customHeight="1">
      <c r="A900" s="297"/>
      <c r="B900" s="143" t="s">
        <v>45</v>
      </c>
      <c r="C900" s="298" t="s">
        <v>4229</v>
      </c>
      <c r="D900" s="299" t="s">
        <v>4230</v>
      </c>
      <c r="E900" s="63">
        <v>0.0</v>
      </c>
      <c r="F900" s="63">
        <v>0.0</v>
      </c>
      <c r="G900" s="63" t="s">
        <v>86</v>
      </c>
      <c r="H900" s="292" t="s">
        <v>4231</v>
      </c>
      <c r="I900" s="117" t="s">
        <v>4232</v>
      </c>
      <c r="J900" s="293"/>
      <c r="K900" s="293"/>
      <c r="L900" s="293"/>
      <c r="M900" s="263"/>
      <c r="N900" s="63">
        <v>0.0</v>
      </c>
      <c r="O900" s="67">
        <v>0.0</v>
      </c>
      <c r="P900" s="294"/>
      <c r="Q900" s="294"/>
      <c r="R900" s="294"/>
      <c r="S900" s="263"/>
      <c r="T900" s="263"/>
      <c r="U900" s="263"/>
      <c r="V900" s="263"/>
      <c r="W900" s="263"/>
      <c r="X900" s="263"/>
      <c r="Y900" s="295"/>
      <c r="Z900" s="323">
        <v>1.19</v>
      </c>
      <c r="AA900" s="290" t="s">
        <v>111</v>
      </c>
      <c r="AB900" s="71" t="s">
        <v>4233</v>
      </c>
      <c r="AC900" s="72" t="s">
        <v>3370</v>
      </c>
      <c r="AD900" s="72" t="s">
        <v>99</v>
      </c>
      <c r="AE900" s="74" t="str">
        <f t="shared" si="57"/>
        <v>12</v>
      </c>
      <c r="AF900" s="331">
        <v>0.83</v>
      </c>
      <c r="AG900" s="80">
        <f t="shared" si="103"/>
        <v>1.162</v>
      </c>
      <c r="AH900" s="55">
        <f t="shared" si="2"/>
        <v>-1.071</v>
      </c>
      <c r="AI900" s="55">
        <f t="shared" si="9"/>
        <v>1.162</v>
      </c>
      <c r="AJ900" s="41">
        <f t="shared" si="3"/>
        <v>0.3025210084</v>
      </c>
      <c r="AK900" s="191"/>
      <c r="AL900" s="191"/>
      <c r="AM900" s="191"/>
      <c r="AN900" s="191"/>
      <c r="AO900" s="191"/>
      <c r="AP900" s="191"/>
      <c r="AQ900" s="191"/>
      <c r="AR900" s="191"/>
    </row>
    <row r="901" ht="15.75" customHeight="1">
      <c r="A901" s="297"/>
      <c r="B901" s="143" t="s">
        <v>45</v>
      </c>
      <c r="C901" s="298" t="s">
        <v>4234</v>
      </c>
      <c r="D901" s="299" t="s">
        <v>4235</v>
      </c>
      <c r="E901" s="63">
        <v>0.0</v>
      </c>
      <c r="F901" s="63">
        <v>0.0</v>
      </c>
      <c r="G901" s="63" t="s">
        <v>86</v>
      </c>
      <c r="H901" s="292" t="s">
        <v>4236</v>
      </c>
      <c r="I901" s="117" t="s">
        <v>4237</v>
      </c>
      <c r="J901" s="293"/>
      <c r="K901" s="293"/>
      <c r="L901" s="293"/>
      <c r="M901" s="263"/>
      <c r="N901" s="63">
        <v>0.0</v>
      </c>
      <c r="O901" s="67">
        <v>0.0</v>
      </c>
      <c r="P901" s="294"/>
      <c r="Q901" s="294"/>
      <c r="R901" s="294"/>
      <c r="S901" s="263"/>
      <c r="T901" s="263"/>
      <c r="U901" s="263"/>
      <c r="V901" s="263"/>
      <c r="W901" s="263"/>
      <c r="X901" s="263"/>
      <c r="Y901" s="295"/>
      <c r="Z901" s="323">
        <v>0.75</v>
      </c>
      <c r="AA901" s="290" t="s">
        <v>417</v>
      </c>
      <c r="AB901" s="71" t="s">
        <v>4238</v>
      </c>
      <c r="AC901" s="72" t="s">
        <v>3370</v>
      </c>
      <c r="AD901" s="72" t="s">
        <v>99</v>
      </c>
      <c r="AE901" s="74" t="str">
        <f t="shared" si="57"/>
        <v>12</v>
      </c>
      <c r="AF901" s="331">
        <v>0.46</v>
      </c>
      <c r="AG901" s="80">
        <f t="shared" si="103"/>
        <v>0.644</v>
      </c>
      <c r="AH901" s="55">
        <f t="shared" si="2"/>
        <v>-0.675</v>
      </c>
      <c r="AI901" s="55">
        <f t="shared" si="9"/>
        <v>0.644</v>
      </c>
      <c r="AJ901" s="41">
        <f t="shared" si="3"/>
        <v>0.3866666667</v>
      </c>
      <c r="AK901" s="217"/>
      <c r="AL901" s="217"/>
      <c r="AM901" s="217"/>
      <c r="AN901" s="217"/>
      <c r="AO901" s="217"/>
      <c r="AP901" s="217"/>
      <c r="AQ901" s="217"/>
      <c r="AR901" s="217"/>
    </row>
    <row r="902" ht="15.75" customHeight="1">
      <c r="A902" s="220"/>
      <c r="B902" s="286" t="s">
        <v>45</v>
      </c>
      <c r="C902" s="347" t="s">
        <v>4239</v>
      </c>
      <c r="D902" s="87" t="s">
        <v>4240</v>
      </c>
      <c r="E902" s="77">
        <v>1.0</v>
      </c>
      <c r="F902" s="42">
        <v>0.0</v>
      </c>
      <c r="G902" s="42" t="s">
        <v>47</v>
      </c>
      <c r="H902" s="94" t="s">
        <v>4241</v>
      </c>
      <c r="I902" s="230" t="s">
        <v>4242</v>
      </c>
      <c r="J902" s="302"/>
      <c r="K902" s="302"/>
      <c r="L902" s="302"/>
      <c r="M902" s="255"/>
      <c r="N902" s="42">
        <v>1.0</v>
      </c>
      <c r="O902" s="49">
        <v>1000.0</v>
      </c>
      <c r="P902" s="303"/>
      <c r="Q902" s="303"/>
      <c r="R902" s="303"/>
      <c r="S902" s="255"/>
      <c r="T902" s="255"/>
      <c r="U902" s="255"/>
      <c r="V902" s="255"/>
      <c r="W902" s="255"/>
      <c r="X902" s="255"/>
      <c r="Y902" s="277"/>
      <c r="Z902" s="367">
        <v>0.89</v>
      </c>
      <c r="AA902" s="300" t="s">
        <v>268</v>
      </c>
      <c r="AB902" s="84" t="s">
        <v>4243</v>
      </c>
      <c r="AC902" s="54" t="s">
        <v>3370</v>
      </c>
      <c r="AD902" s="54" t="s">
        <v>99</v>
      </c>
      <c r="AE902" s="55" t="str">
        <f t="shared" si="57"/>
        <v>12</v>
      </c>
      <c r="AF902" s="368">
        <v>0.59</v>
      </c>
      <c r="AG902" s="56">
        <f>AF902*0.44+AF902</f>
        <v>0.8496</v>
      </c>
      <c r="AH902" s="55">
        <f t="shared" si="2"/>
        <v>-0.801</v>
      </c>
      <c r="AI902" s="55">
        <f t="shared" si="9"/>
        <v>0.826</v>
      </c>
      <c r="AJ902" s="41">
        <f t="shared" si="3"/>
        <v>0.3370786517</v>
      </c>
      <c r="AK902" s="189"/>
      <c r="AL902" s="189"/>
      <c r="AM902" s="189"/>
      <c r="AN902" s="189"/>
      <c r="AO902" s="189"/>
      <c r="AP902" s="189"/>
      <c r="AQ902" s="189"/>
      <c r="AR902" s="189"/>
    </row>
    <row r="903" ht="15.75" customHeight="1">
      <c r="A903" s="220"/>
      <c r="B903" s="286" t="s">
        <v>45</v>
      </c>
      <c r="C903" s="347" t="s">
        <v>4244</v>
      </c>
      <c r="D903" s="87" t="s">
        <v>4245</v>
      </c>
      <c r="E903" s="77">
        <v>1.0</v>
      </c>
      <c r="F903" s="42">
        <v>0.0</v>
      </c>
      <c r="G903" s="42" t="s">
        <v>47</v>
      </c>
      <c r="H903" s="94" t="s">
        <v>4246</v>
      </c>
      <c r="I903" s="230" t="s">
        <v>4247</v>
      </c>
      <c r="J903" s="302"/>
      <c r="K903" s="302"/>
      <c r="L903" s="302"/>
      <c r="M903" s="255"/>
      <c r="N903" s="42">
        <v>1.0</v>
      </c>
      <c r="O903" s="49">
        <v>1000.0</v>
      </c>
      <c r="P903" s="303"/>
      <c r="Q903" s="303"/>
      <c r="R903" s="303"/>
      <c r="S903" s="255"/>
      <c r="T903" s="255"/>
      <c r="U903" s="255"/>
      <c r="V903" s="255"/>
      <c r="W903" s="255"/>
      <c r="X903" s="255"/>
      <c r="Y903" s="277"/>
      <c r="Z903" s="367">
        <v>0.8</v>
      </c>
      <c r="AA903" s="300" t="s">
        <v>268</v>
      </c>
      <c r="AB903" s="84" t="s">
        <v>4248</v>
      </c>
      <c r="AC903" s="54" t="s">
        <v>3370</v>
      </c>
      <c r="AD903" s="54" t="s">
        <v>99</v>
      </c>
      <c r="AE903" s="55" t="str">
        <f t="shared" si="57"/>
        <v>12</v>
      </c>
      <c r="AF903" s="368">
        <v>0.54</v>
      </c>
      <c r="AG903" s="56">
        <f>AF903*0.39+AF903</f>
        <v>0.7506</v>
      </c>
      <c r="AH903" s="55">
        <f t="shared" si="2"/>
        <v>-0.72</v>
      </c>
      <c r="AI903" s="55">
        <f t="shared" si="9"/>
        <v>0.756</v>
      </c>
      <c r="AJ903" s="41">
        <f t="shared" si="3"/>
        <v>0.325</v>
      </c>
      <c r="AK903" s="189"/>
      <c r="AL903" s="189"/>
      <c r="AM903" s="189"/>
      <c r="AN903" s="189"/>
      <c r="AO903" s="189"/>
      <c r="AP903" s="189"/>
      <c r="AQ903" s="189"/>
      <c r="AR903" s="189"/>
    </row>
    <row r="904" ht="15.75" customHeight="1">
      <c r="A904" s="305"/>
      <c r="B904" s="258" t="s">
        <v>45</v>
      </c>
      <c r="C904" s="314" t="s">
        <v>4249</v>
      </c>
      <c r="D904" s="315" t="s">
        <v>4250</v>
      </c>
      <c r="E904" s="30">
        <v>0.0</v>
      </c>
      <c r="F904" s="26">
        <v>0.0</v>
      </c>
      <c r="G904" s="26" t="s">
        <v>86</v>
      </c>
      <c r="H904" s="182" t="s">
        <v>4251</v>
      </c>
      <c r="I904" s="307" t="s">
        <v>4252</v>
      </c>
      <c r="J904" s="308"/>
      <c r="K904" s="308"/>
      <c r="L904" s="308"/>
      <c r="M904" s="258"/>
      <c r="N904" s="26">
        <v>0.0</v>
      </c>
      <c r="O904" s="33">
        <v>0.0</v>
      </c>
      <c r="P904" s="309"/>
      <c r="Q904" s="309"/>
      <c r="R904" s="309"/>
      <c r="S904" s="258"/>
      <c r="T904" s="258"/>
      <c r="U904" s="258"/>
      <c r="V904" s="258"/>
      <c r="W904" s="258"/>
      <c r="X904" s="258"/>
      <c r="Y904" s="310"/>
      <c r="Z904" s="359">
        <v>2.25</v>
      </c>
      <c r="AA904" s="305" t="s">
        <v>262</v>
      </c>
      <c r="AB904" s="37" t="s">
        <v>4253</v>
      </c>
      <c r="AC904" s="93" t="s">
        <v>3370</v>
      </c>
      <c r="AD904" s="93" t="s">
        <v>498</v>
      </c>
      <c r="AE904" s="55" t="str">
        <f t="shared" si="57"/>
        <v>3</v>
      </c>
      <c r="AF904" s="360">
        <v>1.26</v>
      </c>
      <c r="AG904" s="80">
        <f t="shared" ref="AG904:AG922" si="104">AF904*0.4+AF904</f>
        <v>1.764</v>
      </c>
      <c r="AH904" s="55">
        <f t="shared" si="2"/>
        <v>-2.025</v>
      </c>
      <c r="AI904" s="55">
        <f t="shared" si="9"/>
        <v>1.764</v>
      </c>
      <c r="AJ904" s="41">
        <f t="shared" si="3"/>
        <v>0.44</v>
      </c>
      <c r="AK904" s="191"/>
      <c r="AL904" s="191"/>
      <c r="AM904" s="191"/>
      <c r="AN904" s="191"/>
      <c r="AO904" s="191"/>
      <c r="AP904" s="191"/>
      <c r="AQ904" s="191"/>
      <c r="AR904" s="191"/>
    </row>
    <row r="905" ht="15.75" customHeight="1">
      <c r="A905" s="305"/>
      <c r="B905" s="258" t="s">
        <v>45</v>
      </c>
      <c r="C905" s="314" t="s">
        <v>4254</v>
      </c>
      <c r="D905" s="315" t="s">
        <v>4255</v>
      </c>
      <c r="E905" s="30">
        <v>0.0</v>
      </c>
      <c r="F905" s="26">
        <v>0.0</v>
      </c>
      <c r="G905" s="26" t="s">
        <v>86</v>
      </c>
      <c r="H905" s="182" t="s">
        <v>4251</v>
      </c>
      <c r="I905" s="307" t="s">
        <v>4252</v>
      </c>
      <c r="J905" s="308"/>
      <c r="K905" s="308"/>
      <c r="L905" s="308"/>
      <c r="M905" s="258"/>
      <c r="N905" s="26">
        <v>0.0</v>
      </c>
      <c r="O905" s="33">
        <v>0.0</v>
      </c>
      <c r="P905" s="309"/>
      <c r="Q905" s="309"/>
      <c r="R905" s="309"/>
      <c r="S905" s="258"/>
      <c r="T905" s="258"/>
      <c r="U905" s="258"/>
      <c r="V905" s="258"/>
      <c r="W905" s="258"/>
      <c r="X905" s="258"/>
      <c r="Y905" s="310"/>
      <c r="Z905" s="359">
        <v>2.75</v>
      </c>
      <c r="AA905" s="305" t="s">
        <v>262</v>
      </c>
      <c r="AB905" s="37" t="s">
        <v>4256</v>
      </c>
      <c r="AC905" s="93" t="s">
        <v>3370</v>
      </c>
      <c r="AD905" s="93" t="s">
        <v>498</v>
      </c>
      <c r="AE905" s="39" t="str">
        <f t="shared" si="57"/>
        <v>3</v>
      </c>
      <c r="AF905" s="360">
        <v>1.61</v>
      </c>
      <c r="AG905" s="80">
        <f t="shared" si="104"/>
        <v>2.254</v>
      </c>
      <c r="AH905" s="55">
        <f t="shared" si="2"/>
        <v>-2.475</v>
      </c>
      <c r="AI905" s="55">
        <f t="shared" si="9"/>
        <v>2.254</v>
      </c>
      <c r="AJ905" s="41">
        <f t="shared" si="3"/>
        <v>0.4145454545</v>
      </c>
      <c r="AK905" s="189"/>
      <c r="AL905" s="189"/>
      <c r="AM905" s="189"/>
      <c r="AN905" s="189"/>
      <c r="AO905" s="189"/>
      <c r="AP905" s="189"/>
      <c r="AQ905" s="189"/>
      <c r="AR905" s="189"/>
    </row>
    <row r="906" ht="15.75" customHeight="1">
      <c r="A906" s="297"/>
      <c r="B906" s="143" t="s">
        <v>45</v>
      </c>
      <c r="C906" s="298" t="s">
        <v>4257</v>
      </c>
      <c r="D906" s="299" t="s">
        <v>4258</v>
      </c>
      <c r="E906" s="63">
        <v>0.0</v>
      </c>
      <c r="F906" s="63">
        <v>0.0</v>
      </c>
      <c r="G906" s="63" t="s">
        <v>86</v>
      </c>
      <c r="H906" s="292" t="s">
        <v>4259</v>
      </c>
      <c r="I906" s="117" t="s">
        <v>4260</v>
      </c>
      <c r="J906" s="293"/>
      <c r="K906" s="293"/>
      <c r="L906" s="293"/>
      <c r="M906" s="263"/>
      <c r="N906" s="63">
        <v>0.0</v>
      </c>
      <c r="O906" s="67">
        <v>0.0</v>
      </c>
      <c r="P906" s="294"/>
      <c r="Q906" s="294"/>
      <c r="R906" s="294"/>
      <c r="S906" s="263"/>
      <c r="T906" s="263"/>
      <c r="U906" s="263"/>
      <c r="V906" s="263"/>
      <c r="W906" s="263"/>
      <c r="X906" s="263"/>
      <c r="Y906" s="295"/>
      <c r="Z906" s="323">
        <v>2.99</v>
      </c>
      <c r="AA906" s="290" t="s">
        <v>167</v>
      </c>
      <c r="AB906" s="71" t="s">
        <v>4261</v>
      </c>
      <c r="AC906" s="72" t="s">
        <v>3370</v>
      </c>
      <c r="AD906" s="72" t="s">
        <v>99</v>
      </c>
      <c r="AE906" s="55" t="str">
        <f t="shared" si="57"/>
        <v>12</v>
      </c>
      <c r="AF906" s="331">
        <v>2.15</v>
      </c>
      <c r="AG906" s="80">
        <f t="shared" si="104"/>
        <v>3.01</v>
      </c>
      <c r="AH906" s="55">
        <f t="shared" si="2"/>
        <v>-2.691</v>
      </c>
      <c r="AI906" s="55">
        <f t="shared" si="9"/>
        <v>3.01</v>
      </c>
      <c r="AJ906" s="41">
        <f t="shared" si="3"/>
        <v>0.2809364548</v>
      </c>
      <c r="AK906" s="189"/>
      <c r="AL906" s="189"/>
      <c r="AM906" s="189"/>
      <c r="AN906" s="189"/>
      <c r="AO906" s="189"/>
      <c r="AP906" s="189"/>
      <c r="AQ906" s="189"/>
      <c r="AR906" s="189"/>
    </row>
    <row r="907" ht="15.75" customHeight="1">
      <c r="A907" s="220"/>
      <c r="B907" s="148" t="s">
        <v>45</v>
      </c>
      <c r="C907" s="347" t="s">
        <v>4262</v>
      </c>
      <c r="D907" s="87" t="s">
        <v>4263</v>
      </c>
      <c r="E907" s="42">
        <v>1.0</v>
      </c>
      <c r="F907" s="42">
        <v>0.0</v>
      </c>
      <c r="G907" s="42" t="s">
        <v>47</v>
      </c>
      <c r="H907" s="94" t="s">
        <v>4264</v>
      </c>
      <c r="I907" s="230" t="s">
        <v>4265</v>
      </c>
      <c r="J907" s="302"/>
      <c r="K907" s="302"/>
      <c r="L907" s="302"/>
      <c r="M907" s="255"/>
      <c r="N907" s="42">
        <v>1.0</v>
      </c>
      <c r="O907" s="49">
        <v>1000.0</v>
      </c>
      <c r="P907" s="303"/>
      <c r="Q907" s="303"/>
      <c r="R907" s="303"/>
      <c r="S907" s="255"/>
      <c r="T907" s="255"/>
      <c r="U907" s="255"/>
      <c r="V907" s="255"/>
      <c r="W907" s="255"/>
      <c r="X907" s="255"/>
      <c r="Y907" s="277"/>
      <c r="Z907" s="367">
        <v>1.49</v>
      </c>
      <c r="AA907" s="300" t="s">
        <v>111</v>
      </c>
      <c r="AB907" s="84" t="s">
        <v>4266</v>
      </c>
      <c r="AC907" s="54" t="s">
        <v>3370</v>
      </c>
      <c r="AD907" s="54" t="s">
        <v>2302</v>
      </c>
      <c r="AE907" s="55" t="str">
        <f t="shared" si="57"/>
        <v>15</v>
      </c>
      <c r="AF907" s="368">
        <v>0.99</v>
      </c>
      <c r="AG907" s="56">
        <f t="shared" si="104"/>
        <v>1.386</v>
      </c>
      <c r="AH907" s="55">
        <f t="shared" si="2"/>
        <v>-1.341</v>
      </c>
      <c r="AI907" s="55">
        <f t="shared" si="9"/>
        <v>1.386</v>
      </c>
      <c r="AJ907" s="41">
        <f t="shared" si="3"/>
        <v>0.3355704698</v>
      </c>
      <c r="AK907" s="370"/>
      <c r="AL907" s="370"/>
      <c r="AM907" s="370"/>
      <c r="AN907" s="370"/>
      <c r="AO907" s="370"/>
      <c r="AP907" s="370"/>
      <c r="AQ907" s="370"/>
      <c r="AR907" s="370"/>
    </row>
    <row r="908" ht="15.75" customHeight="1">
      <c r="A908" s="297"/>
      <c r="B908" s="143" t="s">
        <v>45</v>
      </c>
      <c r="C908" s="298" t="s">
        <v>4267</v>
      </c>
      <c r="D908" s="299" t="s">
        <v>4268</v>
      </c>
      <c r="E908" s="63">
        <v>0.0</v>
      </c>
      <c r="F908" s="63">
        <v>0.0</v>
      </c>
      <c r="G908" s="63" t="s">
        <v>86</v>
      </c>
      <c r="H908" s="292" t="s">
        <v>4269</v>
      </c>
      <c r="I908" s="117" t="s">
        <v>4270</v>
      </c>
      <c r="J908" s="293"/>
      <c r="K908" s="293"/>
      <c r="L908" s="293"/>
      <c r="M908" s="263"/>
      <c r="N908" s="63">
        <v>0.0</v>
      </c>
      <c r="O908" s="67">
        <v>0.0</v>
      </c>
      <c r="P908" s="294"/>
      <c r="Q908" s="294"/>
      <c r="R908" s="294"/>
      <c r="S908" s="263"/>
      <c r="T908" s="263"/>
      <c r="U908" s="263"/>
      <c r="V908" s="263"/>
      <c r="W908" s="263"/>
      <c r="X908" s="263"/>
      <c r="Y908" s="295"/>
      <c r="Z908" s="323">
        <v>1.1</v>
      </c>
      <c r="AA908" s="290" t="s">
        <v>97</v>
      </c>
      <c r="AB908" s="71" t="s">
        <v>4271</v>
      </c>
      <c r="AC908" s="72" t="s">
        <v>3370</v>
      </c>
      <c r="AD908" s="72" t="s">
        <v>99</v>
      </c>
      <c r="AE908" s="74" t="str">
        <f t="shared" si="57"/>
        <v>12</v>
      </c>
      <c r="AF908" s="331">
        <v>0.8</v>
      </c>
      <c r="AG908" s="80">
        <f t="shared" si="104"/>
        <v>1.12</v>
      </c>
      <c r="AH908" s="55">
        <f t="shared" si="2"/>
        <v>-0.99</v>
      </c>
      <c r="AI908" s="55">
        <f t="shared" si="9"/>
        <v>1.12</v>
      </c>
      <c r="AJ908" s="41">
        <f t="shared" si="3"/>
        <v>0.2727272727</v>
      </c>
      <c r="AK908" s="189"/>
      <c r="AL908" s="189"/>
      <c r="AM908" s="189"/>
      <c r="AN908" s="189"/>
      <c r="AO908" s="189"/>
      <c r="AP908" s="189"/>
      <c r="AQ908" s="189"/>
      <c r="AR908" s="189"/>
    </row>
    <row r="909" ht="15.75" customHeight="1">
      <c r="A909" s="297"/>
      <c r="B909" s="143" t="s">
        <v>45</v>
      </c>
      <c r="C909" s="298" t="s">
        <v>4272</v>
      </c>
      <c r="D909" s="299" t="s">
        <v>4273</v>
      </c>
      <c r="E909" s="63">
        <v>0.0</v>
      </c>
      <c r="F909" s="63">
        <v>0.0</v>
      </c>
      <c r="G909" s="63" t="s">
        <v>86</v>
      </c>
      <c r="H909" s="292" t="s">
        <v>4274</v>
      </c>
      <c r="I909" s="117" t="s">
        <v>4275</v>
      </c>
      <c r="J909" s="293"/>
      <c r="K909" s="293"/>
      <c r="L909" s="293"/>
      <c r="M909" s="263"/>
      <c r="N909" s="63">
        <v>0.0</v>
      </c>
      <c r="O909" s="67">
        <v>0.0</v>
      </c>
      <c r="P909" s="294"/>
      <c r="Q909" s="294"/>
      <c r="R909" s="294"/>
      <c r="S909" s="263"/>
      <c r="T909" s="263"/>
      <c r="U909" s="263"/>
      <c r="V909" s="263"/>
      <c r="W909" s="263"/>
      <c r="X909" s="263"/>
      <c r="Y909" s="295"/>
      <c r="Z909" s="323">
        <v>0.89</v>
      </c>
      <c r="AA909" s="290" t="s">
        <v>167</v>
      </c>
      <c r="AB909" s="71" t="s">
        <v>4276</v>
      </c>
      <c r="AC909" s="72" t="s">
        <v>3370</v>
      </c>
      <c r="AD909" s="72" t="s">
        <v>99</v>
      </c>
      <c r="AE909" s="55" t="str">
        <f t="shared" si="57"/>
        <v>12</v>
      </c>
      <c r="AF909" s="331">
        <v>0.63</v>
      </c>
      <c r="AG909" s="80">
        <f t="shared" si="104"/>
        <v>0.882</v>
      </c>
      <c r="AH909" s="55">
        <f t="shared" si="2"/>
        <v>-0.801</v>
      </c>
      <c r="AI909" s="55">
        <f t="shared" si="9"/>
        <v>0.882</v>
      </c>
      <c r="AJ909" s="41">
        <f t="shared" si="3"/>
        <v>0.2921348315</v>
      </c>
      <c r="AK909" s="217"/>
      <c r="AL909" s="217"/>
      <c r="AM909" s="217"/>
      <c r="AN909" s="217"/>
      <c r="AO909" s="217"/>
      <c r="AP909" s="217"/>
      <c r="AQ909" s="217"/>
      <c r="AR909" s="217"/>
    </row>
    <row r="910" ht="15.75" customHeight="1">
      <c r="A910" s="297"/>
      <c r="B910" s="143" t="s">
        <v>45</v>
      </c>
      <c r="C910" s="298" t="s">
        <v>4277</v>
      </c>
      <c r="D910" s="299" t="s">
        <v>4278</v>
      </c>
      <c r="E910" s="63">
        <v>0.0</v>
      </c>
      <c r="F910" s="63">
        <v>0.0</v>
      </c>
      <c r="G910" s="63" t="s">
        <v>86</v>
      </c>
      <c r="H910" s="292" t="s">
        <v>4279</v>
      </c>
      <c r="I910" s="117" t="s">
        <v>4280</v>
      </c>
      <c r="J910" s="293"/>
      <c r="K910" s="293"/>
      <c r="L910" s="293"/>
      <c r="M910" s="263"/>
      <c r="N910" s="63">
        <v>0.0</v>
      </c>
      <c r="O910" s="67">
        <v>0.0</v>
      </c>
      <c r="P910" s="294"/>
      <c r="Q910" s="294"/>
      <c r="R910" s="294"/>
      <c r="S910" s="263"/>
      <c r="T910" s="263"/>
      <c r="U910" s="263"/>
      <c r="V910" s="263"/>
      <c r="W910" s="263"/>
      <c r="X910" s="263"/>
      <c r="Y910" s="295"/>
      <c r="Z910" s="323">
        <v>0.89</v>
      </c>
      <c r="AA910" s="290" t="s">
        <v>167</v>
      </c>
      <c r="AB910" s="71" t="s">
        <v>4281</v>
      </c>
      <c r="AC910" s="72" t="s">
        <v>3370</v>
      </c>
      <c r="AD910" s="72" t="s">
        <v>99</v>
      </c>
      <c r="AE910" s="55" t="str">
        <f t="shared" si="57"/>
        <v>12</v>
      </c>
      <c r="AF910" s="331">
        <v>0.63</v>
      </c>
      <c r="AG910" s="80">
        <f t="shared" si="104"/>
        <v>0.882</v>
      </c>
      <c r="AH910" s="55">
        <f t="shared" si="2"/>
        <v>-0.801</v>
      </c>
      <c r="AI910" s="55">
        <f t="shared" si="9"/>
        <v>0.882</v>
      </c>
      <c r="AJ910" s="41">
        <f t="shared" si="3"/>
        <v>0.2921348315</v>
      </c>
      <c r="AK910" s="217"/>
      <c r="AL910" s="217"/>
      <c r="AM910" s="217"/>
      <c r="AN910" s="217"/>
      <c r="AO910" s="217"/>
      <c r="AP910" s="217"/>
      <c r="AQ910" s="217"/>
      <c r="AR910" s="217"/>
    </row>
    <row r="911" ht="15.75" customHeight="1">
      <c r="A911" s="297"/>
      <c r="B911" s="143" t="s">
        <v>45</v>
      </c>
      <c r="C911" s="298" t="s">
        <v>4282</v>
      </c>
      <c r="D911" s="299" t="s">
        <v>4283</v>
      </c>
      <c r="E911" s="63">
        <v>0.0</v>
      </c>
      <c r="F911" s="63">
        <v>0.0</v>
      </c>
      <c r="G911" s="63" t="s">
        <v>86</v>
      </c>
      <c r="H911" s="292" t="s">
        <v>4284</v>
      </c>
      <c r="I911" s="117" t="s">
        <v>4285</v>
      </c>
      <c r="J911" s="293"/>
      <c r="K911" s="293"/>
      <c r="L911" s="293"/>
      <c r="M911" s="263"/>
      <c r="N911" s="63">
        <v>0.0</v>
      </c>
      <c r="O911" s="67">
        <v>0.0</v>
      </c>
      <c r="P911" s="294"/>
      <c r="Q911" s="294"/>
      <c r="R911" s="294"/>
      <c r="S911" s="263"/>
      <c r="T911" s="263"/>
      <c r="U911" s="263"/>
      <c r="V911" s="263"/>
      <c r="W911" s="263"/>
      <c r="X911" s="263"/>
      <c r="Y911" s="295"/>
      <c r="Z911" s="323">
        <v>0.89</v>
      </c>
      <c r="AA911" s="290" t="s">
        <v>167</v>
      </c>
      <c r="AB911" s="71" t="s">
        <v>4286</v>
      </c>
      <c r="AC911" s="72" t="s">
        <v>3370</v>
      </c>
      <c r="AD911" s="72" t="s">
        <v>99</v>
      </c>
      <c r="AE911" s="55" t="str">
        <f t="shared" si="57"/>
        <v>12</v>
      </c>
      <c r="AF911" s="331">
        <v>0.63</v>
      </c>
      <c r="AG911" s="80">
        <f t="shared" si="104"/>
        <v>0.882</v>
      </c>
      <c r="AH911" s="55">
        <f t="shared" si="2"/>
        <v>-0.801</v>
      </c>
      <c r="AI911" s="55">
        <f t="shared" si="9"/>
        <v>0.882</v>
      </c>
      <c r="AJ911" s="41">
        <f t="shared" si="3"/>
        <v>0.2921348315</v>
      </c>
      <c r="AK911" s="217"/>
      <c r="AL911" s="217"/>
      <c r="AM911" s="217"/>
      <c r="AN911" s="217"/>
      <c r="AO911" s="217"/>
      <c r="AP911" s="217"/>
      <c r="AQ911" s="217"/>
      <c r="AR911" s="217"/>
    </row>
    <row r="912" ht="15.75" customHeight="1">
      <c r="A912" s="297"/>
      <c r="B912" s="143" t="s">
        <v>45</v>
      </c>
      <c r="C912" s="216" t="s">
        <v>4287</v>
      </c>
      <c r="D912" s="100" t="s">
        <v>4288</v>
      </c>
      <c r="E912" s="106">
        <v>0.0</v>
      </c>
      <c r="F912" s="63">
        <v>0.0</v>
      </c>
      <c r="G912" s="63" t="s">
        <v>86</v>
      </c>
      <c r="H912" s="107" t="s">
        <v>2259</v>
      </c>
      <c r="I912" s="117" t="s">
        <v>2260</v>
      </c>
      <c r="J912" s="293"/>
      <c r="K912" s="293"/>
      <c r="L912" s="293"/>
      <c r="M912" s="263"/>
      <c r="N912" s="63">
        <v>0.0</v>
      </c>
      <c r="O912" s="67">
        <v>0.0</v>
      </c>
      <c r="P912" s="294"/>
      <c r="Q912" s="294"/>
      <c r="R912" s="294"/>
      <c r="S912" s="263"/>
      <c r="T912" s="263"/>
      <c r="U912" s="263"/>
      <c r="V912" s="263"/>
      <c r="W912" s="263"/>
      <c r="X912" s="263"/>
      <c r="Y912" s="295"/>
      <c r="Z912" s="323">
        <v>0.85</v>
      </c>
      <c r="AA912" s="290" t="s">
        <v>1712</v>
      </c>
      <c r="AB912" s="104" t="s">
        <v>4289</v>
      </c>
      <c r="AC912" s="72" t="s">
        <v>3370</v>
      </c>
      <c r="AD912" s="72" t="s">
        <v>99</v>
      </c>
      <c r="AE912" s="74" t="str">
        <f t="shared" si="57"/>
        <v>12</v>
      </c>
      <c r="AF912" s="331">
        <v>0.66</v>
      </c>
      <c r="AG912" s="80">
        <f t="shared" si="104"/>
        <v>0.924</v>
      </c>
      <c r="AH912" s="55">
        <f t="shared" si="2"/>
        <v>-0.765</v>
      </c>
      <c r="AI912" s="55">
        <f t="shared" si="9"/>
        <v>0.924</v>
      </c>
      <c r="AJ912" s="41">
        <f t="shared" si="3"/>
        <v>0.2235294118</v>
      </c>
      <c r="AK912" s="217"/>
      <c r="AL912" s="217"/>
      <c r="AM912" s="217"/>
      <c r="AN912" s="217"/>
      <c r="AO912" s="217"/>
      <c r="AP912" s="217"/>
      <c r="AQ912" s="217"/>
      <c r="AR912" s="217"/>
    </row>
    <row r="913" ht="15.75" customHeight="1">
      <c r="A913" s="297"/>
      <c r="B913" s="143" t="s">
        <v>45</v>
      </c>
      <c r="C913" s="216" t="s">
        <v>4290</v>
      </c>
      <c r="D913" s="389" t="s">
        <v>4291</v>
      </c>
      <c r="E913" s="63">
        <v>0.0</v>
      </c>
      <c r="F913" s="63">
        <v>0.0</v>
      </c>
      <c r="G913" s="63" t="s">
        <v>86</v>
      </c>
      <c r="H913" s="342" t="s">
        <v>4292</v>
      </c>
      <c r="I913" s="117" t="s">
        <v>4293</v>
      </c>
      <c r="J913" s="293"/>
      <c r="K913" s="293"/>
      <c r="L913" s="293"/>
      <c r="M913" s="263"/>
      <c r="N913" s="63">
        <v>0.0</v>
      </c>
      <c r="O913" s="67">
        <v>0.0</v>
      </c>
      <c r="P913" s="294"/>
      <c r="Q913" s="294"/>
      <c r="R913" s="294"/>
      <c r="S913" s="263"/>
      <c r="T913" s="263"/>
      <c r="U913" s="263"/>
      <c r="V913" s="263"/>
      <c r="W913" s="263"/>
      <c r="X913" s="263"/>
      <c r="Y913" s="295"/>
      <c r="Z913" s="323">
        <v>1.05</v>
      </c>
      <c r="AA913" s="290" t="s">
        <v>167</v>
      </c>
      <c r="AB913" s="71" t="s">
        <v>4294</v>
      </c>
      <c r="AC913" s="72" t="s">
        <v>3370</v>
      </c>
      <c r="AD913" s="72" t="s">
        <v>99</v>
      </c>
      <c r="AE913" s="55" t="str">
        <f t="shared" si="57"/>
        <v>12</v>
      </c>
      <c r="AF913" s="331">
        <v>0.77</v>
      </c>
      <c r="AG913" s="80">
        <f t="shared" si="104"/>
        <v>1.078</v>
      </c>
      <c r="AH913" s="55">
        <f t="shared" si="2"/>
        <v>-0.945</v>
      </c>
      <c r="AI913" s="55">
        <f t="shared" si="9"/>
        <v>1.078</v>
      </c>
      <c r="AJ913" s="41">
        <f t="shared" si="3"/>
        <v>0.2666666667</v>
      </c>
      <c r="AK913" s="217"/>
      <c r="AL913" s="217"/>
      <c r="AM913" s="217"/>
      <c r="AN913" s="217"/>
      <c r="AO913" s="217"/>
      <c r="AP913" s="217"/>
      <c r="AQ913" s="217"/>
      <c r="AR913" s="217"/>
    </row>
    <row r="914" ht="15.75" customHeight="1">
      <c r="A914" s="297"/>
      <c r="B914" s="143" t="s">
        <v>45</v>
      </c>
      <c r="C914" s="216" t="s">
        <v>4295</v>
      </c>
      <c r="D914" s="100" t="s">
        <v>4296</v>
      </c>
      <c r="E914" s="63">
        <v>0.0</v>
      </c>
      <c r="F914" s="63">
        <v>0.0</v>
      </c>
      <c r="G914" s="63" t="s">
        <v>86</v>
      </c>
      <c r="H914" s="107" t="s">
        <v>4297</v>
      </c>
      <c r="I914" s="117" t="s">
        <v>4298</v>
      </c>
      <c r="J914" s="293"/>
      <c r="K914" s="293"/>
      <c r="L914" s="293"/>
      <c r="M914" s="263"/>
      <c r="N914" s="63">
        <v>0.0</v>
      </c>
      <c r="O914" s="67">
        <v>0.0</v>
      </c>
      <c r="P914" s="294"/>
      <c r="Q914" s="294"/>
      <c r="R914" s="294"/>
      <c r="S914" s="263"/>
      <c r="T914" s="263"/>
      <c r="U914" s="263"/>
      <c r="V914" s="263"/>
      <c r="W914" s="263"/>
      <c r="X914" s="263"/>
      <c r="Y914" s="295"/>
      <c r="Z914" s="323">
        <v>1.05</v>
      </c>
      <c r="AA914" s="290" t="s">
        <v>167</v>
      </c>
      <c r="AB914" s="71" t="s">
        <v>4299</v>
      </c>
      <c r="AC914" s="72" t="s">
        <v>3370</v>
      </c>
      <c r="AD914" s="72" t="s">
        <v>99</v>
      </c>
      <c r="AE914" s="55" t="str">
        <f t="shared" si="57"/>
        <v>12</v>
      </c>
      <c r="AF914" s="331">
        <v>0.77</v>
      </c>
      <c r="AG914" s="80">
        <f t="shared" si="104"/>
        <v>1.078</v>
      </c>
      <c r="AH914" s="55">
        <f t="shared" si="2"/>
        <v>-0.945</v>
      </c>
      <c r="AI914" s="55">
        <f t="shared" si="9"/>
        <v>1.078</v>
      </c>
      <c r="AJ914" s="41">
        <f t="shared" si="3"/>
        <v>0.2666666667</v>
      </c>
      <c r="AK914" s="217"/>
      <c r="AL914" s="217"/>
      <c r="AM914" s="217"/>
      <c r="AN914" s="217"/>
      <c r="AO914" s="217"/>
      <c r="AP914" s="217"/>
      <c r="AQ914" s="217"/>
      <c r="AR914" s="217"/>
    </row>
    <row r="915" ht="15.75" customHeight="1">
      <c r="A915" s="297"/>
      <c r="B915" s="143" t="s">
        <v>45</v>
      </c>
      <c r="C915" s="216" t="s">
        <v>4300</v>
      </c>
      <c r="D915" s="390" t="s">
        <v>4301</v>
      </c>
      <c r="E915" s="63">
        <v>0.0</v>
      </c>
      <c r="F915" s="63">
        <v>0.0</v>
      </c>
      <c r="G915" s="63" t="s">
        <v>86</v>
      </c>
      <c r="H915" s="107" t="s">
        <v>4302</v>
      </c>
      <c r="I915" s="117" t="s">
        <v>4303</v>
      </c>
      <c r="J915" s="293"/>
      <c r="K915" s="293"/>
      <c r="L915" s="293"/>
      <c r="M915" s="263"/>
      <c r="N915" s="63">
        <v>0.0</v>
      </c>
      <c r="O915" s="67">
        <v>0.0</v>
      </c>
      <c r="P915" s="294"/>
      <c r="Q915" s="294"/>
      <c r="R915" s="294"/>
      <c r="S915" s="263"/>
      <c r="T915" s="263"/>
      <c r="U915" s="263"/>
      <c r="V915" s="263"/>
      <c r="W915" s="263"/>
      <c r="X915" s="263"/>
      <c r="Y915" s="295"/>
      <c r="Z915" s="323">
        <v>0.89</v>
      </c>
      <c r="AA915" s="290" t="s">
        <v>167</v>
      </c>
      <c r="AB915" s="71" t="s">
        <v>4304</v>
      </c>
      <c r="AC915" s="72" t="s">
        <v>3370</v>
      </c>
      <c r="AD915" s="72" t="s">
        <v>99</v>
      </c>
      <c r="AE915" s="55" t="str">
        <f t="shared" si="57"/>
        <v>12</v>
      </c>
      <c r="AF915" s="331">
        <v>0.66</v>
      </c>
      <c r="AG915" s="80">
        <f t="shared" si="104"/>
        <v>0.924</v>
      </c>
      <c r="AH915" s="55">
        <f t="shared" si="2"/>
        <v>-0.801</v>
      </c>
      <c r="AI915" s="55">
        <f t="shared" si="9"/>
        <v>0.924</v>
      </c>
      <c r="AJ915" s="41">
        <f t="shared" si="3"/>
        <v>0.2584269663</v>
      </c>
      <c r="AK915" s="217"/>
      <c r="AL915" s="217"/>
      <c r="AM915" s="217"/>
      <c r="AN915" s="217"/>
      <c r="AO915" s="217"/>
      <c r="AP915" s="217"/>
      <c r="AQ915" s="217"/>
      <c r="AR915" s="217"/>
    </row>
    <row r="916" ht="15.75" customHeight="1">
      <c r="A916" s="297"/>
      <c r="B916" s="143" t="s">
        <v>45</v>
      </c>
      <c r="C916" s="216" t="s">
        <v>4305</v>
      </c>
      <c r="D916" s="390" t="s">
        <v>4306</v>
      </c>
      <c r="E916" s="63">
        <v>0.0</v>
      </c>
      <c r="F916" s="63">
        <v>0.0</v>
      </c>
      <c r="G916" s="63" t="s">
        <v>86</v>
      </c>
      <c r="H916" s="107" t="s">
        <v>4307</v>
      </c>
      <c r="I916" s="117" t="s">
        <v>4308</v>
      </c>
      <c r="J916" s="293"/>
      <c r="K916" s="293"/>
      <c r="L916" s="293"/>
      <c r="M916" s="263"/>
      <c r="N916" s="63">
        <v>0.0</v>
      </c>
      <c r="O916" s="67">
        <v>0.0</v>
      </c>
      <c r="P916" s="294"/>
      <c r="Q916" s="294"/>
      <c r="R916" s="294"/>
      <c r="S916" s="263"/>
      <c r="T916" s="263"/>
      <c r="U916" s="263"/>
      <c r="V916" s="263"/>
      <c r="W916" s="263"/>
      <c r="X916" s="263"/>
      <c r="Y916" s="295"/>
      <c r="Z916" s="323">
        <v>0.89</v>
      </c>
      <c r="AA916" s="290" t="s">
        <v>167</v>
      </c>
      <c r="AB916" s="115" t="s">
        <v>4309</v>
      </c>
      <c r="AC916" s="72" t="s">
        <v>3370</v>
      </c>
      <c r="AD916" s="72" t="s">
        <v>99</v>
      </c>
      <c r="AE916" s="55" t="str">
        <f t="shared" si="57"/>
        <v>12</v>
      </c>
      <c r="AF916" s="331">
        <v>0.66</v>
      </c>
      <c r="AG916" s="80">
        <f t="shared" si="104"/>
        <v>0.924</v>
      </c>
      <c r="AH916" s="55">
        <f t="shared" si="2"/>
        <v>-0.801</v>
      </c>
      <c r="AI916" s="55">
        <f t="shared" si="9"/>
        <v>0.924</v>
      </c>
      <c r="AJ916" s="41">
        <f t="shared" si="3"/>
        <v>0.2584269663</v>
      </c>
      <c r="AK916" s="191"/>
      <c r="AL916" s="191"/>
      <c r="AM916" s="191"/>
      <c r="AN916" s="191"/>
      <c r="AO916" s="191"/>
      <c r="AP916" s="191"/>
      <c r="AQ916" s="191"/>
      <c r="AR916" s="191"/>
    </row>
    <row r="917" ht="15.75" customHeight="1">
      <c r="A917" s="297"/>
      <c r="B917" s="143" t="s">
        <v>45</v>
      </c>
      <c r="C917" s="216" t="s">
        <v>4310</v>
      </c>
      <c r="D917" s="390" t="s">
        <v>4311</v>
      </c>
      <c r="E917" s="63">
        <v>0.0</v>
      </c>
      <c r="F917" s="63">
        <v>0.0</v>
      </c>
      <c r="G917" s="63" t="s">
        <v>86</v>
      </c>
      <c r="H917" s="107" t="s">
        <v>4312</v>
      </c>
      <c r="I917" s="117" t="s">
        <v>4313</v>
      </c>
      <c r="J917" s="293"/>
      <c r="K917" s="293"/>
      <c r="L917" s="293"/>
      <c r="M917" s="263"/>
      <c r="N917" s="63">
        <v>0.0</v>
      </c>
      <c r="O917" s="67">
        <v>0.0</v>
      </c>
      <c r="P917" s="294"/>
      <c r="Q917" s="294"/>
      <c r="R917" s="294"/>
      <c r="S917" s="263"/>
      <c r="T917" s="263"/>
      <c r="U917" s="263"/>
      <c r="V917" s="263"/>
      <c r="W917" s="263"/>
      <c r="X917" s="263"/>
      <c r="Y917" s="295"/>
      <c r="Z917" s="323">
        <v>0.89</v>
      </c>
      <c r="AA917" s="290" t="s">
        <v>167</v>
      </c>
      <c r="AB917" s="115" t="s">
        <v>4314</v>
      </c>
      <c r="AC917" s="72" t="s">
        <v>3370</v>
      </c>
      <c r="AD917" s="72" t="s">
        <v>99</v>
      </c>
      <c r="AE917" s="55" t="str">
        <f t="shared" si="57"/>
        <v>12</v>
      </c>
      <c r="AF917" s="331">
        <v>0.66</v>
      </c>
      <c r="AG917" s="80">
        <f t="shared" si="104"/>
        <v>0.924</v>
      </c>
      <c r="AH917" s="55">
        <f t="shared" si="2"/>
        <v>-0.801</v>
      </c>
      <c r="AI917" s="55">
        <f t="shared" si="9"/>
        <v>0.924</v>
      </c>
      <c r="AJ917" s="41">
        <f t="shared" si="3"/>
        <v>0.2584269663</v>
      </c>
      <c r="AK917" s="191"/>
      <c r="AL917" s="191"/>
      <c r="AM917" s="191"/>
      <c r="AN917" s="191"/>
      <c r="AO917" s="191"/>
      <c r="AP917" s="191"/>
      <c r="AQ917" s="191"/>
      <c r="AR917" s="191"/>
    </row>
    <row r="918" ht="15.75" customHeight="1">
      <c r="A918" s="297"/>
      <c r="B918" s="143" t="s">
        <v>45</v>
      </c>
      <c r="C918" s="216" t="s">
        <v>4315</v>
      </c>
      <c r="D918" s="390" t="s">
        <v>4316</v>
      </c>
      <c r="E918" s="63">
        <v>0.0</v>
      </c>
      <c r="F918" s="63">
        <v>0.0</v>
      </c>
      <c r="G918" s="63" t="s">
        <v>86</v>
      </c>
      <c r="H918" s="107" t="s">
        <v>4317</v>
      </c>
      <c r="I918" s="117" t="s">
        <v>4318</v>
      </c>
      <c r="J918" s="293"/>
      <c r="K918" s="293"/>
      <c r="L918" s="293"/>
      <c r="M918" s="263"/>
      <c r="N918" s="63">
        <v>0.0</v>
      </c>
      <c r="O918" s="67">
        <v>0.0</v>
      </c>
      <c r="P918" s="294"/>
      <c r="Q918" s="294"/>
      <c r="R918" s="294"/>
      <c r="S918" s="263"/>
      <c r="T918" s="263"/>
      <c r="U918" s="263"/>
      <c r="V918" s="263"/>
      <c r="W918" s="263"/>
      <c r="X918" s="263"/>
      <c r="Y918" s="295"/>
      <c r="Z918" s="323">
        <v>0.89</v>
      </c>
      <c r="AA918" s="290" t="s">
        <v>167</v>
      </c>
      <c r="AB918" s="115" t="s">
        <v>4319</v>
      </c>
      <c r="AC918" s="72" t="s">
        <v>3370</v>
      </c>
      <c r="AD918" s="72" t="s">
        <v>99</v>
      </c>
      <c r="AE918" s="55" t="str">
        <f t="shared" si="57"/>
        <v>12</v>
      </c>
      <c r="AF918" s="331">
        <v>0.66</v>
      </c>
      <c r="AG918" s="80">
        <f t="shared" si="104"/>
        <v>0.924</v>
      </c>
      <c r="AH918" s="55">
        <f t="shared" si="2"/>
        <v>-0.801</v>
      </c>
      <c r="AI918" s="55">
        <f t="shared" si="9"/>
        <v>0.924</v>
      </c>
      <c r="AJ918" s="41">
        <f t="shared" si="3"/>
        <v>0.2584269663</v>
      </c>
      <c r="AK918" s="173"/>
      <c r="AL918" s="173"/>
      <c r="AM918" s="173"/>
      <c r="AN918" s="173"/>
      <c r="AO918" s="173"/>
      <c r="AP918" s="173"/>
      <c r="AQ918" s="173"/>
      <c r="AR918" s="173"/>
    </row>
    <row r="919" ht="15.75" customHeight="1">
      <c r="A919" s="297"/>
      <c r="B919" s="143" t="s">
        <v>45</v>
      </c>
      <c r="C919" s="216" t="s">
        <v>4320</v>
      </c>
      <c r="D919" s="390" t="s">
        <v>4321</v>
      </c>
      <c r="E919" s="63">
        <v>0.0</v>
      </c>
      <c r="F919" s="63">
        <v>0.0</v>
      </c>
      <c r="G919" s="63" t="s">
        <v>86</v>
      </c>
      <c r="H919" s="107" t="s">
        <v>4322</v>
      </c>
      <c r="I919" s="117" t="s">
        <v>4323</v>
      </c>
      <c r="J919" s="293"/>
      <c r="K919" s="293"/>
      <c r="L919" s="293"/>
      <c r="M919" s="263"/>
      <c r="N919" s="63">
        <v>0.0</v>
      </c>
      <c r="O919" s="67">
        <v>0.0</v>
      </c>
      <c r="P919" s="294"/>
      <c r="Q919" s="294"/>
      <c r="R919" s="294"/>
      <c r="S919" s="263"/>
      <c r="T919" s="263"/>
      <c r="U919" s="263"/>
      <c r="V919" s="263"/>
      <c r="W919" s="263"/>
      <c r="X919" s="263"/>
      <c r="Y919" s="295"/>
      <c r="Z919" s="323">
        <v>0.89</v>
      </c>
      <c r="AA919" s="290" t="s">
        <v>167</v>
      </c>
      <c r="AB919" s="115" t="s">
        <v>4324</v>
      </c>
      <c r="AC919" s="72" t="s">
        <v>3370</v>
      </c>
      <c r="AD919" s="72" t="s">
        <v>99</v>
      </c>
      <c r="AE919" s="55" t="str">
        <f t="shared" si="57"/>
        <v>12</v>
      </c>
      <c r="AF919" s="331">
        <v>0.66</v>
      </c>
      <c r="AG919" s="80">
        <f t="shared" si="104"/>
        <v>0.924</v>
      </c>
      <c r="AH919" s="55">
        <f t="shared" si="2"/>
        <v>-0.801</v>
      </c>
      <c r="AI919" s="55">
        <f t="shared" si="9"/>
        <v>0.924</v>
      </c>
      <c r="AJ919" s="41">
        <f t="shared" si="3"/>
        <v>0.2584269663</v>
      </c>
      <c r="AK919" s="173"/>
      <c r="AL919" s="173"/>
      <c r="AM919" s="173"/>
      <c r="AN919" s="173"/>
      <c r="AO919" s="173"/>
      <c r="AP919" s="173"/>
      <c r="AQ919" s="173"/>
      <c r="AR919" s="173"/>
    </row>
    <row r="920" ht="15.75" customHeight="1">
      <c r="A920" s="305"/>
      <c r="B920" s="258" t="s">
        <v>45</v>
      </c>
      <c r="C920" s="391" t="s">
        <v>4325</v>
      </c>
      <c r="D920" s="392" t="s">
        <v>4326</v>
      </c>
      <c r="E920" s="30">
        <v>0.0</v>
      </c>
      <c r="F920" s="26">
        <v>0.0</v>
      </c>
      <c r="G920" s="26" t="s">
        <v>86</v>
      </c>
      <c r="H920" s="392" t="s">
        <v>4326</v>
      </c>
      <c r="I920" s="307" t="s">
        <v>147</v>
      </c>
      <c r="J920" s="308"/>
      <c r="K920" s="308"/>
      <c r="L920" s="308"/>
      <c r="M920" s="258"/>
      <c r="N920" s="26">
        <v>0.0</v>
      </c>
      <c r="O920" s="33">
        <v>0.0</v>
      </c>
      <c r="P920" s="309"/>
      <c r="Q920" s="309"/>
      <c r="R920" s="309"/>
      <c r="S920" s="258"/>
      <c r="T920" s="258"/>
      <c r="U920" s="258"/>
      <c r="V920" s="258"/>
      <c r="W920" s="258"/>
      <c r="X920" s="258"/>
      <c r="Y920" s="310"/>
      <c r="Z920" s="359">
        <v>2.55</v>
      </c>
      <c r="AA920" s="305" t="s">
        <v>262</v>
      </c>
      <c r="AB920" s="37" t="s">
        <v>4327</v>
      </c>
      <c r="AC920" s="93" t="s">
        <v>3370</v>
      </c>
      <c r="AD920" s="93" t="s">
        <v>92</v>
      </c>
      <c r="AE920" s="39" t="str">
        <f t="shared" si="57"/>
        <v>6</v>
      </c>
      <c r="AF920" s="360">
        <v>1.27</v>
      </c>
      <c r="AG920" s="80">
        <f t="shared" si="104"/>
        <v>1.778</v>
      </c>
      <c r="AH920" s="55">
        <f t="shared" si="2"/>
        <v>-2.295</v>
      </c>
      <c r="AI920" s="55">
        <f t="shared" si="9"/>
        <v>1.778</v>
      </c>
      <c r="AJ920" s="41">
        <f t="shared" si="3"/>
        <v>0.5019607843</v>
      </c>
      <c r="AK920" s="173"/>
      <c r="AL920" s="173"/>
      <c r="AM920" s="173"/>
      <c r="AN920" s="173"/>
      <c r="AO920" s="173"/>
      <c r="AP920" s="173"/>
      <c r="AQ920" s="173"/>
      <c r="AR920" s="173"/>
    </row>
    <row r="921" ht="15.75" customHeight="1">
      <c r="A921" s="305"/>
      <c r="B921" s="258" t="s">
        <v>45</v>
      </c>
      <c r="C921" s="314" t="s">
        <v>4328</v>
      </c>
      <c r="D921" s="393" t="s">
        <v>4329</v>
      </c>
      <c r="E921" s="30">
        <v>0.0</v>
      </c>
      <c r="F921" s="305">
        <v>0.0</v>
      </c>
      <c r="G921" s="26" t="s">
        <v>86</v>
      </c>
      <c r="H921" s="393" t="s">
        <v>4330</v>
      </c>
      <c r="I921" s="307" t="s">
        <v>4331</v>
      </c>
      <c r="J921" s="308"/>
      <c r="K921" s="308"/>
      <c r="L921" s="308"/>
      <c r="M921" s="258"/>
      <c r="N921" s="305">
        <v>0.0</v>
      </c>
      <c r="O921" s="394">
        <v>0.0</v>
      </c>
      <c r="P921" s="309"/>
      <c r="Q921" s="309"/>
      <c r="R921" s="309"/>
      <c r="S921" s="258"/>
      <c r="T921" s="258"/>
      <c r="U921" s="258"/>
      <c r="V921" s="258"/>
      <c r="W921" s="258"/>
      <c r="X921" s="258"/>
      <c r="Y921" s="310"/>
      <c r="Z921" s="311">
        <v>2.25</v>
      </c>
      <c r="AA921" s="305" t="s">
        <v>97</v>
      </c>
      <c r="AB921" s="37" t="s">
        <v>4332</v>
      </c>
      <c r="AC921" s="93" t="s">
        <v>3370</v>
      </c>
      <c r="AD921" s="93" t="s">
        <v>92</v>
      </c>
      <c r="AE921" s="55" t="str">
        <f t="shared" si="57"/>
        <v>6</v>
      </c>
      <c r="AF921" s="39">
        <v>0.97</v>
      </c>
      <c r="AG921" s="80">
        <f t="shared" si="104"/>
        <v>1.358</v>
      </c>
      <c r="AH921" s="55">
        <f t="shared" si="2"/>
        <v>-2.025</v>
      </c>
      <c r="AI921" s="55">
        <f t="shared" si="9"/>
        <v>1.358</v>
      </c>
      <c r="AJ921" s="41">
        <f t="shared" si="3"/>
        <v>0.5688888889</v>
      </c>
      <c r="AK921" s="173"/>
      <c r="AL921" s="173"/>
      <c r="AM921" s="173"/>
      <c r="AN921" s="173"/>
      <c r="AO921" s="173"/>
      <c r="AP921" s="173"/>
      <c r="AQ921" s="173"/>
      <c r="AR921" s="173"/>
    </row>
    <row r="922" ht="15.75" customHeight="1">
      <c r="A922" s="290"/>
      <c r="B922" s="263" t="s">
        <v>45</v>
      </c>
      <c r="C922" s="385" t="s">
        <v>4333</v>
      </c>
      <c r="D922" s="334" t="s">
        <v>4334</v>
      </c>
      <c r="E922" s="106">
        <v>0.0</v>
      </c>
      <c r="F922" s="290">
        <v>0.0</v>
      </c>
      <c r="G922" s="63" t="s">
        <v>86</v>
      </c>
      <c r="H922" s="292" t="s">
        <v>4335</v>
      </c>
      <c r="I922" s="117" t="s">
        <v>4336</v>
      </c>
      <c r="J922" s="293"/>
      <c r="K922" s="293"/>
      <c r="L922" s="293"/>
      <c r="M922" s="263"/>
      <c r="N922" s="290">
        <v>0.0</v>
      </c>
      <c r="O922" s="395">
        <v>0.0</v>
      </c>
      <c r="P922" s="294"/>
      <c r="Q922" s="294"/>
      <c r="R922" s="294"/>
      <c r="S922" s="263"/>
      <c r="T922" s="263"/>
      <c r="U922" s="263"/>
      <c r="V922" s="263"/>
      <c r="W922" s="263"/>
      <c r="X922" s="263"/>
      <c r="Y922" s="295"/>
      <c r="Z922" s="296">
        <v>1.0</v>
      </c>
      <c r="AA922" s="290" t="s">
        <v>262</v>
      </c>
      <c r="AB922" s="104" t="s">
        <v>4337</v>
      </c>
      <c r="AC922" s="72" t="s">
        <v>3370</v>
      </c>
      <c r="AD922" s="72" t="s">
        <v>99</v>
      </c>
      <c r="AE922" s="74" t="str">
        <f t="shared" si="57"/>
        <v>12</v>
      </c>
      <c r="AF922" s="74">
        <v>0.41</v>
      </c>
      <c r="AG922" s="80">
        <f t="shared" si="104"/>
        <v>0.574</v>
      </c>
      <c r="AH922" s="55">
        <f t="shared" si="2"/>
        <v>-0.9</v>
      </c>
      <c r="AI922" s="55">
        <f t="shared" si="9"/>
        <v>0.574</v>
      </c>
      <c r="AJ922" s="41">
        <f t="shared" si="3"/>
        <v>0.59</v>
      </c>
      <c r="AK922" s="168"/>
      <c r="AL922" s="168"/>
      <c r="AM922" s="168"/>
      <c r="AN922" s="168"/>
      <c r="AO922" s="168"/>
      <c r="AP922" s="168"/>
      <c r="AQ922" s="168"/>
      <c r="AR922" s="168"/>
    </row>
    <row r="923" ht="15.75" customHeight="1">
      <c r="A923" s="305"/>
      <c r="B923" s="258" t="s">
        <v>45</v>
      </c>
      <c r="C923" s="306" t="s">
        <v>4338</v>
      </c>
      <c r="D923" s="182" t="s">
        <v>4339</v>
      </c>
      <c r="E923" s="30">
        <v>0.0</v>
      </c>
      <c r="F923" s="305">
        <v>0.0</v>
      </c>
      <c r="G923" s="26" t="s">
        <v>86</v>
      </c>
      <c r="H923" s="182" t="s">
        <v>4339</v>
      </c>
      <c r="I923" s="307" t="s">
        <v>137</v>
      </c>
      <c r="J923" s="308"/>
      <c r="K923" s="308"/>
      <c r="L923" s="308"/>
      <c r="M923" s="258"/>
      <c r="N923" s="305">
        <v>0.0</v>
      </c>
      <c r="O923" s="394">
        <v>0.0</v>
      </c>
      <c r="P923" s="309"/>
      <c r="Q923" s="309"/>
      <c r="R923" s="309"/>
      <c r="S923" s="258"/>
      <c r="T923" s="258"/>
      <c r="U923" s="258"/>
      <c r="V923" s="258"/>
      <c r="W923" s="258"/>
      <c r="X923" s="258"/>
      <c r="Y923" s="310"/>
      <c r="Z923" s="311">
        <v>1.9</v>
      </c>
      <c r="AA923" s="305" t="s">
        <v>187</v>
      </c>
      <c r="AB923" s="92" t="s">
        <v>4340</v>
      </c>
      <c r="AC923" s="93" t="s">
        <v>3370</v>
      </c>
      <c r="AD923" s="93" t="s">
        <v>99</v>
      </c>
      <c r="AE923" s="55" t="str">
        <f t="shared" si="57"/>
        <v>12</v>
      </c>
      <c r="AF923" s="39">
        <v>1.46</v>
      </c>
      <c r="AG923" s="80">
        <f t="shared" ref="AG923:AG930" si="105">AF923*0.25+AF923</f>
        <v>1.825</v>
      </c>
      <c r="AH923" s="55">
        <f t="shared" si="2"/>
        <v>-1.71</v>
      </c>
      <c r="AI923" s="55">
        <f t="shared" si="9"/>
        <v>2.044</v>
      </c>
      <c r="AJ923" s="41">
        <f t="shared" si="3"/>
        <v>0.2315789474</v>
      </c>
      <c r="AK923" s="168"/>
      <c r="AL923" s="168"/>
      <c r="AM923" s="168"/>
      <c r="AN923" s="168"/>
      <c r="AO923" s="168"/>
      <c r="AP923" s="168"/>
      <c r="AQ923" s="168"/>
      <c r="AR923" s="168"/>
    </row>
    <row r="924" ht="15.75" customHeight="1">
      <c r="A924" s="305"/>
      <c r="B924" s="258" t="s">
        <v>45</v>
      </c>
      <c r="C924" s="306" t="s">
        <v>4341</v>
      </c>
      <c r="D924" s="182" t="s">
        <v>4342</v>
      </c>
      <c r="E924" s="30">
        <v>0.0</v>
      </c>
      <c r="F924" s="305">
        <v>0.0</v>
      </c>
      <c r="G924" s="26" t="s">
        <v>86</v>
      </c>
      <c r="H924" s="182" t="s">
        <v>4342</v>
      </c>
      <c r="I924" s="307" t="s">
        <v>137</v>
      </c>
      <c r="J924" s="308"/>
      <c r="K924" s="308"/>
      <c r="L924" s="308"/>
      <c r="M924" s="258"/>
      <c r="N924" s="305">
        <v>0.0</v>
      </c>
      <c r="O924" s="394">
        <v>0.0</v>
      </c>
      <c r="P924" s="309"/>
      <c r="Q924" s="309"/>
      <c r="R924" s="309"/>
      <c r="S924" s="258"/>
      <c r="T924" s="258"/>
      <c r="U924" s="258"/>
      <c r="V924" s="258"/>
      <c r="W924" s="258"/>
      <c r="X924" s="258"/>
      <c r="Y924" s="310"/>
      <c r="Z924" s="311">
        <v>2.29</v>
      </c>
      <c r="AA924" s="305" t="s">
        <v>187</v>
      </c>
      <c r="AB924" s="92" t="s">
        <v>4343</v>
      </c>
      <c r="AC924" s="93" t="s">
        <v>3370</v>
      </c>
      <c r="AD924" s="93" t="s">
        <v>99</v>
      </c>
      <c r="AE924" s="55" t="str">
        <f t="shared" si="57"/>
        <v>12</v>
      </c>
      <c r="AF924" s="39">
        <v>1.82</v>
      </c>
      <c r="AG924" s="80">
        <f t="shared" si="105"/>
        <v>2.275</v>
      </c>
      <c r="AH924" s="55">
        <f t="shared" si="2"/>
        <v>-2.061</v>
      </c>
      <c r="AI924" s="55">
        <f t="shared" si="9"/>
        <v>2.548</v>
      </c>
      <c r="AJ924" s="41">
        <f t="shared" si="3"/>
        <v>0.2052401747</v>
      </c>
      <c r="AK924" s="168"/>
      <c r="AL924" s="168"/>
      <c r="AM924" s="168"/>
      <c r="AN924" s="168"/>
      <c r="AO924" s="168"/>
      <c r="AP924" s="168"/>
      <c r="AQ924" s="168"/>
      <c r="AR924" s="168"/>
    </row>
    <row r="925" ht="15.75" customHeight="1">
      <c r="A925" s="305"/>
      <c r="B925" s="258" t="s">
        <v>45</v>
      </c>
      <c r="C925" s="306" t="s">
        <v>4344</v>
      </c>
      <c r="D925" s="182" t="s">
        <v>4345</v>
      </c>
      <c r="E925" s="30">
        <v>0.0</v>
      </c>
      <c r="F925" s="305">
        <v>0.0</v>
      </c>
      <c r="G925" s="26" t="s">
        <v>86</v>
      </c>
      <c r="H925" s="182" t="s">
        <v>4345</v>
      </c>
      <c r="I925" s="307" t="s">
        <v>147</v>
      </c>
      <c r="J925" s="308"/>
      <c r="K925" s="308"/>
      <c r="L925" s="308"/>
      <c r="M925" s="258"/>
      <c r="N925" s="305">
        <v>0.0</v>
      </c>
      <c r="O925" s="394">
        <v>0.0</v>
      </c>
      <c r="P925" s="309"/>
      <c r="Q925" s="309"/>
      <c r="R925" s="309"/>
      <c r="S925" s="258"/>
      <c r="T925" s="258"/>
      <c r="U925" s="258"/>
      <c r="V925" s="258"/>
      <c r="W925" s="258"/>
      <c r="X925" s="258"/>
      <c r="Y925" s="310"/>
      <c r="Z925" s="311">
        <v>2.05</v>
      </c>
      <c r="AA925" s="305" t="s">
        <v>268</v>
      </c>
      <c r="AB925" s="37" t="s">
        <v>4346</v>
      </c>
      <c r="AC925" s="93" t="s">
        <v>3370</v>
      </c>
      <c r="AD925" s="93" t="s">
        <v>99</v>
      </c>
      <c r="AE925" s="55" t="str">
        <f t="shared" si="57"/>
        <v>12</v>
      </c>
      <c r="AF925" s="39">
        <v>1.63</v>
      </c>
      <c r="AG925" s="80">
        <f t="shared" si="105"/>
        <v>2.0375</v>
      </c>
      <c r="AH925" s="55">
        <f t="shared" si="2"/>
        <v>-1.845</v>
      </c>
      <c r="AI925" s="55">
        <f t="shared" si="9"/>
        <v>2.282</v>
      </c>
      <c r="AJ925" s="41">
        <f t="shared" si="3"/>
        <v>0.2048780488</v>
      </c>
      <c r="AK925" s="168"/>
      <c r="AL925" s="168"/>
      <c r="AM925" s="168"/>
      <c r="AN925" s="168"/>
      <c r="AO925" s="168"/>
      <c r="AP925" s="168"/>
      <c r="AQ925" s="168"/>
      <c r="AR925" s="168"/>
    </row>
    <row r="926" ht="15.75" customHeight="1">
      <c r="A926" s="305"/>
      <c r="B926" s="258" t="s">
        <v>45</v>
      </c>
      <c r="C926" s="306" t="s">
        <v>4347</v>
      </c>
      <c r="D926" s="182" t="s">
        <v>4348</v>
      </c>
      <c r="E926" s="396">
        <v>0.0</v>
      </c>
      <c r="F926" s="305">
        <v>0.0</v>
      </c>
      <c r="G926" s="26" t="s">
        <v>86</v>
      </c>
      <c r="H926" s="182" t="s">
        <v>4348</v>
      </c>
      <c r="I926" s="307" t="s">
        <v>147</v>
      </c>
      <c r="J926" s="308"/>
      <c r="K926" s="308"/>
      <c r="L926" s="308"/>
      <c r="M926" s="258"/>
      <c r="N926" s="305">
        <v>0.0</v>
      </c>
      <c r="O926" s="394">
        <v>0.0</v>
      </c>
      <c r="P926" s="309"/>
      <c r="Q926" s="309"/>
      <c r="R926" s="309"/>
      <c r="S926" s="258"/>
      <c r="T926" s="258"/>
      <c r="U926" s="258"/>
      <c r="V926" s="258"/>
      <c r="W926" s="258"/>
      <c r="X926" s="258"/>
      <c r="Y926" s="310"/>
      <c r="Z926" s="311">
        <v>1.9</v>
      </c>
      <c r="AA926" s="305" t="s">
        <v>187</v>
      </c>
      <c r="AB926" s="92" t="s">
        <v>4349</v>
      </c>
      <c r="AC926" s="93" t="s">
        <v>3370</v>
      </c>
      <c r="AD926" s="93" t="s">
        <v>99</v>
      </c>
      <c r="AE926" s="55" t="str">
        <f t="shared" si="57"/>
        <v>12</v>
      </c>
      <c r="AF926" s="39">
        <v>1.46</v>
      </c>
      <c r="AG926" s="80">
        <f t="shared" si="105"/>
        <v>1.825</v>
      </c>
      <c r="AH926" s="55">
        <f t="shared" si="2"/>
        <v>-1.71</v>
      </c>
      <c r="AI926" s="55">
        <f t="shared" si="9"/>
        <v>2.044</v>
      </c>
      <c r="AJ926" s="41">
        <f t="shared" si="3"/>
        <v>0.2315789474</v>
      </c>
      <c r="AK926" s="168"/>
      <c r="AL926" s="168"/>
      <c r="AM926" s="168"/>
      <c r="AN926" s="168"/>
      <c r="AO926" s="168"/>
      <c r="AP926" s="168"/>
      <c r="AQ926" s="168"/>
      <c r="AR926" s="168"/>
    </row>
    <row r="927" ht="15.75" customHeight="1">
      <c r="A927" s="305"/>
      <c r="B927" s="258" t="s">
        <v>45</v>
      </c>
      <c r="C927" s="306" t="s">
        <v>4350</v>
      </c>
      <c r="D927" s="182" t="s">
        <v>4351</v>
      </c>
      <c r="E927" s="396">
        <v>0.0</v>
      </c>
      <c r="F927" s="305">
        <v>0.0</v>
      </c>
      <c r="G927" s="26" t="s">
        <v>86</v>
      </c>
      <c r="H927" s="182" t="s">
        <v>4351</v>
      </c>
      <c r="I927" s="307" t="s">
        <v>147</v>
      </c>
      <c r="J927" s="308"/>
      <c r="K927" s="308"/>
      <c r="L927" s="308"/>
      <c r="M927" s="258"/>
      <c r="N927" s="305">
        <v>0.0</v>
      </c>
      <c r="O927" s="394">
        <v>0.0</v>
      </c>
      <c r="P927" s="309"/>
      <c r="Q927" s="309"/>
      <c r="R927" s="309"/>
      <c r="S927" s="258"/>
      <c r="T927" s="258"/>
      <c r="U927" s="258"/>
      <c r="V927" s="258"/>
      <c r="W927" s="258"/>
      <c r="X927" s="258"/>
      <c r="Y927" s="310"/>
      <c r="Z927" s="311">
        <v>2.29</v>
      </c>
      <c r="AA927" s="305" t="s">
        <v>187</v>
      </c>
      <c r="AB927" s="92" t="s">
        <v>4352</v>
      </c>
      <c r="AC927" s="93" t="s">
        <v>3370</v>
      </c>
      <c r="AD927" s="93" t="s">
        <v>99</v>
      </c>
      <c r="AE927" s="55" t="str">
        <f t="shared" si="57"/>
        <v>12</v>
      </c>
      <c r="AF927" s="39">
        <v>1.82</v>
      </c>
      <c r="AG927" s="80">
        <f t="shared" si="105"/>
        <v>2.275</v>
      </c>
      <c r="AH927" s="55">
        <f t="shared" si="2"/>
        <v>-2.061</v>
      </c>
      <c r="AI927" s="55">
        <f t="shared" si="9"/>
        <v>2.548</v>
      </c>
      <c r="AJ927" s="41">
        <f t="shared" si="3"/>
        <v>0.2052401747</v>
      </c>
      <c r="AK927" s="55"/>
      <c r="AL927" s="55"/>
      <c r="AM927" s="55"/>
      <c r="AN927" s="55"/>
      <c r="AO927" s="55"/>
      <c r="AP927" s="55"/>
      <c r="AQ927" s="55"/>
      <c r="AR927" s="55"/>
    </row>
    <row r="928" ht="15.75" customHeight="1">
      <c r="A928" s="305"/>
      <c r="B928" s="258" t="s">
        <v>45</v>
      </c>
      <c r="C928" s="306" t="s">
        <v>4353</v>
      </c>
      <c r="D928" s="182" t="s">
        <v>4354</v>
      </c>
      <c r="E928" s="396">
        <v>0.0</v>
      </c>
      <c r="F928" s="305">
        <v>0.0</v>
      </c>
      <c r="G928" s="26" t="s">
        <v>86</v>
      </c>
      <c r="H928" s="182" t="s">
        <v>4354</v>
      </c>
      <c r="I928" s="307" t="s">
        <v>147</v>
      </c>
      <c r="J928" s="308"/>
      <c r="K928" s="308"/>
      <c r="L928" s="308"/>
      <c r="M928" s="258"/>
      <c r="N928" s="305">
        <v>0.0</v>
      </c>
      <c r="O928" s="394">
        <v>0.0</v>
      </c>
      <c r="P928" s="309"/>
      <c r="Q928" s="309"/>
      <c r="R928" s="309"/>
      <c r="S928" s="258"/>
      <c r="T928" s="258"/>
      <c r="U928" s="258"/>
      <c r="V928" s="258"/>
      <c r="W928" s="258"/>
      <c r="X928" s="258"/>
      <c r="Y928" s="310"/>
      <c r="Z928" s="311">
        <v>2.29</v>
      </c>
      <c r="AA928" s="305" t="s">
        <v>187</v>
      </c>
      <c r="AB928" s="92" t="s">
        <v>4355</v>
      </c>
      <c r="AC928" s="93" t="s">
        <v>3370</v>
      </c>
      <c r="AD928" s="93" t="s">
        <v>99</v>
      </c>
      <c r="AE928" s="55" t="str">
        <f t="shared" si="57"/>
        <v>12</v>
      </c>
      <c r="AF928" s="39">
        <v>1.82</v>
      </c>
      <c r="AG928" s="80">
        <f t="shared" si="105"/>
        <v>2.275</v>
      </c>
      <c r="AH928" s="55">
        <f t="shared" si="2"/>
        <v>-2.061</v>
      </c>
      <c r="AI928" s="55">
        <f t="shared" si="9"/>
        <v>2.548</v>
      </c>
      <c r="AJ928" s="41">
        <f t="shared" si="3"/>
        <v>0.2052401747</v>
      </c>
      <c r="AK928" s="74"/>
      <c r="AL928" s="74"/>
      <c r="AM928" s="74"/>
      <c r="AN928" s="74"/>
      <c r="AO928" s="74"/>
      <c r="AP928" s="74"/>
      <c r="AQ928" s="74"/>
      <c r="AR928" s="74"/>
    </row>
    <row r="929" ht="15.75" customHeight="1">
      <c r="A929" s="305"/>
      <c r="B929" s="258" t="s">
        <v>45</v>
      </c>
      <c r="C929" s="306" t="s">
        <v>4356</v>
      </c>
      <c r="D929" s="182" t="s">
        <v>4357</v>
      </c>
      <c r="E929" s="396">
        <v>0.0</v>
      </c>
      <c r="F929" s="305">
        <v>0.0</v>
      </c>
      <c r="G929" s="26" t="s">
        <v>86</v>
      </c>
      <c r="H929" s="182" t="s">
        <v>4357</v>
      </c>
      <c r="I929" s="307" t="s">
        <v>147</v>
      </c>
      <c r="J929" s="308"/>
      <c r="K929" s="308"/>
      <c r="L929" s="308"/>
      <c r="M929" s="258"/>
      <c r="N929" s="305">
        <v>0.0</v>
      </c>
      <c r="O929" s="394">
        <v>0.0</v>
      </c>
      <c r="P929" s="309"/>
      <c r="Q929" s="309"/>
      <c r="R929" s="309"/>
      <c r="S929" s="258"/>
      <c r="T929" s="258"/>
      <c r="U929" s="258"/>
      <c r="V929" s="258"/>
      <c r="W929" s="258"/>
      <c r="X929" s="258"/>
      <c r="Y929" s="310"/>
      <c r="Z929" s="311">
        <v>2.29</v>
      </c>
      <c r="AA929" s="305" t="s">
        <v>187</v>
      </c>
      <c r="AB929" s="92" t="s">
        <v>4358</v>
      </c>
      <c r="AC929" s="93" t="s">
        <v>3370</v>
      </c>
      <c r="AD929" s="93" t="s">
        <v>99</v>
      </c>
      <c r="AE929" s="55" t="str">
        <f t="shared" si="57"/>
        <v>12</v>
      </c>
      <c r="AF929" s="39">
        <v>1.82</v>
      </c>
      <c r="AG929" s="80">
        <f t="shared" si="105"/>
        <v>2.275</v>
      </c>
      <c r="AH929" s="55">
        <f t="shared" si="2"/>
        <v>-2.061</v>
      </c>
      <c r="AI929" s="55">
        <f t="shared" si="9"/>
        <v>2.548</v>
      </c>
      <c r="AJ929" s="41">
        <f t="shared" si="3"/>
        <v>0.2052401747</v>
      </c>
      <c r="AK929" s="74"/>
      <c r="AL929" s="74"/>
      <c r="AM929" s="74"/>
      <c r="AN929" s="74"/>
      <c r="AO929" s="74"/>
      <c r="AP929" s="74"/>
      <c r="AQ929" s="74"/>
      <c r="AR929" s="74"/>
    </row>
    <row r="930" ht="15.75" customHeight="1">
      <c r="A930" s="305"/>
      <c r="B930" s="258" t="s">
        <v>45</v>
      </c>
      <c r="C930" s="306" t="s">
        <v>4359</v>
      </c>
      <c r="D930" s="182" t="s">
        <v>4360</v>
      </c>
      <c r="E930" s="396">
        <v>0.0</v>
      </c>
      <c r="F930" s="305">
        <v>0.0</v>
      </c>
      <c r="G930" s="26" t="s">
        <v>86</v>
      </c>
      <c r="H930" s="182" t="s">
        <v>4360</v>
      </c>
      <c r="I930" s="307" t="s">
        <v>147</v>
      </c>
      <c r="J930" s="308"/>
      <c r="K930" s="308"/>
      <c r="L930" s="308"/>
      <c r="M930" s="258"/>
      <c r="N930" s="305">
        <v>0.0</v>
      </c>
      <c r="O930" s="394">
        <v>0.0</v>
      </c>
      <c r="P930" s="309"/>
      <c r="Q930" s="309"/>
      <c r="R930" s="309"/>
      <c r="S930" s="258"/>
      <c r="T930" s="258"/>
      <c r="U930" s="258"/>
      <c r="V930" s="258"/>
      <c r="W930" s="258"/>
      <c r="X930" s="258"/>
      <c r="Y930" s="310"/>
      <c r="Z930" s="311">
        <v>2.29</v>
      </c>
      <c r="AA930" s="305" t="s">
        <v>187</v>
      </c>
      <c r="AB930" s="92" t="s">
        <v>4361</v>
      </c>
      <c r="AC930" s="93" t="s">
        <v>3370</v>
      </c>
      <c r="AD930" s="93" t="s">
        <v>99</v>
      </c>
      <c r="AE930" s="55" t="str">
        <f t="shared" si="57"/>
        <v>12</v>
      </c>
      <c r="AF930" s="39">
        <v>1.82</v>
      </c>
      <c r="AG930" s="80">
        <f t="shared" si="105"/>
        <v>2.275</v>
      </c>
      <c r="AH930" s="55">
        <f t="shared" si="2"/>
        <v>-2.061</v>
      </c>
      <c r="AI930" s="55">
        <f t="shared" si="9"/>
        <v>2.548</v>
      </c>
      <c r="AJ930" s="41">
        <f t="shared" si="3"/>
        <v>0.2052401747</v>
      </c>
      <c r="AK930" s="74"/>
      <c r="AL930" s="74"/>
      <c r="AM930" s="74"/>
      <c r="AN930" s="74"/>
      <c r="AO930" s="74"/>
      <c r="AP930" s="74"/>
      <c r="AQ930" s="74"/>
      <c r="AR930" s="74"/>
    </row>
    <row r="931" ht="15.75" customHeight="1">
      <c r="A931" s="290"/>
      <c r="B931" s="263" t="s">
        <v>45</v>
      </c>
      <c r="C931" s="291" t="s">
        <v>4362</v>
      </c>
      <c r="D931" s="292" t="s">
        <v>4363</v>
      </c>
      <c r="E931" s="333">
        <v>0.0</v>
      </c>
      <c r="F931" s="290">
        <v>0.0</v>
      </c>
      <c r="G931" s="63" t="s">
        <v>86</v>
      </c>
      <c r="H931" s="292" t="s">
        <v>4363</v>
      </c>
      <c r="I931" s="117" t="s">
        <v>147</v>
      </c>
      <c r="J931" s="293"/>
      <c r="K931" s="293"/>
      <c r="L931" s="293"/>
      <c r="M931" s="263"/>
      <c r="N931" s="290">
        <v>0.0</v>
      </c>
      <c r="O931" s="395">
        <v>0.0</v>
      </c>
      <c r="P931" s="294"/>
      <c r="Q931" s="294"/>
      <c r="R931" s="294"/>
      <c r="S931" s="263"/>
      <c r="T931" s="263"/>
      <c r="U931" s="263"/>
      <c r="V931" s="263"/>
      <c r="W931" s="263"/>
      <c r="X931" s="263"/>
      <c r="Y931" s="295"/>
      <c r="Z931" s="296">
        <v>2.19</v>
      </c>
      <c r="AA931" s="290" t="s">
        <v>167</v>
      </c>
      <c r="AB931" s="104" t="s">
        <v>4364</v>
      </c>
      <c r="AC931" s="72" t="s">
        <v>3370</v>
      </c>
      <c r="AD931" s="72" t="s">
        <v>99</v>
      </c>
      <c r="AE931" s="74" t="str">
        <f t="shared" si="57"/>
        <v>12</v>
      </c>
      <c r="AF931" s="74">
        <v>1.59</v>
      </c>
      <c r="AG931" s="75">
        <v>2.07</v>
      </c>
      <c r="AH931" s="74">
        <f t="shared" si="2"/>
        <v>-1.971</v>
      </c>
      <c r="AI931" s="74">
        <f t="shared" si="9"/>
        <v>2.226</v>
      </c>
      <c r="AJ931" s="41">
        <f t="shared" si="3"/>
        <v>0.2739726027</v>
      </c>
      <c r="AK931" s="74"/>
      <c r="AL931" s="74"/>
      <c r="AM931" s="74"/>
      <c r="AN931" s="74"/>
      <c r="AO931" s="74"/>
      <c r="AP931" s="74"/>
      <c r="AQ931" s="74"/>
      <c r="AR931" s="74"/>
    </row>
    <row r="932" ht="15.75" customHeight="1">
      <c r="A932" s="300"/>
      <c r="B932" s="255" t="s">
        <v>45</v>
      </c>
      <c r="C932" s="301" t="s">
        <v>4365</v>
      </c>
      <c r="D932" s="94" t="s">
        <v>4366</v>
      </c>
      <c r="E932" s="397">
        <v>1.0</v>
      </c>
      <c r="F932" s="300">
        <v>0.0</v>
      </c>
      <c r="G932" s="42" t="s">
        <v>47</v>
      </c>
      <c r="H932" s="94" t="s">
        <v>4366</v>
      </c>
      <c r="I932" s="230" t="s">
        <v>147</v>
      </c>
      <c r="J932" s="302"/>
      <c r="K932" s="302"/>
      <c r="L932" s="302"/>
      <c r="M932" s="255"/>
      <c r="N932" s="300">
        <v>1.0</v>
      </c>
      <c r="O932" s="398">
        <v>1000.0</v>
      </c>
      <c r="P932" s="303"/>
      <c r="Q932" s="303"/>
      <c r="R932" s="303"/>
      <c r="S932" s="255"/>
      <c r="T932" s="255"/>
      <c r="U932" s="255"/>
      <c r="V932" s="255"/>
      <c r="W932" s="255"/>
      <c r="X932" s="255"/>
      <c r="Y932" s="277"/>
      <c r="Z932" s="304">
        <v>2.19</v>
      </c>
      <c r="AA932" s="300" t="s">
        <v>167</v>
      </c>
      <c r="AB932" s="53" t="s">
        <v>4367</v>
      </c>
      <c r="AC932" s="54" t="s">
        <v>3370</v>
      </c>
      <c r="AD932" s="54" t="s">
        <v>99</v>
      </c>
      <c r="AE932" s="55" t="str">
        <f t="shared" si="57"/>
        <v>12</v>
      </c>
      <c r="AF932" s="55">
        <v>1.59</v>
      </c>
      <c r="AG932" s="56">
        <v>2.07</v>
      </c>
      <c r="AH932" s="55">
        <f t="shared" si="2"/>
        <v>-1.971</v>
      </c>
      <c r="AI932" s="55">
        <f t="shared" si="9"/>
        <v>2.226</v>
      </c>
      <c r="AJ932" s="41">
        <f t="shared" si="3"/>
        <v>0.2739726027</v>
      </c>
      <c r="AK932" s="55"/>
      <c r="AL932" s="55"/>
      <c r="AM932" s="55"/>
      <c r="AN932" s="55"/>
      <c r="AO932" s="55"/>
      <c r="AP932" s="55"/>
      <c r="AQ932" s="55"/>
      <c r="AR932" s="55"/>
    </row>
    <row r="933" ht="15.75" customHeight="1">
      <c r="A933" s="300"/>
      <c r="B933" s="255" t="s">
        <v>45</v>
      </c>
      <c r="C933" s="301" t="s">
        <v>4368</v>
      </c>
      <c r="D933" s="94" t="s">
        <v>4369</v>
      </c>
      <c r="E933" s="397">
        <v>1.0</v>
      </c>
      <c r="F933" s="300">
        <v>0.0</v>
      </c>
      <c r="G933" s="42" t="s">
        <v>47</v>
      </c>
      <c r="H933" s="78" t="s">
        <v>4369</v>
      </c>
      <c r="I933" s="230" t="s">
        <v>147</v>
      </c>
      <c r="J933" s="302"/>
      <c r="K933" s="302"/>
      <c r="L933" s="302"/>
      <c r="M933" s="255"/>
      <c r="N933" s="300">
        <v>1.0</v>
      </c>
      <c r="O933" s="398">
        <v>1000.0</v>
      </c>
      <c r="P933" s="303"/>
      <c r="Q933" s="303"/>
      <c r="R933" s="303"/>
      <c r="S933" s="255"/>
      <c r="T933" s="255"/>
      <c r="U933" s="255"/>
      <c r="V933" s="255"/>
      <c r="W933" s="255"/>
      <c r="X933" s="255"/>
      <c r="Y933" s="277"/>
      <c r="Z933" s="304">
        <v>2.19</v>
      </c>
      <c r="AA933" s="300" t="s">
        <v>167</v>
      </c>
      <c r="AB933" s="53" t="s">
        <v>4370</v>
      </c>
      <c r="AC933" s="54" t="s">
        <v>3370</v>
      </c>
      <c r="AD933" s="54" t="s">
        <v>99</v>
      </c>
      <c r="AE933" s="55" t="str">
        <f t="shared" si="57"/>
        <v>12</v>
      </c>
      <c r="AF933" s="55">
        <v>1.59</v>
      </c>
      <c r="AG933" s="56">
        <v>2.07</v>
      </c>
      <c r="AH933" s="55">
        <f t="shared" si="2"/>
        <v>-1.971</v>
      </c>
      <c r="AI933" s="55">
        <f t="shared" si="9"/>
        <v>2.226</v>
      </c>
      <c r="AJ933" s="41">
        <f t="shared" si="3"/>
        <v>0.2739726027</v>
      </c>
      <c r="AK933" s="55"/>
      <c r="AL933" s="55"/>
      <c r="AM933" s="55"/>
      <c r="AN933" s="55"/>
      <c r="AO933" s="55"/>
      <c r="AP933" s="55"/>
      <c r="AQ933" s="55"/>
      <c r="AR933" s="55"/>
    </row>
    <row r="934" ht="15.75" customHeight="1">
      <c r="A934" s="290"/>
      <c r="B934" s="263" t="s">
        <v>45</v>
      </c>
      <c r="C934" s="291" t="s">
        <v>4371</v>
      </c>
      <c r="D934" s="292" t="s">
        <v>4372</v>
      </c>
      <c r="E934" s="333">
        <v>0.0</v>
      </c>
      <c r="F934" s="290">
        <v>0.0</v>
      </c>
      <c r="G934" s="63" t="s">
        <v>86</v>
      </c>
      <c r="H934" s="102" t="s">
        <v>4372</v>
      </c>
      <c r="I934" s="117" t="s">
        <v>147</v>
      </c>
      <c r="J934" s="293"/>
      <c r="K934" s="293"/>
      <c r="L934" s="293"/>
      <c r="M934" s="263"/>
      <c r="N934" s="290">
        <v>0.0</v>
      </c>
      <c r="O934" s="395">
        <v>0.0</v>
      </c>
      <c r="P934" s="294"/>
      <c r="Q934" s="294"/>
      <c r="R934" s="294"/>
      <c r="S934" s="263"/>
      <c r="T934" s="263"/>
      <c r="U934" s="263"/>
      <c r="V934" s="263"/>
      <c r="W934" s="263"/>
      <c r="X934" s="263"/>
      <c r="Y934" s="295"/>
      <c r="Z934" s="296">
        <v>2.19</v>
      </c>
      <c r="AA934" s="290" t="s">
        <v>167</v>
      </c>
      <c r="AB934" s="104" t="s">
        <v>4373</v>
      </c>
      <c r="AC934" s="72" t="s">
        <v>3370</v>
      </c>
      <c r="AD934" s="72" t="s">
        <v>99</v>
      </c>
      <c r="AE934" s="74" t="str">
        <f t="shared" si="57"/>
        <v>12</v>
      </c>
      <c r="AF934" s="74">
        <v>1.59</v>
      </c>
      <c r="AG934" s="75">
        <v>2.07</v>
      </c>
      <c r="AH934" s="74">
        <f t="shared" si="2"/>
        <v>-1.971</v>
      </c>
      <c r="AI934" s="74">
        <f t="shared" si="9"/>
        <v>2.226</v>
      </c>
      <c r="AJ934" s="41">
        <f t="shared" si="3"/>
        <v>0.2739726027</v>
      </c>
      <c r="AK934" s="74"/>
      <c r="AL934" s="74"/>
      <c r="AM934" s="74"/>
      <c r="AN934" s="74"/>
      <c r="AO934" s="74"/>
      <c r="AP934" s="74"/>
      <c r="AQ934" s="74"/>
      <c r="AR934" s="74"/>
    </row>
    <row r="935" ht="15.75" customHeight="1">
      <c r="A935" s="297"/>
      <c r="B935" s="143" t="s">
        <v>45</v>
      </c>
      <c r="C935" s="298" t="s">
        <v>4374</v>
      </c>
      <c r="D935" s="299" t="s">
        <v>4375</v>
      </c>
      <c r="E935" s="290">
        <v>0.0</v>
      </c>
      <c r="F935" s="290">
        <v>0.0</v>
      </c>
      <c r="G935" s="63" t="s">
        <v>86</v>
      </c>
      <c r="H935" s="292" t="s">
        <v>4376</v>
      </c>
      <c r="I935" s="117" t="s">
        <v>4377</v>
      </c>
      <c r="J935" s="293"/>
      <c r="K935" s="293"/>
      <c r="L935" s="293"/>
      <c r="M935" s="263"/>
      <c r="N935" s="290">
        <v>0.0</v>
      </c>
      <c r="O935" s="395">
        <v>0.0</v>
      </c>
      <c r="P935" s="294"/>
      <c r="Q935" s="294"/>
      <c r="R935" s="294"/>
      <c r="S935" s="263"/>
      <c r="T935" s="263"/>
      <c r="U935" s="263"/>
      <c r="V935" s="263"/>
      <c r="W935" s="263"/>
      <c r="X935" s="263"/>
      <c r="Y935" s="295"/>
      <c r="Z935" s="296">
        <v>1.29</v>
      </c>
      <c r="AA935" s="290" t="s">
        <v>167</v>
      </c>
      <c r="AB935" s="115" t="s">
        <v>4378</v>
      </c>
      <c r="AC935" s="72" t="s">
        <v>3370</v>
      </c>
      <c r="AD935" s="72" t="s">
        <v>99</v>
      </c>
      <c r="AE935" s="55" t="str">
        <f t="shared" si="57"/>
        <v>12</v>
      </c>
      <c r="AF935" s="74">
        <v>0.96</v>
      </c>
      <c r="AG935" s="80">
        <f t="shared" ref="AG935:AG937" si="106">AF935*0.4+AF935</f>
        <v>1.344</v>
      </c>
      <c r="AH935" s="55">
        <f t="shared" si="2"/>
        <v>-1.161</v>
      </c>
      <c r="AI935" s="55">
        <f t="shared" si="9"/>
        <v>1.344</v>
      </c>
      <c r="AJ935" s="41">
        <f t="shared" si="3"/>
        <v>0.2558139535</v>
      </c>
      <c r="AK935" s="74"/>
      <c r="AL935" s="74"/>
      <c r="AM935" s="74"/>
      <c r="AN935" s="74"/>
      <c r="AO935" s="74"/>
      <c r="AP935" s="74"/>
      <c r="AQ935" s="74"/>
      <c r="AR935" s="74"/>
    </row>
    <row r="936" ht="15.75" customHeight="1">
      <c r="A936" s="215"/>
      <c r="B936" s="143" t="s">
        <v>45</v>
      </c>
      <c r="C936" s="61" t="s">
        <v>4379</v>
      </c>
      <c r="D936" s="62" t="s">
        <v>4380</v>
      </c>
      <c r="E936" s="63">
        <v>0.0</v>
      </c>
      <c r="F936" s="63">
        <v>0.0</v>
      </c>
      <c r="G936" s="63" t="s">
        <v>86</v>
      </c>
      <c r="H936" s="102" t="s">
        <v>4381</v>
      </c>
      <c r="I936" s="64" t="s">
        <v>4382</v>
      </c>
      <c r="J936" s="65"/>
      <c r="K936" s="65"/>
      <c r="L936" s="65"/>
      <c r="M936" s="66"/>
      <c r="N936" s="63">
        <v>0.0</v>
      </c>
      <c r="O936" s="67">
        <v>0.0</v>
      </c>
      <c r="P936" s="68"/>
      <c r="Q936" s="68"/>
      <c r="R936" s="68"/>
      <c r="S936" s="66"/>
      <c r="T936" s="66"/>
      <c r="U936" s="66"/>
      <c r="V936" s="66"/>
      <c r="W936" s="66"/>
      <c r="X936" s="66"/>
      <c r="Y936" s="69"/>
      <c r="Z936" s="70">
        <v>1.29</v>
      </c>
      <c r="AA936" s="63" t="s">
        <v>167</v>
      </c>
      <c r="AB936" s="71" t="s">
        <v>4383</v>
      </c>
      <c r="AC936" s="72" t="s">
        <v>3370</v>
      </c>
      <c r="AD936" s="72" t="s">
        <v>99</v>
      </c>
      <c r="AE936" s="55" t="str">
        <f t="shared" si="57"/>
        <v>12</v>
      </c>
      <c r="AF936" s="74">
        <v>0.96</v>
      </c>
      <c r="AG936" s="80">
        <f t="shared" si="106"/>
        <v>1.344</v>
      </c>
      <c r="AH936" s="55">
        <f t="shared" si="2"/>
        <v>-1.161</v>
      </c>
      <c r="AI936" s="55">
        <f t="shared" si="9"/>
        <v>1.344</v>
      </c>
      <c r="AJ936" s="41">
        <f t="shared" si="3"/>
        <v>0.2558139535</v>
      </c>
      <c r="AK936" s="55"/>
      <c r="AL936" s="55"/>
      <c r="AM936" s="55"/>
      <c r="AN936" s="55"/>
      <c r="AO936" s="55"/>
      <c r="AP936" s="55"/>
      <c r="AQ936" s="55"/>
      <c r="AR936" s="55"/>
    </row>
    <row r="937" ht="15.75" customHeight="1">
      <c r="A937" s="297"/>
      <c r="B937" s="143" t="s">
        <v>45</v>
      </c>
      <c r="C937" s="298" t="s">
        <v>4384</v>
      </c>
      <c r="D937" s="340" t="s">
        <v>4385</v>
      </c>
      <c r="E937" s="290">
        <v>0.0</v>
      </c>
      <c r="F937" s="290">
        <v>0.0</v>
      </c>
      <c r="G937" s="290" t="s">
        <v>86</v>
      </c>
      <c r="H937" s="292" t="s">
        <v>4386</v>
      </c>
      <c r="I937" s="117" t="s">
        <v>4387</v>
      </c>
      <c r="J937" s="293"/>
      <c r="K937" s="293"/>
      <c r="L937" s="293"/>
      <c r="M937" s="263"/>
      <c r="N937" s="290">
        <v>0.0</v>
      </c>
      <c r="O937" s="395">
        <v>0.0</v>
      </c>
      <c r="P937" s="294"/>
      <c r="Q937" s="294"/>
      <c r="R937" s="294"/>
      <c r="S937" s="263"/>
      <c r="T937" s="263"/>
      <c r="U937" s="263"/>
      <c r="V937" s="263"/>
      <c r="W937" s="263"/>
      <c r="X937" s="263"/>
      <c r="Y937" s="295"/>
      <c r="Z937" s="296">
        <v>0.79</v>
      </c>
      <c r="AA937" s="290" t="s">
        <v>111</v>
      </c>
      <c r="AB937" s="71" t="s">
        <v>4388</v>
      </c>
      <c r="AC937" s="399" t="s">
        <v>3370</v>
      </c>
      <c r="AD937" s="72" t="s">
        <v>99</v>
      </c>
      <c r="AE937" s="55" t="str">
        <f t="shared" si="57"/>
        <v>12</v>
      </c>
      <c r="AF937" s="74">
        <v>0.55</v>
      </c>
      <c r="AG937" s="80">
        <f t="shared" si="106"/>
        <v>0.77</v>
      </c>
      <c r="AH937" s="55">
        <f t="shared" si="2"/>
        <v>-0.711</v>
      </c>
      <c r="AI937" s="55">
        <f t="shared" si="9"/>
        <v>0.77</v>
      </c>
      <c r="AJ937" s="41">
        <f t="shared" si="3"/>
        <v>0.3037974684</v>
      </c>
      <c r="AK937" s="74"/>
      <c r="AL937" s="74"/>
      <c r="AM937" s="74"/>
      <c r="AN937" s="74"/>
      <c r="AO937" s="74"/>
      <c r="AP937" s="74"/>
      <c r="AQ937" s="74"/>
      <c r="AR937" s="74"/>
    </row>
    <row r="938" ht="15.75" customHeight="1">
      <c r="A938" s="305"/>
      <c r="B938" s="258" t="s">
        <v>45</v>
      </c>
      <c r="C938" s="306" t="s">
        <v>4389</v>
      </c>
      <c r="D938" s="182" t="s">
        <v>4390</v>
      </c>
      <c r="E938" s="396">
        <v>0.0</v>
      </c>
      <c r="F938" s="305">
        <v>0.0</v>
      </c>
      <c r="G938" s="305" t="s">
        <v>86</v>
      </c>
      <c r="H938" s="182" t="s">
        <v>4390</v>
      </c>
      <c r="I938" s="307" t="s">
        <v>147</v>
      </c>
      <c r="J938" s="308"/>
      <c r="K938" s="308"/>
      <c r="L938" s="308"/>
      <c r="M938" s="258"/>
      <c r="N938" s="305">
        <v>0.0</v>
      </c>
      <c r="O938" s="394">
        <v>0.0</v>
      </c>
      <c r="P938" s="309"/>
      <c r="Q938" s="309"/>
      <c r="R938" s="309"/>
      <c r="S938" s="258"/>
      <c r="T938" s="258"/>
      <c r="U938" s="258"/>
      <c r="V938" s="258"/>
      <c r="W938" s="258"/>
      <c r="X938" s="258"/>
      <c r="Y938" s="310"/>
      <c r="Z938" s="311">
        <v>1.05</v>
      </c>
      <c r="AA938" s="305" t="s">
        <v>262</v>
      </c>
      <c r="AB938" s="37" t="s">
        <v>4391</v>
      </c>
      <c r="AC938" s="93" t="s">
        <v>3370</v>
      </c>
      <c r="AD938" s="93" t="s">
        <v>99</v>
      </c>
      <c r="AE938" s="55" t="str">
        <f t="shared" si="57"/>
        <v>12</v>
      </c>
      <c r="AF938" s="39">
        <v>0.83</v>
      </c>
      <c r="AG938" s="80">
        <f t="shared" ref="AG938:AG940" si="107">AF938*0.25+AF938</f>
        <v>1.0375</v>
      </c>
      <c r="AH938" s="55">
        <f t="shared" si="2"/>
        <v>-0.945</v>
      </c>
      <c r="AI938" s="55">
        <f t="shared" si="9"/>
        <v>1.162</v>
      </c>
      <c r="AJ938" s="41">
        <f t="shared" si="3"/>
        <v>0.2095238095</v>
      </c>
      <c r="AK938" s="74"/>
      <c r="AL938" s="74"/>
      <c r="AM938" s="74"/>
      <c r="AN938" s="74"/>
      <c r="AO938" s="74"/>
      <c r="AP938" s="74"/>
      <c r="AQ938" s="74"/>
      <c r="AR938" s="74"/>
    </row>
    <row r="939" ht="15.75" customHeight="1">
      <c r="A939" s="305"/>
      <c r="B939" s="258" t="s">
        <v>45</v>
      </c>
      <c r="C939" s="306" t="s">
        <v>4392</v>
      </c>
      <c r="D939" s="182" t="s">
        <v>4393</v>
      </c>
      <c r="E939" s="396">
        <v>0.0</v>
      </c>
      <c r="F939" s="305">
        <v>0.0</v>
      </c>
      <c r="G939" s="305" t="s">
        <v>86</v>
      </c>
      <c r="H939" s="182" t="s">
        <v>4393</v>
      </c>
      <c r="I939" s="307" t="s">
        <v>147</v>
      </c>
      <c r="J939" s="308"/>
      <c r="K939" s="308"/>
      <c r="L939" s="308"/>
      <c r="M939" s="258"/>
      <c r="N939" s="305">
        <v>0.0</v>
      </c>
      <c r="O939" s="394">
        <v>0.0</v>
      </c>
      <c r="P939" s="309"/>
      <c r="Q939" s="309"/>
      <c r="R939" s="309"/>
      <c r="S939" s="258"/>
      <c r="T939" s="258"/>
      <c r="U939" s="258"/>
      <c r="V939" s="258"/>
      <c r="W939" s="258"/>
      <c r="X939" s="258"/>
      <c r="Y939" s="310"/>
      <c r="Z939" s="311">
        <v>1.25</v>
      </c>
      <c r="AA939" s="305" t="s">
        <v>262</v>
      </c>
      <c r="AB939" s="37" t="s">
        <v>4394</v>
      </c>
      <c r="AC939" s="93" t="s">
        <v>3370</v>
      </c>
      <c r="AD939" s="93" t="s">
        <v>99</v>
      </c>
      <c r="AE939" s="55" t="str">
        <f t="shared" si="57"/>
        <v>12</v>
      </c>
      <c r="AF939" s="39">
        <v>1.0</v>
      </c>
      <c r="AG939" s="80">
        <f t="shared" si="107"/>
        <v>1.25</v>
      </c>
      <c r="AH939" s="55">
        <f t="shared" si="2"/>
        <v>-1.125</v>
      </c>
      <c r="AI939" s="55">
        <f t="shared" si="9"/>
        <v>1.4</v>
      </c>
      <c r="AJ939" s="41">
        <f t="shared" si="3"/>
        <v>0.2</v>
      </c>
      <c r="AK939" s="55"/>
      <c r="AL939" s="55"/>
      <c r="AM939" s="55"/>
      <c r="AN939" s="55"/>
      <c r="AO939" s="55"/>
      <c r="AP939" s="55"/>
      <c r="AQ939" s="55"/>
      <c r="AR939" s="55"/>
    </row>
    <row r="940" ht="15.75" customHeight="1">
      <c r="A940" s="305"/>
      <c r="B940" s="258" t="s">
        <v>45</v>
      </c>
      <c r="C940" s="306" t="s">
        <v>4395</v>
      </c>
      <c r="D940" s="182" t="s">
        <v>4396</v>
      </c>
      <c r="E940" s="396">
        <v>0.0</v>
      </c>
      <c r="F940" s="305">
        <v>0.0</v>
      </c>
      <c r="G940" s="305" t="s">
        <v>86</v>
      </c>
      <c r="H940" s="182" t="s">
        <v>4396</v>
      </c>
      <c r="I940" s="307" t="s">
        <v>147</v>
      </c>
      <c r="J940" s="308"/>
      <c r="K940" s="308"/>
      <c r="L940" s="308"/>
      <c r="M940" s="258"/>
      <c r="N940" s="305">
        <v>0.0</v>
      </c>
      <c r="O940" s="394">
        <v>0.0</v>
      </c>
      <c r="P940" s="309"/>
      <c r="Q940" s="309"/>
      <c r="R940" s="309"/>
      <c r="S940" s="258"/>
      <c r="T940" s="258"/>
      <c r="U940" s="258"/>
      <c r="V940" s="258"/>
      <c r="W940" s="258"/>
      <c r="X940" s="258"/>
      <c r="Y940" s="310"/>
      <c r="Z940" s="311">
        <v>1.05</v>
      </c>
      <c r="AA940" s="305" t="s">
        <v>111</v>
      </c>
      <c r="AB940" s="37" t="s">
        <v>4397</v>
      </c>
      <c r="AC940" s="93" t="s">
        <v>3370</v>
      </c>
      <c r="AD940" s="93" t="s">
        <v>99</v>
      </c>
      <c r="AE940" s="55" t="str">
        <f t="shared" si="57"/>
        <v>12</v>
      </c>
      <c r="AF940" s="39">
        <v>0.83</v>
      </c>
      <c r="AG940" s="80">
        <f t="shared" si="107"/>
        <v>1.0375</v>
      </c>
      <c r="AH940" s="55">
        <f t="shared" si="2"/>
        <v>-0.945</v>
      </c>
      <c r="AI940" s="55">
        <f t="shared" si="9"/>
        <v>1.162</v>
      </c>
      <c r="AJ940" s="41">
        <f t="shared" si="3"/>
        <v>0.2095238095</v>
      </c>
      <c r="AK940" s="55"/>
      <c r="AL940" s="55"/>
      <c r="AM940" s="55"/>
      <c r="AN940" s="55"/>
      <c r="AO940" s="55"/>
      <c r="AP940" s="55"/>
      <c r="AQ940" s="55"/>
      <c r="AR940" s="55"/>
    </row>
    <row r="941" ht="15.75" customHeight="1">
      <c r="A941" s="297"/>
      <c r="B941" s="143" t="s">
        <v>45</v>
      </c>
      <c r="C941" s="298" t="s">
        <v>4398</v>
      </c>
      <c r="D941" s="299" t="s">
        <v>4399</v>
      </c>
      <c r="E941" s="290">
        <v>0.0</v>
      </c>
      <c r="F941" s="290">
        <v>0.0</v>
      </c>
      <c r="G941" s="290" t="s">
        <v>86</v>
      </c>
      <c r="H941" s="292" t="s">
        <v>4400</v>
      </c>
      <c r="I941" s="117" t="s">
        <v>4401</v>
      </c>
      <c r="J941" s="293"/>
      <c r="K941" s="293"/>
      <c r="L941" s="293"/>
      <c r="M941" s="263"/>
      <c r="N941" s="290">
        <v>0.0</v>
      </c>
      <c r="O941" s="395">
        <v>0.0</v>
      </c>
      <c r="P941" s="294"/>
      <c r="Q941" s="294"/>
      <c r="R941" s="294"/>
      <c r="S941" s="263"/>
      <c r="T941" s="263"/>
      <c r="U941" s="263"/>
      <c r="V941" s="263"/>
      <c r="W941" s="263"/>
      <c r="X941" s="263"/>
      <c r="Y941" s="295"/>
      <c r="Z941" s="296">
        <v>0.89</v>
      </c>
      <c r="AA941" s="290" t="s">
        <v>111</v>
      </c>
      <c r="AB941" s="71" t="s">
        <v>4402</v>
      </c>
      <c r="AC941" s="72" t="s">
        <v>3370</v>
      </c>
      <c r="AD941" s="72" t="s">
        <v>99</v>
      </c>
      <c r="AE941" s="55" t="str">
        <f t="shared" si="57"/>
        <v>12</v>
      </c>
      <c r="AF941" s="74">
        <v>0.55</v>
      </c>
      <c r="AG941" s="80">
        <f>AF941*0.4+AF941</f>
        <v>0.77</v>
      </c>
      <c r="AH941" s="55">
        <f t="shared" si="2"/>
        <v>-0.801</v>
      </c>
      <c r="AI941" s="55">
        <f t="shared" si="9"/>
        <v>0.77</v>
      </c>
      <c r="AJ941" s="41">
        <f t="shared" si="3"/>
        <v>0.3820224719</v>
      </c>
      <c r="AK941" s="74"/>
      <c r="AL941" s="74"/>
      <c r="AM941" s="74"/>
      <c r="AN941" s="74"/>
      <c r="AO941" s="74"/>
      <c r="AP941" s="74"/>
      <c r="AQ941" s="74"/>
      <c r="AR941" s="74"/>
    </row>
    <row r="942" ht="15.75" customHeight="1">
      <c r="A942" s="305"/>
      <c r="B942" s="258" t="s">
        <v>45</v>
      </c>
      <c r="C942" s="306" t="s">
        <v>4403</v>
      </c>
      <c r="D942" s="182" t="s">
        <v>4404</v>
      </c>
      <c r="E942" s="396">
        <v>0.0</v>
      </c>
      <c r="F942" s="305">
        <v>0.0</v>
      </c>
      <c r="G942" s="305" t="s">
        <v>86</v>
      </c>
      <c r="H942" s="182" t="s">
        <v>4404</v>
      </c>
      <c r="I942" s="307" t="s">
        <v>147</v>
      </c>
      <c r="J942" s="308"/>
      <c r="K942" s="308"/>
      <c r="L942" s="308"/>
      <c r="M942" s="258"/>
      <c r="N942" s="305">
        <v>0.0</v>
      </c>
      <c r="O942" s="394">
        <v>0.0</v>
      </c>
      <c r="P942" s="309"/>
      <c r="Q942" s="309"/>
      <c r="R942" s="309"/>
      <c r="S942" s="258"/>
      <c r="T942" s="258"/>
      <c r="U942" s="258"/>
      <c r="V942" s="258"/>
      <c r="W942" s="258"/>
      <c r="X942" s="258"/>
      <c r="Y942" s="310"/>
      <c r="Z942" s="311">
        <v>1.1</v>
      </c>
      <c r="AA942" s="305" t="s">
        <v>256</v>
      </c>
      <c r="AB942" s="37" t="s">
        <v>4405</v>
      </c>
      <c r="AC942" s="93" t="s">
        <v>3370</v>
      </c>
      <c r="AD942" s="93" t="s">
        <v>99</v>
      </c>
      <c r="AE942" s="55" t="str">
        <f t="shared" si="57"/>
        <v>12</v>
      </c>
      <c r="AF942" s="39">
        <v>0.83</v>
      </c>
      <c r="AG942" s="80">
        <f t="shared" ref="AG942:AG943" si="108">AF942*0.25+AF942</f>
        <v>1.0375</v>
      </c>
      <c r="AH942" s="55">
        <f t="shared" si="2"/>
        <v>-0.99</v>
      </c>
      <c r="AI942" s="55">
        <f t="shared" si="9"/>
        <v>1.162</v>
      </c>
      <c r="AJ942" s="41">
        <f t="shared" si="3"/>
        <v>0.2454545455</v>
      </c>
      <c r="AK942" s="55"/>
      <c r="AL942" s="55"/>
      <c r="AM942" s="55"/>
      <c r="AN942" s="55"/>
      <c r="AO942" s="55"/>
      <c r="AP942" s="55"/>
      <c r="AQ942" s="55"/>
      <c r="AR942" s="55"/>
    </row>
    <row r="943" ht="15.75" customHeight="1">
      <c r="A943" s="300"/>
      <c r="B943" s="255" t="s">
        <v>45</v>
      </c>
      <c r="C943" s="301" t="s">
        <v>4406</v>
      </c>
      <c r="D943" s="94" t="s">
        <v>4407</v>
      </c>
      <c r="E943" s="397">
        <v>1.0</v>
      </c>
      <c r="F943" s="300">
        <v>0.0</v>
      </c>
      <c r="G943" s="300" t="s">
        <v>47</v>
      </c>
      <c r="H943" s="94" t="s">
        <v>4408</v>
      </c>
      <c r="I943" s="230" t="s">
        <v>147</v>
      </c>
      <c r="J943" s="302"/>
      <c r="K943" s="302"/>
      <c r="L943" s="302"/>
      <c r="M943" s="255"/>
      <c r="N943" s="300">
        <v>1.0</v>
      </c>
      <c r="O943" s="398">
        <v>1000.0</v>
      </c>
      <c r="P943" s="303"/>
      <c r="Q943" s="303"/>
      <c r="R943" s="303"/>
      <c r="S943" s="255"/>
      <c r="T943" s="255"/>
      <c r="U943" s="255"/>
      <c r="V943" s="255"/>
      <c r="W943" s="255"/>
      <c r="X943" s="255"/>
      <c r="Y943" s="277"/>
      <c r="Z943" s="304">
        <v>2.45</v>
      </c>
      <c r="AA943" s="300" t="s">
        <v>111</v>
      </c>
      <c r="AB943" s="53" t="s">
        <v>4409</v>
      </c>
      <c r="AC943" s="54" t="s">
        <v>3370</v>
      </c>
      <c r="AD943" s="54" t="s">
        <v>99</v>
      </c>
      <c r="AE943" s="55" t="str">
        <f t="shared" si="57"/>
        <v>12</v>
      </c>
      <c r="AF943" s="55">
        <v>1.88</v>
      </c>
      <c r="AG943" s="56">
        <f t="shared" si="108"/>
        <v>2.35</v>
      </c>
      <c r="AH943" s="55">
        <f t="shared" si="2"/>
        <v>-2.205</v>
      </c>
      <c r="AI943" s="55">
        <f t="shared" si="9"/>
        <v>2.632</v>
      </c>
      <c r="AJ943" s="41">
        <f t="shared" si="3"/>
        <v>0.2326530612</v>
      </c>
      <c r="AK943" s="55"/>
      <c r="AL943" s="55"/>
      <c r="AM943" s="55"/>
      <c r="AN943" s="55"/>
      <c r="AO943" s="55"/>
      <c r="AP943" s="55"/>
      <c r="AQ943" s="55"/>
      <c r="AR943" s="55"/>
    </row>
    <row r="944" ht="15.75" customHeight="1">
      <c r="A944" s="290"/>
      <c r="B944" s="263" t="s">
        <v>45</v>
      </c>
      <c r="C944" s="365" t="s">
        <v>4410</v>
      </c>
      <c r="D944" s="299" t="s">
        <v>4411</v>
      </c>
      <c r="E944" s="333">
        <v>0.0</v>
      </c>
      <c r="F944" s="290">
        <v>0.0</v>
      </c>
      <c r="G944" s="290" t="s">
        <v>86</v>
      </c>
      <c r="H944" s="292" t="s">
        <v>4412</v>
      </c>
      <c r="I944" s="117" t="s">
        <v>4413</v>
      </c>
      <c r="J944" s="293"/>
      <c r="K944" s="293"/>
      <c r="L944" s="293"/>
      <c r="M944" s="263"/>
      <c r="N944" s="290">
        <v>0.0</v>
      </c>
      <c r="O944" s="395">
        <v>0.0</v>
      </c>
      <c r="P944" s="294"/>
      <c r="Q944" s="294"/>
      <c r="R944" s="294"/>
      <c r="S944" s="263"/>
      <c r="T944" s="263"/>
      <c r="U944" s="263"/>
      <c r="V944" s="263"/>
      <c r="W944" s="263"/>
      <c r="X944" s="263"/>
      <c r="Y944" s="295"/>
      <c r="Z944" s="296">
        <v>1.65</v>
      </c>
      <c r="AA944" s="290" t="s">
        <v>111</v>
      </c>
      <c r="AB944" s="104" t="s">
        <v>4414</v>
      </c>
      <c r="AC944" s="72" t="s">
        <v>3370</v>
      </c>
      <c r="AD944" s="72" t="s">
        <v>92</v>
      </c>
      <c r="AE944" s="55" t="str">
        <f t="shared" si="57"/>
        <v>6</v>
      </c>
      <c r="AF944" s="74">
        <v>1.16</v>
      </c>
      <c r="AG944" s="80">
        <f t="shared" ref="AG944:AG949" si="109">AF944*0.4+AF944</f>
        <v>1.624</v>
      </c>
      <c r="AH944" s="55">
        <f t="shared" si="2"/>
        <v>-1.485</v>
      </c>
      <c r="AI944" s="55">
        <f t="shared" si="9"/>
        <v>1.624</v>
      </c>
      <c r="AJ944" s="41">
        <f t="shared" si="3"/>
        <v>0.296969697</v>
      </c>
      <c r="AK944" s="74"/>
      <c r="AL944" s="74"/>
      <c r="AM944" s="74"/>
      <c r="AN944" s="74"/>
      <c r="AO944" s="74"/>
      <c r="AP944" s="74"/>
      <c r="AQ944" s="74"/>
      <c r="AR944" s="74"/>
    </row>
    <row r="945" ht="15.75" customHeight="1">
      <c r="A945" s="353"/>
      <c r="B945" s="186" t="s">
        <v>45</v>
      </c>
      <c r="C945" s="388" t="s">
        <v>4415</v>
      </c>
      <c r="D945" s="400" t="s">
        <v>4416</v>
      </c>
      <c r="E945" s="396">
        <v>0.0</v>
      </c>
      <c r="F945" s="305">
        <v>0.0</v>
      </c>
      <c r="G945" s="305" t="s">
        <v>86</v>
      </c>
      <c r="H945" s="182" t="s">
        <v>4417</v>
      </c>
      <c r="I945" s="307" t="s">
        <v>4418</v>
      </c>
      <c r="J945" s="308"/>
      <c r="K945" s="308"/>
      <c r="L945" s="308"/>
      <c r="M945" s="258"/>
      <c r="N945" s="305">
        <v>0.0</v>
      </c>
      <c r="O945" s="394">
        <v>0.0</v>
      </c>
      <c r="P945" s="309"/>
      <c r="Q945" s="309"/>
      <c r="R945" s="309"/>
      <c r="S945" s="258"/>
      <c r="T945" s="258"/>
      <c r="U945" s="258"/>
      <c r="V945" s="258"/>
      <c r="W945" s="258"/>
      <c r="X945" s="258"/>
      <c r="Y945" s="310"/>
      <c r="Z945" s="311">
        <v>1.05</v>
      </c>
      <c r="AA945" s="305" t="s">
        <v>111</v>
      </c>
      <c r="AB945" s="37" t="s">
        <v>4419</v>
      </c>
      <c r="AC945" s="93" t="s">
        <v>3370</v>
      </c>
      <c r="AD945" s="93" t="s">
        <v>99</v>
      </c>
      <c r="AE945" s="55" t="str">
        <f t="shared" si="57"/>
        <v>12</v>
      </c>
      <c r="AF945" s="39">
        <v>0.83</v>
      </c>
      <c r="AG945" s="80">
        <f t="shared" si="109"/>
        <v>1.162</v>
      </c>
      <c r="AH945" s="55">
        <f t="shared" si="2"/>
        <v>-0.945</v>
      </c>
      <c r="AI945" s="55">
        <f t="shared" si="9"/>
        <v>1.162</v>
      </c>
      <c r="AJ945" s="41">
        <f t="shared" si="3"/>
        <v>0.2095238095</v>
      </c>
      <c r="AK945" s="55"/>
      <c r="AL945" s="55"/>
      <c r="AM945" s="55"/>
      <c r="AN945" s="55"/>
      <c r="AO945" s="55"/>
      <c r="AP945" s="55"/>
      <c r="AQ945" s="55"/>
      <c r="AR945" s="55"/>
    </row>
    <row r="946" ht="15.75" customHeight="1">
      <c r="A946" s="353"/>
      <c r="B946" s="186" t="s">
        <v>45</v>
      </c>
      <c r="C946" s="401" t="s">
        <v>4420</v>
      </c>
      <c r="D946" s="400" t="s">
        <v>4421</v>
      </c>
      <c r="E946" s="396">
        <v>0.0</v>
      </c>
      <c r="F946" s="305">
        <v>0.0</v>
      </c>
      <c r="G946" s="305" t="s">
        <v>86</v>
      </c>
      <c r="H946" s="182" t="s">
        <v>4422</v>
      </c>
      <c r="I946" s="307" t="s">
        <v>4423</v>
      </c>
      <c r="J946" s="308"/>
      <c r="K946" s="308"/>
      <c r="L946" s="308"/>
      <c r="M946" s="258"/>
      <c r="N946" s="305">
        <v>0.0</v>
      </c>
      <c r="O946" s="394">
        <v>0.0</v>
      </c>
      <c r="P946" s="309"/>
      <c r="Q946" s="309"/>
      <c r="R946" s="309"/>
      <c r="S946" s="258"/>
      <c r="T946" s="258"/>
      <c r="U946" s="258"/>
      <c r="V946" s="258"/>
      <c r="W946" s="258"/>
      <c r="X946" s="258"/>
      <c r="Y946" s="310"/>
      <c r="Z946" s="311">
        <v>1.05</v>
      </c>
      <c r="AA946" s="305" t="s">
        <v>111</v>
      </c>
      <c r="AB946" s="37" t="s">
        <v>4424</v>
      </c>
      <c r="AC946" s="93" t="s">
        <v>3370</v>
      </c>
      <c r="AD946" s="93" t="s">
        <v>99</v>
      </c>
      <c r="AE946" s="55" t="str">
        <f t="shared" si="57"/>
        <v>12</v>
      </c>
      <c r="AF946" s="39">
        <v>0.83</v>
      </c>
      <c r="AG946" s="80">
        <f t="shared" si="109"/>
        <v>1.162</v>
      </c>
      <c r="AH946" s="55">
        <f t="shared" si="2"/>
        <v>-0.945</v>
      </c>
      <c r="AI946" s="55">
        <f t="shared" si="9"/>
        <v>1.162</v>
      </c>
      <c r="AJ946" s="41">
        <f t="shared" si="3"/>
        <v>0.2095238095</v>
      </c>
      <c r="AK946" s="55"/>
      <c r="AL946" s="55"/>
      <c r="AM946" s="55"/>
      <c r="AN946" s="55"/>
      <c r="AO946" s="55"/>
      <c r="AP946" s="55"/>
      <c r="AQ946" s="55"/>
      <c r="AR946" s="55"/>
    </row>
    <row r="947" ht="15.75" customHeight="1">
      <c r="A947" s="305"/>
      <c r="B947" s="258" t="s">
        <v>45</v>
      </c>
      <c r="C947" s="306" t="s">
        <v>4425</v>
      </c>
      <c r="D947" s="182" t="s">
        <v>4426</v>
      </c>
      <c r="E947" s="396">
        <v>0.0</v>
      </c>
      <c r="F947" s="305">
        <v>0.0</v>
      </c>
      <c r="G947" s="305" t="s">
        <v>86</v>
      </c>
      <c r="H947" s="182" t="s">
        <v>4427</v>
      </c>
      <c r="I947" s="307" t="s">
        <v>4428</v>
      </c>
      <c r="J947" s="308"/>
      <c r="K947" s="308"/>
      <c r="L947" s="308"/>
      <c r="M947" s="258"/>
      <c r="N947" s="305">
        <v>0.0</v>
      </c>
      <c r="O947" s="394">
        <v>0.0</v>
      </c>
      <c r="P947" s="309"/>
      <c r="Q947" s="309"/>
      <c r="R947" s="309"/>
      <c r="S947" s="258"/>
      <c r="T947" s="258"/>
      <c r="U947" s="258"/>
      <c r="V947" s="258"/>
      <c r="W947" s="258"/>
      <c r="X947" s="258"/>
      <c r="Y947" s="310"/>
      <c r="Z947" s="311">
        <v>1.55</v>
      </c>
      <c r="AA947" s="305" t="s">
        <v>111</v>
      </c>
      <c r="AB947" s="37" t="s">
        <v>4429</v>
      </c>
      <c r="AC947" s="93" t="s">
        <v>3370</v>
      </c>
      <c r="AD947" s="93" t="s">
        <v>99</v>
      </c>
      <c r="AE947" s="55" t="str">
        <f t="shared" si="57"/>
        <v>12</v>
      </c>
      <c r="AF947" s="39">
        <v>1.24</v>
      </c>
      <c r="AG947" s="80">
        <f t="shared" si="109"/>
        <v>1.736</v>
      </c>
      <c r="AH947" s="55">
        <f t="shared" si="2"/>
        <v>-1.395</v>
      </c>
      <c r="AI947" s="55">
        <f t="shared" si="9"/>
        <v>1.736</v>
      </c>
      <c r="AJ947" s="41">
        <f t="shared" si="3"/>
        <v>0.2</v>
      </c>
      <c r="AK947" s="55"/>
      <c r="AL947" s="55"/>
      <c r="AM947" s="55"/>
      <c r="AN947" s="55"/>
      <c r="AO947" s="55"/>
      <c r="AP947" s="55"/>
      <c r="AQ947" s="55"/>
      <c r="AR947" s="55"/>
    </row>
    <row r="948" ht="15.75" customHeight="1">
      <c r="A948" s="305"/>
      <c r="B948" s="258" t="s">
        <v>45</v>
      </c>
      <c r="C948" s="402" t="s">
        <v>4430</v>
      </c>
      <c r="D948" s="182" t="s">
        <v>4431</v>
      </c>
      <c r="E948" s="396">
        <v>0.0</v>
      </c>
      <c r="F948" s="305">
        <v>0.0</v>
      </c>
      <c r="G948" s="305" t="s">
        <v>86</v>
      </c>
      <c r="H948" s="315" t="s">
        <v>4432</v>
      </c>
      <c r="I948" s="307" t="s">
        <v>147</v>
      </c>
      <c r="J948" s="308"/>
      <c r="K948" s="308"/>
      <c r="L948" s="308"/>
      <c r="M948" s="258"/>
      <c r="N948" s="305">
        <v>0.0</v>
      </c>
      <c r="O948" s="394">
        <v>0.0</v>
      </c>
      <c r="P948" s="309"/>
      <c r="Q948" s="309"/>
      <c r="R948" s="309"/>
      <c r="S948" s="258"/>
      <c r="T948" s="258"/>
      <c r="U948" s="258"/>
      <c r="V948" s="258"/>
      <c r="W948" s="258"/>
      <c r="X948" s="258"/>
      <c r="Y948" s="310"/>
      <c r="Z948" s="311">
        <v>2.0</v>
      </c>
      <c r="AA948" s="305" t="s">
        <v>111</v>
      </c>
      <c r="AB948" s="37" t="s">
        <v>4433</v>
      </c>
      <c r="AC948" s="93" t="s">
        <v>3370</v>
      </c>
      <c r="AD948" s="93" t="s">
        <v>99</v>
      </c>
      <c r="AE948" s="55" t="str">
        <f t="shared" si="57"/>
        <v>12</v>
      </c>
      <c r="AF948" s="39">
        <v>1.58</v>
      </c>
      <c r="AG948" s="80">
        <f t="shared" si="109"/>
        <v>2.212</v>
      </c>
      <c r="AH948" s="55">
        <f t="shared" si="2"/>
        <v>-1.8</v>
      </c>
      <c r="AI948" s="55">
        <f t="shared" si="9"/>
        <v>2.212</v>
      </c>
      <c r="AJ948" s="41">
        <f t="shared" si="3"/>
        <v>0.21</v>
      </c>
      <c r="AK948" s="74"/>
      <c r="AL948" s="74"/>
      <c r="AM948" s="74"/>
      <c r="AN948" s="74"/>
      <c r="AO948" s="74"/>
      <c r="AP948" s="74"/>
      <c r="AQ948" s="74"/>
      <c r="AR948" s="74"/>
    </row>
    <row r="949" ht="15.75" customHeight="1">
      <c r="A949" s="353"/>
      <c r="B949" s="186" t="s">
        <v>45</v>
      </c>
      <c r="C949" s="388" t="s">
        <v>4434</v>
      </c>
      <c r="D949" s="400" t="s">
        <v>4435</v>
      </c>
      <c r="E949" s="396">
        <v>0.0</v>
      </c>
      <c r="F949" s="305">
        <v>0.0</v>
      </c>
      <c r="G949" s="305" t="s">
        <v>86</v>
      </c>
      <c r="H949" s="403" t="s">
        <v>4435</v>
      </c>
      <c r="I949" s="307" t="s">
        <v>147</v>
      </c>
      <c r="J949" s="308"/>
      <c r="K949" s="308"/>
      <c r="L949" s="308"/>
      <c r="M949" s="258"/>
      <c r="N949" s="305">
        <v>0.0</v>
      </c>
      <c r="O949" s="394">
        <v>0.0</v>
      </c>
      <c r="P949" s="309"/>
      <c r="Q949" s="309"/>
      <c r="R949" s="309"/>
      <c r="S949" s="258"/>
      <c r="T949" s="258"/>
      <c r="U949" s="258"/>
      <c r="V949" s="258"/>
      <c r="W949" s="258"/>
      <c r="X949" s="258"/>
      <c r="Y949" s="310"/>
      <c r="Z949" s="311">
        <v>2.85</v>
      </c>
      <c r="AA949" s="305" t="s">
        <v>111</v>
      </c>
      <c r="AB949" s="37" t="s">
        <v>4436</v>
      </c>
      <c r="AC949" s="93" t="s">
        <v>3370</v>
      </c>
      <c r="AD949" s="93" t="s">
        <v>99</v>
      </c>
      <c r="AE949" s="55" t="str">
        <f t="shared" si="57"/>
        <v>12</v>
      </c>
      <c r="AF949" s="39">
        <v>2.25</v>
      </c>
      <c r="AG949" s="80">
        <f t="shared" si="109"/>
        <v>3.15</v>
      </c>
      <c r="AH949" s="55">
        <f t="shared" si="2"/>
        <v>-2.565</v>
      </c>
      <c r="AI949" s="55">
        <f t="shared" si="9"/>
        <v>3.15</v>
      </c>
      <c r="AJ949" s="41">
        <f t="shared" si="3"/>
        <v>0.2105263158</v>
      </c>
      <c r="AK949" s="74"/>
      <c r="AL949" s="74"/>
      <c r="AM949" s="74"/>
      <c r="AN949" s="74"/>
      <c r="AO949" s="74"/>
      <c r="AP949" s="74"/>
      <c r="AQ949" s="74"/>
      <c r="AR949" s="74"/>
    </row>
    <row r="950" ht="15.75" customHeight="1">
      <c r="A950" s="297"/>
      <c r="B950" s="143" t="s">
        <v>45</v>
      </c>
      <c r="C950" s="298" t="s">
        <v>4437</v>
      </c>
      <c r="D950" s="299" t="s">
        <v>4438</v>
      </c>
      <c r="E950" s="290">
        <v>0.0</v>
      </c>
      <c r="F950" s="290">
        <v>0.0</v>
      </c>
      <c r="G950" s="290" t="s">
        <v>86</v>
      </c>
      <c r="H950" s="292" t="s">
        <v>4439</v>
      </c>
      <c r="I950" s="117" t="s">
        <v>4440</v>
      </c>
      <c r="J950" s="293"/>
      <c r="K950" s="293"/>
      <c r="L950" s="293"/>
      <c r="M950" s="263"/>
      <c r="N950" s="290">
        <v>0.0</v>
      </c>
      <c r="O950" s="395">
        <v>0.0</v>
      </c>
      <c r="P950" s="294"/>
      <c r="Q950" s="294"/>
      <c r="R950" s="294"/>
      <c r="S950" s="263"/>
      <c r="T950" s="263"/>
      <c r="U950" s="263"/>
      <c r="V950" s="263"/>
      <c r="W950" s="263"/>
      <c r="X950" s="263"/>
      <c r="Y950" s="295"/>
      <c r="Z950" s="296">
        <v>2.89</v>
      </c>
      <c r="AA950" s="290" t="s">
        <v>187</v>
      </c>
      <c r="AB950" s="115" t="s">
        <v>4441</v>
      </c>
      <c r="AC950" s="72" t="s">
        <v>3370</v>
      </c>
      <c r="AD950" s="72" t="s">
        <v>99</v>
      </c>
      <c r="AE950" s="74" t="str">
        <f t="shared" si="57"/>
        <v>12</v>
      </c>
      <c r="AF950" s="74">
        <v>1.92</v>
      </c>
      <c r="AG950" s="75">
        <f>AF950*0.235+AF950</f>
        <v>2.3712</v>
      </c>
      <c r="AH950" s="74">
        <f t="shared" si="2"/>
        <v>-2.601</v>
      </c>
      <c r="AI950" s="74">
        <f t="shared" si="9"/>
        <v>2.688</v>
      </c>
      <c r="AJ950" s="41">
        <f t="shared" si="3"/>
        <v>0.3356401384</v>
      </c>
      <c r="AK950" s="74"/>
      <c r="AL950" s="74"/>
      <c r="AM950" s="74"/>
      <c r="AN950" s="74"/>
      <c r="AO950" s="74"/>
      <c r="AP950" s="74"/>
      <c r="AQ950" s="74"/>
      <c r="AR950" s="74"/>
    </row>
    <row r="951" ht="15.75" customHeight="1">
      <c r="A951" s="297"/>
      <c r="B951" s="143" t="s">
        <v>45</v>
      </c>
      <c r="C951" s="298" t="s">
        <v>4442</v>
      </c>
      <c r="D951" s="299" t="s">
        <v>4443</v>
      </c>
      <c r="E951" s="290">
        <v>0.0</v>
      </c>
      <c r="F951" s="290">
        <v>0.0</v>
      </c>
      <c r="G951" s="290" t="s">
        <v>86</v>
      </c>
      <c r="H951" s="292" t="s">
        <v>4444</v>
      </c>
      <c r="I951" s="117" t="s">
        <v>4445</v>
      </c>
      <c r="J951" s="293"/>
      <c r="K951" s="293"/>
      <c r="L951" s="293"/>
      <c r="M951" s="263"/>
      <c r="N951" s="290">
        <v>0.0</v>
      </c>
      <c r="O951" s="395">
        <v>0.0</v>
      </c>
      <c r="P951" s="294"/>
      <c r="Q951" s="294"/>
      <c r="R951" s="294"/>
      <c r="S951" s="263"/>
      <c r="T951" s="263"/>
      <c r="U951" s="263"/>
      <c r="V951" s="263"/>
      <c r="W951" s="263"/>
      <c r="X951" s="263"/>
      <c r="Y951" s="295"/>
      <c r="Z951" s="296">
        <v>1.89</v>
      </c>
      <c r="AA951" s="290" t="s">
        <v>111</v>
      </c>
      <c r="AB951" s="71" t="s">
        <v>4446</v>
      </c>
      <c r="AC951" s="72" t="s">
        <v>3370</v>
      </c>
      <c r="AD951" s="72" t="s">
        <v>99</v>
      </c>
      <c r="AE951" s="74" t="str">
        <f t="shared" si="57"/>
        <v>12</v>
      </c>
      <c r="AF951" s="74">
        <v>1.35</v>
      </c>
      <c r="AG951" s="80">
        <f t="shared" ref="AG951:AG952" si="110">AF951*0.3+AF951</f>
        <v>1.755</v>
      </c>
      <c r="AH951" s="55">
        <f t="shared" si="2"/>
        <v>-1.701</v>
      </c>
      <c r="AI951" s="55">
        <f t="shared" si="9"/>
        <v>1.89</v>
      </c>
      <c r="AJ951" s="41">
        <f t="shared" si="3"/>
        <v>0.2857142857</v>
      </c>
      <c r="AK951" s="74"/>
      <c r="AL951" s="74"/>
      <c r="AM951" s="74"/>
      <c r="AN951" s="74"/>
      <c r="AO951" s="74"/>
      <c r="AP951" s="74"/>
      <c r="AQ951" s="74"/>
      <c r="AR951" s="74"/>
    </row>
    <row r="952" ht="15.75" customHeight="1">
      <c r="A952" s="297"/>
      <c r="B952" s="143" t="s">
        <v>45</v>
      </c>
      <c r="C952" s="298" t="s">
        <v>4447</v>
      </c>
      <c r="D952" s="299" t="s">
        <v>4448</v>
      </c>
      <c r="E952" s="290">
        <v>0.0</v>
      </c>
      <c r="F952" s="290">
        <v>0.0</v>
      </c>
      <c r="G952" s="290" t="s">
        <v>86</v>
      </c>
      <c r="H952" s="292" t="s">
        <v>4449</v>
      </c>
      <c r="I952" s="404" t="s">
        <v>4450</v>
      </c>
      <c r="J952" s="293"/>
      <c r="K952" s="293"/>
      <c r="L952" s="293"/>
      <c r="M952" s="263"/>
      <c r="N952" s="290">
        <v>0.0</v>
      </c>
      <c r="O952" s="395">
        <v>0.0</v>
      </c>
      <c r="P952" s="294"/>
      <c r="Q952" s="294"/>
      <c r="R952" s="294"/>
      <c r="S952" s="263"/>
      <c r="T952" s="263"/>
      <c r="U952" s="263"/>
      <c r="V952" s="263"/>
      <c r="W952" s="263"/>
      <c r="X952" s="263"/>
      <c r="Y952" s="295"/>
      <c r="Z952" s="296">
        <v>1.89</v>
      </c>
      <c r="AA952" s="290" t="s">
        <v>111</v>
      </c>
      <c r="AB952" s="71" t="s">
        <v>4451</v>
      </c>
      <c r="AC952" s="72" t="s">
        <v>3370</v>
      </c>
      <c r="AD952" s="72" t="s">
        <v>99</v>
      </c>
      <c r="AE952" s="74" t="str">
        <f t="shared" si="57"/>
        <v>12</v>
      </c>
      <c r="AF952" s="74">
        <v>1.33</v>
      </c>
      <c r="AG952" s="80">
        <f t="shared" si="110"/>
        <v>1.729</v>
      </c>
      <c r="AH952" s="55">
        <f t="shared" si="2"/>
        <v>-1.701</v>
      </c>
      <c r="AI952" s="55">
        <f t="shared" si="9"/>
        <v>1.862</v>
      </c>
      <c r="AJ952" s="41">
        <f t="shared" si="3"/>
        <v>0.2962962963</v>
      </c>
      <c r="AK952" s="74"/>
      <c r="AL952" s="74"/>
      <c r="AM952" s="74"/>
      <c r="AN952" s="74"/>
      <c r="AO952" s="74"/>
      <c r="AP952" s="74"/>
      <c r="AQ952" s="74"/>
      <c r="AR952" s="74"/>
    </row>
    <row r="953" ht="15.75" customHeight="1">
      <c r="A953" s="297"/>
      <c r="B953" s="143" t="s">
        <v>45</v>
      </c>
      <c r="C953" s="298" t="s">
        <v>4452</v>
      </c>
      <c r="D953" s="299" t="s">
        <v>4453</v>
      </c>
      <c r="E953" s="290">
        <v>0.0</v>
      </c>
      <c r="F953" s="290">
        <v>0.0</v>
      </c>
      <c r="G953" s="290" t="s">
        <v>86</v>
      </c>
      <c r="H953" s="292" t="s">
        <v>4454</v>
      </c>
      <c r="I953" s="117" t="s">
        <v>4455</v>
      </c>
      <c r="J953" s="293"/>
      <c r="K953" s="293"/>
      <c r="L953" s="293"/>
      <c r="M953" s="263"/>
      <c r="N953" s="290">
        <v>0.0</v>
      </c>
      <c r="O953" s="395">
        <v>0.0</v>
      </c>
      <c r="P953" s="294"/>
      <c r="Q953" s="294"/>
      <c r="R953" s="294"/>
      <c r="S953" s="263"/>
      <c r="T953" s="263"/>
      <c r="U953" s="263"/>
      <c r="V953" s="263"/>
      <c r="W953" s="263"/>
      <c r="X953" s="263"/>
      <c r="Y953" s="295"/>
      <c r="Z953" s="296">
        <v>0.75</v>
      </c>
      <c r="AA953" s="290" t="s">
        <v>1712</v>
      </c>
      <c r="AB953" s="71" t="s">
        <v>4456</v>
      </c>
      <c r="AC953" s="72" t="s">
        <v>3370</v>
      </c>
      <c r="AD953" s="72" t="s">
        <v>99</v>
      </c>
      <c r="AE953" s="74" t="str">
        <f t="shared" si="57"/>
        <v>12</v>
      </c>
      <c r="AF953" s="74">
        <v>0.52</v>
      </c>
      <c r="AG953" s="80">
        <f t="shared" ref="AG953:AG954" si="111">AF953*0.4+AF953</f>
        <v>0.728</v>
      </c>
      <c r="AH953" s="55">
        <f t="shared" si="2"/>
        <v>-0.675</v>
      </c>
      <c r="AI953" s="55">
        <f t="shared" si="9"/>
        <v>0.728</v>
      </c>
      <c r="AJ953" s="41">
        <f t="shared" si="3"/>
        <v>0.3066666667</v>
      </c>
      <c r="AK953" s="55"/>
      <c r="AL953" s="55"/>
      <c r="AM953" s="55"/>
      <c r="AN953" s="55"/>
      <c r="AO953" s="55"/>
      <c r="AP953" s="55"/>
      <c r="AQ953" s="55"/>
      <c r="AR953" s="55"/>
    </row>
    <row r="954" ht="15.75" customHeight="1">
      <c r="A954" s="297"/>
      <c r="B954" s="143" t="s">
        <v>45</v>
      </c>
      <c r="C954" s="298" t="s">
        <v>4457</v>
      </c>
      <c r="D954" s="299" t="s">
        <v>4458</v>
      </c>
      <c r="E954" s="290">
        <v>0.0</v>
      </c>
      <c r="F954" s="290">
        <v>0.0</v>
      </c>
      <c r="G954" s="290" t="s">
        <v>86</v>
      </c>
      <c r="H954" s="292" t="s">
        <v>4459</v>
      </c>
      <c r="I954" s="117" t="s">
        <v>4460</v>
      </c>
      <c r="J954" s="293"/>
      <c r="K954" s="293"/>
      <c r="L954" s="293"/>
      <c r="M954" s="263"/>
      <c r="N954" s="290">
        <v>0.0</v>
      </c>
      <c r="O954" s="395">
        <v>0.0</v>
      </c>
      <c r="P954" s="294"/>
      <c r="Q954" s="294"/>
      <c r="R954" s="294"/>
      <c r="S954" s="263"/>
      <c r="T954" s="263"/>
      <c r="U954" s="263"/>
      <c r="V954" s="263"/>
      <c r="W954" s="263"/>
      <c r="X954" s="263"/>
      <c r="Y954" s="295"/>
      <c r="Z954" s="296">
        <v>0.85</v>
      </c>
      <c r="AA954" s="290" t="s">
        <v>262</v>
      </c>
      <c r="AB954" s="71" t="s">
        <v>4461</v>
      </c>
      <c r="AC954" s="72" t="s">
        <v>3370</v>
      </c>
      <c r="AD954" s="72" t="s">
        <v>99</v>
      </c>
      <c r="AE954" s="55" t="str">
        <f t="shared" si="57"/>
        <v>12</v>
      </c>
      <c r="AF954" s="74">
        <v>0.65</v>
      </c>
      <c r="AG954" s="80">
        <f t="shared" si="111"/>
        <v>0.91</v>
      </c>
      <c r="AH954" s="55">
        <f t="shared" si="2"/>
        <v>-0.765</v>
      </c>
      <c r="AI954" s="55">
        <f t="shared" si="9"/>
        <v>0.91</v>
      </c>
      <c r="AJ954" s="41">
        <f t="shared" si="3"/>
        <v>0.2352941176</v>
      </c>
      <c r="AK954" s="55"/>
      <c r="AL954" s="55"/>
      <c r="AM954" s="55"/>
      <c r="AN954" s="55"/>
      <c r="AO954" s="55"/>
      <c r="AP954" s="55"/>
      <c r="AQ954" s="55"/>
      <c r="AR954" s="55"/>
    </row>
    <row r="955" ht="15.75" customHeight="1">
      <c r="A955" s="297"/>
      <c r="B955" s="252" t="s">
        <v>45</v>
      </c>
      <c r="C955" s="298" t="s">
        <v>4462</v>
      </c>
      <c r="D955" s="299" t="s">
        <v>4463</v>
      </c>
      <c r="E955" s="333">
        <v>0.0</v>
      </c>
      <c r="F955" s="290">
        <v>0.0</v>
      </c>
      <c r="G955" s="290" t="s">
        <v>86</v>
      </c>
      <c r="H955" s="292" t="s">
        <v>4464</v>
      </c>
      <c r="I955" s="117" t="s">
        <v>4465</v>
      </c>
      <c r="J955" s="293"/>
      <c r="K955" s="293"/>
      <c r="L955" s="293"/>
      <c r="M955" s="263"/>
      <c r="N955" s="290">
        <v>0.0</v>
      </c>
      <c r="O955" s="395">
        <v>0.0</v>
      </c>
      <c r="P955" s="294"/>
      <c r="Q955" s="294"/>
      <c r="R955" s="294"/>
      <c r="S955" s="263"/>
      <c r="T955" s="263"/>
      <c r="U955" s="263"/>
      <c r="V955" s="263"/>
      <c r="W955" s="263"/>
      <c r="X955" s="263"/>
      <c r="Y955" s="295"/>
      <c r="Z955" s="296">
        <v>0.8</v>
      </c>
      <c r="AA955" s="290" t="s">
        <v>111</v>
      </c>
      <c r="AB955" s="71" t="s">
        <v>4466</v>
      </c>
      <c r="AC955" s="72" t="s">
        <v>3370</v>
      </c>
      <c r="AD955" s="405" t="s">
        <v>99</v>
      </c>
      <c r="AE955" s="74" t="str">
        <f t="shared" si="57"/>
        <v>12</v>
      </c>
      <c r="AF955" s="74">
        <v>0.54</v>
      </c>
      <c r="AG955" s="75">
        <f>AF955*0.39+AF955</f>
        <v>0.7506</v>
      </c>
      <c r="AH955" s="74">
        <f t="shared" si="2"/>
        <v>-0.72</v>
      </c>
      <c r="AI955" s="74">
        <f t="shared" si="9"/>
        <v>0.756</v>
      </c>
      <c r="AJ955" s="41">
        <f t="shared" si="3"/>
        <v>0.325</v>
      </c>
      <c r="AK955" s="74"/>
      <c r="AL955" s="74"/>
      <c r="AM955" s="74"/>
      <c r="AN955" s="74"/>
      <c r="AO955" s="74"/>
      <c r="AP955" s="74"/>
      <c r="AQ955" s="74"/>
      <c r="AR955" s="74"/>
    </row>
    <row r="956" ht="15.75" customHeight="1">
      <c r="A956" s="351"/>
      <c r="B956" s="252" t="s">
        <v>45</v>
      </c>
      <c r="C956" s="298" t="s">
        <v>4467</v>
      </c>
      <c r="D956" s="299" t="s">
        <v>4468</v>
      </c>
      <c r="E956" s="333">
        <v>0.0</v>
      </c>
      <c r="F956" s="290">
        <v>0.0</v>
      </c>
      <c r="G956" s="290" t="s">
        <v>86</v>
      </c>
      <c r="H956" s="292" t="s">
        <v>4469</v>
      </c>
      <c r="I956" s="117" t="s">
        <v>4470</v>
      </c>
      <c r="J956" s="293"/>
      <c r="K956" s="293"/>
      <c r="L956" s="293"/>
      <c r="M956" s="263"/>
      <c r="N956" s="290">
        <v>0.0</v>
      </c>
      <c r="O956" s="395">
        <v>0.0</v>
      </c>
      <c r="P956" s="294"/>
      <c r="Q956" s="294"/>
      <c r="R956" s="294"/>
      <c r="S956" s="263"/>
      <c r="T956" s="263"/>
      <c r="U956" s="263"/>
      <c r="V956" s="263"/>
      <c r="W956" s="263"/>
      <c r="X956" s="263"/>
      <c r="Y956" s="295"/>
      <c r="Z956" s="296">
        <v>2.49</v>
      </c>
      <c r="AA956" s="290" t="s">
        <v>97</v>
      </c>
      <c r="AB956" s="71" t="s">
        <v>4471</v>
      </c>
      <c r="AC956" s="72" t="s">
        <v>3370</v>
      </c>
      <c r="AD956" s="72" t="s">
        <v>92</v>
      </c>
      <c r="AE956" s="74" t="str">
        <f t="shared" si="57"/>
        <v>6</v>
      </c>
      <c r="AF956" s="74">
        <v>1.0</v>
      </c>
      <c r="AG956" s="75">
        <f t="shared" ref="AG956:AG957" si="112">AF956*0.75+AF956</f>
        <v>1.75</v>
      </c>
      <c r="AH956" s="74">
        <f t="shared" si="2"/>
        <v>-2.241</v>
      </c>
      <c r="AI956" s="74">
        <f t="shared" si="9"/>
        <v>1.4</v>
      </c>
      <c r="AJ956" s="41">
        <f t="shared" si="3"/>
        <v>0.5983935743</v>
      </c>
      <c r="AK956" s="74"/>
      <c r="AL956" s="74"/>
      <c r="AM956" s="74"/>
      <c r="AN956" s="74"/>
      <c r="AO956" s="74"/>
      <c r="AP956" s="74"/>
      <c r="AQ956" s="74"/>
      <c r="AR956" s="74"/>
    </row>
    <row r="957" ht="15.75" customHeight="1">
      <c r="A957" s="351"/>
      <c r="B957" s="252" t="s">
        <v>45</v>
      </c>
      <c r="C957" s="298" t="s">
        <v>4467</v>
      </c>
      <c r="D957" s="299" t="s">
        <v>4468</v>
      </c>
      <c r="E957" s="333">
        <v>0.0</v>
      </c>
      <c r="F957" s="290">
        <v>0.0</v>
      </c>
      <c r="G957" s="290" t="s">
        <v>86</v>
      </c>
      <c r="H957" s="292" t="s">
        <v>4469</v>
      </c>
      <c r="I957" s="117" t="s">
        <v>4470</v>
      </c>
      <c r="J957" s="293"/>
      <c r="K957" s="293"/>
      <c r="L957" s="293"/>
      <c r="M957" s="263"/>
      <c r="N957" s="290">
        <v>0.0</v>
      </c>
      <c r="O957" s="395">
        <v>0.0</v>
      </c>
      <c r="P957" s="294"/>
      <c r="Q957" s="294"/>
      <c r="R957" s="294"/>
      <c r="S957" s="263"/>
      <c r="T957" s="263"/>
      <c r="U957" s="263"/>
      <c r="V957" s="263"/>
      <c r="W957" s="263"/>
      <c r="X957" s="263"/>
      <c r="Y957" s="295"/>
      <c r="Z957" s="296">
        <v>2.49</v>
      </c>
      <c r="AA957" s="290" t="s">
        <v>97</v>
      </c>
      <c r="AB957" s="71" t="s">
        <v>4471</v>
      </c>
      <c r="AC957" s="72" t="s">
        <v>3370</v>
      </c>
      <c r="AD957" s="72" t="s">
        <v>92</v>
      </c>
      <c r="AE957" s="74" t="str">
        <f t="shared" si="57"/>
        <v>6</v>
      </c>
      <c r="AF957" s="74">
        <v>1.0</v>
      </c>
      <c r="AG957" s="75">
        <f t="shared" si="112"/>
        <v>1.75</v>
      </c>
      <c r="AH957" s="74">
        <f t="shared" si="2"/>
        <v>-2.241</v>
      </c>
      <c r="AI957" s="74">
        <f t="shared" si="9"/>
        <v>1.4</v>
      </c>
      <c r="AJ957" s="41">
        <f t="shared" si="3"/>
        <v>0.5983935743</v>
      </c>
      <c r="AK957" s="74"/>
      <c r="AL957" s="74"/>
      <c r="AM957" s="74"/>
      <c r="AN957" s="74"/>
      <c r="AO957" s="74"/>
      <c r="AP957" s="74"/>
      <c r="AQ957" s="74"/>
      <c r="AR957" s="74"/>
    </row>
    <row r="958" ht="15.75" customHeight="1">
      <c r="A958" s="297"/>
      <c r="B958" s="143" t="s">
        <v>45</v>
      </c>
      <c r="C958" s="298" t="s">
        <v>4472</v>
      </c>
      <c r="D958" s="299" t="s">
        <v>4473</v>
      </c>
      <c r="E958" s="290">
        <v>0.0</v>
      </c>
      <c r="F958" s="290">
        <v>0.0</v>
      </c>
      <c r="G958" s="290" t="s">
        <v>86</v>
      </c>
      <c r="H958" s="292" t="s">
        <v>4474</v>
      </c>
      <c r="I958" s="117" t="s">
        <v>4475</v>
      </c>
      <c r="J958" s="293"/>
      <c r="K958" s="293"/>
      <c r="L958" s="293"/>
      <c r="M958" s="263"/>
      <c r="N958" s="290">
        <v>0.0</v>
      </c>
      <c r="O958" s="395">
        <v>0.0</v>
      </c>
      <c r="P958" s="294"/>
      <c r="Q958" s="294"/>
      <c r="R958" s="294"/>
      <c r="S958" s="263"/>
      <c r="T958" s="263"/>
      <c r="U958" s="263"/>
      <c r="V958" s="263"/>
      <c r="W958" s="263"/>
      <c r="X958" s="263"/>
      <c r="Y958" s="295"/>
      <c r="Z958" s="296">
        <v>1.99</v>
      </c>
      <c r="AA958" s="290" t="s">
        <v>262</v>
      </c>
      <c r="AB958" s="115" t="s">
        <v>4476</v>
      </c>
      <c r="AC958" s="72" t="s">
        <v>3370</v>
      </c>
      <c r="AD958" s="72" t="s">
        <v>99</v>
      </c>
      <c r="AE958" s="74" t="str">
        <f t="shared" si="57"/>
        <v>12</v>
      </c>
      <c r="AF958" s="74">
        <v>0.9</v>
      </c>
      <c r="AG958" s="75">
        <f t="shared" ref="AG958:AG961" si="113">AF958*0.4+AF958</f>
        <v>1.26</v>
      </c>
      <c r="AH958" s="55">
        <f t="shared" si="2"/>
        <v>-1.791</v>
      </c>
      <c r="AI958" s="55">
        <f t="shared" si="9"/>
        <v>1.26</v>
      </c>
      <c r="AJ958" s="41">
        <f t="shared" si="3"/>
        <v>0.5477386935</v>
      </c>
      <c r="AK958" s="55"/>
      <c r="AL958" s="55"/>
      <c r="AM958" s="55"/>
      <c r="AN958" s="55"/>
      <c r="AO958" s="55"/>
      <c r="AP958" s="55"/>
      <c r="AQ958" s="55"/>
      <c r="AR958" s="55"/>
    </row>
    <row r="959" ht="15.75" customHeight="1">
      <c r="A959" s="406"/>
      <c r="B959" s="407" t="s">
        <v>45</v>
      </c>
      <c r="C959" s="408" t="s">
        <v>4477</v>
      </c>
      <c r="D959" s="409" t="s">
        <v>4478</v>
      </c>
      <c r="E959" s="410">
        <v>0.0</v>
      </c>
      <c r="F959" s="411">
        <v>0.0</v>
      </c>
      <c r="G959" s="410" t="s">
        <v>86</v>
      </c>
      <c r="H959" s="412" t="s">
        <v>4479</v>
      </c>
      <c r="I959" s="413" t="s">
        <v>4480</v>
      </c>
      <c r="J959" s="408"/>
      <c r="K959" s="408"/>
      <c r="L959" s="408"/>
      <c r="M959" s="407"/>
      <c r="N959" s="414">
        <v>0.0</v>
      </c>
      <c r="O959" s="415">
        <v>0.0</v>
      </c>
      <c r="P959" s="416"/>
      <c r="Q959" s="416"/>
      <c r="R959" s="416"/>
      <c r="S959" s="407"/>
      <c r="T959" s="407"/>
      <c r="U959" s="407"/>
      <c r="V959" s="407"/>
      <c r="W959" s="407"/>
      <c r="X959" s="407"/>
      <c r="Y959" s="407"/>
      <c r="Z959" s="417">
        <v>0.79</v>
      </c>
      <c r="AA959" s="418" t="s">
        <v>111</v>
      </c>
      <c r="AB959" s="419" t="s">
        <v>4481</v>
      </c>
      <c r="AC959" s="420" t="s">
        <v>3370</v>
      </c>
      <c r="AD959" s="421" t="s">
        <v>99</v>
      </c>
      <c r="AE959" s="55" t="str">
        <f t="shared" si="57"/>
        <v>12</v>
      </c>
      <c r="AF959" s="217">
        <v>0.53</v>
      </c>
      <c r="AG959" s="75">
        <f t="shared" si="113"/>
        <v>0.742</v>
      </c>
      <c r="AH959" s="55">
        <f t="shared" si="2"/>
        <v>-0.711</v>
      </c>
      <c r="AI959" s="55">
        <f t="shared" si="9"/>
        <v>0.742</v>
      </c>
      <c r="AJ959" s="41">
        <f t="shared" si="3"/>
        <v>0.3291139241</v>
      </c>
      <c r="AK959" s="74"/>
      <c r="AL959" s="74"/>
      <c r="AM959" s="74"/>
      <c r="AN959" s="74"/>
      <c r="AO959" s="74"/>
      <c r="AP959" s="74"/>
      <c r="AQ959" s="74"/>
      <c r="AR959" s="74"/>
    </row>
    <row r="960" ht="15.75" customHeight="1">
      <c r="A960" s="353"/>
      <c r="B960" s="285" t="s">
        <v>45</v>
      </c>
      <c r="C960" s="388" t="s">
        <v>4482</v>
      </c>
      <c r="D960" s="315" t="s">
        <v>4483</v>
      </c>
      <c r="E960" s="396">
        <v>0.0</v>
      </c>
      <c r="F960" s="305">
        <v>0.0</v>
      </c>
      <c r="G960" s="305" t="s">
        <v>86</v>
      </c>
      <c r="H960" s="182" t="s">
        <v>4484</v>
      </c>
      <c r="I960" s="307" t="s">
        <v>4485</v>
      </c>
      <c r="J960" s="308"/>
      <c r="K960" s="308"/>
      <c r="L960" s="308"/>
      <c r="M960" s="258"/>
      <c r="N960" s="305">
        <v>0.0</v>
      </c>
      <c r="O960" s="394">
        <v>0.0</v>
      </c>
      <c r="P960" s="309"/>
      <c r="Q960" s="309"/>
      <c r="R960" s="309"/>
      <c r="S960" s="258"/>
      <c r="T960" s="258"/>
      <c r="U960" s="258"/>
      <c r="V960" s="258"/>
      <c r="W960" s="258"/>
      <c r="X960" s="258"/>
      <c r="Y960" s="310"/>
      <c r="Z960" s="311">
        <v>1.5</v>
      </c>
      <c r="AA960" s="305" t="s">
        <v>256</v>
      </c>
      <c r="AB960" s="160" t="s">
        <v>4486</v>
      </c>
      <c r="AC960" s="93" t="s">
        <v>3370</v>
      </c>
      <c r="AD960" s="93" t="s">
        <v>92</v>
      </c>
      <c r="AE960" s="39" t="str">
        <f t="shared" si="57"/>
        <v>6</v>
      </c>
      <c r="AF960" s="39">
        <v>0.75</v>
      </c>
      <c r="AG960" s="75">
        <f t="shared" si="113"/>
        <v>1.05</v>
      </c>
      <c r="AH960" s="55">
        <f t="shared" si="2"/>
        <v>-1.35</v>
      </c>
      <c r="AI960" s="55">
        <f t="shared" si="9"/>
        <v>1.05</v>
      </c>
      <c r="AJ960" s="41">
        <f t="shared" si="3"/>
        <v>0.5</v>
      </c>
      <c r="AK960" s="74"/>
      <c r="AL960" s="74"/>
      <c r="AM960" s="74"/>
      <c r="AN960" s="74"/>
      <c r="AO960" s="74"/>
      <c r="AP960" s="74"/>
      <c r="AQ960" s="74"/>
      <c r="AR960" s="74"/>
    </row>
    <row r="961" ht="15.75" customHeight="1">
      <c r="A961" s="353"/>
      <c r="B961" s="186" t="s">
        <v>45</v>
      </c>
      <c r="C961" s="388" t="s">
        <v>4487</v>
      </c>
      <c r="D961" s="315" t="s">
        <v>4488</v>
      </c>
      <c r="E961" s="305">
        <v>0.0</v>
      </c>
      <c r="F961" s="305">
        <v>0.0</v>
      </c>
      <c r="G961" s="305" t="s">
        <v>86</v>
      </c>
      <c r="H961" s="182" t="s">
        <v>4489</v>
      </c>
      <c r="I961" s="307" t="s">
        <v>4490</v>
      </c>
      <c r="J961" s="308"/>
      <c r="K961" s="308"/>
      <c r="L961" s="308"/>
      <c r="M961" s="258"/>
      <c r="N961" s="305">
        <v>0.0</v>
      </c>
      <c r="O961" s="394">
        <v>0.0</v>
      </c>
      <c r="P961" s="309"/>
      <c r="Q961" s="309"/>
      <c r="R961" s="309"/>
      <c r="S961" s="258"/>
      <c r="T961" s="258"/>
      <c r="U961" s="258"/>
      <c r="V961" s="258"/>
      <c r="W961" s="258"/>
      <c r="X961" s="258"/>
      <c r="Y961" s="310"/>
      <c r="Z961" s="311">
        <v>1.59</v>
      </c>
      <c r="AA961" s="305" t="s">
        <v>268</v>
      </c>
      <c r="AB961" s="160" t="s">
        <v>4491</v>
      </c>
      <c r="AC961" s="93" t="s">
        <v>3370</v>
      </c>
      <c r="AD961" s="93" t="s">
        <v>92</v>
      </c>
      <c r="AE961" s="39" t="str">
        <f t="shared" si="57"/>
        <v>6</v>
      </c>
      <c r="AF961" s="39">
        <v>1.05</v>
      </c>
      <c r="AG961" s="75">
        <f t="shared" si="113"/>
        <v>1.47</v>
      </c>
      <c r="AH961" s="55">
        <f t="shared" si="2"/>
        <v>-1.431</v>
      </c>
      <c r="AI961" s="55">
        <f t="shared" si="9"/>
        <v>1.47</v>
      </c>
      <c r="AJ961" s="41">
        <f t="shared" si="3"/>
        <v>0.3396226415</v>
      </c>
      <c r="AK961" s="55"/>
      <c r="AL961" s="55"/>
      <c r="AM961" s="55"/>
      <c r="AN961" s="55"/>
      <c r="AO961" s="55"/>
      <c r="AP961" s="55"/>
      <c r="AQ961" s="55"/>
      <c r="AR961" s="55"/>
    </row>
    <row r="962" ht="15.75" customHeight="1">
      <c r="A962" s="422"/>
      <c r="B962" s="286" t="s">
        <v>45</v>
      </c>
      <c r="C962" s="423" t="s">
        <v>4492</v>
      </c>
      <c r="D962" s="424" t="s">
        <v>4493</v>
      </c>
      <c r="E962" s="425">
        <v>1.0</v>
      </c>
      <c r="F962" s="425">
        <v>0.0</v>
      </c>
      <c r="G962" s="425" t="s">
        <v>47</v>
      </c>
      <c r="H962" s="426" t="s">
        <v>4494</v>
      </c>
      <c r="I962" s="427" t="s">
        <v>4495</v>
      </c>
      <c r="J962" s="428"/>
      <c r="K962" s="428"/>
      <c r="L962" s="428"/>
      <c r="M962" s="277"/>
      <c r="N962" s="425">
        <v>1.0</v>
      </c>
      <c r="O962" s="429">
        <v>1000.0</v>
      </c>
      <c r="P962" s="430"/>
      <c r="Q962" s="430"/>
      <c r="R962" s="430"/>
      <c r="S962" s="277"/>
      <c r="T962" s="277"/>
      <c r="U962" s="277"/>
      <c r="V962" s="277"/>
      <c r="W962" s="277"/>
      <c r="X962" s="277"/>
      <c r="Y962" s="277"/>
      <c r="Z962" s="431">
        <v>8.05</v>
      </c>
      <c r="AA962" s="425" t="s">
        <v>417</v>
      </c>
      <c r="AB962" s="432" t="s">
        <v>4496</v>
      </c>
      <c r="AC962" s="149" t="s">
        <v>3370</v>
      </c>
      <c r="AD962" s="149" t="s">
        <v>498</v>
      </c>
      <c r="AE962" s="55" t="str">
        <f t="shared" si="57"/>
        <v>3</v>
      </c>
      <c r="AF962" s="131">
        <v>5.35</v>
      </c>
      <c r="AG962" s="56">
        <f t="shared" ref="AG962:AG970" si="114">AF962*0.45+AF962</f>
        <v>7.7575</v>
      </c>
      <c r="AH962" s="55">
        <f t="shared" si="2"/>
        <v>-7.245</v>
      </c>
      <c r="AI962" s="55">
        <f t="shared" si="9"/>
        <v>7.49</v>
      </c>
      <c r="AJ962" s="41">
        <f t="shared" si="3"/>
        <v>0.3354037267</v>
      </c>
      <c r="AK962" s="55"/>
      <c r="AL962" s="55"/>
      <c r="AM962" s="55"/>
      <c r="AN962" s="55"/>
      <c r="AO962" s="55"/>
      <c r="AP962" s="55"/>
      <c r="AQ962" s="55"/>
      <c r="AR962" s="55"/>
    </row>
    <row r="963" ht="15.75" customHeight="1">
      <c r="A963" s="297"/>
      <c r="B963" s="143" t="s">
        <v>45</v>
      </c>
      <c r="C963" s="298" t="s">
        <v>4497</v>
      </c>
      <c r="D963" s="299" t="s">
        <v>4498</v>
      </c>
      <c r="E963" s="290">
        <v>0.0</v>
      </c>
      <c r="F963" s="290">
        <v>0.0</v>
      </c>
      <c r="G963" s="290" t="s">
        <v>86</v>
      </c>
      <c r="H963" s="292" t="s">
        <v>4499</v>
      </c>
      <c r="I963" s="117" t="s">
        <v>4500</v>
      </c>
      <c r="J963" s="293"/>
      <c r="K963" s="293"/>
      <c r="L963" s="293"/>
      <c r="M963" s="263"/>
      <c r="N963" s="290">
        <v>0.0</v>
      </c>
      <c r="O963" s="395">
        <v>0.0</v>
      </c>
      <c r="P963" s="294"/>
      <c r="Q963" s="294"/>
      <c r="R963" s="294"/>
      <c r="S963" s="263"/>
      <c r="T963" s="263"/>
      <c r="U963" s="263"/>
      <c r="V963" s="263"/>
      <c r="W963" s="263"/>
      <c r="X963" s="263"/>
      <c r="Y963" s="295"/>
      <c r="Z963" s="296">
        <v>9.99</v>
      </c>
      <c r="AA963" s="290" t="s">
        <v>417</v>
      </c>
      <c r="AB963" s="71" t="s">
        <v>4501</v>
      </c>
      <c r="AC963" s="72" t="s">
        <v>3370</v>
      </c>
      <c r="AD963" s="72" t="s">
        <v>498</v>
      </c>
      <c r="AE963" s="74" t="str">
        <f t="shared" si="57"/>
        <v>3</v>
      </c>
      <c r="AF963" s="74">
        <v>6.84</v>
      </c>
      <c r="AG963" s="75">
        <f t="shared" si="114"/>
        <v>9.918</v>
      </c>
      <c r="AH963" s="55">
        <f t="shared" si="2"/>
        <v>-8.991</v>
      </c>
      <c r="AI963" s="55">
        <f t="shared" si="9"/>
        <v>9.576</v>
      </c>
      <c r="AJ963" s="41">
        <f t="shared" si="3"/>
        <v>0.3153153153</v>
      </c>
      <c r="AK963" s="55"/>
      <c r="AL963" s="55"/>
      <c r="AM963" s="55"/>
      <c r="AN963" s="55"/>
      <c r="AO963" s="55"/>
      <c r="AP963" s="55"/>
      <c r="AQ963" s="55"/>
      <c r="AR963" s="55"/>
    </row>
    <row r="964" ht="15.75" customHeight="1">
      <c r="A964" s="297"/>
      <c r="B964" s="143" t="s">
        <v>45</v>
      </c>
      <c r="C964" s="298" t="s">
        <v>4502</v>
      </c>
      <c r="D964" s="299" t="s">
        <v>4503</v>
      </c>
      <c r="E964" s="290">
        <v>0.0</v>
      </c>
      <c r="F964" s="290">
        <v>0.0</v>
      </c>
      <c r="G964" s="290" t="s">
        <v>86</v>
      </c>
      <c r="H964" s="292" t="s">
        <v>4504</v>
      </c>
      <c r="I964" s="117" t="s">
        <v>4505</v>
      </c>
      <c r="J964" s="293"/>
      <c r="K964" s="293"/>
      <c r="L964" s="293"/>
      <c r="M964" s="263"/>
      <c r="N964" s="290">
        <v>0.0</v>
      </c>
      <c r="O964" s="395">
        <v>0.0</v>
      </c>
      <c r="P964" s="294"/>
      <c r="Q964" s="294"/>
      <c r="R964" s="294"/>
      <c r="S964" s="263"/>
      <c r="T964" s="263"/>
      <c r="U964" s="263"/>
      <c r="V964" s="263"/>
      <c r="W964" s="263"/>
      <c r="X964" s="263"/>
      <c r="Y964" s="295"/>
      <c r="Z964" s="296">
        <v>0.79</v>
      </c>
      <c r="AA964" s="290" t="s">
        <v>417</v>
      </c>
      <c r="AB964" s="71" t="s">
        <v>4506</v>
      </c>
      <c r="AC964" s="72" t="s">
        <v>3370</v>
      </c>
      <c r="AD964" s="72" t="s">
        <v>99</v>
      </c>
      <c r="AE964" s="55" t="str">
        <f t="shared" si="57"/>
        <v>12</v>
      </c>
      <c r="AF964" s="74">
        <v>0.52</v>
      </c>
      <c r="AG964" s="75">
        <f t="shared" si="114"/>
        <v>0.754</v>
      </c>
      <c r="AH964" s="55">
        <f t="shared" si="2"/>
        <v>-0.711</v>
      </c>
      <c r="AI964" s="55">
        <f t="shared" si="9"/>
        <v>0.728</v>
      </c>
      <c r="AJ964" s="41">
        <f t="shared" si="3"/>
        <v>0.3417721519</v>
      </c>
      <c r="AK964" s="55"/>
      <c r="AL964" s="55"/>
      <c r="AM964" s="55"/>
      <c r="AN964" s="55"/>
      <c r="AO964" s="55"/>
      <c r="AP964" s="55"/>
      <c r="AQ964" s="55"/>
      <c r="AR964" s="55"/>
    </row>
    <row r="965" ht="15.75" customHeight="1">
      <c r="A965" s="290"/>
      <c r="B965" s="263" t="s">
        <v>45</v>
      </c>
      <c r="C965" s="433" t="s">
        <v>4507</v>
      </c>
      <c r="D965" s="434" t="s">
        <v>4508</v>
      </c>
      <c r="E965" s="333">
        <v>0.0</v>
      </c>
      <c r="F965" s="290">
        <v>0.0</v>
      </c>
      <c r="G965" s="290" t="s">
        <v>86</v>
      </c>
      <c r="H965" s="434" t="s">
        <v>4509</v>
      </c>
      <c r="I965" s="117" t="s">
        <v>506</v>
      </c>
      <c r="J965" s="293"/>
      <c r="K965" s="293"/>
      <c r="L965" s="293"/>
      <c r="M965" s="263"/>
      <c r="N965" s="290">
        <v>0.0</v>
      </c>
      <c r="O965" s="395">
        <v>0.0</v>
      </c>
      <c r="P965" s="435"/>
      <c r="Q965" s="435"/>
      <c r="R965" s="435"/>
      <c r="S965" s="436"/>
      <c r="T965" s="436"/>
      <c r="U965" s="436"/>
      <c r="V965" s="436"/>
      <c r="W965" s="436"/>
      <c r="X965" s="436"/>
      <c r="Y965" s="295"/>
      <c r="Z965" s="437">
        <v>1.2</v>
      </c>
      <c r="AA965" s="290" t="s">
        <v>417</v>
      </c>
      <c r="AB965" s="143" t="s">
        <v>4510</v>
      </c>
      <c r="AC965" s="72" t="s">
        <v>3370</v>
      </c>
      <c r="AD965" s="72" t="s">
        <v>99</v>
      </c>
      <c r="AE965" s="55" t="str">
        <f t="shared" si="57"/>
        <v>12</v>
      </c>
      <c r="AF965" s="74">
        <v>0.76</v>
      </c>
      <c r="AG965" s="75">
        <f t="shared" si="114"/>
        <v>1.102</v>
      </c>
      <c r="AH965" s="55">
        <f t="shared" si="2"/>
        <v>-1.08</v>
      </c>
      <c r="AI965" s="55">
        <f t="shared" si="9"/>
        <v>1.064</v>
      </c>
      <c r="AJ965" s="41">
        <f t="shared" si="3"/>
        <v>0.3666666667</v>
      </c>
      <c r="AK965" s="55"/>
      <c r="AL965" s="55"/>
      <c r="AM965" s="55"/>
      <c r="AN965" s="55"/>
      <c r="AO965" s="55"/>
      <c r="AP965" s="55"/>
      <c r="AQ965" s="55"/>
      <c r="AR965" s="55"/>
    </row>
    <row r="966" ht="15.75" customHeight="1">
      <c r="A966" s="220"/>
      <c r="B966" s="286" t="s">
        <v>45</v>
      </c>
      <c r="C966" s="347" t="s">
        <v>4511</v>
      </c>
      <c r="D966" s="87" t="s">
        <v>4512</v>
      </c>
      <c r="E966" s="397">
        <v>1.0</v>
      </c>
      <c r="F966" s="300">
        <v>0.0</v>
      </c>
      <c r="G966" s="300" t="s">
        <v>47</v>
      </c>
      <c r="H966" s="94" t="s">
        <v>4513</v>
      </c>
      <c r="I966" s="230" t="s">
        <v>4514</v>
      </c>
      <c r="J966" s="302"/>
      <c r="K966" s="302"/>
      <c r="L966" s="302"/>
      <c r="M966" s="255"/>
      <c r="N966" s="300">
        <v>1.0</v>
      </c>
      <c r="O966" s="398">
        <v>1000.0</v>
      </c>
      <c r="P966" s="303"/>
      <c r="Q966" s="303"/>
      <c r="R966" s="303"/>
      <c r="S966" s="255"/>
      <c r="T966" s="255"/>
      <c r="U966" s="255"/>
      <c r="V966" s="255"/>
      <c r="W966" s="255"/>
      <c r="X966" s="255"/>
      <c r="Y966" s="277"/>
      <c r="Z966" s="304">
        <v>3.0</v>
      </c>
      <c r="AA966" s="300" t="s">
        <v>417</v>
      </c>
      <c r="AB966" s="84" t="s">
        <v>3818</v>
      </c>
      <c r="AC966" s="54" t="s">
        <v>3370</v>
      </c>
      <c r="AD966" s="54" t="s">
        <v>99</v>
      </c>
      <c r="AE966" s="55" t="str">
        <f t="shared" si="57"/>
        <v>12</v>
      </c>
      <c r="AF966" s="55">
        <v>1.96</v>
      </c>
      <c r="AG966" s="56">
        <f t="shared" si="114"/>
        <v>2.842</v>
      </c>
      <c r="AH966" s="55">
        <f t="shared" si="2"/>
        <v>-2.7</v>
      </c>
      <c r="AI966" s="55">
        <f t="shared" si="9"/>
        <v>2.744</v>
      </c>
      <c r="AJ966" s="41">
        <f t="shared" si="3"/>
        <v>0.3466666667</v>
      </c>
      <c r="AK966" s="55"/>
      <c r="AL966" s="55"/>
      <c r="AM966" s="55"/>
      <c r="AN966" s="55"/>
      <c r="AO966" s="55"/>
      <c r="AP966" s="55"/>
      <c r="AQ966" s="55"/>
      <c r="AR966" s="55"/>
    </row>
    <row r="967" ht="15.75" customHeight="1">
      <c r="A967" s="297"/>
      <c r="B967" s="143" t="s">
        <v>45</v>
      </c>
      <c r="C967" s="298" t="s">
        <v>4515</v>
      </c>
      <c r="D967" s="299" t="s">
        <v>4516</v>
      </c>
      <c r="E967" s="290">
        <v>0.0</v>
      </c>
      <c r="F967" s="290">
        <v>0.0</v>
      </c>
      <c r="G967" s="290" t="s">
        <v>86</v>
      </c>
      <c r="H967" s="292" t="s">
        <v>4517</v>
      </c>
      <c r="I967" s="117" t="s">
        <v>4518</v>
      </c>
      <c r="J967" s="293"/>
      <c r="K967" s="293"/>
      <c r="L967" s="293"/>
      <c r="M967" s="263"/>
      <c r="N967" s="290">
        <v>0.0</v>
      </c>
      <c r="O967" s="395">
        <v>0.0</v>
      </c>
      <c r="P967" s="294"/>
      <c r="Q967" s="294"/>
      <c r="R967" s="294"/>
      <c r="S967" s="263"/>
      <c r="T967" s="263"/>
      <c r="U967" s="263"/>
      <c r="V967" s="263"/>
      <c r="W967" s="263"/>
      <c r="X967" s="263"/>
      <c r="Y967" s="295"/>
      <c r="Z967" s="296">
        <v>5.25</v>
      </c>
      <c r="AA967" s="290" t="s">
        <v>417</v>
      </c>
      <c r="AB967" s="115" t="s">
        <v>4519</v>
      </c>
      <c r="AC967" s="72" t="s">
        <v>3370</v>
      </c>
      <c r="AD967" s="72" t="s">
        <v>498</v>
      </c>
      <c r="AE967" s="74" t="str">
        <f t="shared" si="57"/>
        <v>3</v>
      </c>
      <c r="AF967" s="74">
        <v>3.41</v>
      </c>
      <c r="AG967" s="80">
        <f t="shared" si="114"/>
        <v>4.9445</v>
      </c>
      <c r="AH967" s="55">
        <f t="shared" si="2"/>
        <v>-4.725</v>
      </c>
      <c r="AI967" s="55">
        <f t="shared" si="9"/>
        <v>4.774</v>
      </c>
      <c r="AJ967" s="41">
        <f t="shared" si="3"/>
        <v>0.3504761905</v>
      </c>
      <c r="AK967" s="55"/>
      <c r="AL967" s="55"/>
      <c r="AM967" s="55"/>
      <c r="AN967" s="55"/>
      <c r="AO967" s="55"/>
      <c r="AP967" s="55"/>
      <c r="AQ967" s="55"/>
      <c r="AR967" s="55"/>
    </row>
    <row r="968" ht="15.75" customHeight="1">
      <c r="A968" s="297"/>
      <c r="B968" s="143" t="s">
        <v>45</v>
      </c>
      <c r="C968" s="298" t="s">
        <v>4520</v>
      </c>
      <c r="D968" s="299" t="s">
        <v>4521</v>
      </c>
      <c r="E968" s="290">
        <v>0.0</v>
      </c>
      <c r="F968" s="290">
        <v>0.0</v>
      </c>
      <c r="G968" s="290" t="s">
        <v>86</v>
      </c>
      <c r="H968" s="292" t="s">
        <v>4522</v>
      </c>
      <c r="I968" s="117" t="s">
        <v>4523</v>
      </c>
      <c r="J968" s="293"/>
      <c r="K968" s="293"/>
      <c r="L968" s="293"/>
      <c r="M968" s="263"/>
      <c r="N968" s="290">
        <v>0.0</v>
      </c>
      <c r="O968" s="395">
        <v>0.0</v>
      </c>
      <c r="P968" s="294"/>
      <c r="Q968" s="294"/>
      <c r="R968" s="294"/>
      <c r="S968" s="263"/>
      <c r="T968" s="263"/>
      <c r="U968" s="263"/>
      <c r="V968" s="263"/>
      <c r="W968" s="263"/>
      <c r="X968" s="263"/>
      <c r="Y968" s="295"/>
      <c r="Z968" s="296">
        <v>1.05</v>
      </c>
      <c r="AA968" s="290" t="s">
        <v>417</v>
      </c>
      <c r="AB968" s="71" t="s">
        <v>4524</v>
      </c>
      <c r="AC968" s="72" t="s">
        <v>3370</v>
      </c>
      <c r="AD968" s="72" t="s">
        <v>99</v>
      </c>
      <c r="AE968" s="74" t="str">
        <f t="shared" si="57"/>
        <v>12</v>
      </c>
      <c r="AF968" s="74">
        <v>0.68</v>
      </c>
      <c r="AG968" s="80">
        <f t="shared" si="114"/>
        <v>0.986</v>
      </c>
      <c r="AH968" s="55">
        <f t="shared" si="2"/>
        <v>-0.945</v>
      </c>
      <c r="AI968" s="55">
        <f t="shared" si="9"/>
        <v>0.952</v>
      </c>
      <c r="AJ968" s="41">
        <f t="shared" si="3"/>
        <v>0.3523809524</v>
      </c>
      <c r="AK968" s="55"/>
      <c r="AL968" s="55"/>
      <c r="AM968" s="55"/>
      <c r="AN968" s="55"/>
      <c r="AO968" s="55"/>
      <c r="AP968" s="55"/>
      <c r="AQ968" s="55"/>
      <c r="AR968" s="55"/>
    </row>
    <row r="969" ht="15.75" customHeight="1">
      <c r="A969" s="297"/>
      <c r="B969" s="143" t="s">
        <v>45</v>
      </c>
      <c r="C969" s="298" t="s">
        <v>4525</v>
      </c>
      <c r="D969" s="299" t="s">
        <v>4526</v>
      </c>
      <c r="E969" s="290">
        <v>0.0</v>
      </c>
      <c r="F969" s="290">
        <v>0.0</v>
      </c>
      <c r="G969" s="290" t="s">
        <v>86</v>
      </c>
      <c r="H969" s="292" t="s">
        <v>4527</v>
      </c>
      <c r="I969" s="117" t="s">
        <v>4528</v>
      </c>
      <c r="J969" s="293"/>
      <c r="K969" s="293"/>
      <c r="L969" s="293"/>
      <c r="M969" s="263"/>
      <c r="N969" s="290">
        <v>0.0</v>
      </c>
      <c r="O969" s="395">
        <v>0.0</v>
      </c>
      <c r="P969" s="294"/>
      <c r="Q969" s="294"/>
      <c r="R969" s="294"/>
      <c r="S969" s="263"/>
      <c r="T969" s="263"/>
      <c r="U969" s="263"/>
      <c r="V969" s="263"/>
      <c r="W969" s="263"/>
      <c r="X969" s="263"/>
      <c r="Y969" s="295"/>
      <c r="Z969" s="296">
        <v>6.5</v>
      </c>
      <c r="AA969" s="290" t="s">
        <v>417</v>
      </c>
      <c r="AB969" s="71" t="s">
        <v>4529</v>
      </c>
      <c r="AC969" s="72" t="s">
        <v>3370</v>
      </c>
      <c r="AD969" s="72" t="s">
        <v>498</v>
      </c>
      <c r="AE969" s="74" t="str">
        <f t="shared" si="57"/>
        <v>3</v>
      </c>
      <c r="AF969" s="74">
        <v>4.2</v>
      </c>
      <c r="AG969" s="80">
        <f t="shared" si="114"/>
        <v>6.09</v>
      </c>
      <c r="AH969" s="55">
        <f t="shared" si="2"/>
        <v>-5.85</v>
      </c>
      <c r="AI969" s="55">
        <f t="shared" si="9"/>
        <v>5.88</v>
      </c>
      <c r="AJ969" s="41">
        <f t="shared" si="3"/>
        <v>0.3538461538</v>
      </c>
      <c r="AK969" s="74"/>
      <c r="AL969" s="74"/>
      <c r="AM969" s="74"/>
      <c r="AN969" s="74"/>
      <c r="AO969" s="74"/>
      <c r="AP969" s="74"/>
      <c r="AQ969" s="74"/>
      <c r="AR969" s="74"/>
    </row>
    <row r="970" ht="15.75" customHeight="1">
      <c r="A970" s="297"/>
      <c r="B970" s="143" t="s">
        <v>45</v>
      </c>
      <c r="C970" s="298" t="s">
        <v>4530</v>
      </c>
      <c r="D970" s="299" t="s">
        <v>4531</v>
      </c>
      <c r="E970" s="290">
        <v>0.0</v>
      </c>
      <c r="F970" s="290">
        <v>0.0</v>
      </c>
      <c r="G970" s="290" t="s">
        <v>86</v>
      </c>
      <c r="H970" s="292" t="s">
        <v>4532</v>
      </c>
      <c r="I970" s="117" t="s">
        <v>4533</v>
      </c>
      <c r="J970" s="293"/>
      <c r="K970" s="293"/>
      <c r="L970" s="293"/>
      <c r="M970" s="263"/>
      <c r="N970" s="290">
        <v>0.0</v>
      </c>
      <c r="O970" s="395">
        <v>0.0</v>
      </c>
      <c r="P970" s="294"/>
      <c r="Q970" s="294"/>
      <c r="R970" s="294"/>
      <c r="S970" s="263"/>
      <c r="T970" s="263"/>
      <c r="U970" s="263"/>
      <c r="V970" s="263"/>
      <c r="W970" s="263"/>
      <c r="X970" s="263"/>
      <c r="Y970" s="295"/>
      <c r="Z970" s="296">
        <v>6.5</v>
      </c>
      <c r="AA970" s="290" t="s">
        <v>417</v>
      </c>
      <c r="AB970" s="71" t="s">
        <v>4534</v>
      </c>
      <c r="AC970" s="72" t="s">
        <v>3370</v>
      </c>
      <c r="AD970" s="72" t="s">
        <v>498</v>
      </c>
      <c r="AE970" s="74" t="str">
        <f t="shared" si="57"/>
        <v>3</v>
      </c>
      <c r="AF970" s="74">
        <v>4.2</v>
      </c>
      <c r="AG970" s="80">
        <f t="shared" si="114"/>
        <v>6.09</v>
      </c>
      <c r="AH970" s="55">
        <f t="shared" si="2"/>
        <v>-5.85</v>
      </c>
      <c r="AI970" s="55">
        <f t="shared" si="9"/>
        <v>5.88</v>
      </c>
      <c r="AJ970" s="41">
        <f t="shared" si="3"/>
        <v>0.3538461538</v>
      </c>
      <c r="AK970" s="55"/>
      <c r="AL970" s="55"/>
      <c r="AM970" s="55"/>
      <c r="AN970" s="55"/>
      <c r="AO970" s="55"/>
      <c r="AP970" s="55"/>
      <c r="AQ970" s="55"/>
      <c r="AR970" s="55"/>
    </row>
    <row r="971" ht="15.75" customHeight="1">
      <c r="A971" s="300"/>
      <c r="B971" s="255" t="s">
        <v>45</v>
      </c>
      <c r="C971" s="301" t="s">
        <v>4535</v>
      </c>
      <c r="D971" s="94" t="s">
        <v>4536</v>
      </c>
      <c r="E971" s="397">
        <v>1.0</v>
      </c>
      <c r="F971" s="300">
        <v>0.0</v>
      </c>
      <c r="G971" s="300" t="s">
        <v>47</v>
      </c>
      <c r="H971" s="94" t="s">
        <v>4537</v>
      </c>
      <c r="I971" s="230" t="s">
        <v>4538</v>
      </c>
      <c r="J971" s="302"/>
      <c r="K971" s="302"/>
      <c r="L971" s="302"/>
      <c r="M971" s="255"/>
      <c r="N971" s="300">
        <v>1.0</v>
      </c>
      <c r="O971" s="398">
        <v>1000.0</v>
      </c>
      <c r="P971" s="303"/>
      <c r="Q971" s="303"/>
      <c r="R971" s="303"/>
      <c r="S971" s="255"/>
      <c r="T971" s="255"/>
      <c r="U971" s="255"/>
      <c r="V971" s="255"/>
      <c r="W971" s="255"/>
      <c r="X971" s="255"/>
      <c r="Y971" s="277"/>
      <c r="Z971" s="304">
        <v>1.99</v>
      </c>
      <c r="AA971" s="300" t="s">
        <v>268</v>
      </c>
      <c r="AB971" s="148" t="s">
        <v>4539</v>
      </c>
      <c r="AC971" s="54" t="s">
        <v>1091</v>
      </c>
      <c r="AD971" s="54" t="s">
        <v>92</v>
      </c>
      <c r="AE971" s="55" t="str">
        <f t="shared" si="57"/>
        <v>6</v>
      </c>
      <c r="AF971" s="55">
        <v>0.8</v>
      </c>
      <c r="AG971" s="56">
        <f>AF971*1.19+AF971</f>
        <v>1.752</v>
      </c>
      <c r="AH971" s="55">
        <f t="shared" si="2"/>
        <v>-1.791</v>
      </c>
      <c r="AI971" s="55">
        <f t="shared" si="9"/>
        <v>1.12</v>
      </c>
      <c r="AJ971" s="41">
        <f t="shared" si="3"/>
        <v>0.5979899497</v>
      </c>
      <c r="AK971" s="55"/>
      <c r="AL971" s="55"/>
      <c r="AM971" s="55"/>
      <c r="AN971" s="55"/>
      <c r="AO971" s="55"/>
      <c r="AP971" s="55"/>
      <c r="AQ971" s="55"/>
      <c r="AR971" s="55"/>
    </row>
    <row r="972" ht="15.75" customHeight="1">
      <c r="A972" s="297"/>
      <c r="B972" s="143" t="s">
        <v>45</v>
      </c>
      <c r="C972" s="298" t="s">
        <v>4540</v>
      </c>
      <c r="D972" s="299" t="s">
        <v>4541</v>
      </c>
      <c r="E972" s="290">
        <v>0.0</v>
      </c>
      <c r="F972" s="290">
        <v>0.0</v>
      </c>
      <c r="G972" s="290" t="s">
        <v>86</v>
      </c>
      <c r="H972" s="292" t="s">
        <v>4542</v>
      </c>
      <c r="I972" s="117" t="s">
        <v>4543</v>
      </c>
      <c r="J972" s="293"/>
      <c r="K972" s="293"/>
      <c r="L972" s="293"/>
      <c r="M972" s="263"/>
      <c r="N972" s="290">
        <v>0.0</v>
      </c>
      <c r="O972" s="395">
        <v>0.0</v>
      </c>
      <c r="P972" s="294"/>
      <c r="Q972" s="294"/>
      <c r="R972" s="294"/>
      <c r="S972" s="263"/>
      <c r="T972" s="263"/>
      <c r="U972" s="263"/>
      <c r="V972" s="263"/>
      <c r="W972" s="263"/>
      <c r="X972" s="263"/>
      <c r="Y972" s="295"/>
      <c r="Z972" s="296">
        <v>1.75</v>
      </c>
      <c r="AA972" s="290" t="s">
        <v>417</v>
      </c>
      <c r="AB972" s="115" t="s">
        <v>4544</v>
      </c>
      <c r="AC972" s="72" t="s">
        <v>3370</v>
      </c>
      <c r="AD972" s="72" t="s">
        <v>498</v>
      </c>
      <c r="AE972" s="74" t="str">
        <f t="shared" si="57"/>
        <v>3</v>
      </c>
      <c r="AF972" s="74">
        <v>1.07</v>
      </c>
      <c r="AG972" s="75">
        <f t="shared" ref="AG972:AG985" si="115">AF972*0.45+AF972</f>
        <v>1.5515</v>
      </c>
      <c r="AH972" s="55">
        <f t="shared" si="2"/>
        <v>-1.575</v>
      </c>
      <c r="AI972" s="55">
        <f t="shared" si="9"/>
        <v>1.498</v>
      </c>
      <c r="AJ972" s="41">
        <f t="shared" si="3"/>
        <v>0.3885714286</v>
      </c>
      <c r="AK972" s="55"/>
      <c r="AL972" s="55"/>
      <c r="AM972" s="55"/>
      <c r="AN972" s="55"/>
      <c r="AO972" s="55"/>
      <c r="AP972" s="55"/>
      <c r="AQ972" s="55"/>
      <c r="AR972" s="55"/>
    </row>
    <row r="973" ht="15.75" customHeight="1">
      <c r="A973" s="290"/>
      <c r="B973" s="263" t="s">
        <v>45</v>
      </c>
      <c r="C973" s="291" t="s">
        <v>4545</v>
      </c>
      <c r="D973" s="292" t="s">
        <v>4546</v>
      </c>
      <c r="E973" s="333">
        <v>0.0</v>
      </c>
      <c r="F973" s="290">
        <v>0.0</v>
      </c>
      <c r="G973" s="290" t="s">
        <v>86</v>
      </c>
      <c r="H973" s="292" t="s">
        <v>4547</v>
      </c>
      <c r="I973" s="117" t="s">
        <v>4548</v>
      </c>
      <c r="J973" s="293"/>
      <c r="K973" s="293"/>
      <c r="L973" s="293"/>
      <c r="M973" s="263"/>
      <c r="N973" s="290">
        <v>0.0</v>
      </c>
      <c r="O973" s="395">
        <v>0.0</v>
      </c>
      <c r="P973" s="294"/>
      <c r="Q973" s="294"/>
      <c r="R973" s="294"/>
      <c r="S973" s="263"/>
      <c r="T973" s="263"/>
      <c r="U973" s="263"/>
      <c r="V973" s="263"/>
      <c r="W973" s="263"/>
      <c r="X973" s="263"/>
      <c r="Y973" s="295"/>
      <c r="Z973" s="296">
        <v>1.25</v>
      </c>
      <c r="AA973" s="290" t="s">
        <v>1105</v>
      </c>
      <c r="AB973" s="104" t="s">
        <v>4549</v>
      </c>
      <c r="AC973" s="184" t="s">
        <v>3370</v>
      </c>
      <c r="AD973" s="184" t="s">
        <v>92</v>
      </c>
      <c r="AE973" s="74" t="str">
        <f t="shared" si="57"/>
        <v>6</v>
      </c>
      <c r="AF973" s="74">
        <v>0.52</v>
      </c>
      <c r="AG973" s="75">
        <f t="shared" si="115"/>
        <v>0.754</v>
      </c>
      <c r="AH973" s="55">
        <f t="shared" si="2"/>
        <v>-1.125</v>
      </c>
      <c r="AI973" s="55">
        <f t="shared" si="9"/>
        <v>0.728</v>
      </c>
      <c r="AJ973" s="41">
        <f t="shared" si="3"/>
        <v>0.584</v>
      </c>
      <c r="AK973" s="55"/>
      <c r="AL973" s="55"/>
      <c r="AM973" s="55"/>
      <c r="AN973" s="55"/>
      <c r="AO973" s="55"/>
      <c r="AP973" s="55"/>
      <c r="AQ973" s="55"/>
      <c r="AR973" s="55"/>
    </row>
    <row r="974" ht="15.75" customHeight="1">
      <c r="A974" s="290"/>
      <c r="B974" s="263" t="s">
        <v>45</v>
      </c>
      <c r="C974" s="291" t="s">
        <v>4550</v>
      </c>
      <c r="D974" s="292" t="s">
        <v>4551</v>
      </c>
      <c r="E974" s="333">
        <v>0.0</v>
      </c>
      <c r="F974" s="290">
        <v>0.0</v>
      </c>
      <c r="G974" s="290" t="s">
        <v>86</v>
      </c>
      <c r="H974" s="292" t="s">
        <v>4552</v>
      </c>
      <c r="I974" s="117" t="s">
        <v>4548</v>
      </c>
      <c r="J974" s="293"/>
      <c r="K974" s="293"/>
      <c r="L974" s="293"/>
      <c r="M974" s="263"/>
      <c r="N974" s="290">
        <v>0.0</v>
      </c>
      <c r="O974" s="395">
        <v>0.0</v>
      </c>
      <c r="P974" s="294"/>
      <c r="Q974" s="294"/>
      <c r="R974" s="294"/>
      <c r="S974" s="263"/>
      <c r="T974" s="263"/>
      <c r="U974" s="263"/>
      <c r="V974" s="263"/>
      <c r="W974" s="263"/>
      <c r="X974" s="263"/>
      <c r="Y974" s="295"/>
      <c r="Z974" s="296">
        <v>1.25</v>
      </c>
      <c r="AA974" s="290" t="s">
        <v>1105</v>
      </c>
      <c r="AB974" s="104" t="s">
        <v>4553</v>
      </c>
      <c r="AC974" s="184" t="s">
        <v>3370</v>
      </c>
      <c r="AD974" s="184" t="s">
        <v>92</v>
      </c>
      <c r="AE974" s="74" t="str">
        <f t="shared" si="57"/>
        <v>6</v>
      </c>
      <c r="AF974" s="74">
        <v>0.52</v>
      </c>
      <c r="AG974" s="75">
        <f t="shared" si="115"/>
        <v>0.754</v>
      </c>
      <c r="AH974" s="55">
        <f t="shared" si="2"/>
        <v>-1.125</v>
      </c>
      <c r="AI974" s="55">
        <f t="shared" si="9"/>
        <v>0.728</v>
      </c>
      <c r="AJ974" s="41">
        <f t="shared" si="3"/>
        <v>0.584</v>
      </c>
      <c r="AK974" s="74"/>
      <c r="AL974" s="74"/>
      <c r="AM974" s="74"/>
      <c r="AN974" s="74"/>
      <c r="AO974" s="74"/>
      <c r="AP974" s="74"/>
      <c r="AQ974" s="74"/>
      <c r="AR974" s="74"/>
    </row>
    <row r="975" ht="15.75" customHeight="1">
      <c r="A975" s="290"/>
      <c r="B975" s="263" t="s">
        <v>45</v>
      </c>
      <c r="C975" s="291" t="s">
        <v>4554</v>
      </c>
      <c r="D975" s="292" t="s">
        <v>4555</v>
      </c>
      <c r="E975" s="333">
        <v>0.0</v>
      </c>
      <c r="F975" s="290">
        <v>0.0</v>
      </c>
      <c r="G975" s="290" t="s">
        <v>86</v>
      </c>
      <c r="H975" s="292" t="s">
        <v>4552</v>
      </c>
      <c r="I975" s="117" t="s">
        <v>4548</v>
      </c>
      <c r="J975" s="293"/>
      <c r="K975" s="293"/>
      <c r="L975" s="293"/>
      <c r="M975" s="263"/>
      <c r="N975" s="290">
        <v>0.0</v>
      </c>
      <c r="O975" s="395">
        <v>0.0</v>
      </c>
      <c r="P975" s="294"/>
      <c r="Q975" s="294"/>
      <c r="R975" s="294"/>
      <c r="S975" s="263"/>
      <c r="T975" s="263"/>
      <c r="U975" s="263"/>
      <c r="V975" s="263"/>
      <c r="W975" s="263"/>
      <c r="X975" s="263"/>
      <c r="Y975" s="295"/>
      <c r="Z975" s="296">
        <v>1.25</v>
      </c>
      <c r="AA975" s="290" t="s">
        <v>1105</v>
      </c>
      <c r="AB975" s="104" t="s">
        <v>4556</v>
      </c>
      <c r="AC975" s="184" t="s">
        <v>3370</v>
      </c>
      <c r="AD975" s="184" t="s">
        <v>92</v>
      </c>
      <c r="AE975" s="74" t="str">
        <f t="shared" si="57"/>
        <v>6</v>
      </c>
      <c r="AF975" s="74">
        <v>0.51</v>
      </c>
      <c r="AG975" s="75">
        <f t="shared" si="115"/>
        <v>0.7395</v>
      </c>
      <c r="AH975" s="74">
        <f t="shared" si="2"/>
        <v>-1.125</v>
      </c>
      <c r="AI975" s="74">
        <f t="shared" si="9"/>
        <v>0.714</v>
      </c>
      <c r="AJ975" s="41">
        <f t="shared" si="3"/>
        <v>0.592</v>
      </c>
      <c r="AK975" s="74"/>
      <c r="AL975" s="74"/>
      <c r="AM975" s="74"/>
      <c r="AN975" s="74"/>
      <c r="AO975" s="74"/>
      <c r="AP975" s="74"/>
      <c r="AQ975" s="74"/>
      <c r="AR975" s="74"/>
    </row>
    <row r="976" ht="15.75" customHeight="1">
      <c r="A976" s="290"/>
      <c r="B976" s="263" t="s">
        <v>45</v>
      </c>
      <c r="C976" s="291" t="s">
        <v>4557</v>
      </c>
      <c r="D976" s="438" t="s">
        <v>4558</v>
      </c>
      <c r="E976" s="333">
        <v>0.0</v>
      </c>
      <c r="F976" s="290">
        <v>0.0</v>
      </c>
      <c r="G976" s="290" t="s">
        <v>86</v>
      </c>
      <c r="H976" s="439" t="s">
        <v>2883</v>
      </c>
      <c r="I976" s="117" t="s">
        <v>4559</v>
      </c>
      <c r="J976" s="293"/>
      <c r="K976" s="293"/>
      <c r="L976" s="293"/>
      <c r="M976" s="263"/>
      <c r="N976" s="290">
        <v>0.0</v>
      </c>
      <c r="O976" s="395">
        <v>0.0</v>
      </c>
      <c r="P976" s="294"/>
      <c r="Q976" s="294"/>
      <c r="R976" s="294"/>
      <c r="S976" s="263"/>
      <c r="T976" s="263"/>
      <c r="U976" s="263"/>
      <c r="V976" s="263"/>
      <c r="W976" s="263"/>
      <c r="X976" s="263"/>
      <c r="Y976" s="295"/>
      <c r="Z976" s="296">
        <v>1.0</v>
      </c>
      <c r="AA976" s="290" t="s">
        <v>1105</v>
      </c>
      <c r="AB976" s="104" t="s">
        <v>4560</v>
      </c>
      <c r="AC976" s="184" t="s">
        <v>3370</v>
      </c>
      <c r="AD976" s="184" t="s">
        <v>92</v>
      </c>
      <c r="AE976" s="74" t="str">
        <f t="shared" si="57"/>
        <v>6</v>
      </c>
      <c r="AF976" s="74">
        <v>0.62</v>
      </c>
      <c r="AG976" s="75">
        <f t="shared" si="115"/>
        <v>0.899</v>
      </c>
      <c r="AH976" s="74">
        <f t="shared" si="2"/>
        <v>-0.9</v>
      </c>
      <c r="AI976" s="74">
        <f t="shared" si="9"/>
        <v>0.868</v>
      </c>
      <c r="AJ976" s="41">
        <f t="shared" si="3"/>
        <v>0.38</v>
      </c>
      <c r="AK976" s="74"/>
      <c r="AL976" s="74"/>
      <c r="AM976" s="74"/>
      <c r="AN976" s="74"/>
      <c r="AO976" s="74"/>
      <c r="AP976" s="74"/>
      <c r="AQ976" s="74"/>
      <c r="AR976" s="74"/>
    </row>
    <row r="977" ht="15.75" customHeight="1">
      <c r="A977" s="290"/>
      <c r="B977" s="263" t="s">
        <v>45</v>
      </c>
      <c r="C977" s="291" t="s">
        <v>4561</v>
      </c>
      <c r="D977" s="438" t="s">
        <v>4562</v>
      </c>
      <c r="E977" s="333">
        <v>0.0</v>
      </c>
      <c r="F977" s="290">
        <v>0.0</v>
      </c>
      <c r="G977" s="290" t="s">
        <v>86</v>
      </c>
      <c r="H977" s="439" t="s">
        <v>2883</v>
      </c>
      <c r="I977" s="117" t="s">
        <v>506</v>
      </c>
      <c r="J977" s="293"/>
      <c r="K977" s="293"/>
      <c r="L977" s="293"/>
      <c r="M977" s="263"/>
      <c r="N977" s="290">
        <v>0.0</v>
      </c>
      <c r="O977" s="395">
        <v>0.0</v>
      </c>
      <c r="P977" s="294"/>
      <c r="Q977" s="294"/>
      <c r="R977" s="294"/>
      <c r="S977" s="263"/>
      <c r="T977" s="263"/>
      <c r="U977" s="263"/>
      <c r="V977" s="263"/>
      <c r="W977" s="263"/>
      <c r="X977" s="263"/>
      <c r="Y977" s="295"/>
      <c r="Z977" s="296">
        <v>1.0</v>
      </c>
      <c r="AA977" s="290" t="s">
        <v>1105</v>
      </c>
      <c r="AB977" s="104" t="s">
        <v>4563</v>
      </c>
      <c r="AC977" s="184" t="s">
        <v>3370</v>
      </c>
      <c r="AD977" s="184" t="s">
        <v>92</v>
      </c>
      <c r="AE977" s="55" t="str">
        <f t="shared" si="57"/>
        <v>6</v>
      </c>
      <c r="AF977" s="74">
        <v>0.62</v>
      </c>
      <c r="AG977" s="80">
        <f t="shared" si="115"/>
        <v>0.899</v>
      </c>
      <c r="AH977" s="55">
        <f t="shared" si="2"/>
        <v>-0.9</v>
      </c>
      <c r="AI977" s="55">
        <f t="shared" si="9"/>
        <v>0.868</v>
      </c>
      <c r="AJ977" s="41">
        <f t="shared" si="3"/>
        <v>0.38</v>
      </c>
      <c r="AK977" s="74"/>
      <c r="AL977" s="74"/>
      <c r="AM977" s="74"/>
      <c r="AN977" s="74"/>
      <c r="AO977" s="74"/>
      <c r="AP977" s="74"/>
      <c r="AQ977" s="74"/>
      <c r="AR977" s="74"/>
    </row>
    <row r="978" ht="15.75" customHeight="1">
      <c r="A978" s="440"/>
      <c r="B978" s="441" t="s">
        <v>45</v>
      </c>
      <c r="C978" s="442" t="s">
        <v>4564</v>
      </c>
      <c r="D978" s="443" t="s">
        <v>4565</v>
      </c>
      <c r="E978" s="444">
        <v>0.0</v>
      </c>
      <c r="F978" s="440">
        <v>0.0</v>
      </c>
      <c r="G978" s="440" t="s">
        <v>86</v>
      </c>
      <c r="H978" s="445" t="s">
        <v>2883</v>
      </c>
      <c r="I978" s="446" t="s">
        <v>4566</v>
      </c>
      <c r="J978" s="447"/>
      <c r="K978" s="447"/>
      <c r="L978" s="447"/>
      <c r="M978" s="441"/>
      <c r="N978" s="440">
        <v>0.0</v>
      </c>
      <c r="O978" s="448">
        <v>0.0</v>
      </c>
      <c r="P978" s="449"/>
      <c r="Q978" s="449"/>
      <c r="R978" s="449"/>
      <c r="S978" s="441"/>
      <c r="T978" s="441"/>
      <c r="U978" s="441"/>
      <c r="V978" s="441"/>
      <c r="W978" s="441"/>
      <c r="X978" s="441"/>
      <c r="Y978" s="450"/>
      <c r="Z978" s="451">
        <v>1.0</v>
      </c>
      <c r="AA978" s="440" t="s">
        <v>1105</v>
      </c>
      <c r="AB978" s="452"/>
      <c r="AC978" s="453" t="s">
        <v>3370</v>
      </c>
      <c r="AD978" s="453" t="s">
        <v>92</v>
      </c>
      <c r="AE978" s="55" t="str">
        <f t="shared" si="57"/>
        <v>6</v>
      </c>
      <c r="AF978" s="142">
        <v>0.62</v>
      </c>
      <c r="AG978" s="80">
        <f t="shared" si="115"/>
        <v>0.899</v>
      </c>
      <c r="AH978" s="55">
        <f t="shared" si="2"/>
        <v>-0.9</v>
      </c>
      <c r="AI978" s="55">
        <f t="shared" si="9"/>
        <v>0.868</v>
      </c>
      <c r="AJ978" s="41">
        <f t="shared" si="3"/>
        <v>0.38</v>
      </c>
      <c r="AK978" s="55"/>
      <c r="AL978" s="55"/>
      <c r="AM978" s="55"/>
      <c r="AN978" s="55"/>
      <c r="AO978" s="55"/>
      <c r="AP978" s="55"/>
      <c r="AQ978" s="55"/>
      <c r="AR978" s="55"/>
    </row>
    <row r="979" ht="15.75" customHeight="1">
      <c r="A979" s="290"/>
      <c r="B979" s="263" t="s">
        <v>45</v>
      </c>
      <c r="C979" s="291" t="s">
        <v>4567</v>
      </c>
      <c r="D979" s="438" t="s">
        <v>4568</v>
      </c>
      <c r="E979" s="333">
        <v>0.0</v>
      </c>
      <c r="F979" s="290">
        <v>0.0</v>
      </c>
      <c r="G979" s="290" t="s">
        <v>86</v>
      </c>
      <c r="H979" s="439" t="s">
        <v>2883</v>
      </c>
      <c r="I979" s="117" t="s">
        <v>506</v>
      </c>
      <c r="J979" s="293"/>
      <c r="K979" s="293"/>
      <c r="L979" s="293"/>
      <c r="M979" s="263"/>
      <c r="N979" s="290">
        <v>0.0</v>
      </c>
      <c r="O979" s="395">
        <v>0.0</v>
      </c>
      <c r="P979" s="294"/>
      <c r="Q979" s="294"/>
      <c r="R979" s="294"/>
      <c r="S979" s="263"/>
      <c r="T979" s="263"/>
      <c r="U979" s="263"/>
      <c r="V979" s="263"/>
      <c r="W979" s="263"/>
      <c r="X979" s="263"/>
      <c r="Y979" s="295"/>
      <c r="Z979" s="296">
        <v>1.0</v>
      </c>
      <c r="AA979" s="290" t="s">
        <v>1105</v>
      </c>
      <c r="AB979" s="104" t="s">
        <v>4569</v>
      </c>
      <c r="AC979" s="184" t="s">
        <v>3370</v>
      </c>
      <c r="AD979" s="184" t="s">
        <v>92</v>
      </c>
      <c r="AE979" s="55" t="str">
        <f t="shared" si="57"/>
        <v>6</v>
      </c>
      <c r="AF979" s="74">
        <v>0.67</v>
      </c>
      <c r="AG979" s="80">
        <f t="shared" si="115"/>
        <v>0.9715</v>
      </c>
      <c r="AH979" s="55">
        <f t="shared" si="2"/>
        <v>-0.9</v>
      </c>
      <c r="AI979" s="55">
        <f t="shared" si="9"/>
        <v>0.938</v>
      </c>
      <c r="AJ979" s="41">
        <f t="shared" si="3"/>
        <v>0.33</v>
      </c>
      <c r="AK979" s="55"/>
      <c r="AL979" s="55"/>
      <c r="AM979" s="55"/>
      <c r="AN979" s="55"/>
      <c r="AO979" s="55"/>
      <c r="AP979" s="55"/>
      <c r="AQ979" s="55"/>
      <c r="AR979" s="55"/>
    </row>
    <row r="980" ht="15.75" customHeight="1">
      <c r="A980" s="290"/>
      <c r="B980" s="263" t="s">
        <v>45</v>
      </c>
      <c r="C980" s="291" t="s">
        <v>4570</v>
      </c>
      <c r="D980" s="438" t="s">
        <v>4571</v>
      </c>
      <c r="E980" s="333">
        <v>0.0</v>
      </c>
      <c r="F980" s="290">
        <v>0.0</v>
      </c>
      <c r="G980" s="290" t="s">
        <v>86</v>
      </c>
      <c r="H980" s="439" t="s">
        <v>2883</v>
      </c>
      <c r="I980" s="454" t="s">
        <v>4572</v>
      </c>
      <c r="J980" s="293"/>
      <c r="K980" s="293"/>
      <c r="L980" s="293"/>
      <c r="M980" s="263"/>
      <c r="N980" s="290">
        <v>0.0</v>
      </c>
      <c r="O980" s="395">
        <v>0.0</v>
      </c>
      <c r="P980" s="294"/>
      <c r="Q980" s="294"/>
      <c r="R980" s="294"/>
      <c r="S980" s="263"/>
      <c r="T980" s="263"/>
      <c r="U980" s="263"/>
      <c r="V980" s="263"/>
      <c r="W980" s="263"/>
      <c r="X980" s="263"/>
      <c r="Y980" s="295"/>
      <c r="Z980" s="296">
        <v>1.0</v>
      </c>
      <c r="AA980" s="290" t="s">
        <v>1105</v>
      </c>
      <c r="AB980" s="104" t="s">
        <v>4573</v>
      </c>
      <c r="AC980" s="184" t="s">
        <v>3370</v>
      </c>
      <c r="AD980" s="184" t="s">
        <v>92</v>
      </c>
      <c r="AE980" s="74" t="str">
        <f t="shared" si="57"/>
        <v>6</v>
      </c>
      <c r="AF980" s="74">
        <v>0.62</v>
      </c>
      <c r="AG980" s="75">
        <f t="shared" si="115"/>
        <v>0.899</v>
      </c>
      <c r="AH980" s="74">
        <f t="shared" si="2"/>
        <v>-0.9</v>
      </c>
      <c r="AI980" s="74">
        <f t="shared" si="9"/>
        <v>0.868</v>
      </c>
      <c r="AJ980" s="41">
        <f t="shared" si="3"/>
        <v>0.38</v>
      </c>
      <c r="AK980" s="74"/>
      <c r="AL980" s="74"/>
      <c r="AM980" s="74"/>
      <c r="AN980" s="74"/>
      <c r="AO980" s="74"/>
      <c r="AP980" s="74"/>
      <c r="AQ980" s="74"/>
      <c r="AR980" s="74"/>
    </row>
    <row r="981" ht="15.75" customHeight="1">
      <c r="A981" s="440"/>
      <c r="B981" s="441" t="s">
        <v>45</v>
      </c>
      <c r="C981" s="442" t="s">
        <v>4574</v>
      </c>
      <c r="D981" s="443" t="s">
        <v>4575</v>
      </c>
      <c r="E981" s="444">
        <v>0.0</v>
      </c>
      <c r="F981" s="440">
        <v>0.0</v>
      </c>
      <c r="G981" s="440" t="s">
        <v>86</v>
      </c>
      <c r="H981" s="445" t="s">
        <v>2883</v>
      </c>
      <c r="I981" s="446" t="s">
        <v>4566</v>
      </c>
      <c r="J981" s="447"/>
      <c r="K981" s="447"/>
      <c r="L981" s="447"/>
      <c r="M981" s="441"/>
      <c r="N981" s="440">
        <v>0.0</v>
      </c>
      <c r="O981" s="448">
        <v>0.0</v>
      </c>
      <c r="P981" s="449"/>
      <c r="Q981" s="449"/>
      <c r="R981" s="449"/>
      <c r="S981" s="441"/>
      <c r="T981" s="441"/>
      <c r="U981" s="441"/>
      <c r="V981" s="441"/>
      <c r="W981" s="441"/>
      <c r="X981" s="441"/>
      <c r="Y981" s="450"/>
      <c r="Z981" s="451">
        <v>1.0</v>
      </c>
      <c r="AA981" s="440" t="s">
        <v>1105</v>
      </c>
      <c r="AB981" s="455"/>
      <c r="AC981" s="453" t="s">
        <v>3370</v>
      </c>
      <c r="AD981" s="453" t="s">
        <v>92</v>
      </c>
      <c r="AE981" s="55" t="str">
        <f t="shared" si="57"/>
        <v>6</v>
      </c>
      <c r="AF981" s="142">
        <v>0.62</v>
      </c>
      <c r="AG981" s="80">
        <f t="shared" si="115"/>
        <v>0.899</v>
      </c>
      <c r="AH981" s="55">
        <f t="shared" si="2"/>
        <v>-0.9</v>
      </c>
      <c r="AI981" s="55">
        <f t="shared" si="9"/>
        <v>0.868</v>
      </c>
      <c r="AJ981" s="41">
        <f t="shared" si="3"/>
        <v>0.38</v>
      </c>
      <c r="AK981" s="55"/>
      <c r="AL981" s="55"/>
      <c r="AM981" s="55"/>
      <c r="AN981" s="55"/>
      <c r="AO981" s="55"/>
      <c r="AP981" s="55"/>
      <c r="AQ981" s="55"/>
      <c r="AR981" s="55"/>
    </row>
    <row r="982" ht="15.75" customHeight="1">
      <c r="A982" s="290"/>
      <c r="B982" s="263" t="s">
        <v>45</v>
      </c>
      <c r="C982" s="291" t="s">
        <v>4576</v>
      </c>
      <c r="D982" s="438" t="s">
        <v>4577</v>
      </c>
      <c r="E982" s="333">
        <v>0.0</v>
      </c>
      <c r="F982" s="290">
        <v>0.0</v>
      </c>
      <c r="G982" s="290" t="s">
        <v>86</v>
      </c>
      <c r="H982" s="439" t="s">
        <v>2883</v>
      </c>
      <c r="I982" s="117" t="s">
        <v>506</v>
      </c>
      <c r="J982" s="293"/>
      <c r="K982" s="293"/>
      <c r="L982" s="293"/>
      <c r="M982" s="263"/>
      <c r="N982" s="290">
        <v>0.0</v>
      </c>
      <c r="O982" s="395">
        <v>0.0</v>
      </c>
      <c r="P982" s="294"/>
      <c r="Q982" s="294"/>
      <c r="R982" s="294"/>
      <c r="S982" s="263"/>
      <c r="T982" s="263"/>
      <c r="U982" s="263"/>
      <c r="V982" s="263"/>
      <c r="W982" s="263"/>
      <c r="X982" s="263"/>
      <c r="Y982" s="295"/>
      <c r="Z982" s="296">
        <v>1.0</v>
      </c>
      <c r="AA982" s="290" t="s">
        <v>1105</v>
      </c>
      <c r="AB982" s="104" t="s">
        <v>4578</v>
      </c>
      <c r="AC982" s="184" t="s">
        <v>3370</v>
      </c>
      <c r="AD982" s="184" t="s">
        <v>92</v>
      </c>
      <c r="AE982" s="55" t="str">
        <f t="shared" si="57"/>
        <v>6</v>
      </c>
      <c r="AF982" s="74">
        <v>0.62</v>
      </c>
      <c r="AG982" s="80">
        <f t="shared" si="115"/>
        <v>0.899</v>
      </c>
      <c r="AH982" s="55">
        <f t="shared" si="2"/>
        <v>-0.9</v>
      </c>
      <c r="AI982" s="55">
        <f t="shared" si="9"/>
        <v>0.868</v>
      </c>
      <c r="AJ982" s="41">
        <f t="shared" si="3"/>
        <v>0.38</v>
      </c>
      <c r="AK982" s="55"/>
      <c r="AL982" s="55"/>
      <c r="AM982" s="55"/>
      <c r="AN982" s="55"/>
      <c r="AO982" s="55"/>
      <c r="AP982" s="55"/>
      <c r="AQ982" s="55"/>
      <c r="AR982" s="55"/>
    </row>
    <row r="983" ht="15.75" customHeight="1">
      <c r="A983" s="290"/>
      <c r="B983" s="263" t="s">
        <v>45</v>
      </c>
      <c r="C983" s="291" t="s">
        <v>4579</v>
      </c>
      <c r="D983" s="438" t="s">
        <v>4580</v>
      </c>
      <c r="E983" s="333">
        <v>0.0</v>
      </c>
      <c r="F983" s="290">
        <v>0.0</v>
      </c>
      <c r="G983" s="290" t="s">
        <v>86</v>
      </c>
      <c r="H983" s="439" t="s">
        <v>2883</v>
      </c>
      <c r="I983" s="117" t="s">
        <v>506</v>
      </c>
      <c r="J983" s="293"/>
      <c r="K983" s="293"/>
      <c r="L983" s="293"/>
      <c r="M983" s="263"/>
      <c r="N983" s="290">
        <v>0.0</v>
      </c>
      <c r="O983" s="395">
        <v>0.0</v>
      </c>
      <c r="P983" s="294"/>
      <c r="Q983" s="294"/>
      <c r="R983" s="294"/>
      <c r="S983" s="263"/>
      <c r="T983" s="263"/>
      <c r="U983" s="263"/>
      <c r="V983" s="263"/>
      <c r="W983" s="263"/>
      <c r="X983" s="263"/>
      <c r="Y983" s="295"/>
      <c r="Z983" s="296">
        <v>1.25</v>
      </c>
      <c r="AA983" s="290" t="s">
        <v>1105</v>
      </c>
      <c r="AB983" s="104" t="s">
        <v>4581</v>
      </c>
      <c r="AC983" s="184" t="s">
        <v>3370</v>
      </c>
      <c r="AD983" s="184" t="s">
        <v>92</v>
      </c>
      <c r="AE983" s="74" t="str">
        <f t="shared" si="57"/>
        <v>6</v>
      </c>
      <c r="AF983" s="74">
        <v>0.82</v>
      </c>
      <c r="AG983" s="75">
        <f t="shared" si="115"/>
        <v>1.189</v>
      </c>
      <c r="AH983" s="74">
        <f t="shared" si="2"/>
        <v>-1.125</v>
      </c>
      <c r="AI983" s="74">
        <f t="shared" si="9"/>
        <v>1.148</v>
      </c>
      <c r="AJ983" s="41">
        <f t="shared" si="3"/>
        <v>0.344</v>
      </c>
      <c r="AK983" s="74"/>
      <c r="AL983" s="74"/>
      <c r="AM983" s="74"/>
      <c r="AN983" s="74"/>
      <c r="AO983" s="74"/>
      <c r="AP983" s="74"/>
      <c r="AQ983" s="74"/>
      <c r="AR983" s="74"/>
    </row>
    <row r="984" ht="15.75" customHeight="1">
      <c r="A984" s="440"/>
      <c r="B984" s="441" t="s">
        <v>45</v>
      </c>
      <c r="C984" s="442" t="s">
        <v>4582</v>
      </c>
      <c r="D984" s="456" t="s">
        <v>4583</v>
      </c>
      <c r="E984" s="444">
        <v>0.0</v>
      </c>
      <c r="F984" s="440">
        <v>0.0</v>
      </c>
      <c r="G984" s="440" t="s">
        <v>86</v>
      </c>
      <c r="H984" s="445" t="s">
        <v>2883</v>
      </c>
      <c r="I984" s="446" t="s">
        <v>4566</v>
      </c>
      <c r="J984" s="447"/>
      <c r="K984" s="447"/>
      <c r="L984" s="447"/>
      <c r="M984" s="441"/>
      <c r="N984" s="440">
        <v>0.0</v>
      </c>
      <c r="O984" s="448">
        <v>0.0</v>
      </c>
      <c r="P984" s="449"/>
      <c r="Q984" s="449"/>
      <c r="R984" s="449"/>
      <c r="S984" s="441"/>
      <c r="T984" s="441"/>
      <c r="U984" s="441"/>
      <c r="V984" s="441"/>
      <c r="W984" s="441"/>
      <c r="X984" s="441"/>
      <c r="Y984" s="450"/>
      <c r="Z984" s="451">
        <v>2.5</v>
      </c>
      <c r="AA984" s="440" t="s">
        <v>1105</v>
      </c>
      <c r="AB984" s="455"/>
      <c r="AC984" s="453" t="s">
        <v>3370</v>
      </c>
      <c r="AD984" s="453" t="s">
        <v>92</v>
      </c>
      <c r="AE984" s="55" t="str">
        <f t="shared" si="57"/>
        <v>6</v>
      </c>
      <c r="AF984" s="142">
        <v>1.57</v>
      </c>
      <c r="AG984" s="80">
        <f t="shared" si="115"/>
        <v>2.2765</v>
      </c>
      <c r="AH984" s="55">
        <f t="shared" si="2"/>
        <v>-2.25</v>
      </c>
      <c r="AI984" s="55">
        <f t="shared" si="9"/>
        <v>2.198</v>
      </c>
      <c r="AJ984" s="41">
        <f t="shared" si="3"/>
        <v>0.372</v>
      </c>
      <c r="AK984" s="55"/>
      <c r="AL984" s="55"/>
      <c r="AM984" s="55"/>
      <c r="AN984" s="55"/>
      <c r="AO984" s="55"/>
      <c r="AP984" s="55"/>
      <c r="AQ984" s="55"/>
      <c r="AR984" s="55"/>
    </row>
    <row r="985" ht="15.75" customHeight="1">
      <c r="A985" s="351"/>
      <c r="B985" s="252" t="s">
        <v>45</v>
      </c>
      <c r="C985" s="298" t="s">
        <v>4584</v>
      </c>
      <c r="D985" s="340" t="s">
        <v>4585</v>
      </c>
      <c r="E985" s="333">
        <v>0.0</v>
      </c>
      <c r="F985" s="290">
        <v>0.0</v>
      </c>
      <c r="G985" s="290" t="s">
        <v>86</v>
      </c>
      <c r="H985" s="352" t="s">
        <v>4586</v>
      </c>
      <c r="I985" s="117" t="s">
        <v>506</v>
      </c>
      <c r="J985" s="293"/>
      <c r="K985" s="293"/>
      <c r="L985" s="293"/>
      <c r="M985" s="263"/>
      <c r="N985" s="290">
        <v>0.0</v>
      </c>
      <c r="O985" s="395">
        <v>0.0</v>
      </c>
      <c r="P985" s="294"/>
      <c r="Q985" s="294"/>
      <c r="R985" s="294"/>
      <c r="S985" s="263"/>
      <c r="T985" s="263"/>
      <c r="U985" s="263"/>
      <c r="V985" s="263"/>
      <c r="W985" s="263"/>
      <c r="X985" s="263"/>
      <c r="Y985" s="295"/>
      <c r="Z985" s="296">
        <v>35.0</v>
      </c>
      <c r="AA985" s="290" t="s">
        <v>1105</v>
      </c>
      <c r="AB985" s="71" t="s">
        <v>4587</v>
      </c>
      <c r="AC985" s="154" t="s">
        <v>3370</v>
      </c>
      <c r="AD985" s="154" t="s">
        <v>91</v>
      </c>
      <c r="AE985" s="55" t="str">
        <f t="shared" si="57"/>
        <v>1</v>
      </c>
      <c r="AF985" s="150">
        <v>23.1</v>
      </c>
      <c r="AG985" s="80">
        <f t="shared" si="115"/>
        <v>33.495</v>
      </c>
      <c r="AH985" s="55">
        <f t="shared" si="2"/>
        <v>-31.5</v>
      </c>
      <c r="AI985" s="55">
        <f t="shared" si="9"/>
        <v>32.34</v>
      </c>
      <c r="AJ985" s="41">
        <f t="shared" si="3"/>
        <v>0.34</v>
      </c>
      <c r="AK985" s="55"/>
      <c r="AL985" s="55"/>
      <c r="AM985" s="55"/>
      <c r="AN985" s="55"/>
      <c r="AO985" s="55"/>
      <c r="AP985" s="55"/>
      <c r="AQ985" s="55"/>
      <c r="AR985" s="55"/>
    </row>
    <row r="986" ht="15.75" customHeight="1">
      <c r="A986" s="297"/>
      <c r="B986" s="143" t="s">
        <v>45</v>
      </c>
      <c r="C986" s="339" t="s">
        <v>4588</v>
      </c>
      <c r="D986" s="340" t="s">
        <v>4589</v>
      </c>
      <c r="E986" s="333">
        <v>0.0</v>
      </c>
      <c r="F986" s="290">
        <v>0.0</v>
      </c>
      <c r="G986" s="290" t="s">
        <v>86</v>
      </c>
      <c r="H986" s="292" t="s">
        <v>4590</v>
      </c>
      <c r="I986" s="457" t="s">
        <v>4590</v>
      </c>
      <c r="J986" s="293"/>
      <c r="K986" s="293"/>
      <c r="L986" s="293"/>
      <c r="M986" s="263"/>
      <c r="N986" s="290">
        <v>0.0</v>
      </c>
      <c r="O986" s="395">
        <v>0.0</v>
      </c>
      <c r="P986" s="294"/>
      <c r="Q986" s="294"/>
      <c r="R986" s="294"/>
      <c r="S986" s="263"/>
      <c r="T986" s="263"/>
      <c r="U986" s="263"/>
      <c r="V986" s="263"/>
      <c r="W986" s="263"/>
      <c r="X986" s="263"/>
      <c r="Y986" s="295"/>
      <c r="Z986" s="296">
        <v>6.99</v>
      </c>
      <c r="AA986" s="290" t="s">
        <v>1105</v>
      </c>
      <c r="AB986" s="71" t="s">
        <v>4591</v>
      </c>
      <c r="AC986" s="72" t="s">
        <v>3370</v>
      </c>
      <c r="AD986" s="72" t="s">
        <v>92</v>
      </c>
      <c r="AE986" s="74" t="str">
        <f t="shared" si="57"/>
        <v>6</v>
      </c>
      <c r="AF986" s="74">
        <v>4.73</v>
      </c>
      <c r="AG986" s="75">
        <f>AF986*0.428+AF986</f>
        <v>6.75444</v>
      </c>
      <c r="AH986" s="74">
        <f t="shared" si="2"/>
        <v>-6.291</v>
      </c>
      <c r="AI986" s="74">
        <f t="shared" si="9"/>
        <v>6.622</v>
      </c>
      <c r="AJ986" s="41">
        <f t="shared" si="3"/>
        <v>0.3233190272</v>
      </c>
      <c r="AK986" s="74"/>
      <c r="AL986" s="74"/>
      <c r="AM986" s="74"/>
      <c r="AN986" s="74"/>
      <c r="AO986" s="74"/>
      <c r="AP986" s="74"/>
      <c r="AQ986" s="74"/>
      <c r="AR986" s="74"/>
    </row>
    <row r="987" ht="15.75" customHeight="1">
      <c r="A987" s="300"/>
      <c r="B987" s="255" t="s">
        <v>45</v>
      </c>
      <c r="C987" s="301" t="s">
        <v>4592</v>
      </c>
      <c r="D987" s="94" t="s">
        <v>4593</v>
      </c>
      <c r="E987" s="397">
        <v>1.0</v>
      </c>
      <c r="F987" s="300">
        <v>0.0</v>
      </c>
      <c r="G987" s="300" t="s">
        <v>47</v>
      </c>
      <c r="H987" s="94" t="s">
        <v>4594</v>
      </c>
      <c r="I987" s="230" t="s">
        <v>4595</v>
      </c>
      <c r="J987" s="302"/>
      <c r="K987" s="302"/>
      <c r="L987" s="302"/>
      <c r="M987" s="255"/>
      <c r="N987" s="300">
        <v>1.0</v>
      </c>
      <c r="O987" s="398">
        <v>1000.0</v>
      </c>
      <c r="P987" s="303"/>
      <c r="Q987" s="303"/>
      <c r="R987" s="303"/>
      <c r="S987" s="255"/>
      <c r="T987" s="255"/>
      <c r="U987" s="255"/>
      <c r="V987" s="255"/>
      <c r="W987" s="255"/>
      <c r="X987" s="255"/>
      <c r="Y987" s="277"/>
      <c r="Z987" s="304">
        <v>5.5</v>
      </c>
      <c r="AA987" s="300" t="s">
        <v>417</v>
      </c>
      <c r="AB987" s="53" t="s">
        <v>4596</v>
      </c>
      <c r="AC987" s="54" t="s">
        <v>3370</v>
      </c>
      <c r="AD987" s="54" t="s">
        <v>498</v>
      </c>
      <c r="AE987" s="55" t="str">
        <f t="shared" si="57"/>
        <v>3</v>
      </c>
      <c r="AF987" s="55">
        <v>3.21</v>
      </c>
      <c r="AG987" s="56">
        <f>AF987*0.636+AF987</f>
        <v>5.25156</v>
      </c>
      <c r="AH987" s="55">
        <f t="shared" si="2"/>
        <v>-4.95</v>
      </c>
      <c r="AI987" s="55">
        <f t="shared" si="9"/>
        <v>4.494</v>
      </c>
      <c r="AJ987" s="41">
        <f t="shared" si="3"/>
        <v>0.4163636364</v>
      </c>
      <c r="AK987" s="55"/>
      <c r="AL987" s="55"/>
      <c r="AM987" s="55"/>
      <c r="AN987" s="55"/>
      <c r="AO987" s="55"/>
      <c r="AP987" s="55"/>
      <c r="AQ987" s="55"/>
      <c r="AR987" s="55"/>
    </row>
    <row r="988" ht="15.75" customHeight="1">
      <c r="A988" s="297"/>
      <c r="B988" s="143" t="s">
        <v>45</v>
      </c>
      <c r="C988" s="298" t="s">
        <v>4597</v>
      </c>
      <c r="D988" s="299" t="s">
        <v>4598</v>
      </c>
      <c r="E988" s="290">
        <v>0.0</v>
      </c>
      <c r="F988" s="290">
        <v>0.0</v>
      </c>
      <c r="G988" s="290" t="s">
        <v>86</v>
      </c>
      <c r="H988" s="292" t="s">
        <v>4599</v>
      </c>
      <c r="I988" s="117" t="s">
        <v>4600</v>
      </c>
      <c r="J988" s="293"/>
      <c r="K988" s="293"/>
      <c r="L988" s="293"/>
      <c r="M988" s="263"/>
      <c r="N988" s="290">
        <v>0.0</v>
      </c>
      <c r="O988" s="395">
        <v>0.0</v>
      </c>
      <c r="P988" s="294"/>
      <c r="Q988" s="294"/>
      <c r="R988" s="294"/>
      <c r="S988" s="263"/>
      <c r="T988" s="263"/>
      <c r="U988" s="263"/>
      <c r="V988" s="263"/>
      <c r="W988" s="263"/>
      <c r="X988" s="263"/>
      <c r="Y988" s="295"/>
      <c r="Z988" s="296">
        <v>0.89</v>
      </c>
      <c r="AA988" s="290" t="s">
        <v>417</v>
      </c>
      <c r="AB988" s="71" t="s">
        <v>4601</v>
      </c>
      <c r="AC988" s="72" t="s">
        <v>3370</v>
      </c>
      <c r="AD988" s="72" t="s">
        <v>99</v>
      </c>
      <c r="AE988" s="55" t="str">
        <f t="shared" si="57"/>
        <v>12</v>
      </c>
      <c r="AF988" s="74">
        <v>0.57</v>
      </c>
      <c r="AG988" s="80">
        <f t="shared" ref="AG988:AG997" si="116">AF988*0.45+AF988</f>
        <v>0.8265</v>
      </c>
      <c r="AH988" s="55">
        <f t="shared" si="2"/>
        <v>-0.801</v>
      </c>
      <c r="AI988" s="55">
        <f t="shared" si="9"/>
        <v>0.798</v>
      </c>
      <c r="AJ988" s="41">
        <f t="shared" si="3"/>
        <v>0.3595505618</v>
      </c>
      <c r="AK988" s="55"/>
      <c r="AL988" s="55"/>
      <c r="AM988" s="55"/>
      <c r="AN988" s="55"/>
      <c r="AO988" s="55"/>
      <c r="AP988" s="55"/>
      <c r="AQ988" s="55"/>
      <c r="AR988" s="55"/>
    </row>
    <row r="989" ht="15.75" customHeight="1">
      <c r="A989" s="297"/>
      <c r="B989" s="252" t="s">
        <v>45</v>
      </c>
      <c r="C989" s="339" t="s">
        <v>4602</v>
      </c>
      <c r="D989" s="340" t="s">
        <v>4603</v>
      </c>
      <c r="E989" s="333">
        <v>0.0</v>
      </c>
      <c r="F989" s="290">
        <v>0.0</v>
      </c>
      <c r="G989" s="290" t="s">
        <v>86</v>
      </c>
      <c r="H989" s="292" t="s">
        <v>4604</v>
      </c>
      <c r="I989" s="117" t="s">
        <v>4604</v>
      </c>
      <c r="J989" s="293"/>
      <c r="K989" s="293"/>
      <c r="L989" s="293"/>
      <c r="M989" s="263"/>
      <c r="N989" s="290">
        <v>0.0</v>
      </c>
      <c r="O989" s="395">
        <v>0.0</v>
      </c>
      <c r="P989" s="294"/>
      <c r="Q989" s="294"/>
      <c r="R989" s="294"/>
      <c r="S989" s="263"/>
      <c r="T989" s="263"/>
      <c r="U989" s="263"/>
      <c r="V989" s="263"/>
      <c r="W989" s="263"/>
      <c r="X989" s="263"/>
      <c r="Y989" s="295"/>
      <c r="Z989" s="296">
        <v>0.65</v>
      </c>
      <c r="AA989" s="290" t="s">
        <v>417</v>
      </c>
      <c r="AB989" s="143" t="s">
        <v>4605</v>
      </c>
      <c r="AC989" s="154" t="s">
        <v>3370</v>
      </c>
      <c r="AD989" s="154" t="s">
        <v>99</v>
      </c>
      <c r="AE989" s="74" t="str">
        <f t="shared" si="57"/>
        <v>12</v>
      </c>
      <c r="AF989" s="150">
        <v>0.4</v>
      </c>
      <c r="AG989" s="80">
        <f t="shared" si="116"/>
        <v>0.58</v>
      </c>
      <c r="AH989" s="55">
        <f t="shared" si="2"/>
        <v>-0.585</v>
      </c>
      <c r="AI989" s="55">
        <f t="shared" si="9"/>
        <v>0.56</v>
      </c>
      <c r="AJ989" s="41">
        <f t="shared" si="3"/>
        <v>0.3846153846</v>
      </c>
      <c r="AK989" s="74"/>
      <c r="AL989" s="74"/>
      <c r="AM989" s="74"/>
      <c r="AN989" s="74"/>
      <c r="AO989" s="74"/>
      <c r="AP989" s="74"/>
      <c r="AQ989" s="74"/>
      <c r="AR989" s="74"/>
    </row>
    <row r="990" ht="15.75" customHeight="1">
      <c r="A990" s="297"/>
      <c r="B990" s="143" t="s">
        <v>45</v>
      </c>
      <c r="C990" s="339" t="s">
        <v>4606</v>
      </c>
      <c r="D990" s="340" t="s">
        <v>4607</v>
      </c>
      <c r="E990" s="333">
        <v>0.0</v>
      </c>
      <c r="F990" s="290">
        <v>0.0</v>
      </c>
      <c r="G990" s="290" t="s">
        <v>86</v>
      </c>
      <c r="H990" s="292" t="s">
        <v>4608</v>
      </c>
      <c r="I990" s="117" t="s">
        <v>4608</v>
      </c>
      <c r="J990" s="293"/>
      <c r="K990" s="293"/>
      <c r="L990" s="293"/>
      <c r="M990" s="263"/>
      <c r="N990" s="290">
        <v>0.0</v>
      </c>
      <c r="O990" s="395">
        <v>0.0</v>
      </c>
      <c r="P990" s="294"/>
      <c r="Q990" s="294"/>
      <c r="R990" s="294"/>
      <c r="S990" s="263"/>
      <c r="T990" s="263"/>
      <c r="U990" s="263"/>
      <c r="V990" s="263"/>
      <c r="W990" s="263"/>
      <c r="X990" s="263"/>
      <c r="Y990" s="295"/>
      <c r="Z990" s="296">
        <v>2.0</v>
      </c>
      <c r="AA990" s="290" t="s">
        <v>417</v>
      </c>
      <c r="AB990" s="143" t="s">
        <v>4609</v>
      </c>
      <c r="AC990" s="72" t="s">
        <v>3370</v>
      </c>
      <c r="AD990" s="72" t="s">
        <v>92</v>
      </c>
      <c r="AE990" s="74" t="str">
        <f t="shared" si="57"/>
        <v>6</v>
      </c>
      <c r="AF990" s="74">
        <v>1.31</v>
      </c>
      <c r="AG990" s="80">
        <f t="shared" si="116"/>
        <v>1.8995</v>
      </c>
      <c r="AH990" s="55">
        <f t="shared" si="2"/>
        <v>-1.8</v>
      </c>
      <c r="AI990" s="55">
        <f t="shared" si="9"/>
        <v>1.834</v>
      </c>
      <c r="AJ990" s="41">
        <f t="shared" si="3"/>
        <v>0.345</v>
      </c>
      <c r="AK990" s="55"/>
      <c r="AL990" s="55"/>
      <c r="AM990" s="55"/>
      <c r="AN990" s="55"/>
      <c r="AO990" s="55"/>
      <c r="AP990" s="55"/>
      <c r="AQ990" s="55"/>
      <c r="AR990" s="55"/>
    </row>
    <row r="991" ht="15.75" customHeight="1">
      <c r="A991" s="351"/>
      <c r="B991" s="252" t="s">
        <v>45</v>
      </c>
      <c r="C991" s="339" t="s">
        <v>4610</v>
      </c>
      <c r="D991" s="340" t="s">
        <v>4611</v>
      </c>
      <c r="E991" s="333">
        <v>0.0</v>
      </c>
      <c r="F991" s="290">
        <v>0.0</v>
      </c>
      <c r="G991" s="290" t="s">
        <v>86</v>
      </c>
      <c r="H991" s="292" t="s">
        <v>4612</v>
      </c>
      <c r="I991" s="117" t="s">
        <v>4612</v>
      </c>
      <c r="J991" s="293"/>
      <c r="K991" s="293"/>
      <c r="L991" s="293"/>
      <c r="M991" s="263"/>
      <c r="N991" s="290">
        <v>0.0</v>
      </c>
      <c r="O991" s="395">
        <v>0.0</v>
      </c>
      <c r="P991" s="294"/>
      <c r="Q991" s="294"/>
      <c r="R991" s="294"/>
      <c r="S991" s="263"/>
      <c r="T991" s="263"/>
      <c r="U991" s="263"/>
      <c r="V991" s="263"/>
      <c r="W991" s="263"/>
      <c r="X991" s="263"/>
      <c r="Y991" s="295"/>
      <c r="Z991" s="296">
        <v>5.25</v>
      </c>
      <c r="AA991" s="290" t="s">
        <v>417</v>
      </c>
      <c r="AB991" s="143" t="s">
        <v>4613</v>
      </c>
      <c r="AC991" s="154" t="s">
        <v>3370</v>
      </c>
      <c r="AD991" s="154" t="s">
        <v>92</v>
      </c>
      <c r="AE991" s="74" t="str">
        <f t="shared" si="57"/>
        <v>6</v>
      </c>
      <c r="AF991" s="150">
        <v>3.41</v>
      </c>
      <c r="AG991" s="80">
        <f t="shared" si="116"/>
        <v>4.9445</v>
      </c>
      <c r="AH991" s="55">
        <f t="shared" si="2"/>
        <v>-4.725</v>
      </c>
      <c r="AI991" s="55">
        <f t="shared" si="9"/>
        <v>4.774</v>
      </c>
      <c r="AJ991" s="41">
        <f t="shared" si="3"/>
        <v>0.3504761905</v>
      </c>
      <c r="AK991" s="74"/>
      <c r="AL991" s="74"/>
      <c r="AM991" s="74"/>
      <c r="AN991" s="74"/>
      <c r="AO991" s="74"/>
      <c r="AP991" s="74"/>
      <c r="AQ991" s="74"/>
      <c r="AR991" s="74"/>
    </row>
    <row r="992" ht="15.75" customHeight="1">
      <c r="A992" s="290"/>
      <c r="B992" s="263" t="s">
        <v>45</v>
      </c>
      <c r="C992" s="291" t="s">
        <v>4614</v>
      </c>
      <c r="D992" s="292" t="s">
        <v>4615</v>
      </c>
      <c r="E992" s="333">
        <v>0.0</v>
      </c>
      <c r="F992" s="290">
        <v>0.0</v>
      </c>
      <c r="G992" s="290" t="s">
        <v>86</v>
      </c>
      <c r="H992" s="292" t="s">
        <v>4616</v>
      </c>
      <c r="I992" s="117" t="s">
        <v>506</v>
      </c>
      <c r="J992" s="293"/>
      <c r="K992" s="293"/>
      <c r="L992" s="293"/>
      <c r="M992" s="263"/>
      <c r="N992" s="290">
        <v>0.0</v>
      </c>
      <c r="O992" s="395">
        <v>0.0</v>
      </c>
      <c r="P992" s="294"/>
      <c r="Q992" s="294"/>
      <c r="R992" s="294"/>
      <c r="S992" s="263"/>
      <c r="T992" s="263"/>
      <c r="U992" s="263"/>
      <c r="V992" s="263"/>
      <c r="W992" s="263"/>
      <c r="X992" s="263"/>
      <c r="Y992" s="295"/>
      <c r="Z992" s="296">
        <v>6.25</v>
      </c>
      <c r="AA992" s="290" t="s">
        <v>417</v>
      </c>
      <c r="AB992" s="104" t="s">
        <v>4617</v>
      </c>
      <c r="AC992" s="72" t="s">
        <v>3370</v>
      </c>
      <c r="AD992" s="72" t="s">
        <v>498</v>
      </c>
      <c r="AE992" s="74" t="str">
        <f t="shared" si="57"/>
        <v>3</v>
      </c>
      <c r="AF992" s="74">
        <v>4.01</v>
      </c>
      <c r="AG992" s="80">
        <f t="shared" si="116"/>
        <v>5.8145</v>
      </c>
      <c r="AH992" s="55">
        <f t="shared" si="2"/>
        <v>-5.625</v>
      </c>
      <c r="AI992" s="55">
        <f t="shared" si="9"/>
        <v>5.614</v>
      </c>
      <c r="AJ992" s="41">
        <f t="shared" si="3"/>
        <v>0.3584</v>
      </c>
      <c r="AK992" s="74"/>
      <c r="AL992" s="74"/>
      <c r="AM992" s="74"/>
      <c r="AN992" s="74"/>
      <c r="AO992" s="74"/>
      <c r="AP992" s="74"/>
      <c r="AQ992" s="74"/>
      <c r="AR992" s="74"/>
    </row>
    <row r="993" ht="15.75" customHeight="1">
      <c r="A993" s="297"/>
      <c r="B993" s="143" t="s">
        <v>45</v>
      </c>
      <c r="C993" s="339" t="s">
        <v>4618</v>
      </c>
      <c r="D993" s="458" t="s">
        <v>4619</v>
      </c>
      <c r="E993" s="333">
        <v>0.0</v>
      </c>
      <c r="F993" s="290">
        <v>0.0</v>
      </c>
      <c r="G993" s="290" t="s">
        <v>86</v>
      </c>
      <c r="H993" s="292" t="s">
        <v>4620</v>
      </c>
      <c r="I993" s="117" t="s">
        <v>4620</v>
      </c>
      <c r="J993" s="293"/>
      <c r="K993" s="293"/>
      <c r="L993" s="293"/>
      <c r="M993" s="263"/>
      <c r="N993" s="290">
        <v>0.0</v>
      </c>
      <c r="O993" s="395">
        <v>0.0</v>
      </c>
      <c r="P993" s="294"/>
      <c r="Q993" s="294"/>
      <c r="R993" s="294"/>
      <c r="S993" s="263"/>
      <c r="T993" s="263"/>
      <c r="U993" s="263"/>
      <c r="V993" s="263"/>
      <c r="W993" s="263"/>
      <c r="X993" s="263"/>
      <c r="Y993" s="295"/>
      <c r="Z993" s="296">
        <v>8.25</v>
      </c>
      <c r="AA993" s="290" t="s">
        <v>417</v>
      </c>
      <c r="AB993" s="143" t="s">
        <v>4621</v>
      </c>
      <c r="AC993" s="72" t="s">
        <v>3370</v>
      </c>
      <c r="AD993" s="72" t="s">
        <v>498</v>
      </c>
      <c r="AE993" s="55" t="str">
        <f t="shared" si="57"/>
        <v>3</v>
      </c>
      <c r="AF993" s="74">
        <v>5.52</v>
      </c>
      <c r="AG993" s="80">
        <f t="shared" si="116"/>
        <v>8.004</v>
      </c>
      <c r="AH993" s="55">
        <f t="shared" si="2"/>
        <v>-7.425</v>
      </c>
      <c r="AI993" s="55">
        <f t="shared" si="9"/>
        <v>7.728</v>
      </c>
      <c r="AJ993" s="41">
        <f t="shared" si="3"/>
        <v>0.3309090909</v>
      </c>
      <c r="AK993" s="55"/>
      <c r="AL993" s="55"/>
      <c r="AM993" s="55"/>
      <c r="AN993" s="55"/>
      <c r="AO993" s="55"/>
      <c r="AP993" s="55"/>
      <c r="AQ993" s="55"/>
      <c r="AR993" s="55"/>
    </row>
    <row r="994" ht="15.75" customHeight="1">
      <c r="A994" s="290"/>
      <c r="B994" s="263" t="s">
        <v>45</v>
      </c>
      <c r="C994" s="291" t="s">
        <v>4622</v>
      </c>
      <c r="D994" s="292" t="s">
        <v>4623</v>
      </c>
      <c r="E994" s="333">
        <v>0.0</v>
      </c>
      <c r="F994" s="290">
        <v>0.0</v>
      </c>
      <c r="G994" s="290" t="s">
        <v>86</v>
      </c>
      <c r="H994" s="292" t="s">
        <v>4624</v>
      </c>
      <c r="I994" s="117" t="s">
        <v>4625</v>
      </c>
      <c r="J994" s="263"/>
      <c r="K994" s="263"/>
      <c r="L994" s="263"/>
      <c r="M994" s="263"/>
      <c r="N994" s="290">
        <v>0.0</v>
      </c>
      <c r="O994" s="395">
        <v>0.0</v>
      </c>
      <c r="P994" s="263"/>
      <c r="Q994" s="263"/>
      <c r="R994" s="263"/>
      <c r="S994" s="263"/>
      <c r="T994" s="263"/>
      <c r="U994" s="263"/>
      <c r="V994" s="263"/>
      <c r="W994" s="263"/>
      <c r="X994" s="263"/>
      <c r="Y994" s="295"/>
      <c r="Z994" s="296">
        <v>12.5</v>
      </c>
      <c r="AA994" s="290" t="s">
        <v>417</v>
      </c>
      <c r="AB994" s="143" t="s">
        <v>4626</v>
      </c>
      <c r="AC994" s="72" t="s">
        <v>3370</v>
      </c>
      <c r="AD994" s="72" t="s">
        <v>498</v>
      </c>
      <c r="AE994" s="74" t="str">
        <f t="shared" si="57"/>
        <v>3</v>
      </c>
      <c r="AF994" s="74">
        <v>7.88</v>
      </c>
      <c r="AG994" s="80">
        <f t="shared" si="116"/>
        <v>11.426</v>
      </c>
      <c r="AH994" s="55">
        <f t="shared" si="2"/>
        <v>-11.25</v>
      </c>
      <c r="AI994" s="55">
        <f t="shared" si="9"/>
        <v>11.032</v>
      </c>
      <c r="AJ994" s="41">
        <f t="shared" si="3"/>
        <v>0.3696</v>
      </c>
      <c r="AK994" s="55"/>
      <c r="AL994" s="55"/>
      <c r="AM994" s="55"/>
      <c r="AN994" s="55"/>
      <c r="AO994" s="55"/>
      <c r="AP994" s="55"/>
      <c r="AQ994" s="55"/>
      <c r="AR994" s="55"/>
    </row>
    <row r="995" ht="15.75" customHeight="1">
      <c r="A995" s="297"/>
      <c r="B995" s="252" t="s">
        <v>45</v>
      </c>
      <c r="C995" s="337" t="s">
        <v>4627</v>
      </c>
      <c r="D995" s="299" t="s">
        <v>4628</v>
      </c>
      <c r="E995" s="333">
        <v>0.0</v>
      </c>
      <c r="F995" s="290">
        <v>0.0</v>
      </c>
      <c r="G995" s="290" t="s">
        <v>86</v>
      </c>
      <c r="H995" s="292" t="s">
        <v>4629</v>
      </c>
      <c r="I995" s="117" t="s">
        <v>4630</v>
      </c>
      <c r="J995" s="293"/>
      <c r="K995" s="293"/>
      <c r="L995" s="293"/>
      <c r="M995" s="263"/>
      <c r="N995" s="290">
        <v>0.0</v>
      </c>
      <c r="O995" s="395">
        <v>0.0</v>
      </c>
      <c r="P995" s="294"/>
      <c r="Q995" s="294"/>
      <c r="R995" s="294"/>
      <c r="S995" s="263"/>
      <c r="T995" s="263"/>
      <c r="U995" s="263"/>
      <c r="V995" s="263"/>
      <c r="W995" s="263"/>
      <c r="X995" s="263"/>
      <c r="Y995" s="295"/>
      <c r="Z995" s="296">
        <v>10.49</v>
      </c>
      <c r="AA995" s="290" t="s">
        <v>417</v>
      </c>
      <c r="AB995" s="71" t="s">
        <v>4631</v>
      </c>
      <c r="AC995" s="72" t="s">
        <v>3370</v>
      </c>
      <c r="AD995" s="72" t="s">
        <v>498</v>
      </c>
      <c r="AE995" s="55" t="str">
        <f t="shared" si="57"/>
        <v>3</v>
      </c>
      <c r="AF995" s="74">
        <v>7.35</v>
      </c>
      <c r="AG995" s="80">
        <f t="shared" si="116"/>
        <v>10.6575</v>
      </c>
      <c r="AH995" s="55">
        <f t="shared" si="2"/>
        <v>-9.441</v>
      </c>
      <c r="AI995" s="55">
        <f t="shared" si="9"/>
        <v>10.29</v>
      </c>
      <c r="AJ995" s="41">
        <f t="shared" si="3"/>
        <v>0.2993326978</v>
      </c>
      <c r="AK995" s="74"/>
      <c r="AL995" s="74"/>
      <c r="AM995" s="74"/>
      <c r="AN995" s="74"/>
      <c r="AO995" s="74"/>
      <c r="AP995" s="74"/>
      <c r="AQ995" s="74"/>
      <c r="AR995" s="74"/>
    </row>
    <row r="996" ht="15.75" customHeight="1">
      <c r="A996" s="297"/>
      <c r="B996" s="143" t="s">
        <v>45</v>
      </c>
      <c r="C996" s="298" t="s">
        <v>4632</v>
      </c>
      <c r="D996" s="299" t="s">
        <v>4633</v>
      </c>
      <c r="E996" s="290">
        <v>0.0</v>
      </c>
      <c r="F996" s="290">
        <v>0.0</v>
      </c>
      <c r="G996" s="290" t="s">
        <v>86</v>
      </c>
      <c r="H996" s="292" t="s">
        <v>4634</v>
      </c>
      <c r="I996" s="117" t="s">
        <v>4635</v>
      </c>
      <c r="J996" s="293"/>
      <c r="K996" s="293"/>
      <c r="L996" s="293"/>
      <c r="M996" s="263"/>
      <c r="N996" s="290">
        <v>0.0</v>
      </c>
      <c r="O996" s="395">
        <v>0.0</v>
      </c>
      <c r="P996" s="294"/>
      <c r="Q996" s="294"/>
      <c r="R996" s="294"/>
      <c r="S996" s="263"/>
      <c r="T996" s="263"/>
      <c r="U996" s="263"/>
      <c r="V996" s="263"/>
      <c r="W996" s="263"/>
      <c r="X996" s="263"/>
      <c r="Y996" s="295"/>
      <c r="Z996" s="296">
        <v>3.25</v>
      </c>
      <c r="AA996" s="290" t="s">
        <v>417</v>
      </c>
      <c r="AB996" s="71" t="s">
        <v>4636</v>
      </c>
      <c r="AC996" s="72" t="s">
        <v>3370</v>
      </c>
      <c r="AD996" s="72" t="s">
        <v>498</v>
      </c>
      <c r="AE996" s="74" t="str">
        <f t="shared" si="57"/>
        <v>3</v>
      </c>
      <c r="AF996" s="74">
        <v>2.05</v>
      </c>
      <c r="AG996" s="80">
        <f t="shared" si="116"/>
        <v>2.9725</v>
      </c>
      <c r="AH996" s="55">
        <f t="shared" si="2"/>
        <v>-2.925</v>
      </c>
      <c r="AI996" s="55">
        <f t="shared" si="9"/>
        <v>2.87</v>
      </c>
      <c r="AJ996" s="41">
        <f t="shared" si="3"/>
        <v>0.3692307692</v>
      </c>
      <c r="AK996" s="74"/>
      <c r="AL996" s="74"/>
      <c r="AM996" s="74"/>
      <c r="AN996" s="74"/>
      <c r="AO996" s="74"/>
      <c r="AP996" s="74"/>
      <c r="AQ996" s="74"/>
      <c r="AR996" s="74"/>
    </row>
    <row r="997" ht="15.75" customHeight="1">
      <c r="A997" s="290"/>
      <c r="B997" s="263" t="s">
        <v>45</v>
      </c>
      <c r="C997" s="291" t="s">
        <v>4637</v>
      </c>
      <c r="D997" s="292" t="s">
        <v>4638</v>
      </c>
      <c r="E997" s="333">
        <v>0.0</v>
      </c>
      <c r="F997" s="290">
        <v>0.0</v>
      </c>
      <c r="G997" s="290" t="s">
        <v>86</v>
      </c>
      <c r="H997" s="292" t="s">
        <v>4639</v>
      </c>
      <c r="I997" s="117" t="s">
        <v>4639</v>
      </c>
      <c r="J997" s="293"/>
      <c r="K997" s="293"/>
      <c r="L997" s="293"/>
      <c r="M997" s="263"/>
      <c r="N997" s="290">
        <v>0.0</v>
      </c>
      <c r="O997" s="395">
        <v>0.0</v>
      </c>
      <c r="P997" s="294"/>
      <c r="Q997" s="294"/>
      <c r="R997" s="294"/>
      <c r="S997" s="263"/>
      <c r="T997" s="263"/>
      <c r="U997" s="263"/>
      <c r="V997" s="263"/>
      <c r="W997" s="263"/>
      <c r="X997" s="263"/>
      <c r="Y997" s="295"/>
      <c r="Z997" s="296">
        <v>0.9</v>
      </c>
      <c r="AA997" s="290" t="s">
        <v>417</v>
      </c>
      <c r="AB997" s="143" t="s">
        <v>4640</v>
      </c>
      <c r="AC997" s="72" t="s">
        <v>3370</v>
      </c>
      <c r="AD997" s="72" t="s">
        <v>99</v>
      </c>
      <c r="AE997" s="74" t="str">
        <f t="shared" si="57"/>
        <v>12</v>
      </c>
      <c r="AF997" s="74">
        <v>0.56</v>
      </c>
      <c r="AG997" s="80">
        <f t="shared" si="116"/>
        <v>0.812</v>
      </c>
      <c r="AH997" s="55">
        <f t="shared" si="2"/>
        <v>-0.81</v>
      </c>
      <c r="AI997" s="55">
        <f t="shared" si="9"/>
        <v>0.784</v>
      </c>
      <c r="AJ997" s="41">
        <f t="shared" si="3"/>
        <v>0.3777777778</v>
      </c>
      <c r="AK997" s="55"/>
      <c r="AL997" s="55"/>
      <c r="AM997" s="55"/>
      <c r="AN997" s="55"/>
      <c r="AO997" s="55"/>
      <c r="AP997" s="55"/>
      <c r="AQ997" s="55"/>
      <c r="AR997" s="55"/>
    </row>
    <row r="998" ht="15.75" customHeight="1">
      <c r="A998" s="351"/>
      <c r="B998" s="252" t="s">
        <v>45</v>
      </c>
      <c r="C998" s="339" t="s">
        <v>4641</v>
      </c>
      <c r="D998" s="340" t="s">
        <v>4642</v>
      </c>
      <c r="E998" s="333">
        <v>0.0</v>
      </c>
      <c r="F998" s="290">
        <v>0.0</v>
      </c>
      <c r="G998" s="290" t="s">
        <v>86</v>
      </c>
      <c r="H998" s="292" t="s">
        <v>4643</v>
      </c>
      <c r="I998" s="117" t="s">
        <v>4643</v>
      </c>
      <c r="J998" s="293"/>
      <c r="K998" s="293"/>
      <c r="L998" s="293"/>
      <c r="M998" s="263"/>
      <c r="N998" s="290">
        <v>0.0</v>
      </c>
      <c r="O998" s="395">
        <v>0.0</v>
      </c>
      <c r="P998" s="294"/>
      <c r="Q998" s="294"/>
      <c r="R998" s="294"/>
      <c r="S998" s="263"/>
      <c r="T998" s="263"/>
      <c r="U998" s="263"/>
      <c r="V998" s="263"/>
      <c r="W998" s="263"/>
      <c r="X998" s="263"/>
      <c r="Y998" s="295"/>
      <c r="Z998" s="296">
        <v>1.05</v>
      </c>
      <c r="AA998" s="290" t="s">
        <v>417</v>
      </c>
      <c r="AB998" s="104" t="s">
        <v>4644</v>
      </c>
      <c r="AC998" s="154" t="s">
        <v>3370</v>
      </c>
      <c r="AD998" s="154" t="s">
        <v>99</v>
      </c>
      <c r="AE998" s="74" t="str">
        <f t="shared" si="57"/>
        <v>12</v>
      </c>
      <c r="AF998" s="150">
        <v>0.62</v>
      </c>
      <c r="AG998" s="75">
        <f>AF998*0.53+AF998</f>
        <v>0.9486</v>
      </c>
      <c r="AH998" s="74">
        <f t="shared" si="2"/>
        <v>-0.945</v>
      </c>
      <c r="AI998" s="74">
        <f t="shared" si="9"/>
        <v>0.868</v>
      </c>
      <c r="AJ998" s="41">
        <f t="shared" si="3"/>
        <v>0.4095238095</v>
      </c>
      <c r="AK998" s="74"/>
      <c r="AL998" s="74"/>
      <c r="AM998" s="74"/>
      <c r="AN998" s="74"/>
      <c r="AO998" s="74"/>
      <c r="AP998" s="74"/>
      <c r="AQ998" s="74"/>
      <c r="AR998" s="74"/>
    </row>
    <row r="999" ht="15.75" customHeight="1">
      <c r="A999" s="346"/>
      <c r="B999" s="286" t="s">
        <v>45</v>
      </c>
      <c r="C999" s="459" t="s">
        <v>4645</v>
      </c>
      <c r="D999" s="460" t="s">
        <v>4646</v>
      </c>
      <c r="E999" s="397">
        <v>1.0</v>
      </c>
      <c r="F999" s="300">
        <v>0.0</v>
      </c>
      <c r="G999" s="300" t="s">
        <v>47</v>
      </c>
      <c r="H999" s="94" t="s">
        <v>4647</v>
      </c>
      <c r="I999" s="230" t="s">
        <v>4647</v>
      </c>
      <c r="J999" s="302"/>
      <c r="K999" s="302"/>
      <c r="L999" s="302"/>
      <c r="M999" s="255"/>
      <c r="N999" s="300">
        <v>1.0</v>
      </c>
      <c r="O999" s="398">
        <v>1000.0</v>
      </c>
      <c r="P999" s="303"/>
      <c r="Q999" s="303"/>
      <c r="R999" s="303"/>
      <c r="S999" s="255"/>
      <c r="T999" s="255"/>
      <c r="U999" s="255"/>
      <c r="V999" s="255"/>
      <c r="W999" s="255"/>
      <c r="X999" s="255"/>
      <c r="Y999" s="277"/>
      <c r="Z999" s="304">
        <v>1.15</v>
      </c>
      <c r="AA999" s="300" t="s">
        <v>417</v>
      </c>
      <c r="AB999" s="148" t="s">
        <v>4648</v>
      </c>
      <c r="AC999" s="149" t="s">
        <v>3370</v>
      </c>
      <c r="AD999" s="149" t="s">
        <v>99</v>
      </c>
      <c r="AE999" s="55" t="str">
        <f t="shared" si="57"/>
        <v>12</v>
      </c>
      <c r="AF999" s="131">
        <v>0.76</v>
      </c>
      <c r="AG999" s="56">
        <f t="shared" ref="AG999:AG1002" si="117">AF999*0.45+AF999</f>
        <v>1.102</v>
      </c>
      <c r="AH999" s="55">
        <f t="shared" si="2"/>
        <v>-1.035</v>
      </c>
      <c r="AI999" s="55">
        <f t="shared" si="9"/>
        <v>1.064</v>
      </c>
      <c r="AJ999" s="41">
        <f t="shared" si="3"/>
        <v>0.3391304348</v>
      </c>
      <c r="AK999" s="55"/>
      <c r="AL999" s="55"/>
      <c r="AM999" s="55"/>
      <c r="AN999" s="55"/>
      <c r="AO999" s="55"/>
      <c r="AP999" s="55"/>
      <c r="AQ999" s="55"/>
      <c r="AR999" s="55"/>
    </row>
    <row r="1000" ht="15.75" customHeight="1">
      <c r="A1000" s="290"/>
      <c r="B1000" s="263" t="s">
        <v>45</v>
      </c>
      <c r="C1000" s="433" t="s">
        <v>4649</v>
      </c>
      <c r="D1000" s="334" t="s">
        <v>4650</v>
      </c>
      <c r="E1000" s="333">
        <v>0.0</v>
      </c>
      <c r="F1000" s="290">
        <v>0.0</v>
      </c>
      <c r="G1000" s="290" t="s">
        <v>86</v>
      </c>
      <c r="H1000" s="292" t="s">
        <v>4651</v>
      </c>
      <c r="I1000" s="117" t="s">
        <v>4651</v>
      </c>
      <c r="J1000" s="293"/>
      <c r="K1000" s="293"/>
      <c r="L1000" s="293"/>
      <c r="M1000" s="263"/>
      <c r="N1000" s="290">
        <v>0.0</v>
      </c>
      <c r="O1000" s="395">
        <v>0.0</v>
      </c>
      <c r="P1000" s="294"/>
      <c r="Q1000" s="294"/>
      <c r="R1000" s="294"/>
      <c r="S1000" s="263"/>
      <c r="T1000" s="263"/>
      <c r="U1000" s="263"/>
      <c r="V1000" s="263"/>
      <c r="W1000" s="263"/>
      <c r="X1000" s="263"/>
      <c r="Y1000" s="295"/>
      <c r="Z1000" s="296">
        <v>1.05</v>
      </c>
      <c r="AA1000" s="290" t="s">
        <v>417</v>
      </c>
      <c r="AB1000" s="143" t="s">
        <v>4652</v>
      </c>
      <c r="AC1000" s="72" t="s">
        <v>3370</v>
      </c>
      <c r="AD1000" s="72" t="s">
        <v>99</v>
      </c>
      <c r="AE1000" s="74" t="str">
        <f t="shared" si="57"/>
        <v>12</v>
      </c>
      <c r="AF1000" s="74">
        <v>0.69</v>
      </c>
      <c r="AG1000" s="80">
        <f t="shared" si="117"/>
        <v>1.0005</v>
      </c>
      <c r="AH1000" s="55">
        <f t="shared" si="2"/>
        <v>-0.945</v>
      </c>
      <c r="AI1000" s="55">
        <f t="shared" si="9"/>
        <v>0.966</v>
      </c>
      <c r="AJ1000" s="41">
        <f t="shared" si="3"/>
        <v>0.3428571429</v>
      </c>
      <c r="AK1000" s="74"/>
      <c r="AL1000" s="74"/>
      <c r="AM1000" s="74"/>
      <c r="AN1000" s="74"/>
      <c r="AO1000" s="74"/>
      <c r="AP1000" s="74"/>
      <c r="AQ1000" s="74"/>
      <c r="AR1000" s="74"/>
    </row>
    <row r="1001" ht="15.75" customHeight="1">
      <c r="A1001" s="297"/>
      <c r="B1001" s="143" t="s">
        <v>45</v>
      </c>
      <c r="C1001" s="339" t="s">
        <v>4653</v>
      </c>
      <c r="D1001" s="340" t="s">
        <v>4654</v>
      </c>
      <c r="E1001" s="333">
        <v>0.0</v>
      </c>
      <c r="F1001" s="290">
        <v>0.0</v>
      </c>
      <c r="G1001" s="290" t="s">
        <v>86</v>
      </c>
      <c r="H1001" s="292" t="s">
        <v>4655</v>
      </c>
      <c r="I1001" s="117" t="s">
        <v>4655</v>
      </c>
      <c r="J1001" s="293"/>
      <c r="K1001" s="293"/>
      <c r="L1001" s="293"/>
      <c r="M1001" s="263"/>
      <c r="N1001" s="290">
        <v>0.0</v>
      </c>
      <c r="O1001" s="395">
        <v>0.0</v>
      </c>
      <c r="P1001" s="294"/>
      <c r="Q1001" s="294"/>
      <c r="R1001" s="294"/>
      <c r="S1001" s="263"/>
      <c r="T1001" s="263"/>
      <c r="U1001" s="263"/>
      <c r="V1001" s="263"/>
      <c r="W1001" s="263"/>
      <c r="X1001" s="263"/>
      <c r="Y1001" s="295"/>
      <c r="Z1001" s="296">
        <v>1.25</v>
      </c>
      <c r="AA1001" s="290" t="s">
        <v>417</v>
      </c>
      <c r="AB1001" s="143" t="s">
        <v>4656</v>
      </c>
      <c r="AC1001" s="72" t="s">
        <v>3370</v>
      </c>
      <c r="AD1001" s="72" t="s">
        <v>92</v>
      </c>
      <c r="AE1001" s="55" t="str">
        <f t="shared" si="57"/>
        <v>6</v>
      </c>
      <c r="AF1001" s="74">
        <v>0.83</v>
      </c>
      <c r="AG1001" s="80">
        <f t="shared" si="117"/>
        <v>1.2035</v>
      </c>
      <c r="AH1001" s="55">
        <f t="shared" si="2"/>
        <v>-1.125</v>
      </c>
      <c r="AI1001" s="55">
        <f t="shared" si="9"/>
        <v>1.162</v>
      </c>
      <c r="AJ1001" s="41">
        <f t="shared" si="3"/>
        <v>0.336</v>
      </c>
      <c r="AK1001" s="55"/>
      <c r="AL1001" s="55"/>
      <c r="AM1001" s="55"/>
      <c r="AN1001" s="55"/>
      <c r="AO1001" s="55"/>
      <c r="AP1001" s="55"/>
      <c r="AQ1001" s="55"/>
      <c r="AR1001" s="55"/>
    </row>
    <row r="1002" ht="15.75" customHeight="1">
      <c r="A1002" s="297"/>
      <c r="B1002" s="143" t="s">
        <v>45</v>
      </c>
      <c r="C1002" s="339" t="s">
        <v>4657</v>
      </c>
      <c r="D1002" s="340" t="s">
        <v>4658</v>
      </c>
      <c r="E1002" s="333">
        <v>0.0</v>
      </c>
      <c r="F1002" s="290">
        <v>0.0</v>
      </c>
      <c r="G1002" s="290" t="s">
        <v>86</v>
      </c>
      <c r="H1002" s="292" t="s">
        <v>4655</v>
      </c>
      <c r="I1002" s="117" t="s">
        <v>4655</v>
      </c>
      <c r="J1002" s="293"/>
      <c r="K1002" s="293"/>
      <c r="L1002" s="293"/>
      <c r="M1002" s="263"/>
      <c r="N1002" s="290">
        <v>0.0</v>
      </c>
      <c r="O1002" s="395">
        <v>0.0</v>
      </c>
      <c r="P1002" s="294"/>
      <c r="Q1002" s="294"/>
      <c r="R1002" s="294"/>
      <c r="S1002" s="263"/>
      <c r="T1002" s="263"/>
      <c r="U1002" s="263"/>
      <c r="V1002" s="263"/>
      <c r="W1002" s="263"/>
      <c r="X1002" s="263"/>
      <c r="Y1002" s="295"/>
      <c r="Z1002" s="296">
        <v>1.25</v>
      </c>
      <c r="AA1002" s="290" t="s">
        <v>417</v>
      </c>
      <c r="AB1002" s="143" t="s">
        <v>4659</v>
      </c>
      <c r="AC1002" s="72" t="s">
        <v>3370</v>
      </c>
      <c r="AD1002" s="72" t="s">
        <v>92</v>
      </c>
      <c r="AE1002" s="74" t="str">
        <f t="shared" si="57"/>
        <v>6</v>
      </c>
      <c r="AF1002" s="74">
        <v>0.83</v>
      </c>
      <c r="AG1002" s="80">
        <f t="shared" si="117"/>
        <v>1.2035</v>
      </c>
      <c r="AH1002" s="55">
        <f t="shared" si="2"/>
        <v>-1.125</v>
      </c>
      <c r="AI1002" s="55">
        <f t="shared" si="9"/>
        <v>1.162</v>
      </c>
      <c r="AJ1002" s="41">
        <f t="shared" si="3"/>
        <v>0.336</v>
      </c>
      <c r="AK1002" s="55"/>
      <c r="AL1002" s="55"/>
      <c r="AM1002" s="55"/>
      <c r="AN1002" s="55"/>
      <c r="AO1002" s="55"/>
      <c r="AP1002" s="55"/>
      <c r="AQ1002" s="55"/>
      <c r="AR1002" s="55"/>
    </row>
    <row r="1003" ht="15.75" customHeight="1">
      <c r="A1003" s="351"/>
      <c r="B1003" s="252" t="s">
        <v>45</v>
      </c>
      <c r="C1003" s="339" t="s">
        <v>4660</v>
      </c>
      <c r="D1003" s="340" t="s">
        <v>4661</v>
      </c>
      <c r="E1003" s="333">
        <v>0.0</v>
      </c>
      <c r="F1003" s="290">
        <v>0.0</v>
      </c>
      <c r="G1003" s="290" t="s">
        <v>86</v>
      </c>
      <c r="H1003" s="352" t="s">
        <v>4661</v>
      </c>
      <c r="I1003" s="117" t="s">
        <v>4662</v>
      </c>
      <c r="J1003" s="293"/>
      <c r="K1003" s="293"/>
      <c r="L1003" s="293"/>
      <c r="M1003" s="263"/>
      <c r="N1003" s="290">
        <v>0.0</v>
      </c>
      <c r="O1003" s="395">
        <v>0.0</v>
      </c>
      <c r="P1003" s="294"/>
      <c r="Q1003" s="294"/>
      <c r="R1003" s="294"/>
      <c r="S1003" s="263"/>
      <c r="T1003" s="263"/>
      <c r="U1003" s="263"/>
      <c r="V1003" s="263"/>
      <c r="W1003" s="263"/>
      <c r="X1003" s="263"/>
      <c r="Y1003" s="295"/>
      <c r="Z1003" s="296">
        <v>3.85</v>
      </c>
      <c r="AA1003" s="290" t="s">
        <v>417</v>
      </c>
      <c r="AB1003" s="71" t="s">
        <v>4663</v>
      </c>
      <c r="AC1003" s="154" t="s">
        <v>3370</v>
      </c>
      <c r="AD1003" s="154" t="s">
        <v>92</v>
      </c>
      <c r="AE1003" s="74" t="str">
        <f t="shared" si="57"/>
        <v>6</v>
      </c>
      <c r="AF1003" s="150">
        <v>2.57</v>
      </c>
      <c r="AG1003" s="75">
        <f>AF1003*0.459+AF1003</f>
        <v>3.74963</v>
      </c>
      <c r="AH1003" s="74">
        <f t="shared" si="2"/>
        <v>-3.465</v>
      </c>
      <c r="AI1003" s="74">
        <f t="shared" si="9"/>
        <v>3.598</v>
      </c>
      <c r="AJ1003" s="41">
        <f t="shared" si="3"/>
        <v>0.3324675325</v>
      </c>
      <c r="AK1003" s="74"/>
      <c r="AL1003" s="74"/>
      <c r="AM1003" s="74"/>
      <c r="AN1003" s="74"/>
      <c r="AO1003" s="74"/>
      <c r="AP1003" s="74"/>
      <c r="AQ1003" s="74"/>
      <c r="AR1003" s="74"/>
    </row>
    <row r="1004" ht="15.75" customHeight="1">
      <c r="A1004" s="297"/>
      <c r="B1004" s="143" t="s">
        <v>45</v>
      </c>
      <c r="C1004" s="298" t="s">
        <v>4664</v>
      </c>
      <c r="D1004" s="299" t="s">
        <v>4665</v>
      </c>
      <c r="E1004" s="290">
        <v>0.0</v>
      </c>
      <c r="F1004" s="290">
        <v>0.0</v>
      </c>
      <c r="G1004" s="290" t="s">
        <v>86</v>
      </c>
      <c r="H1004" s="292" t="s">
        <v>4666</v>
      </c>
      <c r="I1004" s="117" t="s">
        <v>4667</v>
      </c>
      <c r="J1004" s="293"/>
      <c r="K1004" s="293"/>
      <c r="L1004" s="293"/>
      <c r="M1004" s="263"/>
      <c r="N1004" s="290">
        <v>0.0</v>
      </c>
      <c r="O1004" s="395">
        <v>0.0</v>
      </c>
      <c r="P1004" s="294"/>
      <c r="Q1004" s="294"/>
      <c r="R1004" s="294"/>
      <c r="S1004" s="263"/>
      <c r="T1004" s="263"/>
      <c r="U1004" s="263"/>
      <c r="V1004" s="263"/>
      <c r="W1004" s="263"/>
      <c r="X1004" s="263"/>
      <c r="Y1004" s="295"/>
      <c r="Z1004" s="296">
        <v>0.89</v>
      </c>
      <c r="AA1004" s="290" t="s">
        <v>417</v>
      </c>
      <c r="AB1004" s="115" t="s">
        <v>4668</v>
      </c>
      <c r="AC1004" s="72" t="s">
        <v>3370</v>
      </c>
      <c r="AD1004" s="72" t="s">
        <v>99</v>
      </c>
      <c r="AE1004" s="74" t="str">
        <f t="shared" si="57"/>
        <v>12</v>
      </c>
      <c r="AF1004" s="74">
        <v>0.51</v>
      </c>
      <c r="AG1004" s="75">
        <f t="shared" ref="AG1004:AG1046" si="118">AF1004*0.45+AF1004</f>
        <v>0.7395</v>
      </c>
      <c r="AH1004" s="74">
        <f t="shared" si="2"/>
        <v>-0.801</v>
      </c>
      <c r="AI1004" s="74">
        <f t="shared" si="9"/>
        <v>0.714</v>
      </c>
      <c r="AJ1004" s="41">
        <f t="shared" si="3"/>
        <v>0.4269662921</v>
      </c>
      <c r="AK1004" s="74"/>
      <c r="AL1004" s="74"/>
      <c r="AM1004" s="74"/>
      <c r="AN1004" s="74"/>
      <c r="AO1004" s="74"/>
      <c r="AP1004" s="74"/>
      <c r="AQ1004" s="74"/>
      <c r="AR1004" s="74"/>
    </row>
    <row r="1005" ht="15.75" customHeight="1">
      <c r="A1005" s="297"/>
      <c r="B1005" s="143" t="s">
        <v>45</v>
      </c>
      <c r="C1005" s="298" t="s">
        <v>4669</v>
      </c>
      <c r="D1005" s="299" t="s">
        <v>4670</v>
      </c>
      <c r="E1005" s="290">
        <v>0.0</v>
      </c>
      <c r="F1005" s="290">
        <v>0.0</v>
      </c>
      <c r="G1005" s="290" t="s">
        <v>86</v>
      </c>
      <c r="H1005" s="292" t="s">
        <v>4671</v>
      </c>
      <c r="I1005" s="117" t="s">
        <v>4672</v>
      </c>
      <c r="J1005" s="293"/>
      <c r="K1005" s="293"/>
      <c r="L1005" s="293"/>
      <c r="M1005" s="263"/>
      <c r="N1005" s="290">
        <v>0.0</v>
      </c>
      <c r="O1005" s="395">
        <v>0.0</v>
      </c>
      <c r="P1005" s="294"/>
      <c r="Q1005" s="294"/>
      <c r="R1005" s="294"/>
      <c r="S1005" s="263"/>
      <c r="T1005" s="263"/>
      <c r="U1005" s="263"/>
      <c r="V1005" s="263"/>
      <c r="W1005" s="263"/>
      <c r="X1005" s="263"/>
      <c r="Y1005" s="295"/>
      <c r="Z1005" s="296">
        <v>3.5</v>
      </c>
      <c r="AA1005" s="290" t="s">
        <v>417</v>
      </c>
      <c r="AB1005" s="71" t="s">
        <v>4673</v>
      </c>
      <c r="AC1005" s="72" t="s">
        <v>3370</v>
      </c>
      <c r="AD1005" s="72" t="s">
        <v>498</v>
      </c>
      <c r="AE1005" s="74" t="str">
        <f t="shared" si="57"/>
        <v>3</v>
      </c>
      <c r="AF1005" s="74">
        <v>2.28</v>
      </c>
      <c r="AG1005" s="75">
        <f t="shared" si="118"/>
        <v>3.306</v>
      </c>
      <c r="AH1005" s="55">
        <f t="shared" si="2"/>
        <v>-3.15</v>
      </c>
      <c r="AI1005" s="55">
        <f t="shared" si="9"/>
        <v>3.192</v>
      </c>
      <c r="AJ1005" s="41">
        <f t="shared" si="3"/>
        <v>0.3485714286</v>
      </c>
      <c r="AK1005" s="55"/>
      <c r="AL1005" s="55"/>
      <c r="AM1005" s="55"/>
      <c r="AN1005" s="55"/>
      <c r="AO1005" s="55"/>
      <c r="AP1005" s="55"/>
      <c r="AQ1005" s="55"/>
      <c r="AR1005" s="55"/>
    </row>
    <row r="1006" ht="15.75" customHeight="1">
      <c r="A1006" s="297"/>
      <c r="B1006" s="143" t="s">
        <v>45</v>
      </c>
      <c r="C1006" s="339" t="s">
        <v>4674</v>
      </c>
      <c r="D1006" s="340" t="s">
        <v>4675</v>
      </c>
      <c r="E1006" s="333">
        <v>0.0</v>
      </c>
      <c r="F1006" s="290">
        <v>0.0</v>
      </c>
      <c r="G1006" s="290" t="s">
        <v>86</v>
      </c>
      <c r="H1006" s="292" t="s">
        <v>4676</v>
      </c>
      <c r="I1006" s="117" t="s">
        <v>4676</v>
      </c>
      <c r="J1006" s="293"/>
      <c r="K1006" s="293"/>
      <c r="L1006" s="293"/>
      <c r="M1006" s="263"/>
      <c r="N1006" s="290">
        <v>0.0</v>
      </c>
      <c r="O1006" s="395">
        <v>0.0</v>
      </c>
      <c r="P1006" s="294"/>
      <c r="Q1006" s="294"/>
      <c r="R1006" s="294"/>
      <c r="S1006" s="263"/>
      <c r="T1006" s="263"/>
      <c r="U1006" s="263"/>
      <c r="V1006" s="263"/>
      <c r="W1006" s="263"/>
      <c r="X1006" s="263"/>
      <c r="Y1006" s="295"/>
      <c r="Z1006" s="296">
        <v>0.95</v>
      </c>
      <c r="AA1006" s="290" t="s">
        <v>417</v>
      </c>
      <c r="AB1006" s="143" t="s">
        <v>4677</v>
      </c>
      <c r="AC1006" s="72" t="s">
        <v>3370</v>
      </c>
      <c r="AD1006" s="72" t="s">
        <v>92</v>
      </c>
      <c r="AE1006" s="74" t="str">
        <f t="shared" si="57"/>
        <v>6</v>
      </c>
      <c r="AF1006" s="74">
        <v>0.63</v>
      </c>
      <c r="AG1006" s="75">
        <f t="shared" si="118"/>
        <v>0.9135</v>
      </c>
      <c r="AH1006" s="55">
        <f t="shared" si="2"/>
        <v>-0.855</v>
      </c>
      <c r="AI1006" s="55">
        <f t="shared" si="9"/>
        <v>0.882</v>
      </c>
      <c r="AJ1006" s="41">
        <f t="shared" si="3"/>
        <v>0.3368421053</v>
      </c>
      <c r="AK1006" s="55"/>
      <c r="AL1006" s="55"/>
      <c r="AM1006" s="55"/>
      <c r="AN1006" s="55"/>
      <c r="AO1006" s="55"/>
      <c r="AP1006" s="55"/>
      <c r="AQ1006" s="55"/>
      <c r="AR1006" s="55"/>
    </row>
    <row r="1007" ht="15.75" customHeight="1">
      <c r="A1007" s="297"/>
      <c r="B1007" s="143" t="s">
        <v>45</v>
      </c>
      <c r="C1007" s="339" t="s">
        <v>4678</v>
      </c>
      <c r="D1007" s="340" t="s">
        <v>4679</v>
      </c>
      <c r="E1007" s="333">
        <v>0.0</v>
      </c>
      <c r="F1007" s="290">
        <v>0.0</v>
      </c>
      <c r="G1007" s="290" t="s">
        <v>86</v>
      </c>
      <c r="H1007" s="352" t="s">
        <v>4680</v>
      </c>
      <c r="I1007" s="117" t="s">
        <v>506</v>
      </c>
      <c r="J1007" s="293"/>
      <c r="K1007" s="293"/>
      <c r="L1007" s="293"/>
      <c r="M1007" s="263"/>
      <c r="N1007" s="290">
        <v>0.0</v>
      </c>
      <c r="O1007" s="395">
        <v>0.0</v>
      </c>
      <c r="P1007" s="294"/>
      <c r="Q1007" s="294"/>
      <c r="R1007" s="294"/>
      <c r="S1007" s="263"/>
      <c r="T1007" s="263"/>
      <c r="U1007" s="263"/>
      <c r="V1007" s="263"/>
      <c r="W1007" s="263"/>
      <c r="X1007" s="263"/>
      <c r="Y1007" s="295"/>
      <c r="Z1007" s="296">
        <v>1.15</v>
      </c>
      <c r="AA1007" s="290" t="s">
        <v>417</v>
      </c>
      <c r="AB1007" s="104" t="s">
        <v>4681</v>
      </c>
      <c r="AC1007" s="72" t="s">
        <v>3370</v>
      </c>
      <c r="AD1007" s="72" t="s">
        <v>92</v>
      </c>
      <c r="AE1007" s="55" t="str">
        <f t="shared" si="57"/>
        <v>6</v>
      </c>
      <c r="AF1007" s="74">
        <v>0.74</v>
      </c>
      <c r="AG1007" s="75">
        <f t="shared" si="118"/>
        <v>1.073</v>
      </c>
      <c r="AH1007" s="55">
        <f t="shared" si="2"/>
        <v>-1.035</v>
      </c>
      <c r="AI1007" s="55">
        <f t="shared" si="9"/>
        <v>1.036</v>
      </c>
      <c r="AJ1007" s="41">
        <f t="shared" si="3"/>
        <v>0.3565217391</v>
      </c>
      <c r="AK1007" s="55"/>
      <c r="AL1007" s="55"/>
      <c r="AM1007" s="55"/>
      <c r="AN1007" s="55"/>
      <c r="AO1007" s="55"/>
      <c r="AP1007" s="55"/>
      <c r="AQ1007" s="55"/>
      <c r="AR1007" s="55"/>
    </row>
    <row r="1008" ht="15.75" customHeight="1">
      <c r="A1008" s="220"/>
      <c r="B1008" s="148" t="s">
        <v>45</v>
      </c>
      <c r="C1008" s="459" t="s">
        <v>4682</v>
      </c>
      <c r="D1008" s="460" t="s">
        <v>4683</v>
      </c>
      <c r="E1008" s="397">
        <v>1.0</v>
      </c>
      <c r="F1008" s="300">
        <v>0.0</v>
      </c>
      <c r="G1008" s="300" t="s">
        <v>47</v>
      </c>
      <c r="H1008" s="94" t="s">
        <v>1264</v>
      </c>
      <c r="I1008" s="230" t="s">
        <v>1264</v>
      </c>
      <c r="J1008" s="302"/>
      <c r="K1008" s="302"/>
      <c r="L1008" s="302"/>
      <c r="M1008" s="255"/>
      <c r="N1008" s="300">
        <v>1.0</v>
      </c>
      <c r="O1008" s="398">
        <v>1000.0</v>
      </c>
      <c r="P1008" s="303"/>
      <c r="Q1008" s="303"/>
      <c r="R1008" s="303"/>
      <c r="S1008" s="255"/>
      <c r="T1008" s="255"/>
      <c r="U1008" s="255"/>
      <c r="V1008" s="255"/>
      <c r="W1008" s="255"/>
      <c r="X1008" s="255"/>
      <c r="Y1008" s="277"/>
      <c r="Z1008" s="304">
        <v>1.19</v>
      </c>
      <c r="AA1008" s="300" t="s">
        <v>417</v>
      </c>
      <c r="AB1008" s="53" t="s">
        <v>4684</v>
      </c>
      <c r="AC1008" s="54" t="s">
        <v>3370</v>
      </c>
      <c r="AD1008" s="54" t="s">
        <v>92</v>
      </c>
      <c r="AE1008" s="55" t="str">
        <f t="shared" si="57"/>
        <v>6</v>
      </c>
      <c r="AF1008" s="55">
        <v>0.79</v>
      </c>
      <c r="AG1008" s="56">
        <f t="shared" si="118"/>
        <v>1.1455</v>
      </c>
      <c r="AH1008" s="55">
        <f t="shared" si="2"/>
        <v>-1.071</v>
      </c>
      <c r="AI1008" s="55">
        <f t="shared" si="9"/>
        <v>1.106</v>
      </c>
      <c r="AJ1008" s="41">
        <f t="shared" si="3"/>
        <v>0.3361344538</v>
      </c>
      <c r="AK1008" s="55"/>
      <c r="AL1008" s="55"/>
      <c r="AM1008" s="55"/>
      <c r="AN1008" s="55"/>
      <c r="AO1008" s="55"/>
      <c r="AP1008" s="55"/>
      <c r="AQ1008" s="55"/>
      <c r="AR1008" s="55"/>
    </row>
    <row r="1009" ht="15.75" customHeight="1">
      <c r="A1009" s="297"/>
      <c r="B1009" s="143" t="s">
        <v>45</v>
      </c>
      <c r="C1009" s="339" t="s">
        <v>4685</v>
      </c>
      <c r="D1009" s="340" t="s">
        <v>4686</v>
      </c>
      <c r="E1009" s="333">
        <v>0.0</v>
      </c>
      <c r="F1009" s="290">
        <v>0.0</v>
      </c>
      <c r="G1009" s="290" t="s">
        <v>86</v>
      </c>
      <c r="H1009" s="352" t="s">
        <v>4687</v>
      </c>
      <c r="I1009" s="117" t="s">
        <v>506</v>
      </c>
      <c r="J1009" s="293"/>
      <c r="K1009" s="293"/>
      <c r="L1009" s="293"/>
      <c r="M1009" s="263"/>
      <c r="N1009" s="290">
        <v>0.0</v>
      </c>
      <c r="O1009" s="395">
        <v>0.0</v>
      </c>
      <c r="P1009" s="294"/>
      <c r="Q1009" s="294"/>
      <c r="R1009" s="294"/>
      <c r="S1009" s="263"/>
      <c r="T1009" s="263"/>
      <c r="U1009" s="263"/>
      <c r="V1009" s="263"/>
      <c r="W1009" s="263"/>
      <c r="X1009" s="263"/>
      <c r="Y1009" s="295"/>
      <c r="Z1009" s="296">
        <v>1.25</v>
      </c>
      <c r="AA1009" s="290" t="s">
        <v>417</v>
      </c>
      <c r="AB1009" s="104" t="s">
        <v>4688</v>
      </c>
      <c r="AC1009" s="72" t="s">
        <v>3370</v>
      </c>
      <c r="AD1009" s="72" t="s">
        <v>92</v>
      </c>
      <c r="AE1009" s="74" t="str">
        <f t="shared" si="57"/>
        <v>6</v>
      </c>
      <c r="AF1009" s="74">
        <v>0.79</v>
      </c>
      <c r="AG1009" s="80">
        <f t="shared" si="118"/>
        <v>1.1455</v>
      </c>
      <c r="AH1009" s="55">
        <f t="shared" si="2"/>
        <v>-1.125</v>
      </c>
      <c r="AI1009" s="55">
        <f t="shared" si="9"/>
        <v>1.106</v>
      </c>
      <c r="AJ1009" s="41">
        <f t="shared" si="3"/>
        <v>0.368</v>
      </c>
      <c r="AK1009" s="74"/>
      <c r="AL1009" s="74"/>
      <c r="AM1009" s="74"/>
      <c r="AN1009" s="74"/>
      <c r="AO1009" s="74"/>
      <c r="AP1009" s="74"/>
      <c r="AQ1009" s="74"/>
      <c r="AR1009" s="74"/>
    </row>
    <row r="1010" ht="15.75" customHeight="1">
      <c r="A1010" s="297"/>
      <c r="B1010" s="143" t="s">
        <v>45</v>
      </c>
      <c r="C1010" s="339" t="s">
        <v>4689</v>
      </c>
      <c r="D1010" s="340" t="s">
        <v>4690</v>
      </c>
      <c r="E1010" s="333">
        <v>0.0</v>
      </c>
      <c r="F1010" s="290">
        <v>0.0</v>
      </c>
      <c r="G1010" s="290" t="s">
        <v>86</v>
      </c>
      <c r="H1010" s="352" t="s">
        <v>4690</v>
      </c>
      <c r="I1010" s="117" t="s">
        <v>4691</v>
      </c>
      <c r="J1010" s="293"/>
      <c r="K1010" s="293"/>
      <c r="L1010" s="293"/>
      <c r="M1010" s="263"/>
      <c r="N1010" s="290">
        <v>0.0</v>
      </c>
      <c r="O1010" s="395">
        <v>0.0</v>
      </c>
      <c r="P1010" s="294"/>
      <c r="Q1010" s="294"/>
      <c r="R1010" s="294"/>
      <c r="S1010" s="263"/>
      <c r="T1010" s="263"/>
      <c r="U1010" s="263"/>
      <c r="V1010" s="263"/>
      <c r="W1010" s="263"/>
      <c r="X1010" s="263"/>
      <c r="Y1010" s="295"/>
      <c r="Z1010" s="296">
        <v>1.25</v>
      </c>
      <c r="AA1010" s="290" t="s">
        <v>417</v>
      </c>
      <c r="AB1010" s="104" t="s">
        <v>4692</v>
      </c>
      <c r="AC1010" s="72" t="s">
        <v>3370</v>
      </c>
      <c r="AD1010" s="72" t="s">
        <v>92</v>
      </c>
      <c r="AE1010" s="74" t="str">
        <f t="shared" si="57"/>
        <v>6</v>
      </c>
      <c r="AF1010" s="74">
        <v>0.83</v>
      </c>
      <c r="AG1010" s="80">
        <f t="shared" si="118"/>
        <v>1.2035</v>
      </c>
      <c r="AH1010" s="55">
        <f t="shared" si="2"/>
        <v>-1.125</v>
      </c>
      <c r="AI1010" s="55">
        <f t="shared" si="9"/>
        <v>1.162</v>
      </c>
      <c r="AJ1010" s="41">
        <f t="shared" si="3"/>
        <v>0.336</v>
      </c>
      <c r="AK1010" s="74"/>
      <c r="AL1010" s="74"/>
      <c r="AM1010" s="74"/>
      <c r="AN1010" s="74"/>
      <c r="AO1010" s="74"/>
      <c r="AP1010" s="74"/>
      <c r="AQ1010" s="74"/>
      <c r="AR1010" s="74"/>
    </row>
    <row r="1011" ht="15.75" customHeight="1">
      <c r="A1011" s="297"/>
      <c r="B1011" s="143" t="s">
        <v>45</v>
      </c>
      <c r="C1011" s="339" t="s">
        <v>4693</v>
      </c>
      <c r="D1011" s="340" t="s">
        <v>4694</v>
      </c>
      <c r="E1011" s="333">
        <v>0.0</v>
      </c>
      <c r="F1011" s="290">
        <v>0.0</v>
      </c>
      <c r="G1011" s="290" t="s">
        <v>86</v>
      </c>
      <c r="H1011" s="292" t="s">
        <v>4695</v>
      </c>
      <c r="I1011" s="117" t="s">
        <v>4695</v>
      </c>
      <c r="J1011" s="293"/>
      <c r="K1011" s="293"/>
      <c r="L1011" s="293"/>
      <c r="M1011" s="263"/>
      <c r="N1011" s="290">
        <v>0.0</v>
      </c>
      <c r="O1011" s="395">
        <v>0.0</v>
      </c>
      <c r="P1011" s="294"/>
      <c r="Q1011" s="294"/>
      <c r="R1011" s="294"/>
      <c r="S1011" s="263"/>
      <c r="T1011" s="263"/>
      <c r="U1011" s="263"/>
      <c r="V1011" s="263"/>
      <c r="W1011" s="263"/>
      <c r="X1011" s="263"/>
      <c r="Y1011" s="295"/>
      <c r="Z1011" s="296">
        <v>1.55</v>
      </c>
      <c r="AA1011" s="290" t="s">
        <v>417</v>
      </c>
      <c r="AB1011" s="104" t="s">
        <v>4696</v>
      </c>
      <c r="AC1011" s="72" t="s">
        <v>3370</v>
      </c>
      <c r="AD1011" s="72" t="s">
        <v>92</v>
      </c>
      <c r="AE1011" s="55" t="str">
        <f t="shared" si="57"/>
        <v>6</v>
      </c>
      <c r="AF1011" s="74">
        <v>1.02</v>
      </c>
      <c r="AG1011" s="80">
        <f t="shared" si="118"/>
        <v>1.479</v>
      </c>
      <c r="AH1011" s="55">
        <f t="shared" si="2"/>
        <v>-1.395</v>
      </c>
      <c r="AI1011" s="55">
        <f t="shared" si="9"/>
        <v>1.428</v>
      </c>
      <c r="AJ1011" s="41">
        <f t="shared" si="3"/>
        <v>0.3419354839</v>
      </c>
      <c r="AK1011" s="55"/>
      <c r="AL1011" s="55"/>
      <c r="AM1011" s="55"/>
      <c r="AN1011" s="55"/>
      <c r="AO1011" s="55"/>
      <c r="AP1011" s="55"/>
      <c r="AQ1011" s="55"/>
      <c r="AR1011" s="55"/>
    </row>
    <row r="1012" ht="15.75" customHeight="1">
      <c r="A1012" s="297"/>
      <c r="B1012" s="143" t="s">
        <v>45</v>
      </c>
      <c r="C1012" s="298" t="s">
        <v>4697</v>
      </c>
      <c r="D1012" s="299" t="s">
        <v>4698</v>
      </c>
      <c r="E1012" s="290">
        <v>0.0</v>
      </c>
      <c r="F1012" s="290">
        <v>0.0</v>
      </c>
      <c r="G1012" s="290" t="s">
        <v>86</v>
      </c>
      <c r="H1012" s="292" t="s">
        <v>4699</v>
      </c>
      <c r="I1012" s="117" t="s">
        <v>4700</v>
      </c>
      <c r="J1012" s="293"/>
      <c r="K1012" s="293"/>
      <c r="L1012" s="293"/>
      <c r="M1012" s="263"/>
      <c r="N1012" s="290">
        <v>0.0</v>
      </c>
      <c r="O1012" s="395">
        <v>0.0</v>
      </c>
      <c r="P1012" s="294"/>
      <c r="Q1012" s="294"/>
      <c r="R1012" s="294"/>
      <c r="S1012" s="263"/>
      <c r="T1012" s="263"/>
      <c r="U1012" s="263"/>
      <c r="V1012" s="263"/>
      <c r="W1012" s="263"/>
      <c r="X1012" s="263"/>
      <c r="Y1012" s="295"/>
      <c r="Z1012" s="296">
        <v>1.3</v>
      </c>
      <c r="AA1012" s="290" t="s">
        <v>417</v>
      </c>
      <c r="AB1012" s="71" t="s">
        <v>4701</v>
      </c>
      <c r="AC1012" s="72" t="s">
        <v>3370</v>
      </c>
      <c r="AD1012" s="72" t="s">
        <v>92</v>
      </c>
      <c r="AE1012" s="74" t="str">
        <f t="shared" si="57"/>
        <v>6</v>
      </c>
      <c r="AF1012" s="74">
        <v>0.86</v>
      </c>
      <c r="AG1012" s="80">
        <f t="shared" si="118"/>
        <v>1.247</v>
      </c>
      <c r="AH1012" s="55">
        <f t="shared" si="2"/>
        <v>-1.17</v>
      </c>
      <c r="AI1012" s="55">
        <f t="shared" si="9"/>
        <v>1.204</v>
      </c>
      <c r="AJ1012" s="41">
        <f t="shared" si="3"/>
        <v>0.3384615385</v>
      </c>
      <c r="AK1012" s="74"/>
      <c r="AL1012" s="74"/>
      <c r="AM1012" s="74"/>
      <c r="AN1012" s="74"/>
      <c r="AO1012" s="74"/>
      <c r="AP1012" s="74"/>
      <c r="AQ1012" s="74"/>
      <c r="AR1012" s="74"/>
    </row>
    <row r="1013" ht="15.75" customHeight="1">
      <c r="A1013" s="297"/>
      <c r="B1013" s="143" t="s">
        <v>45</v>
      </c>
      <c r="C1013" s="298" t="s">
        <v>4702</v>
      </c>
      <c r="D1013" s="299" t="s">
        <v>4703</v>
      </c>
      <c r="E1013" s="290">
        <v>0.0</v>
      </c>
      <c r="F1013" s="290">
        <v>0.0</v>
      </c>
      <c r="G1013" s="290" t="s">
        <v>86</v>
      </c>
      <c r="H1013" s="292" t="s">
        <v>4704</v>
      </c>
      <c r="I1013" s="117" t="s">
        <v>4705</v>
      </c>
      <c r="J1013" s="293"/>
      <c r="K1013" s="293"/>
      <c r="L1013" s="293"/>
      <c r="M1013" s="263"/>
      <c r="N1013" s="290">
        <v>0.0</v>
      </c>
      <c r="O1013" s="395">
        <v>0.0</v>
      </c>
      <c r="P1013" s="294"/>
      <c r="Q1013" s="294"/>
      <c r="R1013" s="294"/>
      <c r="S1013" s="263"/>
      <c r="T1013" s="263"/>
      <c r="U1013" s="263"/>
      <c r="V1013" s="263"/>
      <c r="W1013" s="263"/>
      <c r="X1013" s="263"/>
      <c r="Y1013" s="295"/>
      <c r="Z1013" s="296">
        <v>1.1</v>
      </c>
      <c r="AA1013" s="290" t="s">
        <v>417</v>
      </c>
      <c r="AB1013" s="71" t="s">
        <v>4706</v>
      </c>
      <c r="AC1013" s="72" t="s">
        <v>3370</v>
      </c>
      <c r="AD1013" s="72" t="s">
        <v>92</v>
      </c>
      <c r="AE1013" s="74" t="str">
        <f t="shared" si="57"/>
        <v>6</v>
      </c>
      <c r="AF1013" s="74">
        <v>0.71</v>
      </c>
      <c r="AG1013" s="80">
        <f t="shared" si="118"/>
        <v>1.0295</v>
      </c>
      <c r="AH1013" s="55">
        <f t="shared" si="2"/>
        <v>-0.99</v>
      </c>
      <c r="AI1013" s="55">
        <f t="shared" si="9"/>
        <v>0.994</v>
      </c>
      <c r="AJ1013" s="41">
        <f t="shared" si="3"/>
        <v>0.3545454545</v>
      </c>
      <c r="AK1013" s="55"/>
      <c r="AL1013" s="55"/>
      <c r="AM1013" s="55"/>
      <c r="AN1013" s="55"/>
      <c r="AO1013" s="55"/>
      <c r="AP1013" s="55"/>
      <c r="AQ1013" s="55"/>
      <c r="AR1013" s="55"/>
    </row>
    <row r="1014" ht="15.75" customHeight="1">
      <c r="A1014" s="297"/>
      <c r="B1014" s="143" t="s">
        <v>45</v>
      </c>
      <c r="C1014" s="298" t="s">
        <v>4707</v>
      </c>
      <c r="D1014" s="299" t="s">
        <v>4708</v>
      </c>
      <c r="E1014" s="290">
        <v>0.0</v>
      </c>
      <c r="F1014" s="290">
        <v>0.0</v>
      </c>
      <c r="G1014" s="290" t="s">
        <v>86</v>
      </c>
      <c r="H1014" s="292" t="s">
        <v>4709</v>
      </c>
      <c r="I1014" s="117" t="s">
        <v>4710</v>
      </c>
      <c r="J1014" s="293"/>
      <c r="K1014" s="293"/>
      <c r="L1014" s="293"/>
      <c r="M1014" s="263"/>
      <c r="N1014" s="290">
        <v>0.0</v>
      </c>
      <c r="O1014" s="395">
        <v>0.0</v>
      </c>
      <c r="P1014" s="294"/>
      <c r="Q1014" s="294"/>
      <c r="R1014" s="294"/>
      <c r="S1014" s="263"/>
      <c r="T1014" s="263"/>
      <c r="U1014" s="263"/>
      <c r="V1014" s="263"/>
      <c r="W1014" s="263"/>
      <c r="X1014" s="263"/>
      <c r="Y1014" s="295"/>
      <c r="Z1014" s="296">
        <v>1.0</v>
      </c>
      <c r="AA1014" s="290" t="s">
        <v>417</v>
      </c>
      <c r="AB1014" s="71" t="s">
        <v>4711</v>
      </c>
      <c r="AC1014" s="72" t="s">
        <v>3370</v>
      </c>
      <c r="AD1014" s="72" t="s">
        <v>92</v>
      </c>
      <c r="AE1014" s="74" t="str">
        <f t="shared" si="57"/>
        <v>6</v>
      </c>
      <c r="AF1014" s="74">
        <v>0.65</v>
      </c>
      <c r="AG1014" s="80">
        <f t="shared" si="118"/>
        <v>0.9425</v>
      </c>
      <c r="AH1014" s="55">
        <f t="shared" si="2"/>
        <v>-0.9</v>
      </c>
      <c r="AI1014" s="55">
        <f t="shared" si="9"/>
        <v>0.91</v>
      </c>
      <c r="AJ1014" s="41">
        <f t="shared" si="3"/>
        <v>0.35</v>
      </c>
      <c r="AK1014" s="55"/>
      <c r="AL1014" s="55"/>
      <c r="AM1014" s="55"/>
      <c r="AN1014" s="55"/>
      <c r="AO1014" s="55"/>
      <c r="AP1014" s="55"/>
      <c r="AQ1014" s="55"/>
      <c r="AR1014" s="55"/>
    </row>
    <row r="1015" ht="15.75" customHeight="1">
      <c r="A1015" s="297"/>
      <c r="B1015" s="143" t="s">
        <v>45</v>
      </c>
      <c r="C1015" s="298" t="s">
        <v>4712</v>
      </c>
      <c r="D1015" s="299" t="s">
        <v>4713</v>
      </c>
      <c r="E1015" s="290">
        <v>0.0</v>
      </c>
      <c r="F1015" s="290">
        <v>0.0</v>
      </c>
      <c r="G1015" s="290" t="s">
        <v>86</v>
      </c>
      <c r="H1015" s="292" t="s">
        <v>4714</v>
      </c>
      <c r="I1015" s="117" t="s">
        <v>4715</v>
      </c>
      <c r="J1015" s="293"/>
      <c r="K1015" s="293"/>
      <c r="L1015" s="293"/>
      <c r="M1015" s="263"/>
      <c r="N1015" s="290">
        <v>0.0</v>
      </c>
      <c r="O1015" s="395">
        <v>0.0</v>
      </c>
      <c r="P1015" s="294"/>
      <c r="Q1015" s="294"/>
      <c r="R1015" s="294"/>
      <c r="S1015" s="263"/>
      <c r="T1015" s="263"/>
      <c r="U1015" s="263"/>
      <c r="V1015" s="263"/>
      <c r="W1015" s="263"/>
      <c r="X1015" s="263"/>
      <c r="Y1015" s="295"/>
      <c r="Z1015" s="296">
        <v>4.75</v>
      </c>
      <c r="AA1015" s="290" t="s">
        <v>417</v>
      </c>
      <c r="AB1015" s="71" t="s">
        <v>4716</v>
      </c>
      <c r="AC1015" s="72" t="s">
        <v>3370</v>
      </c>
      <c r="AD1015" s="72" t="s">
        <v>498</v>
      </c>
      <c r="AE1015" s="74" t="str">
        <f t="shared" si="57"/>
        <v>3</v>
      </c>
      <c r="AF1015" s="74">
        <v>3.14</v>
      </c>
      <c r="AG1015" s="80">
        <f t="shared" si="118"/>
        <v>4.553</v>
      </c>
      <c r="AH1015" s="55">
        <f t="shared" si="2"/>
        <v>-4.275</v>
      </c>
      <c r="AI1015" s="55">
        <f t="shared" si="9"/>
        <v>4.396</v>
      </c>
      <c r="AJ1015" s="41">
        <f t="shared" si="3"/>
        <v>0.3389473684</v>
      </c>
      <c r="AK1015" s="74"/>
      <c r="AL1015" s="74"/>
      <c r="AM1015" s="74"/>
      <c r="AN1015" s="74"/>
      <c r="AO1015" s="74"/>
      <c r="AP1015" s="74"/>
      <c r="AQ1015" s="74"/>
      <c r="AR1015" s="74"/>
    </row>
    <row r="1016" ht="15.75" customHeight="1">
      <c r="A1016" s="297"/>
      <c r="B1016" s="143" t="s">
        <v>45</v>
      </c>
      <c r="C1016" s="298" t="s">
        <v>4717</v>
      </c>
      <c r="D1016" s="299" t="s">
        <v>4718</v>
      </c>
      <c r="E1016" s="290">
        <v>0.0</v>
      </c>
      <c r="F1016" s="290">
        <v>0.0</v>
      </c>
      <c r="G1016" s="290" t="s">
        <v>86</v>
      </c>
      <c r="H1016" s="292" t="s">
        <v>4719</v>
      </c>
      <c r="I1016" s="117" t="s">
        <v>4720</v>
      </c>
      <c r="J1016" s="293"/>
      <c r="K1016" s="293"/>
      <c r="L1016" s="293"/>
      <c r="M1016" s="263"/>
      <c r="N1016" s="290">
        <v>0.0</v>
      </c>
      <c r="O1016" s="395">
        <v>0.0</v>
      </c>
      <c r="P1016" s="294"/>
      <c r="Q1016" s="294"/>
      <c r="R1016" s="294"/>
      <c r="S1016" s="263"/>
      <c r="T1016" s="263"/>
      <c r="U1016" s="263"/>
      <c r="V1016" s="263"/>
      <c r="W1016" s="263"/>
      <c r="X1016" s="263"/>
      <c r="Y1016" s="295"/>
      <c r="Z1016" s="296">
        <v>0.89</v>
      </c>
      <c r="AA1016" s="290" t="s">
        <v>417</v>
      </c>
      <c r="AB1016" s="71" t="s">
        <v>4721</v>
      </c>
      <c r="AC1016" s="72" t="s">
        <v>3370</v>
      </c>
      <c r="AD1016" s="72" t="s">
        <v>99</v>
      </c>
      <c r="AE1016" s="74" t="str">
        <f t="shared" si="57"/>
        <v>12</v>
      </c>
      <c r="AF1016" s="74">
        <v>0.57</v>
      </c>
      <c r="AG1016" s="80">
        <f t="shared" si="118"/>
        <v>0.8265</v>
      </c>
      <c r="AH1016" s="74">
        <f t="shared" si="2"/>
        <v>-0.801</v>
      </c>
      <c r="AI1016" s="74">
        <f t="shared" si="9"/>
        <v>0.798</v>
      </c>
      <c r="AJ1016" s="41">
        <f t="shared" si="3"/>
        <v>0.3595505618</v>
      </c>
      <c r="AK1016" s="74"/>
      <c r="AL1016" s="74"/>
      <c r="AM1016" s="74"/>
      <c r="AN1016" s="74"/>
      <c r="AO1016" s="74"/>
      <c r="AP1016" s="74"/>
      <c r="AQ1016" s="74"/>
      <c r="AR1016" s="74"/>
    </row>
    <row r="1017" ht="15.75" customHeight="1">
      <c r="A1017" s="297"/>
      <c r="B1017" s="143" t="s">
        <v>45</v>
      </c>
      <c r="C1017" s="298" t="s">
        <v>4722</v>
      </c>
      <c r="D1017" s="299" t="s">
        <v>4723</v>
      </c>
      <c r="E1017" s="290">
        <v>0.0</v>
      </c>
      <c r="F1017" s="290">
        <v>0.0</v>
      </c>
      <c r="G1017" s="290" t="s">
        <v>86</v>
      </c>
      <c r="H1017" s="299" t="s">
        <v>4723</v>
      </c>
      <c r="I1017" s="117" t="s">
        <v>4724</v>
      </c>
      <c r="J1017" s="293"/>
      <c r="K1017" s="293"/>
      <c r="L1017" s="293"/>
      <c r="M1017" s="263"/>
      <c r="N1017" s="290">
        <v>0.0</v>
      </c>
      <c r="O1017" s="395">
        <v>0.0</v>
      </c>
      <c r="P1017" s="294"/>
      <c r="Q1017" s="294"/>
      <c r="R1017" s="294"/>
      <c r="S1017" s="263"/>
      <c r="T1017" s="263"/>
      <c r="U1017" s="263"/>
      <c r="V1017" s="263"/>
      <c r="W1017" s="263"/>
      <c r="X1017" s="263"/>
      <c r="Y1017" s="295"/>
      <c r="Z1017" s="296">
        <v>10.5</v>
      </c>
      <c r="AA1017" s="290" t="s">
        <v>417</v>
      </c>
      <c r="AB1017" s="71" t="s">
        <v>1220</v>
      </c>
      <c r="AC1017" s="72" t="s">
        <v>3370</v>
      </c>
      <c r="AD1017" s="72" t="s">
        <v>498</v>
      </c>
      <c r="AE1017" s="74" t="str">
        <f t="shared" si="57"/>
        <v>3</v>
      </c>
      <c r="AF1017" s="74">
        <v>6.96</v>
      </c>
      <c r="AG1017" s="80">
        <f t="shared" si="118"/>
        <v>10.092</v>
      </c>
      <c r="AH1017" s="55">
        <f t="shared" si="2"/>
        <v>-9.45</v>
      </c>
      <c r="AI1017" s="55">
        <f t="shared" si="9"/>
        <v>9.744</v>
      </c>
      <c r="AJ1017" s="41">
        <f t="shared" si="3"/>
        <v>0.3371428571</v>
      </c>
      <c r="AK1017" s="55"/>
      <c r="AL1017" s="55"/>
      <c r="AM1017" s="55"/>
      <c r="AN1017" s="55"/>
      <c r="AO1017" s="55"/>
      <c r="AP1017" s="55"/>
      <c r="AQ1017" s="55"/>
      <c r="AR1017" s="55"/>
    </row>
    <row r="1018" ht="15.75" customHeight="1">
      <c r="A1018" s="305"/>
      <c r="B1018" s="258" t="s">
        <v>45</v>
      </c>
      <c r="C1018" s="362" t="s">
        <v>4725</v>
      </c>
      <c r="D1018" s="315" t="s">
        <v>4726</v>
      </c>
      <c r="E1018" s="396">
        <v>0.0</v>
      </c>
      <c r="F1018" s="305">
        <v>0.0</v>
      </c>
      <c r="G1018" s="305" t="s">
        <v>86</v>
      </c>
      <c r="H1018" s="182" t="s">
        <v>4727</v>
      </c>
      <c r="I1018" s="307" t="s">
        <v>4728</v>
      </c>
      <c r="J1018" s="308"/>
      <c r="K1018" s="308"/>
      <c r="L1018" s="308"/>
      <c r="M1018" s="258"/>
      <c r="N1018" s="305">
        <v>0.0</v>
      </c>
      <c r="O1018" s="394">
        <v>0.0</v>
      </c>
      <c r="P1018" s="309"/>
      <c r="Q1018" s="309"/>
      <c r="R1018" s="309"/>
      <c r="S1018" s="258"/>
      <c r="T1018" s="258"/>
      <c r="U1018" s="258"/>
      <c r="V1018" s="258"/>
      <c r="W1018" s="258"/>
      <c r="X1018" s="258"/>
      <c r="Y1018" s="310"/>
      <c r="Z1018" s="311">
        <v>3.5</v>
      </c>
      <c r="AA1018" s="305" t="s">
        <v>417</v>
      </c>
      <c r="AB1018" s="312"/>
      <c r="AC1018" s="93" t="s">
        <v>3370</v>
      </c>
      <c r="AD1018" s="93" t="s">
        <v>498</v>
      </c>
      <c r="AE1018" s="39" t="str">
        <f t="shared" si="57"/>
        <v>3</v>
      </c>
      <c r="AF1018" s="39">
        <v>2.34</v>
      </c>
      <c r="AG1018" s="80">
        <f t="shared" si="118"/>
        <v>3.393</v>
      </c>
      <c r="AH1018" s="55">
        <f t="shared" si="2"/>
        <v>-3.15</v>
      </c>
      <c r="AI1018" s="55">
        <f t="shared" si="9"/>
        <v>3.276</v>
      </c>
      <c r="AJ1018" s="41">
        <f t="shared" si="3"/>
        <v>0.3314285714</v>
      </c>
      <c r="AK1018" s="74"/>
      <c r="AL1018" s="74"/>
      <c r="AM1018" s="74"/>
      <c r="AN1018" s="74"/>
      <c r="AO1018" s="74"/>
      <c r="AP1018" s="74"/>
      <c r="AQ1018" s="74"/>
      <c r="AR1018" s="74"/>
    </row>
    <row r="1019" ht="15.75" customHeight="1">
      <c r="A1019" s="290"/>
      <c r="B1019" s="263" t="s">
        <v>45</v>
      </c>
      <c r="C1019" s="291" t="s">
        <v>4729</v>
      </c>
      <c r="D1019" s="292" t="s">
        <v>4730</v>
      </c>
      <c r="E1019" s="333">
        <v>0.0</v>
      </c>
      <c r="F1019" s="290">
        <v>0.0</v>
      </c>
      <c r="G1019" s="290" t="s">
        <v>86</v>
      </c>
      <c r="H1019" s="292" t="s">
        <v>4731</v>
      </c>
      <c r="I1019" s="117" t="s">
        <v>4732</v>
      </c>
      <c r="J1019" s="293"/>
      <c r="K1019" s="293"/>
      <c r="L1019" s="293"/>
      <c r="M1019" s="263"/>
      <c r="N1019" s="290">
        <v>0.0</v>
      </c>
      <c r="O1019" s="395">
        <v>0.0</v>
      </c>
      <c r="P1019" s="294"/>
      <c r="Q1019" s="294"/>
      <c r="R1019" s="294"/>
      <c r="S1019" s="263"/>
      <c r="T1019" s="263"/>
      <c r="U1019" s="263"/>
      <c r="V1019" s="263"/>
      <c r="W1019" s="263"/>
      <c r="X1019" s="263"/>
      <c r="Y1019" s="295"/>
      <c r="Z1019" s="296">
        <v>1.39</v>
      </c>
      <c r="AA1019" s="290" t="s">
        <v>417</v>
      </c>
      <c r="AB1019" s="143" t="s">
        <v>4733</v>
      </c>
      <c r="AC1019" s="72" t="s">
        <v>3370</v>
      </c>
      <c r="AD1019" s="72" t="s">
        <v>92</v>
      </c>
      <c r="AE1019" s="74" t="str">
        <f t="shared" si="57"/>
        <v>6</v>
      </c>
      <c r="AF1019" s="74">
        <v>0.91</v>
      </c>
      <c r="AG1019" s="80">
        <f t="shared" si="118"/>
        <v>1.3195</v>
      </c>
      <c r="AH1019" s="55">
        <f t="shared" si="2"/>
        <v>-1.251</v>
      </c>
      <c r="AI1019" s="55">
        <f t="shared" si="9"/>
        <v>1.274</v>
      </c>
      <c r="AJ1019" s="41">
        <f t="shared" si="3"/>
        <v>0.345323741</v>
      </c>
      <c r="AK1019" s="55"/>
      <c r="AL1019" s="55"/>
      <c r="AM1019" s="55"/>
      <c r="AN1019" s="55"/>
      <c r="AO1019" s="55"/>
      <c r="AP1019" s="55"/>
      <c r="AQ1019" s="55"/>
      <c r="AR1019" s="55"/>
    </row>
    <row r="1020" ht="15.75" customHeight="1">
      <c r="A1020" s="297"/>
      <c r="B1020" s="143" t="s">
        <v>45</v>
      </c>
      <c r="C1020" s="339" t="s">
        <v>4734</v>
      </c>
      <c r="D1020" s="340" t="s">
        <v>4735</v>
      </c>
      <c r="E1020" s="333">
        <v>0.0</v>
      </c>
      <c r="F1020" s="290">
        <v>0.0</v>
      </c>
      <c r="G1020" s="290" t="s">
        <v>47</v>
      </c>
      <c r="H1020" s="352" t="s">
        <v>4735</v>
      </c>
      <c r="I1020" s="117" t="s">
        <v>4736</v>
      </c>
      <c r="J1020" s="293"/>
      <c r="K1020" s="293"/>
      <c r="L1020" s="293"/>
      <c r="M1020" s="263"/>
      <c r="N1020" s="290">
        <v>0.0</v>
      </c>
      <c r="O1020" s="395">
        <v>0.0</v>
      </c>
      <c r="P1020" s="294"/>
      <c r="Q1020" s="294"/>
      <c r="R1020" s="294"/>
      <c r="S1020" s="263"/>
      <c r="T1020" s="263"/>
      <c r="U1020" s="263"/>
      <c r="V1020" s="263"/>
      <c r="W1020" s="263"/>
      <c r="X1020" s="263"/>
      <c r="Y1020" s="295"/>
      <c r="Z1020" s="296">
        <v>1.99</v>
      </c>
      <c r="AA1020" s="290" t="s">
        <v>417</v>
      </c>
      <c r="AB1020" s="143" t="s">
        <v>4737</v>
      </c>
      <c r="AC1020" s="72" t="s">
        <v>3370</v>
      </c>
      <c r="AD1020" s="72" t="s">
        <v>99</v>
      </c>
      <c r="AE1020" s="74" t="str">
        <f t="shared" si="57"/>
        <v>12</v>
      </c>
      <c r="AF1020" s="74">
        <v>1.31</v>
      </c>
      <c r="AG1020" s="80">
        <f t="shared" si="118"/>
        <v>1.8995</v>
      </c>
      <c r="AH1020" s="55">
        <f t="shared" si="2"/>
        <v>-1.791</v>
      </c>
      <c r="AI1020" s="55">
        <f t="shared" si="9"/>
        <v>1.834</v>
      </c>
      <c r="AJ1020" s="41">
        <f t="shared" si="3"/>
        <v>0.3417085427</v>
      </c>
      <c r="AK1020" s="55"/>
      <c r="AL1020" s="55"/>
      <c r="AM1020" s="55"/>
      <c r="AN1020" s="55"/>
      <c r="AO1020" s="55"/>
      <c r="AP1020" s="55"/>
      <c r="AQ1020" s="55"/>
      <c r="AR1020" s="55"/>
    </row>
    <row r="1021" ht="15.75" customHeight="1">
      <c r="A1021" s="297"/>
      <c r="B1021" s="143" t="s">
        <v>45</v>
      </c>
      <c r="C1021" s="339" t="s">
        <v>4738</v>
      </c>
      <c r="D1021" s="340" t="s">
        <v>4739</v>
      </c>
      <c r="E1021" s="333">
        <v>0.0</v>
      </c>
      <c r="F1021" s="290">
        <v>0.0</v>
      </c>
      <c r="G1021" s="290" t="s">
        <v>86</v>
      </c>
      <c r="H1021" s="292" t="s">
        <v>4739</v>
      </c>
      <c r="I1021" s="117" t="s">
        <v>4740</v>
      </c>
      <c r="J1021" s="293"/>
      <c r="K1021" s="293"/>
      <c r="L1021" s="293"/>
      <c r="M1021" s="263"/>
      <c r="N1021" s="290">
        <v>0.0</v>
      </c>
      <c r="O1021" s="395">
        <v>0.0</v>
      </c>
      <c r="P1021" s="294"/>
      <c r="Q1021" s="294"/>
      <c r="R1021" s="294"/>
      <c r="S1021" s="263"/>
      <c r="T1021" s="263"/>
      <c r="U1021" s="263"/>
      <c r="V1021" s="263"/>
      <c r="W1021" s="263"/>
      <c r="X1021" s="263"/>
      <c r="Y1021" s="295"/>
      <c r="Z1021" s="296">
        <v>3.55</v>
      </c>
      <c r="AA1021" s="290" t="s">
        <v>417</v>
      </c>
      <c r="AB1021" s="115" t="s">
        <v>4741</v>
      </c>
      <c r="AC1021" s="72" t="s">
        <v>3370</v>
      </c>
      <c r="AD1021" s="72" t="s">
        <v>92</v>
      </c>
      <c r="AE1021" s="74" t="str">
        <f t="shared" si="57"/>
        <v>6</v>
      </c>
      <c r="AF1021" s="74">
        <v>2.36</v>
      </c>
      <c r="AG1021" s="80">
        <f t="shared" si="118"/>
        <v>3.422</v>
      </c>
      <c r="AH1021" s="55">
        <f t="shared" si="2"/>
        <v>-3.195</v>
      </c>
      <c r="AI1021" s="55">
        <f t="shared" si="9"/>
        <v>3.304</v>
      </c>
      <c r="AJ1021" s="41">
        <f t="shared" si="3"/>
        <v>0.3352112676</v>
      </c>
      <c r="AK1021" s="55"/>
      <c r="AL1021" s="55"/>
      <c r="AM1021" s="55"/>
      <c r="AN1021" s="55"/>
      <c r="AO1021" s="55"/>
      <c r="AP1021" s="55"/>
      <c r="AQ1021" s="55"/>
      <c r="AR1021" s="55"/>
    </row>
    <row r="1022" ht="15.75" customHeight="1">
      <c r="A1022" s="297"/>
      <c r="B1022" s="143" t="s">
        <v>45</v>
      </c>
      <c r="C1022" s="339" t="s">
        <v>4742</v>
      </c>
      <c r="D1022" s="340" t="s">
        <v>4743</v>
      </c>
      <c r="E1022" s="333">
        <v>0.0</v>
      </c>
      <c r="F1022" s="290">
        <v>0.0</v>
      </c>
      <c r="G1022" s="290" t="s">
        <v>86</v>
      </c>
      <c r="H1022" s="352" t="s">
        <v>4744</v>
      </c>
      <c r="I1022" s="117" t="s">
        <v>4745</v>
      </c>
      <c r="J1022" s="293"/>
      <c r="K1022" s="293"/>
      <c r="L1022" s="293"/>
      <c r="M1022" s="263"/>
      <c r="N1022" s="290">
        <v>0.0</v>
      </c>
      <c r="O1022" s="395">
        <v>0.0</v>
      </c>
      <c r="P1022" s="294"/>
      <c r="Q1022" s="294"/>
      <c r="R1022" s="294"/>
      <c r="S1022" s="263"/>
      <c r="T1022" s="263"/>
      <c r="U1022" s="263"/>
      <c r="V1022" s="263"/>
      <c r="W1022" s="263"/>
      <c r="X1022" s="263"/>
      <c r="Y1022" s="295"/>
      <c r="Z1022" s="296">
        <v>3.55</v>
      </c>
      <c r="AA1022" s="290" t="s">
        <v>417</v>
      </c>
      <c r="AB1022" s="143" t="s">
        <v>4746</v>
      </c>
      <c r="AC1022" s="72" t="s">
        <v>3370</v>
      </c>
      <c r="AD1022" s="72" t="s">
        <v>92</v>
      </c>
      <c r="AE1022" s="74" t="str">
        <f t="shared" si="57"/>
        <v>6</v>
      </c>
      <c r="AF1022" s="74">
        <v>2.36</v>
      </c>
      <c r="AG1022" s="80">
        <f t="shared" si="118"/>
        <v>3.422</v>
      </c>
      <c r="AH1022" s="55">
        <f t="shared" si="2"/>
        <v>-3.195</v>
      </c>
      <c r="AI1022" s="55">
        <f t="shared" si="9"/>
        <v>3.304</v>
      </c>
      <c r="AJ1022" s="41">
        <f t="shared" si="3"/>
        <v>0.3352112676</v>
      </c>
      <c r="AK1022" s="74"/>
      <c r="AL1022" s="74"/>
      <c r="AM1022" s="74"/>
      <c r="AN1022" s="74"/>
      <c r="AO1022" s="74"/>
      <c r="AP1022" s="74"/>
      <c r="AQ1022" s="74"/>
      <c r="AR1022" s="74"/>
    </row>
    <row r="1023" ht="15.75" customHeight="1">
      <c r="A1023" s="297"/>
      <c r="B1023" s="143" t="s">
        <v>45</v>
      </c>
      <c r="C1023" s="339" t="s">
        <v>4747</v>
      </c>
      <c r="D1023" s="340" t="s">
        <v>4748</v>
      </c>
      <c r="E1023" s="333">
        <v>0.0</v>
      </c>
      <c r="F1023" s="290">
        <v>0.0</v>
      </c>
      <c r="G1023" s="290" t="s">
        <v>86</v>
      </c>
      <c r="H1023" s="352" t="s">
        <v>4749</v>
      </c>
      <c r="I1023" s="117" t="s">
        <v>4750</v>
      </c>
      <c r="J1023" s="293"/>
      <c r="K1023" s="293"/>
      <c r="L1023" s="293"/>
      <c r="M1023" s="263"/>
      <c r="N1023" s="290">
        <v>0.0</v>
      </c>
      <c r="O1023" s="395">
        <v>0.0</v>
      </c>
      <c r="P1023" s="294"/>
      <c r="Q1023" s="294"/>
      <c r="R1023" s="294"/>
      <c r="S1023" s="263"/>
      <c r="T1023" s="263"/>
      <c r="U1023" s="263"/>
      <c r="V1023" s="263"/>
      <c r="W1023" s="263"/>
      <c r="X1023" s="263"/>
      <c r="Y1023" s="295"/>
      <c r="Z1023" s="296">
        <v>6.5</v>
      </c>
      <c r="AA1023" s="290" t="s">
        <v>417</v>
      </c>
      <c r="AB1023" s="143" t="s">
        <v>4751</v>
      </c>
      <c r="AC1023" s="72" t="s">
        <v>3370</v>
      </c>
      <c r="AD1023" s="72" t="s">
        <v>498</v>
      </c>
      <c r="AE1023" s="55" t="str">
        <f t="shared" si="57"/>
        <v>3</v>
      </c>
      <c r="AF1023" s="74">
        <v>4.2</v>
      </c>
      <c r="AG1023" s="80">
        <f t="shared" si="118"/>
        <v>6.09</v>
      </c>
      <c r="AH1023" s="55">
        <f t="shared" si="2"/>
        <v>-5.85</v>
      </c>
      <c r="AI1023" s="55">
        <f t="shared" si="9"/>
        <v>5.88</v>
      </c>
      <c r="AJ1023" s="41">
        <f t="shared" si="3"/>
        <v>0.3538461538</v>
      </c>
      <c r="AK1023" s="74"/>
      <c r="AL1023" s="74"/>
      <c r="AM1023" s="74"/>
      <c r="AN1023" s="74"/>
      <c r="AO1023" s="74"/>
      <c r="AP1023" s="74"/>
      <c r="AQ1023" s="74"/>
      <c r="AR1023" s="74"/>
    </row>
    <row r="1024" ht="15.75" customHeight="1">
      <c r="A1024" s="297"/>
      <c r="B1024" s="143" t="s">
        <v>45</v>
      </c>
      <c r="C1024" s="298" t="s">
        <v>4752</v>
      </c>
      <c r="D1024" s="299" t="s">
        <v>4753</v>
      </c>
      <c r="E1024" s="290">
        <v>0.0</v>
      </c>
      <c r="F1024" s="290">
        <v>0.0</v>
      </c>
      <c r="G1024" s="290" t="s">
        <v>86</v>
      </c>
      <c r="H1024" s="292" t="s">
        <v>4754</v>
      </c>
      <c r="I1024" s="117" t="s">
        <v>4755</v>
      </c>
      <c r="J1024" s="293"/>
      <c r="K1024" s="293"/>
      <c r="L1024" s="293"/>
      <c r="M1024" s="263"/>
      <c r="N1024" s="290">
        <v>0.0</v>
      </c>
      <c r="O1024" s="395">
        <v>0.0</v>
      </c>
      <c r="P1024" s="294"/>
      <c r="Q1024" s="294"/>
      <c r="R1024" s="294"/>
      <c r="S1024" s="263"/>
      <c r="T1024" s="263"/>
      <c r="U1024" s="263"/>
      <c r="V1024" s="263"/>
      <c r="W1024" s="263"/>
      <c r="X1024" s="263"/>
      <c r="Y1024" s="295"/>
      <c r="Z1024" s="296">
        <v>1.15</v>
      </c>
      <c r="AA1024" s="290" t="s">
        <v>417</v>
      </c>
      <c r="AB1024" s="71" t="s">
        <v>4756</v>
      </c>
      <c r="AC1024" s="72" t="s">
        <v>3370</v>
      </c>
      <c r="AD1024" s="72" t="s">
        <v>92</v>
      </c>
      <c r="AE1024" s="74" t="str">
        <f t="shared" si="57"/>
        <v>6</v>
      </c>
      <c r="AF1024" s="74">
        <v>0.66</v>
      </c>
      <c r="AG1024" s="80">
        <f t="shared" si="118"/>
        <v>0.957</v>
      </c>
      <c r="AH1024" s="55">
        <f t="shared" si="2"/>
        <v>-1.035</v>
      </c>
      <c r="AI1024" s="55">
        <f t="shared" si="9"/>
        <v>0.924</v>
      </c>
      <c r="AJ1024" s="41">
        <f t="shared" si="3"/>
        <v>0.4260869565</v>
      </c>
      <c r="AK1024" s="74"/>
      <c r="AL1024" s="74"/>
      <c r="AM1024" s="74"/>
      <c r="AN1024" s="74"/>
      <c r="AO1024" s="74"/>
      <c r="AP1024" s="74"/>
      <c r="AQ1024" s="74"/>
      <c r="AR1024" s="74"/>
    </row>
    <row r="1025" ht="15.75" customHeight="1">
      <c r="A1025" s="297"/>
      <c r="B1025" s="252" t="s">
        <v>45</v>
      </c>
      <c r="C1025" s="298" t="s">
        <v>4757</v>
      </c>
      <c r="D1025" s="299" t="s">
        <v>4758</v>
      </c>
      <c r="E1025" s="333">
        <v>0.0</v>
      </c>
      <c r="F1025" s="290">
        <v>0.0</v>
      </c>
      <c r="G1025" s="290" t="s">
        <v>86</v>
      </c>
      <c r="H1025" s="292" t="s">
        <v>4759</v>
      </c>
      <c r="I1025" s="117" t="s">
        <v>4760</v>
      </c>
      <c r="J1025" s="293"/>
      <c r="K1025" s="293"/>
      <c r="L1025" s="293"/>
      <c r="M1025" s="263"/>
      <c r="N1025" s="290">
        <v>0.0</v>
      </c>
      <c r="O1025" s="395">
        <v>0.0</v>
      </c>
      <c r="P1025" s="294"/>
      <c r="Q1025" s="294"/>
      <c r="R1025" s="294"/>
      <c r="S1025" s="263"/>
      <c r="T1025" s="263"/>
      <c r="U1025" s="263"/>
      <c r="V1025" s="263"/>
      <c r="W1025" s="263"/>
      <c r="X1025" s="263"/>
      <c r="Y1025" s="295"/>
      <c r="Z1025" s="296">
        <v>5.5</v>
      </c>
      <c r="AA1025" s="290" t="s">
        <v>417</v>
      </c>
      <c r="AB1025" s="71" t="s">
        <v>4761</v>
      </c>
      <c r="AC1025" s="72" t="s">
        <v>3370</v>
      </c>
      <c r="AD1025" s="72" t="s">
        <v>498</v>
      </c>
      <c r="AE1025" s="74" t="str">
        <f t="shared" si="57"/>
        <v>3</v>
      </c>
      <c r="AF1025" s="74">
        <v>3.68</v>
      </c>
      <c r="AG1025" s="80">
        <f t="shared" si="118"/>
        <v>5.336</v>
      </c>
      <c r="AH1025" s="55">
        <f t="shared" si="2"/>
        <v>-4.95</v>
      </c>
      <c r="AI1025" s="55">
        <f t="shared" si="9"/>
        <v>5.152</v>
      </c>
      <c r="AJ1025" s="41">
        <f t="shared" si="3"/>
        <v>0.3309090909</v>
      </c>
      <c r="AK1025" s="74"/>
      <c r="AL1025" s="74"/>
      <c r="AM1025" s="74"/>
      <c r="AN1025" s="74"/>
      <c r="AO1025" s="74"/>
      <c r="AP1025" s="74"/>
      <c r="AQ1025" s="74"/>
      <c r="AR1025" s="74"/>
    </row>
    <row r="1026" ht="15.75" customHeight="1">
      <c r="A1026" s="297"/>
      <c r="B1026" s="143" t="s">
        <v>45</v>
      </c>
      <c r="C1026" s="298" t="s">
        <v>4762</v>
      </c>
      <c r="D1026" s="340" t="s">
        <v>4763</v>
      </c>
      <c r="E1026" s="333">
        <v>0.0</v>
      </c>
      <c r="F1026" s="290">
        <v>0.0</v>
      </c>
      <c r="G1026" s="290" t="s">
        <v>86</v>
      </c>
      <c r="H1026" s="352" t="s">
        <v>4764</v>
      </c>
      <c r="I1026" s="117" t="s">
        <v>4765</v>
      </c>
      <c r="J1026" s="293"/>
      <c r="K1026" s="293"/>
      <c r="L1026" s="293"/>
      <c r="M1026" s="263"/>
      <c r="N1026" s="290">
        <v>0.0</v>
      </c>
      <c r="O1026" s="395">
        <v>0.0</v>
      </c>
      <c r="P1026" s="294"/>
      <c r="Q1026" s="294"/>
      <c r="R1026" s="294"/>
      <c r="S1026" s="263"/>
      <c r="T1026" s="263"/>
      <c r="U1026" s="263"/>
      <c r="V1026" s="263"/>
      <c r="W1026" s="263"/>
      <c r="X1026" s="263"/>
      <c r="Y1026" s="295"/>
      <c r="Z1026" s="296">
        <v>0.75</v>
      </c>
      <c r="AA1026" s="290" t="s">
        <v>1105</v>
      </c>
      <c r="AB1026" s="104" t="s">
        <v>4766</v>
      </c>
      <c r="AC1026" s="72" t="s">
        <v>3370</v>
      </c>
      <c r="AD1026" s="72" t="s">
        <v>99</v>
      </c>
      <c r="AE1026" s="55" t="str">
        <f t="shared" si="57"/>
        <v>12</v>
      </c>
      <c r="AF1026" s="74">
        <v>0.44</v>
      </c>
      <c r="AG1026" s="80">
        <f t="shared" si="118"/>
        <v>0.638</v>
      </c>
      <c r="AH1026" s="55">
        <f t="shared" si="2"/>
        <v>-0.675</v>
      </c>
      <c r="AI1026" s="55">
        <f t="shared" si="9"/>
        <v>0.616</v>
      </c>
      <c r="AJ1026" s="41">
        <f t="shared" si="3"/>
        <v>0.4133333333</v>
      </c>
      <c r="AK1026" s="74"/>
      <c r="AL1026" s="74"/>
      <c r="AM1026" s="74"/>
      <c r="AN1026" s="74"/>
      <c r="AO1026" s="74"/>
      <c r="AP1026" s="74"/>
      <c r="AQ1026" s="74"/>
      <c r="AR1026" s="74"/>
    </row>
    <row r="1027" ht="15.75" customHeight="1">
      <c r="A1027" s="461"/>
      <c r="B1027" s="462" t="s">
        <v>45</v>
      </c>
      <c r="C1027" s="463" t="s">
        <v>4767</v>
      </c>
      <c r="D1027" s="464" t="s">
        <v>4768</v>
      </c>
      <c r="E1027" s="465">
        <v>0.0</v>
      </c>
      <c r="F1027" s="466">
        <v>0.0</v>
      </c>
      <c r="G1027" s="466" t="s">
        <v>86</v>
      </c>
      <c r="H1027" s="467"/>
      <c r="I1027" s="468"/>
      <c r="J1027" s="469"/>
      <c r="K1027" s="469"/>
      <c r="L1027" s="469"/>
      <c r="M1027" s="470"/>
      <c r="N1027" s="466">
        <v>1.0</v>
      </c>
      <c r="O1027" s="471">
        <v>1000.0</v>
      </c>
      <c r="P1027" s="472"/>
      <c r="Q1027" s="472"/>
      <c r="R1027" s="472"/>
      <c r="S1027" s="470"/>
      <c r="T1027" s="470"/>
      <c r="U1027" s="470"/>
      <c r="V1027" s="470"/>
      <c r="W1027" s="470"/>
      <c r="X1027" s="470"/>
      <c r="Y1027" s="473"/>
      <c r="Z1027" s="474">
        <v>1.0</v>
      </c>
      <c r="AA1027" s="466" t="s">
        <v>417</v>
      </c>
      <c r="AB1027" s="475"/>
      <c r="AC1027" s="476" t="s">
        <v>3370</v>
      </c>
      <c r="AD1027" s="476" t="s">
        <v>92</v>
      </c>
      <c r="AE1027" s="55" t="str">
        <f t="shared" si="57"/>
        <v>6</v>
      </c>
      <c r="AF1027" s="283">
        <v>0.63</v>
      </c>
      <c r="AG1027" s="80">
        <f t="shared" si="118"/>
        <v>0.9135</v>
      </c>
      <c r="AH1027" s="55">
        <f t="shared" si="2"/>
        <v>-0.9</v>
      </c>
      <c r="AI1027" s="55">
        <f t="shared" si="9"/>
        <v>0.882</v>
      </c>
      <c r="AJ1027" s="41">
        <f t="shared" si="3"/>
        <v>0.37</v>
      </c>
      <c r="AK1027" s="74"/>
      <c r="AL1027" s="74"/>
      <c r="AM1027" s="74"/>
      <c r="AN1027" s="74"/>
      <c r="AO1027" s="74"/>
      <c r="AP1027" s="74"/>
      <c r="AQ1027" s="74"/>
      <c r="AR1027" s="74"/>
    </row>
    <row r="1028" ht="15.75" customHeight="1">
      <c r="A1028" s="297"/>
      <c r="B1028" s="143" t="s">
        <v>45</v>
      </c>
      <c r="C1028" s="339" t="s">
        <v>4769</v>
      </c>
      <c r="D1028" s="340" t="s">
        <v>4770</v>
      </c>
      <c r="E1028" s="333">
        <v>0.0</v>
      </c>
      <c r="F1028" s="290">
        <v>0.0</v>
      </c>
      <c r="G1028" s="290" t="s">
        <v>86</v>
      </c>
      <c r="H1028" s="352" t="s">
        <v>4771</v>
      </c>
      <c r="I1028" s="404" t="s">
        <v>4772</v>
      </c>
      <c r="J1028" s="293"/>
      <c r="K1028" s="293"/>
      <c r="L1028" s="293"/>
      <c r="M1028" s="263"/>
      <c r="N1028" s="290">
        <v>0.0</v>
      </c>
      <c r="O1028" s="395">
        <v>0.0</v>
      </c>
      <c r="P1028" s="294"/>
      <c r="Q1028" s="294"/>
      <c r="R1028" s="294"/>
      <c r="S1028" s="263"/>
      <c r="T1028" s="263"/>
      <c r="U1028" s="263"/>
      <c r="V1028" s="263"/>
      <c r="W1028" s="263"/>
      <c r="X1028" s="263"/>
      <c r="Y1028" s="295"/>
      <c r="Z1028" s="296">
        <v>1.0</v>
      </c>
      <c r="AA1028" s="290" t="s">
        <v>1105</v>
      </c>
      <c r="AB1028" s="104" t="s">
        <v>4773</v>
      </c>
      <c r="AC1028" s="72" t="s">
        <v>3370</v>
      </c>
      <c r="AD1028" s="72" t="s">
        <v>99</v>
      </c>
      <c r="AE1028" s="55" t="str">
        <f t="shared" si="57"/>
        <v>12</v>
      </c>
      <c r="AF1028" s="74">
        <v>0.53</v>
      </c>
      <c r="AG1028" s="80">
        <f t="shared" si="118"/>
        <v>0.7685</v>
      </c>
      <c r="AH1028" s="55">
        <f t="shared" si="2"/>
        <v>-0.9</v>
      </c>
      <c r="AI1028" s="55">
        <f t="shared" si="9"/>
        <v>0.742</v>
      </c>
      <c r="AJ1028" s="41">
        <f t="shared" si="3"/>
        <v>0.47</v>
      </c>
      <c r="AK1028" s="74"/>
      <c r="AL1028" s="74"/>
      <c r="AM1028" s="74"/>
      <c r="AN1028" s="74"/>
      <c r="AO1028" s="74"/>
      <c r="AP1028" s="74"/>
      <c r="AQ1028" s="74"/>
      <c r="AR1028" s="74"/>
    </row>
    <row r="1029" ht="15.75" customHeight="1">
      <c r="A1029" s="297"/>
      <c r="B1029" s="143" t="s">
        <v>45</v>
      </c>
      <c r="C1029" s="339" t="s">
        <v>4774</v>
      </c>
      <c r="D1029" s="340" t="s">
        <v>4775</v>
      </c>
      <c r="E1029" s="333">
        <v>0.0</v>
      </c>
      <c r="F1029" s="290">
        <v>0.0</v>
      </c>
      <c r="G1029" s="290" t="s">
        <v>86</v>
      </c>
      <c r="H1029" s="352" t="s">
        <v>4776</v>
      </c>
      <c r="I1029" s="404" t="s">
        <v>4777</v>
      </c>
      <c r="J1029" s="293"/>
      <c r="K1029" s="293"/>
      <c r="L1029" s="293"/>
      <c r="M1029" s="263"/>
      <c r="N1029" s="290">
        <v>0.0</v>
      </c>
      <c r="O1029" s="395">
        <v>0.0</v>
      </c>
      <c r="P1029" s="294"/>
      <c r="Q1029" s="294"/>
      <c r="R1029" s="294"/>
      <c r="S1029" s="263"/>
      <c r="T1029" s="263"/>
      <c r="U1029" s="263"/>
      <c r="V1029" s="263"/>
      <c r="W1029" s="263"/>
      <c r="X1029" s="263"/>
      <c r="Y1029" s="295"/>
      <c r="Z1029" s="296">
        <v>1.0</v>
      </c>
      <c r="AA1029" s="290" t="s">
        <v>1105</v>
      </c>
      <c r="AB1029" s="104" t="s">
        <v>4778</v>
      </c>
      <c r="AC1029" s="72" t="s">
        <v>3370</v>
      </c>
      <c r="AD1029" s="72" t="s">
        <v>99</v>
      </c>
      <c r="AE1029" s="74" t="str">
        <f t="shared" si="57"/>
        <v>12</v>
      </c>
      <c r="AF1029" s="74">
        <v>0.53</v>
      </c>
      <c r="AG1029" s="80">
        <f t="shared" si="118"/>
        <v>0.7685</v>
      </c>
      <c r="AH1029" s="55">
        <f t="shared" si="2"/>
        <v>-0.9</v>
      </c>
      <c r="AI1029" s="55">
        <f t="shared" si="9"/>
        <v>0.742</v>
      </c>
      <c r="AJ1029" s="41">
        <f t="shared" si="3"/>
        <v>0.47</v>
      </c>
      <c r="AK1029" s="74"/>
      <c r="AL1029" s="74"/>
      <c r="AM1029" s="74"/>
      <c r="AN1029" s="74"/>
      <c r="AO1029" s="74"/>
      <c r="AP1029" s="74"/>
      <c r="AQ1029" s="74"/>
      <c r="AR1029" s="74"/>
    </row>
    <row r="1030" ht="15.75" customHeight="1">
      <c r="A1030" s="297"/>
      <c r="B1030" s="143" t="s">
        <v>45</v>
      </c>
      <c r="C1030" s="339" t="s">
        <v>4779</v>
      </c>
      <c r="D1030" s="340" t="s">
        <v>4780</v>
      </c>
      <c r="E1030" s="333">
        <v>0.0</v>
      </c>
      <c r="F1030" s="290">
        <v>0.0</v>
      </c>
      <c r="G1030" s="290" t="s">
        <v>86</v>
      </c>
      <c r="H1030" s="352" t="s">
        <v>4781</v>
      </c>
      <c r="I1030" s="117" t="s">
        <v>4782</v>
      </c>
      <c r="J1030" s="293"/>
      <c r="K1030" s="293"/>
      <c r="L1030" s="293"/>
      <c r="M1030" s="263"/>
      <c r="N1030" s="290">
        <v>0.0</v>
      </c>
      <c r="O1030" s="395">
        <v>0.0</v>
      </c>
      <c r="P1030" s="294"/>
      <c r="Q1030" s="294"/>
      <c r="R1030" s="294"/>
      <c r="S1030" s="263"/>
      <c r="T1030" s="263"/>
      <c r="U1030" s="263"/>
      <c r="V1030" s="263"/>
      <c r="W1030" s="263"/>
      <c r="X1030" s="263"/>
      <c r="Y1030" s="295"/>
      <c r="Z1030" s="296">
        <v>1.0</v>
      </c>
      <c r="AA1030" s="290" t="s">
        <v>1105</v>
      </c>
      <c r="AB1030" s="104" t="s">
        <v>4783</v>
      </c>
      <c r="AC1030" s="72" t="s">
        <v>3370</v>
      </c>
      <c r="AD1030" s="72" t="s">
        <v>99</v>
      </c>
      <c r="AE1030" s="55" t="str">
        <f t="shared" si="57"/>
        <v>12</v>
      </c>
      <c r="AF1030" s="74">
        <v>0.63</v>
      </c>
      <c r="AG1030" s="80">
        <f t="shared" si="118"/>
        <v>0.9135</v>
      </c>
      <c r="AH1030" s="55">
        <f t="shared" si="2"/>
        <v>-0.9</v>
      </c>
      <c r="AI1030" s="55">
        <f t="shared" si="9"/>
        <v>0.882</v>
      </c>
      <c r="AJ1030" s="41">
        <f t="shared" si="3"/>
        <v>0.37</v>
      </c>
      <c r="AK1030" s="74"/>
      <c r="AL1030" s="74"/>
      <c r="AM1030" s="74"/>
      <c r="AN1030" s="74"/>
      <c r="AO1030" s="74"/>
      <c r="AP1030" s="74"/>
      <c r="AQ1030" s="74"/>
      <c r="AR1030" s="74"/>
    </row>
    <row r="1031" ht="15.75" customHeight="1">
      <c r="A1031" s="297"/>
      <c r="B1031" s="252" t="s">
        <v>45</v>
      </c>
      <c r="C1031" s="298" t="s">
        <v>4784</v>
      </c>
      <c r="D1031" s="299" t="s">
        <v>4785</v>
      </c>
      <c r="E1031" s="333">
        <v>0.0</v>
      </c>
      <c r="F1031" s="290">
        <v>0.0</v>
      </c>
      <c r="G1031" s="290" t="s">
        <v>86</v>
      </c>
      <c r="H1031" s="292" t="s">
        <v>4786</v>
      </c>
      <c r="I1031" s="117" t="s">
        <v>4787</v>
      </c>
      <c r="J1031" s="293"/>
      <c r="K1031" s="293"/>
      <c r="L1031" s="293"/>
      <c r="M1031" s="263"/>
      <c r="N1031" s="290">
        <v>0.0</v>
      </c>
      <c r="O1031" s="395">
        <v>0.0</v>
      </c>
      <c r="P1031" s="294"/>
      <c r="Q1031" s="294"/>
      <c r="R1031" s="294"/>
      <c r="S1031" s="263"/>
      <c r="T1031" s="263"/>
      <c r="U1031" s="263"/>
      <c r="V1031" s="263"/>
      <c r="W1031" s="263"/>
      <c r="X1031" s="263"/>
      <c r="Y1031" s="295"/>
      <c r="Z1031" s="296">
        <v>6.0</v>
      </c>
      <c r="AA1031" s="290" t="s">
        <v>417</v>
      </c>
      <c r="AB1031" s="71" t="s">
        <v>4788</v>
      </c>
      <c r="AC1031" s="72" t="s">
        <v>3370</v>
      </c>
      <c r="AD1031" s="72" t="s">
        <v>92</v>
      </c>
      <c r="AE1031" s="74" t="str">
        <f t="shared" si="57"/>
        <v>6</v>
      </c>
      <c r="AF1031" s="74">
        <v>3.94</v>
      </c>
      <c r="AG1031" s="80">
        <f t="shared" si="118"/>
        <v>5.713</v>
      </c>
      <c r="AH1031" s="55">
        <f t="shared" si="2"/>
        <v>-5.4</v>
      </c>
      <c r="AI1031" s="55">
        <f t="shared" si="9"/>
        <v>5.516</v>
      </c>
      <c r="AJ1031" s="41">
        <f t="shared" si="3"/>
        <v>0.3433333333</v>
      </c>
      <c r="AK1031" s="55"/>
      <c r="AL1031" s="55"/>
      <c r="AM1031" s="55"/>
      <c r="AN1031" s="55"/>
      <c r="AO1031" s="55"/>
      <c r="AP1031" s="55"/>
      <c r="AQ1031" s="55"/>
      <c r="AR1031" s="55"/>
    </row>
    <row r="1032" ht="15.75" customHeight="1">
      <c r="A1032" s="297"/>
      <c r="B1032" s="252" t="s">
        <v>45</v>
      </c>
      <c r="C1032" s="298" t="s">
        <v>4789</v>
      </c>
      <c r="D1032" s="299" t="s">
        <v>4790</v>
      </c>
      <c r="E1032" s="333">
        <v>0.0</v>
      </c>
      <c r="F1032" s="290">
        <v>0.0</v>
      </c>
      <c r="G1032" s="290" t="s">
        <v>86</v>
      </c>
      <c r="H1032" s="292" t="s">
        <v>4791</v>
      </c>
      <c r="I1032" s="117" t="s">
        <v>4792</v>
      </c>
      <c r="J1032" s="293"/>
      <c r="K1032" s="293"/>
      <c r="L1032" s="293"/>
      <c r="M1032" s="263"/>
      <c r="N1032" s="290">
        <v>0.0</v>
      </c>
      <c r="O1032" s="395">
        <v>0.0</v>
      </c>
      <c r="P1032" s="294"/>
      <c r="Q1032" s="294"/>
      <c r="R1032" s="294"/>
      <c r="S1032" s="263"/>
      <c r="T1032" s="263"/>
      <c r="U1032" s="263"/>
      <c r="V1032" s="263"/>
      <c r="W1032" s="263"/>
      <c r="X1032" s="263"/>
      <c r="Y1032" s="295"/>
      <c r="Z1032" s="296">
        <v>8.89</v>
      </c>
      <c r="AA1032" s="290" t="s">
        <v>417</v>
      </c>
      <c r="AB1032" s="71" t="s">
        <v>4793</v>
      </c>
      <c r="AC1032" s="72" t="s">
        <v>3370</v>
      </c>
      <c r="AD1032" s="72" t="s">
        <v>92</v>
      </c>
      <c r="AE1032" s="74" t="str">
        <f t="shared" si="57"/>
        <v>6</v>
      </c>
      <c r="AF1032" s="74">
        <v>5.89</v>
      </c>
      <c r="AG1032" s="80">
        <f t="shared" si="118"/>
        <v>8.5405</v>
      </c>
      <c r="AH1032" s="74">
        <f t="shared" si="2"/>
        <v>-8.001</v>
      </c>
      <c r="AI1032" s="74">
        <f t="shared" si="9"/>
        <v>8.246</v>
      </c>
      <c r="AJ1032" s="41">
        <f t="shared" si="3"/>
        <v>0.3374578178</v>
      </c>
      <c r="AK1032" s="74"/>
      <c r="AL1032" s="74"/>
      <c r="AM1032" s="74"/>
      <c r="AN1032" s="74"/>
      <c r="AO1032" s="74"/>
      <c r="AP1032" s="74"/>
      <c r="AQ1032" s="74"/>
      <c r="AR1032" s="74"/>
    </row>
    <row r="1033" ht="15.75" customHeight="1">
      <c r="A1033" s="297"/>
      <c r="B1033" s="143" t="s">
        <v>45</v>
      </c>
      <c r="C1033" s="339" t="s">
        <v>4794</v>
      </c>
      <c r="D1033" s="340" t="s">
        <v>4795</v>
      </c>
      <c r="E1033" s="333">
        <v>0.0</v>
      </c>
      <c r="F1033" s="290">
        <v>0.0</v>
      </c>
      <c r="G1033" s="290" t="s">
        <v>86</v>
      </c>
      <c r="H1033" s="352" t="s">
        <v>4796</v>
      </c>
      <c r="I1033" s="117" t="s">
        <v>4797</v>
      </c>
      <c r="J1033" s="293"/>
      <c r="K1033" s="293"/>
      <c r="L1033" s="293"/>
      <c r="M1033" s="263"/>
      <c r="N1033" s="290">
        <v>0.0</v>
      </c>
      <c r="O1033" s="395">
        <v>0.0</v>
      </c>
      <c r="P1033" s="294"/>
      <c r="Q1033" s="294"/>
      <c r="R1033" s="294"/>
      <c r="S1033" s="263"/>
      <c r="T1033" s="263"/>
      <c r="U1033" s="263"/>
      <c r="V1033" s="263"/>
      <c r="W1033" s="263"/>
      <c r="X1033" s="263"/>
      <c r="Y1033" s="295"/>
      <c r="Z1033" s="296">
        <v>0.9</v>
      </c>
      <c r="AA1033" s="290" t="s">
        <v>417</v>
      </c>
      <c r="AB1033" s="143" t="s">
        <v>4798</v>
      </c>
      <c r="AC1033" s="72" t="s">
        <v>3370</v>
      </c>
      <c r="AD1033" s="72" t="s">
        <v>99</v>
      </c>
      <c r="AE1033" s="74" t="str">
        <f t="shared" si="57"/>
        <v>12</v>
      </c>
      <c r="AF1033" s="74">
        <v>0.55</v>
      </c>
      <c r="AG1033" s="80">
        <f t="shared" si="118"/>
        <v>0.7975</v>
      </c>
      <c r="AH1033" s="55">
        <f t="shared" si="2"/>
        <v>-0.81</v>
      </c>
      <c r="AI1033" s="55">
        <f t="shared" si="9"/>
        <v>0.77</v>
      </c>
      <c r="AJ1033" s="41">
        <f t="shared" si="3"/>
        <v>0.3888888889</v>
      </c>
      <c r="AK1033" s="74"/>
      <c r="AL1033" s="74"/>
      <c r="AM1033" s="74"/>
      <c r="AN1033" s="74"/>
      <c r="AO1033" s="74"/>
      <c r="AP1033" s="74"/>
      <c r="AQ1033" s="74"/>
      <c r="AR1033" s="74"/>
    </row>
    <row r="1034" ht="15.75" customHeight="1">
      <c r="A1034" s="297"/>
      <c r="B1034" s="143" t="s">
        <v>45</v>
      </c>
      <c r="C1034" s="339" t="s">
        <v>4799</v>
      </c>
      <c r="D1034" s="340" t="s">
        <v>4800</v>
      </c>
      <c r="E1034" s="333">
        <v>0.0</v>
      </c>
      <c r="F1034" s="290">
        <v>0.0</v>
      </c>
      <c r="G1034" s="290" t="s">
        <v>86</v>
      </c>
      <c r="H1034" s="352" t="s">
        <v>4801</v>
      </c>
      <c r="I1034" s="117" t="s">
        <v>4802</v>
      </c>
      <c r="J1034" s="293"/>
      <c r="K1034" s="293"/>
      <c r="L1034" s="293"/>
      <c r="M1034" s="263"/>
      <c r="N1034" s="290">
        <v>0.0</v>
      </c>
      <c r="O1034" s="395">
        <v>0.0</v>
      </c>
      <c r="P1034" s="294"/>
      <c r="Q1034" s="294"/>
      <c r="R1034" s="294"/>
      <c r="S1034" s="263"/>
      <c r="T1034" s="263"/>
      <c r="U1034" s="263"/>
      <c r="V1034" s="263"/>
      <c r="W1034" s="263"/>
      <c r="X1034" s="263"/>
      <c r="Y1034" s="295"/>
      <c r="Z1034" s="296">
        <v>0.95</v>
      </c>
      <c r="AA1034" s="290" t="s">
        <v>417</v>
      </c>
      <c r="AB1034" s="143" t="s">
        <v>4803</v>
      </c>
      <c r="AC1034" s="72" t="s">
        <v>3370</v>
      </c>
      <c r="AD1034" s="72" t="s">
        <v>99</v>
      </c>
      <c r="AE1034" s="55" t="str">
        <f t="shared" si="57"/>
        <v>12</v>
      </c>
      <c r="AF1034" s="74">
        <v>0.63</v>
      </c>
      <c r="AG1034" s="80">
        <f t="shared" si="118"/>
        <v>0.9135</v>
      </c>
      <c r="AH1034" s="55">
        <f t="shared" si="2"/>
        <v>-0.855</v>
      </c>
      <c r="AI1034" s="55">
        <f t="shared" si="9"/>
        <v>0.882</v>
      </c>
      <c r="AJ1034" s="41">
        <f t="shared" si="3"/>
        <v>0.3368421053</v>
      </c>
      <c r="AK1034" s="74"/>
      <c r="AL1034" s="74"/>
      <c r="AM1034" s="74"/>
      <c r="AN1034" s="74"/>
      <c r="AO1034" s="74"/>
      <c r="AP1034" s="74"/>
      <c r="AQ1034" s="74"/>
      <c r="AR1034" s="74"/>
    </row>
    <row r="1035" ht="15.75" customHeight="1">
      <c r="A1035" s="297"/>
      <c r="B1035" s="143" t="s">
        <v>45</v>
      </c>
      <c r="C1035" s="339" t="s">
        <v>4804</v>
      </c>
      <c r="D1035" s="340" t="s">
        <v>4805</v>
      </c>
      <c r="E1035" s="333">
        <v>0.0</v>
      </c>
      <c r="F1035" s="290">
        <v>0.0</v>
      </c>
      <c r="G1035" s="290" t="s">
        <v>86</v>
      </c>
      <c r="H1035" s="352" t="s">
        <v>4806</v>
      </c>
      <c r="I1035" s="117" t="s">
        <v>1159</v>
      </c>
      <c r="J1035" s="293"/>
      <c r="K1035" s="293"/>
      <c r="L1035" s="293"/>
      <c r="M1035" s="263"/>
      <c r="N1035" s="290">
        <v>0.0</v>
      </c>
      <c r="O1035" s="395">
        <v>0.0</v>
      </c>
      <c r="P1035" s="294"/>
      <c r="Q1035" s="294"/>
      <c r="R1035" s="294"/>
      <c r="S1035" s="263"/>
      <c r="T1035" s="263"/>
      <c r="U1035" s="263"/>
      <c r="V1035" s="263"/>
      <c r="W1035" s="263"/>
      <c r="X1035" s="263"/>
      <c r="Y1035" s="295"/>
      <c r="Z1035" s="296">
        <v>0.95</v>
      </c>
      <c r="AA1035" s="290" t="s">
        <v>417</v>
      </c>
      <c r="AB1035" s="143" t="s">
        <v>4807</v>
      </c>
      <c r="AC1035" s="72" t="s">
        <v>3370</v>
      </c>
      <c r="AD1035" s="72" t="s">
        <v>99</v>
      </c>
      <c r="AE1035" s="74" t="str">
        <f t="shared" si="57"/>
        <v>12</v>
      </c>
      <c r="AF1035" s="74">
        <v>0.57</v>
      </c>
      <c r="AG1035" s="80">
        <f t="shared" si="118"/>
        <v>0.8265</v>
      </c>
      <c r="AH1035" s="55">
        <f t="shared" si="2"/>
        <v>-0.855</v>
      </c>
      <c r="AI1035" s="55">
        <f t="shared" si="9"/>
        <v>0.798</v>
      </c>
      <c r="AJ1035" s="41">
        <f t="shared" si="3"/>
        <v>0.4</v>
      </c>
      <c r="AK1035" s="55"/>
      <c r="AL1035" s="55"/>
      <c r="AM1035" s="55"/>
      <c r="AN1035" s="55"/>
      <c r="AO1035" s="55"/>
      <c r="AP1035" s="55"/>
      <c r="AQ1035" s="55"/>
      <c r="AR1035" s="55"/>
    </row>
    <row r="1036" ht="15.75" customHeight="1">
      <c r="A1036" s="297"/>
      <c r="B1036" s="143" t="s">
        <v>45</v>
      </c>
      <c r="C1036" s="339" t="s">
        <v>4808</v>
      </c>
      <c r="D1036" s="340" t="s">
        <v>4809</v>
      </c>
      <c r="E1036" s="333">
        <v>0.0</v>
      </c>
      <c r="F1036" s="290">
        <v>0.0</v>
      </c>
      <c r="G1036" s="290" t="s">
        <v>47</v>
      </c>
      <c r="H1036" s="352" t="s">
        <v>4810</v>
      </c>
      <c r="I1036" s="117" t="s">
        <v>1159</v>
      </c>
      <c r="J1036" s="293"/>
      <c r="K1036" s="293"/>
      <c r="L1036" s="293"/>
      <c r="M1036" s="263"/>
      <c r="N1036" s="290">
        <v>0.0</v>
      </c>
      <c r="O1036" s="395">
        <v>0.0</v>
      </c>
      <c r="P1036" s="294"/>
      <c r="Q1036" s="294"/>
      <c r="R1036" s="294"/>
      <c r="S1036" s="263"/>
      <c r="T1036" s="263"/>
      <c r="U1036" s="263"/>
      <c r="V1036" s="263"/>
      <c r="W1036" s="263"/>
      <c r="X1036" s="263"/>
      <c r="Y1036" s="295"/>
      <c r="Z1036" s="296">
        <v>1.25</v>
      </c>
      <c r="AA1036" s="290" t="s">
        <v>417</v>
      </c>
      <c r="AB1036" s="104" t="s">
        <v>4811</v>
      </c>
      <c r="AC1036" s="72" t="s">
        <v>3370</v>
      </c>
      <c r="AD1036" s="72" t="s">
        <v>92</v>
      </c>
      <c r="AE1036" s="74" t="str">
        <f t="shared" si="57"/>
        <v>6</v>
      </c>
      <c r="AF1036" s="74">
        <v>0.79</v>
      </c>
      <c r="AG1036" s="80">
        <f t="shared" si="118"/>
        <v>1.1455</v>
      </c>
      <c r="AH1036" s="55">
        <f t="shared" si="2"/>
        <v>-1.125</v>
      </c>
      <c r="AI1036" s="55">
        <f t="shared" si="9"/>
        <v>1.106</v>
      </c>
      <c r="AJ1036" s="41">
        <f t="shared" si="3"/>
        <v>0.368</v>
      </c>
      <c r="AK1036" s="74"/>
      <c r="AL1036" s="74"/>
      <c r="AM1036" s="74"/>
      <c r="AN1036" s="74"/>
      <c r="AO1036" s="74"/>
      <c r="AP1036" s="74"/>
      <c r="AQ1036" s="74"/>
      <c r="AR1036" s="74"/>
    </row>
    <row r="1037" ht="15.75" customHeight="1">
      <c r="A1037" s="290"/>
      <c r="B1037" s="263" t="s">
        <v>45</v>
      </c>
      <c r="C1037" s="291" t="s">
        <v>4812</v>
      </c>
      <c r="D1037" s="292" t="s">
        <v>4813</v>
      </c>
      <c r="E1037" s="333">
        <v>0.0</v>
      </c>
      <c r="F1037" s="290">
        <v>0.0</v>
      </c>
      <c r="G1037" s="290" t="s">
        <v>86</v>
      </c>
      <c r="H1037" s="292" t="s">
        <v>4814</v>
      </c>
      <c r="I1037" s="117" t="s">
        <v>506</v>
      </c>
      <c r="J1037" s="293"/>
      <c r="K1037" s="293"/>
      <c r="L1037" s="293"/>
      <c r="M1037" s="263"/>
      <c r="N1037" s="290">
        <v>0.0</v>
      </c>
      <c r="O1037" s="395">
        <v>0.0</v>
      </c>
      <c r="P1037" s="294"/>
      <c r="Q1037" s="294"/>
      <c r="R1037" s="294"/>
      <c r="S1037" s="263"/>
      <c r="T1037" s="263"/>
      <c r="U1037" s="263"/>
      <c r="V1037" s="263"/>
      <c r="W1037" s="263"/>
      <c r="X1037" s="263"/>
      <c r="Y1037" s="295"/>
      <c r="Z1037" s="296">
        <v>4.75</v>
      </c>
      <c r="AA1037" s="290" t="s">
        <v>417</v>
      </c>
      <c r="AB1037" s="104" t="s">
        <v>4815</v>
      </c>
      <c r="AC1037" s="72" t="s">
        <v>3370</v>
      </c>
      <c r="AD1037" s="72" t="s">
        <v>498</v>
      </c>
      <c r="AE1037" s="55" t="str">
        <f t="shared" si="57"/>
        <v>3</v>
      </c>
      <c r="AF1037" s="74">
        <v>2.88</v>
      </c>
      <c r="AG1037" s="80">
        <f t="shared" si="118"/>
        <v>4.176</v>
      </c>
      <c r="AH1037" s="55">
        <f t="shared" si="2"/>
        <v>-4.275</v>
      </c>
      <c r="AI1037" s="55">
        <f t="shared" si="9"/>
        <v>4.032</v>
      </c>
      <c r="AJ1037" s="41">
        <f t="shared" si="3"/>
        <v>0.3936842105</v>
      </c>
      <c r="AK1037" s="55"/>
      <c r="AL1037" s="55"/>
      <c r="AM1037" s="55"/>
      <c r="AN1037" s="55"/>
      <c r="AO1037" s="55"/>
      <c r="AP1037" s="55"/>
      <c r="AQ1037" s="55"/>
      <c r="AR1037" s="55"/>
    </row>
    <row r="1038" ht="15.75" customHeight="1">
      <c r="A1038" s="297"/>
      <c r="B1038" s="143" t="s">
        <v>45</v>
      </c>
      <c r="C1038" s="298" t="s">
        <v>4816</v>
      </c>
      <c r="D1038" s="299" t="s">
        <v>4817</v>
      </c>
      <c r="E1038" s="290">
        <v>0.0</v>
      </c>
      <c r="F1038" s="290">
        <v>0.0</v>
      </c>
      <c r="G1038" s="290" t="s">
        <v>86</v>
      </c>
      <c r="H1038" s="292" t="s">
        <v>4818</v>
      </c>
      <c r="I1038" s="117" t="s">
        <v>4819</v>
      </c>
      <c r="J1038" s="293"/>
      <c r="K1038" s="293"/>
      <c r="L1038" s="293"/>
      <c r="M1038" s="263"/>
      <c r="N1038" s="290">
        <v>0.0</v>
      </c>
      <c r="O1038" s="395">
        <v>0.0</v>
      </c>
      <c r="P1038" s="294"/>
      <c r="Q1038" s="294"/>
      <c r="R1038" s="294"/>
      <c r="S1038" s="263"/>
      <c r="T1038" s="263"/>
      <c r="U1038" s="263"/>
      <c r="V1038" s="263"/>
      <c r="W1038" s="263"/>
      <c r="X1038" s="263"/>
      <c r="Y1038" s="295"/>
      <c r="Z1038" s="296">
        <v>1.0</v>
      </c>
      <c r="AA1038" s="290" t="s">
        <v>417</v>
      </c>
      <c r="AB1038" s="71" t="s">
        <v>4820</v>
      </c>
      <c r="AC1038" s="72" t="s">
        <v>3370</v>
      </c>
      <c r="AD1038" s="72" t="s">
        <v>99</v>
      </c>
      <c r="AE1038" s="55" t="str">
        <f t="shared" si="57"/>
        <v>12</v>
      </c>
      <c r="AF1038" s="74">
        <v>0.63</v>
      </c>
      <c r="AG1038" s="80">
        <f t="shared" si="118"/>
        <v>0.9135</v>
      </c>
      <c r="AH1038" s="55">
        <f t="shared" si="2"/>
        <v>-0.9</v>
      </c>
      <c r="AI1038" s="55">
        <f t="shared" si="9"/>
        <v>0.882</v>
      </c>
      <c r="AJ1038" s="41">
        <f t="shared" si="3"/>
        <v>0.37</v>
      </c>
      <c r="AK1038" s="74"/>
      <c r="AL1038" s="74"/>
      <c r="AM1038" s="74"/>
      <c r="AN1038" s="74"/>
      <c r="AO1038" s="74"/>
      <c r="AP1038" s="74"/>
      <c r="AQ1038" s="74"/>
      <c r="AR1038" s="74"/>
    </row>
    <row r="1039" ht="15.75" customHeight="1">
      <c r="A1039" s="297"/>
      <c r="B1039" s="143" t="s">
        <v>45</v>
      </c>
      <c r="C1039" s="298" t="s">
        <v>4821</v>
      </c>
      <c r="D1039" s="299" t="s">
        <v>4822</v>
      </c>
      <c r="E1039" s="290">
        <v>0.0</v>
      </c>
      <c r="F1039" s="290">
        <v>0.0</v>
      </c>
      <c r="G1039" s="290" t="s">
        <v>86</v>
      </c>
      <c r="H1039" s="292" t="s">
        <v>4823</v>
      </c>
      <c r="I1039" s="117" t="s">
        <v>4824</v>
      </c>
      <c r="J1039" s="293"/>
      <c r="K1039" s="293"/>
      <c r="L1039" s="293"/>
      <c r="M1039" s="263"/>
      <c r="N1039" s="290">
        <v>0.0</v>
      </c>
      <c r="O1039" s="395">
        <v>0.0</v>
      </c>
      <c r="P1039" s="294"/>
      <c r="Q1039" s="294"/>
      <c r="R1039" s="294"/>
      <c r="S1039" s="263"/>
      <c r="T1039" s="263"/>
      <c r="U1039" s="263"/>
      <c r="V1039" s="263"/>
      <c r="W1039" s="263"/>
      <c r="X1039" s="263"/>
      <c r="Y1039" s="295"/>
      <c r="Z1039" s="296">
        <v>1.15</v>
      </c>
      <c r="AA1039" s="290" t="s">
        <v>417</v>
      </c>
      <c r="AB1039" s="71" t="s">
        <v>4825</v>
      </c>
      <c r="AC1039" s="72" t="s">
        <v>3370</v>
      </c>
      <c r="AD1039" s="72" t="s">
        <v>92</v>
      </c>
      <c r="AE1039" s="74" t="str">
        <f t="shared" si="57"/>
        <v>6</v>
      </c>
      <c r="AF1039" s="74">
        <v>0.74</v>
      </c>
      <c r="AG1039" s="80">
        <f t="shared" si="118"/>
        <v>1.073</v>
      </c>
      <c r="AH1039" s="55">
        <f t="shared" si="2"/>
        <v>-1.035</v>
      </c>
      <c r="AI1039" s="55">
        <f t="shared" si="9"/>
        <v>1.036</v>
      </c>
      <c r="AJ1039" s="41">
        <f t="shared" si="3"/>
        <v>0.3565217391</v>
      </c>
      <c r="AK1039" s="74"/>
      <c r="AL1039" s="74"/>
      <c r="AM1039" s="74"/>
      <c r="AN1039" s="74"/>
      <c r="AO1039" s="74"/>
      <c r="AP1039" s="74"/>
      <c r="AQ1039" s="74"/>
      <c r="AR1039" s="74"/>
    </row>
    <row r="1040" ht="15.75" customHeight="1">
      <c r="A1040" s="297"/>
      <c r="B1040" s="143" t="s">
        <v>45</v>
      </c>
      <c r="C1040" s="298" t="s">
        <v>4826</v>
      </c>
      <c r="D1040" s="299" t="s">
        <v>4827</v>
      </c>
      <c r="E1040" s="290">
        <v>0.0</v>
      </c>
      <c r="F1040" s="290">
        <v>0.0</v>
      </c>
      <c r="G1040" s="290" t="s">
        <v>86</v>
      </c>
      <c r="H1040" s="292" t="s">
        <v>4828</v>
      </c>
      <c r="I1040" s="117" t="s">
        <v>4829</v>
      </c>
      <c r="J1040" s="293"/>
      <c r="K1040" s="293"/>
      <c r="L1040" s="293"/>
      <c r="M1040" s="263"/>
      <c r="N1040" s="290">
        <v>0.0</v>
      </c>
      <c r="O1040" s="395">
        <v>0.0</v>
      </c>
      <c r="P1040" s="294"/>
      <c r="Q1040" s="294"/>
      <c r="R1040" s="294"/>
      <c r="S1040" s="263"/>
      <c r="T1040" s="263"/>
      <c r="U1040" s="263"/>
      <c r="V1040" s="263"/>
      <c r="W1040" s="263"/>
      <c r="X1040" s="263"/>
      <c r="Y1040" s="295"/>
      <c r="Z1040" s="296">
        <v>1.0</v>
      </c>
      <c r="AA1040" s="290" t="s">
        <v>417</v>
      </c>
      <c r="AB1040" s="71" t="s">
        <v>4830</v>
      </c>
      <c r="AC1040" s="72" t="s">
        <v>3370</v>
      </c>
      <c r="AD1040" s="72" t="s">
        <v>92</v>
      </c>
      <c r="AE1040" s="74" t="str">
        <f t="shared" si="57"/>
        <v>6</v>
      </c>
      <c r="AF1040" s="74">
        <v>0.66</v>
      </c>
      <c r="AG1040" s="80">
        <f t="shared" si="118"/>
        <v>0.957</v>
      </c>
      <c r="AH1040" s="55">
        <f t="shared" si="2"/>
        <v>-0.9</v>
      </c>
      <c r="AI1040" s="55">
        <f t="shared" si="9"/>
        <v>0.924</v>
      </c>
      <c r="AJ1040" s="41">
        <f t="shared" si="3"/>
        <v>0.34</v>
      </c>
      <c r="AK1040" s="55"/>
      <c r="AL1040" s="55"/>
      <c r="AM1040" s="55"/>
      <c r="AN1040" s="55"/>
      <c r="AO1040" s="55"/>
      <c r="AP1040" s="55"/>
      <c r="AQ1040" s="55"/>
      <c r="AR1040" s="55"/>
    </row>
    <row r="1041" ht="15.75" customHeight="1">
      <c r="A1041" s="297"/>
      <c r="B1041" s="143" t="s">
        <v>45</v>
      </c>
      <c r="C1041" s="298" t="s">
        <v>4831</v>
      </c>
      <c r="D1041" s="299" t="s">
        <v>4832</v>
      </c>
      <c r="E1041" s="290">
        <v>0.0</v>
      </c>
      <c r="F1041" s="290">
        <v>0.0</v>
      </c>
      <c r="G1041" s="290" t="s">
        <v>86</v>
      </c>
      <c r="H1041" s="292" t="s">
        <v>4833</v>
      </c>
      <c r="I1041" s="117" t="s">
        <v>4834</v>
      </c>
      <c r="J1041" s="293"/>
      <c r="K1041" s="293"/>
      <c r="L1041" s="293"/>
      <c r="M1041" s="263"/>
      <c r="N1041" s="290">
        <v>0.0</v>
      </c>
      <c r="O1041" s="395">
        <v>0.0</v>
      </c>
      <c r="P1041" s="294"/>
      <c r="Q1041" s="294"/>
      <c r="R1041" s="294"/>
      <c r="S1041" s="263"/>
      <c r="T1041" s="263"/>
      <c r="U1041" s="263"/>
      <c r="V1041" s="263"/>
      <c r="W1041" s="263"/>
      <c r="X1041" s="263"/>
      <c r="Y1041" s="295"/>
      <c r="Z1041" s="296">
        <v>1.45</v>
      </c>
      <c r="AA1041" s="290" t="s">
        <v>417</v>
      </c>
      <c r="AB1041" s="71" t="s">
        <v>4835</v>
      </c>
      <c r="AC1041" s="72" t="s">
        <v>3370</v>
      </c>
      <c r="AD1041" s="72" t="s">
        <v>498</v>
      </c>
      <c r="AE1041" s="74" t="str">
        <f t="shared" si="57"/>
        <v>3</v>
      </c>
      <c r="AF1041" s="74">
        <v>0.91</v>
      </c>
      <c r="AG1041" s="80">
        <f t="shared" si="118"/>
        <v>1.3195</v>
      </c>
      <c r="AH1041" s="55">
        <f t="shared" si="2"/>
        <v>-1.305</v>
      </c>
      <c r="AI1041" s="55">
        <f t="shared" si="9"/>
        <v>1.274</v>
      </c>
      <c r="AJ1041" s="41">
        <f t="shared" si="3"/>
        <v>0.3724137931</v>
      </c>
      <c r="AK1041" s="55"/>
      <c r="AL1041" s="55"/>
      <c r="AM1041" s="55"/>
      <c r="AN1041" s="55"/>
      <c r="AO1041" s="55"/>
      <c r="AP1041" s="55"/>
      <c r="AQ1041" s="55"/>
      <c r="AR1041" s="55"/>
    </row>
    <row r="1042" ht="15.75" customHeight="1">
      <c r="A1042" s="297"/>
      <c r="B1042" s="143" t="s">
        <v>45</v>
      </c>
      <c r="C1042" s="298" t="s">
        <v>4836</v>
      </c>
      <c r="D1042" s="299" t="s">
        <v>4837</v>
      </c>
      <c r="E1042" s="290">
        <v>0.0</v>
      </c>
      <c r="F1042" s="290">
        <v>0.0</v>
      </c>
      <c r="G1042" s="290" t="s">
        <v>86</v>
      </c>
      <c r="H1042" s="292" t="s">
        <v>4838</v>
      </c>
      <c r="I1042" s="117" t="s">
        <v>4839</v>
      </c>
      <c r="J1042" s="293"/>
      <c r="K1042" s="293"/>
      <c r="L1042" s="293"/>
      <c r="M1042" s="263"/>
      <c r="N1042" s="290">
        <v>0.0</v>
      </c>
      <c r="O1042" s="395">
        <v>0.0</v>
      </c>
      <c r="P1042" s="294"/>
      <c r="Q1042" s="294"/>
      <c r="R1042" s="294"/>
      <c r="S1042" s="263"/>
      <c r="T1042" s="263"/>
      <c r="U1042" s="263"/>
      <c r="V1042" s="263"/>
      <c r="W1042" s="263"/>
      <c r="X1042" s="263"/>
      <c r="Y1042" s="295"/>
      <c r="Z1042" s="296">
        <v>4.75</v>
      </c>
      <c r="AA1042" s="290" t="s">
        <v>417</v>
      </c>
      <c r="AB1042" s="71" t="s">
        <v>4840</v>
      </c>
      <c r="AC1042" s="72" t="s">
        <v>3370</v>
      </c>
      <c r="AD1042" s="72" t="s">
        <v>498</v>
      </c>
      <c r="AE1042" s="74" t="str">
        <f t="shared" si="57"/>
        <v>3</v>
      </c>
      <c r="AF1042" s="74">
        <v>3.14</v>
      </c>
      <c r="AG1042" s="75">
        <f t="shared" si="118"/>
        <v>4.553</v>
      </c>
      <c r="AH1042" s="74">
        <f t="shared" si="2"/>
        <v>-4.275</v>
      </c>
      <c r="AI1042" s="74">
        <f t="shared" si="9"/>
        <v>4.396</v>
      </c>
      <c r="AJ1042" s="41">
        <f t="shared" si="3"/>
        <v>0.3389473684</v>
      </c>
      <c r="AK1042" s="74"/>
      <c r="AL1042" s="74"/>
      <c r="AM1042" s="74"/>
      <c r="AN1042" s="74"/>
      <c r="AO1042" s="74"/>
      <c r="AP1042" s="74"/>
      <c r="AQ1042" s="74"/>
      <c r="AR1042" s="74"/>
    </row>
    <row r="1043" ht="15.75" customHeight="1">
      <c r="A1043" s="297"/>
      <c r="B1043" s="143" t="s">
        <v>45</v>
      </c>
      <c r="C1043" s="298" t="s">
        <v>4841</v>
      </c>
      <c r="D1043" s="299" t="s">
        <v>4842</v>
      </c>
      <c r="E1043" s="290">
        <v>0.0</v>
      </c>
      <c r="F1043" s="290">
        <v>0.0</v>
      </c>
      <c r="G1043" s="290" t="s">
        <v>86</v>
      </c>
      <c r="H1043" s="292" t="s">
        <v>4843</v>
      </c>
      <c r="I1043" s="117" t="s">
        <v>4844</v>
      </c>
      <c r="J1043" s="293"/>
      <c r="K1043" s="293"/>
      <c r="L1043" s="293"/>
      <c r="M1043" s="263"/>
      <c r="N1043" s="290">
        <v>0.0</v>
      </c>
      <c r="O1043" s="395">
        <v>0.0</v>
      </c>
      <c r="P1043" s="294"/>
      <c r="Q1043" s="294"/>
      <c r="R1043" s="294"/>
      <c r="S1043" s="263"/>
      <c r="T1043" s="263"/>
      <c r="U1043" s="263"/>
      <c r="V1043" s="263"/>
      <c r="W1043" s="263"/>
      <c r="X1043" s="263"/>
      <c r="Y1043" s="295"/>
      <c r="Z1043" s="296">
        <v>1.25</v>
      </c>
      <c r="AA1043" s="290" t="s">
        <v>417</v>
      </c>
      <c r="AB1043" s="71" t="s">
        <v>4845</v>
      </c>
      <c r="AC1043" s="72" t="s">
        <v>3370</v>
      </c>
      <c r="AD1043" s="72" t="s">
        <v>92</v>
      </c>
      <c r="AE1043" s="74" t="str">
        <f t="shared" si="57"/>
        <v>6</v>
      </c>
      <c r="AF1043" s="74">
        <v>0.79</v>
      </c>
      <c r="AG1043" s="75">
        <f t="shared" si="118"/>
        <v>1.1455</v>
      </c>
      <c r="AH1043" s="74">
        <f t="shared" si="2"/>
        <v>-1.125</v>
      </c>
      <c r="AI1043" s="74">
        <f t="shared" si="9"/>
        <v>1.106</v>
      </c>
      <c r="AJ1043" s="41">
        <f t="shared" si="3"/>
        <v>0.368</v>
      </c>
      <c r="AK1043" s="74"/>
      <c r="AL1043" s="74"/>
      <c r="AM1043" s="74"/>
      <c r="AN1043" s="74"/>
      <c r="AO1043" s="74"/>
      <c r="AP1043" s="74"/>
      <c r="AQ1043" s="74"/>
      <c r="AR1043" s="74"/>
    </row>
    <row r="1044" ht="15.75" customHeight="1">
      <c r="A1044" s="297"/>
      <c r="B1044" s="143" t="s">
        <v>45</v>
      </c>
      <c r="C1044" s="298" t="s">
        <v>4846</v>
      </c>
      <c r="D1044" s="299" t="s">
        <v>4847</v>
      </c>
      <c r="E1044" s="290">
        <v>0.0</v>
      </c>
      <c r="F1044" s="290">
        <v>0.0</v>
      </c>
      <c r="G1044" s="290" t="s">
        <v>86</v>
      </c>
      <c r="H1044" s="292" t="s">
        <v>4848</v>
      </c>
      <c r="I1044" s="117" t="s">
        <v>4849</v>
      </c>
      <c r="J1044" s="293"/>
      <c r="K1044" s="293"/>
      <c r="L1044" s="293"/>
      <c r="M1044" s="263"/>
      <c r="N1044" s="290">
        <v>0.0</v>
      </c>
      <c r="O1044" s="395">
        <v>0.0</v>
      </c>
      <c r="P1044" s="294"/>
      <c r="Q1044" s="294"/>
      <c r="R1044" s="294"/>
      <c r="S1044" s="263"/>
      <c r="T1044" s="263"/>
      <c r="U1044" s="263"/>
      <c r="V1044" s="263"/>
      <c r="W1044" s="263"/>
      <c r="X1044" s="263"/>
      <c r="Y1044" s="295"/>
      <c r="Z1044" s="296">
        <v>1.15</v>
      </c>
      <c r="AA1044" s="290" t="s">
        <v>417</v>
      </c>
      <c r="AB1044" s="71" t="s">
        <v>4850</v>
      </c>
      <c r="AC1044" s="72" t="s">
        <v>3370</v>
      </c>
      <c r="AD1044" s="72" t="s">
        <v>92</v>
      </c>
      <c r="AE1044" s="74" t="str">
        <f t="shared" si="57"/>
        <v>6</v>
      </c>
      <c r="AF1044" s="74">
        <v>0.74</v>
      </c>
      <c r="AG1044" s="75">
        <f t="shared" si="118"/>
        <v>1.073</v>
      </c>
      <c r="AH1044" s="74">
        <f t="shared" si="2"/>
        <v>-1.035</v>
      </c>
      <c r="AI1044" s="74">
        <f t="shared" si="9"/>
        <v>1.036</v>
      </c>
      <c r="AJ1044" s="41">
        <f t="shared" si="3"/>
        <v>0.3565217391</v>
      </c>
      <c r="AK1044" s="74"/>
      <c r="AL1044" s="74"/>
      <c r="AM1044" s="74"/>
      <c r="AN1044" s="74"/>
      <c r="AO1044" s="74"/>
      <c r="AP1044" s="74"/>
      <c r="AQ1044" s="74"/>
      <c r="AR1044" s="74"/>
    </row>
    <row r="1045" ht="15.75" customHeight="1">
      <c r="A1045" s="297"/>
      <c r="B1045" s="143" t="s">
        <v>45</v>
      </c>
      <c r="C1045" s="298" t="s">
        <v>4851</v>
      </c>
      <c r="D1045" s="299" t="s">
        <v>4852</v>
      </c>
      <c r="E1045" s="290">
        <v>0.0</v>
      </c>
      <c r="F1045" s="290">
        <v>0.0</v>
      </c>
      <c r="G1045" s="290" t="s">
        <v>86</v>
      </c>
      <c r="H1045" s="292" t="s">
        <v>4853</v>
      </c>
      <c r="I1045" s="117" t="s">
        <v>4854</v>
      </c>
      <c r="J1045" s="293"/>
      <c r="K1045" s="293"/>
      <c r="L1045" s="293"/>
      <c r="M1045" s="263"/>
      <c r="N1045" s="290">
        <v>0.0</v>
      </c>
      <c r="O1045" s="395">
        <v>0.0</v>
      </c>
      <c r="P1045" s="294"/>
      <c r="Q1045" s="294"/>
      <c r="R1045" s="294"/>
      <c r="S1045" s="263"/>
      <c r="T1045" s="263"/>
      <c r="U1045" s="263"/>
      <c r="V1045" s="263"/>
      <c r="W1045" s="263"/>
      <c r="X1045" s="263"/>
      <c r="Y1045" s="295"/>
      <c r="Z1045" s="296">
        <v>3.99</v>
      </c>
      <c r="AA1045" s="290" t="s">
        <v>417</v>
      </c>
      <c r="AB1045" s="71" t="s">
        <v>4855</v>
      </c>
      <c r="AC1045" s="72" t="s">
        <v>3370</v>
      </c>
      <c r="AD1045" s="72" t="s">
        <v>498</v>
      </c>
      <c r="AE1045" s="74" t="str">
        <f t="shared" si="57"/>
        <v>3</v>
      </c>
      <c r="AF1045" s="74">
        <v>2.57</v>
      </c>
      <c r="AG1045" s="75">
        <f t="shared" si="118"/>
        <v>3.7265</v>
      </c>
      <c r="AH1045" s="55">
        <f t="shared" si="2"/>
        <v>-3.591</v>
      </c>
      <c r="AI1045" s="55">
        <f t="shared" si="9"/>
        <v>3.598</v>
      </c>
      <c r="AJ1045" s="41">
        <f t="shared" si="3"/>
        <v>0.3558897243</v>
      </c>
      <c r="AK1045" s="74"/>
      <c r="AL1045" s="74"/>
      <c r="AM1045" s="74"/>
      <c r="AN1045" s="74"/>
      <c r="AO1045" s="74"/>
      <c r="AP1045" s="74"/>
      <c r="AQ1045" s="74"/>
      <c r="AR1045" s="74"/>
    </row>
    <row r="1046" ht="15.75" customHeight="1">
      <c r="A1046" s="220"/>
      <c r="B1046" s="148" t="s">
        <v>45</v>
      </c>
      <c r="C1046" s="459" t="s">
        <v>4856</v>
      </c>
      <c r="D1046" s="460" t="s">
        <v>4857</v>
      </c>
      <c r="E1046" s="397">
        <v>1.0</v>
      </c>
      <c r="F1046" s="300">
        <v>0.0</v>
      </c>
      <c r="G1046" s="300" t="s">
        <v>47</v>
      </c>
      <c r="H1046" s="477" t="s">
        <v>4858</v>
      </c>
      <c r="I1046" s="230" t="s">
        <v>4859</v>
      </c>
      <c r="J1046" s="302"/>
      <c r="K1046" s="302"/>
      <c r="L1046" s="302"/>
      <c r="M1046" s="255"/>
      <c r="N1046" s="300">
        <v>1.0</v>
      </c>
      <c r="O1046" s="398">
        <v>1000.0</v>
      </c>
      <c r="P1046" s="303"/>
      <c r="Q1046" s="303"/>
      <c r="R1046" s="303"/>
      <c r="S1046" s="255"/>
      <c r="T1046" s="255"/>
      <c r="U1046" s="255"/>
      <c r="V1046" s="255"/>
      <c r="W1046" s="255"/>
      <c r="X1046" s="255"/>
      <c r="Y1046" s="277"/>
      <c r="Z1046" s="304">
        <v>0.99</v>
      </c>
      <c r="AA1046" s="300" t="s">
        <v>417</v>
      </c>
      <c r="AB1046" s="148" t="s">
        <v>4860</v>
      </c>
      <c r="AC1046" s="54" t="s">
        <v>3370</v>
      </c>
      <c r="AD1046" s="54" t="s">
        <v>99</v>
      </c>
      <c r="AE1046" s="55" t="str">
        <f t="shared" si="57"/>
        <v>12</v>
      </c>
      <c r="AF1046" s="55">
        <v>0.65</v>
      </c>
      <c r="AG1046" s="56">
        <f t="shared" si="118"/>
        <v>0.9425</v>
      </c>
      <c r="AH1046" s="55">
        <f t="shared" si="2"/>
        <v>-0.891</v>
      </c>
      <c r="AI1046" s="55">
        <f t="shared" si="9"/>
        <v>0.91</v>
      </c>
      <c r="AJ1046" s="41">
        <f t="shared" si="3"/>
        <v>0.3434343434</v>
      </c>
      <c r="AK1046" s="55"/>
      <c r="AL1046" s="55"/>
      <c r="AM1046" s="55"/>
      <c r="AN1046" s="55"/>
      <c r="AO1046" s="55"/>
      <c r="AP1046" s="55"/>
      <c r="AQ1046" s="55"/>
      <c r="AR1046" s="55"/>
    </row>
    <row r="1047" ht="15.75" customHeight="1">
      <c r="A1047" s="297"/>
      <c r="B1047" s="143" t="s">
        <v>45</v>
      </c>
      <c r="C1047" s="339" t="s">
        <v>4861</v>
      </c>
      <c r="D1047" s="340" t="s">
        <v>4862</v>
      </c>
      <c r="E1047" s="333">
        <v>0.0</v>
      </c>
      <c r="F1047" s="290">
        <v>0.0</v>
      </c>
      <c r="G1047" s="290" t="s">
        <v>86</v>
      </c>
      <c r="H1047" s="352" t="s">
        <v>4863</v>
      </c>
      <c r="I1047" s="117" t="s">
        <v>4864</v>
      </c>
      <c r="J1047" s="293"/>
      <c r="K1047" s="293"/>
      <c r="L1047" s="293"/>
      <c r="M1047" s="263"/>
      <c r="N1047" s="290">
        <v>0.0</v>
      </c>
      <c r="O1047" s="395">
        <v>0.0</v>
      </c>
      <c r="P1047" s="294"/>
      <c r="Q1047" s="294"/>
      <c r="R1047" s="294"/>
      <c r="S1047" s="263"/>
      <c r="T1047" s="263"/>
      <c r="U1047" s="263"/>
      <c r="V1047" s="263"/>
      <c r="W1047" s="263"/>
      <c r="X1047" s="263"/>
      <c r="Y1047" s="295"/>
      <c r="Z1047" s="296">
        <v>1.05</v>
      </c>
      <c r="AA1047" s="290" t="s">
        <v>417</v>
      </c>
      <c r="AB1047" s="104" t="s">
        <v>4865</v>
      </c>
      <c r="AC1047" s="72" t="s">
        <v>3370</v>
      </c>
      <c r="AD1047" s="72" t="s">
        <v>99</v>
      </c>
      <c r="AE1047" s="74" t="str">
        <f t="shared" si="57"/>
        <v>12</v>
      </c>
      <c r="AF1047" s="74">
        <v>0.68</v>
      </c>
      <c r="AG1047" s="80">
        <f t="shared" ref="AG1047:AG1048" si="119">AF1047*0+AF1047</f>
        <v>0.68</v>
      </c>
      <c r="AH1047" s="55">
        <f t="shared" si="2"/>
        <v>-0.945</v>
      </c>
      <c r="AI1047" s="55">
        <f t="shared" si="9"/>
        <v>0.952</v>
      </c>
      <c r="AJ1047" s="41">
        <f t="shared" si="3"/>
        <v>0.3523809524</v>
      </c>
      <c r="AK1047" s="74"/>
      <c r="AL1047" s="74"/>
      <c r="AM1047" s="74"/>
      <c r="AN1047" s="74"/>
      <c r="AO1047" s="74"/>
      <c r="AP1047" s="74"/>
      <c r="AQ1047" s="74"/>
      <c r="AR1047" s="74"/>
    </row>
    <row r="1048" ht="15.75" customHeight="1">
      <c r="A1048" s="351"/>
      <c r="B1048" s="252" t="s">
        <v>45</v>
      </c>
      <c r="C1048" s="339" t="s">
        <v>4866</v>
      </c>
      <c r="D1048" s="340" t="s">
        <v>4867</v>
      </c>
      <c r="E1048" s="333">
        <v>0.0</v>
      </c>
      <c r="F1048" s="290">
        <v>0.0</v>
      </c>
      <c r="G1048" s="290" t="s">
        <v>86</v>
      </c>
      <c r="H1048" s="292" t="s">
        <v>2259</v>
      </c>
      <c r="I1048" s="117" t="s">
        <v>2260</v>
      </c>
      <c r="J1048" s="293"/>
      <c r="K1048" s="293"/>
      <c r="L1048" s="293"/>
      <c r="M1048" s="263"/>
      <c r="N1048" s="290">
        <v>0.0</v>
      </c>
      <c r="O1048" s="395">
        <v>0.0</v>
      </c>
      <c r="P1048" s="294"/>
      <c r="Q1048" s="294"/>
      <c r="R1048" s="294"/>
      <c r="S1048" s="263"/>
      <c r="T1048" s="263"/>
      <c r="U1048" s="263"/>
      <c r="V1048" s="263"/>
      <c r="W1048" s="263"/>
      <c r="X1048" s="263"/>
      <c r="Y1048" s="295"/>
      <c r="Z1048" s="296">
        <v>1.15</v>
      </c>
      <c r="AA1048" s="290" t="s">
        <v>417</v>
      </c>
      <c r="AB1048" s="104" t="s">
        <v>4868</v>
      </c>
      <c r="AC1048" s="154" t="s">
        <v>3370</v>
      </c>
      <c r="AD1048" s="154" t="s">
        <v>92</v>
      </c>
      <c r="AE1048" s="55" t="str">
        <f t="shared" si="57"/>
        <v>6</v>
      </c>
      <c r="AF1048" s="150">
        <v>0.75</v>
      </c>
      <c r="AG1048" s="80">
        <f t="shared" si="119"/>
        <v>0.75</v>
      </c>
      <c r="AH1048" s="55">
        <f t="shared" si="2"/>
        <v>-1.035</v>
      </c>
      <c r="AI1048" s="55">
        <f t="shared" si="9"/>
        <v>1.05</v>
      </c>
      <c r="AJ1048" s="41">
        <f t="shared" si="3"/>
        <v>0.347826087</v>
      </c>
      <c r="AK1048" s="74"/>
      <c r="AL1048" s="74"/>
      <c r="AM1048" s="74"/>
      <c r="AN1048" s="74"/>
      <c r="AO1048" s="74"/>
      <c r="AP1048" s="74"/>
      <c r="AQ1048" s="74"/>
      <c r="AR1048" s="74"/>
    </row>
    <row r="1049" ht="15.75" customHeight="1">
      <c r="A1049" s="220"/>
      <c r="B1049" s="148" t="s">
        <v>45</v>
      </c>
      <c r="C1049" s="459" t="s">
        <v>4869</v>
      </c>
      <c r="D1049" s="460" t="s">
        <v>4870</v>
      </c>
      <c r="E1049" s="397">
        <v>1.0</v>
      </c>
      <c r="F1049" s="300">
        <v>0.0</v>
      </c>
      <c r="G1049" s="300" t="s">
        <v>47</v>
      </c>
      <c r="H1049" s="477" t="s">
        <v>4871</v>
      </c>
      <c r="I1049" s="230" t="s">
        <v>4872</v>
      </c>
      <c r="J1049" s="302"/>
      <c r="K1049" s="302"/>
      <c r="L1049" s="302"/>
      <c r="M1049" s="255"/>
      <c r="N1049" s="300">
        <v>1.0</v>
      </c>
      <c r="O1049" s="398">
        <v>1000.0</v>
      </c>
      <c r="P1049" s="303"/>
      <c r="Q1049" s="303"/>
      <c r="R1049" s="303"/>
      <c r="S1049" s="255"/>
      <c r="T1049" s="255"/>
      <c r="U1049" s="255"/>
      <c r="V1049" s="255"/>
      <c r="W1049" s="255"/>
      <c r="X1049" s="255"/>
      <c r="Y1049" s="277"/>
      <c r="Z1049" s="304">
        <v>1.25</v>
      </c>
      <c r="AA1049" s="300" t="s">
        <v>417</v>
      </c>
      <c r="AB1049" s="148" t="s">
        <v>4873</v>
      </c>
      <c r="AC1049" s="54" t="s">
        <v>3370</v>
      </c>
      <c r="AD1049" s="54" t="s">
        <v>92</v>
      </c>
      <c r="AE1049" s="55" t="str">
        <f t="shared" si="57"/>
        <v>6</v>
      </c>
      <c r="AF1049" s="55">
        <v>0.79</v>
      </c>
      <c r="AG1049" s="56">
        <f t="shared" ref="AG1049:AG1052" si="120">AF1049*0.45+AF1049</f>
        <v>1.1455</v>
      </c>
      <c r="AH1049" s="55">
        <f t="shared" si="2"/>
        <v>-1.125</v>
      </c>
      <c r="AI1049" s="55">
        <f t="shared" si="9"/>
        <v>1.106</v>
      </c>
      <c r="AJ1049" s="41">
        <f t="shared" si="3"/>
        <v>0.368</v>
      </c>
      <c r="AK1049" s="74"/>
      <c r="AL1049" s="74"/>
      <c r="AM1049" s="74"/>
      <c r="AN1049" s="74"/>
      <c r="AO1049" s="74"/>
      <c r="AP1049" s="74"/>
      <c r="AQ1049" s="74"/>
      <c r="AR1049" s="74"/>
    </row>
    <row r="1050" ht="15.75" customHeight="1">
      <c r="A1050" s="351"/>
      <c r="B1050" s="252" t="s">
        <v>45</v>
      </c>
      <c r="C1050" s="339" t="s">
        <v>4874</v>
      </c>
      <c r="D1050" s="340" t="s">
        <v>4875</v>
      </c>
      <c r="E1050" s="333">
        <v>0.0</v>
      </c>
      <c r="F1050" s="290">
        <v>0.0</v>
      </c>
      <c r="G1050" s="290" t="s">
        <v>86</v>
      </c>
      <c r="H1050" s="352" t="s">
        <v>4876</v>
      </c>
      <c r="I1050" s="117" t="s">
        <v>4877</v>
      </c>
      <c r="J1050" s="293"/>
      <c r="K1050" s="293"/>
      <c r="L1050" s="293"/>
      <c r="M1050" s="263"/>
      <c r="N1050" s="290">
        <v>0.0</v>
      </c>
      <c r="O1050" s="395">
        <v>0.0</v>
      </c>
      <c r="P1050" s="294"/>
      <c r="Q1050" s="294"/>
      <c r="R1050" s="294"/>
      <c r="S1050" s="263"/>
      <c r="T1050" s="263"/>
      <c r="U1050" s="263"/>
      <c r="V1050" s="263"/>
      <c r="W1050" s="263"/>
      <c r="X1050" s="263"/>
      <c r="Y1050" s="295"/>
      <c r="Z1050" s="296">
        <v>1.25</v>
      </c>
      <c r="AA1050" s="290" t="s">
        <v>417</v>
      </c>
      <c r="AB1050" s="143" t="s">
        <v>4878</v>
      </c>
      <c r="AC1050" s="154" t="s">
        <v>3370</v>
      </c>
      <c r="AD1050" s="154" t="s">
        <v>92</v>
      </c>
      <c r="AE1050" s="74" t="str">
        <f t="shared" si="57"/>
        <v>6</v>
      </c>
      <c r="AF1050" s="150">
        <v>0.81</v>
      </c>
      <c r="AG1050" s="80">
        <f t="shared" si="120"/>
        <v>1.1745</v>
      </c>
      <c r="AH1050" s="55">
        <f t="shared" si="2"/>
        <v>-1.125</v>
      </c>
      <c r="AI1050" s="55">
        <f t="shared" si="9"/>
        <v>1.134</v>
      </c>
      <c r="AJ1050" s="41">
        <f t="shared" si="3"/>
        <v>0.352</v>
      </c>
      <c r="AK1050" s="55"/>
      <c r="AL1050" s="55"/>
      <c r="AM1050" s="55"/>
      <c r="AN1050" s="55"/>
      <c r="AO1050" s="55"/>
      <c r="AP1050" s="55"/>
      <c r="AQ1050" s="55"/>
      <c r="AR1050" s="55"/>
    </row>
    <row r="1051" ht="15.75" customHeight="1">
      <c r="A1051" s="290"/>
      <c r="B1051" s="263" t="s">
        <v>45</v>
      </c>
      <c r="C1051" s="291" t="s">
        <v>4879</v>
      </c>
      <c r="D1051" s="292" t="s">
        <v>4880</v>
      </c>
      <c r="E1051" s="333">
        <v>0.0</v>
      </c>
      <c r="F1051" s="290">
        <v>0.0</v>
      </c>
      <c r="G1051" s="290" t="s">
        <v>86</v>
      </c>
      <c r="H1051" s="292" t="s">
        <v>4881</v>
      </c>
      <c r="I1051" s="117" t="s">
        <v>1230</v>
      </c>
      <c r="J1051" s="293"/>
      <c r="K1051" s="293"/>
      <c r="L1051" s="293"/>
      <c r="M1051" s="263"/>
      <c r="N1051" s="290">
        <v>0.0</v>
      </c>
      <c r="O1051" s="395">
        <v>0.0</v>
      </c>
      <c r="P1051" s="294"/>
      <c r="Q1051" s="294"/>
      <c r="R1051" s="294"/>
      <c r="S1051" s="263"/>
      <c r="T1051" s="263"/>
      <c r="U1051" s="263"/>
      <c r="V1051" s="263"/>
      <c r="W1051" s="263"/>
      <c r="X1051" s="263"/>
      <c r="Y1051" s="295"/>
      <c r="Z1051" s="296">
        <v>1.25</v>
      </c>
      <c r="AA1051" s="290" t="s">
        <v>417</v>
      </c>
      <c r="AB1051" s="143" t="s">
        <v>4882</v>
      </c>
      <c r="AC1051" s="72" t="s">
        <v>3370</v>
      </c>
      <c r="AD1051" s="72" t="s">
        <v>92</v>
      </c>
      <c r="AE1051" s="74" t="str">
        <f t="shared" si="57"/>
        <v>6</v>
      </c>
      <c r="AF1051" s="74">
        <v>0.81</v>
      </c>
      <c r="AG1051" s="80">
        <f t="shared" si="120"/>
        <v>1.1745</v>
      </c>
      <c r="AH1051" s="55">
        <f t="shared" si="2"/>
        <v>-1.125</v>
      </c>
      <c r="AI1051" s="55">
        <f t="shared" si="9"/>
        <v>1.134</v>
      </c>
      <c r="AJ1051" s="41">
        <f t="shared" si="3"/>
        <v>0.352</v>
      </c>
      <c r="AK1051" s="55"/>
      <c r="AL1051" s="55"/>
      <c r="AM1051" s="55"/>
      <c r="AN1051" s="55"/>
      <c r="AO1051" s="55"/>
      <c r="AP1051" s="55"/>
      <c r="AQ1051" s="55"/>
      <c r="AR1051" s="55"/>
    </row>
    <row r="1052" ht="15.75" customHeight="1">
      <c r="A1052" s="351"/>
      <c r="B1052" s="252" t="s">
        <v>45</v>
      </c>
      <c r="C1052" s="339" t="s">
        <v>4883</v>
      </c>
      <c r="D1052" s="340" t="s">
        <v>4884</v>
      </c>
      <c r="E1052" s="333">
        <v>0.0</v>
      </c>
      <c r="F1052" s="290">
        <v>0.0</v>
      </c>
      <c r="G1052" s="290" t="s">
        <v>86</v>
      </c>
      <c r="H1052" s="292" t="s">
        <v>2259</v>
      </c>
      <c r="I1052" s="117" t="s">
        <v>2260</v>
      </c>
      <c r="J1052" s="293"/>
      <c r="K1052" s="293"/>
      <c r="L1052" s="293"/>
      <c r="M1052" s="263"/>
      <c r="N1052" s="290">
        <v>0.0</v>
      </c>
      <c r="O1052" s="395">
        <v>0.0</v>
      </c>
      <c r="P1052" s="294"/>
      <c r="Q1052" s="294"/>
      <c r="R1052" s="294"/>
      <c r="S1052" s="263"/>
      <c r="T1052" s="263"/>
      <c r="U1052" s="263"/>
      <c r="V1052" s="263"/>
      <c r="W1052" s="263"/>
      <c r="X1052" s="263"/>
      <c r="Y1052" s="295"/>
      <c r="Z1052" s="296">
        <v>1.45</v>
      </c>
      <c r="AA1052" s="290" t="s">
        <v>417</v>
      </c>
      <c r="AB1052" s="143" t="s">
        <v>4885</v>
      </c>
      <c r="AC1052" s="154" t="s">
        <v>3370</v>
      </c>
      <c r="AD1052" s="154" t="s">
        <v>92</v>
      </c>
      <c r="AE1052" s="55" t="str">
        <f t="shared" si="57"/>
        <v>6</v>
      </c>
      <c r="AF1052" s="150">
        <v>0.91</v>
      </c>
      <c r="AG1052" s="80">
        <f t="shared" si="120"/>
        <v>1.3195</v>
      </c>
      <c r="AH1052" s="55">
        <f t="shared" si="2"/>
        <v>-1.305</v>
      </c>
      <c r="AI1052" s="55">
        <f t="shared" si="9"/>
        <v>1.274</v>
      </c>
      <c r="AJ1052" s="41">
        <f t="shared" si="3"/>
        <v>0.3724137931</v>
      </c>
      <c r="AK1052" s="74"/>
      <c r="AL1052" s="74"/>
      <c r="AM1052" s="74"/>
      <c r="AN1052" s="74"/>
      <c r="AO1052" s="74"/>
      <c r="AP1052" s="74"/>
      <c r="AQ1052" s="74"/>
      <c r="AR1052" s="74"/>
    </row>
    <row r="1053" ht="15.75" customHeight="1">
      <c r="A1053" s="220"/>
      <c r="B1053" s="148" t="s">
        <v>45</v>
      </c>
      <c r="C1053" s="459" t="s">
        <v>4886</v>
      </c>
      <c r="D1053" s="460" t="s">
        <v>4887</v>
      </c>
      <c r="E1053" s="397">
        <v>1.0</v>
      </c>
      <c r="F1053" s="300">
        <v>0.0</v>
      </c>
      <c r="G1053" s="300" t="s">
        <v>47</v>
      </c>
      <c r="H1053" s="477" t="s">
        <v>4888</v>
      </c>
      <c r="I1053" s="230" t="s">
        <v>4889</v>
      </c>
      <c r="J1053" s="302"/>
      <c r="K1053" s="302"/>
      <c r="L1053" s="302"/>
      <c r="M1053" s="255"/>
      <c r="N1053" s="300">
        <v>1.0</v>
      </c>
      <c r="O1053" s="398">
        <v>1000.0</v>
      </c>
      <c r="P1053" s="303"/>
      <c r="Q1053" s="303"/>
      <c r="R1053" s="303"/>
      <c r="S1053" s="255"/>
      <c r="T1053" s="255"/>
      <c r="U1053" s="255"/>
      <c r="V1053" s="255"/>
      <c r="W1053" s="255"/>
      <c r="X1053" s="255"/>
      <c r="Y1053" s="277"/>
      <c r="Z1053" s="304">
        <v>2.59</v>
      </c>
      <c r="AA1053" s="300" t="s">
        <v>417</v>
      </c>
      <c r="AB1053" s="148" t="s">
        <v>4890</v>
      </c>
      <c r="AC1053" s="149" t="s">
        <v>3370</v>
      </c>
      <c r="AD1053" s="149" t="s">
        <v>92</v>
      </c>
      <c r="AE1053" s="55" t="str">
        <f t="shared" si="57"/>
        <v>6</v>
      </c>
      <c r="AF1053" s="131">
        <v>1.73</v>
      </c>
      <c r="AG1053" s="56">
        <f>AF1053*0.445+AF1053</f>
        <v>2.49985</v>
      </c>
      <c r="AH1053" s="55">
        <f t="shared" si="2"/>
        <v>-2.331</v>
      </c>
      <c r="AI1053" s="55">
        <f t="shared" si="9"/>
        <v>2.422</v>
      </c>
      <c r="AJ1053" s="41">
        <f t="shared" si="3"/>
        <v>0.332046332</v>
      </c>
      <c r="AK1053" s="55"/>
      <c r="AL1053" s="55"/>
      <c r="AM1053" s="55"/>
      <c r="AN1053" s="55"/>
      <c r="AO1053" s="55"/>
      <c r="AP1053" s="55"/>
      <c r="AQ1053" s="55"/>
      <c r="AR1053" s="55"/>
    </row>
    <row r="1054" ht="15.75" customHeight="1">
      <c r="A1054" s="351"/>
      <c r="B1054" s="252" t="s">
        <v>45</v>
      </c>
      <c r="C1054" s="339" t="s">
        <v>4891</v>
      </c>
      <c r="D1054" s="340" t="s">
        <v>4892</v>
      </c>
      <c r="E1054" s="333">
        <v>0.0</v>
      </c>
      <c r="F1054" s="290">
        <v>0.0</v>
      </c>
      <c r="G1054" s="290" t="s">
        <v>86</v>
      </c>
      <c r="H1054" s="478" t="s">
        <v>4891</v>
      </c>
      <c r="I1054" s="117" t="s">
        <v>506</v>
      </c>
      <c r="J1054" s="293"/>
      <c r="K1054" s="293"/>
      <c r="L1054" s="293"/>
      <c r="M1054" s="263"/>
      <c r="N1054" s="290">
        <v>0.0</v>
      </c>
      <c r="O1054" s="395">
        <v>0.0</v>
      </c>
      <c r="P1054" s="294"/>
      <c r="Q1054" s="294"/>
      <c r="R1054" s="294"/>
      <c r="S1054" s="263"/>
      <c r="T1054" s="263"/>
      <c r="U1054" s="263"/>
      <c r="V1054" s="263"/>
      <c r="W1054" s="263"/>
      <c r="X1054" s="263"/>
      <c r="Y1054" s="295"/>
      <c r="Z1054" s="296">
        <v>6.5</v>
      </c>
      <c r="AA1054" s="290" t="s">
        <v>417</v>
      </c>
      <c r="AB1054" s="143" t="s">
        <v>4893</v>
      </c>
      <c r="AC1054" s="154" t="s">
        <v>3370</v>
      </c>
      <c r="AD1054" s="154" t="s">
        <v>498</v>
      </c>
      <c r="AE1054" s="74" t="str">
        <f t="shared" si="57"/>
        <v>3</v>
      </c>
      <c r="AF1054" s="150">
        <v>4.31</v>
      </c>
      <c r="AG1054" s="75">
        <f t="shared" ref="AG1054:AG1056" si="121">AF1054*0.45+AF1054</f>
        <v>6.2495</v>
      </c>
      <c r="AH1054" s="74">
        <f t="shared" si="2"/>
        <v>-5.85</v>
      </c>
      <c r="AI1054" s="74">
        <f t="shared" si="9"/>
        <v>6.034</v>
      </c>
      <c r="AJ1054" s="41">
        <f t="shared" si="3"/>
        <v>0.3369230769</v>
      </c>
      <c r="AK1054" s="74"/>
      <c r="AL1054" s="74"/>
      <c r="AM1054" s="74"/>
      <c r="AN1054" s="74"/>
      <c r="AO1054" s="74"/>
      <c r="AP1054" s="74"/>
      <c r="AQ1054" s="74"/>
      <c r="AR1054" s="74"/>
    </row>
    <row r="1055" ht="15.75" customHeight="1">
      <c r="A1055" s="297"/>
      <c r="B1055" s="143" t="s">
        <v>45</v>
      </c>
      <c r="C1055" s="298" t="s">
        <v>4894</v>
      </c>
      <c r="D1055" s="299" t="s">
        <v>4895</v>
      </c>
      <c r="E1055" s="290">
        <v>0.0</v>
      </c>
      <c r="F1055" s="290">
        <v>0.0</v>
      </c>
      <c r="G1055" s="290" t="s">
        <v>86</v>
      </c>
      <c r="H1055" s="292" t="s">
        <v>4896</v>
      </c>
      <c r="I1055" s="117" t="s">
        <v>4897</v>
      </c>
      <c r="J1055" s="293"/>
      <c r="K1055" s="293"/>
      <c r="L1055" s="293"/>
      <c r="M1055" s="263"/>
      <c r="N1055" s="290">
        <v>0.0</v>
      </c>
      <c r="O1055" s="395">
        <v>0.0</v>
      </c>
      <c r="P1055" s="294"/>
      <c r="Q1055" s="294"/>
      <c r="R1055" s="294"/>
      <c r="S1055" s="263"/>
      <c r="T1055" s="263"/>
      <c r="U1055" s="263"/>
      <c r="V1055" s="263"/>
      <c r="W1055" s="263"/>
      <c r="X1055" s="263"/>
      <c r="Y1055" s="295"/>
      <c r="Z1055" s="296">
        <v>0.75</v>
      </c>
      <c r="AA1055" s="290" t="s">
        <v>417</v>
      </c>
      <c r="AB1055" s="71" t="s">
        <v>4898</v>
      </c>
      <c r="AC1055" s="72" t="s">
        <v>3370</v>
      </c>
      <c r="AD1055" s="72" t="s">
        <v>99</v>
      </c>
      <c r="AE1055" s="74" t="str">
        <f t="shared" si="57"/>
        <v>12</v>
      </c>
      <c r="AF1055" s="74">
        <v>0.46</v>
      </c>
      <c r="AG1055" s="80">
        <f t="shared" si="121"/>
        <v>0.667</v>
      </c>
      <c r="AH1055" s="55">
        <f t="shared" si="2"/>
        <v>-0.675</v>
      </c>
      <c r="AI1055" s="55">
        <f t="shared" si="9"/>
        <v>0.644</v>
      </c>
      <c r="AJ1055" s="41">
        <f t="shared" si="3"/>
        <v>0.3866666667</v>
      </c>
      <c r="AK1055" s="55"/>
      <c r="AL1055" s="55"/>
      <c r="AM1055" s="55"/>
      <c r="AN1055" s="55"/>
      <c r="AO1055" s="55"/>
      <c r="AP1055" s="55"/>
      <c r="AQ1055" s="55"/>
      <c r="AR1055" s="55"/>
    </row>
    <row r="1056" ht="15.75" customHeight="1">
      <c r="A1056" s="297"/>
      <c r="B1056" s="143" t="s">
        <v>45</v>
      </c>
      <c r="C1056" s="298" t="s">
        <v>4899</v>
      </c>
      <c r="D1056" s="299" t="s">
        <v>4900</v>
      </c>
      <c r="E1056" s="290">
        <v>0.0</v>
      </c>
      <c r="F1056" s="290">
        <v>0.0</v>
      </c>
      <c r="G1056" s="290" t="s">
        <v>86</v>
      </c>
      <c r="H1056" s="292" t="s">
        <v>4901</v>
      </c>
      <c r="I1056" s="117" t="s">
        <v>4902</v>
      </c>
      <c r="J1056" s="293"/>
      <c r="K1056" s="293"/>
      <c r="L1056" s="293"/>
      <c r="M1056" s="263"/>
      <c r="N1056" s="290">
        <v>0.0</v>
      </c>
      <c r="O1056" s="395">
        <v>0.0</v>
      </c>
      <c r="P1056" s="294"/>
      <c r="Q1056" s="294"/>
      <c r="R1056" s="294"/>
      <c r="S1056" s="263"/>
      <c r="T1056" s="263"/>
      <c r="U1056" s="263"/>
      <c r="V1056" s="263"/>
      <c r="W1056" s="263"/>
      <c r="X1056" s="263"/>
      <c r="Y1056" s="295"/>
      <c r="Z1056" s="296">
        <v>1.0</v>
      </c>
      <c r="AA1056" s="290" t="s">
        <v>417</v>
      </c>
      <c r="AB1056" s="71" t="s">
        <v>4903</v>
      </c>
      <c r="AC1056" s="72" t="s">
        <v>3370</v>
      </c>
      <c r="AD1056" s="72" t="s">
        <v>92</v>
      </c>
      <c r="AE1056" s="74" t="str">
        <f t="shared" si="57"/>
        <v>6</v>
      </c>
      <c r="AF1056" s="74">
        <v>0.63</v>
      </c>
      <c r="AG1056" s="80">
        <f t="shared" si="121"/>
        <v>0.9135</v>
      </c>
      <c r="AH1056" s="55">
        <f t="shared" si="2"/>
        <v>-0.9</v>
      </c>
      <c r="AI1056" s="55">
        <f t="shared" si="9"/>
        <v>0.882</v>
      </c>
      <c r="AJ1056" s="41">
        <f t="shared" si="3"/>
        <v>0.37</v>
      </c>
      <c r="AK1056" s="55"/>
      <c r="AL1056" s="55"/>
      <c r="AM1056" s="55"/>
      <c r="AN1056" s="55"/>
      <c r="AO1056" s="55"/>
      <c r="AP1056" s="55"/>
      <c r="AQ1056" s="55"/>
      <c r="AR1056" s="55"/>
    </row>
    <row r="1057" ht="15.75" customHeight="1">
      <c r="A1057" s="297"/>
      <c r="B1057" s="143" t="s">
        <v>45</v>
      </c>
      <c r="C1057" s="298" t="s">
        <v>4904</v>
      </c>
      <c r="D1057" s="299" t="s">
        <v>4905</v>
      </c>
      <c r="E1057" s="290">
        <v>0.0</v>
      </c>
      <c r="F1057" s="290">
        <v>0.0</v>
      </c>
      <c r="G1057" s="290" t="s">
        <v>86</v>
      </c>
      <c r="H1057" s="292" t="s">
        <v>4906</v>
      </c>
      <c r="I1057" s="117" t="s">
        <v>4907</v>
      </c>
      <c r="J1057" s="293"/>
      <c r="K1057" s="293"/>
      <c r="L1057" s="293"/>
      <c r="M1057" s="263"/>
      <c r="N1057" s="290">
        <v>0.0</v>
      </c>
      <c r="O1057" s="395">
        <v>0.0</v>
      </c>
      <c r="P1057" s="294"/>
      <c r="Q1057" s="294"/>
      <c r="R1057" s="294"/>
      <c r="S1057" s="263"/>
      <c r="T1057" s="263"/>
      <c r="U1057" s="263"/>
      <c r="V1057" s="263"/>
      <c r="W1057" s="263"/>
      <c r="X1057" s="263"/>
      <c r="Y1057" s="295"/>
      <c r="Z1057" s="296">
        <v>1.0</v>
      </c>
      <c r="AA1057" s="290" t="s">
        <v>417</v>
      </c>
      <c r="AB1057" s="71" t="s">
        <v>4908</v>
      </c>
      <c r="AC1057" s="72" t="s">
        <v>3370</v>
      </c>
      <c r="AD1057" s="72" t="s">
        <v>92</v>
      </c>
      <c r="AE1057" s="74" t="str">
        <f t="shared" si="57"/>
        <v>6</v>
      </c>
      <c r="AF1057" s="74">
        <v>0.66</v>
      </c>
      <c r="AG1057" s="75">
        <f>AF1057*0.44+AF1057</f>
        <v>0.9504</v>
      </c>
      <c r="AH1057" s="74">
        <f t="shared" si="2"/>
        <v>-0.9</v>
      </c>
      <c r="AI1057" s="74">
        <f t="shared" si="9"/>
        <v>0.924</v>
      </c>
      <c r="AJ1057" s="41">
        <f t="shared" si="3"/>
        <v>0.34</v>
      </c>
      <c r="AK1057" s="74"/>
      <c r="AL1057" s="74"/>
      <c r="AM1057" s="74"/>
      <c r="AN1057" s="74"/>
      <c r="AO1057" s="74"/>
      <c r="AP1057" s="74"/>
      <c r="AQ1057" s="74"/>
      <c r="AR1057" s="74"/>
    </row>
    <row r="1058" ht="15.75" customHeight="1">
      <c r="A1058" s="297"/>
      <c r="B1058" s="143" t="s">
        <v>45</v>
      </c>
      <c r="C1058" s="298" t="s">
        <v>4909</v>
      </c>
      <c r="D1058" s="299" t="s">
        <v>4910</v>
      </c>
      <c r="E1058" s="290">
        <v>0.0</v>
      </c>
      <c r="F1058" s="290">
        <v>0.0</v>
      </c>
      <c r="G1058" s="290" t="s">
        <v>86</v>
      </c>
      <c r="H1058" s="292" t="s">
        <v>4911</v>
      </c>
      <c r="I1058" s="117" t="s">
        <v>4912</v>
      </c>
      <c r="J1058" s="293"/>
      <c r="K1058" s="293"/>
      <c r="L1058" s="293"/>
      <c r="M1058" s="263"/>
      <c r="N1058" s="290">
        <v>0.0</v>
      </c>
      <c r="O1058" s="395">
        <v>0.0</v>
      </c>
      <c r="P1058" s="294"/>
      <c r="Q1058" s="294"/>
      <c r="R1058" s="294"/>
      <c r="S1058" s="263"/>
      <c r="T1058" s="263"/>
      <c r="U1058" s="263"/>
      <c r="V1058" s="263"/>
      <c r="W1058" s="263"/>
      <c r="X1058" s="263"/>
      <c r="Y1058" s="295"/>
      <c r="Z1058" s="296">
        <v>1.15</v>
      </c>
      <c r="AA1058" s="290" t="s">
        <v>417</v>
      </c>
      <c r="AB1058" s="71" t="s">
        <v>4913</v>
      </c>
      <c r="AC1058" s="72" t="s">
        <v>3370</v>
      </c>
      <c r="AD1058" s="72" t="s">
        <v>92</v>
      </c>
      <c r="AE1058" s="74" t="str">
        <f t="shared" si="57"/>
        <v>6</v>
      </c>
      <c r="AF1058" s="74">
        <v>0.74</v>
      </c>
      <c r="AG1058" s="80">
        <f t="shared" ref="AG1058:AG1061" si="122">AF1058*0.45+AF1058</f>
        <v>1.073</v>
      </c>
      <c r="AH1058" s="55">
        <f t="shared" si="2"/>
        <v>-1.035</v>
      </c>
      <c r="AI1058" s="55">
        <f t="shared" si="9"/>
        <v>1.036</v>
      </c>
      <c r="AJ1058" s="41">
        <f t="shared" si="3"/>
        <v>0.3565217391</v>
      </c>
      <c r="AK1058" s="74"/>
      <c r="AL1058" s="74"/>
      <c r="AM1058" s="74"/>
      <c r="AN1058" s="74"/>
      <c r="AO1058" s="74"/>
      <c r="AP1058" s="74"/>
      <c r="AQ1058" s="74"/>
      <c r="AR1058" s="74"/>
    </row>
    <row r="1059" ht="15.75" customHeight="1">
      <c r="A1059" s="297"/>
      <c r="B1059" s="143" t="s">
        <v>45</v>
      </c>
      <c r="C1059" s="298" t="s">
        <v>4914</v>
      </c>
      <c r="D1059" s="299" t="s">
        <v>4915</v>
      </c>
      <c r="E1059" s="290">
        <v>0.0</v>
      </c>
      <c r="F1059" s="290">
        <v>0.0</v>
      </c>
      <c r="G1059" s="290" t="s">
        <v>86</v>
      </c>
      <c r="H1059" s="292" t="s">
        <v>4916</v>
      </c>
      <c r="I1059" s="117" t="s">
        <v>4917</v>
      </c>
      <c r="J1059" s="293"/>
      <c r="K1059" s="293"/>
      <c r="L1059" s="293"/>
      <c r="M1059" s="263"/>
      <c r="N1059" s="290">
        <v>0.0</v>
      </c>
      <c r="O1059" s="395">
        <v>0.0</v>
      </c>
      <c r="P1059" s="294"/>
      <c r="Q1059" s="294"/>
      <c r="R1059" s="294"/>
      <c r="S1059" s="263"/>
      <c r="T1059" s="263"/>
      <c r="U1059" s="263"/>
      <c r="V1059" s="263"/>
      <c r="W1059" s="263"/>
      <c r="X1059" s="263"/>
      <c r="Y1059" s="295"/>
      <c r="Z1059" s="296">
        <v>1.75</v>
      </c>
      <c r="AA1059" s="290" t="s">
        <v>417</v>
      </c>
      <c r="AB1059" s="71" t="s">
        <v>4918</v>
      </c>
      <c r="AC1059" s="72" t="s">
        <v>3370</v>
      </c>
      <c r="AD1059" s="72" t="s">
        <v>92</v>
      </c>
      <c r="AE1059" s="74" t="str">
        <f t="shared" si="57"/>
        <v>6</v>
      </c>
      <c r="AF1059" s="74">
        <v>1.13</v>
      </c>
      <c r="AG1059" s="80">
        <f t="shared" si="122"/>
        <v>1.6385</v>
      </c>
      <c r="AH1059" s="55">
        <f t="shared" si="2"/>
        <v>-1.575</v>
      </c>
      <c r="AI1059" s="55">
        <f t="shared" si="9"/>
        <v>1.582</v>
      </c>
      <c r="AJ1059" s="41">
        <f t="shared" si="3"/>
        <v>0.3542857143</v>
      </c>
      <c r="AK1059" s="74"/>
      <c r="AL1059" s="74"/>
      <c r="AM1059" s="74"/>
      <c r="AN1059" s="74"/>
      <c r="AO1059" s="74"/>
      <c r="AP1059" s="74"/>
      <c r="AQ1059" s="74"/>
      <c r="AR1059" s="74"/>
    </row>
    <row r="1060" ht="15.75" customHeight="1">
      <c r="A1060" s="297"/>
      <c r="B1060" s="143" t="s">
        <v>45</v>
      </c>
      <c r="C1060" s="298" t="s">
        <v>4919</v>
      </c>
      <c r="D1060" s="299" t="s">
        <v>4920</v>
      </c>
      <c r="E1060" s="290">
        <v>0.0</v>
      </c>
      <c r="F1060" s="290">
        <v>0.0</v>
      </c>
      <c r="G1060" s="290" t="s">
        <v>86</v>
      </c>
      <c r="H1060" s="292" t="s">
        <v>4921</v>
      </c>
      <c r="I1060" s="117" t="s">
        <v>4922</v>
      </c>
      <c r="J1060" s="293"/>
      <c r="K1060" s="293"/>
      <c r="L1060" s="293"/>
      <c r="M1060" s="263"/>
      <c r="N1060" s="290">
        <v>0.0</v>
      </c>
      <c r="O1060" s="395">
        <v>0.0</v>
      </c>
      <c r="P1060" s="294"/>
      <c r="Q1060" s="294"/>
      <c r="R1060" s="294"/>
      <c r="S1060" s="263"/>
      <c r="T1060" s="263"/>
      <c r="U1060" s="263"/>
      <c r="V1060" s="263"/>
      <c r="W1060" s="263"/>
      <c r="X1060" s="263"/>
      <c r="Y1060" s="295"/>
      <c r="Z1060" s="296">
        <v>3.75</v>
      </c>
      <c r="AA1060" s="290" t="s">
        <v>417</v>
      </c>
      <c r="AB1060" s="71" t="s">
        <v>4923</v>
      </c>
      <c r="AC1060" s="72" t="s">
        <v>3370</v>
      </c>
      <c r="AD1060" s="72" t="s">
        <v>99</v>
      </c>
      <c r="AE1060" s="55" t="str">
        <f t="shared" si="57"/>
        <v>12</v>
      </c>
      <c r="AF1060" s="74">
        <v>2.55</v>
      </c>
      <c r="AG1060" s="80">
        <f t="shared" si="122"/>
        <v>3.6975</v>
      </c>
      <c r="AH1060" s="55">
        <f t="shared" si="2"/>
        <v>-3.375</v>
      </c>
      <c r="AI1060" s="55">
        <f t="shared" si="9"/>
        <v>3.57</v>
      </c>
      <c r="AJ1060" s="41">
        <f t="shared" si="3"/>
        <v>0.32</v>
      </c>
      <c r="AK1060" s="74"/>
      <c r="AL1060" s="74"/>
      <c r="AM1060" s="74"/>
      <c r="AN1060" s="74"/>
      <c r="AO1060" s="74"/>
      <c r="AP1060" s="74"/>
      <c r="AQ1060" s="74"/>
      <c r="AR1060" s="74"/>
    </row>
    <row r="1061" ht="15.75" customHeight="1">
      <c r="A1061" s="290"/>
      <c r="B1061" s="263" t="s">
        <v>45</v>
      </c>
      <c r="C1061" s="291" t="s">
        <v>4924</v>
      </c>
      <c r="D1061" s="292" t="s">
        <v>4925</v>
      </c>
      <c r="E1061" s="333">
        <v>0.0</v>
      </c>
      <c r="F1061" s="290">
        <v>0.0</v>
      </c>
      <c r="G1061" s="290" t="s">
        <v>86</v>
      </c>
      <c r="H1061" s="291" t="s">
        <v>4924</v>
      </c>
      <c r="I1061" s="117" t="s">
        <v>506</v>
      </c>
      <c r="J1061" s="293"/>
      <c r="K1061" s="293"/>
      <c r="L1061" s="293"/>
      <c r="M1061" s="263"/>
      <c r="N1061" s="290">
        <v>0.0</v>
      </c>
      <c r="O1061" s="395">
        <v>0.0</v>
      </c>
      <c r="P1061" s="294"/>
      <c r="Q1061" s="294"/>
      <c r="R1061" s="294"/>
      <c r="S1061" s="263"/>
      <c r="T1061" s="263"/>
      <c r="U1061" s="263"/>
      <c r="V1061" s="263"/>
      <c r="W1061" s="263"/>
      <c r="X1061" s="263"/>
      <c r="Y1061" s="295"/>
      <c r="Z1061" s="296">
        <v>5.75</v>
      </c>
      <c r="AA1061" s="290" t="s">
        <v>417</v>
      </c>
      <c r="AB1061" s="104" t="s">
        <v>4926</v>
      </c>
      <c r="AC1061" s="72" t="s">
        <v>3370</v>
      </c>
      <c r="AD1061" s="72" t="s">
        <v>498</v>
      </c>
      <c r="AE1061" s="55" t="str">
        <f t="shared" si="57"/>
        <v>3</v>
      </c>
      <c r="AF1061" s="74">
        <v>3.74</v>
      </c>
      <c r="AG1061" s="80">
        <f t="shared" si="122"/>
        <v>5.423</v>
      </c>
      <c r="AH1061" s="55">
        <f t="shared" si="2"/>
        <v>-5.175</v>
      </c>
      <c r="AI1061" s="55">
        <f t="shared" si="9"/>
        <v>5.236</v>
      </c>
      <c r="AJ1061" s="41">
        <f t="shared" si="3"/>
        <v>0.3495652174</v>
      </c>
      <c r="AK1061" s="55"/>
      <c r="AL1061" s="55"/>
      <c r="AM1061" s="55"/>
      <c r="AN1061" s="55"/>
      <c r="AO1061" s="55"/>
      <c r="AP1061" s="55"/>
      <c r="AQ1061" s="55"/>
      <c r="AR1061" s="55"/>
    </row>
    <row r="1062" ht="15.75" customHeight="1">
      <c r="A1062" s="297"/>
      <c r="B1062" s="252" t="s">
        <v>45</v>
      </c>
      <c r="C1062" s="339" t="s">
        <v>4927</v>
      </c>
      <c r="D1062" s="340" t="s">
        <v>4928</v>
      </c>
      <c r="E1062" s="333">
        <v>0.0</v>
      </c>
      <c r="F1062" s="290">
        <v>0.0</v>
      </c>
      <c r="G1062" s="290" t="s">
        <v>86</v>
      </c>
      <c r="H1062" s="352" t="s">
        <v>4929</v>
      </c>
      <c r="I1062" s="479" t="s">
        <v>4930</v>
      </c>
      <c r="J1062" s="293"/>
      <c r="K1062" s="293"/>
      <c r="L1062" s="293"/>
      <c r="M1062" s="263"/>
      <c r="N1062" s="290">
        <v>0.0</v>
      </c>
      <c r="O1062" s="395">
        <v>0.0</v>
      </c>
      <c r="P1062" s="294"/>
      <c r="Q1062" s="294"/>
      <c r="R1062" s="294"/>
      <c r="S1062" s="263"/>
      <c r="T1062" s="263"/>
      <c r="U1062" s="263"/>
      <c r="V1062" s="263"/>
      <c r="W1062" s="263"/>
      <c r="X1062" s="263"/>
      <c r="Y1062" s="295"/>
      <c r="Z1062" s="296">
        <v>6.49</v>
      </c>
      <c r="AA1062" s="290" t="s">
        <v>417</v>
      </c>
      <c r="AB1062" s="104" t="s">
        <v>4931</v>
      </c>
      <c r="AC1062" s="72" t="s">
        <v>3370</v>
      </c>
      <c r="AD1062" s="72" t="s">
        <v>498</v>
      </c>
      <c r="AE1062" s="74" t="str">
        <f t="shared" si="57"/>
        <v>3</v>
      </c>
      <c r="AF1062" s="74">
        <v>4.28</v>
      </c>
      <c r="AG1062" s="75">
        <f>AF1062*0.46+AF1062</f>
        <v>6.2488</v>
      </c>
      <c r="AH1062" s="74">
        <f t="shared" si="2"/>
        <v>-5.841</v>
      </c>
      <c r="AI1062" s="74">
        <f t="shared" si="9"/>
        <v>5.992</v>
      </c>
      <c r="AJ1062" s="41">
        <f t="shared" si="3"/>
        <v>0.3405238829</v>
      </c>
      <c r="AK1062" s="74"/>
      <c r="AL1062" s="74"/>
      <c r="AM1062" s="74"/>
      <c r="AN1062" s="74"/>
      <c r="AO1062" s="74"/>
      <c r="AP1062" s="74"/>
      <c r="AQ1062" s="74"/>
      <c r="AR1062" s="74"/>
    </row>
    <row r="1063" ht="15.75" customHeight="1">
      <c r="A1063" s="290"/>
      <c r="B1063" s="263" t="s">
        <v>45</v>
      </c>
      <c r="C1063" s="291" t="s">
        <v>4932</v>
      </c>
      <c r="D1063" s="292" t="s">
        <v>4933</v>
      </c>
      <c r="E1063" s="333">
        <v>0.0</v>
      </c>
      <c r="F1063" s="290">
        <v>0.0</v>
      </c>
      <c r="G1063" s="290" t="s">
        <v>86</v>
      </c>
      <c r="H1063" s="292" t="s">
        <v>853</v>
      </c>
      <c r="I1063" s="117" t="s">
        <v>854</v>
      </c>
      <c r="J1063" s="293"/>
      <c r="K1063" s="293"/>
      <c r="L1063" s="293"/>
      <c r="M1063" s="263"/>
      <c r="N1063" s="290">
        <v>0.0</v>
      </c>
      <c r="O1063" s="395">
        <v>0.0</v>
      </c>
      <c r="P1063" s="294"/>
      <c r="Q1063" s="294"/>
      <c r="R1063" s="294"/>
      <c r="S1063" s="263"/>
      <c r="T1063" s="263"/>
      <c r="U1063" s="263"/>
      <c r="V1063" s="263"/>
      <c r="W1063" s="263"/>
      <c r="X1063" s="263"/>
      <c r="Y1063" s="295"/>
      <c r="Z1063" s="296">
        <v>9.99</v>
      </c>
      <c r="AA1063" s="290" t="s">
        <v>417</v>
      </c>
      <c r="AB1063" s="71" t="s">
        <v>4934</v>
      </c>
      <c r="AC1063" s="72" t="s">
        <v>3370</v>
      </c>
      <c r="AD1063" s="72" t="s">
        <v>498</v>
      </c>
      <c r="AE1063" s="74" t="str">
        <f t="shared" si="57"/>
        <v>3</v>
      </c>
      <c r="AF1063" s="74">
        <v>6.42</v>
      </c>
      <c r="AG1063" s="80">
        <f t="shared" ref="AG1063:AG1067" si="123">AF1063*0.45+AF1063</f>
        <v>9.309</v>
      </c>
      <c r="AH1063" s="55">
        <f t="shared" si="2"/>
        <v>-8.991</v>
      </c>
      <c r="AI1063" s="55">
        <f t="shared" si="9"/>
        <v>8.988</v>
      </c>
      <c r="AJ1063" s="41">
        <f t="shared" si="3"/>
        <v>0.3573573574</v>
      </c>
      <c r="AK1063" s="55"/>
      <c r="AL1063" s="55"/>
      <c r="AM1063" s="55"/>
      <c r="AN1063" s="55"/>
      <c r="AO1063" s="55"/>
      <c r="AP1063" s="55"/>
      <c r="AQ1063" s="55"/>
      <c r="AR1063" s="55"/>
    </row>
    <row r="1064" ht="15.75" customHeight="1">
      <c r="A1064" s="351"/>
      <c r="B1064" s="252" t="s">
        <v>45</v>
      </c>
      <c r="C1064" s="339" t="s">
        <v>4935</v>
      </c>
      <c r="D1064" s="340" t="s">
        <v>4936</v>
      </c>
      <c r="E1064" s="333">
        <v>0.0</v>
      </c>
      <c r="F1064" s="290">
        <v>0.0</v>
      </c>
      <c r="G1064" s="290" t="s">
        <v>86</v>
      </c>
      <c r="H1064" s="352" t="s">
        <v>4937</v>
      </c>
      <c r="I1064" s="117" t="s">
        <v>4938</v>
      </c>
      <c r="J1064" s="293"/>
      <c r="K1064" s="293"/>
      <c r="L1064" s="293"/>
      <c r="M1064" s="263"/>
      <c r="N1064" s="290">
        <v>0.0</v>
      </c>
      <c r="O1064" s="395">
        <v>0.0</v>
      </c>
      <c r="P1064" s="294"/>
      <c r="Q1064" s="294"/>
      <c r="R1064" s="294"/>
      <c r="S1064" s="263"/>
      <c r="T1064" s="263"/>
      <c r="U1064" s="263"/>
      <c r="V1064" s="263"/>
      <c r="W1064" s="263"/>
      <c r="X1064" s="263"/>
      <c r="Y1064" s="295"/>
      <c r="Z1064" s="296">
        <v>1.0</v>
      </c>
      <c r="AA1064" s="290" t="s">
        <v>1105</v>
      </c>
      <c r="AB1064" s="115" t="s">
        <v>4939</v>
      </c>
      <c r="AC1064" s="154" t="s">
        <v>3370</v>
      </c>
      <c r="AD1064" s="154" t="s">
        <v>99</v>
      </c>
      <c r="AE1064" s="55" t="str">
        <f t="shared" si="57"/>
        <v>12</v>
      </c>
      <c r="AF1064" s="150">
        <v>0.53</v>
      </c>
      <c r="AG1064" s="80">
        <f t="shared" si="123"/>
        <v>0.7685</v>
      </c>
      <c r="AH1064" s="55">
        <f t="shared" si="2"/>
        <v>-0.9</v>
      </c>
      <c r="AI1064" s="55">
        <f t="shared" si="9"/>
        <v>0.742</v>
      </c>
      <c r="AJ1064" s="41">
        <f t="shared" si="3"/>
        <v>0.47</v>
      </c>
      <c r="AK1064" s="55"/>
      <c r="AL1064" s="55"/>
      <c r="AM1064" s="55"/>
      <c r="AN1064" s="55"/>
      <c r="AO1064" s="55"/>
      <c r="AP1064" s="55"/>
      <c r="AQ1064" s="55"/>
      <c r="AR1064" s="55"/>
    </row>
    <row r="1065" ht="15.75" customHeight="1">
      <c r="A1065" s="351"/>
      <c r="B1065" s="252" t="s">
        <v>45</v>
      </c>
      <c r="C1065" s="339" t="s">
        <v>4940</v>
      </c>
      <c r="D1065" s="340" t="s">
        <v>4941</v>
      </c>
      <c r="E1065" s="333">
        <v>0.0</v>
      </c>
      <c r="F1065" s="290">
        <v>0.0</v>
      </c>
      <c r="G1065" s="290" t="s">
        <v>86</v>
      </c>
      <c r="H1065" s="352" t="s">
        <v>4942</v>
      </c>
      <c r="I1065" s="117" t="s">
        <v>4943</v>
      </c>
      <c r="J1065" s="293"/>
      <c r="K1065" s="293"/>
      <c r="L1065" s="293"/>
      <c r="M1065" s="263"/>
      <c r="N1065" s="290">
        <v>0.0</v>
      </c>
      <c r="O1065" s="395">
        <v>0.0</v>
      </c>
      <c r="P1065" s="294"/>
      <c r="Q1065" s="294"/>
      <c r="R1065" s="294"/>
      <c r="S1065" s="263"/>
      <c r="T1065" s="263"/>
      <c r="U1065" s="263"/>
      <c r="V1065" s="263"/>
      <c r="W1065" s="263"/>
      <c r="X1065" s="263"/>
      <c r="Y1065" s="295"/>
      <c r="Z1065" s="296">
        <v>1.0</v>
      </c>
      <c r="AA1065" s="290" t="s">
        <v>1105</v>
      </c>
      <c r="AB1065" s="104" t="s">
        <v>4944</v>
      </c>
      <c r="AC1065" s="154" t="s">
        <v>3370</v>
      </c>
      <c r="AD1065" s="154" t="s">
        <v>99</v>
      </c>
      <c r="AE1065" s="55" t="str">
        <f t="shared" si="57"/>
        <v>12</v>
      </c>
      <c r="AF1065" s="150">
        <v>0.58</v>
      </c>
      <c r="AG1065" s="80">
        <f t="shared" si="123"/>
        <v>0.841</v>
      </c>
      <c r="AH1065" s="55">
        <f t="shared" si="2"/>
        <v>-0.9</v>
      </c>
      <c r="AI1065" s="55">
        <f t="shared" si="9"/>
        <v>0.812</v>
      </c>
      <c r="AJ1065" s="41">
        <f t="shared" si="3"/>
        <v>0.42</v>
      </c>
      <c r="AK1065" s="55"/>
      <c r="AL1065" s="55"/>
      <c r="AM1065" s="55"/>
      <c r="AN1065" s="55"/>
      <c r="AO1065" s="55"/>
      <c r="AP1065" s="55"/>
      <c r="AQ1065" s="55"/>
      <c r="AR1065" s="55"/>
    </row>
    <row r="1066" ht="15.75" customHeight="1">
      <c r="A1066" s="305"/>
      <c r="B1066" s="258" t="s">
        <v>45</v>
      </c>
      <c r="C1066" s="314" t="s">
        <v>4945</v>
      </c>
      <c r="D1066" s="315" t="s">
        <v>4946</v>
      </c>
      <c r="E1066" s="396">
        <v>0.0</v>
      </c>
      <c r="F1066" s="305">
        <v>0.0</v>
      </c>
      <c r="G1066" s="305" t="s">
        <v>86</v>
      </c>
      <c r="H1066" s="182" t="s">
        <v>4947</v>
      </c>
      <c r="I1066" s="307" t="s">
        <v>137</v>
      </c>
      <c r="J1066" s="308"/>
      <c r="K1066" s="308"/>
      <c r="L1066" s="308"/>
      <c r="M1066" s="258"/>
      <c r="N1066" s="305">
        <v>0.0</v>
      </c>
      <c r="O1066" s="394">
        <v>0.0</v>
      </c>
      <c r="P1066" s="309"/>
      <c r="Q1066" s="309"/>
      <c r="R1066" s="309"/>
      <c r="S1066" s="258"/>
      <c r="T1066" s="258"/>
      <c r="U1066" s="258"/>
      <c r="V1066" s="258"/>
      <c r="W1066" s="258"/>
      <c r="X1066" s="258"/>
      <c r="Y1066" s="310"/>
      <c r="Z1066" s="311">
        <v>0.6</v>
      </c>
      <c r="AA1066" s="305" t="s">
        <v>256</v>
      </c>
      <c r="AB1066" s="37" t="s">
        <v>4948</v>
      </c>
      <c r="AC1066" s="93" t="s">
        <v>3370</v>
      </c>
      <c r="AD1066" s="93" t="s">
        <v>92</v>
      </c>
      <c r="AE1066" s="39" t="str">
        <f t="shared" si="57"/>
        <v>6</v>
      </c>
      <c r="AF1066" s="39">
        <v>0.4</v>
      </c>
      <c r="AG1066" s="80">
        <f t="shared" si="123"/>
        <v>0.58</v>
      </c>
      <c r="AH1066" s="55">
        <f t="shared" si="2"/>
        <v>-0.54</v>
      </c>
      <c r="AI1066" s="55">
        <f t="shared" si="9"/>
        <v>0.56</v>
      </c>
      <c r="AJ1066" s="41">
        <f t="shared" si="3"/>
        <v>0.3333333333</v>
      </c>
      <c r="AK1066" s="55"/>
      <c r="AL1066" s="55"/>
      <c r="AM1066" s="55"/>
      <c r="AN1066" s="55"/>
      <c r="AO1066" s="55"/>
      <c r="AP1066" s="55"/>
      <c r="AQ1066" s="55"/>
      <c r="AR1066" s="55"/>
    </row>
    <row r="1067" ht="15.75" customHeight="1">
      <c r="A1067" s="297"/>
      <c r="B1067" s="143" t="s">
        <v>45</v>
      </c>
      <c r="C1067" s="298" t="s">
        <v>4949</v>
      </c>
      <c r="D1067" s="299" t="s">
        <v>4950</v>
      </c>
      <c r="E1067" s="290">
        <v>0.0</v>
      </c>
      <c r="F1067" s="290">
        <v>0.0</v>
      </c>
      <c r="G1067" s="290" t="s">
        <v>86</v>
      </c>
      <c r="H1067" s="292" t="s">
        <v>4951</v>
      </c>
      <c r="I1067" s="117" t="s">
        <v>4952</v>
      </c>
      <c r="J1067" s="293"/>
      <c r="K1067" s="293"/>
      <c r="L1067" s="293"/>
      <c r="M1067" s="263"/>
      <c r="N1067" s="290">
        <v>0.0</v>
      </c>
      <c r="O1067" s="395">
        <v>0.0</v>
      </c>
      <c r="P1067" s="294"/>
      <c r="Q1067" s="294"/>
      <c r="R1067" s="294"/>
      <c r="S1067" s="263"/>
      <c r="T1067" s="263"/>
      <c r="U1067" s="263"/>
      <c r="V1067" s="263"/>
      <c r="W1067" s="263"/>
      <c r="X1067" s="263"/>
      <c r="Y1067" s="295"/>
      <c r="Z1067" s="296">
        <v>0.65</v>
      </c>
      <c r="AA1067" s="290" t="s">
        <v>111</v>
      </c>
      <c r="AB1067" s="71" t="s">
        <v>4953</v>
      </c>
      <c r="AC1067" s="72" t="s">
        <v>3370</v>
      </c>
      <c r="AD1067" s="72" t="s">
        <v>99</v>
      </c>
      <c r="AE1067" s="55" t="str">
        <f t="shared" si="57"/>
        <v>12</v>
      </c>
      <c r="AF1067" s="74">
        <v>0.41</v>
      </c>
      <c r="AG1067" s="80">
        <f t="shared" si="123"/>
        <v>0.5945</v>
      </c>
      <c r="AH1067" s="55">
        <f t="shared" si="2"/>
        <v>-0.585</v>
      </c>
      <c r="AI1067" s="55">
        <f t="shared" si="9"/>
        <v>0.574</v>
      </c>
      <c r="AJ1067" s="41">
        <f t="shared" si="3"/>
        <v>0.3692307692</v>
      </c>
      <c r="AK1067" s="74"/>
      <c r="AL1067" s="74"/>
      <c r="AM1067" s="74"/>
      <c r="AN1067" s="74"/>
      <c r="AO1067" s="74"/>
      <c r="AP1067" s="74"/>
      <c r="AQ1067" s="74"/>
      <c r="AR1067" s="74"/>
    </row>
    <row r="1068" ht="15.75" customHeight="1">
      <c r="A1068" s="297"/>
      <c r="B1068" s="143" t="s">
        <v>45</v>
      </c>
      <c r="C1068" s="298" t="s">
        <v>4954</v>
      </c>
      <c r="D1068" s="299" t="s">
        <v>4955</v>
      </c>
      <c r="E1068" s="290">
        <v>0.0</v>
      </c>
      <c r="F1068" s="290">
        <v>0.0</v>
      </c>
      <c r="G1068" s="290" t="s">
        <v>86</v>
      </c>
      <c r="H1068" s="292" t="s">
        <v>4956</v>
      </c>
      <c r="I1068" s="117" t="s">
        <v>4957</v>
      </c>
      <c r="J1068" s="293"/>
      <c r="K1068" s="293"/>
      <c r="L1068" s="293"/>
      <c r="M1068" s="263"/>
      <c r="N1068" s="290">
        <v>0.0</v>
      </c>
      <c r="O1068" s="395">
        <v>0.0</v>
      </c>
      <c r="P1068" s="294"/>
      <c r="Q1068" s="294"/>
      <c r="R1068" s="294"/>
      <c r="S1068" s="263"/>
      <c r="T1068" s="263"/>
      <c r="U1068" s="263"/>
      <c r="V1068" s="263"/>
      <c r="W1068" s="263"/>
      <c r="X1068" s="263"/>
      <c r="Y1068" s="295"/>
      <c r="Z1068" s="296">
        <v>0.85</v>
      </c>
      <c r="AA1068" s="290" t="s">
        <v>1712</v>
      </c>
      <c r="AB1068" s="71" t="s">
        <v>4958</v>
      </c>
      <c r="AC1068" s="72" t="s">
        <v>3370</v>
      </c>
      <c r="AD1068" s="72" t="s">
        <v>99</v>
      </c>
      <c r="AE1068" s="74" t="str">
        <f t="shared" si="57"/>
        <v>12</v>
      </c>
      <c r="AF1068" s="74">
        <v>0.58</v>
      </c>
      <c r="AG1068" s="75">
        <f>AF1068*0.4+AF1068</f>
        <v>0.812</v>
      </c>
      <c r="AH1068" s="74">
        <f t="shared" si="2"/>
        <v>-0.765</v>
      </c>
      <c r="AI1068" s="74">
        <f t="shared" si="9"/>
        <v>0.812</v>
      </c>
      <c r="AJ1068" s="41">
        <f t="shared" si="3"/>
        <v>0.3176470588</v>
      </c>
      <c r="AK1068" s="74"/>
      <c r="AL1068" s="74"/>
      <c r="AM1068" s="74"/>
      <c r="AN1068" s="74"/>
      <c r="AO1068" s="74"/>
      <c r="AP1068" s="74"/>
      <c r="AQ1068" s="74"/>
      <c r="AR1068" s="74"/>
    </row>
    <row r="1069" ht="15.75" customHeight="1">
      <c r="A1069" s="353"/>
      <c r="B1069" s="186" t="s">
        <v>45</v>
      </c>
      <c r="C1069" s="388" t="s">
        <v>4959</v>
      </c>
      <c r="D1069" s="315" t="s">
        <v>4960</v>
      </c>
      <c r="E1069" s="305">
        <v>0.0</v>
      </c>
      <c r="F1069" s="305">
        <v>0.0</v>
      </c>
      <c r="G1069" s="305" t="s">
        <v>86</v>
      </c>
      <c r="H1069" s="182" t="s">
        <v>4961</v>
      </c>
      <c r="I1069" s="307" t="s">
        <v>4962</v>
      </c>
      <c r="J1069" s="308"/>
      <c r="K1069" s="308"/>
      <c r="L1069" s="308"/>
      <c r="M1069" s="258"/>
      <c r="N1069" s="305">
        <v>0.0</v>
      </c>
      <c r="O1069" s="394">
        <v>0.0</v>
      </c>
      <c r="P1069" s="309"/>
      <c r="Q1069" s="309"/>
      <c r="R1069" s="309"/>
      <c r="S1069" s="258"/>
      <c r="T1069" s="258"/>
      <c r="U1069" s="258"/>
      <c r="V1069" s="258"/>
      <c r="W1069" s="258"/>
      <c r="X1069" s="258"/>
      <c r="Y1069" s="310"/>
      <c r="Z1069" s="311">
        <v>0.55</v>
      </c>
      <c r="AA1069" s="305" t="s">
        <v>97</v>
      </c>
      <c r="AB1069" s="160" t="s">
        <v>4963</v>
      </c>
      <c r="AC1069" s="93" t="s">
        <v>3370</v>
      </c>
      <c r="AD1069" s="93" t="s">
        <v>99</v>
      </c>
      <c r="AE1069" s="39" t="str">
        <f t="shared" si="57"/>
        <v>12</v>
      </c>
      <c r="AF1069" s="39">
        <v>0.25</v>
      </c>
      <c r="AG1069" s="80">
        <f>AF1069*0.95+AF1069</f>
        <v>0.4875</v>
      </c>
      <c r="AH1069" s="55">
        <f t="shared" si="2"/>
        <v>-0.495</v>
      </c>
      <c r="AI1069" s="55">
        <f t="shared" si="9"/>
        <v>0.35</v>
      </c>
      <c r="AJ1069" s="41">
        <f t="shared" si="3"/>
        <v>0.5454545455</v>
      </c>
      <c r="AK1069" s="74"/>
      <c r="AL1069" s="74"/>
      <c r="AM1069" s="74"/>
      <c r="AN1069" s="74"/>
      <c r="AO1069" s="74"/>
      <c r="AP1069" s="74"/>
      <c r="AQ1069" s="74"/>
      <c r="AR1069" s="74"/>
    </row>
    <row r="1070" ht="15.75" customHeight="1">
      <c r="A1070" s="290"/>
      <c r="B1070" s="263" t="s">
        <v>45</v>
      </c>
      <c r="C1070" s="385" t="s">
        <v>4964</v>
      </c>
      <c r="D1070" s="334" t="s">
        <v>4965</v>
      </c>
      <c r="E1070" s="333">
        <v>0.0</v>
      </c>
      <c r="F1070" s="290">
        <v>0.0</v>
      </c>
      <c r="G1070" s="290" t="s">
        <v>86</v>
      </c>
      <c r="H1070" s="334" t="s">
        <v>4966</v>
      </c>
      <c r="I1070" s="480" t="s">
        <v>4967</v>
      </c>
      <c r="J1070" s="481"/>
      <c r="K1070" s="481"/>
      <c r="L1070" s="481"/>
      <c r="M1070" s="295"/>
      <c r="N1070" s="290">
        <v>0.0</v>
      </c>
      <c r="O1070" s="395">
        <v>0.0</v>
      </c>
      <c r="P1070" s="327"/>
      <c r="Q1070" s="327"/>
      <c r="R1070" s="327"/>
      <c r="S1070" s="295"/>
      <c r="T1070" s="295"/>
      <c r="U1070" s="295"/>
      <c r="V1070" s="295"/>
      <c r="W1070" s="295"/>
      <c r="X1070" s="295"/>
      <c r="Y1070" s="295"/>
      <c r="Z1070" s="437">
        <v>3.99</v>
      </c>
      <c r="AA1070" s="329" t="s">
        <v>268</v>
      </c>
      <c r="AB1070" s="104" t="s">
        <v>4968</v>
      </c>
      <c r="AC1070" s="72" t="s">
        <v>3370</v>
      </c>
      <c r="AD1070" s="72" t="s">
        <v>498</v>
      </c>
      <c r="AE1070" s="55" t="str">
        <f t="shared" si="57"/>
        <v>3</v>
      </c>
      <c r="AF1070" s="74">
        <v>2.65</v>
      </c>
      <c r="AG1070" s="80">
        <f>AF1070*0.415+AF1070</f>
        <v>3.74975</v>
      </c>
      <c r="AH1070" s="55">
        <f t="shared" si="2"/>
        <v>-3.591</v>
      </c>
      <c r="AI1070" s="55">
        <f t="shared" si="9"/>
        <v>3.71</v>
      </c>
      <c r="AJ1070" s="41">
        <f t="shared" si="3"/>
        <v>0.335839599</v>
      </c>
      <c r="AK1070" s="55"/>
      <c r="AL1070" s="55"/>
      <c r="AM1070" s="55"/>
      <c r="AN1070" s="55"/>
      <c r="AO1070" s="55"/>
      <c r="AP1070" s="55"/>
      <c r="AQ1070" s="55"/>
      <c r="AR1070" s="55"/>
    </row>
    <row r="1071" ht="15.75" customHeight="1">
      <c r="A1071" s="297"/>
      <c r="B1071" s="252" t="s">
        <v>45</v>
      </c>
      <c r="C1071" s="298" t="s">
        <v>4969</v>
      </c>
      <c r="D1071" s="299" t="s">
        <v>4970</v>
      </c>
      <c r="E1071" s="333">
        <v>0.0</v>
      </c>
      <c r="F1071" s="290">
        <v>0.0</v>
      </c>
      <c r="G1071" s="290" t="s">
        <v>86</v>
      </c>
      <c r="H1071" s="299" t="s">
        <v>4971</v>
      </c>
      <c r="I1071" s="117" t="s">
        <v>4972</v>
      </c>
      <c r="J1071" s="293"/>
      <c r="K1071" s="293"/>
      <c r="L1071" s="293"/>
      <c r="M1071" s="263"/>
      <c r="N1071" s="290">
        <v>0.0</v>
      </c>
      <c r="O1071" s="395">
        <v>0.0</v>
      </c>
      <c r="P1071" s="294"/>
      <c r="Q1071" s="294"/>
      <c r="R1071" s="294"/>
      <c r="S1071" s="263"/>
      <c r="T1071" s="263"/>
      <c r="U1071" s="263"/>
      <c r="V1071" s="263"/>
      <c r="W1071" s="263"/>
      <c r="X1071" s="263"/>
      <c r="Y1071" s="295"/>
      <c r="Z1071" s="296">
        <v>0.75</v>
      </c>
      <c r="AA1071" s="290" t="s">
        <v>268</v>
      </c>
      <c r="AB1071" s="71" t="s">
        <v>4973</v>
      </c>
      <c r="AC1071" s="72" t="s">
        <v>3370</v>
      </c>
      <c r="AD1071" s="72" t="s">
        <v>99</v>
      </c>
      <c r="AE1071" s="74" t="str">
        <f t="shared" si="57"/>
        <v>12</v>
      </c>
      <c r="AF1071" s="74">
        <v>0.5</v>
      </c>
      <c r="AG1071" s="80">
        <f>AF1071*0.4+AF1071</f>
        <v>0.7</v>
      </c>
      <c r="AH1071" s="55">
        <f t="shared" si="2"/>
        <v>-0.675</v>
      </c>
      <c r="AI1071" s="55">
        <f t="shared" si="9"/>
        <v>0.7</v>
      </c>
      <c r="AJ1071" s="41">
        <f t="shared" si="3"/>
        <v>0.3333333333</v>
      </c>
      <c r="AK1071" s="55"/>
      <c r="AL1071" s="55"/>
      <c r="AM1071" s="55"/>
      <c r="AN1071" s="55"/>
      <c r="AO1071" s="55"/>
      <c r="AP1071" s="55"/>
      <c r="AQ1071" s="55"/>
      <c r="AR1071" s="55"/>
    </row>
    <row r="1072" ht="15.75" customHeight="1">
      <c r="A1072" s="290"/>
      <c r="B1072" s="263" t="s">
        <v>45</v>
      </c>
      <c r="C1072" s="291" t="s">
        <v>4974</v>
      </c>
      <c r="D1072" s="292" t="s">
        <v>4975</v>
      </c>
      <c r="E1072" s="333">
        <v>0.0</v>
      </c>
      <c r="F1072" s="290">
        <v>0.0</v>
      </c>
      <c r="G1072" s="290" t="s">
        <v>86</v>
      </c>
      <c r="H1072" s="292" t="s">
        <v>4976</v>
      </c>
      <c r="I1072" s="117" t="s">
        <v>4977</v>
      </c>
      <c r="J1072" s="293"/>
      <c r="K1072" s="293"/>
      <c r="L1072" s="293"/>
      <c r="M1072" s="263"/>
      <c r="N1072" s="290">
        <v>0.0</v>
      </c>
      <c r="O1072" s="395">
        <v>0.0</v>
      </c>
      <c r="P1072" s="294"/>
      <c r="Q1072" s="294"/>
      <c r="R1072" s="294"/>
      <c r="S1072" s="263"/>
      <c r="T1072" s="263"/>
      <c r="U1072" s="263"/>
      <c r="V1072" s="263"/>
      <c r="W1072" s="263"/>
      <c r="X1072" s="263"/>
      <c r="Y1072" s="295"/>
      <c r="Z1072" s="296">
        <v>0.95</v>
      </c>
      <c r="AA1072" s="290" t="s">
        <v>268</v>
      </c>
      <c r="AB1072" s="143" t="s">
        <v>4978</v>
      </c>
      <c r="AC1072" s="72" t="s">
        <v>3370</v>
      </c>
      <c r="AD1072" s="72" t="s">
        <v>99</v>
      </c>
      <c r="AE1072" s="74" t="str">
        <f t="shared" si="57"/>
        <v>12</v>
      </c>
      <c r="AF1072" s="74">
        <v>0.51</v>
      </c>
      <c r="AG1072" s="80">
        <f>AF1072*0.75+AF1072</f>
        <v>0.8925</v>
      </c>
      <c r="AH1072" s="55">
        <f t="shared" si="2"/>
        <v>-0.855</v>
      </c>
      <c r="AI1072" s="55">
        <f t="shared" si="9"/>
        <v>0.714</v>
      </c>
      <c r="AJ1072" s="41">
        <f t="shared" si="3"/>
        <v>0.4631578947</v>
      </c>
      <c r="AK1072" s="74"/>
      <c r="AL1072" s="74"/>
      <c r="AM1072" s="74"/>
      <c r="AN1072" s="74"/>
      <c r="AO1072" s="74"/>
      <c r="AP1072" s="74"/>
      <c r="AQ1072" s="74"/>
      <c r="AR1072" s="74"/>
    </row>
    <row r="1073" ht="15.75" customHeight="1">
      <c r="A1073" s="297"/>
      <c r="B1073" s="252" t="s">
        <v>45</v>
      </c>
      <c r="C1073" s="337" t="s">
        <v>4979</v>
      </c>
      <c r="D1073" s="299" t="s">
        <v>4980</v>
      </c>
      <c r="E1073" s="333">
        <v>0.0</v>
      </c>
      <c r="F1073" s="290">
        <v>0.0</v>
      </c>
      <c r="G1073" s="290" t="s">
        <v>86</v>
      </c>
      <c r="H1073" s="292" t="s">
        <v>4981</v>
      </c>
      <c r="I1073" s="117" t="s">
        <v>4982</v>
      </c>
      <c r="J1073" s="293"/>
      <c r="K1073" s="293"/>
      <c r="L1073" s="293"/>
      <c r="M1073" s="263"/>
      <c r="N1073" s="290">
        <v>0.0</v>
      </c>
      <c r="O1073" s="395">
        <v>0.0</v>
      </c>
      <c r="P1073" s="294"/>
      <c r="Q1073" s="294"/>
      <c r="R1073" s="294"/>
      <c r="S1073" s="263"/>
      <c r="T1073" s="263"/>
      <c r="U1073" s="263"/>
      <c r="V1073" s="263"/>
      <c r="W1073" s="263"/>
      <c r="X1073" s="263"/>
      <c r="Y1073" s="295"/>
      <c r="Z1073" s="296">
        <v>5.99</v>
      </c>
      <c r="AA1073" s="290" t="s">
        <v>268</v>
      </c>
      <c r="AB1073" s="71" t="s">
        <v>4983</v>
      </c>
      <c r="AC1073" s="72" t="s">
        <v>3370</v>
      </c>
      <c r="AD1073" s="72" t="s">
        <v>498</v>
      </c>
      <c r="AE1073" s="74" t="str">
        <f t="shared" si="57"/>
        <v>3</v>
      </c>
      <c r="AF1073" s="74">
        <v>4.2</v>
      </c>
      <c r="AG1073" s="80">
        <f t="shared" ref="AG1073:AG1077" si="124">AF1073*0.45+AF1073</f>
        <v>6.09</v>
      </c>
      <c r="AH1073" s="55">
        <f t="shared" si="2"/>
        <v>-5.391</v>
      </c>
      <c r="AI1073" s="55">
        <f t="shared" si="9"/>
        <v>5.88</v>
      </c>
      <c r="AJ1073" s="41">
        <f t="shared" si="3"/>
        <v>0.2988313856</v>
      </c>
      <c r="AK1073" s="74"/>
      <c r="AL1073" s="74"/>
      <c r="AM1073" s="74"/>
      <c r="AN1073" s="74"/>
      <c r="AO1073" s="74"/>
      <c r="AP1073" s="74"/>
      <c r="AQ1073" s="74"/>
      <c r="AR1073" s="74"/>
    </row>
    <row r="1074" ht="15.75" customHeight="1">
      <c r="A1074" s="297"/>
      <c r="B1074" s="252" t="s">
        <v>45</v>
      </c>
      <c r="C1074" s="298" t="s">
        <v>4984</v>
      </c>
      <c r="D1074" s="299" t="s">
        <v>4985</v>
      </c>
      <c r="E1074" s="333">
        <v>0.0</v>
      </c>
      <c r="F1074" s="290">
        <v>0.0</v>
      </c>
      <c r="G1074" s="290" t="s">
        <v>86</v>
      </c>
      <c r="H1074" s="292" t="s">
        <v>4986</v>
      </c>
      <c r="I1074" s="117" t="s">
        <v>4987</v>
      </c>
      <c r="J1074" s="293"/>
      <c r="K1074" s="293"/>
      <c r="L1074" s="293"/>
      <c r="M1074" s="263"/>
      <c r="N1074" s="290">
        <v>0.0</v>
      </c>
      <c r="O1074" s="395">
        <v>0.0</v>
      </c>
      <c r="P1074" s="294"/>
      <c r="Q1074" s="294"/>
      <c r="R1074" s="294"/>
      <c r="S1074" s="263"/>
      <c r="T1074" s="263"/>
      <c r="U1074" s="263"/>
      <c r="V1074" s="263"/>
      <c r="W1074" s="263"/>
      <c r="X1074" s="263"/>
      <c r="Y1074" s="295"/>
      <c r="Z1074" s="296">
        <v>0.75</v>
      </c>
      <c r="AA1074" s="290" t="s">
        <v>268</v>
      </c>
      <c r="AB1074" s="71" t="s">
        <v>4988</v>
      </c>
      <c r="AC1074" s="72" t="s">
        <v>3370</v>
      </c>
      <c r="AD1074" s="72" t="s">
        <v>99</v>
      </c>
      <c r="AE1074" s="74" t="str">
        <f t="shared" si="57"/>
        <v>12</v>
      </c>
      <c r="AF1074" s="74">
        <v>0.5</v>
      </c>
      <c r="AG1074" s="80">
        <f t="shared" si="124"/>
        <v>0.725</v>
      </c>
      <c r="AH1074" s="55">
        <f t="shared" si="2"/>
        <v>-0.675</v>
      </c>
      <c r="AI1074" s="55">
        <f t="shared" si="9"/>
        <v>0.7</v>
      </c>
      <c r="AJ1074" s="41">
        <f t="shared" si="3"/>
        <v>0.3333333333</v>
      </c>
      <c r="AK1074" s="55"/>
      <c r="AL1074" s="55"/>
      <c r="AM1074" s="55"/>
      <c r="AN1074" s="55"/>
      <c r="AO1074" s="55"/>
      <c r="AP1074" s="55"/>
      <c r="AQ1074" s="55"/>
      <c r="AR1074" s="55"/>
    </row>
    <row r="1075" ht="15.75" customHeight="1">
      <c r="A1075" s="290"/>
      <c r="B1075" s="263" t="s">
        <v>45</v>
      </c>
      <c r="C1075" s="291" t="s">
        <v>4989</v>
      </c>
      <c r="D1075" s="299" t="s">
        <v>4990</v>
      </c>
      <c r="E1075" s="333">
        <v>0.0</v>
      </c>
      <c r="F1075" s="290">
        <v>0.0</v>
      </c>
      <c r="G1075" s="290" t="s">
        <v>86</v>
      </c>
      <c r="H1075" s="299" t="s">
        <v>4991</v>
      </c>
      <c r="I1075" s="117" t="s">
        <v>4992</v>
      </c>
      <c r="J1075" s="293"/>
      <c r="K1075" s="293"/>
      <c r="L1075" s="293"/>
      <c r="M1075" s="263"/>
      <c r="N1075" s="290">
        <v>0.0</v>
      </c>
      <c r="O1075" s="395">
        <v>0.0</v>
      </c>
      <c r="P1075" s="294"/>
      <c r="Q1075" s="294"/>
      <c r="R1075" s="294"/>
      <c r="S1075" s="263"/>
      <c r="T1075" s="263"/>
      <c r="U1075" s="263"/>
      <c r="V1075" s="263"/>
      <c r="W1075" s="263"/>
      <c r="X1075" s="263"/>
      <c r="Y1075" s="295"/>
      <c r="Z1075" s="296">
        <v>0.6</v>
      </c>
      <c r="AA1075" s="290" t="s">
        <v>97</v>
      </c>
      <c r="AB1075" s="71" t="s">
        <v>4993</v>
      </c>
      <c r="AC1075" s="72" t="s">
        <v>3370</v>
      </c>
      <c r="AD1075" s="72" t="s">
        <v>99</v>
      </c>
      <c r="AE1075" s="74" t="str">
        <f t="shared" si="57"/>
        <v>12</v>
      </c>
      <c r="AF1075" s="74">
        <v>0.36</v>
      </c>
      <c r="AG1075" s="80">
        <f t="shared" si="124"/>
        <v>0.522</v>
      </c>
      <c r="AH1075" s="55">
        <f t="shared" si="2"/>
        <v>-0.54</v>
      </c>
      <c r="AI1075" s="55">
        <f t="shared" si="9"/>
        <v>0.504</v>
      </c>
      <c r="AJ1075" s="41">
        <f t="shared" si="3"/>
        <v>0.4</v>
      </c>
      <c r="AK1075" s="74"/>
      <c r="AL1075" s="74"/>
      <c r="AM1075" s="74"/>
      <c r="AN1075" s="74"/>
      <c r="AO1075" s="74"/>
      <c r="AP1075" s="74"/>
      <c r="AQ1075" s="74"/>
      <c r="AR1075" s="74"/>
    </row>
    <row r="1076" ht="15.75" customHeight="1">
      <c r="A1076" s="290"/>
      <c r="B1076" s="263" t="s">
        <v>45</v>
      </c>
      <c r="C1076" s="291" t="s">
        <v>4994</v>
      </c>
      <c r="D1076" s="292" t="s">
        <v>4995</v>
      </c>
      <c r="E1076" s="333">
        <v>0.0</v>
      </c>
      <c r="F1076" s="290">
        <v>0.0</v>
      </c>
      <c r="G1076" s="290" t="s">
        <v>86</v>
      </c>
      <c r="H1076" s="292" t="s">
        <v>4996</v>
      </c>
      <c r="I1076" s="117" t="s">
        <v>4997</v>
      </c>
      <c r="J1076" s="293"/>
      <c r="K1076" s="293"/>
      <c r="L1076" s="293"/>
      <c r="M1076" s="263"/>
      <c r="N1076" s="290">
        <v>0.0</v>
      </c>
      <c r="O1076" s="395">
        <v>0.0</v>
      </c>
      <c r="P1076" s="294"/>
      <c r="Q1076" s="294"/>
      <c r="R1076" s="294"/>
      <c r="S1076" s="263"/>
      <c r="T1076" s="263"/>
      <c r="U1076" s="263"/>
      <c r="V1076" s="263"/>
      <c r="W1076" s="263"/>
      <c r="X1076" s="263"/>
      <c r="Y1076" s="295"/>
      <c r="Z1076" s="296">
        <v>0.79</v>
      </c>
      <c r="AA1076" s="290" t="s">
        <v>268</v>
      </c>
      <c r="AB1076" s="104" t="s">
        <v>4998</v>
      </c>
      <c r="AC1076" s="72" t="s">
        <v>3370</v>
      </c>
      <c r="AD1076" s="72" t="s">
        <v>99</v>
      </c>
      <c r="AE1076" s="74" t="str">
        <f t="shared" si="57"/>
        <v>12</v>
      </c>
      <c r="AF1076" s="74">
        <v>0.5</v>
      </c>
      <c r="AG1076" s="80">
        <f t="shared" si="124"/>
        <v>0.725</v>
      </c>
      <c r="AH1076" s="55">
        <f t="shared" si="2"/>
        <v>-0.711</v>
      </c>
      <c r="AI1076" s="55">
        <f t="shared" si="9"/>
        <v>0.7</v>
      </c>
      <c r="AJ1076" s="41">
        <f t="shared" si="3"/>
        <v>0.3670886076</v>
      </c>
      <c r="AK1076" s="55"/>
      <c r="AL1076" s="55"/>
      <c r="AM1076" s="55"/>
      <c r="AN1076" s="55"/>
      <c r="AO1076" s="55"/>
      <c r="AP1076" s="55"/>
      <c r="AQ1076" s="55"/>
      <c r="AR1076" s="55"/>
    </row>
    <row r="1077" ht="15.75" customHeight="1">
      <c r="A1077" s="297"/>
      <c r="B1077" s="252" t="s">
        <v>45</v>
      </c>
      <c r="C1077" s="298" t="s">
        <v>4999</v>
      </c>
      <c r="D1077" s="299" t="s">
        <v>5000</v>
      </c>
      <c r="E1077" s="333">
        <v>0.0</v>
      </c>
      <c r="F1077" s="290">
        <v>0.0</v>
      </c>
      <c r="G1077" s="290" t="s">
        <v>86</v>
      </c>
      <c r="H1077" s="292" t="s">
        <v>5001</v>
      </c>
      <c r="I1077" s="117" t="s">
        <v>5002</v>
      </c>
      <c r="J1077" s="293"/>
      <c r="K1077" s="293"/>
      <c r="L1077" s="293"/>
      <c r="M1077" s="263"/>
      <c r="N1077" s="290">
        <v>0.0</v>
      </c>
      <c r="O1077" s="395">
        <v>0.0</v>
      </c>
      <c r="P1077" s="294"/>
      <c r="Q1077" s="294"/>
      <c r="R1077" s="294"/>
      <c r="S1077" s="263"/>
      <c r="T1077" s="263"/>
      <c r="U1077" s="263"/>
      <c r="V1077" s="263"/>
      <c r="W1077" s="263"/>
      <c r="X1077" s="263"/>
      <c r="Y1077" s="295"/>
      <c r="Z1077" s="296">
        <v>0.75</v>
      </c>
      <c r="AA1077" s="290" t="s">
        <v>97</v>
      </c>
      <c r="AB1077" s="71" t="s">
        <v>5003</v>
      </c>
      <c r="AC1077" s="72" t="s">
        <v>3370</v>
      </c>
      <c r="AD1077" s="72" t="s">
        <v>99</v>
      </c>
      <c r="AE1077" s="55" t="str">
        <f t="shared" si="57"/>
        <v>12</v>
      </c>
      <c r="AF1077" s="74">
        <v>0.5</v>
      </c>
      <c r="AG1077" s="80">
        <f t="shared" si="124"/>
        <v>0.725</v>
      </c>
      <c r="AH1077" s="55">
        <f t="shared" si="2"/>
        <v>-0.675</v>
      </c>
      <c r="AI1077" s="55">
        <f t="shared" si="9"/>
        <v>0.7</v>
      </c>
      <c r="AJ1077" s="41">
        <f t="shared" si="3"/>
        <v>0.3333333333</v>
      </c>
      <c r="AK1077" s="55"/>
      <c r="AL1077" s="55"/>
      <c r="AM1077" s="55"/>
      <c r="AN1077" s="55"/>
      <c r="AO1077" s="55"/>
      <c r="AP1077" s="55"/>
      <c r="AQ1077" s="55"/>
      <c r="AR1077" s="55"/>
    </row>
    <row r="1078" ht="15.75" customHeight="1">
      <c r="A1078" s="290"/>
      <c r="B1078" s="263" t="s">
        <v>45</v>
      </c>
      <c r="C1078" s="291" t="s">
        <v>5004</v>
      </c>
      <c r="D1078" s="292" t="s">
        <v>5005</v>
      </c>
      <c r="E1078" s="333">
        <v>0.0</v>
      </c>
      <c r="F1078" s="290">
        <v>0.0</v>
      </c>
      <c r="G1078" s="290" t="s">
        <v>86</v>
      </c>
      <c r="H1078" s="292" t="s">
        <v>5005</v>
      </c>
      <c r="I1078" s="117" t="s">
        <v>5006</v>
      </c>
      <c r="J1078" s="293"/>
      <c r="K1078" s="293"/>
      <c r="L1078" s="293"/>
      <c r="M1078" s="263"/>
      <c r="N1078" s="290">
        <v>0.0</v>
      </c>
      <c r="O1078" s="395">
        <v>0.0</v>
      </c>
      <c r="P1078" s="294"/>
      <c r="Q1078" s="294"/>
      <c r="R1078" s="294"/>
      <c r="S1078" s="263"/>
      <c r="T1078" s="263"/>
      <c r="U1078" s="263"/>
      <c r="V1078" s="263"/>
      <c r="W1078" s="263"/>
      <c r="X1078" s="263"/>
      <c r="Y1078" s="295"/>
      <c r="Z1078" s="296">
        <v>2.45</v>
      </c>
      <c r="AA1078" s="290" t="s">
        <v>268</v>
      </c>
      <c r="AB1078" s="104" t="s">
        <v>5007</v>
      </c>
      <c r="AC1078" s="72" t="s">
        <v>3370</v>
      </c>
      <c r="AD1078" s="72" t="s">
        <v>92</v>
      </c>
      <c r="AE1078" s="74" t="str">
        <f t="shared" si="57"/>
        <v>6</v>
      </c>
      <c r="AF1078" s="74">
        <v>1.58</v>
      </c>
      <c r="AG1078" s="75">
        <f>AF1078*0.425+AF1078</f>
        <v>2.2515</v>
      </c>
      <c r="AH1078" s="74">
        <f t="shared" si="2"/>
        <v>-2.205</v>
      </c>
      <c r="AI1078" s="74">
        <f t="shared" si="9"/>
        <v>2.212</v>
      </c>
      <c r="AJ1078" s="41">
        <f t="shared" si="3"/>
        <v>0.3551020408</v>
      </c>
      <c r="AK1078" s="74"/>
      <c r="AL1078" s="74"/>
      <c r="AM1078" s="74"/>
      <c r="AN1078" s="74"/>
      <c r="AO1078" s="74"/>
      <c r="AP1078" s="74"/>
      <c r="AQ1078" s="74"/>
      <c r="AR1078" s="74"/>
    </row>
    <row r="1079" ht="15.75" customHeight="1">
      <c r="A1079" s="300"/>
      <c r="B1079" s="255" t="s">
        <v>45</v>
      </c>
      <c r="C1079" s="301" t="s">
        <v>5008</v>
      </c>
      <c r="D1079" s="94" t="s">
        <v>5009</v>
      </c>
      <c r="E1079" s="397">
        <v>1.0</v>
      </c>
      <c r="F1079" s="300">
        <v>0.0</v>
      </c>
      <c r="G1079" s="300" t="s">
        <v>47</v>
      </c>
      <c r="H1079" s="94" t="s">
        <v>5010</v>
      </c>
      <c r="I1079" s="230" t="s">
        <v>506</v>
      </c>
      <c r="J1079" s="302"/>
      <c r="K1079" s="302"/>
      <c r="L1079" s="302"/>
      <c r="M1079" s="255"/>
      <c r="N1079" s="300">
        <v>1.0</v>
      </c>
      <c r="O1079" s="398">
        <v>1000.0</v>
      </c>
      <c r="P1079" s="303"/>
      <c r="Q1079" s="303"/>
      <c r="R1079" s="303"/>
      <c r="S1079" s="255"/>
      <c r="T1079" s="255"/>
      <c r="U1079" s="255"/>
      <c r="V1079" s="255"/>
      <c r="W1079" s="255"/>
      <c r="X1079" s="255"/>
      <c r="Y1079" s="277"/>
      <c r="Z1079" s="304">
        <v>1.0</v>
      </c>
      <c r="AA1079" s="300" t="s">
        <v>268</v>
      </c>
      <c r="AB1079" s="53" t="s">
        <v>5011</v>
      </c>
      <c r="AC1079" s="54" t="s">
        <v>3370</v>
      </c>
      <c r="AD1079" s="54" t="s">
        <v>92</v>
      </c>
      <c r="AE1079" s="55" t="str">
        <f t="shared" si="57"/>
        <v>6</v>
      </c>
      <c r="AF1079" s="55">
        <v>0.54</v>
      </c>
      <c r="AG1079" s="56">
        <f>AF1079*0.65+AF1079</f>
        <v>0.891</v>
      </c>
      <c r="AH1079" s="55">
        <f t="shared" si="2"/>
        <v>-0.9</v>
      </c>
      <c r="AI1079" s="55">
        <f t="shared" si="9"/>
        <v>0.756</v>
      </c>
      <c r="AJ1079" s="41">
        <f t="shared" si="3"/>
        <v>0.46</v>
      </c>
      <c r="AK1079" s="55"/>
      <c r="AL1079" s="55"/>
      <c r="AM1079" s="55"/>
      <c r="AN1079" s="55"/>
      <c r="AO1079" s="55"/>
      <c r="AP1079" s="55"/>
      <c r="AQ1079" s="55"/>
      <c r="AR1079" s="55"/>
    </row>
    <row r="1080" ht="15.75" customHeight="1">
      <c r="A1080" s="297"/>
      <c r="B1080" s="252" t="s">
        <v>45</v>
      </c>
      <c r="C1080" s="337" t="s">
        <v>5012</v>
      </c>
      <c r="D1080" s="299" t="s">
        <v>5013</v>
      </c>
      <c r="E1080" s="333">
        <v>0.0</v>
      </c>
      <c r="F1080" s="290">
        <v>0.0</v>
      </c>
      <c r="G1080" s="290" t="s">
        <v>86</v>
      </c>
      <c r="H1080" s="292" t="s">
        <v>5014</v>
      </c>
      <c r="I1080" s="117" t="s">
        <v>5015</v>
      </c>
      <c r="J1080" s="293"/>
      <c r="K1080" s="293"/>
      <c r="L1080" s="293"/>
      <c r="M1080" s="263"/>
      <c r="N1080" s="290">
        <v>0.0</v>
      </c>
      <c r="O1080" s="395">
        <v>0.0</v>
      </c>
      <c r="P1080" s="294"/>
      <c r="Q1080" s="294"/>
      <c r="R1080" s="294"/>
      <c r="S1080" s="263"/>
      <c r="T1080" s="263"/>
      <c r="U1080" s="263"/>
      <c r="V1080" s="263"/>
      <c r="W1080" s="263"/>
      <c r="X1080" s="263"/>
      <c r="Y1080" s="295"/>
      <c r="Z1080" s="296">
        <v>5.99</v>
      </c>
      <c r="AA1080" s="290" t="s">
        <v>268</v>
      </c>
      <c r="AB1080" s="143"/>
      <c r="AC1080" s="72" t="s">
        <v>3370</v>
      </c>
      <c r="AD1080" s="72" t="s">
        <v>498</v>
      </c>
      <c r="AE1080" s="74" t="str">
        <f t="shared" si="57"/>
        <v>3</v>
      </c>
      <c r="AF1080" s="74">
        <v>4.2</v>
      </c>
      <c r="AG1080" s="75">
        <f t="shared" ref="AG1080:AG1084" si="125">AF1080*0.45+AF1080</f>
        <v>6.09</v>
      </c>
      <c r="AH1080" s="55">
        <f t="shared" si="2"/>
        <v>-5.391</v>
      </c>
      <c r="AI1080" s="55">
        <f t="shared" si="9"/>
        <v>5.88</v>
      </c>
      <c r="AJ1080" s="41">
        <f t="shared" si="3"/>
        <v>0.2988313856</v>
      </c>
      <c r="AK1080" s="55"/>
      <c r="AL1080" s="55"/>
      <c r="AM1080" s="55"/>
      <c r="AN1080" s="55"/>
      <c r="AO1080" s="55"/>
      <c r="AP1080" s="55"/>
      <c r="AQ1080" s="55"/>
      <c r="AR1080" s="55"/>
    </row>
    <row r="1081" ht="15.75" customHeight="1">
      <c r="A1081" s="297"/>
      <c r="B1081" s="143" t="s">
        <v>45</v>
      </c>
      <c r="C1081" s="298" t="s">
        <v>5016</v>
      </c>
      <c r="D1081" s="299" t="s">
        <v>5017</v>
      </c>
      <c r="E1081" s="290">
        <v>0.0</v>
      </c>
      <c r="F1081" s="290">
        <v>0.0</v>
      </c>
      <c r="G1081" s="290" t="s">
        <v>86</v>
      </c>
      <c r="H1081" s="299" t="s">
        <v>5018</v>
      </c>
      <c r="I1081" s="117" t="s">
        <v>5019</v>
      </c>
      <c r="J1081" s="293"/>
      <c r="K1081" s="293"/>
      <c r="L1081" s="293"/>
      <c r="M1081" s="263"/>
      <c r="N1081" s="290">
        <v>0.0</v>
      </c>
      <c r="O1081" s="395">
        <v>0.0</v>
      </c>
      <c r="P1081" s="294"/>
      <c r="Q1081" s="294"/>
      <c r="R1081" s="294"/>
      <c r="S1081" s="263"/>
      <c r="T1081" s="263"/>
      <c r="U1081" s="263"/>
      <c r="V1081" s="263"/>
      <c r="W1081" s="263"/>
      <c r="X1081" s="263"/>
      <c r="Y1081" s="295"/>
      <c r="Z1081" s="296">
        <v>6.49</v>
      </c>
      <c r="AA1081" s="290" t="s">
        <v>268</v>
      </c>
      <c r="AB1081" s="332"/>
      <c r="AC1081" s="72" t="s">
        <v>3370</v>
      </c>
      <c r="AD1081" s="72" t="s">
        <v>498</v>
      </c>
      <c r="AE1081" s="55" t="str">
        <f t="shared" si="57"/>
        <v>3</v>
      </c>
      <c r="AF1081" s="74">
        <v>4.2</v>
      </c>
      <c r="AG1081" s="75">
        <f t="shared" si="125"/>
        <v>6.09</v>
      </c>
      <c r="AH1081" s="55">
        <f t="shared" si="2"/>
        <v>-5.841</v>
      </c>
      <c r="AI1081" s="55">
        <f t="shared" si="9"/>
        <v>5.88</v>
      </c>
      <c r="AJ1081" s="41">
        <f t="shared" si="3"/>
        <v>0.3528505393</v>
      </c>
      <c r="AK1081" s="74"/>
      <c r="AL1081" s="74"/>
      <c r="AM1081" s="74"/>
      <c r="AN1081" s="74"/>
      <c r="AO1081" s="74"/>
      <c r="AP1081" s="74"/>
      <c r="AQ1081" s="74"/>
      <c r="AR1081" s="74"/>
    </row>
    <row r="1082" ht="15.75" customHeight="1">
      <c r="A1082" s="290"/>
      <c r="B1082" s="263" t="s">
        <v>45</v>
      </c>
      <c r="C1082" s="291" t="s">
        <v>5020</v>
      </c>
      <c r="D1082" s="299" t="s">
        <v>5021</v>
      </c>
      <c r="E1082" s="333">
        <v>0.0</v>
      </c>
      <c r="F1082" s="290">
        <v>0.0</v>
      </c>
      <c r="G1082" s="290" t="s">
        <v>86</v>
      </c>
      <c r="H1082" s="299" t="s">
        <v>5022</v>
      </c>
      <c r="I1082" s="117" t="s">
        <v>5023</v>
      </c>
      <c r="J1082" s="293"/>
      <c r="K1082" s="293"/>
      <c r="L1082" s="293"/>
      <c r="M1082" s="263"/>
      <c r="N1082" s="290">
        <v>0.0</v>
      </c>
      <c r="O1082" s="395">
        <v>0.0</v>
      </c>
      <c r="P1082" s="294"/>
      <c r="Q1082" s="294"/>
      <c r="R1082" s="294"/>
      <c r="S1082" s="263"/>
      <c r="T1082" s="263"/>
      <c r="U1082" s="263"/>
      <c r="V1082" s="263"/>
      <c r="W1082" s="263"/>
      <c r="X1082" s="263"/>
      <c r="Y1082" s="295"/>
      <c r="Z1082" s="296">
        <v>0.79</v>
      </c>
      <c r="AA1082" s="290" t="s">
        <v>97</v>
      </c>
      <c r="AB1082" s="143" t="s">
        <v>5024</v>
      </c>
      <c r="AC1082" s="72" t="s">
        <v>3370</v>
      </c>
      <c r="AD1082" s="72" t="s">
        <v>92</v>
      </c>
      <c r="AE1082" s="55" t="str">
        <f t="shared" si="57"/>
        <v>6</v>
      </c>
      <c r="AF1082" s="74">
        <v>0.51</v>
      </c>
      <c r="AG1082" s="75">
        <f t="shared" si="125"/>
        <v>0.7395</v>
      </c>
      <c r="AH1082" s="55">
        <f t="shared" si="2"/>
        <v>-0.711</v>
      </c>
      <c r="AI1082" s="55">
        <f t="shared" si="9"/>
        <v>0.714</v>
      </c>
      <c r="AJ1082" s="41">
        <f t="shared" si="3"/>
        <v>0.3544303797</v>
      </c>
      <c r="AK1082" s="55"/>
      <c r="AL1082" s="55"/>
      <c r="AM1082" s="55"/>
      <c r="AN1082" s="55"/>
      <c r="AO1082" s="55"/>
      <c r="AP1082" s="55"/>
      <c r="AQ1082" s="55"/>
      <c r="AR1082" s="55"/>
    </row>
    <row r="1083" ht="15.75" customHeight="1">
      <c r="A1083" s="329"/>
      <c r="B1083" s="295" t="s">
        <v>45</v>
      </c>
      <c r="C1083" s="385" t="s">
        <v>5025</v>
      </c>
      <c r="D1083" s="334" t="s">
        <v>5026</v>
      </c>
      <c r="E1083" s="333">
        <v>0.0</v>
      </c>
      <c r="F1083" s="290">
        <v>0.0</v>
      </c>
      <c r="G1083" s="290" t="s">
        <v>86</v>
      </c>
      <c r="H1083" s="334" t="s">
        <v>5027</v>
      </c>
      <c r="I1083" s="480" t="s">
        <v>5028</v>
      </c>
      <c r="J1083" s="481"/>
      <c r="K1083" s="481"/>
      <c r="L1083" s="481"/>
      <c r="M1083" s="295"/>
      <c r="N1083" s="290">
        <v>0.0</v>
      </c>
      <c r="O1083" s="482">
        <v>0.0</v>
      </c>
      <c r="P1083" s="327"/>
      <c r="Q1083" s="327"/>
      <c r="R1083" s="327"/>
      <c r="S1083" s="295"/>
      <c r="T1083" s="295"/>
      <c r="U1083" s="295"/>
      <c r="V1083" s="295"/>
      <c r="W1083" s="295"/>
      <c r="X1083" s="295"/>
      <c r="Y1083" s="295"/>
      <c r="Z1083" s="437">
        <v>1.75</v>
      </c>
      <c r="AA1083" s="329" t="s">
        <v>268</v>
      </c>
      <c r="AB1083" s="104" t="s">
        <v>5029</v>
      </c>
      <c r="AC1083" s="154" t="s">
        <v>3370</v>
      </c>
      <c r="AD1083" s="154" t="s">
        <v>92</v>
      </c>
      <c r="AE1083" s="55" t="str">
        <f t="shared" si="57"/>
        <v>6</v>
      </c>
      <c r="AF1083" s="150">
        <v>1.05</v>
      </c>
      <c r="AG1083" s="75">
        <f t="shared" si="125"/>
        <v>1.5225</v>
      </c>
      <c r="AH1083" s="55">
        <f t="shared" si="2"/>
        <v>-1.575</v>
      </c>
      <c r="AI1083" s="55">
        <f t="shared" si="9"/>
        <v>1.47</v>
      </c>
      <c r="AJ1083" s="41">
        <f t="shared" si="3"/>
        <v>0.4</v>
      </c>
      <c r="AK1083" s="55"/>
      <c r="AL1083" s="55"/>
      <c r="AM1083" s="55"/>
      <c r="AN1083" s="55"/>
      <c r="AO1083" s="55"/>
      <c r="AP1083" s="55"/>
      <c r="AQ1083" s="55"/>
      <c r="AR1083" s="55"/>
    </row>
    <row r="1084" ht="15.75" customHeight="1">
      <c r="A1084" s="329"/>
      <c r="B1084" s="295" t="s">
        <v>45</v>
      </c>
      <c r="C1084" s="385" t="s">
        <v>5030</v>
      </c>
      <c r="D1084" s="334" t="s">
        <v>5031</v>
      </c>
      <c r="E1084" s="333">
        <v>0.0</v>
      </c>
      <c r="F1084" s="290">
        <v>0.0</v>
      </c>
      <c r="G1084" s="290" t="s">
        <v>86</v>
      </c>
      <c r="H1084" s="334" t="s">
        <v>5032</v>
      </c>
      <c r="I1084" s="480" t="s">
        <v>5033</v>
      </c>
      <c r="J1084" s="481"/>
      <c r="K1084" s="481"/>
      <c r="L1084" s="481"/>
      <c r="M1084" s="295"/>
      <c r="N1084" s="290">
        <v>0.0</v>
      </c>
      <c r="O1084" s="482">
        <v>0.0</v>
      </c>
      <c r="P1084" s="327"/>
      <c r="Q1084" s="327"/>
      <c r="R1084" s="327"/>
      <c r="S1084" s="295"/>
      <c r="T1084" s="295"/>
      <c r="U1084" s="295"/>
      <c r="V1084" s="295"/>
      <c r="W1084" s="295"/>
      <c r="X1084" s="295"/>
      <c r="Y1084" s="295"/>
      <c r="Z1084" s="437">
        <v>3.99</v>
      </c>
      <c r="AA1084" s="329" t="s">
        <v>268</v>
      </c>
      <c r="AB1084" s="104" t="s">
        <v>5034</v>
      </c>
      <c r="AC1084" s="154" t="s">
        <v>3370</v>
      </c>
      <c r="AD1084" s="154" t="s">
        <v>498</v>
      </c>
      <c r="AE1084" s="74" t="str">
        <f t="shared" si="57"/>
        <v>3</v>
      </c>
      <c r="AF1084" s="150">
        <v>2.65</v>
      </c>
      <c r="AG1084" s="75">
        <f t="shared" si="125"/>
        <v>3.8425</v>
      </c>
      <c r="AH1084" s="55">
        <f t="shared" si="2"/>
        <v>-3.591</v>
      </c>
      <c r="AI1084" s="55">
        <f t="shared" si="9"/>
        <v>3.71</v>
      </c>
      <c r="AJ1084" s="41">
        <f t="shared" si="3"/>
        <v>0.335839599</v>
      </c>
      <c r="AK1084" s="55"/>
      <c r="AL1084" s="55"/>
      <c r="AM1084" s="55"/>
      <c r="AN1084" s="55"/>
      <c r="AO1084" s="55"/>
      <c r="AP1084" s="55"/>
      <c r="AQ1084" s="55"/>
      <c r="AR1084" s="55"/>
    </row>
    <row r="1085" ht="15.75" customHeight="1">
      <c r="A1085" s="220"/>
      <c r="B1085" s="286" t="s">
        <v>45</v>
      </c>
      <c r="C1085" s="483" t="s">
        <v>5035</v>
      </c>
      <c r="D1085" s="87" t="s">
        <v>5036</v>
      </c>
      <c r="E1085" s="397">
        <v>1.0</v>
      </c>
      <c r="F1085" s="300">
        <v>0.0</v>
      </c>
      <c r="G1085" s="300" t="s">
        <v>47</v>
      </c>
      <c r="H1085" s="94" t="s">
        <v>5037</v>
      </c>
      <c r="I1085" s="230" t="s">
        <v>5038</v>
      </c>
      <c r="J1085" s="302"/>
      <c r="K1085" s="302"/>
      <c r="L1085" s="302"/>
      <c r="M1085" s="255"/>
      <c r="N1085" s="300">
        <v>1.0</v>
      </c>
      <c r="O1085" s="398">
        <v>1000.0</v>
      </c>
      <c r="P1085" s="303"/>
      <c r="Q1085" s="303"/>
      <c r="R1085" s="303"/>
      <c r="S1085" s="255"/>
      <c r="T1085" s="255"/>
      <c r="U1085" s="255"/>
      <c r="V1085" s="255"/>
      <c r="W1085" s="255"/>
      <c r="X1085" s="255"/>
      <c r="Y1085" s="277"/>
      <c r="Z1085" s="304">
        <v>4.89</v>
      </c>
      <c r="AA1085" s="300" t="s">
        <v>268</v>
      </c>
      <c r="AB1085" s="84" t="s">
        <v>5039</v>
      </c>
      <c r="AC1085" s="54" t="s">
        <v>3370</v>
      </c>
      <c r="AD1085" s="54" t="s">
        <v>92</v>
      </c>
      <c r="AE1085" s="55" t="str">
        <f t="shared" si="57"/>
        <v>6</v>
      </c>
      <c r="AF1085" s="55">
        <v>3.21</v>
      </c>
      <c r="AG1085" s="56">
        <f>AF1085*0.4+AF1085</f>
        <v>4.494</v>
      </c>
      <c r="AH1085" s="55">
        <f t="shared" si="2"/>
        <v>-4.401</v>
      </c>
      <c r="AI1085" s="55">
        <f t="shared" si="9"/>
        <v>4.494</v>
      </c>
      <c r="AJ1085" s="41">
        <f t="shared" si="3"/>
        <v>0.3435582822</v>
      </c>
      <c r="AK1085" s="55"/>
      <c r="AL1085" s="55"/>
      <c r="AM1085" s="55"/>
      <c r="AN1085" s="55"/>
      <c r="AO1085" s="55"/>
      <c r="AP1085" s="55"/>
      <c r="AQ1085" s="55"/>
      <c r="AR1085" s="55"/>
    </row>
    <row r="1086" ht="15.75" customHeight="1">
      <c r="A1086" s="290"/>
      <c r="B1086" s="263" t="s">
        <v>45</v>
      </c>
      <c r="C1086" s="291" t="s">
        <v>5040</v>
      </c>
      <c r="D1086" s="292" t="s">
        <v>5041</v>
      </c>
      <c r="E1086" s="333">
        <v>0.0</v>
      </c>
      <c r="F1086" s="290">
        <v>0.0</v>
      </c>
      <c r="G1086" s="290" t="s">
        <v>86</v>
      </c>
      <c r="H1086" s="292" t="s">
        <v>5042</v>
      </c>
      <c r="I1086" s="117" t="s">
        <v>5043</v>
      </c>
      <c r="J1086" s="293"/>
      <c r="K1086" s="293"/>
      <c r="L1086" s="293"/>
      <c r="M1086" s="263"/>
      <c r="N1086" s="290">
        <v>0.0</v>
      </c>
      <c r="O1086" s="395">
        <v>0.0</v>
      </c>
      <c r="P1086" s="294"/>
      <c r="Q1086" s="294"/>
      <c r="R1086" s="294"/>
      <c r="S1086" s="263"/>
      <c r="T1086" s="263"/>
      <c r="U1086" s="263"/>
      <c r="V1086" s="263"/>
      <c r="W1086" s="263"/>
      <c r="X1086" s="263"/>
      <c r="Y1086" s="295"/>
      <c r="Z1086" s="296">
        <v>0.79</v>
      </c>
      <c r="AA1086" s="290" t="s">
        <v>268</v>
      </c>
      <c r="AB1086" s="104" t="s">
        <v>5044</v>
      </c>
      <c r="AC1086" s="72" t="s">
        <v>3370</v>
      </c>
      <c r="AD1086" s="72" t="s">
        <v>92</v>
      </c>
      <c r="AE1086" s="55" t="str">
        <f t="shared" si="57"/>
        <v>6</v>
      </c>
      <c r="AF1086" s="74">
        <v>0.5</v>
      </c>
      <c r="AG1086" s="80">
        <f t="shared" ref="AG1086:AG1096" si="126">AF1086*0.45+AF1086</f>
        <v>0.725</v>
      </c>
      <c r="AH1086" s="55">
        <f t="shared" si="2"/>
        <v>-0.711</v>
      </c>
      <c r="AI1086" s="55">
        <f t="shared" si="9"/>
        <v>0.7</v>
      </c>
      <c r="AJ1086" s="41">
        <f t="shared" si="3"/>
        <v>0.3670886076</v>
      </c>
      <c r="AK1086" s="55"/>
      <c r="AL1086" s="55"/>
      <c r="AM1086" s="55"/>
      <c r="AN1086" s="55"/>
      <c r="AO1086" s="55"/>
      <c r="AP1086" s="55"/>
      <c r="AQ1086" s="55"/>
      <c r="AR1086" s="55"/>
    </row>
    <row r="1087" ht="15.75" customHeight="1">
      <c r="A1087" s="297"/>
      <c r="B1087" s="252" t="s">
        <v>45</v>
      </c>
      <c r="C1087" s="298" t="s">
        <v>5045</v>
      </c>
      <c r="D1087" s="299" t="s">
        <v>5046</v>
      </c>
      <c r="E1087" s="333">
        <v>0.0</v>
      </c>
      <c r="F1087" s="290">
        <v>0.0</v>
      </c>
      <c r="G1087" s="290" t="s">
        <v>86</v>
      </c>
      <c r="H1087" s="292" t="s">
        <v>4986</v>
      </c>
      <c r="I1087" s="117" t="s">
        <v>5047</v>
      </c>
      <c r="J1087" s="293"/>
      <c r="K1087" s="293"/>
      <c r="L1087" s="293"/>
      <c r="M1087" s="263"/>
      <c r="N1087" s="290">
        <v>0.0</v>
      </c>
      <c r="O1087" s="395">
        <v>0.0</v>
      </c>
      <c r="P1087" s="294"/>
      <c r="Q1087" s="294"/>
      <c r="R1087" s="294"/>
      <c r="S1087" s="263"/>
      <c r="T1087" s="263"/>
      <c r="U1087" s="263"/>
      <c r="V1087" s="263"/>
      <c r="W1087" s="263"/>
      <c r="X1087" s="263"/>
      <c r="Y1087" s="295"/>
      <c r="Z1087" s="296">
        <v>0.79</v>
      </c>
      <c r="AA1087" s="290" t="s">
        <v>268</v>
      </c>
      <c r="AB1087" s="71" t="s">
        <v>5048</v>
      </c>
      <c r="AC1087" s="72" t="s">
        <v>3370</v>
      </c>
      <c r="AD1087" s="72" t="s">
        <v>99</v>
      </c>
      <c r="AE1087" s="55" t="str">
        <f t="shared" si="57"/>
        <v>12</v>
      </c>
      <c r="AF1087" s="74">
        <v>0.53</v>
      </c>
      <c r="AG1087" s="80">
        <f t="shared" si="126"/>
        <v>0.7685</v>
      </c>
      <c r="AH1087" s="55">
        <f t="shared" si="2"/>
        <v>-0.711</v>
      </c>
      <c r="AI1087" s="55">
        <f t="shared" si="9"/>
        <v>0.742</v>
      </c>
      <c r="AJ1087" s="41">
        <f t="shared" si="3"/>
        <v>0.3291139241</v>
      </c>
      <c r="AK1087" s="55"/>
      <c r="AL1087" s="55"/>
      <c r="AM1087" s="55"/>
      <c r="AN1087" s="55"/>
      <c r="AO1087" s="55"/>
      <c r="AP1087" s="55"/>
      <c r="AQ1087" s="55"/>
      <c r="AR1087" s="55"/>
    </row>
    <row r="1088" ht="15.75" customHeight="1">
      <c r="A1088" s="305"/>
      <c r="B1088" s="258" t="s">
        <v>45</v>
      </c>
      <c r="C1088" s="306" t="s">
        <v>5049</v>
      </c>
      <c r="D1088" s="315" t="s">
        <v>5050</v>
      </c>
      <c r="E1088" s="396">
        <v>0.0</v>
      </c>
      <c r="F1088" s="305">
        <v>0.0</v>
      </c>
      <c r="G1088" s="305" t="s">
        <v>86</v>
      </c>
      <c r="H1088" s="315" t="s">
        <v>5051</v>
      </c>
      <c r="I1088" s="307" t="s">
        <v>5052</v>
      </c>
      <c r="J1088" s="308"/>
      <c r="K1088" s="308"/>
      <c r="L1088" s="308"/>
      <c r="M1088" s="258"/>
      <c r="N1088" s="305">
        <v>0.0</v>
      </c>
      <c r="O1088" s="394">
        <v>0.0</v>
      </c>
      <c r="P1088" s="309"/>
      <c r="Q1088" s="309"/>
      <c r="R1088" s="309"/>
      <c r="S1088" s="258"/>
      <c r="T1088" s="258"/>
      <c r="U1088" s="258"/>
      <c r="V1088" s="258"/>
      <c r="W1088" s="258"/>
      <c r="X1088" s="258"/>
      <c r="Y1088" s="310"/>
      <c r="Z1088" s="311">
        <v>0.79</v>
      </c>
      <c r="AA1088" s="305" t="s">
        <v>97</v>
      </c>
      <c r="AB1088" s="37" t="s">
        <v>5053</v>
      </c>
      <c r="AC1088" s="93" t="s">
        <v>3370</v>
      </c>
      <c r="AD1088" s="93" t="s">
        <v>92</v>
      </c>
      <c r="AE1088" s="39" t="str">
        <f t="shared" si="57"/>
        <v>6</v>
      </c>
      <c r="AF1088" s="39">
        <v>0.53</v>
      </c>
      <c r="AG1088" s="80">
        <f t="shared" si="126"/>
        <v>0.7685</v>
      </c>
      <c r="AH1088" s="55">
        <f t="shared" si="2"/>
        <v>-0.711</v>
      </c>
      <c r="AI1088" s="55">
        <f t="shared" si="9"/>
        <v>0.742</v>
      </c>
      <c r="AJ1088" s="41">
        <f t="shared" si="3"/>
        <v>0.3291139241</v>
      </c>
      <c r="AK1088" s="74"/>
      <c r="AL1088" s="74"/>
      <c r="AM1088" s="74"/>
      <c r="AN1088" s="74"/>
      <c r="AO1088" s="74"/>
      <c r="AP1088" s="74"/>
      <c r="AQ1088" s="74"/>
      <c r="AR1088" s="74"/>
    </row>
    <row r="1089" ht="15.75" customHeight="1">
      <c r="A1089" s="305"/>
      <c r="B1089" s="258" t="s">
        <v>45</v>
      </c>
      <c r="C1089" s="306" t="s">
        <v>5054</v>
      </c>
      <c r="D1089" s="315" t="s">
        <v>5055</v>
      </c>
      <c r="E1089" s="396">
        <v>0.0</v>
      </c>
      <c r="F1089" s="305">
        <v>0.0</v>
      </c>
      <c r="G1089" s="305" t="s">
        <v>86</v>
      </c>
      <c r="H1089" s="315" t="s">
        <v>5056</v>
      </c>
      <c r="I1089" s="307" t="s">
        <v>5052</v>
      </c>
      <c r="J1089" s="308"/>
      <c r="K1089" s="308"/>
      <c r="L1089" s="308"/>
      <c r="M1089" s="258"/>
      <c r="N1089" s="305">
        <v>0.0</v>
      </c>
      <c r="O1089" s="394">
        <v>0.0</v>
      </c>
      <c r="P1089" s="309"/>
      <c r="Q1089" s="309"/>
      <c r="R1089" s="309"/>
      <c r="S1089" s="258"/>
      <c r="T1089" s="258"/>
      <c r="U1089" s="258"/>
      <c r="V1089" s="258"/>
      <c r="W1089" s="258"/>
      <c r="X1089" s="258"/>
      <c r="Y1089" s="310"/>
      <c r="Z1089" s="311">
        <v>0.79</v>
      </c>
      <c r="AA1089" s="305" t="s">
        <v>97</v>
      </c>
      <c r="AB1089" s="37" t="s">
        <v>5057</v>
      </c>
      <c r="AC1089" s="93" t="s">
        <v>3370</v>
      </c>
      <c r="AD1089" s="93" t="s">
        <v>92</v>
      </c>
      <c r="AE1089" s="39" t="str">
        <f t="shared" si="57"/>
        <v>6</v>
      </c>
      <c r="AF1089" s="39">
        <v>0.53</v>
      </c>
      <c r="AG1089" s="80">
        <f t="shared" si="126"/>
        <v>0.7685</v>
      </c>
      <c r="AH1089" s="55">
        <f t="shared" si="2"/>
        <v>-0.711</v>
      </c>
      <c r="AI1089" s="55">
        <f t="shared" si="9"/>
        <v>0.742</v>
      </c>
      <c r="AJ1089" s="41">
        <f t="shared" si="3"/>
        <v>0.3291139241</v>
      </c>
      <c r="AK1089" s="55"/>
      <c r="AL1089" s="55"/>
      <c r="AM1089" s="55"/>
      <c r="AN1089" s="55"/>
      <c r="AO1089" s="55"/>
      <c r="AP1089" s="55"/>
      <c r="AQ1089" s="55"/>
      <c r="AR1089" s="55"/>
    </row>
    <row r="1090" ht="15.75" customHeight="1">
      <c r="A1090" s="305"/>
      <c r="B1090" s="258" t="s">
        <v>45</v>
      </c>
      <c r="C1090" s="306" t="s">
        <v>5058</v>
      </c>
      <c r="D1090" s="315" t="s">
        <v>5059</v>
      </c>
      <c r="E1090" s="396">
        <v>0.0</v>
      </c>
      <c r="F1090" s="305">
        <v>0.0</v>
      </c>
      <c r="G1090" s="305" t="s">
        <v>86</v>
      </c>
      <c r="H1090" s="315" t="s">
        <v>5060</v>
      </c>
      <c r="I1090" s="307" t="s">
        <v>506</v>
      </c>
      <c r="J1090" s="308"/>
      <c r="K1090" s="308"/>
      <c r="L1090" s="308"/>
      <c r="M1090" s="258"/>
      <c r="N1090" s="305">
        <v>0.0</v>
      </c>
      <c r="O1090" s="394">
        <v>0.0</v>
      </c>
      <c r="P1090" s="309"/>
      <c r="Q1090" s="309"/>
      <c r="R1090" s="309"/>
      <c r="S1090" s="258"/>
      <c r="T1090" s="258"/>
      <c r="U1090" s="258"/>
      <c r="V1090" s="258"/>
      <c r="W1090" s="258"/>
      <c r="X1090" s="258"/>
      <c r="Y1090" s="310"/>
      <c r="Z1090" s="311">
        <v>0.79</v>
      </c>
      <c r="AA1090" s="305" t="s">
        <v>97</v>
      </c>
      <c r="AB1090" s="37" t="s">
        <v>5061</v>
      </c>
      <c r="AC1090" s="93" t="s">
        <v>3370</v>
      </c>
      <c r="AD1090" s="93" t="s">
        <v>92</v>
      </c>
      <c r="AE1090" s="39" t="str">
        <f t="shared" si="57"/>
        <v>6</v>
      </c>
      <c r="AF1090" s="39">
        <v>0.53</v>
      </c>
      <c r="AG1090" s="80">
        <f t="shared" si="126"/>
        <v>0.7685</v>
      </c>
      <c r="AH1090" s="55">
        <f t="shared" si="2"/>
        <v>-0.711</v>
      </c>
      <c r="AI1090" s="55">
        <f t="shared" si="9"/>
        <v>0.742</v>
      </c>
      <c r="AJ1090" s="41">
        <f t="shared" si="3"/>
        <v>0.3291139241</v>
      </c>
      <c r="AK1090" s="55"/>
      <c r="AL1090" s="55"/>
      <c r="AM1090" s="55"/>
      <c r="AN1090" s="55"/>
      <c r="AO1090" s="55"/>
      <c r="AP1090" s="55"/>
      <c r="AQ1090" s="55"/>
      <c r="AR1090" s="55"/>
    </row>
    <row r="1091" ht="15.75" customHeight="1">
      <c r="A1091" s="305"/>
      <c r="B1091" s="258" t="s">
        <v>45</v>
      </c>
      <c r="C1091" s="306" t="s">
        <v>5062</v>
      </c>
      <c r="D1091" s="315" t="s">
        <v>5063</v>
      </c>
      <c r="E1091" s="396">
        <v>0.0</v>
      </c>
      <c r="F1091" s="305">
        <v>0.0</v>
      </c>
      <c r="G1091" s="305" t="s">
        <v>86</v>
      </c>
      <c r="H1091" s="315" t="s">
        <v>5064</v>
      </c>
      <c r="I1091" s="307" t="s">
        <v>5052</v>
      </c>
      <c r="J1091" s="308"/>
      <c r="K1091" s="308"/>
      <c r="L1091" s="308"/>
      <c r="M1091" s="258"/>
      <c r="N1091" s="305">
        <v>0.0</v>
      </c>
      <c r="O1091" s="394">
        <v>0.0</v>
      </c>
      <c r="P1091" s="309"/>
      <c r="Q1091" s="309"/>
      <c r="R1091" s="309"/>
      <c r="S1091" s="258"/>
      <c r="T1091" s="258"/>
      <c r="U1091" s="258"/>
      <c r="V1091" s="258"/>
      <c r="W1091" s="258"/>
      <c r="X1091" s="258"/>
      <c r="Y1091" s="310"/>
      <c r="Z1091" s="311">
        <v>0.79</v>
      </c>
      <c r="AA1091" s="305" t="s">
        <v>97</v>
      </c>
      <c r="AB1091" s="186" t="s">
        <v>5065</v>
      </c>
      <c r="AC1091" s="93" t="s">
        <v>3370</v>
      </c>
      <c r="AD1091" s="93" t="s">
        <v>92</v>
      </c>
      <c r="AE1091" s="39" t="str">
        <f t="shared" si="57"/>
        <v>6</v>
      </c>
      <c r="AF1091" s="39">
        <v>0.53</v>
      </c>
      <c r="AG1091" s="80">
        <f t="shared" si="126"/>
        <v>0.7685</v>
      </c>
      <c r="AH1091" s="55">
        <f t="shared" si="2"/>
        <v>-0.711</v>
      </c>
      <c r="AI1091" s="55">
        <f t="shared" si="9"/>
        <v>0.742</v>
      </c>
      <c r="AJ1091" s="41">
        <f t="shared" si="3"/>
        <v>0.3291139241</v>
      </c>
      <c r="AK1091" s="74"/>
      <c r="AL1091" s="74"/>
      <c r="AM1091" s="74"/>
      <c r="AN1091" s="74"/>
      <c r="AO1091" s="74"/>
      <c r="AP1091" s="74"/>
      <c r="AQ1091" s="74"/>
      <c r="AR1091" s="74"/>
    </row>
    <row r="1092" ht="15.75" customHeight="1">
      <c r="A1092" s="305"/>
      <c r="B1092" s="258" t="s">
        <v>45</v>
      </c>
      <c r="C1092" s="306" t="s">
        <v>5066</v>
      </c>
      <c r="D1092" s="315" t="s">
        <v>5067</v>
      </c>
      <c r="E1092" s="396">
        <v>0.0</v>
      </c>
      <c r="F1092" s="305">
        <v>0.0</v>
      </c>
      <c r="G1092" s="305" t="s">
        <v>86</v>
      </c>
      <c r="H1092" s="315" t="s">
        <v>5068</v>
      </c>
      <c r="I1092" s="307" t="s">
        <v>5052</v>
      </c>
      <c r="J1092" s="308"/>
      <c r="K1092" s="308"/>
      <c r="L1092" s="308"/>
      <c r="M1092" s="258"/>
      <c r="N1092" s="305">
        <v>0.0</v>
      </c>
      <c r="O1092" s="394">
        <v>0.0</v>
      </c>
      <c r="P1092" s="309"/>
      <c r="Q1092" s="309"/>
      <c r="R1092" s="309"/>
      <c r="S1092" s="258"/>
      <c r="T1092" s="258"/>
      <c r="U1092" s="258"/>
      <c r="V1092" s="258"/>
      <c r="W1092" s="258"/>
      <c r="X1092" s="258"/>
      <c r="Y1092" s="310"/>
      <c r="Z1092" s="311">
        <v>0.79</v>
      </c>
      <c r="AA1092" s="305" t="s">
        <v>97</v>
      </c>
      <c r="AB1092" s="186" t="s">
        <v>5069</v>
      </c>
      <c r="AC1092" s="93" t="s">
        <v>3370</v>
      </c>
      <c r="AD1092" s="93" t="s">
        <v>92</v>
      </c>
      <c r="AE1092" s="39" t="str">
        <f t="shared" si="57"/>
        <v>6</v>
      </c>
      <c r="AF1092" s="39">
        <v>0.53</v>
      </c>
      <c r="AG1092" s="80">
        <f t="shared" si="126"/>
        <v>0.7685</v>
      </c>
      <c r="AH1092" s="55">
        <f t="shared" si="2"/>
        <v>-0.711</v>
      </c>
      <c r="AI1092" s="55">
        <f t="shared" si="9"/>
        <v>0.742</v>
      </c>
      <c r="AJ1092" s="41">
        <f t="shared" si="3"/>
        <v>0.3291139241</v>
      </c>
      <c r="AK1092" s="74"/>
      <c r="AL1092" s="74"/>
      <c r="AM1092" s="74"/>
      <c r="AN1092" s="74"/>
      <c r="AO1092" s="74"/>
      <c r="AP1092" s="74"/>
      <c r="AQ1092" s="74"/>
      <c r="AR1092" s="74"/>
    </row>
    <row r="1093" ht="15.75" customHeight="1">
      <c r="A1093" s="297"/>
      <c r="B1093" s="252" t="s">
        <v>45</v>
      </c>
      <c r="C1093" s="337" t="s">
        <v>5070</v>
      </c>
      <c r="D1093" s="299" t="s">
        <v>5071</v>
      </c>
      <c r="E1093" s="333">
        <v>0.0</v>
      </c>
      <c r="F1093" s="290">
        <v>0.0</v>
      </c>
      <c r="G1093" s="290" t="s">
        <v>86</v>
      </c>
      <c r="H1093" s="292" t="s">
        <v>2259</v>
      </c>
      <c r="I1093" s="117" t="s">
        <v>2260</v>
      </c>
      <c r="J1093" s="293"/>
      <c r="K1093" s="293"/>
      <c r="L1093" s="293"/>
      <c r="M1093" s="263"/>
      <c r="N1093" s="290">
        <v>0.0</v>
      </c>
      <c r="O1093" s="395">
        <v>0.0</v>
      </c>
      <c r="P1093" s="294"/>
      <c r="Q1093" s="294"/>
      <c r="R1093" s="294"/>
      <c r="S1093" s="263"/>
      <c r="T1093" s="263"/>
      <c r="U1093" s="263"/>
      <c r="V1093" s="263"/>
      <c r="W1093" s="263"/>
      <c r="X1093" s="263"/>
      <c r="Y1093" s="295"/>
      <c r="Z1093" s="296">
        <v>3.99</v>
      </c>
      <c r="AA1093" s="290" t="s">
        <v>268</v>
      </c>
      <c r="AB1093" s="71" t="s">
        <v>5072</v>
      </c>
      <c r="AC1093" s="72" t="s">
        <v>3370</v>
      </c>
      <c r="AD1093" s="72" t="s">
        <v>498</v>
      </c>
      <c r="AE1093" s="74" t="str">
        <f t="shared" si="57"/>
        <v>3</v>
      </c>
      <c r="AF1093" s="74">
        <v>2.63</v>
      </c>
      <c r="AG1093" s="80">
        <f t="shared" si="126"/>
        <v>3.8135</v>
      </c>
      <c r="AH1093" s="55">
        <f t="shared" si="2"/>
        <v>-3.591</v>
      </c>
      <c r="AI1093" s="55">
        <f t="shared" si="9"/>
        <v>3.682</v>
      </c>
      <c r="AJ1093" s="41">
        <f t="shared" si="3"/>
        <v>0.3408521303</v>
      </c>
      <c r="AK1093" s="55"/>
      <c r="AL1093" s="55"/>
      <c r="AM1093" s="55"/>
      <c r="AN1093" s="55"/>
      <c r="AO1093" s="55"/>
      <c r="AP1093" s="55"/>
      <c r="AQ1093" s="55"/>
      <c r="AR1093" s="55"/>
    </row>
    <row r="1094" ht="15.75" customHeight="1">
      <c r="A1094" s="297"/>
      <c r="B1094" s="252" t="s">
        <v>45</v>
      </c>
      <c r="C1094" s="298" t="s">
        <v>5073</v>
      </c>
      <c r="D1094" s="299" t="s">
        <v>5074</v>
      </c>
      <c r="E1094" s="333">
        <v>0.0</v>
      </c>
      <c r="F1094" s="290">
        <v>0.0</v>
      </c>
      <c r="G1094" s="290" t="s">
        <v>86</v>
      </c>
      <c r="H1094" s="292" t="s">
        <v>5075</v>
      </c>
      <c r="I1094" s="117" t="s">
        <v>5076</v>
      </c>
      <c r="J1094" s="293"/>
      <c r="K1094" s="293"/>
      <c r="L1094" s="293"/>
      <c r="M1094" s="263"/>
      <c r="N1094" s="290">
        <v>0.0</v>
      </c>
      <c r="O1094" s="395">
        <v>0.0</v>
      </c>
      <c r="P1094" s="294"/>
      <c r="Q1094" s="294"/>
      <c r="R1094" s="294"/>
      <c r="S1094" s="263"/>
      <c r="T1094" s="263"/>
      <c r="U1094" s="263"/>
      <c r="V1094" s="263"/>
      <c r="W1094" s="263"/>
      <c r="X1094" s="263"/>
      <c r="Y1094" s="295"/>
      <c r="Z1094" s="296">
        <v>0.79</v>
      </c>
      <c r="AA1094" s="290" t="s">
        <v>97</v>
      </c>
      <c r="AB1094" s="71" t="s">
        <v>5077</v>
      </c>
      <c r="AC1094" s="72" t="s">
        <v>3370</v>
      </c>
      <c r="AD1094" s="72" t="s">
        <v>99</v>
      </c>
      <c r="AE1094" s="55" t="str">
        <f t="shared" si="57"/>
        <v>12</v>
      </c>
      <c r="AF1094" s="74">
        <v>0.53</v>
      </c>
      <c r="AG1094" s="80">
        <f t="shared" si="126"/>
        <v>0.7685</v>
      </c>
      <c r="AH1094" s="55">
        <f t="shared" si="2"/>
        <v>-0.711</v>
      </c>
      <c r="AI1094" s="55">
        <f t="shared" si="9"/>
        <v>0.742</v>
      </c>
      <c r="AJ1094" s="41">
        <f t="shared" si="3"/>
        <v>0.3291139241</v>
      </c>
      <c r="AK1094" s="55"/>
      <c r="AL1094" s="55"/>
      <c r="AM1094" s="55"/>
      <c r="AN1094" s="55"/>
      <c r="AO1094" s="55"/>
      <c r="AP1094" s="55"/>
      <c r="AQ1094" s="55"/>
      <c r="AR1094" s="55"/>
    </row>
    <row r="1095" ht="15.75" customHeight="1">
      <c r="A1095" s="305"/>
      <c r="B1095" s="258" t="s">
        <v>45</v>
      </c>
      <c r="C1095" s="314" t="s">
        <v>5078</v>
      </c>
      <c r="D1095" s="315" t="s">
        <v>5079</v>
      </c>
      <c r="E1095" s="396">
        <v>0.0</v>
      </c>
      <c r="F1095" s="305">
        <v>0.0</v>
      </c>
      <c r="G1095" s="305" t="s">
        <v>86</v>
      </c>
      <c r="H1095" s="315" t="s">
        <v>5080</v>
      </c>
      <c r="I1095" s="307" t="s">
        <v>506</v>
      </c>
      <c r="J1095" s="308"/>
      <c r="K1095" s="308"/>
      <c r="L1095" s="308"/>
      <c r="M1095" s="258"/>
      <c r="N1095" s="305">
        <v>0.0</v>
      </c>
      <c r="O1095" s="394">
        <v>0.0</v>
      </c>
      <c r="P1095" s="309"/>
      <c r="Q1095" s="309"/>
      <c r="R1095" s="309"/>
      <c r="S1095" s="258"/>
      <c r="T1095" s="258"/>
      <c r="U1095" s="258"/>
      <c r="V1095" s="258"/>
      <c r="W1095" s="258"/>
      <c r="X1095" s="258"/>
      <c r="Y1095" s="310"/>
      <c r="Z1095" s="311">
        <v>1.05</v>
      </c>
      <c r="AA1095" s="305" t="s">
        <v>256</v>
      </c>
      <c r="AB1095" s="160" t="s">
        <v>5081</v>
      </c>
      <c r="AC1095" s="93" t="s">
        <v>3370</v>
      </c>
      <c r="AD1095" s="93" t="s">
        <v>92</v>
      </c>
      <c r="AE1095" s="39" t="str">
        <f t="shared" si="57"/>
        <v>6</v>
      </c>
      <c r="AF1095" s="39">
        <v>0.75</v>
      </c>
      <c r="AG1095" s="80">
        <f t="shared" si="126"/>
        <v>1.0875</v>
      </c>
      <c r="AH1095" s="55">
        <f t="shared" si="2"/>
        <v>-0.945</v>
      </c>
      <c r="AI1095" s="55">
        <f t="shared" si="9"/>
        <v>1.05</v>
      </c>
      <c r="AJ1095" s="41">
        <f t="shared" si="3"/>
        <v>0.2857142857</v>
      </c>
      <c r="AK1095" s="74"/>
      <c r="AL1095" s="74"/>
      <c r="AM1095" s="74"/>
      <c r="AN1095" s="74"/>
      <c r="AO1095" s="74"/>
      <c r="AP1095" s="74"/>
      <c r="AQ1095" s="74"/>
      <c r="AR1095" s="74"/>
    </row>
    <row r="1096" ht="15.75" customHeight="1">
      <c r="A1096" s="297"/>
      <c r="B1096" s="252" t="s">
        <v>45</v>
      </c>
      <c r="C1096" s="298" t="s">
        <v>5082</v>
      </c>
      <c r="D1096" s="299" t="s">
        <v>5083</v>
      </c>
      <c r="E1096" s="290">
        <v>0.0</v>
      </c>
      <c r="F1096" s="290">
        <v>0.0</v>
      </c>
      <c r="G1096" s="290" t="s">
        <v>86</v>
      </c>
      <c r="H1096" s="292" t="s">
        <v>5084</v>
      </c>
      <c r="I1096" s="117" t="s">
        <v>5085</v>
      </c>
      <c r="J1096" s="293"/>
      <c r="K1096" s="293"/>
      <c r="L1096" s="293"/>
      <c r="M1096" s="263"/>
      <c r="N1096" s="290">
        <v>0.0</v>
      </c>
      <c r="O1096" s="395">
        <v>0.0</v>
      </c>
      <c r="P1096" s="294"/>
      <c r="Q1096" s="294"/>
      <c r="R1096" s="294"/>
      <c r="S1096" s="263"/>
      <c r="T1096" s="263"/>
      <c r="U1096" s="263"/>
      <c r="V1096" s="263"/>
      <c r="W1096" s="263"/>
      <c r="X1096" s="263"/>
      <c r="Y1096" s="295"/>
      <c r="Z1096" s="296">
        <v>0.79</v>
      </c>
      <c r="AA1096" s="290" t="s">
        <v>268</v>
      </c>
      <c r="AB1096" s="71" t="s">
        <v>5086</v>
      </c>
      <c r="AC1096" s="72" t="s">
        <v>3370</v>
      </c>
      <c r="AD1096" s="72" t="s">
        <v>99</v>
      </c>
      <c r="AE1096" s="55" t="str">
        <f t="shared" si="57"/>
        <v>12</v>
      </c>
      <c r="AF1096" s="74">
        <v>0.53</v>
      </c>
      <c r="AG1096" s="80">
        <f t="shared" si="126"/>
        <v>0.7685</v>
      </c>
      <c r="AH1096" s="55">
        <f t="shared" si="2"/>
        <v>-0.711</v>
      </c>
      <c r="AI1096" s="55">
        <f t="shared" si="9"/>
        <v>0.742</v>
      </c>
      <c r="AJ1096" s="41">
        <f t="shared" si="3"/>
        <v>0.3291139241</v>
      </c>
      <c r="AK1096" s="74"/>
      <c r="AL1096" s="74"/>
      <c r="AM1096" s="74"/>
      <c r="AN1096" s="74"/>
      <c r="AO1096" s="74"/>
      <c r="AP1096" s="74"/>
      <c r="AQ1096" s="74"/>
      <c r="AR1096" s="74"/>
    </row>
    <row r="1097" ht="15.75" customHeight="1">
      <c r="A1097" s="300"/>
      <c r="B1097" s="255" t="s">
        <v>45</v>
      </c>
      <c r="C1097" s="484" t="s">
        <v>5087</v>
      </c>
      <c r="D1097" s="87" t="s">
        <v>5088</v>
      </c>
      <c r="E1097" s="87">
        <v>1.0</v>
      </c>
      <c r="F1097" s="300">
        <v>0.0</v>
      </c>
      <c r="G1097" s="87" t="s">
        <v>47</v>
      </c>
      <c r="H1097" s="87" t="s">
        <v>5089</v>
      </c>
      <c r="I1097" s="485" t="s">
        <v>5090</v>
      </c>
      <c r="J1097" s="486"/>
      <c r="K1097" s="486"/>
      <c r="L1097" s="486"/>
      <c r="M1097" s="487"/>
      <c r="N1097" s="300">
        <v>1.0</v>
      </c>
      <c r="O1097" s="398">
        <v>1000.0</v>
      </c>
      <c r="P1097" s="488"/>
      <c r="Q1097" s="488"/>
      <c r="R1097" s="488"/>
      <c r="S1097" s="487"/>
      <c r="T1097" s="487"/>
      <c r="U1097" s="487"/>
      <c r="V1097" s="487"/>
      <c r="W1097" s="487"/>
      <c r="X1097" s="487"/>
      <c r="Y1097" s="277"/>
      <c r="Z1097" s="431">
        <v>1.75</v>
      </c>
      <c r="AA1097" s="300" t="s">
        <v>97</v>
      </c>
      <c r="AB1097" s="53" t="s">
        <v>5091</v>
      </c>
      <c r="AC1097" s="54" t="s">
        <v>3370</v>
      </c>
      <c r="AD1097" s="54" t="s">
        <v>498</v>
      </c>
      <c r="AE1097" s="55" t="str">
        <f t="shared" si="57"/>
        <v>3</v>
      </c>
      <c r="AF1097" s="55">
        <v>2.07</v>
      </c>
      <c r="AG1097" s="80">
        <f>AF1097*-0.155+AF1097</f>
        <v>1.74915</v>
      </c>
      <c r="AH1097" s="55">
        <f t="shared" si="2"/>
        <v>-1.575</v>
      </c>
      <c r="AI1097" s="55">
        <f t="shared" si="9"/>
        <v>2.898</v>
      </c>
      <c r="AJ1097" s="41">
        <f t="shared" si="3"/>
        <v>-0.1828571429</v>
      </c>
      <c r="AK1097" s="74"/>
      <c r="AL1097" s="74"/>
      <c r="AM1097" s="74"/>
      <c r="AN1097" s="74"/>
      <c r="AO1097" s="74"/>
      <c r="AP1097" s="74"/>
      <c r="AQ1097" s="74"/>
      <c r="AR1097" s="74"/>
    </row>
    <row r="1098" ht="15.75" customHeight="1">
      <c r="A1098" s="305"/>
      <c r="B1098" s="258" t="s">
        <v>45</v>
      </c>
      <c r="C1098" s="306" t="s">
        <v>5092</v>
      </c>
      <c r="D1098" s="315" t="s">
        <v>5093</v>
      </c>
      <c r="E1098" s="396">
        <v>0.0</v>
      </c>
      <c r="F1098" s="305">
        <v>0.0</v>
      </c>
      <c r="G1098" s="305" t="s">
        <v>86</v>
      </c>
      <c r="H1098" s="182" t="s">
        <v>5094</v>
      </c>
      <c r="I1098" s="307" t="s">
        <v>5095</v>
      </c>
      <c r="J1098" s="308"/>
      <c r="K1098" s="308"/>
      <c r="L1098" s="308"/>
      <c r="M1098" s="258"/>
      <c r="N1098" s="305">
        <v>0.0</v>
      </c>
      <c r="O1098" s="394">
        <v>0.0</v>
      </c>
      <c r="P1098" s="309"/>
      <c r="Q1098" s="309"/>
      <c r="R1098" s="309"/>
      <c r="S1098" s="258"/>
      <c r="T1098" s="258"/>
      <c r="U1098" s="258"/>
      <c r="V1098" s="258"/>
      <c r="W1098" s="258"/>
      <c r="X1098" s="258"/>
      <c r="Y1098" s="310"/>
      <c r="Z1098" s="311">
        <v>6.0</v>
      </c>
      <c r="AA1098" s="305" t="s">
        <v>97</v>
      </c>
      <c r="AB1098" s="186" t="s">
        <v>5096</v>
      </c>
      <c r="AC1098" s="93" t="s">
        <v>3370</v>
      </c>
      <c r="AD1098" s="93" t="s">
        <v>91</v>
      </c>
      <c r="AE1098" s="39" t="str">
        <f t="shared" si="57"/>
        <v>1</v>
      </c>
      <c r="AF1098" s="39">
        <v>2.4</v>
      </c>
      <c r="AG1098" s="80">
        <f t="shared" ref="AG1098:AG1101" si="127">AF1098*0.45+AF1098</f>
        <v>3.48</v>
      </c>
      <c r="AH1098" s="55">
        <f t="shared" si="2"/>
        <v>-5.4</v>
      </c>
      <c r="AI1098" s="55">
        <f t="shared" si="9"/>
        <v>3.36</v>
      </c>
      <c r="AJ1098" s="41">
        <f t="shared" si="3"/>
        <v>0.6</v>
      </c>
      <c r="AK1098" s="55"/>
      <c r="AL1098" s="55"/>
      <c r="AM1098" s="55"/>
      <c r="AN1098" s="55"/>
      <c r="AO1098" s="55"/>
      <c r="AP1098" s="55"/>
      <c r="AQ1098" s="55"/>
      <c r="AR1098" s="55"/>
    </row>
    <row r="1099" ht="15.75" customHeight="1">
      <c r="A1099" s="290"/>
      <c r="B1099" s="263" t="s">
        <v>45</v>
      </c>
      <c r="C1099" s="385" t="s">
        <v>5097</v>
      </c>
      <c r="D1099" s="299" t="s">
        <v>5098</v>
      </c>
      <c r="E1099" s="333">
        <v>0.0</v>
      </c>
      <c r="F1099" s="290">
        <v>0.0</v>
      </c>
      <c r="G1099" s="290" t="s">
        <v>86</v>
      </c>
      <c r="H1099" s="292" t="s">
        <v>2993</v>
      </c>
      <c r="I1099" s="117" t="s">
        <v>2994</v>
      </c>
      <c r="J1099" s="293"/>
      <c r="K1099" s="293"/>
      <c r="L1099" s="293"/>
      <c r="M1099" s="263"/>
      <c r="N1099" s="290">
        <v>0.0</v>
      </c>
      <c r="O1099" s="395">
        <v>0.0</v>
      </c>
      <c r="P1099" s="294"/>
      <c r="Q1099" s="294"/>
      <c r="R1099" s="294"/>
      <c r="S1099" s="263"/>
      <c r="T1099" s="263"/>
      <c r="U1099" s="263"/>
      <c r="V1099" s="263"/>
      <c r="W1099" s="263"/>
      <c r="X1099" s="263"/>
      <c r="Y1099" s="295"/>
      <c r="Z1099" s="296">
        <v>14.0</v>
      </c>
      <c r="AA1099" s="290" t="s">
        <v>256</v>
      </c>
      <c r="AB1099" s="341"/>
      <c r="AC1099" s="72" t="s">
        <v>3370</v>
      </c>
      <c r="AD1099" s="72" t="s">
        <v>91</v>
      </c>
      <c r="AE1099" s="55" t="str">
        <f t="shared" si="57"/>
        <v>1</v>
      </c>
      <c r="AF1099" s="74">
        <v>8.5</v>
      </c>
      <c r="AG1099" s="80">
        <f t="shared" si="127"/>
        <v>12.325</v>
      </c>
      <c r="AH1099" s="55">
        <f t="shared" si="2"/>
        <v>-12.6</v>
      </c>
      <c r="AI1099" s="55">
        <f t="shared" si="9"/>
        <v>11.9</v>
      </c>
      <c r="AJ1099" s="41">
        <f t="shared" si="3"/>
        <v>0.3928571429</v>
      </c>
      <c r="AK1099" s="74"/>
      <c r="AL1099" s="74"/>
      <c r="AM1099" s="74"/>
      <c r="AN1099" s="74"/>
      <c r="AO1099" s="74"/>
      <c r="AP1099" s="74"/>
      <c r="AQ1099" s="74"/>
      <c r="AR1099" s="74"/>
    </row>
    <row r="1100" ht="15.75" customHeight="1">
      <c r="A1100" s="290"/>
      <c r="B1100" s="263" t="s">
        <v>45</v>
      </c>
      <c r="C1100" s="291" t="s">
        <v>5099</v>
      </c>
      <c r="D1100" s="299" t="s">
        <v>5100</v>
      </c>
      <c r="E1100" s="333">
        <v>0.0</v>
      </c>
      <c r="F1100" s="290">
        <v>0.0</v>
      </c>
      <c r="G1100" s="290" t="s">
        <v>86</v>
      </c>
      <c r="H1100" s="299" t="s">
        <v>5101</v>
      </c>
      <c r="I1100" s="117" t="s">
        <v>5102</v>
      </c>
      <c r="J1100" s="293"/>
      <c r="K1100" s="293"/>
      <c r="L1100" s="293"/>
      <c r="M1100" s="263"/>
      <c r="N1100" s="290">
        <v>0.0</v>
      </c>
      <c r="O1100" s="395">
        <v>0.0</v>
      </c>
      <c r="P1100" s="294"/>
      <c r="Q1100" s="294"/>
      <c r="R1100" s="294"/>
      <c r="S1100" s="263"/>
      <c r="T1100" s="263"/>
      <c r="U1100" s="263"/>
      <c r="V1100" s="263"/>
      <c r="W1100" s="263"/>
      <c r="X1100" s="263"/>
      <c r="Y1100" s="295"/>
      <c r="Z1100" s="296">
        <v>4.0</v>
      </c>
      <c r="AA1100" s="290" t="s">
        <v>97</v>
      </c>
      <c r="AB1100" s="104" t="s">
        <v>5103</v>
      </c>
      <c r="AC1100" s="72" t="s">
        <v>3370</v>
      </c>
      <c r="AD1100" s="72" t="s">
        <v>498</v>
      </c>
      <c r="AE1100" s="74" t="str">
        <f t="shared" si="57"/>
        <v>3</v>
      </c>
      <c r="AF1100" s="74">
        <v>2.73</v>
      </c>
      <c r="AG1100" s="80">
        <f t="shared" si="127"/>
        <v>3.9585</v>
      </c>
      <c r="AH1100" s="55">
        <f t="shared" si="2"/>
        <v>-3.6</v>
      </c>
      <c r="AI1100" s="55">
        <f t="shared" si="9"/>
        <v>3.822</v>
      </c>
      <c r="AJ1100" s="41">
        <f t="shared" si="3"/>
        <v>0.3175</v>
      </c>
      <c r="AK1100" s="74"/>
      <c r="AL1100" s="74"/>
      <c r="AM1100" s="74"/>
      <c r="AN1100" s="74"/>
      <c r="AO1100" s="74"/>
      <c r="AP1100" s="74"/>
      <c r="AQ1100" s="74"/>
      <c r="AR1100" s="74"/>
    </row>
    <row r="1101" ht="15.75" customHeight="1">
      <c r="A1101" s="305"/>
      <c r="B1101" s="258" t="s">
        <v>45</v>
      </c>
      <c r="C1101" s="306" t="s">
        <v>5104</v>
      </c>
      <c r="D1101" s="182" t="s">
        <v>5105</v>
      </c>
      <c r="E1101" s="396">
        <v>0.0</v>
      </c>
      <c r="F1101" s="305">
        <v>0.0</v>
      </c>
      <c r="G1101" s="305" t="s">
        <v>86</v>
      </c>
      <c r="H1101" s="182" t="s">
        <v>5106</v>
      </c>
      <c r="I1101" s="307" t="s">
        <v>5107</v>
      </c>
      <c r="J1101" s="308"/>
      <c r="K1101" s="308"/>
      <c r="L1101" s="308"/>
      <c r="M1101" s="258"/>
      <c r="N1101" s="305">
        <v>0.0</v>
      </c>
      <c r="O1101" s="394">
        <v>0.0</v>
      </c>
      <c r="P1101" s="309"/>
      <c r="Q1101" s="309"/>
      <c r="R1101" s="309"/>
      <c r="S1101" s="258"/>
      <c r="T1101" s="258"/>
      <c r="U1101" s="258"/>
      <c r="V1101" s="258"/>
      <c r="W1101" s="258"/>
      <c r="X1101" s="258"/>
      <c r="Y1101" s="310"/>
      <c r="Z1101" s="311">
        <v>0.55</v>
      </c>
      <c r="AA1101" s="305" t="s">
        <v>187</v>
      </c>
      <c r="AB1101" s="37" t="s">
        <v>5108</v>
      </c>
      <c r="AC1101" s="93" t="s">
        <v>3370</v>
      </c>
      <c r="AD1101" s="93" t="s">
        <v>99</v>
      </c>
      <c r="AE1101" s="39" t="str">
        <f t="shared" si="57"/>
        <v>12</v>
      </c>
      <c r="AF1101" s="39">
        <v>0.35</v>
      </c>
      <c r="AG1101" s="80">
        <f t="shared" si="127"/>
        <v>0.5075</v>
      </c>
      <c r="AH1101" s="55">
        <f t="shared" si="2"/>
        <v>-0.495</v>
      </c>
      <c r="AI1101" s="55">
        <f t="shared" si="9"/>
        <v>0.49</v>
      </c>
      <c r="AJ1101" s="41">
        <f t="shared" si="3"/>
        <v>0.3636363636</v>
      </c>
      <c r="AK1101" s="55"/>
      <c r="AL1101" s="55"/>
      <c r="AM1101" s="55"/>
      <c r="AN1101" s="55"/>
      <c r="AO1101" s="55"/>
      <c r="AP1101" s="55"/>
      <c r="AQ1101" s="55"/>
      <c r="AR1101" s="55"/>
    </row>
    <row r="1102" ht="15.75" customHeight="1">
      <c r="A1102" s="290"/>
      <c r="B1102" s="263" t="s">
        <v>45</v>
      </c>
      <c r="C1102" s="291" t="s">
        <v>5109</v>
      </c>
      <c r="D1102" s="292" t="s">
        <v>5110</v>
      </c>
      <c r="E1102" s="333">
        <v>0.0</v>
      </c>
      <c r="F1102" s="290">
        <v>0.0</v>
      </c>
      <c r="G1102" s="290" t="s">
        <v>86</v>
      </c>
      <c r="H1102" s="292" t="s">
        <v>5111</v>
      </c>
      <c r="I1102" s="117" t="s">
        <v>506</v>
      </c>
      <c r="J1102" s="293"/>
      <c r="K1102" s="293"/>
      <c r="L1102" s="293"/>
      <c r="M1102" s="263"/>
      <c r="N1102" s="290">
        <v>0.0</v>
      </c>
      <c r="O1102" s="395">
        <v>0.0</v>
      </c>
      <c r="P1102" s="294"/>
      <c r="Q1102" s="294"/>
      <c r="R1102" s="294"/>
      <c r="S1102" s="263"/>
      <c r="T1102" s="263"/>
      <c r="U1102" s="263"/>
      <c r="V1102" s="263"/>
      <c r="W1102" s="263"/>
      <c r="X1102" s="263"/>
      <c r="Y1102" s="295"/>
      <c r="Z1102" s="296">
        <v>2.19</v>
      </c>
      <c r="AA1102" s="290" t="s">
        <v>167</v>
      </c>
      <c r="AB1102" s="104" t="s">
        <v>5112</v>
      </c>
      <c r="AC1102" s="72" t="s">
        <v>3370</v>
      </c>
      <c r="AD1102" s="72" t="s">
        <v>99</v>
      </c>
      <c r="AE1102" s="74" t="str">
        <f t="shared" si="57"/>
        <v>12</v>
      </c>
      <c r="AF1102" s="74">
        <v>1.59</v>
      </c>
      <c r="AG1102" s="75">
        <v>2.07</v>
      </c>
      <c r="AH1102" s="74">
        <f t="shared" si="2"/>
        <v>-1.971</v>
      </c>
      <c r="AI1102" s="74">
        <f t="shared" si="9"/>
        <v>2.226</v>
      </c>
      <c r="AJ1102" s="41">
        <f t="shared" si="3"/>
        <v>0.2739726027</v>
      </c>
      <c r="AK1102" s="74"/>
      <c r="AL1102" s="74"/>
      <c r="AM1102" s="74"/>
      <c r="AN1102" s="74"/>
      <c r="AO1102" s="74"/>
      <c r="AP1102" s="74"/>
      <c r="AQ1102" s="74"/>
      <c r="AR1102" s="74"/>
    </row>
    <row r="1103" ht="15.75" customHeight="1">
      <c r="A1103" s="290"/>
      <c r="B1103" s="263" t="s">
        <v>45</v>
      </c>
      <c r="C1103" s="385" t="s">
        <v>5113</v>
      </c>
      <c r="D1103" s="299" t="s">
        <v>5114</v>
      </c>
      <c r="E1103" s="333">
        <v>0.0</v>
      </c>
      <c r="F1103" s="290">
        <v>0.0</v>
      </c>
      <c r="G1103" s="290" t="s">
        <v>86</v>
      </c>
      <c r="H1103" s="299" t="s">
        <v>5115</v>
      </c>
      <c r="I1103" s="117" t="s">
        <v>506</v>
      </c>
      <c r="J1103" s="293"/>
      <c r="K1103" s="293"/>
      <c r="L1103" s="293"/>
      <c r="M1103" s="263"/>
      <c r="N1103" s="290">
        <v>0.0</v>
      </c>
      <c r="O1103" s="395">
        <v>0.0</v>
      </c>
      <c r="P1103" s="294"/>
      <c r="Q1103" s="294"/>
      <c r="R1103" s="294"/>
      <c r="S1103" s="263"/>
      <c r="T1103" s="263"/>
      <c r="U1103" s="263"/>
      <c r="V1103" s="263"/>
      <c r="W1103" s="263"/>
      <c r="X1103" s="263"/>
      <c r="Y1103" s="295"/>
      <c r="Z1103" s="296">
        <v>0.89</v>
      </c>
      <c r="AA1103" s="290" t="s">
        <v>262</v>
      </c>
      <c r="AB1103" s="104" t="s">
        <v>5116</v>
      </c>
      <c r="AC1103" s="72" t="s">
        <v>3370</v>
      </c>
      <c r="AD1103" s="72" t="s">
        <v>99</v>
      </c>
      <c r="AE1103" s="55" t="str">
        <f t="shared" si="57"/>
        <v>12</v>
      </c>
      <c r="AF1103" s="74">
        <v>0.58</v>
      </c>
      <c r="AG1103" s="80">
        <f t="shared" ref="AG1103:AG1104" si="128">AF1103*0.45+AF1103</f>
        <v>0.841</v>
      </c>
      <c r="AH1103" s="55">
        <f t="shared" si="2"/>
        <v>-0.801</v>
      </c>
      <c r="AI1103" s="55">
        <f t="shared" si="9"/>
        <v>0.812</v>
      </c>
      <c r="AJ1103" s="41">
        <f t="shared" si="3"/>
        <v>0.3483146067</v>
      </c>
      <c r="AK1103" s="74"/>
      <c r="AL1103" s="74"/>
      <c r="AM1103" s="74"/>
      <c r="AN1103" s="74"/>
      <c r="AO1103" s="74"/>
      <c r="AP1103" s="74"/>
      <c r="AQ1103" s="74"/>
      <c r="AR1103" s="74"/>
    </row>
    <row r="1104" ht="15.75" customHeight="1">
      <c r="A1104" s="290"/>
      <c r="B1104" s="263" t="s">
        <v>45</v>
      </c>
      <c r="C1104" s="385" t="s">
        <v>5117</v>
      </c>
      <c r="D1104" s="299" t="s">
        <v>5118</v>
      </c>
      <c r="E1104" s="333">
        <v>0.0</v>
      </c>
      <c r="F1104" s="290">
        <v>0.0</v>
      </c>
      <c r="G1104" s="290" t="s">
        <v>47</v>
      </c>
      <c r="H1104" s="292" t="s">
        <v>5119</v>
      </c>
      <c r="I1104" s="117" t="s">
        <v>5120</v>
      </c>
      <c r="J1104" s="293"/>
      <c r="K1104" s="293"/>
      <c r="L1104" s="293"/>
      <c r="M1104" s="263"/>
      <c r="N1104" s="290">
        <v>0.0</v>
      </c>
      <c r="O1104" s="395">
        <v>0.0</v>
      </c>
      <c r="P1104" s="294"/>
      <c r="Q1104" s="294"/>
      <c r="R1104" s="294"/>
      <c r="S1104" s="263"/>
      <c r="T1104" s="263"/>
      <c r="U1104" s="263"/>
      <c r="V1104" s="263"/>
      <c r="W1104" s="263"/>
      <c r="X1104" s="263"/>
      <c r="Y1104" s="295"/>
      <c r="Z1104" s="296">
        <v>0.79</v>
      </c>
      <c r="AA1104" s="290" t="s">
        <v>268</v>
      </c>
      <c r="AB1104" s="104" t="s">
        <v>5121</v>
      </c>
      <c r="AC1104" s="72" t="s">
        <v>3370</v>
      </c>
      <c r="AD1104" s="72" t="s">
        <v>99</v>
      </c>
      <c r="AE1104" s="74" t="str">
        <f t="shared" si="57"/>
        <v>12</v>
      </c>
      <c r="AF1104" s="74">
        <v>0.5</v>
      </c>
      <c r="AG1104" s="80">
        <f t="shared" si="128"/>
        <v>0.725</v>
      </c>
      <c r="AH1104" s="55">
        <f t="shared" si="2"/>
        <v>-0.711</v>
      </c>
      <c r="AI1104" s="55">
        <f t="shared" si="9"/>
        <v>0.7</v>
      </c>
      <c r="AJ1104" s="41">
        <f t="shared" si="3"/>
        <v>0.3670886076</v>
      </c>
      <c r="AK1104" s="74"/>
      <c r="AL1104" s="74"/>
      <c r="AM1104" s="74"/>
      <c r="AN1104" s="74"/>
      <c r="AO1104" s="74"/>
      <c r="AP1104" s="74"/>
      <c r="AQ1104" s="74"/>
      <c r="AR1104" s="74"/>
    </row>
    <row r="1105" ht="15.75" customHeight="1">
      <c r="A1105" s="297"/>
      <c r="B1105" s="252" t="s">
        <v>45</v>
      </c>
      <c r="C1105" s="298" t="s">
        <v>5122</v>
      </c>
      <c r="D1105" s="299" t="s">
        <v>5123</v>
      </c>
      <c r="E1105" s="333">
        <v>0.0</v>
      </c>
      <c r="F1105" s="290">
        <v>0.0</v>
      </c>
      <c r="G1105" s="290" t="s">
        <v>86</v>
      </c>
      <c r="H1105" s="299" t="s">
        <v>5124</v>
      </c>
      <c r="I1105" s="117" t="s">
        <v>506</v>
      </c>
      <c r="J1105" s="293"/>
      <c r="K1105" s="293"/>
      <c r="L1105" s="293"/>
      <c r="M1105" s="263"/>
      <c r="N1105" s="290">
        <v>0.0</v>
      </c>
      <c r="O1105" s="395">
        <v>0.0</v>
      </c>
      <c r="P1105" s="294"/>
      <c r="Q1105" s="294"/>
      <c r="R1105" s="294"/>
      <c r="S1105" s="263"/>
      <c r="T1105" s="263"/>
      <c r="U1105" s="263"/>
      <c r="V1105" s="263"/>
      <c r="W1105" s="263"/>
      <c r="X1105" s="263"/>
      <c r="Y1105" s="295"/>
      <c r="Z1105" s="296">
        <v>1.35</v>
      </c>
      <c r="AA1105" s="290" t="s">
        <v>298</v>
      </c>
      <c r="AB1105" s="71" t="s">
        <v>5125</v>
      </c>
      <c r="AC1105" s="72" t="s">
        <v>3370</v>
      </c>
      <c r="AD1105" s="72" t="s">
        <v>99</v>
      </c>
      <c r="AE1105" s="74" t="str">
        <f t="shared" si="57"/>
        <v>12</v>
      </c>
      <c r="AF1105" s="74">
        <v>0.82</v>
      </c>
      <c r="AG1105" s="80">
        <f t="shared" ref="AG1105:AG1106" si="129">AF1105*0.46+AF1105</f>
        <v>1.1972</v>
      </c>
      <c r="AH1105" s="55">
        <f t="shared" si="2"/>
        <v>-1.215</v>
      </c>
      <c r="AI1105" s="55">
        <f t="shared" si="9"/>
        <v>1.148</v>
      </c>
      <c r="AJ1105" s="41">
        <f t="shared" si="3"/>
        <v>0.3925925926</v>
      </c>
      <c r="AK1105" s="74"/>
      <c r="AL1105" s="74"/>
      <c r="AM1105" s="74"/>
      <c r="AN1105" s="74"/>
      <c r="AO1105" s="74"/>
      <c r="AP1105" s="74"/>
      <c r="AQ1105" s="74"/>
      <c r="AR1105" s="74"/>
    </row>
    <row r="1106" ht="15.75" customHeight="1">
      <c r="A1106" s="297"/>
      <c r="B1106" s="252" t="s">
        <v>45</v>
      </c>
      <c r="C1106" s="298" t="s">
        <v>5126</v>
      </c>
      <c r="D1106" s="299" t="s">
        <v>5127</v>
      </c>
      <c r="E1106" s="333">
        <v>0.0</v>
      </c>
      <c r="F1106" s="290">
        <v>0.0</v>
      </c>
      <c r="G1106" s="290" t="s">
        <v>86</v>
      </c>
      <c r="H1106" s="299" t="s">
        <v>5124</v>
      </c>
      <c r="I1106" s="117" t="s">
        <v>506</v>
      </c>
      <c r="J1106" s="293"/>
      <c r="K1106" s="293"/>
      <c r="L1106" s="293"/>
      <c r="M1106" s="263"/>
      <c r="N1106" s="290">
        <v>0.0</v>
      </c>
      <c r="O1106" s="395">
        <v>0.0</v>
      </c>
      <c r="P1106" s="294"/>
      <c r="Q1106" s="294"/>
      <c r="R1106" s="294"/>
      <c r="S1106" s="263"/>
      <c r="T1106" s="263"/>
      <c r="U1106" s="263"/>
      <c r="V1106" s="263"/>
      <c r="W1106" s="263"/>
      <c r="X1106" s="263"/>
      <c r="Y1106" s="295"/>
      <c r="Z1106" s="296">
        <v>1.35</v>
      </c>
      <c r="AA1106" s="290" t="s">
        <v>298</v>
      </c>
      <c r="AB1106" s="71" t="s">
        <v>5128</v>
      </c>
      <c r="AC1106" s="72" t="s">
        <v>3370</v>
      </c>
      <c r="AD1106" s="72" t="s">
        <v>99</v>
      </c>
      <c r="AE1106" s="55" t="str">
        <f t="shared" si="57"/>
        <v>12</v>
      </c>
      <c r="AF1106" s="74">
        <v>0.82</v>
      </c>
      <c r="AG1106" s="80">
        <f t="shared" si="129"/>
        <v>1.1972</v>
      </c>
      <c r="AH1106" s="55">
        <f t="shared" si="2"/>
        <v>-1.215</v>
      </c>
      <c r="AI1106" s="55">
        <f t="shared" si="9"/>
        <v>1.148</v>
      </c>
      <c r="AJ1106" s="41">
        <f t="shared" si="3"/>
        <v>0.3925925926</v>
      </c>
      <c r="AK1106" s="74"/>
      <c r="AL1106" s="74"/>
      <c r="AM1106" s="74"/>
      <c r="AN1106" s="74"/>
      <c r="AO1106" s="74"/>
      <c r="AP1106" s="74"/>
      <c r="AQ1106" s="74"/>
      <c r="AR1106" s="74"/>
    </row>
    <row r="1107" ht="15.75" customHeight="1">
      <c r="A1107" s="297"/>
      <c r="B1107" s="252" t="s">
        <v>45</v>
      </c>
      <c r="C1107" s="337" t="s">
        <v>5129</v>
      </c>
      <c r="D1107" s="299" t="s">
        <v>5130</v>
      </c>
      <c r="E1107" s="333">
        <v>0.0</v>
      </c>
      <c r="F1107" s="290">
        <v>0.0</v>
      </c>
      <c r="G1107" s="290" t="s">
        <v>86</v>
      </c>
      <c r="H1107" s="299" t="s">
        <v>5124</v>
      </c>
      <c r="I1107" s="117" t="s">
        <v>506</v>
      </c>
      <c r="J1107" s="293"/>
      <c r="K1107" s="293"/>
      <c r="L1107" s="293"/>
      <c r="M1107" s="263"/>
      <c r="N1107" s="290">
        <v>0.0</v>
      </c>
      <c r="O1107" s="395">
        <v>0.0</v>
      </c>
      <c r="P1107" s="294"/>
      <c r="Q1107" s="294"/>
      <c r="R1107" s="294"/>
      <c r="S1107" s="263"/>
      <c r="T1107" s="263"/>
      <c r="U1107" s="263"/>
      <c r="V1107" s="263"/>
      <c r="W1107" s="263"/>
      <c r="X1107" s="263"/>
      <c r="Y1107" s="295"/>
      <c r="Z1107" s="296">
        <v>1.35</v>
      </c>
      <c r="AA1107" s="290" t="s">
        <v>298</v>
      </c>
      <c r="AB1107" s="71" t="s">
        <v>5131</v>
      </c>
      <c r="AC1107" s="72" t="s">
        <v>3370</v>
      </c>
      <c r="AD1107" s="72" t="s">
        <v>99</v>
      </c>
      <c r="AE1107" s="55" t="str">
        <f t="shared" si="57"/>
        <v>12</v>
      </c>
      <c r="AF1107" s="74">
        <v>0.8</v>
      </c>
      <c r="AG1107" s="80">
        <f>AF1107*0.5+AF1107</f>
        <v>1.2</v>
      </c>
      <c r="AH1107" s="55">
        <f t="shared" si="2"/>
        <v>-1.215</v>
      </c>
      <c r="AI1107" s="55">
        <f t="shared" si="9"/>
        <v>1.12</v>
      </c>
      <c r="AJ1107" s="41">
        <f t="shared" si="3"/>
        <v>0.4074074074</v>
      </c>
      <c r="AK1107" s="74"/>
      <c r="AL1107" s="74"/>
      <c r="AM1107" s="74"/>
      <c r="AN1107" s="74"/>
      <c r="AO1107" s="74"/>
      <c r="AP1107" s="74"/>
      <c r="AQ1107" s="74"/>
      <c r="AR1107" s="74"/>
    </row>
    <row r="1108" ht="15.75" customHeight="1">
      <c r="A1108" s="489"/>
      <c r="B1108" s="490" t="s">
        <v>45</v>
      </c>
      <c r="C1108" s="491" t="s">
        <v>5132</v>
      </c>
      <c r="D1108" s="409" t="s">
        <v>5133</v>
      </c>
      <c r="E1108" s="333">
        <v>0.0</v>
      </c>
      <c r="F1108" s="492">
        <v>0.0</v>
      </c>
      <c r="G1108" s="410" t="s">
        <v>86</v>
      </c>
      <c r="H1108" s="439" t="s">
        <v>3030</v>
      </c>
      <c r="I1108" s="413" t="s">
        <v>3031</v>
      </c>
      <c r="J1108" s="493"/>
      <c r="K1108" s="493"/>
      <c r="L1108" s="493"/>
      <c r="M1108" s="494"/>
      <c r="N1108" s="290">
        <v>0.0</v>
      </c>
      <c r="O1108" s="415">
        <v>0.0</v>
      </c>
      <c r="P1108" s="495"/>
      <c r="Q1108" s="495"/>
      <c r="R1108" s="495"/>
      <c r="S1108" s="494"/>
      <c r="T1108" s="494"/>
      <c r="U1108" s="494"/>
      <c r="V1108" s="494"/>
      <c r="W1108" s="494"/>
      <c r="X1108" s="494"/>
      <c r="Y1108" s="494"/>
      <c r="Z1108" s="417">
        <v>6.0</v>
      </c>
      <c r="AA1108" s="418" t="s">
        <v>97</v>
      </c>
      <c r="AB1108" s="496" t="s">
        <v>5134</v>
      </c>
      <c r="AC1108" s="184" t="s">
        <v>3370</v>
      </c>
      <c r="AD1108" s="497" t="s">
        <v>91</v>
      </c>
      <c r="AE1108" s="74" t="str">
        <f t="shared" si="57"/>
        <v>1</v>
      </c>
      <c r="AF1108" s="322">
        <v>1.56</v>
      </c>
      <c r="AG1108" s="80">
        <f>AF1108*2.525+AF1108</f>
        <v>5.499</v>
      </c>
      <c r="AH1108" s="55">
        <f t="shared" si="2"/>
        <v>-5.4</v>
      </c>
      <c r="AI1108" s="55">
        <f t="shared" si="9"/>
        <v>2.184</v>
      </c>
      <c r="AJ1108" s="41">
        <f t="shared" si="3"/>
        <v>0.74</v>
      </c>
      <c r="AK1108" s="74"/>
      <c r="AL1108" s="74"/>
      <c r="AM1108" s="74"/>
      <c r="AN1108" s="74"/>
      <c r="AO1108" s="74"/>
      <c r="AP1108" s="74"/>
      <c r="AQ1108" s="74"/>
      <c r="AR1108" s="74"/>
    </row>
    <row r="1109" ht="15.75" customHeight="1">
      <c r="A1109" s="305"/>
      <c r="B1109" s="258" t="s">
        <v>45</v>
      </c>
      <c r="C1109" s="314" t="s">
        <v>5135</v>
      </c>
      <c r="D1109" s="315" t="s">
        <v>5136</v>
      </c>
      <c r="E1109" s="396">
        <v>0.0</v>
      </c>
      <c r="F1109" s="305">
        <v>0.0</v>
      </c>
      <c r="G1109" s="305" t="s">
        <v>86</v>
      </c>
      <c r="H1109" s="315" t="s">
        <v>5137</v>
      </c>
      <c r="I1109" s="307" t="s">
        <v>506</v>
      </c>
      <c r="J1109" s="308"/>
      <c r="K1109" s="308"/>
      <c r="L1109" s="308"/>
      <c r="M1109" s="258"/>
      <c r="N1109" s="305">
        <v>0.0</v>
      </c>
      <c r="O1109" s="394">
        <v>0.0</v>
      </c>
      <c r="P1109" s="309"/>
      <c r="Q1109" s="309"/>
      <c r="R1109" s="309"/>
      <c r="S1109" s="258"/>
      <c r="T1109" s="258"/>
      <c r="U1109" s="258"/>
      <c r="V1109" s="258"/>
      <c r="W1109" s="258"/>
      <c r="X1109" s="258"/>
      <c r="Y1109" s="310"/>
      <c r="Z1109" s="311">
        <v>1.05</v>
      </c>
      <c r="AA1109" s="305" t="s">
        <v>256</v>
      </c>
      <c r="AB1109" s="160" t="s">
        <v>5138</v>
      </c>
      <c r="AC1109" s="93" t="s">
        <v>3370</v>
      </c>
      <c r="AD1109" s="93" t="s">
        <v>92</v>
      </c>
      <c r="AE1109" s="55" t="str">
        <f t="shared" si="57"/>
        <v>6</v>
      </c>
      <c r="AF1109" s="39">
        <v>0.75</v>
      </c>
      <c r="AG1109" s="80">
        <f t="shared" ref="AG1109:AG1114" si="130">AF1109*0.45+AF1109</f>
        <v>1.0875</v>
      </c>
      <c r="AH1109" s="55">
        <f t="shared" si="2"/>
        <v>-0.945</v>
      </c>
      <c r="AI1109" s="55">
        <f t="shared" si="9"/>
        <v>1.05</v>
      </c>
      <c r="AJ1109" s="41">
        <f t="shared" si="3"/>
        <v>0.2857142857</v>
      </c>
      <c r="AK1109" s="74"/>
      <c r="AL1109" s="74"/>
      <c r="AM1109" s="74"/>
      <c r="AN1109" s="74"/>
      <c r="AO1109" s="74"/>
      <c r="AP1109" s="74"/>
      <c r="AQ1109" s="74"/>
      <c r="AR1109" s="74"/>
    </row>
    <row r="1110" ht="15.75" customHeight="1">
      <c r="A1110" s="305"/>
      <c r="B1110" s="258" t="s">
        <v>45</v>
      </c>
      <c r="C1110" s="314" t="s">
        <v>5139</v>
      </c>
      <c r="D1110" s="315" t="s">
        <v>5140</v>
      </c>
      <c r="E1110" s="396">
        <v>0.0</v>
      </c>
      <c r="F1110" s="305">
        <v>0.0</v>
      </c>
      <c r="G1110" s="305" t="s">
        <v>86</v>
      </c>
      <c r="H1110" s="315" t="s">
        <v>5141</v>
      </c>
      <c r="I1110" s="307" t="s">
        <v>506</v>
      </c>
      <c r="J1110" s="308"/>
      <c r="K1110" s="308"/>
      <c r="L1110" s="308"/>
      <c r="M1110" s="258"/>
      <c r="N1110" s="305">
        <v>0.0</v>
      </c>
      <c r="O1110" s="394">
        <v>0.0</v>
      </c>
      <c r="P1110" s="309"/>
      <c r="Q1110" s="309"/>
      <c r="R1110" s="309"/>
      <c r="S1110" s="258"/>
      <c r="T1110" s="258"/>
      <c r="U1110" s="258"/>
      <c r="V1110" s="258"/>
      <c r="W1110" s="258"/>
      <c r="X1110" s="258"/>
      <c r="Y1110" s="310"/>
      <c r="Z1110" s="311">
        <v>1.05</v>
      </c>
      <c r="AA1110" s="305" t="s">
        <v>256</v>
      </c>
      <c r="AB1110" s="160" t="s">
        <v>5142</v>
      </c>
      <c r="AC1110" s="93" t="s">
        <v>3370</v>
      </c>
      <c r="AD1110" s="93" t="s">
        <v>92</v>
      </c>
      <c r="AE1110" s="55" t="str">
        <f t="shared" si="57"/>
        <v>6</v>
      </c>
      <c r="AF1110" s="39">
        <v>0.75</v>
      </c>
      <c r="AG1110" s="80">
        <f t="shared" si="130"/>
        <v>1.0875</v>
      </c>
      <c r="AH1110" s="55">
        <f t="shared" si="2"/>
        <v>-0.945</v>
      </c>
      <c r="AI1110" s="55">
        <f t="shared" si="9"/>
        <v>1.05</v>
      </c>
      <c r="AJ1110" s="41">
        <f t="shared" si="3"/>
        <v>0.2857142857</v>
      </c>
      <c r="AK1110" s="74"/>
      <c r="AL1110" s="74"/>
      <c r="AM1110" s="74"/>
      <c r="AN1110" s="74"/>
      <c r="AO1110" s="74"/>
      <c r="AP1110" s="74"/>
      <c r="AQ1110" s="74"/>
      <c r="AR1110" s="74"/>
    </row>
    <row r="1111" ht="15.75" customHeight="1">
      <c r="A1111" s="305"/>
      <c r="B1111" s="258" t="s">
        <v>45</v>
      </c>
      <c r="C1111" s="306" t="s">
        <v>5143</v>
      </c>
      <c r="D1111" s="182" t="s">
        <v>5144</v>
      </c>
      <c r="E1111" s="396">
        <v>0.0</v>
      </c>
      <c r="F1111" s="305">
        <v>0.0</v>
      </c>
      <c r="G1111" s="305" t="s">
        <v>86</v>
      </c>
      <c r="H1111" s="182" t="s">
        <v>5145</v>
      </c>
      <c r="I1111" s="307" t="s">
        <v>506</v>
      </c>
      <c r="J1111" s="308"/>
      <c r="K1111" s="308"/>
      <c r="L1111" s="308"/>
      <c r="M1111" s="258"/>
      <c r="N1111" s="305">
        <v>0.0</v>
      </c>
      <c r="O1111" s="394">
        <v>0.0</v>
      </c>
      <c r="P1111" s="309"/>
      <c r="Q1111" s="309"/>
      <c r="R1111" s="309"/>
      <c r="S1111" s="258"/>
      <c r="T1111" s="258"/>
      <c r="U1111" s="258"/>
      <c r="V1111" s="258"/>
      <c r="W1111" s="258"/>
      <c r="X1111" s="258"/>
      <c r="Y1111" s="310"/>
      <c r="Z1111" s="311">
        <v>0.8</v>
      </c>
      <c r="AA1111" s="305" t="s">
        <v>367</v>
      </c>
      <c r="AB1111" s="37" t="s">
        <v>5146</v>
      </c>
      <c r="AC1111" s="93" t="s">
        <v>3370</v>
      </c>
      <c r="AD1111" s="93" t="s">
        <v>92</v>
      </c>
      <c r="AE1111" s="39" t="str">
        <f t="shared" si="57"/>
        <v>6</v>
      </c>
      <c r="AF1111" s="39">
        <v>0.53</v>
      </c>
      <c r="AG1111" s="80">
        <f t="shared" si="130"/>
        <v>0.7685</v>
      </c>
      <c r="AH1111" s="55">
        <f t="shared" si="2"/>
        <v>-0.72</v>
      </c>
      <c r="AI1111" s="55">
        <f t="shared" si="9"/>
        <v>0.742</v>
      </c>
      <c r="AJ1111" s="41">
        <f t="shared" si="3"/>
        <v>0.3375</v>
      </c>
      <c r="AK1111" s="74"/>
      <c r="AL1111" s="74"/>
      <c r="AM1111" s="74"/>
      <c r="AN1111" s="74"/>
      <c r="AO1111" s="74"/>
      <c r="AP1111" s="74"/>
      <c r="AQ1111" s="74"/>
      <c r="AR1111" s="74"/>
    </row>
    <row r="1112" ht="15.75" customHeight="1">
      <c r="A1112" s="297"/>
      <c r="B1112" s="252" t="s">
        <v>45</v>
      </c>
      <c r="C1112" s="298" t="s">
        <v>5147</v>
      </c>
      <c r="D1112" s="299" t="s">
        <v>5148</v>
      </c>
      <c r="E1112" s="333">
        <v>0.0</v>
      </c>
      <c r="F1112" s="290">
        <v>0.0</v>
      </c>
      <c r="G1112" s="290" t="s">
        <v>86</v>
      </c>
      <c r="H1112" s="292" t="s">
        <v>5149</v>
      </c>
      <c r="I1112" s="117" t="s">
        <v>5150</v>
      </c>
      <c r="J1112" s="293"/>
      <c r="K1112" s="293"/>
      <c r="L1112" s="293"/>
      <c r="M1112" s="263"/>
      <c r="N1112" s="290">
        <v>0.0</v>
      </c>
      <c r="O1112" s="395">
        <v>0.0</v>
      </c>
      <c r="P1112" s="294"/>
      <c r="Q1112" s="294"/>
      <c r="R1112" s="294"/>
      <c r="S1112" s="263"/>
      <c r="T1112" s="263"/>
      <c r="U1112" s="263"/>
      <c r="V1112" s="263"/>
      <c r="W1112" s="263"/>
      <c r="X1112" s="263"/>
      <c r="Y1112" s="295"/>
      <c r="Z1112" s="296">
        <v>0.79</v>
      </c>
      <c r="AA1112" s="290" t="s">
        <v>298</v>
      </c>
      <c r="AB1112" s="71" t="s">
        <v>5151</v>
      </c>
      <c r="AC1112" s="72" t="s">
        <v>3370</v>
      </c>
      <c r="AD1112" s="72" t="s">
        <v>99</v>
      </c>
      <c r="AE1112" s="74" t="str">
        <f t="shared" si="57"/>
        <v>12</v>
      </c>
      <c r="AF1112" s="74">
        <v>0.53</v>
      </c>
      <c r="AG1112" s="80">
        <f t="shared" si="130"/>
        <v>0.7685</v>
      </c>
      <c r="AH1112" s="55">
        <f t="shared" si="2"/>
        <v>-0.711</v>
      </c>
      <c r="AI1112" s="55">
        <f t="shared" si="9"/>
        <v>0.742</v>
      </c>
      <c r="AJ1112" s="41">
        <f t="shared" si="3"/>
        <v>0.3291139241</v>
      </c>
      <c r="AK1112" s="74"/>
      <c r="AL1112" s="74"/>
      <c r="AM1112" s="74"/>
      <c r="AN1112" s="74"/>
      <c r="AO1112" s="74"/>
      <c r="AP1112" s="74"/>
      <c r="AQ1112" s="74"/>
      <c r="AR1112" s="74"/>
    </row>
    <row r="1113" ht="15.75" customHeight="1">
      <c r="A1113" s="290"/>
      <c r="B1113" s="263" t="s">
        <v>45</v>
      </c>
      <c r="C1113" s="291" t="s">
        <v>5152</v>
      </c>
      <c r="D1113" s="292" t="s">
        <v>5153</v>
      </c>
      <c r="E1113" s="333">
        <v>0.0</v>
      </c>
      <c r="F1113" s="290">
        <v>0.0</v>
      </c>
      <c r="G1113" s="290" t="s">
        <v>86</v>
      </c>
      <c r="H1113" s="292" t="s">
        <v>2259</v>
      </c>
      <c r="I1113" s="117" t="s">
        <v>2260</v>
      </c>
      <c r="J1113" s="293"/>
      <c r="K1113" s="293"/>
      <c r="L1113" s="293"/>
      <c r="M1113" s="263"/>
      <c r="N1113" s="290">
        <v>0.0</v>
      </c>
      <c r="O1113" s="395">
        <v>0.0</v>
      </c>
      <c r="P1113" s="294"/>
      <c r="Q1113" s="294"/>
      <c r="R1113" s="294"/>
      <c r="S1113" s="263"/>
      <c r="T1113" s="263"/>
      <c r="U1113" s="263"/>
      <c r="V1113" s="263"/>
      <c r="W1113" s="263"/>
      <c r="X1113" s="263"/>
      <c r="Y1113" s="295"/>
      <c r="Z1113" s="296">
        <v>0.79</v>
      </c>
      <c r="AA1113" s="290" t="s">
        <v>268</v>
      </c>
      <c r="AB1113" s="104" t="s">
        <v>5154</v>
      </c>
      <c r="AC1113" s="72" t="s">
        <v>3370</v>
      </c>
      <c r="AD1113" s="72" t="s">
        <v>99</v>
      </c>
      <c r="AE1113" s="74" t="str">
        <f t="shared" si="57"/>
        <v>12</v>
      </c>
      <c r="AF1113" s="74">
        <v>0.5</v>
      </c>
      <c r="AG1113" s="80">
        <f t="shared" si="130"/>
        <v>0.725</v>
      </c>
      <c r="AH1113" s="55">
        <f t="shared" si="2"/>
        <v>-0.711</v>
      </c>
      <c r="AI1113" s="55">
        <f t="shared" si="9"/>
        <v>0.7</v>
      </c>
      <c r="AJ1113" s="41">
        <f t="shared" si="3"/>
        <v>0.3670886076</v>
      </c>
      <c r="AK1113" s="74"/>
      <c r="AL1113" s="74"/>
      <c r="AM1113" s="74"/>
      <c r="AN1113" s="74"/>
      <c r="AO1113" s="74"/>
      <c r="AP1113" s="74"/>
      <c r="AQ1113" s="74"/>
      <c r="AR1113" s="74"/>
    </row>
    <row r="1114" ht="15.75" customHeight="1">
      <c r="A1114" s="290"/>
      <c r="B1114" s="263" t="s">
        <v>45</v>
      </c>
      <c r="C1114" s="291" t="s">
        <v>5155</v>
      </c>
      <c r="D1114" s="292" t="s">
        <v>5156</v>
      </c>
      <c r="E1114" s="333">
        <v>0.0</v>
      </c>
      <c r="F1114" s="290">
        <v>0.0</v>
      </c>
      <c r="G1114" s="290" t="s">
        <v>86</v>
      </c>
      <c r="H1114" s="292" t="s">
        <v>5157</v>
      </c>
      <c r="I1114" s="117" t="s">
        <v>5158</v>
      </c>
      <c r="J1114" s="293"/>
      <c r="K1114" s="293"/>
      <c r="L1114" s="293"/>
      <c r="M1114" s="263"/>
      <c r="N1114" s="290">
        <v>0.0</v>
      </c>
      <c r="O1114" s="395">
        <v>0.0</v>
      </c>
      <c r="P1114" s="294"/>
      <c r="Q1114" s="294"/>
      <c r="R1114" s="294"/>
      <c r="S1114" s="263"/>
      <c r="T1114" s="263"/>
      <c r="U1114" s="263"/>
      <c r="V1114" s="263"/>
      <c r="W1114" s="263"/>
      <c r="X1114" s="263"/>
      <c r="Y1114" s="295"/>
      <c r="Z1114" s="296">
        <v>0.85</v>
      </c>
      <c r="AA1114" s="290" t="s">
        <v>268</v>
      </c>
      <c r="AB1114" s="104" t="s">
        <v>5159</v>
      </c>
      <c r="AC1114" s="72" t="s">
        <v>3370</v>
      </c>
      <c r="AD1114" s="72" t="s">
        <v>99</v>
      </c>
      <c r="AE1114" s="55" t="str">
        <f t="shared" si="57"/>
        <v>12</v>
      </c>
      <c r="AF1114" s="74">
        <v>0.53</v>
      </c>
      <c r="AG1114" s="80">
        <f t="shared" si="130"/>
        <v>0.7685</v>
      </c>
      <c r="AH1114" s="55">
        <f t="shared" si="2"/>
        <v>-0.765</v>
      </c>
      <c r="AI1114" s="55">
        <f t="shared" si="9"/>
        <v>0.742</v>
      </c>
      <c r="AJ1114" s="41">
        <f t="shared" si="3"/>
        <v>0.3764705882</v>
      </c>
      <c r="AK1114" s="408"/>
      <c r="AL1114" s="421"/>
      <c r="AM1114" s="73"/>
      <c r="AN1114" s="217"/>
      <c r="AO1114" s="217"/>
      <c r="AP1114" s="217"/>
      <c r="AQ1114" s="217"/>
      <c r="AR1114" s="217"/>
    </row>
    <row r="1115" ht="15.75" customHeight="1">
      <c r="A1115" s="297"/>
      <c r="B1115" s="143" t="s">
        <v>45</v>
      </c>
      <c r="C1115" s="298" t="s">
        <v>5160</v>
      </c>
      <c r="D1115" s="299" t="s">
        <v>5161</v>
      </c>
      <c r="E1115" s="290">
        <v>0.0</v>
      </c>
      <c r="F1115" s="290">
        <v>0.0</v>
      </c>
      <c r="G1115" s="290" t="s">
        <v>86</v>
      </c>
      <c r="H1115" s="292" t="s">
        <v>5162</v>
      </c>
      <c r="I1115" s="117" t="s">
        <v>5163</v>
      </c>
      <c r="J1115" s="293"/>
      <c r="K1115" s="293"/>
      <c r="L1115" s="293"/>
      <c r="M1115" s="263"/>
      <c r="N1115" s="290">
        <v>0.0</v>
      </c>
      <c r="O1115" s="395">
        <v>0.0</v>
      </c>
      <c r="P1115" s="294"/>
      <c r="Q1115" s="294"/>
      <c r="R1115" s="294"/>
      <c r="S1115" s="263"/>
      <c r="T1115" s="263"/>
      <c r="U1115" s="263"/>
      <c r="V1115" s="263"/>
      <c r="W1115" s="263"/>
      <c r="X1115" s="263"/>
      <c r="Y1115" s="295"/>
      <c r="Z1115" s="296">
        <v>1.35</v>
      </c>
      <c r="AA1115" s="290" t="s">
        <v>298</v>
      </c>
      <c r="AB1115" s="115" t="s">
        <v>5164</v>
      </c>
      <c r="AC1115" s="72" t="s">
        <v>3370</v>
      </c>
      <c r="AD1115" s="72" t="s">
        <v>99</v>
      </c>
      <c r="AE1115" s="55" t="str">
        <f t="shared" si="57"/>
        <v>12</v>
      </c>
      <c r="AF1115" s="74">
        <v>0.82</v>
      </c>
      <c r="AG1115" s="80">
        <f t="shared" ref="AG1115:AG1118" si="131">AF1115*0.46+AF1115</f>
        <v>1.1972</v>
      </c>
      <c r="AH1115" s="55">
        <f t="shared" si="2"/>
        <v>-1.215</v>
      </c>
      <c r="AI1115" s="55">
        <f t="shared" si="9"/>
        <v>1.148</v>
      </c>
      <c r="AJ1115" s="41">
        <f t="shared" si="3"/>
        <v>0.3925925926</v>
      </c>
      <c r="AK1115" s="74"/>
      <c r="AL1115" s="74"/>
      <c r="AM1115" s="74"/>
      <c r="AN1115" s="74"/>
      <c r="AO1115" s="74"/>
      <c r="AP1115" s="74"/>
      <c r="AQ1115" s="74"/>
      <c r="AR1115" s="74"/>
    </row>
    <row r="1116" ht="15.75" customHeight="1">
      <c r="A1116" s="297"/>
      <c r="B1116" s="143" t="s">
        <v>45</v>
      </c>
      <c r="C1116" s="298" t="s">
        <v>5165</v>
      </c>
      <c r="D1116" s="299" t="s">
        <v>5166</v>
      </c>
      <c r="E1116" s="290">
        <v>0.0</v>
      </c>
      <c r="F1116" s="290">
        <v>0.0</v>
      </c>
      <c r="G1116" s="290" t="s">
        <v>86</v>
      </c>
      <c r="H1116" s="292" t="s">
        <v>5167</v>
      </c>
      <c r="I1116" s="117" t="s">
        <v>5168</v>
      </c>
      <c r="J1116" s="293"/>
      <c r="K1116" s="293"/>
      <c r="L1116" s="293"/>
      <c r="M1116" s="263"/>
      <c r="N1116" s="290">
        <v>0.0</v>
      </c>
      <c r="O1116" s="395">
        <v>0.0</v>
      </c>
      <c r="P1116" s="294"/>
      <c r="Q1116" s="294"/>
      <c r="R1116" s="294"/>
      <c r="S1116" s="263"/>
      <c r="T1116" s="263"/>
      <c r="U1116" s="263"/>
      <c r="V1116" s="263"/>
      <c r="W1116" s="263"/>
      <c r="X1116" s="263"/>
      <c r="Y1116" s="295"/>
      <c r="Z1116" s="296">
        <v>1.35</v>
      </c>
      <c r="AA1116" s="290" t="s">
        <v>298</v>
      </c>
      <c r="AB1116" s="71" t="s">
        <v>5169</v>
      </c>
      <c r="AC1116" s="72" t="s">
        <v>3370</v>
      </c>
      <c r="AD1116" s="72" t="s">
        <v>99</v>
      </c>
      <c r="AE1116" s="74" t="str">
        <f t="shared" si="57"/>
        <v>12</v>
      </c>
      <c r="AF1116" s="74">
        <v>0.82</v>
      </c>
      <c r="AG1116" s="80">
        <f t="shared" si="131"/>
        <v>1.1972</v>
      </c>
      <c r="AH1116" s="55">
        <f t="shared" si="2"/>
        <v>-1.215</v>
      </c>
      <c r="AI1116" s="55">
        <f t="shared" si="9"/>
        <v>1.148</v>
      </c>
      <c r="AJ1116" s="41">
        <f t="shared" si="3"/>
        <v>0.3925925926</v>
      </c>
      <c r="AK1116" s="74"/>
      <c r="AL1116" s="74"/>
      <c r="AM1116" s="74"/>
      <c r="AN1116" s="74"/>
      <c r="AO1116" s="74"/>
      <c r="AP1116" s="74"/>
      <c r="AQ1116" s="74"/>
      <c r="AR1116" s="74"/>
    </row>
    <row r="1117" ht="15.75" customHeight="1">
      <c r="A1117" s="297"/>
      <c r="B1117" s="143" t="s">
        <v>45</v>
      </c>
      <c r="C1117" s="298" t="s">
        <v>5170</v>
      </c>
      <c r="D1117" s="299" t="s">
        <v>5171</v>
      </c>
      <c r="E1117" s="290">
        <v>0.0</v>
      </c>
      <c r="F1117" s="290">
        <v>0.0</v>
      </c>
      <c r="G1117" s="290" t="s">
        <v>86</v>
      </c>
      <c r="H1117" s="292" t="s">
        <v>5172</v>
      </c>
      <c r="I1117" s="117" t="s">
        <v>5173</v>
      </c>
      <c r="J1117" s="293"/>
      <c r="K1117" s="293"/>
      <c r="L1117" s="293"/>
      <c r="M1117" s="263"/>
      <c r="N1117" s="290">
        <v>0.0</v>
      </c>
      <c r="O1117" s="395">
        <v>0.0</v>
      </c>
      <c r="P1117" s="294"/>
      <c r="Q1117" s="294"/>
      <c r="R1117" s="294"/>
      <c r="S1117" s="263"/>
      <c r="T1117" s="263"/>
      <c r="U1117" s="263"/>
      <c r="V1117" s="263"/>
      <c r="W1117" s="263"/>
      <c r="X1117" s="263"/>
      <c r="Y1117" s="295"/>
      <c r="Z1117" s="296">
        <v>1.35</v>
      </c>
      <c r="AA1117" s="290" t="s">
        <v>298</v>
      </c>
      <c r="AB1117" s="71" t="s">
        <v>5174</v>
      </c>
      <c r="AC1117" s="72" t="s">
        <v>3370</v>
      </c>
      <c r="AD1117" s="72" t="s">
        <v>99</v>
      </c>
      <c r="AE1117" s="55" t="str">
        <f t="shared" si="57"/>
        <v>12</v>
      </c>
      <c r="AF1117" s="74">
        <v>0.82</v>
      </c>
      <c r="AG1117" s="80">
        <f t="shared" si="131"/>
        <v>1.1972</v>
      </c>
      <c r="AH1117" s="55">
        <f t="shared" si="2"/>
        <v>-1.215</v>
      </c>
      <c r="AI1117" s="55">
        <f t="shared" si="9"/>
        <v>1.148</v>
      </c>
      <c r="AJ1117" s="41">
        <f t="shared" si="3"/>
        <v>0.3925925926</v>
      </c>
      <c r="AK1117" s="74"/>
      <c r="AL1117" s="74"/>
      <c r="AM1117" s="74"/>
      <c r="AN1117" s="74"/>
      <c r="AO1117" s="74"/>
      <c r="AP1117" s="74"/>
      <c r="AQ1117" s="74"/>
      <c r="AR1117" s="74"/>
    </row>
    <row r="1118" ht="15.75" customHeight="1">
      <c r="A1118" s="290"/>
      <c r="B1118" s="263" t="s">
        <v>45</v>
      </c>
      <c r="C1118" s="385" t="s">
        <v>5175</v>
      </c>
      <c r="D1118" s="334" t="s">
        <v>5176</v>
      </c>
      <c r="E1118" s="333">
        <v>0.0</v>
      </c>
      <c r="F1118" s="290">
        <v>0.0</v>
      </c>
      <c r="G1118" s="290" t="s">
        <v>86</v>
      </c>
      <c r="H1118" s="292" t="s">
        <v>5177</v>
      </c>
      <c r="I1118" s="498" t="s">
        <v>5178</v>
      </c>
      <c r="J1118" s="499"/>
      <c r="K1118" s="499"/>
      <c r="L1118" s="499"/>
      <c r="M1118" s="436"/>
      <c r="N1118" s="290">
        <v>0.0</v>
      </c>
      <c r="O1118" s="395">
        <v>0.0</v>
      </c>
      <c r="P1118" s="435"/>
      <c r="Q1118" s="435"/>
      <c r="R1118" s="435"/>
      <c r="S1118" s="436"/>
      <c r="T1118" s="436"/>
      <c r="U1118" s="436"/>
      <c r="V1118" s="436"/>
      <c r="W1118" s="436"/>
      <c r="X1118" s="436"/>
      <c r="Y1118" s="295"/>
      <c r="Z1118" s="437">
        <v>1.0</v>
      </c>
      <c r="AA1118" s="290" t="s">
        <v>97</v>
      </c>
      <c r="AB1118" s="104" t="s">
        <v>5179</v>
      </c>
      <c r="AC1118" s="72" t="s">
        <v>3370</v>
      </c>
      <c r="AD1118" s="72" t="s">
        <v>92</v>
      </c>
      <c r="AE1118" s="74" t="str">
        <f t="shared" si="57"/>
        <v>6</v>
      </c>
      <c r="AF1118" s="74">
        <v>0.68</v>
      </c>
      <c r="AG1118" s="80">
        <f t="shared" si="131"/>
        <v>0.9928</v>
      </c>
      <c r="AH1118" s="55">
        <f t="shared" si="2"/>
        <v>-0.9</v>
      </c>
      <c r="AI1118" s="55">
        <f t="shared" si="9"/>
        <v>0.952</v>
      </c>
      <c r="AJ1118" s="41">
        <f t="shared" si="3"/>
        <v>0.32</v>
      </c>
      <c r="AK1118" s="74"/>
      <c r="AL1118" s="74"/>
      <c r="AM1118" s="74"/>
      <c r="AN1118" s="74"/>
      <c r="AO1118" s="74"/>
      <c r="AP1118" s="74"/>
      <c r="AQ1118" s="74"/>
      <c r="AR1118" s="74"/>
    </row>
    <row r="1119" ht="15.75" customHeight="1">
      <c r="A1119" s="290"/>
      <c r="B1119" s="263" t="s">
        <v>45</v>
      </c>
      <c r="C1119" s="291" t="s">
        <v>5180</v>
      </c>
      <c r="D1119" s="292" t="s">
        <v>5181</v>
      </c>
      <c r="E1119" s="333">
        <v>0.0</v>
      </c>
      <c r="F1119" s="290">
        <v>0.0</v>
      </c>
      <c r="G1119" s="290" t="s">
        <v>86</v>
      </c>
      <c r="H1119" s="292" t="s">
        <v>5181</v>
      </c>
      <c r="I1119" s="117" t="s">
        <v>5182</v>
      </c>
      <c r="J1119" s="293"/>
      <c r="K1119" s="293"/>
      <c r="L1119" s="293"/>
      <c r="M1119" s="263"/>
      <c r="N1119" s="290">
        <v>0.0</v>
      </c>
      <c r="O1119" s="395">
        <v>0.0</v>
      </c>
      <c r="P1119" s="294"/>
      <c r="Q1119" s="294"/>
      <c r="R1119" s="294"/>
      <c r="S1119" s="263"/>
      <c r="T1119" s="263"/>
      <c r="U1119" s="263"/>
      <c r="V1119" s="263"/>
      <c r="W1119" s="263"/>
      <c r="X1119" s="263"/>
      <c r="Y1119" s="295"/>
      <c r="Z1119" s="296">
        <v>0.85</v>
      </c>
      <c r="AA1119" s="290" t="s">
        <v>268</v>
      </c>
      <c r="AB1119" s="104" t="s">
        <v>5183</v>
      </c>
      <c r="AC1119" s="72" t="s">
        <v>3370</v>
      </c>
      <c r="AD1119" s="72" t="s">
        <v>99</v>
      </c>
      <c r="AE1119" s="74" t="str">
        <f t="shared" si="57"/>
        <v>12</v>
      </c>
      <c r="AF1119" s="74">
        <v>0.54</v>
      </c>
      <c r="AG1119" s="75">
        <f>AF1119*0.58+AF1119</f>
        <v>0.8532</v>
      </c>
      <c r="AH1119" s="74">
        <f t="shared" si="2"/>
        <v>-0.765</v>
      </c>
      <c r="AI1119" s="74">
        <f t="shared" si="9"/>
        <v>0.756</v>
      </c>
      <c r="AJ1119" s="41">
        <f t="shared" si="3"/>
        <v>0.3647058824</v>
      </c>
      <c r="AK1119" s="74"/>
      <c r="AL1119" s="74"/>
      <c r="AM1119" s="74"/>
      <c r="AN1119" s="74"/>
      <c r="AO1119" s="74"/>
      <c r="AP1119" s="74"/>
      <c r="AQ1119" s="74"/>
      <c r="AR1119" s="74"/>
    </row>
    <row r="1120" ht="15.75" customHeight="1">
      <c r="A1120" s="290"/>
      <c r="B1120" s="263" t="s">
        <v>45</v>
      </c>
      <c r="C1120" s="291" t="s">
        <v>5184</v>
      </c>
      <c r="D1120" s="292" t="s">
        <v>5185</v>
      </c>
      <c r="E1120" s="333">
        <v>0.0</v>
      </c>
      <c r="F1120" s="290">
        <v>0.0</v>
      </c>
      <c r="G1120" s="290" t="s">
        <v>86</v>
      </c>
      <c r="H1120" s="292" t="s">
        <v>5186</v>
      </c>
      <c r="I1120" s="117" t="s">
        <v>5187</v>
      </c>
      <c r="J1120" s="293"/>
      <c r="K1120" s="293"/>
      <c r="L1120" s="293"/>
      <c r="M1120" s="263"/>
      <c r="N1120" s="290">
        <v>0.0</v>
      </c>
      <c r="O1120" s="395">
        <v>0.0</v>
      </c>
      <c r="P1120" s="294"/>
      <c r="Q1120" s="294"/>
      <c r="R1120" s="294"/>
      <c r="S1120" s="263"/>
      <c r="T1120" s="263"/>
      <c r="U1120" s="263"/>
      <c r="V1120" s="263"/>
      <c r="W1120" s="263"/>
      <c r="X1120" s="263"/>
      <c r="Y1120" s="295"/>
      <c r="Z1120" s="296">
        <v>1.75</v>
      </c>
      <c r="AA1120" s="290" t="s">
        <v>268</v>
      </c>
      <c r="AB1120" s="332"/>
      <c r="AC1120" s="72" t="s">
        <v>3370</v>
      </c>
      <c r="AD1120" s="72" t="s">
        <v>92</v>
      </c>
      <c r="AE1120" s="74" t="str">
        <f t="shared" si="57"/>
        <v>6</v>
      </c>
      <c r="AF1120" s="74">
        <v>1.22</v>
      </c>
      <c r="AG1120" s="75">
        <f>AF1120*0.435+AF1120</f>
        <v>1.7507</v>
      </c>
      <c r="AH1120" s="74">
        <f t="shared" si="2"/>
        <v>-1.575</v>
      </c>
      <c r="AI1120" s="74">
        <f t="shared" si="9"/>
        <v>1.708</v>
      </c>
      <c r="AJ1120" s="41">
        <f t="shared" si="3"/>
        <v>0.3028571429</v>
      </c>
      <c r="AK1120" s="74"/>
      <c r="AL1120" s="74"/>
      <c r="AM1120" s="74"/>
      <c r="AN1120" s="74"/>
      <c r="AO1120" s="74"/>
      <c r="AP1120" s="74"/>
      <c r="AQ1120" s="74"/>
      <c r="AR1120" s="74"/>
    </row>
    <row r="1121" ht="15.75" customHeight="1">
      <c r="A1121" s="297"/>
      <c r="B1121" s="252" t="s">
        <v>45</v>
      </c>
      <c r="C1121" s="298" t="s">
        <v>5188</v>
      </c>
      <c r="D1121" s="299" t="s">
        <v>5189</v>
      </c>
      <c r="E1121" s="333">
        <v>0.0</v>
      </c>
      <c r="F1121" s="290">
        <v>0.0</v>
      </c>
      <c r="G1121" s="290" t="s">
        <v>86</v>
      </c>
      <c r="H1121" s="292" t="s">
        <v>5190</v>
      </c>
      <c r="I1121" s="117" t="s">
        <v>5191</v>
      </c>
      <c r="J1121" s="293"/>
      <c r="K1121" s="293"/>
      <c r="L1121" s="293"/>
      <c r="M1121" s="263"/>
      <c r="N1121" s="290">
        <v>0.0</v>
      </c>
      <c r="O1121" s="395">
        <v>0.0</v>
      </c>
      <c r="P1121" s="294"/>
      <c r="Q1121" s="294"/>
      <c r="R1121" s="294"/>
      <c r="S1121" s="263"/>
      <c r="T1121" s="263"/>
      <c r="U1121" s="263"/>
      <c r="V1121" s="263"/>
      <c r="W1121" s="263"/>
      <c r="X1121" s="263"/>
      <c r="Y1121" s="295"/>
      <c r="Z1121" s="296">
        <v>1.35</v>
      </c>
      <c r="AA1121" s="290" t="s">
        <v>298</v>
      </c>
      <c r="AB1121" s="71" t="s">
        <v>5192</v>
      </c>
      <c r="AC1121" s="72" t="s">
        <v>3370</v>
      </c>
      <c r="AD1121" s="72" t="s">
        <v>99</v>
      </c>
      <c r="AE1121" s="55" t="str">
        <f t="shared" si="57"/>
        <v>12</v>
      </c>
      <c r="AF1121" s="74">
        <v>0.82</v>
      </c>
      <c r="AG1121" s="80">
        <f t="shared" ref="AG1121:AG1123" si="132">AF1121*0.46+AF1121</f>
        <v>1.1972</v>
      </c>
      <c r="AH1121" s="55">
        <f t="shared" si="2"/>
        <v>-1.215</v>
      </c>
      <c r="AI1121" s="55">
        <f t="shared" si="9"/>
        <v>1.148</v>
      </c>
      <c r="AJ1121" s="41">
        <f t="shared" si="3"/>
        <v>0.3925925926</v>
      </c>
      <c r="AK1121" s="74"/>
      <c r="AL1121" s="74"/>
      <c r="AM1121" s="74"/>
      <c r="AN1121" s="74"/>
      <c r="AO1121" s="74"/>
      <c r="AP1121" s="74"/>
      <c r="AQ1121" s="74"/>
      <c r="AR1121" s="74"/>
    </row>
    <row r="1122" ht="15.75" customHeight="1">
      <c r="A1122" s="297"/>
      <c r="B1122" s="252" t="s">
        <v>45</v>
      </c>
      <c r="C1122" s="298" t="s">
        <v>5193</v>
      </c>
      <c r="D1122" s="299" t="s">
        <v>5194</v>
      </c>
      <c r="E1122" s="333">
        <v>0.0</v>
      </c>
      <c r="F1122" s="290">
        <v>0.0</v>
      </c>
      <c r="G1122" s="290" t="s">
        <v>86</v>
      </c>
      <c r="H1122" s="299" t="s">
        <v>5124</v>
      </c>
      <c r="I1122" s="117" t="s">
        <v>506</v>
      </c>
      <c r="J1122" s="293"/>
      <c r="K1122" s="293"/>
      <c r="L1122" s="293"/>
      <c r="M1122" s="263"/>
      <c r="N1122" s="290">
        <v>0.0</v>
      </c>
      <c r="O1122" s="395">
        <v>0.0</v>
      </c>
      <c r="P1122" s="294"/>
      <c r="Q1122" s="294"/>
      <c r="R1122" s="294"/>
      <c r="S1122" s="263"/>
      <c r="T1122" s="263"/>
      <c r="U1122" s="263"/>
      <c r="V1122" s="263"/>
      <c r="W1122" s="263"/>
      <c r="X1122" s="263"/>
      <c r="Y1122" s="295"/>
      <c r="Z1122" s="296">
        <v>1.35</v>
      </c>
      <c r="AA1122" s="290" t="s">
        <v>298</v>
      </c>
      <c r="AB1122" s="71" t="s">
        <v>5195</v>
      </c>
      <c r="AC1122" s="72" t="s">
        <v>3370</v>
      </c>
      <c r="AD1122" s="72" t="s">
        <v>99</v>
      </c>
      <c r="AE1122" s="55" t="str">
        <f t="shared" si="57"/>
        <v>12</v>
      </c>
      <c r="AF1122" s="74">
        <v>0.82</v>
      </c>
      <c r="AG1122" s="80">
        <f t="shared" si="132"/>
        <v>1.1972</v>
      </c>
      <c r="AH1122" s="55">
        <f t="shared" si="2"/>
        <v>-1.215</v>
      </c>
      <c r="AI1122" s="55">
        <f t="shared" si="9"/>
        <v>1.148</v>
      </c>
      <c r="AJ1122" s="41">
        <f t="shared" si="3"/>
        <v>0.3925925926</v>
      </c>
      <c r="AK1122" s="74"/>
      <c r="AL1122" s="74"/>
      <c r="AM1122" s="74"/>
      <c r="AN1122" s="74"/>
      <c r="AO1122" s="74"/>
      <c r="AP1122" s="74"/>
      <c r="AQ1122" s="74"/>
      <c r="AR1122" s="74"/>
    </row>
    <row r="1123" ht="15.75" customHeight="1">
      <c r="A1123" s="297"/>
      <c r="B1123" s="252" t="s">
        <v>45</v>
      </c>
      <c r="C1123" s="298" t="s">
        <v>5196</v>
      </c>
      <c r="D1123" s="299" t="s">
        <v>5197</v>
      </c>
      <c r="E1123" s="333">
        <v>0.0</v>
      </c>
      <c r="F1123" s="290">
        <v>0.0</v>
      </c>
      <c r="G1123" s="290" t="s">
        <v>86</v>
      </c>
      <c r="H1123" s="299" t="s">
        <v>5124</v>
      </c>
      <c r="I1123" s="117" t="s">
        <v>506</v>
      </c>
      <c r="J1123" s="293"/>
      <c r="K1123" s="293"/>
      <c r="L1123" s="293"/>
      <c r="M1123" s="263"/>
      <c r="N1123" s="290">
        <v>0.0</v>
      </c>
      <c r="O1123" s="395">
        <v>0.0</v>
      </c>
      <c r="P1123" s="294"/>
      <c r="Q1123" s="294"/>
      <c r="R1123" s="294"/>
      <c r="S1123" s="263"/>
      <c r="T1123" s="263"/>
      <c r="U1123" s="263"/>
      <c r="V1123" s="263"/>
      <c r="W1123" s="263"/>
      <c r="X1123" s="263"/>
      <c r="Y1123" s="295"/>
      <c r="Z1123" s="296">
        <v>1.35</v>
      </c>
      <c r="AA1123" s="290" t="s">
        <v>298</v>
      </c>
      <c r="AB1123" s="71" t="s">
        <v>5198</v>
      </c>
      <c r="AC1123" s="72" t="s">
        <v>3370</v>
      </c>
      <c r="AD1123" s="72" t="s">
        <v>99</v>
      </c>
      <c r="AE1123" s="74" t="str">
        <f t="shared" si="57"/>
        <v>12</v>
      </c>
      <c r="AF1123" s="74">
        <v>0.82</v>
      </c>
      <c r="AG1123" s="75">
        <f t="shared" si="132"/>
        <v>1.1972</v>
      </c>
      <c r="AH1123" s="74">
        <f t="shared" si="2"/>
        <v>-1.215</v>
      </c>
      <c r="AI1123" s="74">
        <f t="shared" si="9"/>
        <v>1.148</v>
      </c>
      <c r="AJ1123" s="41">
        <f t="shared" si="3"/>
        <v>0.3925925926</v>
      </c>
      <c r="AK1123" s="74"/>
      <c r="AL1123" s="74"/>
      <c r="AM1123" s="74"/>
      <c r="AN1123" s="74"/>
      <c r="AO1123" s="74"/>
      <c r="AP1123" s="74"/>
      <c r="AQ1123" s="74"/>
      <c r="AR1123" s="74"/>
    </row>
    <row r="1124" ht="15.75" customHeight="1">
      <c r="A1124" s="297"/>
      <c r="B1124" s="252" t="s">
        <v>45</v>
      </c>
      <c r="C1124" s="337" t="s">
        <v>5199</v>
      </c>
      <c r="D1124" s="299" t="s">
        <v>5200</v>
      </c>
      <c r="E1124" s="333">
        <v>0.0</v>
      </c>
      <c r="F1124" s="290">
        <v>0.0</v>
      </c>
      <c r="G1124" s="290" t="s">
        <v>86</v>
      </c>
      <c r="H1124" s="292" t="s">
        <v>5201</v>
      </c>
      <c r="I1124" s="117" t="s">
        <v>5202</v>
      </c>
      <c r="J1124" s="293"/>
      <c r="K1124" s="293"/>
      <c r="L1124" s="293"/>
      <c r="M1124" s="263"/>
      <c r="N1124" s="290">
        <v>0.0</v>
      </c>
      <c r="O1124" s="395">
        <v>0.0</v>
      </c>
      <c r="P1124" s="294"/>
      <c r="Q1124" s="294"/>
      <c r="R1124" s="294"/>
      <c r="S1124" s="263"/>
      <c r="T1124" s="263"/>
      <c r="U1124" s="263"/>
      <c r="V1124" s="263"/>
      <c r="W1124" s="263"/>
      <c r="X1124" s="263"/>
      <c r="Y1124" s="295"/>
      <c r="Z1124" s="296">
        <v>1.35</v>
      </c>
      <c r="AA1124" s="290" t="s">
        <v>298</v>
      </c>
      <c r="AB1124" s="71" t="s">
        <v>5203</v>
      </c>
      <c r="AC1124" s="72" t="s">
        <v>3370</v>
      </c>
      <c r="AD1124" s="72" t="s">
        <v>99</v>
      </c>
      <c r="AE1124" s="74" t="str">
        <f t="shared" si="57"/>
        <v>12</v>
      </c>
      <c r="AF1124" s="74">
        <v>0.8</v>
      </c>
      <c r="AG1124" s="80">
        <f>AF1124*0.5+AF1124</f>
        <v>1.2</v>
      </c>
      <c r="AH1124" s="55">
        <f t="shared" si="2"/>
        <v>-1.215</v>
      </c>
      <c r="AI1124" s="55">
        <f t="shared" si="9"/>
        <v>1.12</v>
      </c>
      <c r="AJ1124" s="41">
        <f t="shared" si="3"/>
        <v>0.4074074074</v>
      </c>
      <c r="AK1124" s="74"/>
      <c r="AL1124" s="74"/>
      <c r="AM1124" s="74"/>
      <c r="AN1124" s="74"/>
      <c r="AO1124" s="74"/>
      <c r="AP1124" s="74"/>
      <c r="AQ1124" s="74"/>
      <c r="AR1124" s="74"/>
    </row>
    <row r="1125" ht="15.75" customHeight="1">
      <c r="A1125" s="297"/>
      <c r="B1125" s="252" t="s">
        <v>45</v>
      </c>
      <c r="C1125" s="298" t="s">
        <v>5204</v>
      </c>
      <c r="D1125" s="299" t="s">
        <v>5205</v>
      </c>
      <c r="E1125" s="333">
        <v>0.0</v>
      </c>
      <c r="F1125" s="290">
        <v>0.0</v>
      </c>
      <c r="G1125" s="290" t="s">
        <v>86</v>
      </c>
      <c r="H1125" s="299" t="s">
        <v>5124</v>
      </c>
      <c r="I1125" s="117" t="s">
        <v>506</v>
      </c>
      <c r="J1125" s="293"/>
      <c r="K1125" s="293"/>
      <c r="L1125" s="293"/>
      <c r="M1125" s="263"/>
      <c r="N1125" s="290">
        <v>0.0</v>
      </c>
      <c r="O1125" s="395">
        <v>0.0</v>
      </c>
      <c r="P1125" s="294"/>
      <c r="Q1125" s="294"/>
      <c r="R1125" s="294"/>
      <c r="S1125" s="263"/>
      <c r="T1125" s="263"/>
      <c r="U1125" s="263"/>
      <c r="V1125" s="263"/>
      <c r="W1125" s="263"/>
      <c r="X1125" s="263"/>
      <c r="Y1125" s="295"/>
      <c r="Z1125" s="296">
        <v>1.35</v>
      </c>
      <c r="AA1125" s="290" t="s">
        <v>298</v>
      </c>
      <c r="AB1125" s="71" t="s">
        <v>5206</v>
      </c>
      <c r="AC1125" s="72" t="s">
        <v>3370</v>
      </c>
      <c r="AD1125" s="72" t="s">
        <v>99</v>
      </c>
      <c r="AE1125" s="55" t="str">
        <f t="shared" si="57"/>
        <v>12</v>
      </c>
      <c r="AF1125" s="74">
        <v>0.82</v>
      </c>
      <c r="AG1125" s="80">
        <f t="shared" ref="AG1125:AG1126" si="133">AF1125*0.46+AF1125</f>
        <v>1.1972</v>
      </c>
      <c r="AH1125" s="55">
        <f t="shared" si="2"/>
        <v>-1.215</v>
      </c>
      <c r="AI1125" s="55">
        <f t="shared" si="9"/>
        <v>1.148</v>
      </c>
      <c r="AJ1125" s="41">
        <f t="shared" si="3"/>
        <v>0.3925925926</v>
      </c>
      <c r="AK1125" s="55"/>
      <c r="AL1125" s="55"/>
      <c r="AM1125" s="55"/>
      <c r="AN1125" s="55"/>
      <c r="AO1125" s="55"/>
      <c r="AP1125" s="55"/>
      <c r="AQ1125" s="55"/>
      <c r="AR1125" s="55"/>
    </row>
    <row r="1126" ht="15.75" customHeight="1">
      <c r="A1126" s="297"/>
      <c r="B1126" s="252" t="s">
        <v>45</v>
      </c>
      <c r="C1126" s="298" t="s">
        <v>5207</v>
      </c>
      <c r="D1126" s="299" t="s">
        <v>5208</v>
      </c>
      <c r="E1126" s="333">
        <v>0.0</v>
      </c>
      <c r="F1126" s="290">
        <v>0.0</v>
      </c>
      <c r="G1126" s="290" t="s">
        <v>86</v>
      </c>
      <c r="H1126" s="299" t="s">
        <v>5208</v>
      </c>
      <c r="I1126" s="117" t="s">
        <v>506</v>
      </c>
      <c r="J1126" s="293"/>
      <c r="K1126" s="293"/>
      <c r="L1126" s="293"/>
      <c r="M1126" s="263"/>
      <c r="N1126" s="290">
        <v>0.0</v>
      </c>
      <c r="O1126" s="395">
        <v>0.0</v>
      </c>
      <c r="P1126" s="294"/>
      <c r="Q1126" s="294"/>
      <c r="R1126" s="294"/>
      <c r="S1126" s="263"/>
      <c r="T1126" s="263"/>
      <c r="U1126" s="263"/>
      <c r="V1126" s="263"/>
      <c r="W1126" s="263"/>
      <c r="X1126" s="263"/>
      <c r="Y1126" s="295"/>
      <c r="Z1126" s="296">
        <v>1.35</v>
      </c>
      <c r="AA1126" s="290" t="s">
        <v>298</v>
      </c>
      <c r="AB1126" s="71" t="s">
        <v>5209</v>
      </c>
      <c r="AC1126" s="72" t="s">
        <v>3370</v>
      </c>
      <c r="AD1126" s="72" t="s">
        <v>99</v>
      </c>
      <c r="AE1126" s="55" t="str">
        <f t="shared" si="57"/>
        <v>12</v>
      </c>
      <c r="AF1126" s="74">
        <v>0.82</v>
      </c>
      <c r="AG1126" s="80">
        <f t="shared" si="133"/>
        <v>1.1972</v>
      </c>
      <c r="AH1126" s="55">
        <f t="shared" si="2"/>
        <v>-1.215</v>
      </c>
      <c r="AI1126" s="55">
        <f t="shared" si="9"/>
        <v>1.148</v>
      </c>
      <c r="AJ1126" s="41">
        <f t="shared" si="3"/>
        <v>0.3925925926</v>
      </c>
      <c r="AK1126" s="74"/>
      <c r="AL1126" s="74"/>
      <c r="AM1126" s="74"/>
      <c r="AN1126" s="74"/>
      <c r="AO1126" s="74"/>
      <c r="AP1126" s="74"/>
      <c r="AQ1126" s="74"/>
      <c r="AR1126" s="74"/>
    </row>
    <row r="1127" ht="15.75" customHeight="1">
      <c r="A1127" s="297"/>
      <c r="B1127" s="252" t="s">
        <v>45</v>
      </c>
      <c r="C1127" s="298" t="s">
        <v>5210</v>
      </c>
      <c r="D1127" s="299" t="s">
        <v>5211</v>
      </c>
      <c r="E1127" s="333">
        <v>0.0</v>
      </c>
      <c r="F1127" s="290">
        <v>0.0</v>
      </c>
      <c r="G1127" s="290" t="s">
        <v>86</v>
      </c>
      <c r="H1127" s="299" t="s">
        <v>5124</v>
      </c>
      <c r="I1127" s="117" t="s">
        <v>506</v>
      </c>
      <c r="J1127" s="293"/>
      <c r="K1127" s="293"/>
      <c r="L1127" s="293"/>
      <c r="M1127" s="263"/>
      <c r="N1127" s="290">
        <v>0.0</v>
      </c>
      <c r="O1127" s="395">
        <v>0.0</v>
      </c>
      <c r="P1127" s="294"/>
      <c r="Q1127" s="294"/>
      <c r="R1127" s="294"/>
      <c r="S1127" s="263"/>
      <c r="T1127" s="263"/>
      <c r="U1127" s="263"/>
      <c r="V1127" s="263"/>
      <c r="W1127" s="263"/>
      <c r="X1127" s="263"/>
      <c r="Y1127" s="295"/>
      <c r="Z1127" s="296">
        <v>1.45</v>
      </c>
      <c r="AA1127" s="290" t="s">
        <v>298</v>
      </c>
      <c r="AB1127" s="71" t="s">
        <v>5212</v>
      </c>
      <c r="AC1127" s="72" t="s">
        <v>2924</v>
      </c>
      <c r="AD1127" s="72" t="s">
        <v>99</v>
      </c>
      <c r="AE1127" s="74" t="str">
        <f t="shared" si="57"/>
        <v>12</v>
      </c>
      <c r="AF1127" s="74">
        <v>0.82</v>
      </c>
      <c r="AG1127" s="75">
        <f>AF1127*0.53+AF1127</f>
        <v>1.2546</v>
      </c>
      <c r="AH1127" s="74">
        <f t="shared" si="2"/>
        <v>-1.305</v>
      </c>
      <c r="AI1127" s="74">
        <f t="shared" si="9"/>
        <v>1.148</v>
      </c>
      <c r="AJ1127" s="41">
        <f t="shared" si="3"/>
        <v>0.4344827586</v>
      </c>
      <c r="AK1127" s="74"/>
      <c r="AL1127" s="74"/>
      <c r="AM1127" s="74"/>
      <c r="AN1127" s="74"/>
      <c r="AO1127" s="74"/>
      <c r="AP1127" s="74"/>
      <c r="AQ1127" s="74"/>
      <c r="AR1127" s="74"/>
    </row>
    <row r="1128" ht="15.75" customHeight="1">
      <c r="A1128" s="290"/>
      <c r="B1128" s="263" t="s">
        <v>45</v>
      </c>
      <c r="C1128" s="291" t="s">
        <v>5213</v>
      </c>
      <c r="D1128" s="292" t="s">
        <v>5214</v>
      </c>
      <c r="E1128" s="333">
        <v>0.0</v>
      </c>
      <c r="F1128" s="290">
        <v>0.0</v>
      </c>
      <c r="G1128" s="290" t="s">
        <v>86</v>
      </c>
      <c r="H1128" s="292" t="s">
        <v>5215</v>
      </c>
      <c r="I1128" s="117" t="s">
        <v>5216</v>
      </c>
      <c r="J1128" s="293"/>
      <c r="K1128" s="293"/>
      <c r="L1128" s="293"/>
      <c r="M1128" s="263"/>
      <c r="N1128" s="290">
        <v>0.0</v>
      </c>
      <c r="O1128" s="395">
        <v>0.0</v>
      </c>
      <c r="P1128" s="294"/>
      <c r="Q1128" s="294"/>
      <c r="R1128" s="294"/>
      <c r="S1128" s="263"/>
      <c r="T1128" s="263"/>
      <c r="U1128" s="263"/>
      <c r="V1128" s="263"/>
      <c r="W1128" s="263"/>
      <c r="X1128" s="263"/>
      <c r="Y1128" s="295"/>
      <c r="Z1128" s="296">
        <v>0.8</v>
      </c>
      <c r="AA1128" s="290" t="s">
        <v>268</v>
      </c>
      <c r="AB1128" s="104" t="s">
        <v>5217</v>
      </c>
      <c r="AC1128" s="72" t="s">
        <v>3370</v>
      </c>
      <c r="AD1128" s="72" t="s">
        <v>99</v>
      </c>
      <c r="AE1128" s="74" t="str">
        <f t="shared" si="57"/>
        <v>12</v>
      </c>
      <c r="AF1128" s="74">
        <v>0.54</v>
      </c>
      <c r="AG1128" s="75">
        <f>AF1128*0.4+AF1128</f>
        <v>0.756</v>
      </c>
      <c r="AH1128" s="74">
        <f t="shared" si="2"/>
        <v>-0.72</v>
      </c>
      <c r="AI1128" s="74">
        <f t="shared" si="9"/>
        <v>0.756</v>
      </c>
      <c r="AJ1128" s="41">
        <f t="shared" si="3"/>
        <v>0.325</v>
      </c>
      <c r="AK1128" s="55"/>
      <c r="AL1128" s="55"/>
      <c r="AM1128" s="55"/>
      <c r="AN1128" s="55"/>
      <c r="AO1128" s="55"/>
      <c r="AP1128" s="55"/>
      <c r="AQ1128" s="55"/>
      <c r="AR1128" s="55"/>
    </row>
    <row r="1129" ht="15.75" customHeight="1">
      <c r="A1129" s="297"/>
      <c r="B1129" s="252" t="s">
        <v>45</v>
      </c>
      <c r="C1129" s="298" t="s">
        <v>5218</v>
      </c>
      <c r="D1129" s="299" t="s">
        <v>5219</v>
      </c>
      <c r="E1129" s="333">
        <v>0.0</v>
      </c>
      <c r="F1129" s="290">
        <v>0.0</v>
      </c>
      <c r="G1129" s="290" t="s">
        <v>86</v>
      </c>
      <c r="H1129" s="292" t="s">
        <v>5220</v>
      </c>
      <c r="I1129" s="117" t="s">
        <v>5221</v>
      </c>
      <c r="J1129" s="293"/>
      <c r="K1129" s="293"/>
      <c r="L1129" s="293"/>
      <c r="M1129" s="263"/>
      <c r="N1129" s="290">
        <v>0.0</v>
      </c>
      <c r="O1129" s="395">
        <v>0.0</v>
      </c>
      <c r="P1129" s="294"/>
      <c r="Q1129" s="294"/>
      <c r="R1129" s="294"/>
      <c r="S1129" s="263"/>
      <c r="T1129" s="263"/>
      <c r="U1129" s="263"/>
      <c r="V1129" s="263"/>
      <c r="W1129" s="263"/>
      <c r="X1129" s="263"/>
      <c r="Y1129" s="295"/>
      <c r="Z1129" s="296">
        <v>1.35</v>
      </c>
      <c r="AA1129" s="290" t="s">
        <v>298</v>
      </c>
      <c r="AB1129" s="71" t="s">
        <v>5222</v>
      </c>
      <c r="AC1129" s="72" t="s">
        <v>3370</v>
      </c>
      <c r="AD1129" s="72" t="s">
        <v>99</v>
      </c>
      <c r="AE1129" s="74" t="str">
        <f t="shared" si="57"/>
        <v>12</v>
      </c>
      <c r="AF1129" s="74">
        <v>0.82</v>
      </c>
      <c r="AG1129" s="80">
        <f>AF1129*0.46+AF1129</f>
        <v>1.1972</v>
      </c>
      <c r="AH1129" s="55">
        <f t="shared" si="2"/>
        <v>-1.215</v>
      </c>
      <c r="AI1129" s="55">
        <f t="shared" si="9"/>
        <v>1.148</v>
      </c>
      <c r="AJ1129" s="41">
        <f t="shared" si="3"/>
        <v>0.3925925926</v>
      </c>
      <c r="AK1129" s="74"/>
      <c r="AL1129" s="74"/>
      <c r="AM1129" s="74"/>
      <c r="AN1129" s="74"/>
      <c r="AO1129" s="74"/>
      <c r="AP1129" s="74"/>
      <c r="AQ1129" s="74"/>
      <c r="AR1129" s="74"/>
    </row>
    <row r="1130" ht="15.75" customHeight="1">
      <c r="A1130" s="297"/>
      <c r="B1130" s="252" t="s">
        <v>45</v>
      </c>
      <c r="C1130" s="337" t="s">
        <v>5223</v>
      </c>
      <c r="D1130" s="299" t="s">
        <v>5224</v>
      </c>
      <c r="E1130" s="333">
        <v>0.0</v>
      </c>
      <c r="F1130" s="290">
        <v>0.0</v>
      </c>
      <c r="G1130" s="290" t="s">
        <v>86</v>
      </c>
      <c r="H1130" s="292" t="s">
        <v>5225</v>
      </c>
      <c r="I1130" s="117" t="s">
        <v>5226</v>
      </c>
      <c r="J1130" s="293"/>
      <c r="K1130" s="293"/>
      <c r="L1130" s="293"/>
      <c r="M1130" s="263"/>
      <c r="N1130" s="290">
        <v>0.0</v>
      </c>
      <c r="O1130" s="395">
        <v>0.0</v>
      </c>
      <c r="P1130" s="294"/>
      <c r="Q1130" s="294"/>
      <c r="R1130" s="294"/>
      <c r="S1130" s="263"/>
      <c r="T1130" s="263"/>
      <c r="U1130" s="263"/>
      <c r="V1130" s="263"/>
      <c r="W1130" s="263"/>
      <c r="X1130" s="263"/>
      <c r="Y1130" s="295"/>
      <c r="Z1130" s="296">
        <v>1.35</v>
      </c>
      <c r="AA1130" s="290" t="s">
        <v>298</v>
      </c>
      <c r="AB1130" s="71" t="s">
        <v>5227</v>
      </c>
      <c r="AC1130" s="72" t="s">
        <v>3370</v>
      </c>
      <c r="AD1130" s="72" t="s">
        <v>99</v>
      </c>
      <c r="AE1130" s="55" t="str">
        <f t="shared" si="57"/>
        <v>12</v>
      </c>
      <c r="AF1130" s="74">
        <v>0.8</v>
      </c>
      <c r="AG1130" s="80">
        <f>AF1130*0.5+AF1130</f>
        <v>1.2</v>
      </c>
      <c r="AH1130" s="55">
        <f t="shared" si="2"/>
        <v>-1.215</v>
      </c>
      <c r="AI1130" s="55">
        <f t="shared" si="9"/>
        <v>1.12</v>
      </c>
      <c r="AJ1130" s="41">
        <f t="shared" si="3"/>
        <v>0.4074074074</v>
      </c>
      <c r="AK1130" s="74"/>
      <c r="AL1130" s="74"/>
      <c r="AM1130" s="74"/>
      <c r="AN1130" s="74"/>
      <c r="AO1130" s="74"/>
      <c r="AP1130" s="74"/>
      <c r="AQ1130" s="74"/>
      <c r="AR1130" s="74"/>
    </row>
    <row r="1131" ht="15.75" customHeight="1">
      <c r="A1131" s="297"/>
      <c r="B1131" s="252" t="s">
        <v>45</v>
      </c>
      <c r="C1131" s="298" t="s">
        <v>5228</v>
      </c>
      <c r="D1131" s="299" t="s">
        <v>5229</v>
      </c>
      <c r="E1131" s="333">
        <v>0.0</v>
      </c>
      <c r="F1131" s="290">
        <v>0.0</v>
      </c>
      <c r="G1131" s="290" t="s">
        <v>86</v>
      </c>
      <c r="H1131" s="292" t="s">
        <v>5230</v>
      </c>
      <c r="I1131" s="117" t="s">
        <v>5231</v>
      </c>
      <c r="J1131" s="293"/>
      <c r="K1131" s="293"/>
      <c r="L1131" s="293"/>
      <c r="M1131" s="263"/>
      <c r="N1131" s="290">
        <v>0.0</v>
      </c>
      <c r="O1131" s="395">
        <v>0.0</v>
      </c>
      <c r="P1131" s="294"/>
      <c r="Q1131" s="294"/>
      <c r="R1131" s="294"/>
      <c r="S1131" s="263"/>
      <c r="T1131" s="263"/>
      <c r="U1131" s="263"/>
      <c r="V1131" s="263"/>
      <c r="W1131" s="263"/>
      <c r="X1131" s="263"/>
      <c r="Y1131" s="295"/>
      <c r="Z1131" s="296">
        <v>1.35</v>
      </c>
      <c r="AA1131" s="290" t="s">
        <v>298</v>
      </c>
      <c r="AB1131" s="71" t="s">
        <v>5232</v>
      </c>
      <c r="AC1131" s="72" t="s">
        <v>3370</v>
      </c>
      <c r="AD1131" s="72" t="s">
        <v>99</v>
      </c>
      <c r="AE1131" s="55" t="str">
        <f t="shared" si="57"/>
        <v>12</v>
      </c>
      <c r="AF1131" s="74">
        <v>0.82</v>
      </c>
      <c r="AG1131" s="80">
        <f t="shared" ref="AG1131:AG1132" si="134">AF1131*0.46+AF1131</f>
        <v>1.1972</v>
      </c>
      <c r="AH1131" s="55">
        <f t="shared" si="2"/>
        <v>-1.215</v>
      </c>
      <c r="AI1131" s="55">
        <f t="shared" si="9"/>
        <v>1.148</v>
      </c>
      <c r="AJ1131" s="41">
        <f t="shared" si="3"/>
        <v>0.3925925926</v>
      </c>
      <c r="AK1131" s="55"/>
      <c r="AL1131" s="55"/>
      <c r="AM1131" s="55"/>
      <c r="AN1131" s="55"/>
      <c r="AO1131" s="55"/>
      <c r="AP1131" s="55"/>
      <c r="AQ1131" s="55"/>
      <c r="AR1131" s="55"/>
    </row>
    <row r="1132" ht="15.75" customHeight="1">
      <c r="A1132" s="297"/>
      <c r="B1132" s="252" t="s">
        <v>45</v>
      </c>
      <c r="C1132" s="298" t="s">
        <v>5233</v>
      </c>
      <c r="D1132" s="100" t="s">
        <v>5234</v>
      </c>
      <c r="E1132" s="333">
        <v>0.0</v>
      </c>
      <c r="F1132" s="290">
        <v>0.0</v>
      </c>
      <c r="G1132" s="290" t="s">
        <v>86</v>
      </c>
      <c r="H1132" s="107" t="s">
        <v>5235</v>
      </c>
      <c r="I1132" s="117" t="s">
        <v>5236</v>
      </c>
      <c r="J1132" s="293"/>
      <c r="K1132" s="293"/>
      <c r="L1132" s="293"/>
      <c r="M1132" s="263"/>
      <c r="N1132" s="290">
        <v>0.0</v>
      </c>
      <c r="O1132" s="395">
        <v>0.0</v>
      </c>
      <c r="P1132" s="294"/>
      <c r="Q1132" s="294"/>
      <c r="R1132" s="294"/>
      <c r="S1132" s="263"/>
      <c r="T1132" s="263"/>
      <c r="U1132" s="263"/>
      <c r="V1132" s="263"/>
      <c r="W1132" s="263"/>
      <c r="X1132" s="263"/>
      <c r="Y1132" s="295"/>
      <c r="Z1132" s="296">
        <v>1.35</v>
      </c>
      <c r="AA1132" s="290" t="s">
        <v>298</v>
      </c>
      <c r="AB1132" s="104" t="s">
        <v>5237</v>
      </c>
      <c r="AC1132" s="72" t="s">
        <v>3370</v>
      </c>
      <c r="AD1132" s="72" t="s">
        <v>99</v>
      </c>
      <c r="AE1132" s="55" t="str">
        <f t="shared" si="57"/>
        <v>12</v>
      </c>
      <c r="AF1132" s="74">
        <v>0.82</v>
      </c>
      <c r="AG1132" s="80">
        <f t="shared" si="134"/>
        <v>1.1972</v>
      </c>
      <c r="AH1132" s="55">
        <f t="shared" si="2"/>
        <v>-1.215</v>
      </c>
      <c r="AI1132" s="55">
        <f t="shared" si="9"/>
        <v>1.148</v>
      </c>
      <c r="AJ1132" s="41">
        <f t="shared" si="3"/>
        <v>0.3925925926</v>
      </c>
      <c r="AK1132" s="55"/>
      <c r="AL1132" s="55"/>
      <c r="AM1132" s="55"/>
      <c r="AN1132" s="55"/>
      <c r="AO1132" s="55"/>
      <c r="AP1132" s="55"/>
      <c r="AQ1132" s="55"/>
      <c r="AR1132" s="55"/>
    </row>
    <row r="1133" ht="15.75" customHeight="1">
      <c r="A1133" s="220"/>
      <c r="B1133" s="286" t="s">
        <v>45</v>
      </c>
      <c r="C1133" s="347" t="s">
        <v>5238</v>
      </c>
      <c r="D1133" s="87" t="s">
        <v>5239</v>
      </c>
      <c r="E1133" s="397">
        <v>1.0</v>
      </c>
      <c r="F1133" s="300">
        <v>0.0</v>
      </c>
      <c r="G1133" s="300" t="s">
        <v>47</v>
      </c>
      <c r="H1133" s="94" t="s">
        <v>5240</v>
      </c>
      <c r="I1133" s="230" t="s">
        <v>506</v>
      </c>
      <c r="J1133" s="302"/>
      <c r="K1133" s="302"/>
      <c r="L1133" s="302"/>
      <c r="M1133" s="255"/>
      <c r="N1133" s="300">
        <v>1.0</v>
      </c>
      <c r="O1133" s="398">
        <v>1000.0</v>
      </c>
      <c r="P1133" s="303"/>
      <c r="Q1133" s="303"/>
      <c r="R1133" s="303"/>
      <c r="S1133" s="255"/>
      <c r="T1133" s="255"/>
      <c r="U1133" s="255"/>
      <c r="V1133" s="255"/>
      <c r="W1133" s="255"/>
      <c r="X1133" s="255"/>
      <c r="Y1133" s="277"/>
      <c r="Z1133" s="304">
        <v>1.45</v>
      </c>
      <c r="AA1133" s="300" t="s">
        <v>298</v>
      </c>
      <c r="AB1133" s="84" t="s">
        <v>5241</v>
      </c>
      <c r="AC1133" s="54" t="s">
        <v>3370</v>
      </c>
      <c r="AD1133" s="54" t="s">
        <v>99</v>
      </c>
      <c r="AE1133" s="55" t="str">
        <f t="shared" si="57"/>
        <v>12</v>
      </c>
      <c r="AF1133" s="55">
        <v>0.82</v>
      </c>
      <c r="AG1133" s="56">
        <f>AF1133*0.52+AF1133</f>
        <v>1.2464</v>
      </c>
      <c r="AH1133" s="55">
        <f t="shared" si="2"/>
        <v>-1.305</v>
      </c>
      <c r="AI1133" s="55">
        <f t="shared" si="9"/>
        <v>1.148</v>
      </c>
      <c r="AJ1133" s="41">
        <f t="shared" si="3"/>
        <v>0.4344827586</v>
      </c>
      <c r="AK1133" s="55"/>
      <c r="AL1133" s="55"/>
      <c r="AM1133" s="55"/>
      <c r="AN1133" s="55"/>
      <c r="AO1133" s="55"/>
      <c r="AP1133" s="55"/>
      <c r="AQ1133" s="55"/>
      <c r="AR1133" s="55"/>
    </row>
    <row r="1134" ht="15.75" customHeight="1">
      <c r="A1134" s="297"/>
      <c r="B1134" s="252" t="s">
        <v>45</v>
      </c>
      <c r="C1134" s="298" t="s">
        <v>5242</v>
      </c>
      <c r="D1134" s="299" t="s">
        <v>5243</v>
      </c>
      <c r="E1134" s="333">
        <v>0.0</v>
      </c>
      <c r="F1134" s="290">
        <v>0.0</v>
      </c>
      <c r="G1134" s="290" t="s">
        <v>86</v>
      </c>
      <c r="H1134" s="292" t="s">
        <v>3102</v>
      </c>
      <c r="I1134" s="117" t="s">
        <v>5244</v>
      </c>
      <c r="J1134" s="293"/>
      <c r="K1134" s="293"/>
      <c r="L1134" s="293"/>
      <c r="M1134" s="263"/>
      <c r="N1134" s="290">
        <v>0.0</v>
      </c>
      <c r="O1134" s="395">
        <v>0.0</v>
      </c>
      <c r="P1134" s="294"/>
      <c r="Q1134" s="294"/>
      <c r="R1134" s="294"/>
      <c r="S1134" s="263"/>
      <c r="T1134" s="263"/>
      <c r="U1134" s="263"/>
      <c r="V1134" s="263"/>
      <c r="W1134" s="263"/>
      <c r="X1134" s="263"/>
      <c r="Y1134" s="295"/>
      <c r="Z1134" s="296">
        <v>1.35</v>
      </c>
      <c r="AA1134" s="290" t="s">
        <v>298</v>
      </c>
      <c r="AB1134" s="71" t="s">
        <v>5245</v>
      </c>
      <c r="AC1134" s="72" t="s">
        <v>3370</v>
      </c>
      <c r="AD1134" s="72" t="s">
        <v>99</v>
      </c>
      <c r="AE1134" s="55" t="str">
        <f t="shared" si="57"/>
        <v>12</v>
      </c>
      <c r="AF1134" s="74">
        <v>0.82</v>
      </c>
      <c r="AG1134" s="80">
        <f t="shared" ref="AG1134:AG1137" si="135">AF1134*0.46+AF1134</f>
        <v>1.1972</v>
      </c>
      <c r="AH1134" s="55">
        <f t="shared" si="2"/>
        <v>-1.215</v>
      </c>
      <c r="AI1134" s="55">
        <f t="shared" si="9"/>
        <v>1.148</v>
      </c>
      <c r="AJ1134" s="41">
        <f t="shared" si="3"/>
        <v>0.3925925926</v>
      </c>
      <c r="AK1134" s="74"/>
      <c r="AL1134" s="74"/>
      <c r="AM1134" s="74"/>
      <c r="AN1134" s="74"/>
      <c r="AO1134" s="74"/>
      <c r="AP1134" s="74"/>
      <c r="AQ1134" s="74"/>
      <c r="AR1134" s="74"/>
    </row>
    <row r="1135" ht="15.75" customHeight="1">
      <c r="A1135" s="297"/>
      <c r="B1135" s="143" t="s">
        <v>45</v>
      </c>
      <c r="C1135" s="298" t="s">
        <v>5246</v>
      </c>
      <c r="D1135" s="299" t="s">
        <v>5247</v>
      </c>
      <c r="E1135" s="290">
        <v>0.0</v>
      </c>
      <c r="F1135" s="290">
        <v>0.0</v>
      </c>
      <c r="G1135" s="290" t="s">
        <v>86</v>
      </c>
      <c r="H1135" s="292" t="s">
        <v>5248</v>
      </c>
      <c r="I1135" s="117" t="s">
        <v>5249</v>
      </c>
      <c r="J1135" s="293"/>
      <c r="K1135" s="293"/>
      <c r="L1135" s="293"/>
      <c r="M1135" s="263"/>
      <c r="N1135" s="290">
        <v>0.0</v>
      </c>
      <c r="O1135" s="395">
        <v>0.0</v>
      </c>
      <c r="P1135" s="294"/>
      <c r="Q1135" s="294"/>
      <c r="R1135" s="294"/>
      <c r="S1135" s="263"/>
      <c r="T1135" s="263"/>
      <c r="U1135" s="263"/>
      <c r="V1135" s="263"/>
      <c r="W1135" s="263"/>
      <c r="X1135" s="263"/>
      <c r="Y1135" s="295"/>
      <c r="Z1135" s="296">
        <v>1.35</v>
      </c>
      <c r="AA1135" s="290" t="s">
        <v>298</v>
      </c>
      <c r="AB1135" s="71" t="s">
        <v>5250</v>
      </c>
      <c r="AC1135" s="72" t="s">
        <v>3370</v>
      </c>
      <c r="AD1135" s="72" t="s">
        <v>99</v>
      </c>
      <c r="AE1135" s="55" t="str">
        <f t="shared" si="57"/>
        <v>12</v>
      </c>
      <c r="AF1135" s="74">
        <v>0.82</v>
      </c>
      <c r="AG1135" s="80">
        <f t="shared" si="135"/>
        <v>1.1972</v>
      </c>
      <c r="AH1135" s="55">
        <f t="shared" si="2"/>
        <v>-1.215</v>
      </c>
      <c r="AI1135" s="55">
        <f t="shared" si="9"/>
        <v>1.148</v>
      </c>
      <c r="AJ1135" s="41">
        <f t="shared" si="3"/>
        <v>0.3925925926</v>
      </c>
      <c r="AK1135" s="500"/>
      <c r="AL1135" s="500"/>
      <c r="AM1135" s="500"/>
      <c r="AN1135" s="500"/>
      <c r="AO1135" s="500"/>
      <c r="AP1135" s="500"/>
      <c r="AQ1135" s="500"/>
      <c r="AR1135" s="500"/>
    </row>
    <row r="1136" ht="15.75" customHeight="1">
      <c r="A1136" s="290"/>
      <c r="B1136" s="263" t="s">
        <v>45</v>
      </c>
      <c r="C1136" s="385" t="s">
        <v>5251</v>
      </c>
      <c r="D1136" s="299" t="s">
        <v>5252</v>
      </c>
      <c r="E1136" s="333">
        <v>0.0</v>
      </c>
      <c r="F1136" s="290">
        <v>0.0</v>
      </c>
      <c r="G1136" s="290" t="s">
        <v>86</v>
      </c>
      <c r="H1136" s="292" t="s">
        <v>5253</v>
      </c>
      <c r="I1136" s="117" t="s">
        <v>5254</v>
      </c>
      <c r="J1136" s="293"/>
      <c r="K1136" s="293"/>
      <c r="L1136" s="293"/>
      <c r="M1136" s="263"/>
      <c r="N1136" s="290">
        <v>0.0</v>
      </c>
      <c r="O1136" s="395">
        <v>0.0</v>
      </c>
      <c r="P1136" s="294"/>
      <c r="Q1136" s="294"/>
      <c r="R1136" s="294"/>
      <c r="S1136" s="263"/>
      <c r="T1136" s="263"/>
      <c r="U1136" s="263"/>
      <c r="V1136" s="263"/>
      <c r="W1136" s="263"/>
      <c r="X1136" s="263"/>
      <c r="Y1136" s="295"/>
      <c r="Z1136" s="296">
        <v>1.75</v>
      </c>
      <c r="AA1136" s="290" t="s">
        <v>167</v>
      </c>
      <c r="AB1136" s="104" t="s">
        <v>5255</v>
      </c>
      <c r="AC1136" s="72" t="s">
        <v>3370</v>
      </c>
      <c r="AD1136" s="72" t="s">
        <v>99</v>
      </c>
      <c r="AE1136" s="74" t="str">
        <f t="shared" si="57"/>
        <v>12</v>
      </c>
      <c r="AF1136" s="74">
        <v>0.82</v>
      </c>
      <c r="AG1136" s="80">
        <f t="shared" si="135"/>
        <v>1.1972</v>
      </c>
      <c r="AH1136" s="55">
        <f t="shared" si="2"/>
        <v>-1.575</v>
      </c>
      <c r="AI1136" s="55">
        <f t="shared" si="9"/>
        <v>1.148</v>
      </c>
      <c r="AJ1136" s="41">
        <f t="shared" si="3"/>
        <v>0.5314285714</v>
      </c>
      <c r="AK1136" s="500"/>
      <c r="AL1136" s="500"/>
      <c r="AM1136" s="500"/>
      <c r="AN1136" s="500"/>
      <c r="AO1136" s="500"/>
      <c r="AP1136" s="500"/>
      <c r="AQ1136" s="500"/>
      <c r="AR1136" s="500"/>
    </row>
    <row r="1137" ht="15.75" customHeight="1">
      <c r="A1137" s="297"/>
      <c r="B1137" s="252" t="s">
        <v>45</v>
      </c>
      <c r="C1137" s="298" t="s">
        <v>5256</v>
      </c>
      <c r="D1137" s="299" t="s">
        <v>5257</v>
      </c>
      <c r="E1137" s="333">
        <v>0.0</v>
      </c>
      <c r="F1137" s="290">
        <v>0.0</v>
      </c>
      <c r="G1137" s="290" t="s">
        <v>86</v>
      </c>
      <c r="H1137" s="299" t="s">
        <v>5124</v>
      </c>
      <c r="I1137" s="117" t="s">
        <v>506</v>
      </c>
      <c r="J1137" s="293"/>
      <c r="K1137" s="293"/>
      <c r="L1137" s="293"/>
      <c r="M1137" s="263"/>
      <c r="N1137" s="290">
        <v>0.0</v>
      </c>
      <c r="O1137" s="395">
        <v>0.0</v>
      </c>
      <c r="P1137" s="294"/>
      <c r="Q1137" s="294"/>
      <c r="R1137" s="294"/>
      <c r="S1137" s="263"/>
      <c r="T1137" s="263"/>
      <c r="U1137" s="263"/>
      <c r="V1137" s="263"/>
      <c r="W1137" s="263"/>
      <c r="X1137" s="263"/>
      <c r="Y1137" s="295"/>
      <c r="Z1137" s="296">
        <v>1.35</v>
      </c>
      <c r="AA1137" s="290" t="s">
        <v>298</v>
      </c>
      <c r="AB1137" s="71" t="s">
        <v>5258</v>
      </c>
      <c r="AC1137" s="72" t="s">
        <v>3370</v>
      </c>
      <c r="AD1137" s="72" t="s">
        <v>99</v>
      </c>
      <c r="AE1137" s="74" t="str">
        <f t="shared" si="57"/>
        <v>12</v>
      </c>
      <c r="AF1137" s="74">
        <v>0.82</v>
      </c>
      <c r="AG1137" s="80">
        <f t="shared" si="135"/>
        <v>1.1972</v>
      </c>
      <c r="AH1137" s="55">
        <f t="shared" si="2"/>
        <v>-1.215</v>
      </c>
      <c r="AI1137" s="55">
        <f t="shared" si="9"/>
        <v>1.148</v>
      </c>
      <c r="AJ1137" s="41">
        <f t="shared" si="3"/>
        <v>0.3925925926</v>
      </c>
      <c r="AK1137" s="500"/>
      <c r="AL1137" s="500"/>
      <c r="AM1137" s="500"/>
      <c r="AN1137" s="500"/>
      <c r="AO1137" s="500"/>
      <c r="AP1137" s="500"/>
      <c r="AQ1137" s="500"/>
      <c r="AR1137" s="500"/>
    </row>
    <row r="1138" ht="15.75" customHeight="1">
      <c r="A1138" s="297"/>
      <c r="B1138" s="252" t="s">
        <v>45</v>
      </c>
      <c r="C1138" s="337" t="s">
        <v>5259</v>
      </c>
      <c r="D1138" s="299" t="s">
        <v>5260</v>
      </c>
      <c r="E1138" s="333">
        <v>0.0</v>
      </c>
      <c r="F1138" s="290">
        <v>0.0</v>
      </c>
      <c r="G1138" s="290" t="s">
        <v>86</v>
      </c>
      <c r="H1138" s="299" t="s">
        <v>5124</v>
      </c>
      <c r="I1138" s="117" t="s">
        <v>506</v>
      </c>
      <c r="J1138" s="293"/>
      <c r="K1138" s="293"/>
      <c r="L1138" s="293"/>
      <c r="M1138" s="263"/>
      <c r="N1138" s="290">
        <v>0.0</v>
      </c>
      <c r="O1138" s="395">
        <v>0.0</v>
      </c>
      <c r="P1138" s="294"/>
      <c r="Q1138" s="294"/>
      <c r="R1138" s="294"/>
      <c r="S1138" s="263"/>
      <c r="T1138" s="263"/>
      <c r="U1138" s="263"/>
      <c r="V1138" s="263"/>
      <c r="W1138" s="263"/>
      <c r="X1138" s="263"/>
      <c r="Y1138" s="295"/>
      <c r="Z1138" s="296">
        <v>1.35</v>
      </c>
      <c r="AA1138" s="290" t="s">
        <v>298</v>
      </c>
      <c r="AB1138" s="71" t="s">
        <v>5261</v>
      </c>
      <c r="AC1138" s="72" t="s">
        <v>3370</v>
      </c>
      <c r="AD1138" s="72" t="s">
        <v>99</v>
      </c>
      <c r="AE1138" s="74" t="str">
        <f t="shared" si="57"/>
        <v>12</v>
      </c>
      <c r="AF1138" s="74">
        <v>0.8</v>
      </c>
      <c r="AG1138" s="80">
        <f t="shared" ref="AG1138:AG1139" si="136">AF1138*0.5+AF1138</f>
        <v>1.2</v>
      </c>
      <c r="AH1138" s="55">
        <f t="shared" si="2"/>
        <v>-1.215</v>
      </c>
      <c r="AI1138" s="55">
        <f t="shared" si="9"/>
        <v>1.12</v>
      </c>
      <c r="AJ1138" s="41">
        <f t="shared" si="3"/>
        <v>0.4074074074</v>
      </c>
      <c r="AK1138" s="500"/>
      <c r="AL1138" s="500"/>
      <c r="AM1138" s="500"/>
      <c r="AN1138" s="500"/>
      <c r="AO1138" s="500"/>
      <c r="AP1138" s="500"/>
      <c r="AQ1138" s="500"/>
      <c r="AR1138" s="500"/>
    </row>
    <row r="1139" ht="15.75" customHeight="1">
      <c r="A1139" s="297"/>
      <c r="B1139" s="252" t="s">
        <v>45</v>
      </c>
      <c r="C1139" s="337" t="s">
        <v>5262</v>
      </c>
      <c r="D1139" s="299" t="s">
        <v>5263</v>
      </c>
      <c r="E1139" s="333">
        <v>0.0</v>
      </c>
      <c r="F1139" s="290">
        <v>0.0</v>
      </c>
      <c r="G1139" s="290" t="s">
        <v>86</v>
      </c>
      <c r="H1139" s="299" t="s">
        <v>5124</v>
      </c>
      <c r="I1139" s="117" t="s">
        <v>506</v>
      </c>
      <c r="J1139" s="293"/>
      <c r="K1139" s="293"/>
      <c r="L1139" s="293"/>
      <c r="M1139" s="263"/>
      <c r="N1139" s="290">
        <v>0.0</v>
      </c>
      <c r="O1139" s="395">
        <v>0.0</v>
      </c>
      <c r="P1139" s="294"/>
      <c r="Q1139" s="294"/>
      <c r="R1139" s="294"/>
      <c r="S1139" s="263"/>
      <c r="T1139" s="263"/>
      <c r="U1139" s="263"/>
      <c r="V1139" s="263"/>
      <c r="W1139" s="263"/>
      <c r="X1139" s="263"/>
      <c r="Y1139" s="295"/>
      <c r="Z1139" s="296">
        <v>1.35</v>
      </c>
      <c r="AA1139" s="290" t="s">
        <v>298</v>
      </c>
      <c r="AB1139" s="71" t="s">
        <v>5264</v>
      </c>
      <c r="AC1139" s="72" t="s">
        <v>3370</v>
      </c>
      <c r="AD1139" s="72" t="s">
        <v>99</v>
      </c>
      <c r="AE1139" s="74" t="str">
        <f t="shared" si="57"/>
        <v>12</v>
      </c>
      <c r="AF1139" s="74">
        <v>0.8</v>
      </c>
      <c r="AG1139" s="80">
        <f t="shared" si="136"/>
        <v>1.2</v>
      </c>
      <c r="AH1139" s="55">
        <f t="shared" si="2"/>
        <v>-1.215</v>
      </c>
      <c r="AI1139" s="55">
        <f t="shared" si="9"/>
        <v>1.12</v>
      </c>
      <c r="AJ1139" s="41">
        <f t="shared" si="3"/>
        <v>0.4074074074</v>
      </c>
      <c r="AK1139" s="501"/>
      <c r="AL1139" s="501"/>
      <c r="AM1139" s="501"/>
      <c r="AN1139" s="501"/>
      <c r="AO1139" s="501"/>
      <c r="AP1139" s="501"/>
      <c r="AQ1139" s="501"/>
      <c r="AR1139" s="501"/>
    </row>
    <row r="1140" ht="15.75" customHeight="1">
      <c r="A1140" s="297"/>
      <c r="B1140" s="252" t="s">
        <v>45</v>
      </c>
      <c r="C1140" s="337" t="s">
        <v>5265</v>
      </c>
      <c r="D1140" s="299" t="s">
        <v>5266</v>
      </c>
      <c r="E1140" s="333">
        <v>0.0</v>
      </c>
      <c r="F1140" s="290">
        <v>0.0</v>
      </c>
      <c r="G1140" s="290" t="s">
        <v>86</v>
      </c>
      <c r="H1140" s="299" t="s">
        <v>5124</v>
      </c>
      <c r="I1140" s="117" t="s">
        <v>506</v>
      </c>
      <c r="J1140" s="293"/>
      <c r="K1140" s="293"/>
      <c r="L1140" s="293"/>
      <c r="M1140" s="263"/>
      <c r="N1140" s="290">
        <v>0.0</v>
      </c>
      <c r="O1140" s="395">
        <v>0.0</v>
      </c>
      <c r="P1140" s="294"/>
      <c r="Q1140" s="294"/>
      <c r="R1140" s="294"/>
      <c r="S1140" s="263"/>
      <c r="T1140" s="263"/>
      <c r="U1140" s="263"/>
      <c r="V1140" s="263"/>
      <c r="W1140" s="263"/>
      <c r="X1140" s="263"/>
      <c r="Y1140" s="295"/>
      <c r="Z1140" s="296">
        <v>1.45</v>
      </c>
      <c r="AA1140" s="290" t="s">
        <v>298</v>
      </c>
      <c r="AB1140" s="71" t="s">
        <v>5267</v>
      </c>
      <c r="AC1140" s="72" t="s">
        <v>3370</v>
      </c>
      <c r="AD1140" s="72" t="s">
        <v>99</v>
      </c>
      <c r="AE1140" s="74" t="str">
        <f t="shared" si="57"/>
        <v>12</v>
      </c>
      <c r="AF1140" s="74">
        <v>0.82</v>
      </c>
      <c r="AG1140" s="75">
        <f>AF1140*0.52+AF1140</f>
        <v>1.2464</v>
      </c>
      <c r="AH1140" s="74">
        <f t="shared" si="2"/>
        <v>-1.305</v>
      </c>
      <c r="AI1140" s="74">
        <f t="shared" si="9"/>
        <v>1.148</v>
      </c>
      <c r="AJ1140" s="41">
        <f t="shared" si="3"/>
        <v>0.4344827586</v>
      </c>
      <c r="AK1140" s="500"/>
      <c r="AL1140" s="500"/>
      <c r="AM1140" s="500"/>
      <c r="AN1140" s="500"/>
      <c r="AO1140" s="500"/>
      <c r="AP1140" s="500"/>
      <c r="AQ1140" s="500"/>
      <c r="AR1140" s="500"/>
    </row>
    <row r="1141" ht="15.75" customHeight="1">
      <c r="A1141" s="297"/>
      <c r="B1141" s="252" t="s">
        <v>45</v>
      </c>
      <c r="C1141" s="298" t="s">
        <v>5268</v>
      </c>
      <c r="D1141" s="299" t="s">
        <v>5269</v>
      </c>
      <c r="E1141" s="333">
        <v>0.0</v>
      </c>
      <c r="F1141" s="290">
        <v>0.0</v>
      </c>
      <c r="G1141" s="290" t="s">
        <v>86</v>
      </c>
      <c r="H1141" s="292" t="s">
        <v>5270</v>
      </c>
      <c r="I1141" s="117" t="s">
        <v>5271</v>
      </c>
      <c r="J1141" s="293"/>
      <c r="K1141" s="293"/>
      <c r="L1141" s="293"/>
      <c r="M1141" s="263"/>
      <c r="N1141" s="290">
        <v>0.0</v>
      </c>
      <c r="O1141" s="395">
        <v>0.0</v>
      </c>
      <c r="P1141" s="294"/>
      <c r="Q1141" s="294"/>
      <c r="R1141" s="294"/>
      <c r="S1141" s="263"/>
      <c r="T1141" s="263"/>
      <c r="U1141" s="263"/>
      <c r="V1141" s="263"/>
      <c r="W1141" s="263"/>
      <c r="X1141" s="263"/>
      <c r="Y1141" s="295"/>
      <c r="Z1141" s="296">
        <v>1.35</v>
      </c>
      <c r="AA1141" s="290" t="s">
        <v>298</v>
      </c>
      <c r="AB1141" s="71" t="s">
        <v>5272</v>
      </c>
      <c r="AC1141" s="72" t="s">
        <v>3370</v>
      </c>
      <c r="AD1141" s="72" t="s">
        <v>99</v>
      </c>
      <c r="AE1141" s="74" t="str">
        <f t="shared" si="57"/>
        <v>12</v>
      </c>
      <c r="AF1141" s="74">
        <v>0.82</v>
      </c>
      <c r="AG1141" s="80">
        <f t="shared" ref="AG1141:AG1143" si="137">AF1141*0.46+AF1141</f>
        <v>1.1972</v>
      </c>
      <c r="AH1141" s="55">
        <f t="shared" si="2"/>
        <v>-1.215</v>
      </c>
      <c r="AI1141" s="55">
        <f t="shared" si="9"/>
        <v>1.148</v>
      </c>
      <c r="AJ1141" s="41">
        <f t="shared" si="3"/>
        <v>0.3925925926</v>
      </c>
      <c r="AK1141" s="500"/>
      <c r="AL1141" s="500"/>
      <c r="AM1141" s="500"/>
      <c r="AN1141" s="500"/>
      <c r="AO1141" s="500"/>
      <c r="AP1141" s="500"/>
      <c r="AQ1141" s="500"/>
      <c r="AR1141" s="500"/>
    </row>
    <row r="1142" ht="15.75" customHeight="1">
      <c r="A1142" s="297"/>
      <c r="B1142" s="252" t="s">
        <v>45</v>
      </c>
      <c r="C1142" s="298" t="s">
        <v>5273</v>
      </c>
      <c r="D1142" s="299" t="s">
        <v>5274</v>
      </c>
      <c r="E1142" s="333">
        <v>0.0</v>
      </c>
      <c r="F1142" s="290">
        <v>0.0</v>
      </c>
      <c r="G1142" s="290" t="s">
        <v>86</v>
      </c>
      <c r="H1142" s="292" t="s">
        <v>5275</v>
      </c>
      <c r="I1142" s="117" t="s">
        <v>5276</v>
      </c>
      <c r="J1142" s="293"/>
      <c r="K1142" s="293"/>
      <c r="L1142" s="293"/>
      <c r="M1142" s="263"/>
      <c r="N1142" s="290">
        <v>0.0</v>
      </c>
      <c r="O1142" s="395">
        <v>0.0</v>
      </c>
      <c r="P1142" s="294"/>
      <c r="Q1142" s="294"/>
      <c r="R1142" s="294"/>
      <c r="S1142" s="263"/>
      <c r="T1142" s="263"/>
      <c r="U1142" s="263"/>
      <c r="V1142" s="263"/>
      <c r="W1142" s="263"/>
      <c r="X1142" s="263"/>
      <c r="Y1142" s="295"/>
      <c r="Z1142" s="296">
        <v>1.35</v>
      </c>
      <c r="AA1142" s="290" t="s">
        <v>298</v>
      </c>
      <c r="AB1142" s="71" t="s">
        <v>5277</v>
      </c>
      <c r="AC1142" s="72" t="s">
        <v>3370</v>
      </c>
      <c r="AD1142" s="72" t="s">
        <v>99</v>
      </c>
      <c r="AE1142" s="74" t="str">
        <f t="shared" si="57"/>
        <v>12</v>
      </c>
      <c r="AF1142" s="74">
        <v>0.82</v>
      </c>
      <c r="AG1142" s="80">
        <f t="shared" si="137"/>
        <v>1.1972</v>
      </c>
      <c r="AH1142" s="55">
        <f t="shared" si="2"/>
        <v>-1.215</v>
      </c>
      <c r="AI1142" s="55">
        <f t="shared" si="9"/>
        <v>1.148</v>
      </c>
      <c r="AJ1142" s="41">
        <f t="shared" si="3"/>
        <v>0.3925925926</v>
      </c>
      <c r="AK1142" s="500"/>
      <c r="AL1142" s="500"/>
      <c r="AM1142" s="500"/>
      <c r="AN1142" s="500"/>
      <c r="AO1142" s="500"/>
      <c r="AP1142" s="500"/>
      <c r="AQ1142" s="500"/>
      <c r="AR1142" s="500"/>
    </row>
    <row r="1143" ht="15.75" customHeight="1">
      <c r="A1143" s="297"/>
      <c r="B1143" s="252" t="s">
        <v>45</v>
      </c>
      <c r="C1143" s="298" t="s">
        <v>5278</v>
      </c>
      <c r="D1143" s="299" t="s">
        <v>5279</v>
      </c>
      <c r="E1143" s="333">
        <v>0.0</v>
      </c>
      <c r="F1143" s="290">
        <v>0.0</v>
      </c>
      <c r="G1143" s="290" t="s">
        <v>86</v>
      </c>
      <c r="H1143" s="299" t="s">
        <v>5124</v>
      </c>
      <c r="I1143" s="117" t="s">
        <v>506</v>
      </c>
      <c r="J1143" s="293"/>
      <c r="K1143" s="293"/>
      <c r="L1143" s="293"/>
      <c r="M1143" s="263"/>
      <c r="N1143" s="290">
        <v>0.0</v>
      </c>
      <c r="O1143" s="395">
        <v>0.0</v>
      </c>
      <c r="P1143" s="294"/>
      <c r="Q1143" s="294"/>
      <c r="R1143" s="294"/>
      <c r="S1143" s="263"/>
      <c r="T1143" s="263"/>
      <c r="U1143" s="263"/>
      <c r="V1143" s="263"/>
      <c r="W1143" s="263"/>
      <c r="X1143" s="263"/>
      <c r="Y1143" s="295"/>
      <c r="Z1143" s="296">
        <v>1.35</v>
      </c>
      <c r="AA1143" s="290" t="s">
        <v>298</v>
      </c>
      <c r="AB1143" s="71" t="s">
        <v>5280</v>
      </c>
      <c r="AC1143" s="72" t="s">
        <v>3370</v>
      </c>
      <c r="AD1143" s="72" t="s">
        <v>99</v>
      </c>
      <c r="AE1143" s="55" t="str">
        <f t="shared" si="57"/>
        <v>12</v>
      </c>
      <c r="AF1143" s="74">
        <v>0.82</v>
      </c>
      <c r="AG1143" s="80">
        <f t="shared" si="137"/>
        <v>1.1972</v>
      </c>
      <c r="AH1143" s="55">
        <f t="shared" si="2"/>
        <v>-1.215</v>
      </c>
      <c r="AI1143" s="55">
        <f t="shared" si="9"/>
        <v>1.148</v>
      </c>
      <c r="AJ1143" s="41">
        <f t="shared" si="3"/>
        <v>0.3925925926</v>
      </c>
      <c r="AK1143" s="500"/>
      <c r="AL1143" s="500"/>
      <c r="AM1143" s="500"/>
      <c r="AN1143" s="500"/>
      <c r="AO1143" s="500"/>
      <c r="AP1143" s="500"/>
      <c r="AQ1143" s="500"/>
      <c r="AR1143" s="500"/>
    </row>
    <row r="1144" ht="15.75" customHeight="1">
      <c r="A1144" s="290"/>
      <c r="B1144" s="263" t="s">
        <v>45</v>
      </c>
      <c r="C1144" s="385" t="s">
        <v>5281</v>
      </c>
      <c r="D1144" s="299" t="s">
        <v>5282</v>
      </c>
      <c r="E1144" s="333">
        <v>0.0</v>
      </c>
      <c r="F1144" s="290">
        <v>0.0</v>
      </c>
      <c r="G1144" s="290" t="s">
        <v>86</v>
      </c>
      <c r="H1144" s="292" t="s">
        <v>5283</v>
      </c>
      <c r="I1144" s="117" t="s">
        <v>5284</v>
      </c>
      <c r="J1144" s="293"/>
      <c r="K1144" s="293"/>
      <c r="L1144" s="293"/>
      <c r="M1144" s="263"/>
      <c r="N1144" s="290">
        <v>0.0</v>
      </c>
      <c r="O1144" s="395">
        <v>0.0</v>
      </c>
      <c r="P1144" s="294"/>
      <c r="Q1144" s="294"/>
      <c r="R1144" s="294"/>
      <c r="S1144" s="263"/>
      <c r="T1144" s="263"/>
      <c r="U1144" s="263"/>
      <c r="V1144" s="263"/>
      <c r="W1144" s="263"/>
      <c r="X1144" s="263"/>
      <c r="Y1144" s="295"/>
      <c r="Z1144" s="296">
        <v>0.85</v>
      </c>
      <c r="AA1144" s="290" t="s">
        <v>262</v>
      </c>
      <c r="AB1144" s="104" t="s">
        <v>5285</v>
      </c>
      <c r="AC1144" s="72" t="s">
        <v>3370</v>
      </c>
      <c r="AD1144" s="72" t="s">
        <v>99</v>
      </c>
      <c r="AE1144" s="74" t="str">
        <f t="shared" si="57"/>
        <v>12</v>
      </c>
      <c r="AF1144" s="74">
        <v>0.5</v>
      </c>
      <c r="AG1144" s="80">
        <f t="shared" ref="AG1144:AG1148" si="138">AF1144*0.45+AF1144</f>
        <v>0.725</v>
      </c>
      <c r="AH1144" s="55">
        <f t="shared" si="2"/>
        <v>-0.765</v>
      </c>
      <c r="AI1144" s="55">
        <f t="shared" si="9"/>
        <v>0.7</v>
      </c>
      <c r="AJ1144" s="41">
        <f t="shared" si="3"/>
        <v>0.4117647059</v>
      </c>
      <c r="AK1144" s="500"/>
      <c r="AL1144" s="500"/>
      <c r="AM1144" s="500"/>
      <c r="AN1144" s="500"/>
      <c r="AO1144" s="500"/>
      <c r="AP1144" s="500"/>
      <c r="AQ1144" s="500"/>
      <c r="AR1144" s="500"/>
    </row>
    <row r="1145" ht="15.75" customHeight="1">
      <c r="A1145" s="290"/>
      <c r="B1145" s="263" t="s">
        <v>45</v>
      </c>
      <c r="C1145" s="385" t="s">
        <v>5286</v>
      </c>
      <c r="D1145" s="299" t="s">
        <v>5287</v>
      </c>
      <c r="E1145" s="333">
        <v>0.0</v>
      </c>
      <c r="F1145" s="290">
        <v>0.0</v>
      </c>
      <c r="G1145" s="290" t="s">
        <v>86</v>
      </c>
      <c r="H1145" s="299" t="s">
        <v>5288</v>
      </c>
      <c r="I1145" s="117" t="s">
        <v>506</v>
      </c>
      <c r="J1145" s="293"/>
      <c r="K1145" s="293"/>
      <c r="L1145" s="293"/>
      <c r="M1145" s="263"/>
      <c r="N1145" s="290">
        <v>0.0</v>
      </c>
      <c r="O1145" s="395">
        <v>0.0</v>
      </c>
      <c r="P1145" s="294"/>
      <c r="Q1145" s="294"/>
      <c r="R1145" s="294"/>
      <c r="S1145" s="263"/>
      <c r="T1145" s="263"/>
      <c r="U1145" s="263"/>
      <c r="V1145" s="263"/>
      <c r="W1145" s="263"/>
      <c r="X1145" s="263"/>
      <c r="Y1145" s="295"/>
      <c r="Z1145" s="296">
        <v>0.75</v>
      </c>
      <c r="AA1145" s="290" t="s">
        <v>97</v>
      </c>
      <c r="AB1145" s="104" t="s">
        <v>5289</v>
      </c>
      <c r="AC1145" s="72" t="s">
        <v>3370</v>
      </c>
      <c r="AD1145" s="72" t="s">
        <v>99</v>
      </c>
      <c r="AE1145" s="55" t="str">
        <f t="shared" si="57"/>
        <v>12</v>
      </c>
      <c r="AF1145" s="74">
        <v>0.51</v>
      </c>
      <c r="AG1145" s="80">
        <f t="shared" si="138"/>
        <v>0.7395</v>
      </c>
      <c r="AH1145" s="55">
        <f t="shared" si="2"/>
        <v>-0.675</v>
      </c>
      <c r="AI1145" s="55">
        <f t="shared" si="9"/>
        <v>0.714</v>
      </c>
      <c r="AJ1145" s="41">
        <f t="shared" si="3"/>
        <v>0.32</v>
      </c>
      <c r="AK1145" s="501"/>
      <c r="AL1145" s="501"/>
      <c r="AM1145" s="501"/>
      <c r="AN1145" s="501"/>
      <c r="AO1145" s="501"/>
      <c r="AP1145" s="501"/>
      <c r="AQ1145" s="501"/>
      <c r="AR1145" s="501"/>
    </row>
    <row r="1146" ht="15.75" customHeight="1">
      <c r="A1146" s="297"/>
      <c r="B1146" s="252" t="s">
        <v>45</v>
      </c>
      <c r="C1146" s="298" t="s">
        <v>5290</v>
      </c>
      <c r="D1146" s="299" t="s">
        <v>5291</v>
      </c>
      <c r="E1146" s="333">
        <v>0.0</v>
      </c>
      <c r="F1146" s="290">
        <v>0.0</v>
      </c>
      <c r="G1146" s="290" t="s">
        <v>86</v>
      </c>
      <c r="H1146" s="292" t="s">
        <v>5292</v>
      </c>
      <c r="I1146" s="117" t="s">
        <v>5293</v>
      </c>
      <c r="J1146" s="293"/>
      <c r="K1146" s="293"/>
      <c r="L1146" s="293"/>
      <c r="M1146" s="263"/>
      <c r="N1146" s="290">
        <v>0.0</v>
      </c>
      <c r="O1146" s="395">
        <v>0.0</v>
      </c>
      <c r="P1146" s="294"/>
      <c r="Q1146" s="294"/>
      <c r="R1146" s="294"/>
      <c r="S1146" s="263"/>
      <c r="T1146" s="263"/>
      <c r="U1146" s="263"/>
      <c r="V1146" s="263"/>
      <c r="W1146" s="263"/>
      <c r="X1146" s="263"/>
      <c r="Y1146" s="295"/>
      <c r="Z1146" s="296">
        <v>0.75</v>
      </c>
      <c r="AA1146" s="290" t="s">
        <v>268</v>
      </c>
      <c r="AB1146" s="104" t="s">
        <v>5294</v>
      </c>
      <c r="AC1146" s="72" t="s">
        <v>3370</v>
      </c>
      <c r="AD1146" s="72" t="s">
        <v>99</v>
      </c>
      <c r="AE1146" s="74" t="str">
        <f t="shared" si="57"/>
        <v>12</v>
      </c>
      <c r="AF1146" s="74">
        <v>0.5</v>
      </c>
      <c r="AG1146" s="80">
        <f t="shared" si="138"/>
        <v>0.725</v>
      </c>
      <c r="AH1146" s="55">
        <f t="shared" si="2"/>
        <v>-0.675</v>
      </c>
      <c r="AI1146" s="55">
        <f t="shared" si="9"/>
        <v>0.7</v>
      </c>
      <c r="AJ1146" s="41">
        <f t="shared" si="3"/>
        <v>0.3333333333</v>
      </c>
      <c r="AK1146" s="500"/>
      <c r="AL1146" s="500"/>
      <c r="AM1146" s="500"/>
      <c r="AN1146" s="500"/>
      <c r="AO1146" s="500"/>
      <c r="AP1146" s="500"/>
      <c r="AQ1146" s="500"/>
      <c r="AR1146" s="500"/>
    </row>
    <row r="1147" ht="15.75" customHeight="1">
      <c r="A1147" s="290"/>
      <c r="B1147" s="263" t="s">
        <v>45</v>
      </c>
      <c r="C1147" s="291" t="s">
        <v>5295</v>
      </c>
      <c r="D1147" s="292" t="s">
        <v>5296</v>
      </c>
      <c r="E1147" s="333">
        <v>0.0</v>
      </c>
      <c r="F1147" s="290">
        <v>0.0</v>
      </c>
      <c r="G1147" s="290" t="s">
        <v>86</v>
      </c>
      <c r="H1147" s="292" t="s">
        <v>5297</v>
      </c>
      <c r="I1147" s="117" t="s">
        <v>506</v>
      </c>
      <c r="J1147" s="293"/>
      <c r="K1147" s="293"/>
      <c r="L1147" s="293"/>
      <c r="M1147" s="263"/>
      <c r="N1147" s="290">
        <v>0.0</v>
      </c>
      <c r="O1147" s="395">
        <v>0.0</v>
      </c>
      <c r="P1147" s="294"/>
      <c r="Q1147" s="294"/>
      <c r="R1147" s="294"/>
      <c r="S1147" s="263"/>
      <c r="T1147" s="263"/>
      <c r="U1147" s="263"/>
      <c r="V1147" s="263"/>
      <c r="W1147" s="263"/>
      <c r="X1147" s="263"/>
      <c r="Y1147" s="295"/>
      <c r="Z1147" s="296">
        <v>0.89</v>
      </c>
      <c r="AA1147" s="290" t="s">
        <v>268</v>
      </c>
      <c r="AB1147" s="104" t="s">
        <v>5298</v>
      </c>
      <c r="AC1147" s="72" t="s">
        <v>3370</v>
      </c>
      <c r="AD1147" s="72" t="s">
        <v>99</v>
      </c>
      <c r="AE1147" s="55" t="str">
        <f t="shared" si="57"/>
        <v>12</v>
      </c>
      <c r="AF1147" s="74">
        <v>0.56</v>
      </c>
      <c r="AG1147" s="80">
        <f t="shared" si="138"/>
        <v>0.812</v>
      </c>
      <c r="AH1147" s="55">
        <f t="shared" si="2"/>
        <v>-0.801</v>
      </c>
      <c r="AI1147" s="55">
        <f t="shared" si="9"/>
        <v>0.784</v>
      </c>
      <c r="AJ1147" s="41">
        <f t="shared" si="3"/>
        <v>0.3707865169</v>
      </c>
      <c r="AK1147" s="501"/>
      <c r="AL1147" s="501"/>
      <c r="AM1147" s="501"/>
      <c r="AN1147" s="501"/>
      <c r="AO1147" s="501"/>
      <c r="AP1147" s="501"/>
      <c r="AQ1147" s="501"/>
      <c r="AR1147" s="501"/>
    </row>
    <row r="1148" ht="15.75" customHeight="1">
      <c r="A1148" s="290"/>
      <c r="B1148" s="263" t="s">
        <v>45</v>
      </c>
      <c r="C1148" s="291" t="s">
        <v>5299</v>
      </c>
      <c r="D1148" s="292" t="s">
        <v>5300</v>
      </c>
      <c r="E1148" s="333">
        <v>0.0</v>
      </c>
      <c r="F1148" s="290">
        <v>0.0</v>
      </c>
      <c r="G1148" s="290" t="s">
        <v>86</v>
      </c>
      <c r="H1148" s="292" t="s">
        <v>5301</v>
      </c>
      <c r="I1148" s="117" t="s">
        <v>5302</v>
      </c>
      <c r="J1148" s="293"/>
      <c r="K1148" s="293"/>
      <c r="L1148" s="293"/>
      <c r="M1148" s="263"/>
      <c r="N1148" s="290">
        <v>0.0</v>
      </c>
      <c r="O1148" s="395">
        <v>0.0</v>
      </c>
      <c r="P1148" s="294"/>
      <c r="Q1148" s="294"/>
      <c r="R1148" s="294"/>
      <c r="S1148" s="263"/>
      <c r="T1148" s="263"/>
      <c r="U1148" s="263"/>
      <c r="V1148" s="263"/>
      <c r="W1148" s="263"/>
      <c r="X1148" s="263"/>
      <c r="Y1148" s="295"/>
      <c r="Z1148" s="296">
        <v>3.25</v>
      </c>
      <c r="AA1148" s="290" t="s">
        <v>187</v>
      </c>
      <c r="AB1148" s="115" t="s">
        <v>5303</v>
      </c>
      <c r="AC1148" s="72" t="s">
        <v>3370</v>
      </c>
      <c r="AD1148" s="72" t="s">
        <v>498</v>
      </c>
      <c r="AE1148" s="55" t="str">
        <f t="shared" si="57"/>
        <v>3</v>
      </c>
      <c r="AF1148" s="74">
        <v>2.4</v>
      </c>
      <c r="AG1148" s="80">
        <f t="shared" si="138"/>
        <v>3.48</v>
      </c>
      <c r="AH1148" s="55">
        <f t="shared" si="2"/>
        <v>-2.925</v>
      </c>
      <c r="AI1148" s="55">
        <f t="shared" si="9"/>
        <v>3.36</v>
      </c>
      <c r="AJ1148" s="41">
        <f t="shared" si="3"/>
        <v>0.2615384615</v>
      </c>
      <c r="AK1148" s="501"/>
      <c r="AL1148" s="501"/>
      <c r="AM1148" s="501"/>
      <c r="AN1148" s="501"/>
      <c r="AO1148" s="501"/>
      <c r="AP1148" s="501"/>
      <c r="AQ1148" s="501"/>
      <c r="AR1148" s="501"/>
    </row>
    <row r="1149" ht="15.75" customHeight="1">
      <c r="A1149" s="290"/>
      <c r="B1149" s="263" t="s">
        <v>45</v>
      </c>
      <c r="C1149" s="385" t="s">
        <v>5304</v>
      </c>
      <c r="D1149" s="299" t="s">
        <v>5305</v>
      </c>
      <c r="E1149" s="333">
        <v>0.0</v>
      </c>
      <c r="F1149" s="290">
        <v>0.0</v>
      </c>
      <c r="G1149" s="290" t="s">
        <v>86</v>
      </c>
      <c r="H1149" s="299" t="s">
        <v>5306</v>
      </c>
      <c r="I1149" s="117" t="s">
        <v>506</v>
      </c>
      <c r="J1149" s="293"/>
      <c r="K1149" s="293"/>
      <c r="L1149" s="293"/>
      <c r="M1149" s="263"/>
      <c r="N1149" s="290">
        <v>0.0</v>
      </c>
      <c r="O1149" s="395">
        <v>0.0</v>
      </c>
      <c r="P1149" s="294"/>
      <c r="Q1149" s="294"/>
      <c r="R1149" s="294"/>
      <c r="S1149" s="263"/>
      <c r="T1149" s="263"/>
      <c r="U1149" s="263"/>
      <c r="V1149" s="263"/>
      <c r="W1149" s="263"/>
      <c r="X1149" s="263"/>
      <c r="Y1149" s="295"/>
      <c r="Z1149" s="296">
        <v>0.8</v>
      </c>
      <c r="AA1149" s="290" t="s">
        <v>268</v>
      </c>
      <c r="AB1149" s="104" t="s">
        <v>5307</v>
      </c>
      <c r="AC1149" s="72" t="s">
        <v>3370</v>
      </c>
      <c r="AD1149" s="72" t="s">
        <v>99</v>
      </c>
      <c r="AE1149" s="74" t="str">
        <f t="shared" si="57"/>
        <v>12</v>
      </c>
      <c r="AF1149" s="74">
        <v>0.54</v>
      </c>
      <c r="AG1149" s="75">
        <f>AF1149*0.4+AF1149</f>
        <v>0.756</v>
      </c>
      <c r="AH1149" s="74">
        <f t="shared" si="2"/>
        <v>-0.72</v>
      </c>
      <c r="AI1149" s="74">
        <f t="shared" si="9"/>
        <v>0.756</v>
      </c>
      <c r="AJ1149" s="41">
        <f t="shared" si="3"/>
        <v>0.325</v>
      </c>
      <c r="AK1149" s="500"/>
      <c r="AL1149" s="500"/>
      <c r="AM1149" s="500"/>
      <c r="AN1149" s="500"/>
      <c r="AO1149" s="500"/>
      <c r="AP1149" s="500"/>
      <c r="AQ1149" s="500"/>
      <c r="AR1149" s="500"/>
    </row>
    <row r="1150" ht="15.75" customHeight="1">
      <c r="A1150" s="290"/>
      <c r="B1150" s="263" t="s">
        <v>45</v>
      </c>
      <c r="C1150" s="291" t="s">
        <v>5308</v>
      </c>
      <c r="D1150" s="299" t="s">
        <v>5309</v>
      </c>
      <c r="E1150" s="333">
        <v>0.0</v>
      </c>
      <c r="F1150" s="290">
        <v>0.0</v>
      </c>
      <c r="G1150" s="290" t="s">
        <v>47</v>
      </c>
      <c r="H1150" s="292" t="s">
        <v>5310</v>
      </c>
      <c r="I1150" s="117" t="s">
        <v>5311</v>
      </c>
      <c r="J1150" s="293"/>
      <c r="K1150" s="293"/>
      <c r="L1150" s="293"/>
      <c r="M1150" s="263"/>
      <c r="N1150" s="290">
        <v>0.0</v>
      </c>
      <c r="O1150" s="395">
        <v>0.0</v>
      </c>
      <c r="P1150" s="294"/>
      <c r="Q1150" s="294"/>
      <c r="R1150" s="294"/>
      <c r="S1150" s="263"/>
      <c r="T1150" s="263"/>
      <c r="U1150" s="263"/>
      <c r="V1150" s="263"/>
      <c r="W1150" s="263"/>
      <c r="X1150" s="263"/>
      <c r="Y1150" s="295"/>
      <c r="Z1150" s="296">
        <v>4.25</v>
      </c>
      <c r="AA1150" s="290" t="s">
        <v>97</v>
      </c>
      <c r="AB1150" s="104" t="s">
        <v>5312</v>
      </c>
      <c r="AC1150" s="72" t="s">
        <v>3370</v>
      </c>
      <c r="AD1150" s="72" t="s">
        <v>92</v>
      </c>
      <c r="AE1150" s="74" t="str">
        <f t="shared" si="57"/>
        <v>6</v>
      </c>
      <c r="AF1150" s="74">
        <v>2.75</v>
      </c>
      <c r="AG1150" s="75">
        <f t="shared" ref="AG1150:AG1167" si="139">AF1150*0.45+AF1150</f>
        <v>3.9875</v>
      </c>
      <c r="AH1150" s="55">
        <f t="shared" si="2"/>
        <v>-3.825</v>
      </c>
      <c r="AI1150" s="55">
        <f t="shared" si="9"/>
        <v>3.85</v>
      </c>
      <c r="AJ1150" s="41">
        <f t="shared" si="3"/>
        <v>0.3529411765</v>
      </c>
      <c r="AK1150" s="501"/>
      <c r="AL1150" s="501"/>
      <c r="AM1150" s="501"/>
      <c r="AN1150" s="501"/>
      <c r="AO1150" s="501"/>
      <c r="AP1150" s="501"/>
      <c r="AQ1150" s="501"/>
      <c r="AR1150" s="501"/>
    </row>
    <row r="1151" ht="15.75" customHeight="1">
      <c r="A1151" s="297"/>
      <c r="B1151" s="252" t="s">
        <v>45</v>
      </c>
      <c r="C1151" s="337" t="s">
        <v>5313</v>
      </c>
      <c r="D1151" s="299" t="s">
        <v>5314</v>
      </c>
      <c r="E1151" s="333">
        <v>0.0</v>
      </c>
      <c r="F1151" s="290">
        <v>0.0</v>
      </c>
      <c r="G1151" s="290" t="s">
        <v>86</v>
      </c>
      <c r="H1151" s="292" t="s">
        <v>5315</v>
      </c>
      <c r="I1151" s="117" t="s">
        <v>5316</v>
      </c>
      <c r="J1151" s="293"/>
      <c r="K1151" s="293"/>
      <c r="L1151" s="293"/>
      <c r="M1151" s="263"/>
      <c r="N1151" s="290">
        <v>0.0</v>
      </c>
      <c r="O1151" s="395">
        <v>0.0</v>
      </c>
      <c r="P1151" s="294"/>
      <c r="Q1151" s="294"/>
      <c r="R1151" s="294"/>
      <c r="S1151" s="263"/>
      <c r="T1151" s="263"/>
      <c r="U1151" s="263"/>
      <c r="V1151" s="263"/>
      <c r="W1151" s="263"/>
      <c r="X1151" s="263"/>
      <c r="Y1151" s="295"/>
      <c r="Z1151" s="296">
        <v>5.99</v>
      </c>
      <c r="AA1151" s="290" t="s">
        <v>268</v>
      </c>
      <c r="AB1151" s="71" t="s">
        <v>5317</v>
      </c>
      <c r="AC1151" s="72" t="s">
        <v>3370</v>
      </c>
      <c r="AD1151" s="72" t="s">
        <v>498</v>
      </c>
      <c r="AE1151" s="74" t="str">
        <f t="shared" si="57"/>
        <v>3</v>
      </c>
      <c r="AF1151" s="74">
        <v>4.2</v>
      </c>
      <c r="AG1151" s="75">
        <f t="shared" si="139"/>
        <v>6.09</v>
      </c>
      <c r="AH1151" s="55">
        <f t="shared" si="2"/>
        <v>-5.391</v>
      </c>
      <c r="AI1151" s="55">
        <f t="shared" si="9"/>
        <v>5.88</v>
      </c>
      <c r="AJ1151" s="41">
        <f t="shared" si="3"/>
        <v>0.2988313856</v>
      </c>
      <c r="AK1151" s="500"/>
      <c r="AL1151" s="500"/>
      <c r="AM1151" s="500"/>
      <c r="AN1151" s="500"/>
      <c r="AO1151" s="500"/>
      <c r="AP1151" s="500"/>
      <c r="AQ1151" s="500"/>
      <c r="AR1151" s="500"/>
    </row>
    <row r="1152" ht="15.75" customHeight="1">
      <c r="A1152" s="290"/>
      <c r="B1152" s="263" t="s">
        <v>45</v>
      </c>
      <c r="C1152" s="291" t="s">
        <v>5318</v>
      </c>
      <c r="D1152" s="299" t="s">
        <v>5319</v>
      </c>
      <c r="E1152" s="333">
        <v>0.0</v>
      </c>
      <c r="F1152" s="290">
        <v>0.0</v>
      </c>
      <c r="G1152" s="290" t="s">
        <v>86</v>
      </c>
      <c r="H1152" s="299" t="s">
        <v>5320</v>
      </c>
      <c r="I1152" s="117" t="s">
        <v>5321</v>
      </c>
      <c r="J1152" s="293"/>
      <c r="K1152" s="293"/>
      <c r="L1152" s="293"/>
      <c r="M1152" s="263"/>
      <c r="N1152" s="290">
        <v>0.0</v>
      </c>
      <c r="O1152" s="395">
        <v>0.0</v>
      </c>
      <c r="P1152" s="294"/>
      <c r="Q1152" s="294"/>
      <c r="R1152" s="294"/>
      <c r="S1152" s="263"/>
      <c r="T1152" s="263"/>
      <c r="U1152" s="263"/>
      <c r="V1152" s="263"/>
      <c r="W1152" s="263"/>
      <c r="X1152" s="263"/>
      <c r="Y1152" s="295"/>
      <c r="Z1152" s="296">
        <v>1.0</v>
      </c>
      <c r="AA1152" s="290" t="s">
        <v>262</v>
      </c>
      <c r="AB1152" s="104" t="s">
        <v>5322</v>
      </c>
      <c r="AC1152" s="72" t="s">
        <v>3370</v>
      </c>
      <c r="AD1152" s="72" t="s">
        <v>99</v>
      </c>
      <c r="AE1152" s="74" t="str">
        <f t="shared" si="57"/>
        <v>12</v>
      </c>
      <c r="AF1152" s="74">
        <v>0.64</v>
      </c>
      <c r="AG1152" s="75">
        <f t="shared" si="139"/>
        <v>0.928</v>
      </c>
      <c r="AH1152" s="55">
        <f t="shared" si="2"/>
        <v>-0.9</v>
      </c>
      <c r="AI1152" s="55">
        <f t="shared" si="9"/>
        <v>0.896</v>
      </c>
      <c r="AJ1152" s="41">
        <f t="shared" si="3"/>
        <v>0.36</v>
      </c>
      <c r="AK1152" s="501"/>
      <c r="AL1152" s="501"/>
      <c r="AM1152" s="501"/>
      <c r="AN1152" s="501"/>
      <c r="AO1152" s="501"/>
      <c r="AP1152" s="501"/>
      <c r="AQ1152" s="501"/>
      <c r="AR1152" s="501"/>
    </row>
    <row r="1153" ht="15.75" customHeight="1">
      <c r="A1153" s="290"/>
      <c r="B1153" s="263" t="s">
        <v>45</v>
      </c>
      <c r="C1153" s="291" t="s">
        <v>5323</v>
      </c>
      <c r="D1153" s="292" t="s">
        <v>5324</v>
      </c>
      <c r="E1153" s="333">
        <v>0.0</v>
      </c>
      <c r="F1153" s="290">
        <v>0.0</v>
      </c>
      <c r="G1153" s="290" t="s">
        <v>86</v>
      </c>
      <c r="H1153" s="292" t="s">
        <v>5325</v>
      </c>
      <c r="I1153" s="117" t="s">
        <v>5326</v>
      </c>
      <c r="J1153" s="293"/>
      <c r="K1153" s="293"/>
      <c r="L1153" s="293"/>
      <c r="M1153" s="263"/>
      <c r="N1153" s="290">
        <v>0.0</v>
      </c>
      <c r="O1153" s="395">
        <v>0.0</v>
      </c>
      <c r="P1153" s="294"/>
      <c r="Q1153" s="294"/>
      <c r="R1153" s="294"/>
      <c r="S1153" s="263"/>
      <c r="T1153" s="263"/>
      <c r="U1153" s="263"/>
      <c r="V1153" s="263"/>
      <c r="W1153" s="263"/>
      <c r="X1153" s="263"/>
      <c r="Y1153" s="295"/>
      <c r="Z1153" s="296">
        <v>1.99</v>
      </c>
      <c r="AA1153" s="290" t="s">
        <v>268</v>
      </c>
      <c r="AB1153" s="104" t="s">
        <v>5327</v>
      </c>
      <c r="AC1153" s="72" t="s">
        <v>3370</v>
      </c>
      <c r="AD1153" s="72" t="s">
        <v>92</v>
      </c>
      <c r="AE1153" s="74" t="str">
        <f t="shared" si="57"/>
        <v>6</v>
      </c>
      <c r="AF1153" s="74">
        <v>0.79</v>
      </c>
      <c r="AG1153" s="75">
        <f t="shared" si="139"/>
        <v>1.1455</v>
      </c>
      <c r="AH1153" s="55">
        <f t="shared" si="2"/>
        <v>-1.791</v>
      </c>
      <c r="AI1153" s="55">
        <f t="shared" si="9"/>
        <v>1.106</v>
      </c>
      <c r="AJ1153" s="41">
        <f t="shared" si="3"/>
        <v>0.6030150754</v>
      </c>
      <c r="AK1153" s="501"/>
      <c r="AL1153" s="501"/>
      <c r="AM1153" s="501"/>
      <c r="AN1153" s="501"/>
      <c r="AO1153" s="501"/>
      <c r="AP1153" s="501"/>
      <c r="AQ1153" s="501"/>
      <c r="AR1153" s="501"/>
    </row>
    <row r="1154" ht="15.75" customHeight="1">
      <c r="A1154" s="220"/>
      <c r="B1154" s="286" t="s">
        <v>45</v>
      </c>
      <c r="C1154" s="347" t="s">
        <v>5328</v>
      </c>
      <c r="D1154" s="87" t="s">
        <v>5329</v>
      </c>
      <c r="E1154" s="397">
        <v>1.0</v>
      </c>
      <c r="F1154" s="300">
        <v>0.0</v>
      </c>
      <c r="G1154" s="300" t="s">
        <v>47</v>
      </c>
      <c r="H1154" s="94" t="s">
        <v>5330</v>
      </c>
      <c r="I1154" s="230" t="s">
        <v>5331</v>
      </c>
      <c r="J1154" s="302"/>
      <c r="K1154" s="302"/>
      <c r="L1154" s="302"/>
      <c r="M1154" s="255"/>
      <c r="N1154" s="300">
        <v>1.0</v>
      </c>
      <c r="O1154" s="398">
        <v>1000.0</v>
      </c>
      <c r="P1154" s="303"/>
      <c r="Q1154" s="303"/>
      <c r="R1154" s="303"/>
      <c r="S1154" s="255"/>
      <c r="T1154" s="255"/>
      <c r="U1154" s="255"/>
      <c r="V1154" s="255"/>
      <c r="W1154" s="255"/>
      <c r="X1154" s="255"/>
      <c r="Y1154" s="277"/>
      <c r="Z1154" s="304">
        <v>3.65</v>
      </c>
      <c r="AA1154" s="300" t="s">
        <v>268</v>
      </c>
      <c r="AB1154" s="84" t="s">
        <v>5332</v>
      </c>
      <c r="AC1154" s="54" t="s">
        <v>3370</v>
      </c>
      <c r="AD1154" s="54" t="s">
        <v>92</v>
      </c>
      <c r="AE1154" s="55" t="str">
        <f t="shared" si="57"/>
        <v>6</v>
      </c>
      <c r="AF1154" s="55">
        <v>2.41</v>
      </c>
      <c r="AG1154" s="56">
        <f t="shared" si="139"/>
        <v>3.4945</v>
      </c>
      <c r="AH1154" s="55">
        <f t="shared" si="2"/>
        <v>-3.285</v>
      </c>
      <c r="AI1154" s="55">
        <f t="shared" si="9"/>
        <v>3.374</v>
      </c>
      <c r="AJ1154" s="41">
        <f t="shared" si="3"/>
        <v>0.3397260274</v>
      </c>
      <c r="AK1154" s="501"/>
      <c r="AL1154" s="501"/>
      <c r="AM1154" s="501"/>
      <c r="AN1154" s="501"/>
      <c r="AO1154" s="501"/>
      <c r="AP1154" s="501"/>
      <c r="AQ1154" s="501"/>
      <c r="AR1154" s="501"/>
    </row>
    <row r="1155" ht="15.75" customHeight="1">
      <c r="A1155" s="297"/>
      <c r="B1155" s="252" t="s">
        <v>45</v>
      </c>
      <c r="C1155" s="298" t="s">
        <v>5333</v>
      </c>
      <c r="D1155" s="299" t="s">
        <v>5334</v>
      </c>
      <c r="E1155" s="333">
        <v>0.0</v>
      </c>
      <c r="F1155" s="290">
        <v>0.0</v>
      </c>
      <c r="G1155" s="290" t="s">
        <v>86</v>
      </c>
      <c r="H1155" s="292" t="s">
        <v>5335</v>
      </c>
      <c r="I1155" s="117" t="s">
        <v>5336</v>
      </c>
      <c r="J1155" s="293"/>
      <c r="K1155" s="293"/>
      <c r="L1155" s="293"/>
      <c r="M1155" s="263"/>
      <c r="N1155" s="290">
        <v>0.0</v>
      </c>
      <c r="O1155" s="395">
        <v>1000.0</v>
      </c>
      <c r="P1155" s="294"/>
      <c r="Q1155" s="294"/>
      <c r="R1155" s="294"/>
      <c r="S1155" s="263"/>
      <c r="T1155" s="263"/>
      <c r="U1155" s="263"/>
      <c r="V1155" s="263"/>
      <c r="W1155" s="263"/>
      <c r="X1155" s="263"/>
      <c r="Y1155" s="295"/>
      <c r="Z1155" s="296">
        <v>0.79</v>
      </c>
      <c r="AA1155" s="290" t="s">
        <v>97</v>
      </c>
      <c r="AB1155" s="71" t="s">
        <v>5337</v>
      </c>
      <c r="AC1155" s="72" t="s">
        <v>3370</v>
      </c>
      <c r="AD1155" s="72" t="s">
        <v>99</v>
      </c>
      <c r="AE1155" s="55" t="str">
        <f t="shared" si="57"/>
        <v>12</v>
      </c>
      <c r="AF1155" s="74">
        <v>0.53</v>
      </c>
      <c r="AG1155" s="75">
        <f t="shared" si="139"/>
        <v>0.7685</v>
      </c>
      <c r="AH1155" s="55">
        <f t="shared" si="2"/>
        <v>-0.711</v>
      </c>
      <c r="AI1155" s="55">
        <f t="shared" si="9"/>
        <v>0.742</v>
      </c>
      <c r="AJ1155" s="41">
        <f t="shared" si="3"/>
        <v>0.3291139241</v>
      </c>
      <c r="AK1155" s="501"/>
      <c r="AL1155" s="501"/>
      <c r="AM1155" s="501"/>
      <c r="AN1155" s="501"/>
      <c r="AO1155" s="501"/>
      <c r="AP1155" s="501"/>
      <c r="AQ1155" s="501"/>
      <c r="AR1155" s="501"/>
    </row>
    <row r="1156" ht="15.75" customHeight="1">
      <c r="A1156" s="290"/>
      <c r="B1156" s="263" t="s">
        <v>45</v>
      </c>
      <c r="C1156" s="291" t="s">
        <v>5338</v>
      </c>
      <c r="D1156" s="299" t="s">
        <v>5339</v>
      </c>
      <c r="E1156" s="333">
        <v>0.0</v>
      </c>
      <c r="F1156" s="290">
        <v>0.0</v>
      </c>
      <c r="G1156" s="290" t="s">
        <v>86</v>
      </c>
      <c r="H1156" s="292" t="s">
        <v>5340</v>
      </c>
      <c r="I1156" s="117" t="s">
        <v>5341</v>
      </c>
      <c r="J1156" s="293"/>
      <c r="K1156" s="293"/>
      <c r="L1156" s="293"/>
      <c r="M1156" s="263"/>
      <c r="N1156" s="290">
        <v>0.0</v>
      </c>
      <c r="O1156" s="395">
        <v>0.0</v>
      </c>
      <c r="P1156" s="294"/>
      <c r="Q1156" s="294"/>
      <c r="R1156" s="294"/>
      <c r="S1156" s="263"/>
      <c r="T1156" s="263"/>
      <c r="U1156" s="263"/>
      <c r="V1156" s="263"/>
      <c r="W1156" s="263"/>
      <c r="X1156" s="263"/>
      <c r="Y1156" s="295"/>
      <c r="Z1156" s="296">
        <v>0.59</v>
      </c>
      <c r="AA1156" s="290" t="s">
        <v>256</v>
      </c>
      <c r="AB1156" s="104" t="s">
        <v>5342</v>
      </c>
      <c r="AC1156" s="72" t="s">
        <v>3370</v>
      </c>
      <c r="AD1156" s="72" t="s">
        <v>99</v>
      </c>
      <c r="AE1156" s="55" t="str">
        <f t="shared" si="57"/>
        <v>12</v>
      </c>
      <c r="AF1156" s="74">
        <v>0.23</v>
      </c>
      <c r="AG1156" s="75">
        <f t="shared" si="139"/>
        <v>0.3335</v>
      </c>
      <c r="AH1156" s="55">
        <f t="shared" si="2"/>
        <v>-0.531</v>
      </c>
      <c r="AI1156" s="55">
        <f t="shared" si="9"/>
        <v>0.322</v>
      </c>
      <c r="AJ1156" s="41">
        <f t="shared" si="3"/>
        <v>0.6101694915</v>
      </c>
      <c r="AK1156" s="501"/>
      <c r="AL1156" s="501"/>
      <c r="AM1156" s="501"/>
      <c r="AN1156" s="501"/>
      <c r="AO1156" s="501"/>
      <c r="AP1156" s="501"/>
      <c r="AQ1156" s="501"/>
      <c r="AR1156" s="501"/>
    </row>
    <row r="1157" ht="15.75" customHeight="1">
      <c r="A1157" s="305"/>
      <c r="B1157" s="258" t="s">
        <v>45</v>
      </c>
      <c r="C1157" s="314" t="s">
        <v>5343</v>
      </c>
      <c r="D1157" s="315" t="s">
        <v>5344</v>
      </c>
      <c r="E1157" s="396">
        <v>0.0</v>
      </c>
      <c r="F1157" s="305">
        <v>0.0</v>
      </c>
      <c r="G1157" s="305" t="s">
        <v>86</v>
      </c>
      <c r="H1157" s="315" t="s">
        <v>5345</v>
      </c>
      <c r="I1157" s="307" t="s">
        <v>506</v>
      </c>
      <c r="J1157" s="308"/>
      <c r="K1157" s="308"/>
      <c r="L1157" s="308"/>
      <c r="M1157" s="258"/>
      <c r="N1157" s="305">
        <v>0.0</v>
      </c>
      <c r="O1157" s="394">
        <v>0.0</v>
      </c>
      <c r="P1157" s="309"/>
      <c r="Q1157" s="309"/>
      <c r="R1157" s="309"/>
      <c r="S1157" s="258"/>
      <c r="T1157" s="258"/>
      <c r="U1157" s="258"/>
      <c r="V1157" s="258"/>
      <c r="W1157" s="258"/>
      <c r="X1157" s="258"/>
      <c r="Y1157" s="310"/>
      <c r="Z1157" s="311">
        <v>7.99</v>
      </c>
      <c r="AA1157" s="305" t="s">
        <v>97</v>
      </c>
      <c r="AB1157" s="160" t="s">
        <v>5346</v>
      </c>
      <c r="AC1157" s="93" t="s">
        <v>3370</v>
      </c>
      <c r="AD1157" s="93" t="s">
        <v>498</v>
      </c>
      <c r="AE1157" s="39" t="str">
        <f t="shared" si="57"/>
        <v>3</v>
      </c>
      <c r="AF1157" s="39">
        <v>4.07</v>
      </c>
      <c r="AG1157" s="75">
        <f t="shared" si="139"/>
        <v>5.9015</v>
      </c>
      <c r="AH1157" s="55">
        <f t="shared" si="2"/>
        <v>-7.191</v>
      </c>
      <c r="AI1157" s="55">
        <f t="shared" si="9"/>
        <v>5.698</v>
      </c>
      <c r="AJ1157" s="41">
        <f t="shared" si="3"/>
        <v>0.4906132666</v>
      </c>
      <c r="AK1157" s="501"/>
      <c r="AL1157" s="501"/>
      <c r="AM1157" s="501"/>
      <c r="AN1157" s="501"/>
      <c r="AO1157" s="501"/>
      <c r="AP1157" s="501"/>
      <c r="AQ1157" s="501"/>
      <c r="AR1157" s="501"/>
    </row>
    <row r="1158" ht="15.75" customHeight="1">
      <c r="A1158" s="305"/>
      <c r="B1158" s="258" t="s">
        <v>45</v>
      </c>
      <c r="C1158" s="314" t="s">
        <v>5347</v>
      </c>
      <c r="D1158" s="315" t="s">
        <v>5348</v>
      </c>
      <c r="E1158" s="396">
        <v>0.0</v>
      </c>
      <c r="F1158" s="305">
        <v>0.0</v>
      </c>
      <c r="G1158" s="305" t="s">
        <v>86</v>
      </c>
      <c r="H1158" s="315" t="s">
        <v>5349</v>
      </c>
      <c r="I1158" s="307" t="s">
        <v>506</v>
      </c>
      <c r="J1158" s="308"/>
      <c r="K1158" s="308"/>
      <c r="L1158" s="308"/>
      <c r="M1158" s="258"/>
      <c r="N1158" s="305">
        <v>0.0</v>
      </c>
      <c r="O1158" s="394">
        <v>0.0</v>
      </c>
      <c r="P1158" s="309"/>
      <c r="Q1158" s="309"/>
      <c r="R1158" s="309"/>
      <c r="S1158" s="258"/>
      <c r="T1158" s="258"/>
      <c r="U1158" s="258"/>
      <c r="V1158" s="258"/>
      <c r="W1158" s="258"/>
      <c r="X1158" s="258"/>
      <c r="Y1158" s="310"/>
      <c r="Z1158" s="311">
        <v>9.99</v>
      </c>
      <c r="AA1158" s="305" t="s">
        <v>97</v>
      </c>
      <c r="AB1158" s="160" t="s">
        <v>5350</v>
      </c>
      <c r="AC1158" s="93" t="s">
        <v>3370</v>
      </c>
      <c r="AD1158" s="93" t="s">
        <v>498</v>
      </c>
      <c r="AE1158" s="39" t="str">
        <f t="shared" si="57"/>
        <v>3</v>
      </c>
      <c r="AF1158" s="39">
        <v>5.91</v>
      </c>
      <c r="AG1158" s="75">
        <f t="shared" si="139"/>
        <v>8.5695</v>
      </c>
      <c r="AH1158" s="39">
        <f t="shared" si="2"/>
        <v>-8.991</v>
      </c>
      <c r="AI1158" s="39">
        <f t="shared" si="9"/>
        <v>8.274</v>
      </c>
      <c r="AJ1158" s="41">
        <f t="shared" si="3"/>
        <v>0.4084084084</v>
      </c>
      <c r="AK1158" s="502"/>
      <c r="AL1158" s="502"/>
      <c r="AM1158" s="502"/>
      <c r="AN1158" s="502"/>
      <c r="AO1158" s="502"/>
      <c r="AP1158" s="502"/>
      <c r="AQ1158" s="502"/>
      <c r="AR1158" s="502"/>
    </row>
    <row r="1159" ht="15.75" customHeight="1">
      <c r="A1159" s="305"/>
      <c r="B1159" s="258" t="s">
        <v>45</v>
      </c>
      <c r="C1159" s="314" t="s">
        <v>5351</v>
      </c>
      <c r="D1159" s="315" t="s">
        <v>5352</v>
      </c>
      <c r="E1159" s="396">
        <v>0.0</v>
      </c>
      <c r="F1159" s="305">
        <v>0.0</v>
      </c>
      <c r="G1159" s="305" t="s">
        <v>86</v>
      </c>
      <c r="H1159" s="315" t="s">
        <v>5353</v>
      </c>
      <c r="I1159" s="307" t="s">
        <v>506</v>
      </c>
      <c r="J1159" s="308"/>
      <c r="K1159" s="308"/>
      <c r="L1159" s="308"/>
      <c r="M1159" s="258"/>
      <c r="N1159" s="305">
        <v>0.0</v>
      </c>
      <c r="O1159" s="394">
        <v>0.0</v>
      </c>
      <c r="P1159" s="309"/>
      <c r="Q1159" s="309"/>
      <c r="R1159" s="309"/>
      <c r="S1159" s="258"/>
      <c r="T1159" s="258"/>
      <c r="U1159" s="258"/>
      <c r="V1159" s="258"/>
      <c r="W1159" s="258"/>
      <c r="X1159" s="258"/>
      <c r="Y1159" s="310"/>
      <c r="Z1159" s="311">
        <v>15.99</v>
      </c>
      <c r="AA1159" s="305" t="s">
        <v>97</v>
      </c>
      <c r="AB1159" s="160" t="s">
        <v>5354</v>
      </c>
      <c r="AC1159" s="93" t="s">
        <v>3370</v>
      </c>
      <c r="AD1159" s="93" t="s">
        <v>498</v>
      </c>
      <c r="AE1159" s="39" t="str">
        <f t="shared" si="57"/>
        <v>3</v>
      </c>
      <c r="AF1159" s="39">
        <v>9.04</v>
      </c>
      <c r="AG1159" s="75">
        <f t="shared" si="139"/>
        <v>13.108</v>
      </c>
      <c r="AH1159" s="55">
        <f t="shared" si="2"/>
        <v>-14.391</v>
      </c>
      <c r="AI1159" s="55">
        <f t="shared" si="9"/>
        <v>12.656</v>
      </c>
      <c r="AJ1159" s="41">
        <f t="shared" si="3"/>
        <v>0.4346466542</v>
      </c>
      <c r="AK1159" s="501"/>
      <c r="AL1159" s="501"/>
      <c r="AM1159" s="501"/>
      <c r="AN1159" s="501"/>
      <c r="AO1159" s="501"/>
      <c r="AP1159" s="501"/>
      <c r="AQ1159" s="501"/>
      <c r="AR1159" s="501"/>
    </row>
    <row r="1160" ht="15.75" customHeight="1">
      <c r="A1160" s="290"/>
      <c r="B1160" s="263" t="s">
        <v>45</v>
      </c>
      <c r="C1160" s="385" t="s">
        <v>5355</v>
      </c>
      <c r="D1160" s="299" t="s">
        <v>5356</v>
      </c>
      <c r="E1160" s="333">
        <v>0.0</v>
      </c>
      <c r="F1160" s="290">
        <v>0.0</v>
      </c>
      <c r="G1160" s="290" t="s">
        <v>86</v>
      </c>
      <c r="H1160" s="299" t="s">
        <v>5357</v>
      </c>
      <c r="I1160" s="117" t="s">
        <v>506</v>
      </c>
      <c r="J1160" s="293"/>
      <c r="K1160" s="293"/>
      <c r="L1160" s="293"/>
      <c r="M1160" s="263"/>
      <c r="N1160" s="290">
        <v>0.0</v>
      </c>
      <c r="O1160" s="395">
        <v>0.0</v>
      </c>
      <c r="P1160" s="294"/>
      <c r="Q1160" s="294"/>
      <c r="R1160" s="294"/>
      <c r="S1160" s="263"/>
      <c r="T1160" s="263"/>
      <c r="U1160" s="263"/>
      <c r="V1160" s="263"/>
      <c r="W1160" s="263"/>
      <c r="X1160" s="263"/>
      <c r="Y1160" s="295"/>
      <c r="Z1160" s="296">
        <v>18.75</v>
      </c>
      <c r="AA1160" s="290" t="s">
        <v>97</v>
      </c>
      <c r="AB1160" s="71" t="s">
        <v>5358</v>
      </c>
      <c r="AC1160" s="72" t="s">
        <v>3370</v>
      </c>
      <c r="AD1160" s="72" t="s">
        <v>498</v>
      </c>
      <c r="AE1160" s="74" t="str">
        <f t="shared" si="57"/>
        <v>3</v>
      </c>
      <c r="AF1160" s="74">
        <v>11.04</v>
      </c>
      <c r="AG1160" s="75">
        <f t="shared" si="139"/>
        <v>16.008</v>
      </c>
      <c r="AH1160" s="55">
        <f t="shared" si="2"/>
        <v>-16.875</v>
      </c>
      <c r="AI1160" s="55">
        <f t="shared" si="9"/>
        <v>15.456</v>
      </c>
      <c r="AJ1160" s="41">
        <f t="shared" si="3"/>
        <v>0.4112</v>
      </c>
      <c r="AK1160" s="501"/>
      <c r="AL1160" s="501"/>
      <c r="AM1160" s="501"/>
      <c r="AN1160" s="501"/>
      <c r="AO1160" s="501"/>
      <c r="AP1160" s="501"/>
      <c r="AQ1160" s="501"/>
      <c r="AR1160" s="501"/>
    </row>
    <row r="1161" ht="15.75" customHeight="1">
      <c r="A1161" s="305"/>
      <c r="B1161" s="258" t="s">
        <v>45</v>
      </c>
      <c r="C1161" s="314" t="s">
        <v>5359</v>
      </c>
      <c r="D1161" s="315" t="s">
        <v>5360</v>
      </c>
      <c r="E1161" s="396">
        <v>-1.0</v>
      </c>
      <c r="F1161" s="305">
        <v>0.0</v>
      </c>
      <c r="G1161" s="305" t="s">
        <v>86</v>
      </c>
      <c r="H1161" s="182" t="s">
        <v>5361</v>
      </c>
      <c r="I1161" s="307" t="s">
        <v>5362</v>
      </c>
      <c r="J1161" s="308"/>
      <c r="K1161" s="308"/>
      <c r="L1161" s="308"/>
      <c r="M1161" s="258"/>
      <c r="N1161" s="305">
        <v>0.0</v>
      </c>
      <c r="O1161" s="394">
        <v>0.0</v>
      </c>
      <c r="P1161" s="309"/>
      <c r="Q1161" s="309"/>
      <c r="R1161" s="309"/>
      <c r="S1161" s="258"/>
      <c r="T1161" s="258"/>
      <c r="U1161" s="258"/>
      <c r="V1161" s="258"/>
      <c r="W1161" s="258"/>
      <c r="X1161" s="258"/>
      <c r="Y1161" s="310"/>
      <c r="Z1161" s="311">
        <v>0.42</v>
      </c>
      <c r="AA1161" s="305" t="s">
        <v>97</v>
      </c>
      <c r="AB1161" s="186" t="s">
        <v>5363</v>
      </c>
      <c r="AC1161" s="93" t="s">
        <v>3370</v>
      </c>
      <c r="AD1161" s="503" t="s">
        <v>92</v>
      </c>
      <c r="AE1161" s="39" t="str">
        <f t="shared" si="57"/>
        <v>6</v>
      </c>
      <c r="AF1161" s="39">
        <v>0.08</v>
      </c>
      <c r="AG1161" s="75">
        <f t="shared" si="139"/>
        <v>0.116</v>
      </c>
      <c r="AH1161" s="55">
        <f t="shared" si="2"/>
        <v>-0.378</v>
      </c>
      <c r="AI1161" s="55">
        <f t="shared" si="9"/>
        <v>0.112</v>
      </c>
      <c r="AJ1161" s="41">
        <f t="shared" si="3"/>
        <v>0.8095238095</v>
      </c>
      <c r="AK1161" s="500"/>
      <c r="AL1161" s="500"/>
      <c r="AM1161" s="500"/>
      <c r="AN1161" s="500"/>
      <c r="AO1161" s="500"/>
      <c r="AP1161" s="500"/>
      <c r="AQ1161" s="500"/>
      <c r="AR1161" s="500"/>
    </row>
    <row r="1162" ht="15.75" customHeight="1">
      <c r="A1162" s="305"/>
      <c r="B1162" s="258" t="s">
        <v>45</v>
      </c>
      <c r="C1162" s="314" t="s">
        <v>5364</v>
      </c>
      <c r="D1162" s="315" t="s">
        <v>5365</v>
      </c>
      <c r="E1162" s="396">
        <v>-1.0</v>
      </c>
      <c r="F1162" s="305">
        <v>0.0</v>
      </c>
      <c r="G1162" s="305" t="s">
        <v>86</v>
      </c>
      <c r="H1162" s="182" t="s">
        <v>5366</v>
      </c>
      <c r="I1162" s="307" t="s">
        <v>5367</v>
      </c>
      <c r="J1162" s="308"/>
      <c r="K1162" s="308"/>
      <c r="L1162" s="308"/>
      <c r="M1162" s="258"/>
      <c r="N1162" s="305">
        <v>0.0</v>
      </c>
      <c r="O1162" s="394">
        <v>0.0</v>
      </c>
      <c r="P1162" s="309"/>
      <c r="Q1162" s="309"/>
      <c r="R1162" s="309"/>
      <c r="S1162" s="258"/>
      <c r="T1162" s="258"/>
      <c r="U1162" s="258"/>
      <c r="V1162" s="258"/>
      <c r="W1162" s="258"/>
      <c r="X1162" s="258"/>
      <c r="Y1162" s="310"/>
      <c r="Z1162" s="311">
        <v>0.42</v>
      </c>
      <c r="AA1162" s="305" t="s">
        <v>97</v>
      </c>
      <c r="AB1162" s="186" t="s">
        <v>5368</v>
      </c>
      <c r="AC1162" s="93" t="s">
        <v>3370</v>
      </c>
      <c r="AD1162" s="93" t="s">
        <v>199</v>
      </c>
      <c r="AE1162" s="39" t="str">
        <f t="shared" si="57"/>
        <v>24</v>
      </c>
      <c r="AF1162" s="39">
        <v>0.08</v>
      </c>
      <c r="AG1162" s="75">
        <f t="shared" si="139"/>
        <v>0.116</v>
      </c>
      <c r="AH1162" s="55">
        <f t="shared" si="2"/>
        <v>-0.378</v>
      </c>
      <c r="AI1162" s="55">
        <f t="shared" si="9"/>
        <v>0.112</v>
      </c>
      <c r="AJ1162" s="41">
        <f t="shared" si="3"/>
        <v>0.8095238095</v>
      </c>
      <c r="AK1162" s="500"/>
      <c r="AL1162" s="500"/>
      <c r="AM1162" s="500"/>
      <c r="AN1162" s="500"/>
      <c r="AO1162" s="500"/>
      <c r="AP1162" s="500"/>
      <c r="AQ1162" s="500"/>
      <c r="AR1162" s="500"/>
    </row>
    <row r="1163" ht="15.75" customHeight="1">
      <c r="A1163" s="297"/>
      <c r="B1163" s="252" t="s">
        <v>45</v>
      </c>
      <c r="C1163" s="298" t="s">
        <v>5369</v>
      </c>
      <c r="D1163" s="299" t="s">
        <v>5370</v>
      </c>
      <c r="E1163" s="333">
        <v>0.0</v>
      </c>
      <c r="F1163" s="290">
        <v>0.0</v>
      </c>
      <c r="G1163" s="290" t="s">
        <v>86</v>
      </c>
      <c r="H1163" s="292" t="s">
        <v>5371</v>
      </c>
      <c r="I1163" s="117" t="s">
        <v>5372</v>
      </c>
      <c r="J1163" s="293"/>
      <c r="K1163" s="293"/>
      <c r="L1163" s="293"/>
      <c r="M1163" s="263"/>
      <c r="N1163" s="290">
        <v>0.0</v>
      </c>
      <c r="O1163" s="395">
        <v>0.0</v>
      </c>
      <c r="P1163" s="294"/>
      <c r="Q1163" s="294"/>
      <c r="R1163" s="294"/>
      <c r="S1163" s="263"/>
      <c r="T1163" s="263"/>
      <c r="U1163" s="263"/>
      <c r="V1163" s="263"/>
      <c r="W1163" s="263"/>
      <c r="X1163" s="263"/>
      <c r="Y1163" s="295"/>
      <c r="Z1163" s="296">
        <v>0.85</v>
      </c>
      <c r="AA1163" s="290" t="s">
        <v>167</v>
      </c>
      <c r="AB1163" s="71" t="s">
        <v>5373</v>
      </c>
      <c r="AC1163" s="72" t="s">
        <v>3370</v>
      </c>
      <c r="AD1163" s="72" t="s">
        <v>99</v>
      </c>
      <c r="AE1163" s="74" t="str">
        <f t="shared" si="57"/>
        <v>12</v>
      </c>
      <c r="AF1163" s="74">
        <v>0.01</v>
      </c>
      <c r="AG1163" s="75">
        <f t="shared" si="139"/>
        <v>0.0145</v>
      </c>
      <c r="AH1163" s="55">
        <f t="shared" si="2"/>
        <v>-0.765</v>
      </c>
      <c r="AI1163" s="55">
        <f t="shared" si="9"/>
        <v>0.014</v>
      </c>
      <c r="AJ1163" s="41">
        <f t="shared" si="3"/>
        <v>0.9882352941</v>
      </c>
      <c r="AK1163" s="500"/>
      <c r="AL1163" s="500"/>
      <c r="AM1163" s="500"/>
      <c r="AN1163" s="500"/>
      <c r="AO1163" s="500"/>
      <c r="AP1163" s="500"/>
      <c r="AQ1163" s="500"/>
      <c r="AR1163" s="500"/>
    </row>
    <row r="1164" ht="15.75" customHeight="1">
      <c r="A1164" s="305"/>
      <c r="B1164" s="258" t="s">
        <v>45</v>
      </c>
      <c r="C1164" s="306" t="s">
        <v>5374</v>
      </c>
      <c r="D1164" s="182" t="s">
        <v>5375</v>
      </c>
      <c r="E1164" s="396">
        <v>0.0</v>
      </c>
      <c r="F1164" s="305">
        <v>0.0</v>
      </c>
      <c r="G1164" s="305" t="s">
        <v>86</v>
      </c>
      <c r="H1164" s="182" t="s">
        <v>5375</v>
      </c>
      <c r="I1164" s="307" t="s">
        <v>506</v>
      </c>
      <c r="J1164" s="308"/>
      <c r="K1164" s="308"/>
      <c r="L1164" s="308"/>
      <c r="M1164" s="258"/>
      <c r="N1164" s="305">
        <v>0.0</v>
      </c>
      <c r="O1164" s="394">
        <v>0.0</v>
      </c>
      <c r="P1164" s="309"/>
      <c r="Q1164" s="309"/>
      <c r="R1164" s="309"/>
      <c r="S1164" s="258"/>
      <c r="T1164" s="258"/>
      <c r="U1164" s="258"/>
      <c r="V1164" s="258"/>
      <c r="W1164" s="258"/>
      <c r="X1164" s="258"/>
      <c r="Y1164" s="310"/>
      <c r="Z1164" s="311">
        <v>1.25</v>
      </c>
      <c r="AA1164" s="305" t="s">
        <v>262</v>
      </c>
      <c r="AB1164" s="37" t="s">
        <v>5376</v>
      </c>
      <c r="AC1164" s="93" t="s">
        <v>3370</v>
      </c>
      <c r="AD1164" s="93" t="s">
        <v>92</v>
      </c>
      <c r="AE1164" s="39" t="str">
        <f t="shared" si="57"/>
        <v>6</v>
      </c>
      <c r="AF1164" s="39">
        <v>1.0</v>
      </c>
      <c r="AG1164" s="75">
        <f t="shared" si="139"/>
        <v>1.45</v>
      </c>
      <c r="AH1164" s="55">
        <f t="shared" si="2"/>
        <v>-1.125</v>
      </c>
      <c r="AI1164" s="55">
        <f t="shared" si="9"/>
        <v>1.4</v>
      </c>
      <c r="AJ1164" s="41">
        <f t="shared" si="3"/>
        <v>0.2</v>
      </c>
      <c r="AK1164" s="500"/>
      <c r="AL1164" s="500"/>
      <c r="AM1164" s="500"/>
      <c r="AN1164" s="500"/>
      <c r="AO1164" s="500"/>
      <c r="AP1164" s="500"/>
      <c r="AQ1164" s="500"/>
      <c r="AR1164" s="500"/>
    </row>
    <row r="1165" ht="15.75" customHeight="1">
      <c r="A1165" s="290"/>
      <c r="B1165" s="263" t="s">
        <v>45</v>
      </c>
      <c r="C1165" s="291" t="s">
        <v>5377</v>
      </c>
      <c r="D1165" s="292" t="s">
        <v>5378</v>
      </c>
      <c r="E1165" s="333">
        <v>0.0</v>
      </c>
      <c r="F1165" s="290">
        <v>0.0</v>
      </c>
      <c r="G1165" s="290" t="s">
        <v>86</v>
      </c>
      <c r="H1165" s="292" t="s">
        <v>5378</v>
      </c>
      <c r="I1165" s="117" t="s">
        <v>5379</v>
      </c>
      <c r="J1165" s="293"/>
      <c r="K1165" s="293"/>
      <c r="L1165" s="293"/>
      <c r="M1165" s="263"/>
      <c r="N1165" s="290">
        <v>0.0</v>
      </c>
      <c r="O1165" s="395">
        <v>0.0</v>
      </c>
      <c r="P1165" s="294"/>
      <c r="Q1165" s="294"/>
      <c r="R1165" s="294"/>
      <c r="S1165" s="263"/>
      <c r="T1165" s="263"/>
      <c r="U1165" s="263"/>
      <c r="V1165" s="263"/>
      <c r="W1165" s="263"/>
      <c r="X1165" s="263"/>
      <c r="Y1165" s="295"/>
      <c r="Z1165" s="296">
        <v>30.0</v>
      </c>
      <c r="AA1165" s="290" t="s">
        <v>256</v>
      </c>
      <c r="AB1165" s="104" t="s">
        <v>5380</v>
      </c>
      <c r="AC1165" s="72" t="s">
        <v>3370</v>
      </c>
      <c r="AD1165" s="72" t="s">
        <v>91</v>
      </c>
      <c r="AE1165" s="55" t="str">
        <f t="shared" si="57"/>
        <v>1</v>
      </c>
      <c r="AF1165" s="74">
        <v>19.63</v>
      </c>
      <c r="AG1165" s="75">
        <f t="shared" si="139"/>
        <v>28.4635</v>
      </c>
      <c r="AH1165" s="55">
        <f t="shared" si="2"/>
        <v>-27</v>
      </c>
      <c r="AI1165" s="55">
        <f t="shared" si="9"/>
        <v>27.482</v>
      </c>
      <c r="AJ1165" s="41">
        <f t="shared" si="3"/>
        <v>0.3456666667</v>
      </c>
      <c r="AK1165" s="500"/>
      <c r="AL1165" s="500"/>
      <c r="AM1165" s="500"/>
      <c r="AN1165" s="500"/>
      <c r="AO1165" s="500"/>
      <c r="AP1165" s="500"/>
      <c r="AQ1165" s="500"/>
      <c r="AR1165" s="500"/>
    </row>
    <row r="1166" ht="15.75" customHeight="1">
      <c r="A1166" s="290"/>
      <c r="B1166" s="263" t="s">
        <v>45</v>
      </c>
      <c r="C1166" s="385" t="s">
        <v>5381</v>
      </c>
      <c r="D1166" s="334" t="s">
        <v>5382</v>
      </c>
      <c r="E1166" s="333">
        <v>0.0</v>
      </c>
      <c r="F1166" s="290">
        <v>0.0</v>
      </c>
      <c r="G1166" s="290" t="s">
        <v>86</v>
      </c>
      <c r="H1166" s="292" t="s">
        <v>5383</v>
      </c>
      <c r="I1166" s="117" t="s">
        <v>5384</v>
      </c>
      <c r="J1166" s="293"/>
      <c r="K1166" s="293"/>
      <c r="L1166" s="293"/>
      <c r="M1166" s="263"/>
      <c r="N1166" s="290">
        <v>0.0</v>
      </c>
      <c r="O1166" s="395">
        <v>0.0</v>
      </c>
      <c r="P1166" s="294"/>
      <c r="Q1166" s="294"/>
      <c r="R1166" s="294"/>
      <c r="S1166" s="263"/>
      <c r="T1166" s="263"/>
      <c r="U1166" s="263"/>
      <c r="V1166" s="263"/>
      <c r="W1166" s="263"/>
      <c r="X1166" s="263"/>
      <c r="Y1166" s="295"/>
      <c r="Z1166" s="296">
        <v>0.85</v>
      </c>
      <c r="AA1166" s="290" t="s">
        <v>262</v>
      </c>
      <c r="AB1166" s="104" t="s">
        <v>5385</v>
      </c>
      <c r="AC1166" s="72" t="s">
        <v>3370</v>
      </c>
      <c r="AD1166" s="72" t="s">
        <v>99</v>
      </c>
      <c r="AE1166" s="55" t="str">
        <f t="shared" si="57"/>
        <v>12</v>
      </c>
      <c r="AF1166" s="74">
        <v>0.68</v>
      </c>
      <c r="AG1166" s="75">
        <f t="shared" si="139"/>
        <v>0.986</v>
      </c>
      <c r="AH1166" s="55">
        <f t="shared" si="2"/>
        <v>-0.765</v>
      </c>
      <c r="AI1166" s="55">
        <f t="shared" si="9"/>
        <v>0.952</v>
      </c>
      <c r="AJ1166" s="41">
        <f t="shared" si="3"/>
        <v>0.2</v>
      </c>
      <c r="AK1166" s="500"/>
      <c r="AL1166" s="500"/>
      <c r="AM1166" s="500"/>
      <c r="AN1166" s="500"/>
      <c r="AO1166" s="500"/>
      <c r="AP1166" s="500"/>
      <c r="AQ1166" s="500"/>
      <c r="AR1166" s="500"/>
    </row>
    <row r="1167" ht="15.75" customHeight="1">
      <c r="A1167" s="290"/>
      <c r="B1167" s="263" t="s">
        <v>45</v>
      </c>
      <c r="C1167" s="385" t="s">
        <v>5386</v>
      </c>
      <c r="D1167" s="299" t="s">
        <v>5387</v>
      </c>
      <c r="E1167" s="333">
        <v>0.0</v>
      </c>
      <c r="F1167" s="290">
        <v>0.0</v>
      </c>
      <c r="G1167" s="290" t="s">
        <v>86</v>
      </c>
      <c r="H1167" s="299" t="s">
        <v>5388</v>
      </c>
      <c r="I1167" s="117" t="s">
        <v>506</v>
      </c>
      <c r="J1167" s="293"/>
      <c r="K1167" s="293"/>
      <c r="L1167" s="293"/>
      <c r="M1167" s="263"/>
      <c r="N1167" s="290">
        <v>0.0</v>
      </c>
      <c r="O1167" s="395">
        <v>0.0</v>
      </c>
      <c r="P1167" s="294"/>
      <c r="Q1167" s="294"/>
      <c r="R1167" s="294"/>
      <c r="S1167" s="263"/>
      <c r="T1167" s="263"/>
      <c r="U1167" s="263"/>
      <c r="V1167" s="263"/>
      <c r="W1167" s="263"/>
      <c r="X1167" s="263"/>
      <c r="Y1167" s="295"/>
      <c r="Z1167" s="296">
        <v>0.99</v>
      </c>
      <c r="AA1167" s="290" t="s">
        <v>262</v>
      </c>
      <c r="AB1167" s="104" t="s">
        <v>5389</v>
      </c>
      <c r="AC1167" s="72" t="s">
        <v>3370</v>
      </c>
      <c r="AD1167" s="72" t="s">
        <v>99</v>
      </c>
      <c r="AE1167" s="55" t="str">
        <f t="shared" si="57"/>
        <v>12</v>
      </c>
      <c r="AF1167" s="74">
        <v>0.67</v>
      </c>
      <c r="AG1167" s="75">
        <f t="shared" si="139"/>
        <v>0.9715</v>
      </c>
      <c r="AH1167" s="55">
        <f t="shared" si="2"/>
        <v>-0.891</v>
      </c>
      <c r="AI1167" s="55">
        <f t="shared" si="9"/>
        <v>0.938</v>
      </c>
      <c r="AJ1167" s="41">
        <f t="shared" si="3"/>
        <v>0.3232323232</v>
      </c>
      <c r="AK1167" s="504"/>
      <c r="AL1167" s="504"/>
      <c r="AM1167" s="504"/>
      <c r="AN1167" s="504"/>
      <c r="AO1167" s="504"/>
      <c r="AP1167" s="504"/>
      <c r="AQ1167" s="504"/>
      <c r="AR1167" s="504"/>
    </row>
    <row r="1168" ht="15.75" customHeight="1">
      <c r="A1168" s="300"/>
      <c r="B1168" s="255" t="s">
        <v>45</v>
      </c>
      <c r="C1168" s="321" t="s">
        <v>5390</v>
      </c>
      <c r="D1168" s="87" t="s">
        <v>5391</v>
      </c>
      <c r="E1168" s="397">
        <v>1.0</v>
      </c>
      <c r="F1168" s="300">
        <v>0.0</v>
      </c>
      <c r="G1168" s="300" t="s">
        <v>47</v>
      </c>
      <c r="H1168" s="87" t="s">
        <v>5392</v>
      </c>
      <c r="I1168" s="230" t="s">
        <v>506</v>
      </c>
      <c r="J1168" s="302"/>
      <c r="K1168" s="302"/>
      <c r="L1168" s="302"/>
      <c r="M1168" s="255"/>
      <c r="N1168" s="300">
        <v>1.0</v>
      </c>
      <c r="O1168" s="398">
        <v>1000.0</v>
      </c>
      <c r="P1168" s="303"/>
      <c r="Q1168" s="303"/>
      <c r="R1168" s="303"/>
      <c r="S1168" s="255"/>
      <c r="T1168" s="255"/>
      <c r="U1168" s="255"/>
      <c r="V1168" s="255"/>
      <c r="W1168" s="255"/>
      <c r="X1168" s="255"/>
      <c r="Y1168" s="277"/>
      <c r="Z1168" s="304">
        <v>1.2</v>
      </c>
      <c r="AA1168" s="300" t="s">
        <v>97</v>
      </c>
      <c r="AB1168" s="53" t="s">
        <v>5393</v>
      </c>
      <c r="AC1168" s="54" t="s">
        <v>3370</v>
      </c>
      <c r="AD1168" s="54" t="s">
        <v>99</v>
      </c>
      <c r="AE1168" s="55" t="str">
        <f t="shared" si="57"/>
        <v>12</v>
      </c>
      <c r="AF1168" s="55">
        <v>0.73</v>
      </c>
      <c r="AG1168" s="56">
        <v>1.1</v>
      </c>
      <c r="AH1168" s="55">
        <f t="shared" si="2"/>
        <v>-1.08</v>
      </c>
      <c r="AI1168" s="55">
        <f t="shared" si="9"/>
        <v>1.022</v>
      </c>
      <c r="AJ1168" s="41">
        <f t="shared" si="3"/>
        <v>0.3916666667</v>
      </c>
      <c r="AK1168" s="501"/>
      <c r="AL1168" s="501"/>
      <c r="AM1168" s="501"/>
      <c r="AN1168" s="501"/>
      <c r="AO1168" s="501"/>
      <c r="AP1168" s="501"/>
      <c r="AQ1168" s="501"/>
      <c r="AR1168" s="501"/>
    </row>
    <row r="1169" ht="15.75" customHeight="1">
      <c r="A1169" s="305"/>
      <c r="B1169" s="258" t="s">
        <v>45</v>
      </c>
      <c r="C1169" s="314" t="s">
        <v>5394</v>
      </c>
      <c r="D1169" s="182" t="s">
        <v>5395</v>
      </c>
      <c r="E1169" s="396">
        <v>0.0</v>
      </c>
      <c r="F1169" s="305">
        <v>0.0</v>
      </c>
      <c r="G1169" s="305" t="s">
        <v>86</v>
      </c>
      <c r="H1169" s="182" t="s">
        <v>3929</v>
      </c>
      <c r="I1169" s="307" t="s">
        <v>506</v>
      </c>
      <c r="J1169" s="308"/>
      <c r="K1169" s="308"/>
      <c r="L1169" s="308"/>
      <c r="M1169" s="258"/>
      <c r="N1169" s="305">
        <v>0.0</v>
      </c>
      <c r="O1169" s="394">
        <v>0.0</v>
      </c>
      <c r="P1169" s="309"/>
      <c r="Q1169" s="309"/>
      <c r="R1169" s="309"/>
      <c r="S1169" s="258"/>
      <c r="T1169" s="258"/>
      <c r="U1169" s="258"/>
      <c r="V1169" s="258"/>
      <c r="W1169" s="258"/>
      <c r="X1169" s="258"/>
      <c r="Y1169" s="310"/>
      <c r="Z1169" s="311">
        <v>2.25</v>
      </c>
      <c r="AA1169" s="305" t="s">
        <v>111</v>
      </c>
      <c r="AB1169" s="37" t="s">
        <v>5396</v>
      </c>
      <c r="AC1169" s="93" t="s">
        <v>3370</v>
      </c>
      <c r="AD1169" s="93" t="s">
        <v>99</v>
      </c>
      <c r="AE1169" s="55" t="str">
        <f t="shared" si="57"/>
        <v>12</v>
      </c>
      <c r="AF1169" s="39">
        <v>1.43</v>
      </c>
      <c r="AG1169" s="75">
        <f t="shared" ref="AG1169:AG1170" si="140">AF1169*0.45+AF1169</f>
        <v>2.0735</v>
      </c>
      <c r="AH1169" s="55">
        <f t="shared" si="2"/>
        <v>-2.025</v>
      </c>
      <c r="AI1169" s="55">
        <f t="shared" si="9"/>
        <v>2.002</v>
      </c>
      <c r="AJ1169" s="41">
        <f t="shared" si="3"/>
        <v>0.3644444444</v>
      </c>
      <c r="AK1169" s="501"/>
      <c r="AL1169" s="501"/>
      <c r="AM1169" s="501"/>
      <c r="AN1169" s="501"/>
      <c r="AO1169" s="501"/>
      <c r="AP1169" s="501"/>
      <c r="AQ1169" s="501"/>
      <c r="AR1169" s="501"/>
    </row>
    <row r="1170" ht="15.75" customHeight="1">
      <c r="A1170" s="290"/>
      <c r="B1170" s="263" t="s">
        <v>45</v>
      </c>
      <c r="C1170" s="291" t="s">
        <v>5397</v>
      </c>
      <c r="D1170" s="299" t="s">
        <v>5398</v>
      </c>
      <c r="E1170" s="333">
        <v>0.0</v>
      </c>
      <c r="F1170" s="290">
        <v>0.0</v>
      </c>
      <c r="G1170" s="290" t="s">
        <v>86</v>
      </c>
      <c r="H1170" s="292" t="s">
        <v>5399</v>
      </c>
      <c r="I1170" s="117" t="s">
        <v>5400</v>
      </c>
      <c r="J1170" s="293"/>
      <c r="K1170" s="293"/>
      <c r="L1170" s="293"/>
      <c r="M1170" s="263"/>
      <c r="N1170" s="290">
        <v>0.0</v>
      </c>
      <c r="O1170" s="395">
        <v>0.0</v>
      </c>
      <c r="P1170" s="294"/>
      <c r="Q1170" s="294"/>
      <c r="R1170" s="294"/>
      <c r="S1170" s="263"/>
      <c r="T1170" s="263"/>
      <c r="U1170" s="263"/>
      <c r="V1170" s="263"/>
      <c r="W1170" s="263"/>
      <c r="X1170" s="263"/>
      <c r="Y1170" s="295"/>
      <c r="Z1170" s="296">
        <v>3.35</v>
      </c>
      <c r="AA1170" s="290" t="s">
        <v>97</v>
      </c>
      <c r="AB1170" s="143" t="s">
        <v>5401</v>
      </c>
      <c r="AC1170" s="72" t="s">
        <v>3370</v>
      </c>
      <c r="AD1170" s="72" t="s">
        <v>92</v>
      </c>
      <c r="AE1170" s="74" t="str">
        <f t="shared" si="57"/>
        <v>6</v>
      </c>
      <c r="AF1170" s="74">
        <v>1.73</v>
      </c>
      <c r="AG1170" s="75">
        <f t="shared" si="140"/>
        <v>2.5085</v>
      </c>
      <c r="AH1170" s="55">
        <f t="shared" si="2"/>
        <v>-3.015</v>
      </c>
      <c r="AI1170" s="55">
        <f t="shared" si="9"/>
        <v>2.422</v>
      </c>
      <c r="AJ1170" s="41">
        <f t="shared" si="3"/>
        <v>0.4835820896</v>
      </c>
      <c r="AK1170" s="501"/>
      <c r="AL1170" s="501"/>
      <c r="AM1170" s="501"/>
      <c r="AN1170" s="501"/>
      <c r="AO1170" s="501"/>
      <c r="AP1170" s="501"/>
      <c r="AQ1170" s="501"/>
      <c r="AR1170" s="501"/>
    </row>
    <row r="1171" ht="15.75" customHeight="1">
      <c r="A1171" s="300"/>
      <c r="B1171" s="255" t="s">
        <v>45</v>
      </c>
      <c r="C1171" s="321" t="s">
        <v>5402</v>
      </c>
      <c r="D1171" s="87" t="s">
        <v>5403</v>
      </c>
      <c r="E1171" s="397">
        <v>1.0</v>
      </c>
      <c r="F1171" s="300">
        <v>0.0</v>
      </c>
      <c r="G1171" s="300" t="s">
        <v>47</v>
      </c>
      <c r="H1171" s="94" t="s">
        <v>5404</v>
      </c>
      <c r="I1171" s="230" t="s">
        <v>5405</v>
      </c>
      <c r="J1171" s="302"/>
      <c r="K1171" s="302"/>
      <c r="L1171" s="302"/>
      <c r="M1171" s="255"/>
      <c r="N1171" s="300">
        <v>1.0</v>
      </c>
      <c r="O1171" s="398">
        <v>1000.0</v>
      </c>
      <c r="P1171" s="303"/>
      <c r="Q1171" s="303"/>
      <c r="R1171" s="303"/>
      <c r="S1171" s="255"/>
      <c r="T1171" s="255"/>
      <c r="U1171" s="255"/>
      <c r="V1171" s="255"/>
      <c r="W1171" s="255"/>
      <c r="X1171" s="255"/>
      <c r="Y1171" s="277"/>
      <c r="Z1171" s="304">
        <v>4.35</v>
      </c>
      <c r="AA1171" s="300" t="s">
        <v>111</v>
      </c>
      <c r="AB1171" s="84" t="s">
        <v>5406</v>
      </c>
      <c r="AC1171" s="54" t="s">
        <v>3370</v>
      </c>
      <c r="AD1171" s="54" t="s">
        <v>92</v>
      </c>
      <c r="AE1171" s="55" t="str">
        <f t="shared" si="57"/>
        <v>6</v>
      </c>
      <c r="AF1171" s="55">
        <v>3.34</v>
      </c>
      <c r="AG1171" s="56">
        <f>AF1171*0.25+AF1171</f>
        <v>4.175</v>
      </c>
      <c r="AH1171" s="55">
        <f t="shared" si="2"/>
        <v>-3.915</v>
      </c>
      <c r="AI1171" s="55">
        <f t="shared" si="9"/>
        <v>4.676</v>
      </c>
      <c r="AJ1171" s="41">
        <f t="shared" si="3"/>
        <v>0.232183908</v>
      </c>
      <c r="AK1171" s="501"/>
      <c r="AL1171" s="501"/>
      <c r="AM1171" s="501"/>
      <c r="AN1171" s="501"/>
      <c r="AO1171" s="501"/>
      <c r="AP1171" s="501"/>
      <c r="AQ1171" s="501"/>
      <c r="AR1171" s="501"/>
    </row>
    <row r="1172" ht="15.75" customHeight="1">
      <c r="A1172" s="290"/>
      <c r="B1172" s="263" t="s">
        <v>45</v>
      </c>
      <c r="C1172" s="291" t="s">
        <v>5407</v>
      </c>
      <c r="D1172" s="299" t="s">
        <v>5408</v>
      </c>
      <c r="E1172" s="333">
        <v>0.0</v>
      </c>
      <c r="F1172" s="290">
        <v>0.0</v>
      </c>
      <c r="G1172" s="290" t="s">
        <v>86</v>
      </c>
      <c r="H1172" s="299" t="s">
        <v>5409</v>
      </c>
      <c r="I1172" s="117" t="s">
        <v>506</v>
      </c>
      <c r="J1172" s="293"/>
      <c r="K1172" s="293"/>
      <c r="L1172" s="293"/>
      <c r="M1172" s="263"/>
      <c r="N1172" s="290">
        <v>0.0</v>
      </c>
      <c r="O1172" s="395">
        <v>0.0</v>
      </c>
      <c r="P1172" s="294"/>
      <c r="Q1172" s="294"/>
      <c r="R1172" s="294"/>
      <c r="S1172" s="263"/>
      <c r="T1172" s="263"/>
      <c r="U1172" s="263"/>
      <c r="V1172" s="263"/>
      <c r="W1172" s="263"/>
      <c r="X1172" s="263"/>
      <c r="Y1172" s="295"/>
      <c r="Z1172" s="296">
        <v>0.72</v>
      </c>
      <c r="AA1172" s="290" t="s">
        <v>111</v>
      </c>
      <c r="AB1172" s="143" t="s">
        <v>5410</v>
      </c>
      <c r="AC1172" s="72" t="s">
        <v>3370</v>
      </c>
      <c r="AD1172" s="72" t="s">
        <v>5411</v>
      </c>
      <c r="AE1172" s="74" t="str">
        <f t="shared" si="57"/>
        <v>100</v>
      </c>
      <c r="AF1172" s="74">
        <v>0.55</v>
      </c>
      <c r="AG1172" s="75">
        <f t="shared" ref="AG1172:AG1176" si="141">AF1172*0.45+AF1172</f>
        <v>0.7975</v>
      </c>
      <c r="AH1172" s="55">
        <f t="shared" si="2"/>
        <v>-0.648</v>
      </c>
      <c r="AI1172" s="55">
        <f t="shared" si="9"/>
        <v>0.77</v>
      </c>
      <c r="AJ1172" s="41">
        <f t="shared" si="3"/>
        <v>0.2361111111</v>
      </c>
      <c r="AK1172" s="501"/>
      <c r="AL1172" s="501"/>
      <c r="AM1172" s="501"/>
      <c r="AN1172" s="501"/>
      <c r="AO1172" s="501"/>
      <c r="AP1172" s="501"/>
      <c r="AQ1172" s="501"/>
      <c r="AR1172" s="501"/>
    </row>
    <row r="1173" ht="15.75" customHeight="1">
      <c r="A1173" s="290"/>
      <c r="B1173" s="263" t="s">
        <v>45</v>
      </c>
      <c r="C1173" s="365" t="s">
        <v>5412</v>
      </c>
      <c r="D1173" s="299" t="s">
        <v>5413</v>
      </c>
      <c r="E1173" s="333">
        <v>0.0</v>
      </c>
      <c r="F1173" s="290">
        <v>0.0</v>
      </c>
      <c r="G1173" s="290" t="s">
        <v>86</v>
      </c>
      <c r="H1173" s="299" t="s">
        <v>5413</v>
      </c>
      <c r="I1173" s="117" t="s">
        <v>5414</v>
      </c>
      <c r="J1173" s="293"/>
      <c r="K1173" s="293"/>
      <c r="L1173" s="293"/>
      <c r="M1173" s="263"/>
      <c r="N1173" s="290">
        <v>0.0</v>
      </c>
      <c r="O1173" s="395">
        <v>0.0</v>
      </c>
      <c r="P1173" s="294"/>
      <c r="Q1173" s="294"/>
      <c r="R1173" s="294"/>
      <c r="S1173" s="263"/>
      <c r="T1173" s="263"/>
      <c r="U1173" s="263"/>
      <c r="V1173" s="263"/>
      <c r="W1173" s="263"/>
      <c r="X1173" s="263"/>
      <c r="Y1173" s="295"/>
      <c r="Z1173" s="296">
        <v>2.0</v>
      </c>
      <c r="AA1173" s="290" t="s">
        <v>97</v>
      </c>
      <c r="AB1173" s="104" t="s">
        <v>5415</v>
      </c>
      <c r="AC1173" s="72" t="s">
        <v>3370</v>
      </c>
      <c r="AD1173" s="72" t="s">
        <v>92</v>
      </c>
      <c r="AE1173" s="74" t="str">
        <f t="shared" si="57"/>
        <v>6</v>
      </c>
      <c r="AF1173" s="74">
        <v>0.9</v>
      </c>
      <c r="AG1173" s="75">
        <f t="shared" si="141"/>
        <v>1.305</v>
      </c>
      <c r="AH1173" s="55">
        <f t="shared" si="2"/>
        <v>-1.8</v>
      </c>
      <c r="AI1173" s="55">
        <f t="shared" si="9"/>
        <v>1.26</v>
      </c>
      <c r="AJ1173" s="41">
        <f t="shared" si="3"/>
        <v>0.55</v>
      </c>
      <c r="AK1173" s="501"/>
      <c r="AL1173" s="501"/>
      <c r="AM1173" s="501"/>
      <c r="AN1173" s="501"/>
      <c r="AO1173" s="501"/>
      <c r="AP1173" s="501"/>
      <c r="AQ1173" s="501"/>
      <c r="AR1173" s="501"/>
    </row>
    <row r="1174" ht="15.75" customHeight="1">
      <c r="A1174" s="297"/>
      <c r="B1174" s="252" t="s">
        <v>45</v>
      </c>
      <c r="C1174" s="298" t="s">
        <v>5416</v>
      </c>
      <c r="D1174" s="299" t="s">
        <v>5417</v>
      </c>
      <c r="E1174" s="333">
        <v>0.0</v>
      </c>
      <c r="F1174" s="290">
        <v>0.0</v>
      </c>
      <c r="G1174" s="290" t="s">
        <v>86</v>
      </c>
      <c r="H1174" s="292" t="s">
        <v>4025</v>
      </c>
      <c r="I1174" s="117" t="s">
        <v>2863</v>
      </c>
      <c r="J1174" s="293"/>
      <c r="K1174" s="293"/>
      <c r="L1174" s="293"/>
      <c r="M1174" s="263"/>
      <c r="N1174" s="290">
        <v>0.0</v>
      </c>
      <c r="O1174" s="395">
        <v>0.0</v>
      </c>
      <c r="P1174" s="294"/>
      <c r="Q1174" s="294"/>
      <c r="R1174" s="294"/>
      <c r="S1174" s="263"/>
      <c r="T1174" s="263"/>
      <c r="U1174" s="263"/>
      <c r="V1174" s="263"/>
      <c r="W1174" s="263"/>
      <c r="X1174" s="263"/>
      <c r="Y1174" s="295"/>
      <c r="Z1174" s="296">
        <v>2.29</v>
      </c>
      <c r="AA1174" s="290" t="s">
        <v>256</v>
      </c>
      <c r="AB1174" s="71" t="s">
        <v>5418</v>
      </c>
      <c r="AC1174" s="72" t="s">
        <v>3370</v>
      </c>
      <c r="AD1174" s="72" t="s">
        <v>99</v>
      </c>
      <c r="AE1174" s="55" t="str">
        <f t="shared" si="57"/>
        <v>12</v>
      </c>
      <c r="AF1174" s="74">
        <v>1.76</v>
      </c>
      <c r="AG1174" s="75">
        <f t="shared" si="141"/>
        <v>2.552</v>
      </c>
      <c r="AH1174" s="55">
        <f t="shared" si="2"/>
        <v>-2.061</v>
      </c>
      <c r="AI1174" s="55">
        <f t="shared" si="9"/>
        <v>2.464</v>
      </c>
      <c r="AJ1174" s="41">
        <f t="shared" si="3"/>
        <v>0.231441048</v>
      </c>
      <c r="AK1174" s="500"/>
      <c r="AL1174" s="500"/>
      <c r="AM1174" s="500"/>
      <c r="AN1174" s="500"/>
      <c r="AO1174" s="500"/>
      <c r="AP1174" s="500"/>
      <c r="AQ1174" s="500"/>
      <c r="AR1174" s="500"/>
    </row>
    <row r="1175" ht="15.75" customHeight="1">
      <c r="A1175" s="297"/>
      <c r="B1175" s="252" t="s">
        <v>45</v>
      </c>
      <c r="C1175" s="298" t="s">
        <v>5419</v>
      </c>
      <c r="D1175" s="299" t="s">
        <v>5420</v>
      </c>
      <c r="E1175" s="333">
        <v>0.0</v>
      </c>
      <c r="F1175" s="290">
        <v>0.0</v>
      </c>
      <c r="G1175" s="290" t="s">
        <v>86</v>
      </c>
      <c r="H1175" s="299" t="s">
        <v>5421</v>
      </c>
      <c r="I1175" s="117" t="s">
        <v>506</v>
      </c>
      <c r="J1175" s="293"/>
      <c r="K1175" s="293"/>
      <c r="L1175" s="293"/>
      <c r="M1175" s="263"/>
      <c r="N1175" s="290">
        <v>0.0</v>
      </c>
      <c r="O1175" s="395">
        <v>0.0</v>
      </c>
      <c r="P1175" s="294"/>
      <c r="Q1175" s="294"/>
      <c r="R1175" s="294"/>
      <c r="S1175" s="263"/>
      <c r="T1175" s="263"/>
      <c r="U1175" s="263"/>
      <c r="V1175" s="263"/>
      <c r="W1175" s="263"/>
      <c r="X1175" s="263"/>
      <c r="Y1175" s="295"/>
      <c r="Z1175" s="296">
        <v>0.75</v>
      </c>
      <c r="AA1175" s="290" t="s">
        <v>97</v>
      </c>
      <c r="AB1175" s="71" t="s">
        <v>5422</v>
      </c>
      <c r="AC1175" s="72" t="s">
        <v>3370</v>
      </c>
      <c r="AD1175" s="72" t="s">
        <v>99</v>
      </c>
      <c r="AE1175" s="55" t="str">
        <f t="shared" si="57"/>
        <v>12</v>
      </c>
      <c r="AF1175" s="74">
        <v>0.53</v>
      </c>
      <c r="AG1175" s="75">
        <f t="shared" si="141"/>
        <v>0.7685</v>
      </c>
      <c r="AH1175" s="55">
        <f t="shared" si="2"/>
        <v>-0.675</v>
      </c>
      <c r="AI1175" s="55">
        <f t="shared" si="9"/>
        <v>0.742</v>
      </c>
      <c r="AJ1175" s="41">
        <f t="shared" si="3"/>
        <v>0.2933333333</v>
      </c>
      <c r="AK1175" s="500"/>
      <c r="AL1175" s="500"/>
      <c r="AM1175" s="500"/>
      <c r="AN1175" s="500"/>
      <c r="AO1175" s="500"/>
      <c r="AP1175" s="500"/>
      <c r="AQ1175" s="500"/>
      <c r="AR1175" s="500"/>
    </row>
    <row r="1176" ht="15.75" customHeight="1">
      <c r="A1176" s="353"/>
      <c r="B1176" s="186" t="s">
        <v>45</v>
      </c>
      <c r="C1176" s="388" t="s">
        <v>5423</v>
      </c>
      <c r="D1176" s="315" t="s">
        <v>5424</v>
      </c>
      <c r="E1176" s="305">
        <v>0.0</v>
      </c>
      <c r="F1176" s="305">
        <v>0.0</v>
      </c>
      <c r="G1176" s="305" t="s">
        <v>86</v>
      </c>
      <c r="H1176" s="182" t="s">
        <v>5425</v>
      </c>
      <c r="I1176" s="307" t="s">
        <v>5426</v>
      </c>
      <c r="J1176" s="308"/>
      <c r="K1176" s="308"/>
      <c r="L1176" s="308"/>
      <c r="M1176" s="258"/>
      <c r="N1176" s="305">
        <v>0.0</v>
      </c>
      <c r="O1176" s="394">
        <v>0.0</v>
      </c>
      <c r="P1176" s="309"/>
      <c r="Q1176" s="309"/>
      <c r="R1176" s="309"/>
      <c r="S1176" s="258"/>
      <c r="T1176" s="258"/>
      <c r="U1176" s="258"/>
      <c r="V1176" s="258"/>
      <c r="W1176" s="258"/>
      <c r="X1176" s="258"/>
      <c r="Y1176" s="310"/>
      <c r="Z1176" s="311">
        <v>5.25</v>
      </c>
      <c r="AA1176" s="305" t="s">
        <v>256</v>
      </c>
      <c r="AB1176" s="160" t="s">
        <v>5427</v>
      </c>
      <c r="AC1176" s="93" t="s">
        <v>3370</v>
      </c>
      <c r="AD1176" s="93" t="s">
        <v>498</v>
      </c>
      <c r="AE1176" s="39" t="str">
        <f t="shared" si="57"/>
        <v>3</v>
      </c>
      <c r="AF1176" s="39">
        <v>3.45</v>
      </c>
      <c r="AG1176" s="40">
        <f t="shared" si="141"/>
        <v>5.0025</v>
      </c>
      <c r="AH1176" s="39">
        <f t="shared" si="2"/>
        <v>-4.725</v>
      </c>
      <c r="AI1176" s="39">
        <f t="shared" si="9"/>
        <v>4.83</v>
      </c>
      <c r="AJ1176" s="41">
        <f t="shared" si="3"/>
        <v>0.3428571429</v>
      </c>
      <c r="AK1176" s="500"/>
      <c r="AL1176" s="500"/>
      <c r="AM1176" s="500"/>
      <c r="AN1176" s="500"/>
      <c r="AO1176" s="500"/>
      <c r="AP1176" s="500"/>
      <c r="AQ1176" s="500"/>
      <c r="AR1176" s="500"/>
    </row>
    <row r="1177" ht="15.75" customHeight="1">
      <c r="A1177" s="220"/>
      <c r="B1177" s="148" t="s">
        <v>45</v>
      </c>
      <c r="C1177" s="347" t="s">
        <v>5428</v>
      </c>
      <c r="D1177" s="87" t="s">
        <v>5429</v>
      </c>
      <c r="E1177" s="300">
        <v>1.0</v>
      </c>
      <c r="F1177" s="300">
        <v>0.0</v>
      </c>
      <c r="G1177" s="300" t="s">
        <v>47</v>
      </c>
      <c r="H1177" s="94" t="s">
        <v>5430</v>
      </c>
      <c r="I1177" s="230" t="s">
        <v>5431</v>
      </c>
      <c r="J1177" s="302"/>
      <c r="K1177" s="302"/>
      <c r="L1177" s="302"/>
      <c r="M1177" s="255"/>
      <c r="N1177" s="300">
        <v>1.0</v>
      </c>
      <c r="O1177" s="398">
        <v>1000.0</v>
      </c>
      <c r="P1177" s="303"/>
      <c r="Q1177" s="303"/>
      <c r="R1177" s="303"/>
      <c r="S1177" s="255"/>
      <c r="T1177" s="255"/>
      <c r="U1177" s="255"/>
      <c r="V1177" s="255"/>
      <c r="W1177" s="255"/>
      <c r="X1177" s="255"/>
      <c r="Y1177" s="277"/>
      <c r="Z1177" s="304">
        <v>7.99</v>
      </c>
      <c r="AA1177" s="300" t="s">
        <v>417</v>
      </c>
      <c r="AB1177" s="84" t="s">
        <v>5432</v>
      </c>
      <c r="AC1177" s="54" t="s">
        <v>3370</v>
      </c>
      <c r="AD1177" s="54" t="s">
        <v>498</v>
      </c>
      <c r="AE1177" s="55" t="str">
        <f t="shared" si="57"/>
        <v>3</v>
      </c>
      <c r="AF1177" s="55">
        <v>5.25</v>
      </c>
      <c r="AG1177" s="56">
        <f t="shared" ref="AG1177:AG1178" si="142">AF1177*0.477+AF1177</f>
        <v>7.75425</v>
      </c>
      <c r="AH1177" s="55">
        <f t="shared" si="2"/>
        <v>-7.191</v>
      </c>
      <c r="AI1177" s="55">
        <f t="shared" si="9"/>
        <v>7.35</v>
      </c>
      <c r="AJ1177" s="41">
        <f t="shared" si="3"/>
        <v>0.3429286608</v>
      </c>
      <c r="AK1177" s="55"/>
      <c r="AL1177" s="55"/>
      <c r="AM1177" s="55"/>
      <c r="AN1177" s="55"/>
      <c r="AO1177" s="55"/>
      <c r="AP1177" s="55"/>
      <c r="AQ1177" s="55"/>
      <c r="AR1177" s="55"/>
    </row>
    <row r="1178" ht="15.75" customHeight="1">
      <c r="A1178" s="220"/>
      <c r="B1178" s="148" t="s">
        <v>45</v>
      </c>
      <c r="C1178" s="347" t="s">
        <v>5433</v>
      </c>
      <c r="D1178" s="87" t="s">
        <v>5434</v>
      </c>
      <c r="E1178" s="300">
        <v>1.0</v>
      </c>
      <c r="F1178" s="300">
        <v>0.0</v>
      </c>
      <c r="G1178" s="300" t="s">
        <v>47</v>
      </c>
      <c r="H1178" s="94" t="s">
        <v>5435</v>
      </c>
      <c r="I1178" s="230" t="s">
        <v>5436</v>
      </c>
      <c r="J1178" s="302"/>
      <c r="K1178" s="302"/>
      <c r="L1178" s="302"/>
      <c r="M1178" s="255"/>
      <c r="N1178" s="300">
        <v>1.0</v>
      </c>
      <c r="O1178" s="398">
        <v>1000.0</v>
      </c>
      <c r="P1178" s="303"/>
      <c r="Q1178" s="303"/>
      <c r="R1178" s="303"/>
      <c r="S1178" s="255"/>
      <c r="T1178" s="255"/>
      <c r="U1178" s="255"/>
      <c r="V1178" s="255"/>
      <c r="W1178" s="255"/>
      <c r="X1178" s="255"/>
      <c r="Y1178" s="277"/>
      <c r="Z1178" s="304">
        <v>8.5</v>
      </c>
      <c r="AA1178" s="300" t="s">
        <v>417</v>
      </c>
      <c r="AB1178" s="84" t="s">
        <v>5437</v>
      </c>
      <c r="AC1178" s="54" t="s">
        <v>3370</v>
      </c>
      <c r="AD1178" s="54" t="s">
        <v>498</v>
      </c>
      <c r="AE1178" s="55" t="str">
        <f t="shared" si="57"/>
        <v>3</v>
      </c>
      <c r="AF1178" s="55">
        <v>5.62</v>
      </c>
      <c r="AG1178" s="56">
        <f t="shared" si="142"/>
        <v>8.30074</v>
      </c>
      <c r="AH1178" s="55">
        <f t="shared" si="2"/>
        <v>-7.65</v>
      </c>
      <c r="AI1178" s="55">
        <f t="shared" si="9"/>
        <v>7.868</v>
      </c>
      <c r="AJ1178" s="41">
        <f t="shared" si="3"/>
        <v>0.3388235294</v>
      </c>
      <c r="AK1178" s="501"/>
      <c r="AL1178" s="501"/>
      <c r="AM1178" s="501"/>
      <c r="AN1178" s="501"/>
      <c r="AO1178" s="501"/>
      <c r="AP1178" s="501"/>
      <c r="AQ1178" s="501"/>
      <c r="AR1178" s="501"/>
    </row>
    <row r="1179" ht="15.75" customHeight="1">
      <c r="A1179" s="297"/>
      <c r="B1179" s="143" t="s">
        <v>45</v>
      </c>
      <c r="C1179" s="298" t="s">
        <v>5438</v>
      </c>
      <c r="D1179" s="62" t="s">
        <v>5439</v>
      </c>
      <c r="E1179" s="290">
        <v>0.0</v>
      </c>
      <c r="F1179" s="290">
        <v>0.0</v>
      </c>
      <c r="G1179" s="290" t="s">
        <v>86</v>
      </c>
      <c r="H1179" s="102" t="s">
        <v>5440</v>
      </c>
      <c r="I1179" s="117" t="s">
        <v>5441</v>
      </c>
      <c r="J1179" s="293"/>
      <c r="K1179" s="293"/>
      <c r="L1179" s="293"/>
      <c r="M1179" s="263"/>
      <c r="N1179" s="290">
        <v>0.0</v>
      </c>
      <c r="O1179" s="395">
        <v>0.0</v>
      </c>
      <c r="P1179" s="294"/>
      <c r="Q1179" s="294"/>
      <c r="R1179" s="294"/>
      <c r="S1179" s="263"/>
      <c r="T1179" s="263"/>
      <c r="U1179" s="263"/>
      <c r="V1179" s="263"/>
      <c r="W1179" s="263"/>
      <c r="X1179" s="263"/>
      <c r="Y1179" s="295"/>
      <c r="Z1179" s="296">
        <v>1.25</v>
      </c>
      <c r="AA1179" s="290" t="s">
        <v>417</v>
      </c>
      <c r="AB1179" s="71" t="s">
        <v>5442</v>
      </c>
      <c r="AC1179" s="72" t="s">
        <v>3370</v>
      </c>
      <c r="AD1179" s="72" t="s">
        <v>99</v>
      </c>
      <c r="AE1179" s="55" t="str">
        <f t="shared" si="57"/>
        <v>12</v>
      </c>
      <c r="AF1179" s="74">
        <v>0.8</v>
      </c>
      <c r="AG1179" s="56">
        <f>AF1179*0.44+AF1179</f>
        <v>1.152</v>
      </c>
      <c r="AH1179" s="55">
        <f t="shared" si="2"/>
        <v>-1.125</v>
      </c>
      <c r="AI1179" s="55">
        <f t="shared" si="9"/>
        <v>1.12</v>
      </c>
      <c r="AJ1179" s="41">
        <f t="shared" si="3"/>
        <v>0.36</v>
      </c>
      <c r="AK1179" s="501"/>
      <c r="AL1179" s="501"/>
      <c r="AM1179" s="501"/>
      <c r="AN1179" s="501"/>
      <c r="AO1179" s="501"/>
      <c r="AP1179" s="501"/>
      <c r="AQ1179" s="501"/>
      <c r="AR1179" s="501"/>
    </row>
    <row r="1180" ht="15.75" customHeight="1">
      <c r="A1180" s="220"/>
      <c r="B1180" s="148" t="s">
        <v>45</v>
      </c>
      <c r="C1180" s="347" t="s">
        <v>5443</v>
      </c>
      <c r="D1180" s="87" t="s">
        <v>5444</v>
      </c>
      <c r="E1180" s="300">
        <v>1.0</v>
      </c>
      <c r="F1180" s="300">
        <v>0.0</v>
      </c>
      <c r="G1180" s="300" t="s">
        <v>47</v>
      </c>
      <c r="H1180" s="94" t="s">
        <v>5445</v>
      </c>
      <c r="I1180" s="230" t="s">
        <v>5446</v>
      </c>
      <c r="J1180" s="302"/>
      <c r="K1180" s="302"/>
      <c r="L1180" s="302"/>
      <c r="M1180" s="255"/>
      <c r="N1180" s="300">
        <v>1.0</v>
      </c>
      <c r="O1180" s="398">
        <v>1000.0</v>
      </c>
      <c r="P1180" s="303"/>
      <c r="Q1180" s="303"/>
      <c r="R1180" s="303"/>
      <c r="S1180" s="255"/>
      <c r="T1180" s="255"/>
      <c r="U1180" s="255"/>
      <c r="V1180" s="255"/>
      <c r="W1180" s="255"/>
      <c r="X1180" s="255"/>
      <c r="Y1180" s="277"/>
      <c r="Z1180" s="304">
        <v>1.65</v>
      </c>
      <c r="AA1180" s="300" t="s">
        <v>417</v>
      </c>
      <c r="AB1180" s="84" t="s">
        <v>5447</v>
      </c>
      <c r="AC1180" s="54" t="s">
        <v>3370</v>
      </c>
      <c r="AD1180" s="54" t="s">
        <v>92</v>
      </c>
      <c r="AE1180" s="55" t="str">
        <f t="shared" si="57"/>
        <v>6</v>
      </c>
      <c r="AF1180" s="55">
        <v>1.1</v>
      </c>
      <c r="AG1180" s="56">
        <f t="shared" ref="AG1180:AG1183" si="143">AF1180*0.45+AF1180</f>
        <v>1.595</v>
      </c>
      <c r="AH1180" s="55">
        <f t="shared" si="2"/>
        <v>-1.485</v>
      </c>
      <c r="AI1180" s="55">
        <f t="shared" si="9"/>
        <v>1.54</v>
      </c>
      <c r="AJ1180" s="41">
        <f t="shared" si="3"/>
        <v>0.3333333333</v>
      </c>
      <c r="AK1180" s="501"/>
      <c r="AL1180" s="501"/>
      <c r="AM1180" s="501"/>
      <c r="AN1180" s="501"/>
      <c r="AO1180" s="501"/>
      <c r="AP1180" s="501"/>
      <c r="AQ1180" s="501"/>
      <c r="AR1180" s="501"/>
    </row>
    <row r="1181" ht="15.75" customHeight="1">
      <c r="A1181" s="297"/>
      <c r="B1181" s="143" t="s">
        <v>45</v>
      </c>
      <c r="C1181" s="298" t="s">
        <v>5448</v>
      </c>
      <c r="D1181" s="299" t="s">
        <v>5449</v>
      </c>
      <c r="E1181" s="290">
        <v>0.0</v>
      </c>
      <c r="F1181" s="290">
        <v>0.0</v>
      </c>
      <c r="G1181" s="290" t="s">
        <v>86</v>
      </c>
      <c r="H1181" s="292" t="s">
        <v>5450</v>
      </c>
      <c r="I1181" s="117" t="s">
        <v>5451</v>
      </c>
      <c r="J1181" s="293"/>
      <c r="K1181" s="293"/>
      <c r="L1181" s="293"/>
      <c r="M1181" s="263"/>
      <c r="N1181" s="290">
        <v>0.0</v>
      </c>
      <c r="O1181" s="395">
        <v>0.0</v>
      </c>
      <c r="P1181" s="294"/>
      <c r="Q1181" s="294"/>
      <c r="R1181" s="294"/>
      <c r="S1181" s="263"/>
      <c r="T1181" s="263"/>
      <c r="U1181" s="263"/>
      <c r="V1181" s="263"/>
      <c r="W1181" s="263"/>
      <c r="X1181" s="263"/>
      <c r="Y1181" s="295"/>
      <c r="Z1181" s="296">
        <v>0.89</v>
      </c>
      <c r="AA1181" s="290" t="s">
        <v>417</v>
      </c>
      <c r="AB1181" s="71" t="s">
        <v>5452</v>
      </c>
      <c r="AC1181" s="72" t="s">
        <v>3370</v>
      </c>
      <c r="AD1181" s="72" t="s">
        <v>99</v>
      </c>
      <c r="AE1181" s="74" t="str">
        <f t="shared" si="57"/>
        <v>12</v>
      </c>
      <c r="AF1181" s="74">
        <v>0.59</v>
      </c>
      <c r="AG1181" s="80">
        <f t="shared" si="143"/>
        <v>0.8555</v>
      </c>
      <c r="AH1181" s="55">
        <f t="shared" si="2"/>
        <v>-0.801</v>
      </c>
      <c r="AI1181" s="55">
        <f t="shared" si="9"/>
        <v>0.826</v>
      </c>
      <c r="AJ1181" s="41">
        <f t="shared" si="3"/>
        <v>0.3370786517</v>
      </c>
      <c r="AK1181" s="501"/>
      <c r="AL1181" s="501"/>
      <c r="AM1181" s="501"/>
      <c r="AN1181" s="501"/>
      <c r="AO1181" s="501"/>
      <c r="AP1181" s="501"/>
      <c r="AQ1181" s="501"/>
      <c r="AR1181" s="501"/>
    </row>
    <row r="1182" ht="15.75" customHeight="1">
      <c r="A1182" s="297"/>
      <c r="B1182" s="143" t="s">
        <v>45</v>
      </c>
      <c r="C1182" s="298" t="s">
        <v>5453</v>
      </c>
      <c r="D1182" s="299" t="s">
        <v>5454</v>
      </c>
      <c r="E1182" s="290">
        <v>0.0</v>
      </c>
      <c r="F1182" s="290">
        <v>0.0</v>
      </c>
      <c r="G1182" s="290" t="s">
        <v>86</v>
      </c>
      <c r="H1182" s="292" t="s">
        <v>5455</v>
      </c>
      <c r="I1182" s="117" t="s">
        <v>5456</v>
      </c>
      <c r="J1182" s="293"/>
      <c r="K1182" s="293"/>
      <c r="L1182" s="293"/>
      <c r="M1182" s="263"/>
      <c r="N1182" s="290">
        <v>0.0</v>
      </c>
      <c r="O1182" s="395">
        <v>0.0</v>
      </c>
      <c r="P1182" s="294"/>
      <c r="Q1182" s="294"/>
      <c r="R1182" s="294"/>
      <c r="S1182" s="263"/>
      <c r="T1182" s="263"/>
      <c r="U1182" s="263"/>
      <c r="V1182" s="263"/>
      <c r="W1182" s="263"/>
      <c r="X1182" s="263"/>
      <c r="Y1182" s="295"/>
      <c r="Z1182" s="296">
        <v>1.35</v>
      </c>
      <c r="AA1182" s="290" t="s">
        <v>417</v>
      </c>
      <c r="AB1182" s="71" t="s">
        <v>5457</v>
      </c>
      <c r="AC1182" s="72" t="s">
        <v>3370</v>
      </c>
      <c r="AD1182" s="72" t="s">
        <v>92</v>
      </c>
      <c r="AE1182" s="74" t="str">
        <f t="shared" si="57"/>
        <v>6</v>
      </c>
      <c r="AF1182" s="74">
        <v>0.86</v>
      </c>
      <c r="AG1182" s="80">
        <f t="shared" si="143"/>
        <v>1.247</v>
      </c>
      <c r="AH1182" s="55">
        <f t="shared" si="2"/>
        <v>-1.215</v>
      </c>
      <c r="AI1182" s="55">
        <f t="shared" si="9"/>
        <v>1.204</v>
      </c>
      <c r="AJ1182" s="41">
        <f t="shared" si="3"/>
        <v>0.362962963</v>
      </c>
      <c r="AK1182" s="501"/>
      <c r="AL1182" s="501"/>
      <c r="AM1182" s="501"/>
      <c r="AN1182" s="501"/>
      <c r="AO1182" s="501"/>
      <c r="AP1182" s="501"/>
      <c r="AQ1182" s="501"/>
      <c r="AR1182" s="501"/>
    </row>
    <row r="1183" ht="15.75" customHeight="1">
      <c r="A1183" s="353"/>
      <c r="B1183" s="186" t="s">
        <v>45</v>
      </c>
      <c r="C1183" s="388" t="s">
        <v>5458</v>
      </c>
      <c r="D1183" s="315" t="s">
        <v>5459</v>
      </c>
      <c r="E1183" s="305">
        <v>0.0</v>
      </c>
      <c r="F1183" s="305">
        <v>0.0</v>
      </c>
      <c r="G1183" s="305" t="s">
        <v>86</v>
      </c>
      <c r="H1183" s="182" t="s">
        <v>5460</v>
      </c>
      <c r="I1183" s="307" t="s">
        <v>5461</v>
      </c>
      <c r="J1183" s="308"/>
      <c r="K1183" s="308"/>
      <c r="L1183" s="308"/>
      <c r="M1183" s="258"/>
      <c r="N1183" s="305">
        <v>0.0</v>
      </c>
      <c r="O1183" s="394">
        <v>0.0</v>
      </c>
      <c r="P1183" s="309"/>
      <c r="Q1183" s="309"/>
      <c r="R1183" s="309"/>
      <c r="S1183" s="258"/>
      <c r="T1183" s="258"/>
      <c r="U1183" s="258"/>
      <c r="V1183" s="258"/>
      <c r="W1183" s="258"/>
      <c r="X1183" s="258"/>
      <c r="Y1183" s="310"/>
      <c r="Z1183" s="311">
        <v>1.29</v>
      </c>
      <c r="AA1183" s="305" t="s">
        <v>111</v>
      </c>
      <c r="AB1183" s="160" t="s">
        <v>5462</v>
      </c>
      <c r="AC1183" s="93" t="s">
        <v>3370</v>
      </c>
      <c r="AD1183" s="93" t="s">
        <v>92</v>
      </c>
      <c r="AE1183" s="39" t="str">
        <f t="shared" si="57"/>
        <v>6</v>
      </c>
      <c r="AF1183" s="39">
        <v>0.95</v>
      </c>
      <c r="AG1183" s="80">
        <f t="shared" si="143"/>
        <v>1.3775</v>
      </c>
      <c r="AH1183" s="55">
        <f t="shared" si="2"/>
        <v>-1.161</v>
      </c>
      <c r="AI1183" s="55">
        <f t="shared" si="9"/>
        <v>1.33</v>
      </c>
      <c r="AJ1183" s="41">
        <f t="shared" si="3"/>
        <v>0.2635658915</v>
      </c>
      <c r="AK1183" s="501"/>
      <c r="AL1183" s="501"/>
      <c r="AM1183" s="501"/>
      <c r="AN1183" s="501"/>
      <c r="AO1183" s="501"/>
      <c r="AP1183" s="501"/>
      <c r="AQ1183" s="501"/>
      <c r="AR1183" s="501"/>
    </row>
    <row r="1184" ht="15.75" customHeight="1">
      <c r="A1184" s="220"/>
      <c r="B1184" s="148" t="s">
        <v>45</v>
      </c>
      <c r="C1184" s="347" t="s">
        <v>4954</v>
      </c>
      <c r="D1184" s="87" t="s">
        <v>5463</v>
      </c>
      <c r="E1184" s="300">
        <v>1.0</v>
      </c>
      <c r="F1184" s="300">
        <v>0.0</v>
      </c>
      <c r="G1184" s="300" t="s">
        <v>47</v>
      </c>
      <c r="H1184" s="94" t="s">
        <v>4956</v>
      </c>
      <c r="I1184" s="230" t="s">
        <v>5464</v>
      </c>
      <c r="J1184" s="302"/>
      <c r="K1184" s="302"/>
      <c r="L1184" s="302"/>
      <c r="M1184" s="255"/>
      <c r="N1184" s="300">
        <v>1.0</v>
      </c>
      <c r="O1184" s="398">
        <v>1000.0</v>
      </c>
      <c r="P1184" s="303"/>
      <c r="Q1184" s="303"/>
      <c r="R1184" s="303"/>
      <c r="S1184" s="255"/>
      <c r="T1184" s="255"/>
      <c r="U1184" s="255"/>
      <c r="V1184" s="255"/>
      <c r="W1184" s="255"/>
      <c r="X1184" s="255"/>
      <c r="Y1184" s="277"/>
      <c r="Z1184" s="304">
        <v>0.85</v>
      </c>
      <c r="AA1184" s="300" t="s">
        <v>1712</v>
      </c>
      <c r="AB1184" s="84" t="s">
        <v>4958</v>
      </c>
      <c r="AC1184" s="54" t="s">
        <v>3370</v>
      </c>
      <c r="AD1184" s="54" t="s">
        <v>99</v>
      </c>
      <c r="AE1184" s="55" t="str">
        <f t="shared" si="57"/>
        <v>12</v>
      </c>
      <c r="AF1184" s="55">
        <v>0.58</v>
      </c>
      <c r="AG1184" s="56">
        <f>AF1184*0.4+AF1184</f>
        <v>0.812</v>
      </c>
      <c r="AH1184" s="55">
        <f t="shared" si="2"/>
        <v>-0.765</v>
      </c>
      <c r="AI1184" s="55">
        <f t="shared" si="9"/>
        <v>0.812</v>
      </c>
      <c r="AJ1184" s="41">
        <f t="shared" si="3"/>
        <v>0.3176470588</v>
      </c>
      <c r="AK1184" s="501"/>
      <c r="AL1184" s="501"/>
      <c r="AM1184" s="501"/>
      <c r="AN1184" s="501"/>
      <c r="AO1184" s="501"/>
      <c r="AP1184" s="501"/>
      <c r="AQ1184" s="501"/>
      <c r="AR1184" s="501"/>
    </row>
    <row r="1185" ht="15.75" customHeight="1">
      <c r="A1185" s="297"/>
      <c r="B1185" s="143" t="s">
        <v>45</v>
      </c>
      <c r="C1185" s="298" t="s">
        <v>5465</v>
      </c>
      <c r="D1185" s="299" t="s">
        <v>5466</v>
      </c>
      <c r="E1185" s="290">
        <v>0.0</v>
      </c>
      <c r="F1185" s="290">
        <v>0.0</v>
      </c>
      <c r="G1185" s="290" t="s">
        <v>86</v>
      </c>
      <c r="H1185" s="292" t="s">
        <v>5467</v>
      </c>
      <c r="I1185" s="117" t="s">
        <v>5468</v>
      </c>
      <c r="J1185" s="293"/>
      <c r="K1185" s="293"/>
      <c r="L1185" s="293"/>
      <c r="M1185" s="263"/>
      <c r="N1185" s="290">
        <v>0.0</v>
      </c>
      <c r="O1185" s="395">
        <v>0.0</v>
      </c>
      <c r="P1185" s="294"/>
      <c r="Q1185" s="294"/>
      <c r="R1185" s="294"/>
      <c r="S1185" s="263"/>
      <c r="T1185" s="263"/>
      <c r="U1185" s="263"/>
      <c r="V1185" s="263"/>
      <c r="W1185" s="263"/>
      <c r="X1185" s="263"/>
      <c r="Y1185" s="295"/>
      <c r="Z1185" s="296">
        <v>0.99</v>
      </c>
      <c r="AA1185" s="290" t="s">
        <v>262</v>
      </c>
      <c r="AB1185" s="71" t="s">
        <v>5469</v>
      </c>
      <c r="AC1185" s="72" t="s">
        <v>3370</v>
      </c>
      <c r="AD1185" s="72" t="s">
        <v>99</v>
      </c>
      <c r="AE1185" s="74" t="str">
        <f t="shared" si="57"/>
        <v>12</v>
      </c>
      <c r="AF1185" s="74">
        <v>0.66</v>
      </c>
      <c r="AG1185" s="80">
        <f>AF1185*0.44+AF1185</f>
        <v>0.9504</v>
      </c>
      <c r="AH1185" s="55">
        <f t="shared" si="2"/>
        <v>-0.891</v>
      </c>
      <c r="AI1185" s="55">
        <f t="shared" si="9"/>
        <v>0.924</v>
      </c>
      <c r="AJ1185" s="41">
        <f t="shared" si="3"/>
        <v>0.3333333333</v>
      </c>
      <c r="AK1185" s="501"/>
      <c r="AL1185" s="501"/>
      <c r="AM1185" s="501"/>
      <c r="AN1185" s="501"/>
      <c r="AO1185" s="501"/>
      <c r="AP1185" s="501"/>
      <c r="AQ1185" s="501"/>
      <c r="AR1185" s="501"/>
    </row>
    <row r="1186" ht="15.75" customHeight="1">
      <c r="A1186" s="297"/>
      <c r="B1186" s="143" t="s">
        <v>45</v>
      </c>
      <c r="C1186" s="298" t="s">
        <v>5470</v>
      </c>
      <c r="D1186" s="299" t="s">
        <v>5471</v>
      </c>
      <c r="E1186" s="333">
        <v>0.0</v>
      </c>
      <c r="F1186" s="290">
        <v>0.0</v>
      </c>
      <c r="G1186" s="290" t="s">
        <v>86</v>
      </c>
      <c r="H1186" s="292" t="s">
        <v>5472</v>
      </c>
      <c r="I1186" s="117" t="s">
        <v>5473</v>
      </c>
      <c r="J1186" s="293"/>
      <c r="K1186" s="293"/>
      <c r="L1186" s="293"/>
      <c r="M1186" s="263"/>
      <c r="N1186" s="290">
        <v>0.0</v>
      </c>
      <c r="O1186" s="395">
        <v>0.0</v>
      </c>
      <c r="P1186" s="294"/>
      <c r="Q1186" s="294"/>
      <c r="R1186" s="294"/>
      <c r="S1186" s="263"/>
      <c r="T1186" s="263"/>
      <c r="U1186" s="263"/>
      <c r="V1186" s="263"/>
      <c r="W1186" s="263"/>
      <c r="X1186" s="263"/>
      <c r="Y1186" s="295"/>
      <c r="Z1186" s="296">
        <v>1.35</v>
      </c>
      <c r="AA1186" s="290" t="s">
        <v>298</v>
      </c>
      <c r="AB1186" s="71" t="s">
        <v>5474</v>
      </c>
      <c r="AC1186" s="72" t="s">
        <v>2924</v>
      </c>
      <c r="AD1186" s="72" t="s">
        <v>99</v>
      </c>
      <c r="AE1186" s="74" t="str">
        <f t="shared" si="57"/>
        <v>12</v>
      </c>
      <c r="AF1186" s="74">
        <v>0.82</v>
      </c>
      <c r="AG1186" s="75">
        <f>AF1186*0.46+AF1186</f>
        <v>1.1972</v>
      </c>
      <c r="AH1186" s="74">
        <f t="shared" si="2"/>
        <v>-1.215</v>
      </c>
      <c r="AI1186" s="74">
        <f t="shared" si="9"/>
        <v>1.148</v>
      </c>
      <c r="AJ1186" s="41">
        <f t="shared" si="3"/>
        <v>0.3925925926</v>
      </c>
      <c r="AK1186" s="500"/>
      <c r="AL1186" s="500"/>
      <c r="AM1186" s="500"/>
      <c r="AN1186" s="500"/>
      <c r="AO1186" s="500"/>
      <c r="AP1186" s="500"/>
      <c r="AQ1186" s="500"/>
      <c r="AR1186" s="500"/>
    </row>
    <row r="1187" ht="15.75" customHeight="1">
      <c r="A1187" s="220"/>
      <c r="B1187" s="148" t="s">
        <v>45</v>
      </c>
      <c r="C1187" s="347" t="s">
        <v>5475</v>
      </c>
      <c r="D1187" s="87" t="s">
        <v>5476</v>
      </c>
      <c r="E1187" s="397">
        <v>1.0</v>
      </c>
      <c r="F1187" s="300">
        <v>0.0</v>
      </c>
      <c r="G1187" s="300" t="s">
        <v>47</v>
      </c>
      <c r="H1187" s="94" t="s">
        <v>5477</v>
      </c>
      <c r="I1187" s="230" t="s">
        <v>5478</v>
      </c>
      <c r="J1187" s="302"/>
      <c r="K1187" s="302"/>
      <c r="L1187" s="302"/>
      <c r="M1187" s="255"/>
      <c r="N1187" s="300">
        <v>1.0</v>
      </c>
      <c r="O1187" s="398">
        <v>1000.0</v>
      </c>
      <c r="P1187" s="303"/>
      <c r="Q1187" s="303"/>
      <c r="R1187" s="303"/>
      <c r="S1187" s="255"/>
      <c r="T1187" s="255"/>
      <c r="U1187" s="255"/>
      <c r="V1187" s="255"/>
      <c r="W1187" s="255"/>
      <c r="X1187" s="255"/>
      <c r="Y1187" s="277"/>
      <c r="Z1187" s="304">
        <v>1.45</v>
      </c>
      <c r="AA1187" s="300" t="s">
        <v>298</v>
      </c>
      <c r="AB1187" s="84" t="s">
        <v>5479</v>
      </c>
      <c r="AC1187" s="54" t="s">
        <v>2924</v>
      </c>
      <c r="AD1187" s="54" t="s">
        <v>99</v>
      </c>
      <c r="AE1187" s="55" t="str">
        <f t="shared" si="57"/>
        <v>12</v>
      </c>
      <c r="AF1187" s="55">
        <v>0.82</v>
      </c>
      <c r="AG1187" s="56">
        <f>AF1187*0.52+AF1187</f>
        <v>1.2464</v>
      </c>
      <c r="AH1187" s="55">
        <f t="shared" si="2"/>
        <v>-1.305</v>
      </c>
      <c r="AI1187" s="55">
        <f t="shared" si="9"/>
        <v>1.148</v>
      </c>
      <c r="AJ1187" s="41">
        <f t="shared" si="3"/>
        <v>0.4344827586</v>
      </c>
      <c r="AK1187" s="501"/>
      <c r="AL1187" s="501"/>
      <c r="AM1187" s="501"/>
      <c r="AN1187" s="501"/>
      <c r="AO1187" s="501"/>
      <c r="AP1187" s="501"/>
      <c r="AQ1187" s="501"/>
      <c r="AR1187" s="501"/>
    </row>
    <row r="1188" ht="15.75" customHeight="1">
      <c r="A1188" s="297"/>
      <c r="B1188" s="143" t="s">
        <v>45</v>
      </c>
      <c r="C1188" s="298" t="s">
        <v>5480</v>
      </c>
      <c r="D1188" s="299" t="s">
        <v>5481</v>
      </c>
      <c r="E1188" s="333">
        <v>0.0</v>
      </c>
      <c r="F1188" s="290">
        <v>0.0</v>
      </c>
      <c r="G1188" s="290" t="s">
        <v>86</v>
      </c>
      <c r="H1188" s="292" t="s">
        <v>5482</v>
      </c>
      <c r="I1188" s="117" t="s">
        <v>5483</v>
      </c>
      <c r="J1188" s="293"/>
      <c r="K1188" s="293"/>
      <c r="L1188" s="293"/>
      <c r="M1188" s="263"/>
      <c r="N1188" s="290">
        <v>0.0</v>
      </c>
      <c r="O1188" s="395">
        <v>0.0</v>
      </c>
      <c r="P1188" s="294"/>
      <c r="Q1188" s="294"/>
      <c r="R1188" s="294"/>
      <c r="S1188" s="263"/>
      <c r="T1188" s="263"/>
      <c r="U1188" s="263"/>
      <c r="V1188" s="263"/>
      <c r="W1188" s="263"/>
      <c r="X1188" s="263"/>
      <c r="Y1188" s="295"/>
      <c r="Z1188" s="296">
        <v>1.35</v>
      </c>
      <c r="AA1188" s="290" t="s">
        <v>298</v>
      </c>
      <c r="AB1188" s="104" t="s">
        <v>5484</v>
      </c>
      <c r="AC1188" s="72" t="s">
        <v>2924</v>
      </c>
      <c r="AD1188" s="72" t="s">
        <v>99</v>
      </c>
      <c r="AE1188" s="74" t="str">
        <f t="shared" si="57"/>
        <v>12</v>
      </c>
      <c r="AF1188" s="74">
        <v>0.82</v>
      </c>
      <c r="AG1188" s="75">
        <f>AF1188*0.46+AF1188</f>
        <v>1.1972</v>
      </c>
      <c r="AH1188" s="74">
        <f t="shared" si="2"/>
        <v>-1.215</v>
      </c>
      <c r="AI1188" s="74">
        <f t="shared" si="9"/>
        <v>1.148</v>
      </c>
      <c r="AJ1188" s="41">
        <f t="shared" si="3"/>
        <v>0.3925925926</v>
      </c>
      <c r="AK1188" s="500"/>
      <c r="AL1188" s="500"/>
      <c r="AM1188" s="500"/>
      <c r="AN1188" s="500"/>
      <c r="AO1188" s="500"/>
      <c r="AP1188" s="500"/>
      <c r="AQ1188" s="500"/>
      <c r="AR1188" s="500"/>
    </row>
    <row r="1189" ht="15.75" customHeight="1">
      <c r="A1189" s="297"/>
      <c r="B1189" s="143" t="s">
        <v>45</v>
      </c>
      <c r="C1189" s="298" t="s">
        <v>5485</v>
      </c>
      <c r="D1189" s="299" t="s">
        <v>5486</v>
      </c>
      <c r="E1189" s="333">
        <v>0.0</v>
      </c>
      <c r="F1189" s="290">
        <v>0.0</v>
      </c>
      <c r="G1189" s="290" t="s">
        <v>86</v>
      </c>
      <c r="H1189" s="292" t="s">
        <v>5487</v>
      </c>
      <c r="I1189" s="117" t="s">
        <v>5488</v>
      </c>
      <c r="J1189" s="293"/>
      <c r="K1189" s="293"/>
      <c r="L1189" s="293"/>
      <c r="M1189" s="263"/>
      <c r="N1189" s="290">
        <v>0.0</v>
      </c>
      <c r="O1189" s="395">
        <v>0.0</v>
      </c>
      <c r="P1189" s="294"/>
      <c r="Q1189" s="294"/>
      <c r="R1189" s="294"/>
      <c r="S1189" s="263"/>
      <c r="T1189" s="263"/>
      <c r="U1189" s="263"/>
      <c r="V1189" s="263"/>
      <c r="W1189" s="263"/>
      <c r="X1189" s="263"/>
      <c r="Y1189" s="295"/>
      <c r="Z1189" s="505">
        <v>1.15</v>
      </c>
      <c r="AA1189" s="290" t="s">
        <v>262</v>
      </c>
      <c r="AB1189" s="71" t="s">
        <v>5489</v>
      </c>
      <c r="AC1189" s="72" t="s">
        <v>3370</v>
      </c>
      <c r="AD1189" s="72" t="s">
        <v>99</v>
      </c>
      <c r="AE1189" s="74" t="str">
        <f t="shared" si="57"/>
        <v>12</v>
      </c>
      <c r="AF1189" s="191">
        <v>0.77</v>
      </c>
      <c r="AG1189" s="80">
        <f t="shared" ref="AG1189:AG1211" si="144">AF1189*0.45+AF1189</f>
        <v>1.1165</v>
      </c>
      <c r="AH1189" s="55">
        <f t="shared" si="2"/>
        <v>-1.035</v>
      </c>
      <c r="AI1189" s="55">
        <f t="shared" si="9"/>
        <v>1.078</v>
      </c>
      <c r="AJ1189" s="41">
        <f t="shared" si="3"/>
        <v>0.3304347826</v>
      </c>
      <c r="AK1189" s="501"/>
      <c r="AL1189" s="501"/>
      <c r="AM1189" s="501"/>
      <c r="AN1189" s="501"/>
      <c r="AO1189" s="501"/>
      <c r="AP1189" s="501"/>
      <c r="AQ1189" s="501"/>
      <c r="AR1189" s="501"/>
    </row>
    <row r="1190" ht="15.75" customHeight="1">
      <c r="A1190" s="297"/>
      <c r="B1190" s="143" t="s">
        <v>45</v>
      </c>
      <c r="C1190" s="298" t="s">
        <v>5490</v>
      </c>
      <c r="D1190" s="299" t="s">
        <v>5491</v>
      </c>
      <c r="E1190" s="333">
        <v>0.0</v>
      </c>
      <c r="F1190" s="290">
        <v>0.0</v>
      </c>
      <c r="G1190" s="290" t="s">
        <v>86</v>
      </c>
      <c r="H1190" s="299" t="s">
        <v>5492</v>
      </c>
      <c r="I1190" s="117" t="s">
        <v>5493</v>
      </c>
      <c r="J1190" s="293"/>
      <c r="K1190" s="293"/>
      <c r="L1190" s="293"/>
      <c r="M1190" s="263"/>
      <c r="N1190" s="290">
        <v>0.0</v>
      </c>
      <c r="O1190" s="395">
        <v>0.0</v>
      </c>
      <c r="P1190" s="294"/>
      <c r="Q1190" s="294"/>
      <c r="R1190" s="294"/>
      <c r="S1190" s="263"/>
      <c r="T1190" s="263"/>
      <c r="U1190" s="263"/>
      <c r="V1190" s="263"/>
      <c r="W1190" s="263"/>
      <c r="X1190" s="263"/>
      <c r="Y1190" s="295"/>
      <c r="Z1190" s="506">
        <v>0.75</v>
      </c>
      <c r="AA1190" s="290" t="s">
        <v>187</v>
      </c>
      <c r="AB1190" s="71" t="s">
        <v>5494</v>
      </c>
      <c r="AC1190" s="72" t="s">
        <v>3370</v>
      </c>
      <c r="AD1190" s="72" t="s">
        <v>99</v>
      </c>
      <c r="AE1190" s="74" t="str">
        <f t="shared" si="57"/>
        <v>12</v>
      </c>
      <c r="AF1190" s="191">
        <v>0.52</v>
      </c>
      <c r="AG1190" s="80">
        <f t="shared" si="144"/>
        <v>0.754</v>
      </c>
      <c r="AH1190" s="55">
        <f t="shared" si="2"/>
        <v>-0.675</v>
      </c>
      <c r="AI1190" s="55">
        <f t="shared" si="9"/>
        <v>0.728</v>
      </c>
      <c r="AJ1190" s="41">
        <f t="shared" si="3"/>
        <v>0.3066666667</v>
      </c>
      <c r="AK1190" s="501"/>
      <c r="AL1190" s="501"/>
      <c r="AM1190" s="501"/>
      <c r="AN1190" s="501"/>
      <c r="AO1190" s="501"/>
      <c r="AP1190" s="501"/>
      <c r="AQ1190" s="501"/>
      <c r="AR1190" s="501"/>
    </row>
    <row r="1191" ht="15.75" customHeight="1">
      <c r="A1191" s="297"/>
      <c r="B1191" s="143" t="s">
        <v>45</v>
      </c>
      <c r="C1191" s="298" t="s">
        <v>5495</v>
      </c>
      <c r="D1191" s="299" t="s">
        <v>5496</v>
      </c>
      <c r="E1191" s="333">
        <v>0.0</v>
      </c>
      <c r="F1191" s="290">
        <v>0.0</v>
      </c>
      <c r="G1191" s="290" t="s">
        <v>86</v>
      </c>
      <c r="H1191" s="299" t="s">
        <v>5497</v>
      </c>
      <c r="I1191" s="117" t="s">
        <v>5498</v>
      </c>
      <c r="J1191" s="293"/>
      <c r="K1191" s="293"/>
      <c r="L1191" s="293"/>
      <c r="M1191" s="263"/>
      <c r="N1191" s="290">
        <v>0.0</v>
      </c>
      <c r="O1191" s="395">
        <v>0.0</v>
      </c>
      <c r="P1191" s="294"/>
      <c r="Q1191" s="294"/>
      <c r="R1191" s="294"/>
      <c r="S1191" s="263"/>
      <c r="T1191" s="263"/>
      <c r="U1191" s="263"/>
      <c r="V1191" s="263"/>
      <c r="W1191" s="263"/>
      <c r="X1191" s="263"/>
      <c r="Y1191" s="295"/>
      <c r="Z1191" s="506">
        <v>0.75</v>
      </c>
      <c r="AA1191" s="290" t="s">
        <v>187</v>
      </c>
      <c r="AB1191" s="71" t="s">
        <v>5499</v>
      </c>
      <c r="AC1191" s="72" t="s">
        <v>3370</v>
      </c>
      <c r="AD1191" s="72" t="s">
        <v>99</v>
      </c>
      <c r="AE1191" s="74" t="str">
        <f t="shared" si="57"/>
        <v>12</v>
      </c>
      <c r="AF1191" s="191">
        <v>0.52</v>
      </c>
      <c r="AG1191" s="80">
        <f t="shared" si="144"/>
        <v>0.754</v>
      </c>
      <c r="AH1191" s="55">
        <f t="shared" si="2"/>
        <v>-0.675</v>
      </c>
      <c r="AI1191" s="55">
        <f t="shared" si="9"/>
        <v>0.728</v>
      </c>
      <c r="AJ1191" s="41">
        <f t="shared" si="3"/>
        <v>0.3066666667</v>
      </c>
      <c r="AK1191" s="501"/>
      <c r="AL1191" s="501"/>
      <c r="AM1191" s="501"/>
      <c r="AN1191" s="501"/>
      <c r="AO1191" s="501"/>
      <c r="AP1191" s="501"/>
      <c r="AQ1191" s="501"/>
      <c r="AR1191" s="501"/>
    </row>
    <row r="1192" ht="15.75" customHeight="1">
      <c r="A1192" s="297"/>
      <c r="B1192" s="143" t="s">
        <v>45</v>
      </c>
      <c r="C1192" s="298" t="s">
        <v>5500</v>
      </c>
      <c r="D1192" s="299" t="s">
        <v>5501</v>
      </c>
      <c r="E1192" s="333">
        <v>0.0</v>
      </c>
      <c r="F1192" s="290">
        <v>0.0</v>
      </c>
      <c r="G1192" s="290" t="s">
        <v>86</v>
      </c>
      <c r="H1192" s="299" t="s">
        <v>5502</v>
      </c>
      <c r="I1192" s="117" t="s">
        <v>5503</v>
      </c>
      <c r="J1192" s="293"/>
      <c r="K1192" s="293"/>
      <c r="L1192" s="293"/>
      <c r="M1192" s="263"/>
      <c r="N1192" s="290">
        <v>0.0</v>
      </c>
      <c r="O1192" s="395">
        <v>0.0</v>
      </c>
      <c r="P1192" s="294"/>
      <c r="Q1192" s="294"/>
      <c r="R1192" s="294"/>
      <c r="S1192" s="263"/>
      <c r="T1192" s="263"/>
      <c r="U1192" s="263"/>
      <c r="V1192" s="263"/>
      <c r="W1192" s="263"/>
      <c r="X1192" s="263"/>
      <c r="Y1192" s="295"/>
      <c r="Z1192" s="506">
        <v>0.75</v>
      </c>
      <c r="AA1192" s="290" t="s">
        <v>187</v>
      </c>
      <c r="AB1192" s="71" t="s">
        <v>5504</v>
      </c>
      <c r="AC1192" s="72" t="s">
        <v>3370</v>
      </c>
      <c r="AD1192" s="72" t="s">
        <v>99</v>
      </c>
      <c r="AE1192" s="74" t="str">
        <f t="shared" si="57"/>
        <v>12</v>
      </c>
      <c r="AF1192" s="191">
        <v>0.52</v>
      </c>
      <c r="AG1192" s="80">
        <f t="shared" si="144"/>
        <v>0.754</v>
      </c>
      <c r="AH1192" s="55">
        <f t="shared" si="2"/>
        <v>-0.675</v>
      </c>
      <c r="AI1192" s="55">
        <f t="shared" si="9"/>
        <v>0.728</v>
      </c>
      <c r="AJ1192" s="41">
        <f t="shared" si="3"/>
        <v>0.3066666667</v>
      </c>
      <c r="AK1192" s="500"/>
      <c r="AL1192" s="500"/>
      <c r="AM1192" s="500"/>
      <c r="AN1192" s="500"/>
      <c r="AO1192" s="500"/>
      <c r="AP1192" s="500"/>
      <c r="AQ1192" s="500"/>
      <c r="AR1192" s="500"/>
    </row>
    <row r="1193" ht="15.75" customHeight="1">
      <c r="A1193" s="297"/>
      <c r="B1193" s="143" t="s">
        <v>45</v>
      </c>
      <c r="C1193" s="298" t="s">
        <v>5505</v>
      </c>
      <c r="D1193" s="299" t="s">
        <v>5506</v>
      </c>
      <c r="E1193" s="333">
        <v>0.0</v>
      </c>
      <c r="F1193" s="290">
        <v>0.0</v>
      </c>
      <c r="G1193" s="290" t="s">
        <v>86</v>
      </c>
      <c r="H1193" s="299" t="s">
        <v>5507</v>
      </c>
      <c r="I1193" s="117" t="s">
        <v>5508</v>
      </c>
      <c r="J1193" s="293"/>
      <c r="K1193" s="293"/>
      <c r="L1193" s="293"/>
      <c r="M1193" s="263"/>
      <c r="N1193" s="290">
        <v>0.0</v>
      </c>
      <c r="O1193" s="395">
        <v>0.0</v>
      </c>
      <c r="P1193" s="294"/>
      <c r="Q1193" s="294"/>
      <c r="R1193" s="294"/>
      <c r="S1193" s="263"/>
      <c r="T1193" s="263"/>
      <c r="U1193" s="263"/>
      <c r="V1193" s="263"/>
      <c r="W1193" s="263"/>
      <c r="X1193" s="263"/>
      <c r="Y1193" s="295"/>
      <c r="Z1193" s="506">
        <v>0.75</v>
      </c>
      <c r="AA1193" s="290" t="s">
        <v>187</v>
      </c>
      <c r="AB1193" s="71" t="s">
        <v>5509</v>
      </c>
      <c r="AC1193" s="72" t="s">
        <v>3370</v>
      </c>
      <c r="AD1193" s="72" t="s">
        <v>99</v>
      </c>
      <c r="AE1193" s="74" t="str">
        <f t="shared" si="57"/>
        <v>12</v>
      </c>
      <c r="AF1193" s="191">
        <v>0.52</v>
      </c>
      <c r="AG1193" s="80">
        <f t="shared" si="144"/>
        <v>0.754</v>
      </c>
      <c r="AH1193" s="55">
        <f t="shared" si="2"/>
        <v>-0.675</v>
      </c>
      <c r="AI1193" s="55">
        <f t="shared" si="9"/>
        <v>0.728</v>
      </c>
      <c r="AJ1193" s="41">
        <f t="shared" si="3"/>
        <v>0.3066666667</v>
      </c>
      <c r="AK1193" s="501"/>
      <c r="AL1193" s="501"/>
      <c r="AM1193" s="501"/>
      <c r="AN1193" s="501"/>
      <c r="AO1193" s="501"/>
      <c r="AP1193" s="501"/>
      <c r="AQ1193" s="501"/>
      <c r="AR1193" s="501"/>
    </row>
    <row r="1194" ht="15.75" customHeight="1">
      <c r="A1194" s="297"/>
      <c r="B1194" s="143" t="s">
        <v>45</v>
      </c>
      <c r="C1194" s="298" t="s">
        <v>5510</v>
      </c>
      <c r="D1194" s="299" t="s">
        <v>5511</v>
      </c>
      <c r="E1194" s="333">
        <v>0.0</v>
      </c>
      <c r="F1194" s="290">
        <v>0.0</v>
      </c>
      <c r="G1194" s="290" t="s">
        <v>86</v>
      </c>
      <c r="H1194" s="299" t="s">
        <v>5512</v>
      </c>
      <c r="I1194" s="117" t="s">
        <v>5513</v>
      </c>
      <c r="J1194" s="293"/>
      <c r="K1194" s="293"/>
      <c r="L1194" s="293"/>
      <c r="M1194" s="263"/>
      <c r="N1194" s="290">
        <v>0.0</v>
      </c>
      <c r="O1194" s="395">
        <v>0.0</v>
      </c>
      <c r="P1194" s="294"/>
      <c r="Q1194" s="294"/>
      <c r="R1194" s="294"/>
      <c r="S1194" s="263"/>
      <c r="T1194" s="263"/>
      <c r="U1194" s="263"/>
      <c r="V1194" s="263"/>
      <c r="W1194" s="263"/>
      <c r="X1194" s="263"/>
      <c r="Y1194" s="295"/>
      <c r="Z1194" s="506">
        <v>0.75</v>
      </c>
      <c r="AA1194" s="290" t="s">
        <v>187</v>
      </c>
      <c r="AB1194" s="71" t="s">
        <v>5514</v>
      </c>
      <c r="AC1194" s="72" t="s">
        <v>3370</v>
      </c>
      <c r="AD1194" s="72" t="s">
        <v>99</v>
      </c>
      <c r="AE1194" s="55" t="str">
        <f t="shared" si="57"/>
        <v>12</v>
      </c>
      <c r="AF1194" s="191">
        <v>0.52</v>
      </c>
      <c r="AG1194" s="80">
        <f t="shared" si="144"/>
        <v>0.754</v>
      </c>
      <c r="AH1194" s="55">
        <f t="shared" si="2"/>
        <v>-0.675</v>
      </c>
      <c r="AI1194" s="55">
        <f t="shared" si="9"/>
        <v>0.728</v>
      </c>
      <c r="AJ1194" s="41">
        <f t="shared" si="3"/>
        <v>0.3066666667</v>
      </c>
      <c r="AK1194" s="501"/>
      <c r="AL1194" s="501"/>
      <c r="AM1194" s="501"/>
      <c r="AN1194" s="501"/>
      <c r="AO1194" s="501"/>
      <c r="AP1194" s="501"/>
      <c r="AQ1194" s="501"/>
      <c r="AR1194" s="501"/>
    </row>
    <row r="1195" ht="15.75" customHeight="1">
      <c r="A1195" s="297"/>
      <c r="B1195" s="143" t="s">
        <v>45</v>
      </c>
      <c r="C1195" s="298" t="s">
        <v>5515</v>
      </c>
      <c r="D1195" s="299" t="s">
        <v>5516</v>
      </c>
      <c r="E1195" s="333">
        <v>0.0</v>
      </c>
      <c r="F1195" s="290">
        <v>0.0</v>
      </c>
      <c r="G1195" s="290" t="s">
        <v>86</v>
      </c>
      <c r="H1195" s="299" t="s">
        <v>5517</v>
      </c>
      <c r="I1195" s="117" t="s">
        <v>5518</v>
      </c>
      <c r="J1195" s="293"/>
      <c r="K1195" s="293"/>
      <c r="L1195" s="293"/>
      <c r="M1195" s="263"/>
      <c r="N1195" s="290">
        <v>0.0</v>
      </c>
      <c r="O1195" s="395">
        <v>0.0</v>
      </c>
      <c r="P1195" s="294"/>
      <c r="Q1195" s="294"/>
      <c r="R1195" s="294"/>
      <c r="S1195" s="263"/>
      <c r="T1195" s="263"/>
      <c r="U1195" s="263"/>
      <c r="V1195" s="263"/>
      <c r="W1195" s="263"/>
      <c r="X1195" s="263"/>
      <c r="Y1195" s="295"/>
      <c r="Z1195" s="506">
        <v>0.75</v>
      </c>
      <c r="AA1195" s="290" t="s">
        <v>187</v>
      </c>
      <c r="AB1195" s="71" t="s">
        <v>5519</v>
      </c>
      <c r="AC1195" s="72" t="s">
        <v>3370</v>
      </c>
      <c r="AD1195" s="72" t="s">
        <v>99</v>
      </c>
      <c r="AE1195" s="74" t="str">
        <f t="shared" si="57"/>
        <v>12</v>
      </c>
      <c r="AF1195" s="191">
        <v>0.52</v>
      </c>
      <c r="AG1195" s="80">
        <f t="shared" si="144"/>
        <v>0.754</v>
      </c>
      <c r="AH1195" s="74">
        <f t="shared" si="2"/>
        <v>-0.675</v>
      </c>
      <c r="AI1195" s="74">
        <f t="shared" si="9"/>
        <v>0.728</v>
      </c>
      <c r="AJ1195" s="41">
        <f t="shared" si="3"/>
        <v>0.3066666667</v>
      </c>
      <c r="AK1195" s="500"/>
      <c r="AL1195" s="500"/>
      <c r="AM1195" s="500"/>
      <c r="AN1195" s="500"/>
      <c r="AO1195" s="500"/>
      <c r="AP1195" s="500"/>
      <c r="AQ1195" s="500"/>
      <c r="AR1195" s="500"/>
    </row>
    <row r="1196" ht="15.75" customHeight="1">
      <c r="A1196" s="297"/>
      <c r="B1196" s="143" t="s">
        <v>45</v>
      </c>
      <c r="C1196" s="298" t="s">
        <v>5520</v>
      </c>
      <c r="D1196" s="299" t="s">
        <v>5521</v>
      </c>
      <c r="E1196" s="333">
        <v>0.0</v>
      </c>
      <c r="F1196" s="290">
        <v>0.0</v>
      </c>
      <c r="G1196" s="290" t="s">
        <v>86</v>
      </c>
      <c r="H1196" s="299" t="s">
        <v>5522</v>
      </c>
      <c r="I1196" s="117" t="s">
        <v>5523</v>
      </c>
      <c r="J1196" s="293"/>
      <c r="K1196" s="293"/>
      <c r="L1196" s="293"/>
      <c r="M1196" s="263"/>
      <c r="N1196" s="290">
        <v>0.0</v>
      </c>
      <c r="O1196" s="395">
        <v>0.0</v>
      </c>
      <c r="P1196" s="294"/>
      <c r="Q1196" s="294"/>
      <c r="R1196" s="294"/>
      <c r="S1196" s="263"/>
      <c r="T1196" s="263"/>
      <c r="U1196" s="263"/>
      <c r="V1196" s="263"/>
      <c r="W1196" s="263"/>
      <c r="X1196" s="263"/>
      <c r="Y1196" s="295"/>
      <c r="Z1196" s="506">
        <v>0.75</v>
      </c>
      <c r="AA1196" s="290" t="s">
        <v>187</v>
      </c>
      <c r="AB1196" s="71" t="s">
        <v>5524</v>
      </c>
      <c r="AC1196" s="72" t="s">
        <v>3370</v>
      </c>
      <c r="AD1196" s="72" t="s">
        <v>99</v>
      </c>
      <c r="AE1196" s="55" t="str">
        <f t="shared" si="57"/>
        <v>12</v>
      </c>
      <c r="AF1196" s="191">
        <v>0.52</v>
      </c>
      <c r="AG1196" s="80">
        <f t="shared" si="144"/>
        <v>0.754</v>
      </c>
      <c r="AH1196" s="55">
        <f t="shared" si="2"/>
        <v>-0.675</v>
      </c>
      <c r="AI1196" s="55">
        <f t="shared" si="9"/>
        <v>0.728</v>
      </c>
      <c r="AJ1196" s="41">
        <f t="shared" si="3"/>
        <v>0.3066666667</v>
      </c>
      <c r="AK1196" s="500"/>
      <c r="AL1196" s="500"/>
      <c r="AM1196" s="500"/>
      <c r="AN1196" s="500"/>
      <c r="AO1196" s="500"/>
      <c r="AP1196" s="500"/>
      <c r="AQ1196" s="500"/>
      <c r="AR1196" s="500"/>
    </row>
    <row r="1197" ht="15.75" customHeight="1">
      <c r="A1197" s="297"/>
      <c r="B1197" s="143" t="s">
        <v>45</v>
      </c>
      <c r="C1197" s="298" t="s">
        <v>5525</v>
      </c>
      <c r="D1197" s="299" t="s">
        <v>5526</v>
      </c>
      <c r="E1197" s="333">
        <v>0.0</v>
      </c>
      <c r="F1197" s="290">
        <v>0.0</v>
      </c>
      <c r="G1197" s="290" t="s">
        <v>86</v>
      </c>
      <c r="H1197" s="299" t="s">
        <v>5527</v>
      </c>
      <c r="I1197" s="117" t="s">
        <v>5528</v>
      </c>
      <c r="J1197" s="293"/>
      <c r="K1197" s="293"/>
      <c r="L1197" s="293"/>
      <c r="M1197" s="263"/>
      <c r="N1197" s="290">
        <v>0.0</v>
      </c>
      <c r="O1197" s="395">
        <v>0.0</v>
      </c>
      <c r="P1197" s="294"/>
      <c r="Q1197" s="294"/>
      <c r="R1197" s="294"/>
      <c r="S1197" s="263"/>
      <c r="T1197" s="263"/>
      <c r="U1197" s="263"/>
      <c r="V1197" s="263"/>
      <c r="W1197" s="263"/>
      <c r="X1197" s="263"/>
      <c r="Y1197" s="295"/>
      <c r="Z1197" s="506">
        <v>3.99</v>
      </c>
      <c r="AA1197" s="290" t="s">
        <v>187</v>
      </c>
      <c r="AB1197" s="71" t="s">
        <v>5529</v>
      </c>
      <c r="AC1197" s="72" t="s">
        <v>3370</v>
      </c>
      <c r="AD1197" s="72" t="s">
        <v>92</v>
      </c>
      <c r="AE1197" s="74" t="str">
        <f t="shared" si="57"/>
        <v>6</v>
      </c>
      <c r="AF1197" s="217">
        <v>2.7756</v>
      </c>
      <c r="AG1197" s="80">
        <f t="shared" si="144"/>
        <v>4.02462</v>
      </c>
      <c r="AH1197" s="55">
        <f t="shared" si="2"/>
        <v>-3.591</v>
      </c>
      <c r="AI1197" s="55">
        <f t="shared" si="9"/>
        <v>3.88584</v>
      </c>
      <c r="AJ1197" s="41">
        <f t="shared" si="3"/>
        <v>0.3043609023</v>
      </c>
      <c r="AK1197" s="501"/>
      <c r="AL1197" s="501"/>
      <c r="AM1197" s="501"/>
      <c r="AN1197" s="501"/>
      <c r="AO1197" s="501"/>
      <c r="AP1197" s="501"/>
      <c r="AQ1197" s="501"/>
      <c r="AR1197" s="501"/>
    </row>
    <row r="1198" ht="15.75" customHeight="1">
      <c r="A1198" s="297"/>
      <c r="B1198" s="143" t="s">
        <v>45</v>
      </c>
      <c r="C1198" s="298" t="s">
        <v>5530</v>
      </c>
      <c r="D1198" s="299" t="s">
        <v>5531</v>
      </c>
      <c r="E1198" s="333">
        <v>0.0</v>
      </c>
      <c r="F1198" s="290">
        <v>0.0</v>
      </c>
      <c r="G1198" s="290" t="s">
        <v>86</v>
      </c>
      <c r="H1198" s="299" t="s">
        <v>5532</v>
      </c>
      <c r="I1198" s="117" t="s">
        <v>5533</v>
      </c>
      <c r="J1198" s="293"/>
      <c r="K1198" s="293"/>
      <c r="L1198" s="293"/>
      <c r="M1198" s="263"/>
      <c r="N1198" s="290">
        <v>0.0</v>
      </c>
      <c r="O1198" s="395">
        <v>0.0</v>
      </c>
      <c r="P1198" s="294"/>
      <c r="Q1198" s="294"/>
      <c r="R1198" s="294"/>
      <c r="S1198" s="263"/>
      <c r="T1198" s="263"/>
      <c r="U1198" s="263"/>
      <c r="V1198" s="263"/>
      <c r="W1198" s="263"/>
      <c r="X1198" s="263"/>
      <c r="Y1198" s="295"/>
      <c r="Z1198" s="505">
        <v>4.25</v>
      </c>
      <c r="AA1198" s="290" t="s">
        <v>187</v>
      </c>
      <c r="AB1198" s="71" t="s">
        <v>5534</v>
      </c>
      <c r="AC1198" s="72" t="s">
        <v>3370</v>
      </c>
      <c r="AD1198" s="72" t="s">
        <v>92</v>
      </c>
      <c r="AE1198" s="74" t="str">
        <f t="shared" si="57"/>
        <v>6</v>
      </c>
      <c r="AF1198" s="191">
        <v>2.83</v>
      </c>
      <c r="AG1198" s="80">
        <f t="shared" si="144"/>
        <v>4.1035</v>
      </c>
      <c r="AH1198" s="55">
        <f t="shared" si="2"/>
        <v>-3.825</v>
      </c>
      <c r="AI1198" s="55">
        <f t="shared" si="9"/>
        <v>3.962</v>
      </c>
      <c r="AJ1198" s="41">
        <f t="shared" si="3"/>
        <v>0.3341176471</v>
      </c>
      <c r="AK1198" s="501"/>
      <c r="AL1198" s="501"/>
      <c r="AM1198" s="501"/>
      <c r="AN1198" s="501"/>
      <c r="AO1198" s="501"/>
      <c r="AP1198" s="501"/>
      <c r="AQ1198" s="501"/>
      <c r="AR1198" s="501"/>
    </row>
    <row r="1199" ht="15.75" customHeight="1">
      <c r="A1199" s="297"/>
      <c r="B1199" s="143" t="s">
        <v>45</v>
      </c>
      <c r="C1199" s="298" t="s">
        <v>5535</v>
      </c>
      <c r="D1199" s="299" t="s">
        <v>5536</v>
      </c>
      <c r="E1199" s="333">
        <v>0.0</v>
      </c>
      <c r="F1199" s="290">
        <v>0.0</v>
      </c>
      <c r="G1199" s="290" t="s">
        <v>86</v>
      </c>
      <c r="H1199" s="299" t="s">
        <v>5537</v>
      </c>
      <c r="I1199" s="117" t="s">
        <v>5538</v>
      </c>
      <c r="J1199" s="293"/>
      <c r="K1199" s="293"/>
      <c r="L1199" s="293"/>
      <c r="M1199" s="263"/>
      <c r="N1199" s="290">
        <v>0.0</v>
      </c>
      <c r="O1199" s="395">
        <v>0.0</v>
      </c>
      <c r="P1199" s="294"/>
      <c r="Q1199" s="294"/>
      <c r="R1199" s="294"/>
      <c r="S1199" s="263"/>
      <c r="T1199" s="263"/>
      <c r="U1199" s="263"/>
      <c r="V1199" s="263"/>
      <c r="W1199" s="263"/>
      <c r="X1199" s="263"/>
      <c r="Y1199" s="295"/>
      <c r="Z1199" s="505">
        <v>1.19</v>
      </c>
      <c r="AA1199" s="290" t="s">
        <v>111</v>
      </c>
      <c r="AB1199" s="71" t="s">
        <v>5539</v>
      </c>
      <c r="AC1199" s="72" t="s">
        <v>3370</v>
      </c>
      <c r="AD1199" s="72" t="s">
        <v>99</v>
      </c>
      <c r="AE1199" s="74" t="str">
        <f t="shared" si="57"/>
        <v>12</v>
      </c>
      <c r="AF1199" s="191">
        <v>0.85</v>
      </c>
      <c r="AG1199" s="80">
        <f t="shared" si="144"/>
        <v>1.2325</v>
      </c>
      <c r="AH1199" s="55">
        <f t="shared" si="2"/>
        <v>-1.071</v>
      </c>
      <c r="AI1199" s="55">
        <f t="shared" si="9"/>
        <v>1.19</v>
      </c>
      <c r="AJ1199" s="41">
        <f t="shared" si="3"/>
        <v>0.2857142857</v>
      </c>
      <c r="AK1199" s="500"/>
      <c r="AL1199" s="500"/>
      <c r="AM1199" s="500"/>
      <c r="AN1199" s="500"/>
      <c r="AO1199" s="500"/>
      <c r="AP1199" s="500"/>
      <c r="AQ1199" s="500"/>
      <c r="AR1199" s="500"/>
    </row>
    <row r="1200" ht="15.75" customHeight="1">
      <c r="A1200" s="297"/>
      <c r="B1200" s="143" t="s">
        <v>45</v>
      </c>
      <c r="C1200" s="298" t="s">
        <v>5540</v>
      </c>
      <c r="D1200" s="299" t="s">
        <v>5541</v>
      </c>
      <c r="E1200" s="333">
        <v>0.0</v>
      </c>
      <c r="F1200" s="290">
        <v>0.0</v>
      </c>
      <c r="G1200" s="290" t="s">
        <v>86</v>
      </c>
      <c r="H1200" s="299" t="s">
        <v>5542</v>
      </c>
      <c r="I1200" s="117" t="s">
        <v>5543</v>
      </c>
      <c r="J1200" s="293"/>
      <c r="K1200" s="293"/>
      <c r="L1200" s="293"/>
      <c r="M1200" s="263"/>
      <c r="N1200" s="290">
        <v>0.0</v>
      </c>
      <c r="O1200" s="395">
        <v>0.0</v>
      </c>
      <c r="P1200" s="294"/>
      <c r="Q1200" s="294"/>
      <c r="R1200" s="294"/>
      <c r="S1200" s="263"/>
      <c r="T1200" s="263"/>
      <c r="U1200" s="263"/>
      <c r="V1200" s="263"/>
      <c r="W1200" s="263"/>
      <c r="X1200" s="263"/>
      <c r="Y1200" s="295"/>
      <c r="Z1200" s="505">
        <v>0.69</v>
      </c>
      <c r="AA1200" s="290" t="s">
        <v>111</v>
      </c>
      <c r="AB1200" s="71" t="s">
        <v>5544</v>
      </c>
      <c r="AC1200" s="72" t="s">
        <v>3370</v>
      </c>
      <c r="AD1200" s="72" t="s">
        <v>1011</v>
      </c>
      <c r="AE1200" s="74" t="str">
        <f t="shared" si="57"/>
        <v>8</v>
      </c>
      <c r="AF1200" s="191">
        <v>0.46</v>
      </c>
      <c r="AG1200" s="80">
        <f t="shared" si="144"/>
        <v>0.667</v>
      </c>
      <c r="AH1200" s="55">
        <f t="shared" si="2"/>
        <v>-0.621</v>
      </c>
      <c r="AI1200" s="55">
        <f t="shared" si="9"/>
        <v>0.644</v>
      </c>
      <c r="AJ1200" s="41">
        <f t="shared" si="3"/>
        <v>0.3333333333</v>
      </c>
      <c r="AK1200" s="501"/>
      <c r="AL1200" s="501"/>
      <c r="AM1200" s="501"/>
      <c r="AN1200" s="501"/>
      <c r="AO1200" s="501"/>
      <c r="AP1200" s="501"/>
      <c r="AQ1200" s="501"/>
      <c r="AR1200" s="501"/>
    </row>
    <row r="1201" ht="15.75" customHeight="1">
      <c r="A1201" s="297"/>
      <c r="B1201" s="143" t="s">
        <v>45</v>
      </c>
      <c r="C1201" s="298" t="s">
        <v>5545</v>
      </c>
      <c r="D1201" s="299" t="s">
        <v>5546</v>
      </c>
      <c r="E1201" s="333">
        <v>0.0</v>
      </c>
      <c r="F1201" s="290">
        <v>0.0</v>
      </c>
      <c r="G1201" s="290" t="s">
        <v>86</v>
      </c>
      <c r="H1201" s="299" t="s">
        <v>5547</v>
      </c>
      <c r="I1201" s="117" t="s">
        <v>5548</v>
      </c>
      <c r="J1201" s="293"/>
      <c r="K1201" s="293"/>
      <c r="L1201" s="293"/>
      <c r="M1201" s="263"/>
      <c r="N1201" s="290">
        <v>0.0</v>
      </c>
      <c r="O1201" s="395">
        <v>0.0</v>
      </c>
      <c r="P1201" s="294"/>
      <c r="Q1201" s="294"/>
      <c r="R1201" s="294"/>
      <c r="S1201" s="263"/>
      <c r="T1201" s="263"/>
      <c r="U1201" s="263"/>
      <c r="V1201" s="263"/>
      <c r="W1201" s="263"/>
      <c r="X1201" s="263"/>
      <c r="Y1201" s="295"/>
      <c r="Z1201" s="506">
        <v>0.65</v>
      </c>
      <c r="AA1201" s="290" t="s">
        <v>111</v>
      </c>
      <c r="AB1201" s="71" t="s">
        <v>5549</v>
      </c>
      <c r="AC1201" s="72" t="s">
        <v>3370</v>
      </c>
      <c r="AD1201" s="72" t="s">
        <v>1011</v>
      </c>
      <c r="AE1201" s="74" t="str">
        <f t="shared" si="57"/>
        <v>8</v>
      </c>
      <c r="AF1201" s="191">
        <v>0.42</v>
      </c>
      <c r="AG1201" s="80">
        <f t="shared" si="144"/>
        <v>0.609</v>
      </c>
      <c r="AH1201" s="55">
        <f t="shared" si="2"/>
        <v>-0.585</v>
      </c>
      <c r="AI1201" s="55">
        <f t="shared" si="9"/>
        <v>0.588</v>
      </c>
      <c r="AJ1201" s="41">
        <f t="shared" si="3"/>
        <v>0.3538461538</v>
      </c>
      <c r="AK1201" s="501"/>
      <c r="AL1201" s="501"/>
      <c r="AM1201" s="501"/>
      <c r="AN1201" s="501"/>
      <c r="AO1201" s="501"/>
      <c r="AP1201" s="501"/>
      <c r="AQ1201" s="501"/>
      <c r="AR1201" s="501"/>
    </row>
    <row r="1202" ht="15.75" customHeight="1">
      <c r="A1202" s="297"/>
      <c r="B1202" s="143" t="s">
        <v>45</v>
      </c>
      <c r="C1202" s="298" t="s">
        <v>5550</v>
      </c>
      <c r="D1202" s="299" t="s">
        <v>5551</v>
      </c>
      <c r="E1202" s="333">
        <v>0.0</v>
      </c>
      <c r="F1202" s="290">
        <v>0.0</v>
      </c>
      <c r="G1202" s="290" t="s">
        <v>86</v>
      </c>
      <c r="H1202" s="299" t="s">
        <v>5552</v>
      </c>
      <c r="I1202" s="117" t="s">
        <v>5553</v>
      </c>
      <c r="J1202" s="293"/>
      <c r="K1202" s="293"/>
      <c r="L1202" s="293"/>
      <c r="M1202" s="263"/>
      <c r="N1202" s="290">
        <v>0.0</v>
      </c>
      <c r="O1202" s="395">
        <v>0.0</v>
      </c>
      <c r="P1202" s="294"/>
      <c r="Q1202" s="294"/>
      <c r="R1202" s="294"/>
      <c r="S1202" s="263"/>
      <c r="T1202" s="263"/>
      <c r="U1202" s="263"/>
      <c r="V1202" s="263"/>
      <c r="W1202" s="263"/>
      <c r="X1202" s="263"/>
      <c r="Y1202" s="295"/>
      <c r="Z1202" s="506">
        <v>0.99</v>
      </c>
      <c r="AA1202" s="290" t="s">
        <v>167</v>
      </c>
      <c r="AB1202" s="104" t="s">
        <v>5554</v>
      </c>
      <c r="AC1202" s="72" t="s">
        <v>3370</v>
      </c>
      <c r="AD1202" s="72" t="s">
        <v>92</v>
      </c>
      <c r="AE1202" s="74" t="str">
        <f t="shared" si="57"/>
        <v>6</v>
      </c>
      <c r="AF1202" s="217">
        <v>0.7128</v>
      </c>
      <c r="AG1202" s="80">
        <f t="shared" si="144"/>
        <v>1.03356</v>
      </c>
      <c r="AH1202" s="55">
        <f t="shared" si="2"/>
        <v>-0.891</v>
      </c>
      <c r="AI1202" s="55">
        <f t="shared" si="9"/>
        <v>0.99792</v>
      </c>
      <c r="AJ1202" s="41">
        <f t="shared" si="3"/>
        <v>0.28</v>
      </c>
      <c r="AK1202" s="500"/>
      <c r="AL1202" s="500"/>
      <c r="AM1202" s="500"/>
      <c r="AN1202" s="500"/>
      <c r="AO1202" s="500"/>
      <c r="AP1202" s="500"/>
      <c r="AQ1202" s="500"/>
      <c r="AR1202" s="500"/>
    </row>
    <row r="1203" ht="15.75" customHeight="1">
      <c r="A1203" s="297"/>
      <c r="B1203" s="143" t="s">
        <v>45</v>
      </c>
      <c r="C1203" s="298" t="s">
        <v>5555</v>
      </c>
      <c r="D1203" s="299" t="s">
        <v>5556</v>
      </c>
      <c r="E1203" s="333">
        <v>0.0</v>
      </c>
      <c r="F1203" s="290">
        <v>0.0</v>
      </c>
      <c r="G1203" s="290" t="s">
        <v>86</v>
      </c>
      <c r="H1203" s="299" t="s">
        <v>5557</v>
      </c>
      <c r="I1203" s="117" t="s">
        <v>5558</v>
      </c>
      <c r="J1203" s="293"/>
      <c r="K1203" s="293"/>
      <c r="L1203" s="293"/>
      <c r="M1203" s="263"/>
      <c r="N1203" s="290">
        <v>0.0</v>
      </c>
      <c r="O1203" s="395">
        <v>0.0</v>
      </c>
      <c r="P1203" s="294"/>
      <c r="Q1203" s="294"/>
      <c r="R1203" s="294"/>
      <c r="S1203" s="263"/>
      <c r="T1203" s="263"/>
      <c r="U1203" s="263"/>
      <c r="V1203" s="263"/>
      <c r="W1203" s="263"/>
      <c r="X1203" s="263"/>
      <c r="Y1203" s="295"/>
      <c r="Z1203" s="506">
        <v>0.99</v>
      </c>
      <c r="AA1203" s="290" t="s">
        <v>167</v>
      </c>
      <c r="AB1203" s="71" t="s">
        <v>5559</v>
      </c>
      <c r="AC1203" s="72" t="s">
        <v>3370</v>
      </c>
      <c r="AD1203" s="72" t="s">
        <v>92</v>
      </c>
      <c r="AE1203" s="74" t="str">
        <f t="shared" si="57"/>
        <v>6</v>
      </c>
      <c r="AF1203" s="217">
        <v>0.7128</v>
      </c>
      <c r="AG1203" s="80">
        <f t="shared" si="144"/>
        <v>1.03356</v>
      </c>
      <c r="AH1203" s="74">
        <f t="shared" si="2"/>
        <v>-0.891</v>
      </c>
      <c r="AI1203" s="74">
        <f t="shared" si="9"/>
        <v>0.99792</v>
      </c>
      <c r="AJ1203" s="41">
        <f t="shared" si="3"/>
        <v>0.28</v>
      </c>
      <c r="AK1203" s="500"/>
      <c r="AL1203" s="500"/>
      <c r="AM1203" s="500"/>
      <c r="AN1203" s="500"/>
      <c r="AO1203" s="500"/>
      <c r="AP1203" s="500"/>
      <c r="AQ1203" s="500"/>
      <c r="AR1203" s="500"/>
    </row>
    <row r="1204" ht="15.75" customHeight="1">
      <c r="A1204" s="297"/>
      <c r="B1204" s="143" t="s">
        <v>45</v>
      </c>
      <c r="C1204" s="298" t="s">
        <v>5560</v>
      </c>
      <c r="D1204" s="299" t="s">
        <v>5561</v>
      </c>
      <c r="E1204" s="333">
        <v>0.0</v>
      </c>
      <c r="F1204" s="290">
        <v>0.0</v>
      </c>
      <c r="G1204" s="290" t="s">
        <v>86</v>
      </c>
      <c r="H1204" s="299" t="s">
        <v>5562</v>
      </c>
      <c r="I1204" s="117" t="s">
        <v>5563</v>
      </c>
      <c r="J1204" s="293"/>
      <c r="K1204" s="293"/>
      <c r="L1204" s="293"/>
      <c r="M1204" s="263"/>
      <c r="N1204" s="290">
        <v>0.0</v>
      </c>
      <c r="O1204" s="395">
        <v>0.0</v>
      </c>
      <c r="P1204" s="294"/>
      <c r="Q1204" s="294"/>
      <c r="R1204" s="294"/>
      <c r="S1204" s="263"/>
      <c r="T1204" s="263"/>
      <c r="U1204" s="263"/>
      <c r="V1204" s="263"/>
      <c r="W1204" s="263"/>
      <c r="X1204" s="263"/>
      <c r="Y1204" s="295"/>
      <c r="Z1204" s="506">
        <v>0.99</v>
      </c>
      <c r="AA1204" s="290" t="s">
        <v>167</v>
      </c>
      <c r="AB1204" s="71" t="s">
        <v>5564</v>
      </c>
      <c r="AC1204" s="72" t="s">
        <v>3370</v>
      </c>
      <c r="AD1204" s="72" t="s">
        <v>92</v>
      </c>
      <c r="AE1204" s="74" t="str">
        <f t="shared" si="57"/>
        <v>6</v>
      </c>
      <c r="AF1204" s="217">
        <v>0.7128</v>
      </c>
      <c r="AG1204" s="80">
        <f t="shared" si="144"/>
        <v>1.03356</v>
      </c>
      <c r="AH1204" s="55">
        <f t="shared" si="2"/>
        <v>-0.891</v>
      </c>
      <c r="AI1204" s="55">
        <f t="shared" si="9"/>
        <v>0.99792</v>
      </c>
      <c r="AJ1204" s="41">
        <f t="shared" si="3"/>
        <v>0.28</v>
      </c>
      <c r="AK1204" s="501"/>
      <c r="AL1204" s="501"/>
      <c r="AM1204" s="501"/>
      <c r="AN1204" s="501"/>
      <c r="AO1204" s="501"/>
      <c r="AP1204" s="501"/>
      <c r="AQ1204" s="501"/>
      <c r="AR1204" s="501"/>
    </row>
    <row r="1205" ht="15.75" customHeight="1">
      <c r="A1205" s="297"/>
      <c r="B1205" s="143" t="s">
        <v>45</v>
      </c>
      <c r="C1205" s="298" t="s">
        <v>5565</v>
      </c>
      <c r="D1205" s="299" t="s">
        <v>5566</v>
      </c>
      <c r="E1205" s="333">
        <v>0.0</v>
      </c>
      <c r="F1205" s="290">
        <v>0.0</v>
      </c>
      <c r="G1205" s="290" t="s">
        <v>86</v>
      </c>
      <c r="H1205" s="299" t="s">
        <v>5567</v>
      </c>
      <c r="I1205" s="117" t="s">
        <v>5568</v>
      </c>
      <c r="J1205" s="293"/>
      <c r="K1205" s="293"/>
      <c r="L1205" s="293"/>
      <c r="M1205" s="263"/>
      <c r="N1205" s="290">
        <v>0.0</v>
      </c>
      <c r="O1205" s="395">
        <v>0.0</v>
      </c>
      <c r="P1205" s="294"/>
      <c r="Q1205" s="294"/>
      <c r="R1205" s="294"/>
      <c r="S1205" s="263"/>
      <c r="T1205" s="263"/>
      <c r="U1205" s="263"/>
      <c r="V1205" s="263"/>
      <c r="W1205" s="263"/>
      <c r="X1205" s="263"/>
      <c r="Y1205" s="295"/>
      <c r="Z1205" s="506">
        <v>0.99</v>
      </c>
      <c r="AA1205" s="290" t="s">
        <v>167</v>
      </c>
      <c r="AB1205" s="71" t="s">
        <v>5569</v>
      </c>
      <c r="AC1205" s="72" t="s">
        <v>3370</v>
      </c>
      <c r="AD1205" s="72" t="s">
        <v>92</v>
      </c>
      <c r="AE1205" s="74" t="str">
        <f t="shared" si="57"/>
        <v>6</v>
      </c>
      <c r="AF1205" s="217">
        <v>0.7128</v>
      </c>
      <c r="AG1205" s="80">
        <f t="shared" si="144"/>
        <v>1.03356</v>
      </c>
      <c r="AH1205" s="55">
        <f t="shared" si="2"/>
        <v>-0.891</v>
      </c>
      <c r="AI1205" s="55">
        <f t="shared" si="9"/>
        <v>0.99792</v>
      </c>
      <c r="AJ1205" s="41">
        <f t="shared" si="3"/>
        <v>0.28</v>
      </c>
      <c r="AK1205" s="501"/>
      <c r="AL1205" s="501"/>
      <c r="AM1205" s="501"/>
      <c r="AN1205" s="501"/>
      <c r="AO1205" s="501"/>
      <c r="AP1205" s="501"/>
      <c r="AQ1205" s="501"/>
      <c r="AR1205" s="501"/>
    </row>
    <row r="1206" ht="15.75" customHeight="1">
      <c r="A1206" s="353"/>
      <c r="B1206" s="186" t="s">
        <v>45</v>
      </c>
      <c r="C1206" s="388" t="s">
        <v>5570</v>
      </c>
      <c r="D1206" s="315" t="s">
        <v>5571</v>
      </c>
      <c r="E1206" s="396">
        <v>0.0</v>
      </c>
      <c r="F1206" s="305">
        <v>0.0</v>
      </c>
      <c r="G1206" s="305" t="s">
        <v>86</v>
      </c>
      <c r="H1206" s="315" t="s">
        <v>5572</v>
      </c>
      <c r="I1206" s="307" t="s">
        <v>5573</v>
      </c>
      <c r="J1206" s="308"/>
      <c r="K1206" s="308"/>
      <c r="L1206" s="308"/>
      <c r="M1206" s="258"/>
      <c r="N1206" s="305">
        <v>0.0</v>
      </c>
      <c r="O1206" s="394">
        <v>0.0</v>
      </c>
      <c r="P1206" s="309"/>
      <c r="Q1206" s="309"/>
      <c r="R1206" s="309"/>
      <c r="S1206" s="258"/>
      <c r="T1206" s="258"/>
      <c r="U1206" s="258"/>
      <c r="V1206" s="258"/>
      <c r="W1206" s="258"/>
      <c r="X1206" s="258"/>
      <c r="Y1206" s="310"/>
      <c r="Z1206" s="507">
        <v>1.15</v>
      </c>
      <c r="AA1206" s="305" t="s">
        <v>167</v>
      </c>
      <c r="AB1206" s="160" t="s">
        <v>5574</v>
      </c>
      <c r="AC1206" s="93" t="s">
        <v>3370</v>
      </c>
      <c r="AD1206" s="93" t="s">
        <v>99</v>
      </c>
      <c r="AE1206" s="39" t="str">
        <f t="shared" si="57"/>
        <v>12</v>
      </c>
      <c r="AF1206" s="508">
        <v>0.75</v>
      </c>
      <c r="AG1206" s="80">
        <f t="shared" si="144"/>
        <v>1.0875</v>
      </c>
      <c r="AH1206" s="39">
        <f t="shared" si="2"/>
        <v>-1.035</v>
      </c>
      <c r="AI1206" s="39">
        <f t="shared" si="9"/>
        <v>1.05</v>
      </c>
      <c r="AJ1206" s="41">
        <f t="shared" si="3"/>
        <v>0.347826087</v>
      </c>
      <c r="AK1206" s="502"/>
      <c r="AL1206" s="502"/>
      <c r="AM1206" s="502"/>
      <c r="AN1206" s="502"/>
      <c r="AO1206" s="502"/>
      <c r="AP1206" s="502"/>
      <c r="AQ1206" s="502"/>
      <c r="AR1206" s="502"/>
    </row>
    <row r="1207" ht="15.75" customHeight="1">
      <c r="A1207" s="220"/>
      <c r="B1207" s="148" t="s">
        <v>45</v>
      </c>
      <c r="C1207" s="347" t="s">
        <v>5575</v>
      </c>
      <c r="D1207" s="87" t="s">
        <v>5576</v>
      </c>
      <c r="E1207" s="397">
        <v>1.0</v>
      </c>
      <c r="F1207" s="300">
        <v>0.0</v>
      </c>
      <c r="G1207" s="300" t="s">
        <v>47</v>
      </c>
      <c r="H1207" s="87" t="s">
        <v>5577</v>
      </c>
      <c r="I1207" s="230" t="s">
        <v>5578</v>
      </c>
      <c r="J1207" s="302"/>
      <c r="K1207" s="302"/>
      <c r="L1207" s="302"/>
      <c r="M1207" s="255"/>
      <c r="N1207" s="300">
        <v>1.0</v>
      </c>
      <c r="O1207" s="398">
        <v>1000.0</v>
      </c>
      <c r="P1207" s="303"/>
      <c r="Q1207" s="303"/>
      <c r="R1207" s="303"/>
      <c r="S1207" s="255"/>
      <c r="T1207" s="255"/>
      <c r="U1207" s="255"/>
      <c r="V1207" s="255"/>
      <c r="W1207" s="255"/>
      <c r="X1207" s="255"/>
      <c r="Y1207" s="277"/>
      <c r="Z1207" s="509">
        <v>0.99</v>
      </c>
      <c r="AA1207" s="300" t="s">
        <v>167</v>
      </c>
      <c r="AB1207" s="84" t="s">
        <v>5579</v>
      </c>
      <c r="AC1207" s="54" t="s">
        <v>3370</v>
      </c>
      <c r="AD1207" s="54" t="s">
        <v>92</v>
      </c>
      <c r="AE1207" s="55" t="str">
        <f t="shared" si="57"/>
        <v>6</v>
      </c>
      <c r="AF1207" s="189">
        <v>0.66</v>
      </c>
      <c r="AG1207" s="56">
        <f t="shared" si="144"/>
        <v>0.957</v>
      </c>
      <c r="AH1207" s="55">
        <f t="shared" si="2"/>
        <v>-0.891</v>
      </c>
      <c r="AI1207" s="55">
        <f t="shared" si="9"/>
        <v>0.924</v>
      </c>
      <c r="AJ1207" s="57">
        <f t="shared" si="3"/>
        <v>0.3333333333</v>
      </c>
      <c r="AK1207" s="501"/>
      <c r="AL1207" s="501"/>
      <c r="AM1207" s="501"/>
      <c r="AN1207" s="501"/>
      <c r="AO1207" s="501"/>
      <c r="AP1207" s="501"/>
      <c r="AQ1207" s="501"/>
      <c r="AR1207" s="501"/>
    </row>
    <row r="1208" ht="15.75" customHeight="1">
      <c r="A1208" s="220"/>
      <c r="B1208" s="148" t="s">
        <v>45</v>
      </c>
      <c r="C1208" s="347" t="s">
        <v>5580</v>
      </c>
      <c r="D1208" s="87" t="s">
        <v>5581</v>
      </c>
      <c r="E1208" s="397">
        <v>1.0</v>
      </c>
      <c r="F1208" s="300">
        <v>0.0</v>
      </c>
      <c r="G1208" s="300" t="s">
        <v>47</v>
      </c>
      <c r="H1208" s="87" t="s">
        <v>5582</v>
      </c>
      <c r="I1208" s="230" t="s">
        <v>5583</v>
      </c>
      <c r="J1208" s="302"/>
      <c r="K1208" s="302"/>
      <c r="L1208" s="302"/>
      <c r="M1208" s="255"/>
      <c r="N1208" s="300">
        <v>1.0</v>
      </c>
      <c r="O1208" s="398">
        <v>1000.0</v>
      </c>
      <c r="P1208" s="303"/>
      <c r="Q1208" s="303"/>
      <c r="R1208" s="303"/>
      <c r="S1208" s="255"/>
      <c r="T1208" s="255"/>
      <c r="U1208" s="255"/>
      <c r="V1208" s="255"/>
      <c r="W1208" s="255"/>
      <c r="X1208" s="255"/>
      <c r="Y1208" s="277"/>
      <c r="Z1208" s="509">
        <v>1.29</v>
      </c>
      <c r="AA1208" s="300" t="s">
        <v>167</v>
      </c>
      <c r="AB1208" s="84" t="s">
        <v>5584</v>
      </c>
      <c r="AC1208" s="54" t="s">
        <v>3370</v>
      </c>
      <c r="AD1208" s="54" t="s">
        <v>99</v>
      </c>
      <c r="AE1208" s="55" t="str">
        <f t="shared" si="57"/>
        <v>12</v>
      </c>
      <c r="AF1208" s="189">
        <v>0.8</v>
      </c>
      <c r="AG1208" s="56">
        <f t="shared" si="144"/>
        <v>1.16</v>
      </c>
      <c r="AH1208" s="55">
        <f t="shared" si="2"/>
        <v>-1.161</v>
      </c>
      <c r="AI1208" s="55">
        <f t="shared" si="9"/>
        <v>1.12</v>
      </c>
      <c r="AJ1208" s="57">
        <f t="shared" si="3"/>
        <v>0.3798449612</v>
      </c>
      <c r="AK1208" s="501"/>
      <c r="AL1208" s="501"/>
      <c r="AM1208" s="501"/>
      <c r="AN1208" s="501"/>
      <c r="AO1208" s="501"/>
      <c r="AP1208" s="501"/>
      <c r="AQ1208" s="501"/>
      <c r="AR1208" s="501"/>
    </row>
    <row r="1209" ht="15.75" customHeight="1">
      <c r="A1209" s="220"/>
      <c r="B1209" s="148" t="s">
        <v>45</v>
      </c>
      <c r="C1209" s="347" t="s">
        <v>5585</v>
      </c>
      <c r="D1209" s="87" t="s">
        <v>5586</v>
      </c>
      <c r="E1209" s="397">
        <v>1.0</v>
      </c>
      <c r="F1209" s="300">
        <v>0.0</v>
      </c>
      <c r="G1209" s="300" t="s">
        <v>47</v>
      </c>
      <c r="H1209" s="87" t="s">
        <v>5587</v>
      </c>
      <c r="I1209" s="230" t="s">
        <v>5588</v>
      </c>
      <c r="J1209" s="302"/>
      <c r="K1209" s="302"/>
      <c r="L1209" s="302"/>
      <c r="M1209" s="255"/>
      <c r="N1209" s="300">
        <v>1.0</v>
      </c>
      <c r="O1209" s="398">
        <v>1000.0</v>
      </c>
      <c r="P1209" s="303"/>
      <c r="Q1209" s="303"/>
      <c r="R1209" s="303"/>
      <c r="S1209" s="255"/>
      <c r="T1209" s="255"/>
      <c r="U1209" s="255"/>
      <c r="V1209" s="255"/>
      <c r="W1209" s="255"/>
      <c r="X1209" s="255"/>
      <c r="Y1209" s="277"/>
      <c r="Z1209" s="509">
        <v>1.19</v>
      </c>
      <c r="AA1209" s="300" t="s">
        <v>167</v>
      </c>
      <c r="AB1209" s="84" t="s">
        <v>5589</v>
      </c>
      <c r="AC1209" s="54" t="s">
        <v>3370</v>
      </c>
      <c r="AD1209" s="54" t="s">
        <v>99</v>
      </c>
      <c r="AE1209" s="55" t="str">
        <f t="shared" si="57"/>
        <v>12</v>
      </c>
      <c r="AF1209" s="189">
        <v>0.79</v>
      </c>
      <c r="AG1209" s="56">
        <f t="shared" si="144"/>
        <v>1.1455</v>
      </c>
      <c r="AH1209" s="55">
        <f t="shared" si="2"/>
        <v>-1.071</v>
      </c>
      <c r="AI1209" s="55">
        <f t="shared" si="9"/>
        <v>1.106</v>
      </c>
      <c r="AJ1209" s="57">
        <f t="shared" si="3"/>
        <v>0.3361344538</v>
      </c>
      <c r="AK1209" s="501"/>
      <c r="AL1209" s="501"/>
      <c r="AM1209" s="501"/>
      <c r="AN1209" s="501"/>
      <c r="AO1209" s="501"/>
      <c r="AP1209" s="501"/>
      <c r="AQ1209" s="501"/>
      <c r="AR1209" s="501"/>
    </row>
    <row r="1210" ht="15.75" customHeight="1">
      <c r="A1210" s="297"/>
      <c r="B1210" s="143" t="s">
        <v>45</v>
      </c>
      <c r="C1210" s="298" t="s">
        <v>5590</v>
      </c>
      <c r="D1210" s="299" t="s">
        <v>5591</v>
      </c>
      <c r="E1210" s="333">
        <v>0.0</v>
      </c>
      <c r="F1210" s="290">
        <v>0.0</v>
      </c>
      <c r="G1210" s="290" t="s">
        <v>86</v>
      </c>
      <c r="H1210" s="299" t="s">
        <v>5592</v>
      </c>
      <c r="I1210" s="117" t="s">
        <v>5593</v>
      </c>
      <c r="J1210" s="293"/>
      <c r="K1210" s="293"/>
      <c r="L1210" s="293"/>
      <c r="M1210" s="263"/>
      <c r="N1210" s="290">
        <v>0.0</v>
      </c>
      <c r="O1210" s="395">
        <v>0.0</v>
      </c>
      <c r="P1210" s="294"/>
      <c r="Q1210" s="294"/>
      <c r="R1210" s="294"/>
      <c r="S1210" s="263"/>
      <c r="T1210" s="263"/>
      <c r="U1210" s="263"/>
      <c r="V1210" s="263"/>
      <c r="W1210" s="263"/>
      <c r="X1210" s="263"/>
      <c r="Y1210" s="295"/>
      <c r="Z1210" s="506">
        <v>0.75</v>
      </c>
      <c r="AA1210" s="290" t="s">
        <v>1712</v>
      </c>
      <c r="AB1210" s="71" t="s">
        <v>5594</v>
      </c>
      <c r="AC1210" s="72" t="s">
        <v>3370</v>
      </c>
      <c r="AD1210" s="72" t="s">
        <v>99</v>
      </c>
      <c r="AE1210" s="55" t="str">
        <f t="shared" si="57"/>
        <v>12</v>
      </c>
      <c r="AF1210" s="217">
        <v>0.5075999999999999</v>
      </c>
      <c r="AG1210" s="80">
        <f t="shared" si="144"/>
        <v>0.73602</v>
      </c>
      <c r="AH1210" s="55">
        <f t="shared" si="2"/>
        <v>-0.675</v>
      </c>
      <c r="AI1210" s="55">
        <f t="shared" si="9"/>
        <v>0.71064</v>
      </c>
      <c r="AJ1210" s="41">
        <f t="shared" si="3"/>
        <v>0.3232</v>
      </c>
      <c r="AK1210" s="500"/>
      <c r="AL1210" s="500"/>
      <c r="AM1210" s="500"/>
      <c r="AN1210" s="500"/>
      <c r="AO1210" s="500"/>
      <c r="AP1210" s="500"/>
      <c r="AQ1210" s="500"/>
      <c r="AR1210" s="500"/>
    </row>
    <row r="1211" ht="15.75" customHeight="1">
      <c r="A1211" s="297"/>
      <c r="B1211" s="143" t="s">
        <v>45</v>
      </c>
      <c r="C1211" s="298" t="s">
        <v>5595</v>
      </c>
      <c r="D1211" s="299" t="s">
        <v>5596</v>
      </c>
      <c r="E1211" s="333">
        <v>0.0</v>
      </c>
      <c r="F1211" s="290">
        <v>0.0</v>
      </c>
      <c r="G1211" s="290" t="s">
        <v>86</v>
      </c>
      <c r="H1211" s="299" t="s">
        <v>5597</v>
      </c>
      <c r="I1211" s="117" t="s">
        <v>5598</v>
      </c>
      <c r="J1211" s="293"/>
      <c r="K1211" s="293"/>
      <c r="L1211" s="293"/>
      <c r="M1211" s="263"/>
      <c r="N1211" s="290">
        <v>0.0</v>
      </c>
      <c r="O1211" s="395">
        <v>0.0</v>
      </c>
      <c r="P1211" s="294"/>
      <c r="Q1211" s="294"/>
      <c r="R1211" s="294"/>
      <c r="S1211" s="263"/>
      <c r="T1211" s="263"/>
      <c r="U1211" s="263"/>
      <c r="V1211" s="263"/>
      <c r="W1211" s="263"/>
      <c r="X1211" s="263"/>
      <c r="Y1211" s="295"/>
      <c r="Z1211" s="506">
        <v>1.09</v>
      </c>
      <c r="AA1211" s="290" t="s">
        <v>167</v>
      </c>
      <c r="AB1211" s="71" t="s">
        <v>5599</v>
      </c>
      <c r="AC1211" s="72" t="s">
        <v>3370</v>
      </c>
      <c r="AD1211" s="72" t="s">
        <v>99</v>
      </c>
      <c r="AE1211" s="74" t="str">
        <f t="shared" si="57"/>
        <v>12</v>
      </c>
      <c r="AF1211" s="191">
        <v>0.75</v>
      </c>
      <c r="AG1211" s="80">
        <f t="shared" si="144"/>
        <v>1.0875</v>
      </c>
      <c r="AH1211" s="55">
        <f t="shared" si="2"/>
        <v>-0.981</v>
      </c>
      <c r="AI1211" s="55">
        <f t="shared" si="9"/>
        <v>1.05</v>
      </c>
      <c r="AJ1211" s="41">
        <f t="shared" si="3"/>
        <v>0.3119266055</v>
      </c>
      <c r="AK1211" s="500"/>
      <c r="AL1211" s="500"/>
      <c r="AM1211" s="500"/>
      <c r="AN1211" s="500"/>
      <c r="AO1211" s="500"/>
      <c r="AP1211" s="500"/>
      <c r="AQ1211" s="500"/>
      <c r="AR1211" s="500"/>
    </row>
    <row r="1212" ht="15.75" customHeight="1">
      <c r="A1212" s="297"/>
      <c r="B1212" s="143" t="s">
        <v>45</v>
      </c>
      <c r="C1212" s="298" t="s">
        <v>5600</v>
      </c>
      <c r="D1212" s="299" t="s">
        <v>5601</v>
      </c>
      <c r="E1212" s="333">
        <v>0.0</v>
      </c>
      <c r="F1212" s="290">
        <v>0.0</v>
      </c>
      <c r="G1212" s="290" t="s">
        <v>86</v>
      </c>
      <c r="H1212" s="299" t="s">
        <v>5602</v>
      </c>
      <c r="I1212" s="117" t="s">
        <v>5603</v>
      </c>
      <c r="J1212" s="293"/>
      <c r="K1212" s="293"/>
      <c r="L1212" s="293"/>
      <c r="M1212" s="263"/>
      <c r="N1212" s="290">
        <v>0.0</v>
      </c>
      <c r="O1212" s="395">
        <v>0.0</v>
      </c>
      <c r="P1212" s="294"/>
      <c r="Q1212" s="294"/>
      <c r="R1212" s="294"/>
      <c r="S1212" s="263"/>
      <c r="T1212" s="263"/>
      <c r="U1212" s="263"/>
      <c r="V1212" s="263"/>
      <c r="W1212" s="263"/>
      <c r="X1212" s="263"/>
      <c r="Y1212" s="295"/>
      <c r="Z1212" s="506">
        <v>1.25</v>
      </c>
      <c r="AA1212" s="290" t="s">
        <v>111</v>
      </c>
      <c r="AB1212" s="71" t="s">
        <v>5604</v>
      </c>
      <c r="AC1212" s="72" t="s">
        <v>3370</v>
      </c>
      <c r="AD1212" s="72" t="s">
        <v>92</v>
      </c>
      <c r="AE1212" s="74" t="str">
        <f t="shared" si="57"/>
        <v>6</v>
      </c>
      <c r="AF1212" s="217">
        <v>0.8532000000000001</v>
      </c>
      <c r="AG1212" s="75">
        <f>AF1212*0.41+AF1212</f>
        <v>1.203012</v>
      </c>
      <c r="AH1212" s="74">
        <f t="shared" si="2"/>
        <v>-1.125</v>
      </c>
      <c r="AI1212" s="74">
        <f t="shared" si="9"/>
        <v>1.19448</v>
      </c>
      <c r="AJ1212" s="41">
        <f t="shared" si="3"/>
        <v>0.31744</v>
      </c>
      <c r="AK1212" s="500"/>
      <c r="AL1212" s="500"/>
      <c r="AM1212" s="500"/>
      <c r="AN1212" s="500"/>
      <c r="AO1212" s="500"/>
      <c r="AP1212" s="500"/>
      <c r="AQ1212" s="500"/>
      <c r="AR1212" s="500"/>
    </row>
    <row r="1213" ht="15.75" customHeight="1">
      <c r="A1213" s="297"/>
      <c r="B1213" s="143" t="s">
        <v>45</v>
      </c>
      <c r="C1213" s="298" t="s">
        <v>5605</v>
      </c>
      <c r="D1213" s="299" t="s">
        <v>5606</v>
      </c>
      <c r="E1213" s="333">
        <v>0.0</v>
      </c>
      <c r="F1213" s="290">
        <v>0.0</v>
      </c>
      <c r="G1213" s="290" t="s">
        <v>86</v>
      </c>
      <c r="H1213" s="299" t="s">
        <v>5607</v>
      </c>
      <c r="I1213" s="117" t="s">
        <v>5608</v>
      </c>
      <c r="J1213" s="293"/>
      <c r="K1213" s="293"/>
      <c r="L1213" s="293"/>
      <c r="M1213" s="263"/>
      <c r="N1213" s="290">
        <v>0.0</v>
      </c>
      <c r="O1213" s="395">
        <v>0.0</v>
      </c>
      <c r="P1213" s="294"/>
      <c r="Q1213" s="294"/>
      <c r="R1213" s="294"/>
      <c r="S1213" s="263"/>
      <c r="T1213" s="263"/>
      <c r="U1213" s="263"/>
      <c r="V1213" s="263"/>
      <c r="W1213" s="263"/>
      <c r="X1213" s="263"/>
      <c r="Y1213" s="295"/>
      <c r="Z1213" s="506">
        <v>1.39</v>
      </c>
      <c r="AA1213" s="290" t="s">
        <v>111</v>
      </c>
      <c r="AB1213" s="71" t="s">
        <v>5609</v>
      </c>
      <c r="AC1213" s="72" t="s">
        <v>3370</v>
      </c>
      <c r="AD1213" s="72" t="s">
        <v>92</v>
      </c>
      <c r="AE1213" s="74" t="str">
        <f t="shared" si="57"/>
        <v>6</v>
      </c>
      <c r="AF1213" s="217">
        <v>0.9504</v>
      </c>
      <c r="AG1213" s="80">
        <f t="shared" ref="AG1213:AG1221" si="145">AF1213*0.45+AF1213</f>
        <v>1.37808</v>
      </c>
      <c r="AH1213" s="55">
        <f t="shared" si="2"/>
        <v>-1.251</v>
      </c>
      <c r="AI1213" s="55">
        <f t="shared" si="9"/>
        <v>1.33056</v>
      </c>
      <c r="AJ1213" s="41">
        <f t="shared" si="3"/>
        <v>0.3162589928</v>
      </c>
      <c r="AK1213" s="501"/>
      <c r="AL1213" s="501"/>
      <c r="AM1213" s="501"/>
      <c r="AN1213" s="501"/>
      <c r="AO1213" s="501"/>
      <c r="AP1213" s="501"/>
      <c r="AQ1213" s="501"/>
      <c r="AR1213" s="501"/>
    </row>
    <row r="1214" ht="15.75" customHeight="1">
      <c r="A1214" s="297"/>
      <c r="B1214" s="143" t="s">
        <v>45</v>
      </c>
      <c r="C1214" s="298" t="s">
        <v>5610</v>
      </c>
      <c r="D1214" s="299" t="s">
        <v>5611</v>
      </c>
      <c r="E1214" s="333">
        <v>0.0</v>
      </c>
      <c r="F1214" s="290">
        <v>0.0</v>
      </c>
      <c r="G1214" s="290" t="s">
        <v>86</v>
      </c>
      <c r="H1214" s="299" t="s">
        <v>5612</v>
      </c>
      <c r="I1214" s="117" t="s">
        <v>5613</v>
      </c>
      <c r="J1214" s="293"/>
      <c r="K1214" s="293"/>
      <c r="L1214" s="293"/>
      <c r="M1214" s="263"/>
      <c r="N1214" s="290">
        <v>0.0</v>
      </c>
      <c r="O1214" s="395">
        <v>0.0</v>
      </c>
      <c r="P1214" s="294"/>
      <c r="Q1214" s="294"/>
      <c r="R1214" s="294"/>
      <c r="S1214" s="263"/>
      <c r="T1214" s="263"/>
      <c r="U1214" s="263"/>
      <c r="V1214" s="263"/>
      <c r="W1214" s="263"/>
      <c r="X1214" s="263"/>
      <c r="Y1214" s="295"/>
      <c r="Z1214" s="506">
        <v>0.79</v>
      </c>
      <c r="AA1214" s="290" t="s">
        <v>97</v>
      </c>
      <c r="AB1214" s="71" t="s">
        <v>669</v>
      </c>
      <c r="AC1214" s="72" t="s">
        <v>3370</v>
      </c>
      <c r="AD1214" s="72" t="s">
        <v>99</v>
      </c>
      <c r="AE1214" s="55" t="str">
        <f t="shared" si="57"/>
        <v>12</v>
      </c>
      <c r="AF1214" s="217">
        <v>0.5724</v>
      </c>
      <c r="AG1214" s="80">
        <f t="shared" si="145"/>
        <v>0.82998</v>
      </c>
      <c r="AH1214" s="55">
        <f t="shared" si="2"/>
        <v>-0.711</v>
      </c>
      <c r="AI1214" s="55">
        <f t="shared" si="9"/>
        <v>0.80136</v>
      </c>
      <c r="AJ1214" s="41">
        <f t="shared" si="3"/>
        <v>0.275443038</v>
      </c>
      <c r="AK1214" s="501"/>
      <c r="AL1214" s="501"/>
      <c r="AM1214" s="501"/>
      <c r="AN1214" s="501"/>
      <c r="AO1214" s="501"/>
      <c r="AP1214" s="501"/>
      <c r="AQ1214" s="501"/>
      <c r="AR1214" s="501"/>
    </row>
    <row r="1215" ht="15.75" customHeight="1">
      <c r="A1215" s="297"/>
      <c r="B1215" s="143" t="s">
        <v>45</v>
      </c>
      <c r="C1215" s="298" t="s">
        <v>5614</v>
      </c>
      <c r="D1215" s="299" t="s">
        <v>5615</v>
      </c>
      <c r="E1215" s="333">
        <v>0.0</v>
      </c>
      <c r="F1215" s="290">
        <v>0.0</v>
      </c>
      <c r="G1215" s="290" t="s">
        <v>86</v>
      </c>
      <c r="H1215" s="299" t="s">
        <v>5616</v>
      </c>
      <c r="I1215" s="117" t="s">
        <v>5617</v>
      </c>
      <c r="J1215" s="293"/>
      <c r="K1215" s="293"/>
      <c r="L1215" s="293"/>
      <c r="M1215" s="263"/>
      <c r="N1215" s="290">
        <v>0.0</v>
      </c>
      <c r="O1215" s="395">
        <v>0.0</v>
      </c>
      <c r="P1215" s="294"/>
      <c r="Q1215" s="294"/>
      <c r="R1215" s="294"/>
      <c r="S1215" s="263"/>
      <c r="T1215" s="263"/>
      <c r="U1215" s="263"/>
      <c r="V1215" s="263"/>
      <c r="W1215" s="263"/>
      <c r="X1215" s="263"/>
      <c r="Y1215" s="295"/>
      <c r="Z1215" s="506">
        <v>0.79</v>
      </c>
      <c r="AA1215" s="290" t="s">
        <v>97</v>
      </c>
      <c r="AB1215" s="71" t="s">
        <v>694</v>
      </c>
      <c r="AC1215" s="72" t="s">
        <v>3370</v>
      </c>
      <c r="AD1215" s="72" t="s">
        <v>99</v>
      </c>
      <c r="AE1215" s="55" t="str">
        <f t="shared" si="57"/>
        <v>12</v>
      </c>
      <c r="AF1215" s="217">
        <v>0.5724</v>
      </c>
      <c r="AG1215" s="80">
        <f t="shared" si="145"/>
        <v>0.82998</v>
      </c>
      <c r="AH1215" s="55">
        <f t="shared" si="2"/>
        <v>-0.711</v>
      </c>
      <c r="AI1215" s="55">
        <f t="shared" si="9"/>
        <v>0.80136</v>
      </c>
      <c r="AJ1215" s="41">
        <f t="shared" si="3"/>
        <v>0.275443038</v>
      </c>
      <c r="AK1215" s="501"/>
      <c r="AL1215" s="501"/>
      <c r="AM1215" s="501"/>
      <c r="AN1215" s="501"/>
      <c r="AO1215" s="501"/>
      <c r="AP1215" s="501"/>
      <c r="AQ1215" s="501"/>
      <c r="AR1215" s="501"/>
    </row>
    <row r="1216" ht="15.75" customHeight="1">
      <c r="A1216" s="297"/>
      <c r="B1216" s="143" t="s">
        <v>45</v>
      </c>
      <c r="C1216" s="298" t="s">
        <v>5618</v>
      </c>
      <c r="D1216" s="299" t="s">
        <v>5619</v>
      </c>
      <c r="E1216" s="333">
        <v>0.0</v>
      </c>
      <c r="F1216" s="290">
        <v>0.0</v>
      </c>
      <c r="G1216" s="290" t="s">
        <v>86</v>
      </c>
      <c r="H1216" s="299" t="s">
        <v>5620</v>
      </c>
      <c r="I1216" s="117" t="s">
        <v>5621</v>
      </c>
      <c r="J1216" s="293"/>
      <c r="K1216" s="293"/>
      <c r="L1216" s="293"/>
      <c r="M1216" s="263"/>
      <c r="N1216" s="290">
        <v>0.0</v>
      </c>
      <c r="O1216" s="395">
        <v>0.0</v>
      </c>
      <c r="P1216" s="294"/>
      <c r="Q1216" s="294"/>
      <c r="R1216" s="294"/>
      <c r="S1216" s="263"/>
      <c r="T1216" s="263"/>
      <c r="U1216" s="263"/>
      <c r="V1216" s="263"/>
      <c r="W1216" s="263"/>
      <c r="X1216" s="263"/>
      <c r="Y1216" s="295"/>
      <c r="Z1216" s="506">
        <v>2.99</v>
      </c>
      <c r="AA1216" s="290" t="s">
        <v>167</v>
      </c>
      <c r="AB1216" s="71" t="s">
        <v>5622</v>
      </c>
      <c r="AC1216" s="72" t="s">
        <v>3370</v>
      </c>
      <c r="AD1216" s="72" t="s">
        <v>92</v>
      </c>
      <c r="AE1216" s="74" t="str">
        <f t="shared" si="57"/>
        <v>6</v>
      </c>
      <c r="AF1216" s="217">
        <v>2.16</v>
      </c>
      <c r="AG1216" s="80">
        <f t="shared" si="145"/>
        <v>3.132</v>
      </c>
      <c r="AH1216" s="55">
        <f t="shared" si="2"/>
        <v>-2.691</v>
      </c>
      <c r="AI1216" s="55">
        <f t="shared" si="9"/>
        <v>3.024</v>
      </c>
      <c r="AJ1216" s="41">
        <f t="shared" si="3"/>
        <v>0.2775919732</v>
      </c>
      <c r="AK1216" s="501"/>
      <c r="AL1216" s="501"/>
      <c r="AM1216" s="501"/>
      <c r="AN1216" s="501"/>
      <c r="AO1216" s="501"/>
      <c r="AP1216" s="501"/>
      <c r="AQ1216" s="501"/>
      <c r="AR1216" s="501"/>
    </row>
    <row r="1217" ht="15.75" customHeight="1">
      <c r="A1217" s="297"/>
      <c r="B1217" s="143" t="s">
        <v>45</v>
      </c>
      <c r="C1217" s="298" t="s">
        <v>5623</v>
      </c>
      <c r="D1217" s="299" t="s">
        <v>5624</v>
      </c>
      <c r="E1217" s="333">
        <v>0.0</v>
      </c>
      <c r="F1217" s="290">
        <v>0.0</v>
      </c>
      <c r="G1217" s="290" t="s">
        <v>86</v>
      </c>
      <c r="H1217" s="299" t="s">
        <v>5625</v>
      </c>
      <c r="I1217" s="117" t="s">
        <v>5626</v>
      </c>
      <c r="J1217" s="293"/>
      <c r="K1217" s="293"/>
      <c r="L1217" s="293"/>
      <c r="M1217" s="263"/>
      <c r="N1217" s="290">
        <v>0.0</v>
      </c>
      <c r="O1217" s="395">
        <v>0.0</v>
      </c>
      <c r="P1217" s="294"/>
      <c r="Q1217" s="294"/>
      <c r="R1217" s="294"/>
      <c r="S1217" s="263"/>
      <c r="T1217" s="263"/>
      <c r="U1217" s="263"/>
      <c r="V1217" s="263"/>
      <c r="W1217" s="263"/>
      <c r="X1217" s="263"/>
      <c r="Y1217" s="295"/>
      <c r="Z1217" s="506">
        <v>2.99</v>
      </c>
      <c r="AA1217" s="290" t="s">
        <v>167</v>
      </c>
      <c r="AB1217" s="71" t="s">
        <v>5627</v>
      </c>
      <c r="AC1217" s="72" t="s">
        <v>3370</v>
      </c>
      <c r="AD1217" s="72" t="s">
        <v>92</v>
      </c>
      <c r="AE1217" s="74" t="str">
        <f t="shared" si="57"/>
        <v>6</v>
      </c>
      <c r="AF1217" s="217">
        <v>2.16</v>
      </c>
      <c r="AG1217" s="80">
        <f t="shared" si="145"/>
        <v>3.132</v>
      </c>
      <c r="AH1217" s="55">
        <f t="shared" si="2"/>
        <v>-2.691</v>
      </c>
      <c r="AI1217" s="55">
        <f t="shared" si="9"/>
        <v>3.024</v>
      </c>
      <c r="AJ1217" s="41">
        <f t="shared" si="3"/>
        <v>0.2775919732</v>
      </c>
      <c r="AK1217" s="501"/>
      <c r="AL1217" s="501"/>
      <c r="AM1217" s="501"/>
      <c r="AN1217" s="501"/>
      <c r="AO1217" s="501"/>
      <c r="AP1217" s="501"/>
      <c r="AQ1217" s="501"/>
      <c r="AR1217" s="501"/>
    </row>
    <row r="1218" ht="15.75" customHeight="1">
      <c r="A1218" s="297"/>
      <c r="B1218" s="143" t="s">
        <v>45</v>
      </c>
      <c r="C1218" s="298" t="s">
        <v>5628</v>
      </c>
      <c r="D1218" s="299" t="s">
        <v>5629</v>
      </c>
      <c r="E1218" s="333">
        <v>0.0</v>
      </c>
      <c r="F1218" s="290">
        <v>0.0</v>
      </c>
      <c r="G1218" s="290" t="s">
        <v>86</v>
      </c>
      <c r="H1218" s="299" t="s">
        <v>5630</v>
      </c>
      <c r="I1218" s="117" t="s">
        <v>5631</v>
      </c>
      <c r="J1218" s="293"/>
      <c r="K1218" s="293"/>
      <c r="L1218" s="293"/>
      <c r="M1218" s="263"/>
      <c r="N1218" s="290">
        <v>0.0</v>
      </c>
      <c r="O1218" s="395">
        <v>0.0</v>
      </c>
      <c r="P1218" s="294"/>
      <c r="Q1218" s="294"/>
      <c r="R1218" s="294"/>
      <c r="S1218" s="263"/>
      <c r="T1218" s="263"/>
      <c r="U1218" s="263"/>
      <c r="V1218" s="263"/>
      <c r="W1218" s="263"/>
      <c r="X1218" s="263"/>
      <c r="Y1218" s="295"/>
      <c r="Z1218" s="506">
        <v>2.99</v>
      </c>
      <c r="AA1218" s="290" t="s">
        <v>167</v>
      </c>
      <c r="AB1218" s="71" t="s">
        <v>5632</v>
      </c>
      <c r="AC1218" s="72" t="s">
        <v>3370</v>
      </c>
      <c r="AD1218" s="72" t="s">
        <v>92</v>
      </c>
      <c r="AE1218" s="74" t="str">
        <f t="shared" si="57"/>
        <v>6</v>
      </c>
      <c r="AF1218" s="217">
        <v>2.16</v>
      </c>
      <c r="AG1218" s="80">
        <f t="shared" si="145"/>
        <v>3.132</v>
      </c>
      <c r="AH1218" s="55">
        <f t="shared" si="2"/>
        <v>-2.691</v>
      </c>
      <c r="AI1218" s="55">
        <f t="shared" si="9"/>
        <v>3.024</v>
      </c>
      <c r="AJ1218" s="41">
        <f t="shared" si="3"/>
        <v>0.2775919732</v>
      </c>
      <c r="AK1218" s="501"/>
      <c r="AL1218" s="501"/>
      <c r="AM1218" s="501"/>
      <c r="AN1218" s="501"/>
      <c r="AO1218" s="501"/>
      <c r="AP1218" s="501"/>
      <c r="AQ1218" s="501"/>
      <c r="AR1218" s="501"/>
    </row>
    <row r="1219" ht="15.75" customHeight="1">
      <c r="A1219" s="297"/>
      <c r="B1219" s="143" t="s">
        <v>45</v>
      </c>
      <c r="C1219" s="298" t="s">
        <v>5633</v>
      </c>
      <c r="D1219" s="299" t="s">
        <v>5634</v>
      </c>
      <c r="E1219" s="333">
        <v>0.0</v>
      </c>
      <c r="F1219" s="290">
        <v>0.0</v>
      </c>
      <c r="G1219" s="290" t="s">
        <v>86</v>
      </c>
      <c r="H1219" s="299" t="s">
        <v>5635</v>
      </c>
      <c r="I1219" s="117" t="s">
        <v>5636</v>
      </c>
      <c r="J1219" s="293"/>
      <c r="K1219" s="293"/>
      <c r="L1219" s="293"/>
      <c r="M1219" s="263"/>
      <c r="N1219" s="290">
        <v>0.0</v>
      </c>
      <c r="O1219" s="395">
        <v>0.0</v>
      </c>
      <c r="P1219" s="294"/>
      <c r="Q1219" s="294"/>
      <c r="R1219" s="294"/>
      <c r="S1219" s="263"/>
      <c r="T1219" s="263"/>
      <c r="U1219" s="263"/>
      <c r="V1219" s="263"/>
      <c r="W1219" s="263"/>
      <c r="X1219" s="263"/>
      <c r="Y1219" s="295"/>
      <c r="Z1219" s="506">
        <v>2.99</v>
      </c>
      <c r="AA1219" s="290" t="s">
        <v>167</v>
      </c>
      <c r="AB1219" s="71" t="s">
        <v>5637</v>
      </c>
      <c r="AC1219" s="72" t="s">
        <v>3370</v>
      </c>
      <c r="AD1219" s="72" t="s">
        <v>92</v>
      </c>
      <c r="AE1219" s="74" t="str">
        <f t="shared" si="57"/>
        <v>6</v>
      </c>
      <c r="AF1219" s="217">
        <v>2.16</v>
      </c>
      <c r="AG1219" s="80">
        <f t="shared" si="145"/>
        <v>3.132</v>
      </c>
      <c r="AH1219" s="55">
        <f t="shared" si="2"/>
        <v>-2.691</v>
      </c>
      <c r="AI1219" s="55">
        <f t="shared" si="9"/>
        <v>3.024</v>
      </c>
      <c r="AJ1219" s="41">
        <f t="shared" si="3"/>
        <v>0.2775919732</v>
      </c>
      <c r="AK1219" s="500"/>
      <c r="AL1219" s="500"/>
      <c r="AM1219" s="500"/>
      <c r="AN1219" s="500"/>
      <c r="AO1219" s="500"/>
      <c r="AP1219" s="500"/>
      <c r="AQ1219" s="500"/>
      <c r="AR1219" s="500"/>
    </row>
    <row r="1220" ht="15.75" customHeight="1">
      <c r="A1220" s="297"/>
      <c r="B1220" s="143" t="s">
        <v>45</v>
      </c>
      <c r="C1220" s="298" t="s">
        <v>5638</v>
      </c>
      <c r="D1220" s="299" t="s">
        <v>5639</v>
      </c>
      <c r="E1220" s="333">
        <v>0.0</v>
      </c>
      <c r="F1220" s="290">
        <v>0.0</v>
      </c>
      <c r="G1220" s="290" t="s">
        <v>86</v>
      </c>
      <c r="H1220" s="299" t="s">
        <v>5640</v>
      </c>
      <c r="I1220" s="117" t="s">
        <v>5641</v>
      </c>
      <c r="J1220" s="293"/>
      <c r="K1220" s="293"/>
      <c r="L1220" s="293"/>
      <c r="M1220" s="263"/>
      <c r="N1220" s="290">
        <v>0.0</v>
      </c>
      <c r="O1220" s="395">
        <v>0.0</v>
      </c>
      <c r="P1220" s="294"/>
      <c r="Q1220" s="294"/>
      <c r="R1220" s="294"/>
      <c r="S1220" s="263"/>
      <c r="T1220" s="263"/>
      <c r="U1220" s="263"/>
      <c r="V1220" s="263"/>
      <c r="W1220" s="263"/>
      <c r="X1220" s="263"/>
      <c r="Y1220" s="295"/>
      <c r="Z1220" s="506">
        <v>2.99</v>
      </c>
      <c r="AA1220" s="290" t="s">
        <v>167</v>
      </c>
      <c r="AB1220" s="510" t="s">
        <v>5642</v>
      </c>
      <c r="AC1220" s="72" t="s">
        <v>3370</v>
      </c>
      <c r="AD1220" s="72" t="s">
        <v>92</v>
      </c>
      <c r="AE1220" s="55" t="str">
        <f t="shared" si="57"/>
        <v>6</v>
      </c>
      <c r="AF1220" s="191">
        <v>2.09</v>
      </c>
      <c r="AG1220" s="80">
        <f t="shared" si="145"/>
        <v>3.0305</v>
      </c>
      <c r="AH1220" s="55">
        <f t="shared" si="2"/>
        <v>-2.691</v>
      </c>
      <c r="AI1220" s="55">
        <f t="shared" si="9"/>
        <v>2.926</v>
      </c>
      <c r="AJ1220" s="41">
        <f t="shared" si="3"/>
        <v>0.3010033445</v>
      </c>
      <c r="AK1220" s="500"/>
      <c r="AL1220" s="500"/>
      <c r="AM1220" s="500"/>
      <c r="AN1220" s="500"/>
      <c r="AO1220" s="500"/>
      <c r="AP1220" s="500"/>
      <c r="AQ1220" s="500"/>
      <c r="AR1220" s="500"/>
    </row>
    <row r="1221" ht="15.75" customHeight="1">
      <c r="A1221" s="297"/>
      <c r="B1221" s="143" t="s">
        <v>45</v>
      </c>
      <c r="C1221" s="298" t="s">
        <v>5643</v>
      </c>
      <c r="D1221" s="299" t="s">
        <v>5644</v>
      </c>
      <c r="E1221" s="333">
        <v>0.0</v>
      </c>
      <c r="F1221" s="290">
        <v>0.0</v>
      </c>
      <c r="G1221" s="290" t="s">
        <v>86</v>
      </c>
      <c r="H1221" s="299" t="s">
        <v>5645</v>
      </c>
      <c r="I1221" s="117" t="s">
        <v>5646</v>
      </c>
      <c r="J1221" s="293"/>
      <c r="K1221" s="293"/>
      <c r="L1221" s="293"/>
      <c r="M1221" s="263"/>
      <c r="N1221" s="290">
        <v>0.0</v>
      </c>
      <c r="O1221" s="395">
        <v>0.0</v>
      </c>
      <c r="P1221" s="294"/>
      <c r="Q1221" s="294"/>
      <c r="R1221" s="294"/>
      <c r="S1221" s="263"/>
      <c r="T1221" s="263"/>
      <c r="U1221" s="263"/>
      <c r="V1221" s="263"/>
      <c r="W1221" s="263"/>
      <c r="X1221" s="263"/>
      <c r="Y1221" s="295"/>
      <c r="Z1221" s="506">
        <v>2.99</v>
      </c>
      <c r="AA1221" s="290" t="s">
        <v>167</v>
      </c>
      <c r="AB1221" s="71" t="s">
        <v>5647</v>
      </c>
      <c r="AC1221" s="72" t="s">
        <v>3370</v>
      </c>
      <c r="AD1221" s="72" t="s">
        <v>92</v>
      </c>
      <c r="AE1221" s="74" t="str">
        <f t="shared" si="57"/>
        <v>6</v>
      </c>
      <c r="AF1221" s="191">
        <v>2.09</v>
      </c>
      <c r="AG1221" s="80">
        <f t="shared" si="145"/>
        <v>3.0305</v>
      </c>
      <c r="AH1221" s="55">
        <f t="shared" si="2"/>
        <v>-2.691</v>
      </c>
      <c r="AI1221" s="55">
        <f t="shared" si="9"/>
        <v>2.926</v>
      </c>
      <c r="AJ1221" s="41">
        <f t="shared" si="3"/>
        <v>0.3010033445</v>
      </c>
      <c r="AK1221" s="501"/>
      <c r="AL1221" s="501"/>
      <c r="AM1221" s="501"/>
      <c r="AN1221" s="501"/>
      <c r="AO1221" s="501"/>
      <c r="AP1221" s="501"/>
      <c r="AQ1221" s="501"/>
      <c r="AR1221" s="501"/>
    </row>
    <row r="1222" ht="15.75" customHeight="1">
      <c r="A1222" s="220"/>
      <c r="B1222" s="148" t="s">
        <v>45</v>
      </c>
      <c r="C1222" s="511" t="s">
        <v>5648</v>
      </c>
      <c r="D1222" s="460" t="s">
        <v>5649</v>
      </c>
      <c r="E1222" s="397">
        <v>1.0</v>
      </c>
      <c r="F1222" s="300">
        <v>0.0</v>
      </c>
      <c r="G1222" s="300" t="s">
        <v>47</v>
      </c>
      <c r="H1222" s="512" t="s">
        <v>5650</v>
      </c>
      <c r="I1222" s="230" t="s">
        <v>5651</v>
      </c>
      <c r="J1222" s="302"/>
      <c r="K1222" s="302"/>
      <c r="L1222" s="302"/>
      <c r="M1222" s="255"/>
      <c r="N1222" s="300">
        <v>1.0</v>
      </c>
      <c r="O1222" s="398">
        <v>1000.0</v>
      </c>
      <c r="P1222" s="303"/>
      <c r="Q1222" s="303"/>
      <c r="R1222" s="303"/>
      <c r="S1222" s="255"/>
      <c r="T1222" s="255"/>
      <c r="U1222" s="255"/>
      <c r="V1222" s="255"/>
      <c r="W1222" s="255"/>
      <c r="X1222" s="255"/>
      <c r="Y1222" s="277"/>
      <c r="Z1222" s="509">
        <v>1.29</v>
      </c>
      <c r="AA1222" s="300" t="s">
        <v>262</v>
      </c>
      <c r="AB1222" s="84" t="s">
        <v>5652</v>
      </c>
      <c r="AC1222" s="54" t="s">
        <v>3370</v>
      </c>
      <c r="AD1222" s="54" t="s">
        <v>99</v>
      </c>
      <c r="AE1222" s="55" t="str">
        <f t="shared" si="57"/>
        <v>12</v>
      </c>
      <c r="AF1222" s="513">
        <v>0.86</v>
      </c>
      <c r="AG1222" s="56">
        <f>AF1222*0.4+AF1222</f>
        <v>1.204</v>
      </c>
      <c r="AH1222" s="55">
        <f t="shared" si="2"/>
        <v>-1.161</v>
      </c>
      <c r="AI1222" s="55">
        <f t="shared" si="9"/>
        <v>1.204</v>
      </c>
      <c r="AJ1222" s="41">
        <f t="shared" si="3"/>
        <v>0.3333333333</v>
      </c>
      <c r="AK1222" s="501"/>
      <c r="AL1222" s="501"/>
      <c r="AM1222" s="501"/>
      <c r="AN1222" s="501"/>
      <c r="AO1222" s="501"/>
      <c r="AP1222" s="501"/>
      <c r="AQ1222" s="501"/>
      <c r="AR1222" s="501"/>
    </row>
    <row r="1223" ht="15.75" customHeight="1">
      <c r="A1223" s="220"/>
      <c r="B1223" s="148" t="s">
        <v>45</v>
      </c>
      <c r="C1223" s="511" t="s">
        <v>5653</v>
      </c>
      <c r="D1223" s="514" t="s">
        <v>5654</v>
      </c>
      <c r="E1223" s="397">
        <v>1.0</v>
      </c>
      <c r="F1223" s="300">
        <v>0.0</v>
      </c>
      <c r="G1223" s="300" t="s">
        <v>47</v>
      </c>
      <c r="H1223" s="515" t="s">
        <v>5655</v>
      </c>
      <c r="I1223" s="230" t="s">
        <v>5656</v>
      </c>
      <c r="J1223" s="302"/>
      <c r="K1223" s="302"/>
      <c r="L1223" s="302"/>
      <c r="M1223" s="255"/>
      <c r="N1223" s="300">
        <v>1.0</v>
      </c>
      <c r="O1223" s="398">
        <v>1000.0</v>
      </c>
      <c r="P1223" s="303"/>
      <c r="Q1223" s="303"/>
      <c r="R1223" s="303"/>
      <c r="S1223" s="255"/>
      <c r="T1223" s="255"/>
      <c r="U1223" s="255"/>
      <c r="V1223" s="255"/>
      <c r="W1223" s="255"/>
      <c r="X1223" s="255"/>
      <c r="Y1223" s="277"/>
      <c r="Z1223" s="509">
        <v>1.05</v>
      </c>
      <c r="AA1223" s="300" t="s">
        <v>262</v>
      </c>
      <c r="AB1223" s="84" t="s">
        <v>5657</v>
      </c>
      <c r="AC1223" s="54" t="s">
        <v>3370</v>
      </c>
      <c r="AD1223" s="54" t="s">
        <v>99</v>
      </c>
      <c r="AE1223" s="55" t="str">
        <f t="shared" si="57"/>
        <v>12</v>
      </c>
      <c r="AF1223" s="513">
        <v>0.67</v>
      </c>
      <c r="AG1223" s="56">
        <f>AF1223*0.42+AF1223</f>
        <v>0.9514</v>
      </c>
      <c r="AH1223" s="55">
        <f t="shared" si="2"/>
        <v>-0.945</v>
      </c>
      <c r="AI1223" s="55">
        <f t="shared" si="9"/>
        <v>0.938</v>
      </c>
      <c r="AJ1223" s="41">
        <f t="shared" si="3"/>
        <v>0.3619047619</v>
      </c>
      <c r="AK1223" s="501"/>
      <c r="AL1223" s="501"/>
      <c r="AM1223" s="501"/>
      <c r="AN1223" s="501"/>
      <c r="AO1223" s="501"/>
      <c r="AP1223" s="501"/>
      <c r="AQ1223" s="501"/>
      <c r="AR1223" s="501"/>
    </row>
    <row r="1224" ht="15.75" customHeight="1">
      <c r="A1224" s="220"/>
      <c r="B1224" s="148" t="s">
        <v>45</v>
      </c>
      <c r="C1224" s="511" t="s">
        <v>5658</v>
      </c>
      <c r="D1224" s="516" t="s">
        <v>5659</v>
      </c>
      <c r="E1224" s="397">
        <v>1.0</v>
      </c>
      <c r="F1224" s="300">
        <v>0.0</v>
      </c>
      <c r="G1224" s="300" t="s">
        <v>47</v>
      </c>
      <c r="H1224" s="517" t="s">
        <v>5660</v>
      </c>
      <c r="I1224" s="230" t="s">
        <v>5661</v>
      </c>
      <c r="J1224" s="302"/>
      <c r="K1224" s="302"/>
      <c r="L1224" s="302"/>
      <c r="M1224" s="255"/>
      <c r="N1224" s="300">
        <v>1.0</v>
      </c>
      <c r="O1224" s="398">
        <v>1000.0</v>
      </c>
      <c r="P1224" s="303"/>
      <c r="Q1224" s="303"/>
      <c r="R1224" s="303"/>
      <c r="S1224" s="255"/>
      <c r="T1224" s="255"/>
      <c r="U1224" s="255"/>
      <c r="V1224" s="255"/>
      <c r="W1224" s="255"/>
      <c r="X1224" s="255"/>
      <c r="Y1224" s="277"/>
      <c r="Z1224" s="509">
        <v>0.85</v>
      </c>
      <c r="AA1224" s="300" t="s">
        <v>262</v>
      </c>
      <c r="AB1224" s="84" t="s">
        <v>5662</v>
      </c>
      <c r="AC1224" s="54" t="s">
        <v>3370</v>
      </c>
      <c r="AD1224" s="54" t="s">
        <v>99</v>
      </c>
      <c r="AE1224" s="55" t="str">
        <f t="shared" si="57"/>
        <v>12</v>
      </c>
      <c r="AF1224" s="513">
        <v>0.57</v>
      </c>
      <c r="AG1224" s="56">
        <f t="shared" ref="AG1224:AG1226" si="146">AF1224*0.45+AF1224</f>
        <v>0.8265</v>
      </c>
      <c r="AH1224" s="55">
        <f t="shared" si="2"/>
        <v>-0.765</v>
      </c>
      <c r="AI1224" s="55">
        <f t="shared" si="9"/>
        <v>0.798</v>
      </c>
      <c r="AJ1224" s="41">
        <f t="shared" si="3"/>
        <v>0.3294117647</v>
      </c>
      <c r="AK1224" s="501"/>
      <c r="AL1224" s="501"/>
      <c r="AM1224" s="501"/>
      <c r="AN1224" s="501"/>
      <c r="AO1224" s="501"/>
      <c r="AP1224" s="501"/>
      <c r="AQ1224" s="501"/>
      <c r="AR1224" s="501"/>
    </row>
    <row r="1225" ht="15.75" customHeight="1">
      <c r="A1225" s="297"/>
      <c r="B1225" s="143" t="s">
        <v>45</v>
      </c>
      <c r="C1225" s="408" t="s">
        <v>5663</v>
      </c>
      <c r="D1225" s="170" t="s">
        <v>5664</v>
      </c>
      <c r="E1225" s="333">
        <v>0.0</v>
      </c>
      <c r="F1225" s="290">
        <v>0.0</v>
      </c>
      <c r="G1225" s="290" t="s">
        <v>86</v>
      </c>
      <c r="H1225" s="518" t="s">
        <v>5665</v>
      </c>
      <c r="I1225" s="117" t="s">
        <v>5666</v>
      </c>
      <c r="J1225" s="293"/>
      <c r="K1225" s="293"/>
      <c r="L1225" s="293"/>
      <c r="M1225" s="263"/>
      <c r="N1225" s="290">
        <v>0.0</v>
      </c>
      <c r="O1225" s="395">
        <v>0.0</v>
      </c>
      <c r="P1225" s="294"/>
      <c r="Q1225" s="294"/>
      <c r="R1225" s="294"/>
      <c r="S1225" s="263"/>
      <c r="T1225" s="263"/>
      <c r="U1225" s="263"/>
      <c r="V1225" s="263"/>
      <c r="W1225" s="263"/>
      <c r="X1225" s="263"/>
      <c r="Y1225" s="295"/>
      <c r="Z1225" s="506">
        <v>18.99</v>
      </c>
      <c r="AA1225" s="290" t="s">
        <v>97</v>
      </c>
      <c r="AB1225" s="71" t="s">
        <v>5667</v>
      </c>
      <c r="AC1225" s="72" t="s">
        <v>3370</v>
      </c>
      <c r="AD1225" s="72" t="s">
        <v>91</v>
      </c>
      <c r="AE1225" s="55" t="str">
        <f t="shared" si="57"/>
        <v>1</v>
      </c>
      <c r="AF1225" s="173">
        <v>12.72</v>
      </c>
      <c r="AG1225" s="80">
        <f t="shared" si="146"/>
        <v>18.444</v>
      </c>
      <c r="AH1225" s="55">
        <f t="shared" si="2"/>
        <v>-17.091</v>
      </c>
      <c r="AI1225" s="55">
        <f t="shared" si="9"/>
        <v>17.808</v>
      </c>
      <c r="AJ1225" s="41">
        <f t="shared" si="3"/>
        <v>0.3301737757</v>
      </c>
      <c r="AK1225" s="500"/>
      <c r="AL1225" s="500"/>
      <c r="AM1225" s="500"/>
      <c r="AN1225" s="500"/>
      <c r="AO1225" s="500"/>
      <c r="AP1225" s="500"/>
      <c r="AQ1225" s="500"/>
      <c r="AR1225" s="500"/>
    </row>
    <row r="1226" ht="15.75" customHeight="1">
      <c r="A1226" s="297"/>
      <c r="B1226" s="143" t="s">
        <v>45</v>
      </c>
      <c r="C1226" s="298" t="s">
        <v>4189</v>
      </c>
      <c r="D1226" s="253" t="s">
        <v>5668</v>
      </c>
      <c r="E1226" s="333">
        <v>0.0</v>
      </c>
      <c r="F1226" s="290">
        <v>0.0</v>
      </c>
      <c r="G1226" s="290" t="s">
        <v>86</v>
      </c>
      <c r="H1226" s="518" t="s">
        <v>5669</v>
      </c>
      <c r="I1226" s="117" t="s">
        <v>5670</v>
      </c>
      <c r="J1226" s="293"/>
      <c r="K1226" s="293"/>
      <c r="L1226" s="293"/>
      <c r="M1226" s="263"/>
      <c r="N1226" s="290">
        <v>0.0</v>
      </c>
      <c r="O1226" s="395">
        <v>0.0</v>
      </c>
      <c r="P1226" s="294"/>
      <c r="Q1226" s="294"/>
      <c r="R1226" s="294"/>
      <c r="S1226" s="263"/>
      <c r="T1226" s="263"/>
      <c r="U1226" s="263"/>
      <c r="V1226" s="263"/>
      <c r="W1226" s="263"/>
      <c r="X1226" s="263"/>
      <c r="Y1226" s="295"/>
      <c r="Z1226" s="296">
        <v>1.15</v>
      </c>
      <c r="AA1226" s="290" t="s">
        <v>167</v>
      </c>
      <c r="AB1226" s="71" t="s">
        <v>4193</v>
      </c>
      <c r="AC1226" s="72" t="s">
        <v>3370</v>
      </c>
      <c r="AD1226" s="72" t="s">
        <v>99</v>
      </c>
      <c r="AE1226" s="55" t="str">
        <f t="shared" si="57"/>
        <v>12</v>
      </c>
      <c r="AF1226" s="74">
        <v>0.81</v>
      </c>
      <c r="AG1226" s="80">
        <f t="shared" si="146"/>
        <v>1.1745</v>
      </c>
      <c r="AH1226" s="55">
        <f t="shared" si="2"/>
        <v>-1.035</v>
      </c>
      <c r="AI1226" s="55">
        <f t="shared" si="9"/>
        <v>1.134</v>
      </c>
      <c r="AJ1226" s="41">
        <f t="shared" si="3"/>
        <v>0.2956521739</v>
      </c>
      <c r="AK1226" s="500"/>
      <c r="AL1226" s="500"/>
      <c r="AM1226" s="500"/>
      <c r="AN1226" s="500"/>
      <c r="AO1226" s="500"/>
      <c r="AP1226" s="500"/>
      <c r="AQ1226" s="500"/>
      <c r="AR1226" s="500"/>
    </row>
    <row r="1227" ht="15.75" customHeight="1">
      <c r="A1227" s="297"/>
      <c r="B1227" s="143" t="s">
        <v>45</v>
      </c>
      <c r="C1227" s="298" t="s">
        <v>4181</v>
      </c>
      <c r="D1227" s="299" t="s">
        <v>5671</v>
      </c>
      <c r="E1227" s="333">
        <v>0.0</v>
      </c>
      <c r="F1227" s="290">
        <v>0.0</v>
      </c>
      <c r="G1227" s="290" t="s">
        <v>86</v>
      </c>
      <c r="H1227" s="299" t="s">
        <v>5672</v>
      </c>
      <c r="I1227" s="117" t="s">
        <v>5673</v>
      </c>
      <c r="J1227" s="293"/>
      <c r="K1227" s="293"/>
      <c r="L1227" s="293"/>
      <c r="M1227" s="263"/>
      <c r="N1227" s="290">
        <v>0.0</v>
      </c>
      <c r="O1227" s="395">
        <v>0.0</v>
      </c>
      <c r="P1227" s="294"/>
      <c r="Q1227" s="294"/>
      <c r="R1227" s="294"/>
      <c r="S1227" s="263"/>
      <c r="T1227" s="263"/>
      <c r="U1227" s="263"/>
      <c r="V1227" s="263"/>
      <c r="W1227" s="263"/>
      <c r="X1227" s="263"/>
      <c r="Y1227" s="295"/>
      <c r="Z1227" s="296">
        <v>1.15</v>
      </c>
      <c r="AA1227" s="290" t="s">
        <v>167</v>
      </c>
      <c r="AB1227" s="71" t="s">
        <v>4185</v>
      </c>
      <c r="AC1227" s="72" t="s">
        <v>3370</v>
      </c>
      <c r="AD1227" s="72" t="s">
        <v>99</v>
      </c>
      <c r="AE1227" s="74" t="str">
        <f t="shared" si="57"/>
        <v>12</v>
      </c>
      <c r="AF1227" s="74">
        <v>0.81</v>
      </c>
      <c r="AG1227" s="75">
        <f>AF1227*0.36+AF1227</f>
        <v>1.1016</v>
      </c>
      <c r="AH1227" s="74">
        <f t="shared" si="2"/>
        <v>-1.035</v>
      </c>
      <c r="AI1227" s="74">
        <f t="shared" si="9"/>
        <v>1.134</v>
      </c>
      <c r="AJ1227" s="41">
        <f t="shared" si="3"/>
        <v>0.2956521739</v>
      </c>
      <c r="AK1227" s="500"/>
      <c r="AL1227" s="500"/>
      <c r="AM1227" s="500"/>
      <c r="AN1227" s="500"/>
      <c r="AO1227" s="500"/>
      <c r="AP1227" s="500"/>
      <c r="AQ1227" s="500"/>
      <c r="AR1227" s="500"/>
    </row>
    <row r="1228" ht="15.75" customHeight="1">
      <c r="A1228" s="297"/>
      <c r="B1228" s="143" t="s">
        <v>45</v>
      </c>
      <c r="C1228" s="298" t="s">
        <v>5278</v>
      </c>
      <c r="D1228" s="299" t="s">
        <v>5674</v>
      </c>
      <c r="E1228" s="333">
        <v>0.0</v>
      </c>
      <c r="F1228" s="290">
        <v>0.0</v>
      </c>
      <c r="G1228" s="290" t="s">
        <v>86</v>
      </c>
      <c r="H1228" s="299" t="s">
        <v>5675</v>
      </c>
      <c r="I1228" s="117" t="s">
        <v>5676</v>
      </c>
      <c r="J1228" s="293"/>
      <c r="K1228" s="293"/>
      <c r="L1228" s="293"/>
      <c r="M1228" s="263"/>
      <c r="N1228" s="290">
        <v>0.0</v>
      </c>
      <c r="O1228" s="395">
        <v>0.0</v>
      </c>
      <c r="P1228" s="294"/>
      <c r="Q1228" s="294"/>
      <c r="R1228" s="294"/>
      <c r="S1228" s="263"/>
      <c r="T1228" s="263"/>
      <c r="U1228" s="263"/>
      <c r="V1228" s="263"/>
      <c r="W1228" s="263"/>
      <c r="X1228" s="263"/>
      <c r="Y1228" s="295"/>
      <c r="Z1228" s="296">
        <v>1.35</v>
      </c>
      <c r="AA1228" s="290" t="s">
        <v>298</v>
      </c>
      <c r="AB1228" s="71" t="s">
        <v>5280</v>
      </c>
      <c r="AC1228" s="72" t="s">
        <v>3370</v>
      </c>
      <c r="AD1228" s="72" t="s">
        <v>99</v>
      </c>
      <c r="AE1228" s="74" t="str">
        <f t="shared" si="57"/>
        <v>12</v>
      </c>
      <c r="AF1228" s="74">
        <v>0.83</v>
      </c>
      <c r="AG1228" s="80">
        <f t="shared" ref="AG1228:AG1229" si="147">AF1228*0.45+AF1228</f>
        <v>1.2035</v>
      </c>
      <c r="AH1228" s="55">
        <f t="shared" si="2"/>
        <v>-1.215</v>
      </c>
      <c r="AI1228" s="55">
        <f t="shared" si="9"/>
        <v>1.162</v>
      </c>
      <c r="AJ1228" s="41">
        <f t="shared" si="3"/>
        <v>0.3851851852</v>
      </c>
      <c r="AK1228" s="500"/>
      <c r="AL1228" s="500"/>
      <c r="AM1228" s="500"/>
      <c r="AN1228" s="500"/>
      <c r="AO1228" s="500"/>
      <c r="AP1228" s="500"/>
      <c r="AQ1228" s="500"/>
      <c r="AR1228" s="500"/>
    </row>
    <row r="1229" ht="15.75" customHeight="1">
      <c r="A1229" s="297"/>
      <c r="B1229" s="143" t="s">
        <v>45</v>
      </c>
      <c r="C1229" s="298" t="s">
        <v>5677</v>
      </c>
      <c r="D1229" s="299" t="s">
        <v>5678</v>
      </c>
      <c r="E1229" s="106">
        <v>0.0</v>
      </c>
      <c r="F1229" s="63">
        <v>0.0</v>
      </c>
      <c r="G1229" s="63" t="s">
        <v>86</v>
      </c>
      <c r="H1229" s="299" t="s">
        <v>5679</v>
      </c>
      <c r="I1229" s="117" t="s">
        <v>5680</v>
      </c>
      <c r="J1229" s="293"/>
      <c r="K1229" s="293"/>
      <c r="L1229" s="293"/>
      <c r="M1229" s="263"/>
      <c r="N1229" s="63">
        <v>0.0</v>
      </c>
      <c r="O1229" s="67">
        <v>0.0</v>
      </c>
      <c r="P1229" s="294"/>
      <c r="Q1229" s="294"/>
      <c r="R1229" s="294"/>
      <c r="S1229" s="263"/>
      <c r="T1229" s="263"/>
      <c r="U1229" s="263"/>
      <c r="V1229" s="263"/>
      <c r="W1229" s="263"/>
      <c r="X1229" s="263"/>
      <c r="Y1229" s="295"/>
      <c r="Z1229" s="296">
        <v>0.75</v>
      </c>
      <c r="AA1229" s="290" t="s">
        <v>97</v>
      </c>
      <c r="AB1229" s="104" t="s">
        <v>440</v>
      </c>
      <c r="AC1229" s="72" t="s">
        <v>3370</v>
      </c>
      <c r="AD1229" s="72" t="s">
        <v>99</v>
      </c>
      <c r="AE1229" s="74" t="str">
        <f t="shared" si="57"/>
        <v>12</v>
      </c>
      <c r="AF1229" s="74">
        <v>0.4</v>
      </c>
      <c r="AG1229" s="80">
        <f t="shared" si="147"/>
        <v>0.58</v>
      </c>
      <c r="AH1229" s="55">
        <f t="shared" si="2"/>
        <v>-0.675</v>
      </c>
      <c r="AI1229" s="55">
        <f t="shared" si="9"/>
        <v>0.56</v>
      </c>
      <c r="AJ1229" s="41">
        <f t="shared" si="3"/>
        <v>0.4666666667</v>
      </c>
      <c r="AK1229" s="74"/>
      <c r="AL1229" s="74"/>
      <c r="AM1229" s="74"/>
      <c r="AN1229" s="74"/>
      <c r="AO1229" s="74"/>
      <c r="AP1229" s="74"/>
      <c r="AQ1229" s="74"/>
      <c r="AR1229" s="74"/>
    </row>
    <row r="1230" ht="15.75" customHeight="1">
      <c r="A1230" s="220"/>
      <c r="B1230" s="148" t="s">
        <v>45</v>
      </c>
      <c r="C1230" s="347" t="s">
        <v>5681</v>
      </c>
      <c r="D1230" s="87" t="s">
        <v>5682</v>
      </c>
      <c r="E1230" s="77">
        <v>1.0</v>
      </c>
      <c r="F1230" s="42">
        <v>0.0</v>
      </c>
      <c r="G1230" s="42" t="s">
        <v>47</v>
      </c>
      <c r="H1230" s="87" t="s">
        <v>5683</v>
      </c>
      <c r="I1230" s="230" t="s">
        <v>5684</v>
      </c>
      <c r="J1230" s="302"/>
      <c r="K1230" s="302"/>
      <c r="L1230" s="302"/>
      <c r="M1230" s="255"/>
      <c r="N1230" s="42">
        <v>1.0</v>
      </c>
      <c r="O1230" s="49">
        <v>1000.0</v>
      </c>
      <c r="P1230" s="303"/>
      <c r="Q1230" s="303"/>
      <c r="R1230" s="303"/>
      <c r="S1230" s="255"/>
      <c r="T1230" s="255"/>
      <c r="U1230" s="255"/>
      <c r="V1230" s="255"/>
      <c r="W1230" s="255"/>
      <c r="X1230" s="255"/>
      <c r="Y1230" s="277"/>
      <c r="Z1230" s="304">
        <v>5.25</v>
      </c>
      <c r="AA1230" s="300" t="s">
        <v>97</v>
      </c>
      <c r="AB1230" s="84" t="s">
        <v>4069</v>
      </c>
      <c r="AC1230" s="54" t="s">
        <v>3370</v>
      </c>
      <c r="AD1230" s="54" t="s">
        <v>92</v>
      </c>
      <c r="AE1230" s="55" t="str">
        <f t="shared" si="57"/>
        <v>6</v>
      </c>
      <c r="AF1230" s="55">
        <v>2.0</v>
      </c>
      <c r="AG1230" s="56">
        <f>AF1230*1.4+AF1230</f>
        <v>4.8</v>
      </c>
      <c r="AH1230" s="55">
        <f t="shared" si="2"/>
        <v>-4.725</v>
      </c>
      <c r="AI1230" s="55">
        <f t="shared" si="9"/>
        <v>2.8</v>
      </c>
      <c r="AJ1230" s="41">
        <f t="shared" si="3"/>
        <v>0.619047619</v>
      </c>
      <c r="AK1230" s="501"/>
      <c r="AL1230" s="501"/>
      <c r="AM1230" s="501"/>
      <c r="AN1230" s="501"/>
      <c r="AO1230" s="501"/>
      <c r="AP1230" s="501"/>
      <c r="AQ1230" s="501"/>
      <c r="AR1230" s="501"/>
    </row>
    <row r="1231" ht="15.75" customHeight="1">
      <c r="A1231" s="297"/>
      <c r="B1231" s="143" t="s">
        <v>45</v>
      </c>
      <c r="C1231" s="298" t="s">
        <v>5685</v>
      </c>
      <c r="D1231" s="299" t="s">
        <v>5686</v>
      </c>
      <c r="E1231" s="290">
        <v>0.0</v>
      </c>
      <c r="F1231" s="290">
        <v>0.0</v>
      </c>
      <c r="G1231" s="290" t="s">
        <v>86</v>
      </c>
      <c r="H1231" s="299" t="s">
        <v>5687</v>
      </c>
      <c r="I1231" s="117" t="s">
        <v>5688</v>
      </c>
      <c r="J1231" s="293"/>
      <c r="K1231" s="293"/>
      <c r="L1231" s="293"/>
      <c r="M1231" s="263"/>
      <c r="N1231" s="290">
        <v>0.0</v>
      </c>
      <c r="O1231" s="395">
        <v>0.0</v>
      </c>
      <c r="P1231" s="294"/>
      <c r="Q1231" s="294"/>
      <c r="R1231" s="294"/>
      <c r="S1231" s="263"/>
      <c r="T1231" s="263"/>
      <c r="U1231" s="263"/>
      <c r="V1231" s="263"/>
      <c r="W1231" s="263"/>
      <c r="X1231" s="263"/>
      <c r="Y1231" s="295"/>
      <c r="Z1231" s="296">
        <v>5.0</v>
      </c>
      <c r="AA1231" s="290" t="s">
        <v>111</v>
      </c>
      <c r="AB1231" s="71" t="s">
        <v>5689</v>
      </c>
      <c r="AC1231" s="72" t="s">
        <v>3370</v>
      </c>
      <c r="AD1231" s="72" t="s">
        <v>92</v>
      </c>
      <c r="AE1231" s="74" t="str">
        <f t="shared" si="57"/>
        <v>6</v>
      </c>
      <c r="AF1231" s="74">
        <v>3.11</v>
      </c>
      <c r="AG1231" s="80">
        <f t="shared" ref="AG1231:AG1246" si="148">AF1231*0.45+AF1231</f>
        <v>4.5095</v>
      </c>
      <c r="AH1231" s="74">
        <f t="shared" si="2"/>
        <v>-4.5</v>
      </c>
      <c r="AI1231" s="74">
        <f t="shared" si="9"/>
        <v>4.354</v>
      </c>
      <c r="AJ1231" s="41">
        <f t="shared" si="3"/>
        <v>0.378</v>
      </c>
      <c r="AK1231" s="500"/>
      <c r="AL1231" s="500"/>
      <c r="AM1231" s="500"/>
      <c r="AN1231" s="500"/>
      <c r="AO1231" s="500"/>
      <c r="AP1231" s="500"/>
      <c r="AQ1231" s="500"/>
      <c r="AR1231" s="500"/>
    </row>
    <row r="1232" ht="40.5" customHeight="1">
      <c r="A1232" s="297"/>
      <c r="B1232" s="143" t="s">
        <v>45</v>
      </c>
      <c r="C1232" s="298" t="s">
        <v>5690</v>
      </c>
      <c r="D1232" s="299" t="s">
        <v>5691</v>
      </c>
      <c r="E1232" s="290">
        <v>0.0</v>
      </c>
      <c r="F1232" s="290">
        <v>0.0</v>
      </c>
      <c r="G1232" s="290" t="s">
        <v>86</v>
      </c>
      <c r="H1232" s="292" t="s">
        <v>5692</v>
      </c>
      <c r="I1232" s="117" t="s">
        <v>5693</v>
      </c>
      <c r="J1232" s="293"/>
      <c r="K1232" s="293"/>
      <c r="L1232" s="293"/>
      <c r="M1232" s="263"/>
      <c r="N1232" s="290">
        <v>0.0</v>
      </c>
      <c r="O1232" s="395">
        <v>0.0</v>
      </c>
      <c r="P1232" s="294"/>
      <c r="Q1232" s="294"/>
      <c r="R1232" s="294"/>
      <c r="S1232" s="263"/>
      <c r="T1232" s="263"/>
      <c r="U1232" s="263"/>
      <c r="V1232" s="263"/>
      <c r="W1232" s="263"/>
      <c r="X1232" s="263"/>
      <c r="Y1232" s="295"/>
      <c r="Z1232" s="296">
        <v>2.39</v>
      </c>
      <c r="AA1232" s="290" t="s">
        <v>97</v>
      </c>
      <c r="AB1232" s="332"/>
      <c r="AC1232" s="72" t="s">
        <v>3370</v>
      </c>
      <c r="AD1232" s="72" t="s">
        <v>92</v>
      </c>
      <c r="AE1232" s="55" t="str">
        <f t="shared" si="57"/>
        <v>6</v>
      </c>
      <c r="AF1232" s="74">
        <v>1.58</v>
      </c>
      <c r="AG1232" s="80">
        <f t="shared" si="148"/>
        <v>2.291</v>
      </c>
      <c r="AH1232" s="55">
        <f t="shared" si="2"/>
        <v>-2.151</v>
      </c>
      <c r="AI1232" s="55">
        <f t="shared" si="9"/>
        <v>2.212</v>
      </c>
      <c r="AJ1232" s="41">
        <f t="shared" si="3"/>
        <v>0.3389121339</v>
      </c>
      <c r="AK1232" s="501"/>
      <c r="AL1232" s="501"/>
      <c r="AM1232" s="501"/>
      <c r="AN1232" s="501"/>
      <c r="AO1232" s="501"/>
      <c r="AP1232" s="501"/>
      <c r="AQ1232" s="501"/>
      <c r="AR1232" s="501"/>
    </row>
    <row r="1233" ht="15.75" customHeight="1">
      <c r="A1233" s="297"/>
      <c r="B1233" s="143" t="s">
        <v>45</v>
      </c>
      <c r="C1233" s="298" t="s">
        <v>5694</v>
      </c>
      <c r="D1233" s="299" t="s">
        <v>5695</v>
      </c>
      <c r="E1233" s="290">
        <v>0.0</v>
      </c>
      <c r="F1233" s="290">
        <v>0.0</v>
      </c>
      <c r="G1233" s="290" t="s">
        <v>86</v>
      </c>
      <c r="H1233" s="299" t="s">
        <v>5696</v>
      </c>
      <c r="I1233" s="117" t="s">
        <v>5697</v>
      </c>
      <c r="J1233" s="293"/>
      <c r="K1233" s="293"/>
      <c r="L1233" s="293"/>
      <c r="M1233" s="263"/>
      <c r="N1233" s="290">
        <v>0.0</v>
      </c>
      <c r="O1233" s="395">
        <v>0.0</v>
      </c>
      <c r="P1233" s="294"/>
      <c r="Q1233" s="294"/>
      <c r="R1233" s="294"/>
      <c r="S1233" s="263"/>
      <c r="T1233" s="263"/>
      <c r="U1233" s="263"/>
      <c r="V1233" s="263"/>
      <c r="W1233" s="263"/>
      <c r="X1233" s="263"/>
      <c r="Y1233" s="295"/>
      <c r="Z1233" s="296">
        <v>25.0</v>
      </c>
      <c r="AA1233" s="290" t="s">
        <v>111</v>
      </c>
      <c r="AB1233" s="71" t="s">
        <v>5698</v>
      </c>
      <c r="AC1233" s="72" t="s">
        <v>3370</v>
      </c>
      <c r="AD1233" s="72" t="s">
        <v>91</v>
      </c>
      <c r="AE1233" s="74" t="str">
        <f t="shared" si="57"/>
        <v>1</v>
      </c>
      <c r="AF1233" s="74">
        <v>19.5</v>
      </c>
      <c r="AG1233" s="80">
        <f t="shared" si="148"/>
        <v>28.275</v>
      </c>
      <c r="AH1233" s="55">
        <f t="shared" si="2"/>
        <v>-22.5</v>
      </c>
      <c r="AI1233" s="55">
        <f t="shared" si="9"/>
        <v>27.3</v>
      </c>
      <c r="AJ1233" s="41">
        <f t="shared" si="3"/>
        <v>0.22</v>
      </c>
      <c r="AK1233" s="501"/>
      <c r="AL1233" s="501"/>
      <c r="AM1233" s="501"/>
      <c r="AN1233" s="501"/>
      <c r="AO1233" s="501"/>
      <c r="AP1233" s="501"/>
      <c r="AQ1233" s="501"/>
      <c r="AR1233" s="501"/>
    </row>
    <row r="1234" ht="15.75" customHeight="1">
      <c r="A1234" s="297"/>
      <c r="B1234" s="143" t="s">
        <v>45</v>
      </c>
      <c r="C1234" s="298" t="s">
        <v>5699</v>
      </c>
      <c r="D1234" s="299" t="s">
        <v>5700</v>
      </c>
      <c r="E1234" s="290">
        <v>0.0</v>
      </c>
      <c r="F1234" s="290">
        <v>0.0</v>
      </c>
      <c r="G1234" s="290" t="s">
        <v>86</v>
      </c>
      <c r="H1234" s="299" t="s">
        <v>5701</v>
      </c>
      <c r="I1234" s="117" t="s">
        <v>5702</v>
      </c>
      <c r="J1234" s="293"/>
      <c r="K1234" s="293"/>
      <c r="L1234" s="293"/>
      <c r="M1234" s="263"/>
      <c r="N1234" s="290">
        <v>0.0</v>
      </c>
      <c r="O1234" s="395">
        <v>0.0</v>
      </c>
      <c r="P1234" s="294"/>
      <c r="Q1234" s="294"/>
      <c r="R1234" s="294"/>
      <c r="S1234" s="263"/>
      <c r="T1234" s="263"/>
      <c r="U1234" s="263"/>
      <c r="V1234" s="263"/>
      <c r="W1234" s="263"/>
      <c r="X1234" s="263"/>
      <c r="Y1234" s="295"/>
      <c r="Z1234" s="296">
        <v>8.49</v>
      </c>
      <c r="AA1234" s="290" t="s">
        <v>97</v>
      </c>
      <c r="AB1234" s="71" t="s">
        <v>5703</v>
      </c>
      <c r="AC1234" s="72" t="s">
        <v>3370</v>
      </c>
      <c r="AD1234" s="72" t="s">
        <v>498</v>
      </c>
      <c r="AE1234" s="74" t="str">
        <f t="shared" si="57"/>
        <v>3</v>
      </c>
      <c r="AF1234" s="74">
        <v>6.5</v>
      </c>
      <c r="AG1234" s="80">
        <f t="shared" si="148"/>
        <v>9.425</v>
      </c>
      <c r="AH1234" s="55">
        <f t="shared" si="2"/>
        <v>-7.641</v>
      </c>
      <c r="AI1234" s="55">
        <f t="shared" si="9"/>
        <v>9.1</v>
      </c>
      <c r="AJ1234" s="41">
        <f t="shared" si="3"/>
        <v>0.234393404</v>
      </c>
      <c r="AK1234" s="501"/>
      <c r="AL1234" s="501"/>
      <c r="AM1234" s="501"/>
      <c r="AN1234" s="501"/>
      <c r="AO1234" s="501"/>
      <c r="AP1234" s="501"/>
      <c r="AQ1234" s="501"/>
      <c r="AR1234" s="501"/>
    </row>
    <row r="1235" ht="15.75" customHeight="1">
      <c r="A1235" s="297"/>
      <c r="B1235" s="143" t="s">
        <v>45</v>
      </c>
      <c r="C1235" s="519" t="s">
        <v>5704</v>
      </c>
      <c r="D1235" s="299" t="s">
        <v>5705</v>
      </c>
      <c r="E1235" s="290">
        <v>0.0</v>
      </c>
      <c r="F1235" s="290">
        <v>0.0</v>
      </c>
      <c r="G1235" s="290" t="s">
        <v>86</v>
      </c>
      <c r="H1235" s="292" t="s">
        <v>5706</v>
      </c>
      <c r="I1235" s="117" t="s">
        <v>5707</v>
      </c>
      <c r="J1235" s="293"/>
      <c r="K1235" s="293"/>
      <c r="L1235" s="293"/>
      <c r="M1235" s="263"/>
      <c r="N1235" s="290">
        <v>0.0</v>
      </c>
      <c r="O1235" s="395">
        <v>0.0</v>
      </c>
      <c r="P1235" s="294"/>
      <c r="Q1235" s="294"/>
      <c r="R1235" s="294"/>
      <c r="S1235" s="263"/>
      <c r="T1235" s="263"/>
      <c r="U1235" s="263"/>
      <c r="V1235" s="263"/>
      <c r="W1235" s="263"/>
      <c r="X1235" s="263"/>
      <c r="Y1235" s="295"/>
      <c r="Z1235" s="296">
        <v>2.99</v>
      </c>
      <c r="AA1235" s="290" t="s">
        <v>167</v>
      </c>
      <c r="AB1235" s="104" t="s">
        <v>5708</v>
      </c>
      <c r="AC1235" s="72" t="s">
        <v>3370</v>
      </c>
      <c r="AD1235" s="72" t="s">
        <v>92</v>
      </c>
      <c r="AE1235" s="74" t="str">
        <f t="shared" si="57"/>
        <v>6</v>
      </c>
      <c r="AF1235" s="74">
        <v>2.09</v>
      </c>
      <c r="AG1235" s="80">
        <f t="shared" si="148"/>
        <v>3.0305</v>
      </c>
      <c r="AH1235" s="55">
        <f t="shared" si="2"/>
        <v>-2.691</v>
      </c>
      <c r="AI1235" s="55">
        <f t="shared" si="9"/>
        <v>2.926</v>
      </c>
      <c r="AJ1235" s="41">
        <f t="shared" si="3"/>
        <v>0.3010033445</v>
      </c>
      <c r="AK1235" s="501"/>
      <c r="AL1235" s="501"/>
      <c r="AM1235" s="501"/>
      <c r="AN1235" s="501"/>
      <c r="AO1235" s="501"/>
      <c r="AP1235" s="501"/>
      <c r="AQ1235" s="501"/>
      <c r="AR1235" s="501"/>
    </row>
    <row r="1236" ht="15.75" customHeight="1">
      <c r="A1236" s="297"/>
      <c r="B1236" s="143" t="s">
        <v>45</v>
      </c>
      <c r="C1236" s="298" t="s">
        <v>5709</v>
      </c>
      <c r="D1236" s="299" t="s">
        <v>5710</v>
      </c>
      <c r="E1236" s="290">
        <v>0.0</v>
      </c>
      <c r="F1236" s="290">
        <v>0.0</v>
      </c>
      <c r="G1236" s="290" t="s">
        <v>86</v>
      </c>
      <c r="H1236" s="299" t="s">
        <v>5711</v>
      </c>
      <c r="I1236" s="117" t="s">
        <v>5712</v>
      </c>
      <c r="J1236" s="293"/>
      <c r="K1236" s="293"/>
      <c r="L1236" s="293"/>
      <c r="M1236" s="263"/>
      <c r="N1236" s="290">
        <v>0.0</v>
      </c>
      <c r="O1236" s="395">
        <v>0.0</v>
      </c>
      <c r="P1236" s="294"/>
      <c r="Q1236" s="294"/>
      <c r="R1236" s="294"/>
      <c r="S1236" s="263"/>
      <c r="T1236" s="263"/>
      <c r="U1236" s="263"/>
      <c r="V1236" s="263"/>
      <c r="W1236" s="263"/>
      <c r="X1236" s="263"/>
      <c r="Y1236" s="295"/>
      <c r="Z1236" s="296">
        <v>2.99</v>
      </c>
      <c r="AA1236" s="290" t="s">
        <v>167</v>
      </c>
      <c r="AB1236" s="71" t="s">
        <v>5713</v>
      </c>
      <c r="AC1236" s="72" t="s">
        <v>3370</v>
      </c>
      <c r="AD1236" s="72" t="s">
        <v>92</v>
      </c>
      <c r="AE1236" s="74" t="str">
        <f t="shared" si="57"/>
        <v>6</v>
      </c>
      <c r="AF1236" s="74">
        <v>2.09</v>
      </c>
      <c r="AG1236" s="80">
        <f t="shared" si="148"/>
        <v>3.0305</v>
      </c>
      <c r="AH1236" s="55">
        <f t="shared" si="2"/>
        <v>-2.691</v>
      </c>
      <c r="AI1236" s="55">
        <f t="shared" si="9"/>
        <v>2.926</v>
      </c>
      <c r="AJ1236" s="41">
        <f t="shared" si="3"/>
        <v>0.3010033445</v>
      </c>
      <c r="AK1236" s="501"/>
      <c r="AL1236" s="501"/>
      <c r="AM1236" s="501"/>
      <c r="AN1236" s="501"/>
      <c r="AO1236" s="501"/>
      <c r="AP1236" s="501"/>
      <c r="AQ1236" s="501"/>
      <c r="AR1236" s="501"/>
    </row>
    <row r="1237" ht="15.75" customHeight="1">
      <c r="A1237" s="297"/>
      <c r="B1237" s="143" t="s">
        <v>45</v>
      </c>
      <c r="C1237" s="298" t="s">
        <v>5714</v>
      </c>
      <c r="D1237" s="299" t="s">
        <v>5715</v>
      </c>
      <c r="E1237" s="290">
        <v>0.0</v>
      </c>
      <c r="F1237" s="290">
        <v>0.0</v>
      </c>
      <c r="G1237" s="290" t="s">
        <v>86</v>
      </c>
      <c r="H1237" s="292" t="s">
        <v>5716</v>
      </c>
      <c r="I1237" s="117" t="s">
        <v>5717</v>
      </c>
      <c r="J1237" s="293"/>
      <c r="K1237" s="293"/>
      <c r="L1237" s="293"/>
      <c r="M1237" s="263"/>
      <c r="N1237" s="290">
        <v>0.0</v>
      </c>
      <c r="O1237" s="395">
        <v>0.0</v>
      </c>
      <c r="P1237" s="294"/>
      <c r="Q1237" s="294"/>
      <c r="R1237" s="294"/>
      <c r="S1237" s="263"/>
      <c r="T1237" s="263"/>
      <c r="U1237" s="263"/>
      <c r="V1237" s="263"/>
      <c r="W1237" s="263"/>
      <c r="X1237" s="263"/>
      <c r="Y1237" s="295"/>
      <c r="Z1237" s="296">
        <v>2.59</v>
      </c>
      <c r="AA1237" s="290" t="s">
        <v>1712</v>
      </c>
      <c r="AB1237" s="71" t="s">
        <v>5718</v>
      </c>
      <c r="AC1237" s="72" t="s">
        <v>3370</v>
      </c>
      <c r="AD1237" s="72" t="s">
        <v>92</v>
      </c>
      <c r="AE1237" s="74" t="str">
        <f t="shared" si="57"/>
        <v>6</v>
      </c>
      <c r="AF1237" s="74">
        <v>1.73</v>
      </c>
      <c r="AG1237" s="80">
        <f t="shared" si="148"/>
        <v>2.5085</v>
      </c>
      <c r="AH1237" s="55">
        <f t="shared" si="2"/>
        <v>-2.331</v>
      </c>
      <c r="AI1237" s="55">
        <f t="shared" si="9"/>
        <v>2.422</v>
      </c>
      <c r="AJ1237" s="41">
        <f t="shared" si="3"/>
        <v>0.332046332</v>
      </c>
      <c r="AK1237" s="501"/>
      <c r="AL1237" s="501"/>
      <c r="AM1237" s="501"/>
      <c r="AN1237" s="501"/>
      <c r="AO1237" s="501"/>
      <c r="AP1237" s="501"/>
      <c r="AQ1237" s="501"/>
      <c r="AR1237" s="501"/>
    </row>
    <row r="1238" ht="15.75" customHeight="1">
      <c r="A1238" s="297"/>
      <c r="B1238" s="143" t="s">
        <v>45</v>
      </c>
      <c r="C1238" s="298" t="s">
        <v>5719</v>
      </c>
      <c r="D1238" s="299" t="s">
        <v>5720</v>
      </c>
      <c r="E1238" s="290">
        <v>0.0</v>
      </c>
      <c r="F1238" s="290">
        <v>0.0</v>
      </c>
      <c r="G1238" s="290" t="s">
        <v>86</v>
      </c>
      <c r="H1238" s="292" t="s">
        <v>5721</v>
      </c>
      <c r="I1238" s="117" t="s">
        <v>5722</v>
      </c>
      <c r="J1238" s="293"/>
      <c r="K1238" s="293"/>
      <c r="L1238" s="293"/>
      <c r="M1238" s="263"/>
      <c r="N1238" s="290">
        <v>0.0</v>
      </c>
      <c r="O1238" s="395">
        <v>0.0</v>
      </c>
      <c r="P1238" s="294"/>
      <c r="Q1238" s="294"/>
      <c r="R1238" s="294"/>
      <c r="S1238" s="263"/>
      <c r="T1238" s="263"/>
      <c r="U1238" s="263"/>
      <c r="V1238" s="263"/>
      <c r="W1238" s="263"/>
      <c r="X1238" s="263"/>
      <c r="Y1238" s="295"/>
      <c r="Z1238" s="296">
        <v>2.59</v>
      </c>
      <c r="AA1238" s="290" t="s">
        <v>1712</v>
      </c>
      <c r="AB1238" s="71" t="s">
        <v>5723</v>
      </c>
      <c r="AC1238" s="72" t="s">
        <v>3370</v>
      </c>
      <c r="AD1238" s="72" t="s">
        <v>92</v>
      </c>
      <c r="AE1238" s="74" t="str">
        <f t="shared" si="57"/>
        <v>6</v>
      </c>
      <c r="AF1238" s="74">
        <v>1.73</v>
      </c>
      <c r="AG1238" s="80">
        <f t="shared" si="148"/>
        <v>2.5085</v>
      </c>
      <c r="AH1238" s="55">
        <f t="shared" si="2"/>
        <v>-2.331</v>
      </c>
      <c r="AI1238" s="55">
        <f t="shared" si="9"/>
        <v>2.422</v>
      </c>
      <c r="AJ1238" s="41">
        <f t="shared" si="3"/>
        <v>0.332046332</v>
      </c>
      <c r="AK1238" s="501"/>
      <c r="AL1238" s="501"/>
      <c r="AM1238" s="501"/>
      <c r="AN1238" s="501"/>
      <c r="AO1238" s="501"/>
      <c r="AP1238" s="501"/>
      <c r="AQ1238" s="501"/>
      <c r="AR1238" s="501"/>
    </row>
    <row r="1239" ht="15.75" customHeight="1">
      <c r="A1239" s="297"/>
      <c r="B1239" s="143" t="s">
        <v>45</v>
      </c>
      <c r="C1239" s="298" t="s">
        <v>5724</v>
      </c>
      <c r="D1239" s="299" t="s">
        <v>5725</v>
      </c>
      <c r="E1239" s="290">
        <v>0.0</v>
      </c>
      <c r="F1239" s="290">
        <v>0.0</v>
      </c>
      <c r="G1239" s="290" t="s">
        <v>86</v>
      </c>
      <c r="H1239" s="292" t="s">
        <v>5726</v>
      </c>
      <c r="I1239" s="117" t="s">
        <v>5727</v>
      </c>
      <c r="J1239" s="293"/>
      <c r="K1239" s="293"/>
      <c r="L1239" s="293"/>
      <c r="M1239" s="263"/>
      <c r="N1239" s="290">
        <v>0.0</v>
      </c>
      <c r="O1239" s="395">
        <v>0.0</v>
      </c>
      <c r="P1239" s="294"/>
      <c r="Q1239" s="294"/>
      <c r="R1239" s="294"/>
      <c r="S1239" s="263"/>
      <c r="T1239" s="263"/>
      <c r="U1239" s="263"/>
      <c r="V1239" s="263"/>
      <c r="W1239" s="263"/>
      <c r="X1239" s="263"/>
      <c r="Y1239" s="295"/>
      <c r="Z1239" s="296">
        <v>1.09</v>
      </c>
      <c r="AA1239" s="290" t="s">
        <v>111</v>
      </c>
      <c r="AB1239" s="71" t="s">
        <v>5728</v>
      </c>
      <c r="AC1239" s="72" t="s">
        <v>3370</v>
      </c>
      <c r="AD1239" s="72" t="s">
        <v>99</v>
      </c>
      <c r="AE1239" s="74" t="str">
        <f t="shared" si="57"/>
        <v>12</v>
      </c>
      <c r="AF1239" s="74">
        <v>0.73</v>
      </c>
      <c r="AG1239" s="80">
        <f t="shared" si="148"/>
        <v>1.0585</v>
      </c>
      <c r="AH1239" s="55">
        <f t="shared" si="2"/>
        <v>-0.981</v>
      </c>
      <c r="AI1239" s="55">
        <f t="shared" si="9"/>
        <v>1.022</v>
      </c>
      <c r="AJ1239" s="41">
        <f t="shared" si="3"/>
        <v>0.3302752294</v>
      </c>
      <c r="AK1239" s="501"/>
      <c r="AL1239" s="501"/>
      <c r="AM1239" s="501"/>
      <c r="AN1239" s="501"/>
      <c r="AO1239" s="501"/>
      <c r="AP1239" s="501"/>
      <c r="AQ1239" s="501"/>
      <c r="AR1239" s="501"/>
    </row>
    <row r="1240" ht="15.75" customHeight="1">
      <c r="A1240" s="297"/>
      <c r="B1240" s="143" t="s">
        <v>45</v>
      </c>
      <c r="C1240" s="298" t="s">
        <v>5729</v>
      </c>
      <c r="D1240" s="299" t="s">
        <v>5730</v>
      </c>
      <c r="E1240" s="290">
        <v>0.0</v>
      </c>
      <c r="F1240" s="290">
        <v>0.0</v>
      </c>
      <c r="G1240" s="290" t="s">
        <v>86</v>
      </c>
      <c r="H1240" s="292" t="s">
        <v>5731</v>
      </c>
      <c r="I1240" s="117" t="s">
        <v>5732</v>
      </c>
      <c r="J1240" s="293"/>
      <c r="K1240" s="293"/>
      <c r="L1240" s="293"/>
      <c r="M1240" s="263"/>
      <c r="N1240" s="290">
        <v>0.0</v>
      </c>
      <c r="O1240" s="395">
        <v>0.0</v>
      </c>
      <c r="P1240" s="294"/>
      <c r="Q1240" s="294"/>
      <c r="R1240" s="294"/>
      <c r="S1240" s="263"/>
      <c r="T1240" s="263"/>
      <c r="U1240" s="263"/>
      <c r="V1240" s="263"/>
      <c r="W1240" s="263"/>
      <c r="X1240" s="263"/>
      <c r="Y1240" s="295"/>
      <c r="Z1240" s="296">
        <v>1.0</v>
      </c>
      <c r="AA1240" s="290" t="s">
        <v>167</v>
      </c>
      <c r="AB1240" s="71" t="s">
        <v>5733</v>
      </c>
      <c r="AC1240" s="72" t="s">
        <v>3370</v>
      </c>
      <c r="AD1240" s="72" t="s">
        <v>99</v>
      </c>
      <c r="AE1240" s="74" t="str">
        <f t="shared" si="57"/>
        <v>12</v>
      </c>
      <c r="AF1240" s="74">
        <v>0.69</v>
      </c>
      <c r="AG1240" s="80">
        <f t="shared" si="148"/>
        <v>1.0005</v>
      </c>
      <c r="AH1240" s="55">
        <f t="shared" si="2"/>
        <v>-0.9</v>
      </c>
      <c r="AI1240" s="55">
        <f t="shared" si="9"/>
        <v>0.966</v>
      </c>
      <c r="AJ1240" s="41">
        <f t="shared" si="3"/>
        <v>0.31</v>
      </c>
      <c r="AK1240" s="501"/>
      <c r="AL1240" s="501"/>
      <c r="AM1240" s="501"/>
      <c r="AN1240" s="501"/>
      <c r="AO1240" s="501"/>
      <c r="AP1240" s="501"/>
      <c r="AQ1240" s="501"/>
      <c r="AR1240" s="501"/>
    </row>
    <row r="1241" ht="15.75" customHeight="1">
      <c r="A1241" s="297"/>
      <c r="B1241" s="143" t="s">
        <v>45</v>
      </c>
      <c r="C1241" s="298" t="s">
        <v>5734</v>
      </c>
      <c r="D1241" s="299" t="s">
        <v>5735</v>
      </c>
      <c r="E1241" s="290">
        <v>0.0</v>
      </c>
      <c r="F1241" s="290">
        <v>0.0</v>
      </c>
      <c r="G1241" s="290" t="s">
        <v>86</v>
      </c>
      <c r="H1241" s="292" t="s">
        <v>5736</v>
      </c>
      <c r="I1241" s="117" t="s">
        <v>5737</v>
      </c>
      <c r="J1241" s="293"/>
      <c r="K1241" s="293"/>
      <c r="L1241" s="293"/>
      <c r="M1241" s="263"/>
      <c r="N1241" s="290">
        <v>0.0</v>
      </c>
      <c r="O1241" s="395">
        <v>0.0</v>
      </c>
      <c r="P1241" s="294"/>
      <c r="Q1241" s="294"/>
      <c r="R1241" s="294"/>
      <c r="S1241" s="263"/>
      <c r="T1241" s="263"/>
      <c r="U1241" s="263"/>
      <c r="V1241" s="263"/>
      <c r="W1241" s="263"/>
      <c r="X1241" s="263"/>
      <c r="Y1241" s="295"/>
      <c r="Z1241" s="296">
        <v>0.89</v>
      </c>
      <c r="AA1241" s="290" t="s">
        <v>167</v>
      </c>
      <c r="AB1241" s="71" t="s">
        <v>5738</v>
      </c>
      <c r="AC1241" s="72" t="s">
        <v>3370</v>
      </c>
      <c r="AD1241" s="72" t="s">
        <v>99</v>
      </c>
      <c r="AE1241" s="74" t="str">
        <f t="shared" si="57"/>
        <v>12</v>
      </c>
      <c r="AF1241" s="74">
        <v>0.59</v>
      </c>
      <c r="AG1241" s="80">
        <f t="shared" si="148"/>
        <v>0.8555</v>
      </c>
      <c r="AH1241" s="55">
        <f t="shared" si="2"/>
        <v>-0.801</v>
      </c>
      <c r="AI1241" s="55">
        <f t="shared" si="9"/>
        <v>0.826</v>
      </c>
      <c r="AJ1241" s="41">
        <f t="shared" si="3"/>
        <v>0.3370786517</v>
      </c>
      <c r="AK1241" s="501"/>
      <c r="AL1241" s="501"/>
      <c r="AM1241" s="501"/>
      <c r="AN1241" s="501"/>
      <c r="AO1241" s="501"/>
      <c r="AP1241" s="501"/>
      <c r="AQ1241" s="501"/>
      <c r="AR1241" s="501"/>
    </row>
    <row r="1242" ht="15.75" customHeight="1">
      <c r="A1242" s="297"/>
      <c r="B1242" s="143" t="s">
        <v>45</v>
      </c>
      <c r="C1242" s="298" t="s">
        <v>5739</v>
      </c>
      <c r="D1242" s="299" t="s">
        <v>5740</v>
      </c>
      <c r="E1242" s="290">
        <v>0.0</v>
      </c>
      <c r="F1242" s="290">
        <v>0.0</v>
      </c>
      <c r="G1242" s="290" t="s">
        <v>86</v>
      </c>
      <c r="H1242" s="292" t="s">
        <v>5741</v>
      </c>
      <c r="I1242" s="117" t="s">
        <v>5742</v>
      </c>
      <c r="J1242" s="293"/>
      <c r="K1242" s="293"/>
      <c r="L1242" s="293"/>
      <c r="M1242" s="263"/>
      <c r="N1242" s="290">
        <v>0.0</v>
      </c>
      <c r="O1242" s="395">
        <v>0.0</v>
      </c>
      <c r="P1242" s="294"/>
      <c r="Q1242" s="294"/>
      <c r="R1242" s="294"/>
      <c r="S1242" s="263"/>
      <c r="T1242" s="263"/>
      <c r="U1242" s="263"/>
      <c r="V1242" s="263"/>
      <c r="W1242" s="263"/>
      <c r="X1242" s="263"/>
      <c r="Y1242" s="295"/>
      <c r="Z1242" s="296">
        <v>1.19</v>
      </c>
      <c r="AA1242" s="290" t="s">
        <v>1712</v>
      </c>
      <c r="AB1242" s="71" t="s">
        <v>5743</v>
      </c>
      <c r="AC1242" s="72" t="s">
        <v>3370</v>
      </c>
      <c r="AD1242" s="72" t="s">
        <v>99</v>
      </c>
      <c r="AE1242" s="74" t="str">
        <f t="shared" si="57"/>
        <v>12</v>
      </c>
      <c r="AF1242" s="74">
        <v>0.78</v>
      </c>
      <c r="AG1242" s="80">
        <f t="shared" si="148"/>
        <v>1.131</v>
      </c>
      <c r="AH1242" s="55">
        <f t="shared" si="2"/>
        <v>-1.071</v>
      </c>
      <c r="AI1242" s="55">
        <f t="shared" si="9"/>
        <v>1.092</v>
      </c>
      <c r="AJ1242" s="41">
        <f t="shared" si="3"/>
        <v>0.3445378151</v>
      </c>
      <c r="AK1242" s="501"/>
      <c r="AL1242" s="501"/>
      <c r="AM1242" s="501"/>
      <c r="AN1242" s="501"/>
      <c r="AO1242" s="501"/>
      <c r="AP1242" s="501"/>
      <c r="AQ1242" s="501"/>
      <c r="AR1242" s="501"/>
    </row>
    <row r="1243" ht="15.75" customHeight="1">
      <c r="A1243" s="297"/>
      <c r="B1243" s="143" t="s">
        <v>45</v>
      </c>
      <c r="C1243" s="298" t="s">
        <v>5744</v>
      </c>
      <c r="D1243" s="299" t="s">
        <v>5745</v>
      </c>
      <c r="E1243" s="290">
        <v>0.0</v>
      </c>
      <c r="F1243" s="290">
        <v>0.0</v>
      </c>
      <c r="G1243" s="290" t="s">
        <v>86</v>
      </c>
      <c r="H1243" s="292" t="s">
        <v>5746</v>
      </c>
      <c r="I1243" s="117" t="s">
        <v>5747</v>
      </c>
      <c r="J1243" s="293"/>
      <c r="K1243" s="293"/>
      <c r="L1243" s="293"/>
      <c r="M1243" s="263"/>
      <c r="N1243" s="290">
        <v>0.0</v>
      </c>
      <c r="O1243" s="395">
        <v>0.0</v>
      </c>
      <c r="P1243" s="294"/>
      <c r="Q1243" s="294"/>
      <c r="R1243" s="294"/>
      <c r="S1243" s="263"/>
      <c r="T1243" s="263"/>
      <c r="U1243" s="263"/>
      <c r="V1243" s="263"/>
      <c r="W1243" s="263"/>
      <c r="X1243" s="263"/>
      <c r="Y1243" s="295"/>
      <c r="Z1243" s="296">
        <v>0.75</v>
      </c>
      <c r="AA1243" s="290" t="s">
        <v>97</v>
      </c>
      <c r="AB1243" s="71" t="s">
        <v>5748</v>
      </c>
      <c r="AC1243" s="72" t="s">
        <v>3370</v>
      </c>
      <c r="AD1243" s="72" t="s">
        <v>99</v>
      </c>
      <c r="AE1243" s="74" t="str">
        <f t="shared" si="57"/>
        <v>12</v>
      </c>
      <c r="AF1243" s="74">
        <v>0.49</v>
      </c>
      <c r="AG1243" s="80">
        <f t="shared" si="148"/>
        <v>0.7105</v>
      </c>
      <c r="AH1243" s="55">
        <f t="shared" si="2"/>
        <v>-0.675</v>
      </c>
      <c r="AI1243" s="55">
        <f t="shared" si="9"/>
        <v>0.686</v>
      </c>
      <c r="AJ1243" s="41">
        <f t="shared" si="3"/>
        <v>0.3466666667</v>
      </c>
      <c r="AK1243" s="520"/>
      <c r="AL1243" s="520"/>
      <c r="AM1243" s="520"/>
      <c r="AN1243" s="520"/>
      <c r="AO1243" s="520"/>
      <c r="AP1243" s="520"/>
      <c r="AQ1243" s="520"/>
      <c r="AR1243" s="520"/>
    </row>
    <row r="1244" ht="15.75" customHeight="1">
      <c r="A1244" s="297"/>
      <c r="B1244" s="143" t="s">
        <v>45</v>
      </c>
      <c r="C1244" s="298" t="s">
        <v>5749</v>
      </c>
      <c r="D1244" s="299" t="s">
        <v>5750</v>
      </c>
      <c r="E1244" s="290">
        <v>0.0</v>
      </c>
      <c r="F1244" s="290">
        <v>0.0</v>
      </c>
      <c r="G1244" s="290" t="s">
        <v>86</v>
      </c>
      <c r="H1244" s="299" t="s">
        <v>5751</v>
      </c>
      <c r="I1244" s="117" t="s">
        <v>5752</v>
      </c>
      <c r="J1244" s="293"/>
      <c r="K1244" s="293"/>
      <c r="L1244" s="293"/>
      <c r="M1244" s="263"/>
      <c r="N1244" s="290">
        <v>0.0</v>
      </c>
      <c r="O1244" s="395">
        <v>0.0</v>
      </c>
      <c r="P1244" s="294"/>
      <c r="Q1244" s="294"/>
      <c r="R1244" s="294"/>
      <c r="S1244" s="263"/>
      <c r="T1244" s="263"/>
      <c r="U1244" s="263"/>
      <c r="V1244" s="263"/>
      <c r="W1244" s="263"/>
      <c r="X1244" s="263"/>
      <c r="Y1244" s="295"/>
      <c r="Z1244" s="296">
        <v>0.45</v>
      </c>
      <c r="AA1244" s="290" t="s">
        <v>298</v>
      </c>
      <c r="AB1244" s="71" t="s">
        <v>5753</v>
      </c>
      <c r="AC1244" s="72" t="s">
        <v>3370</v>
      </c>
      <c r="AD1244" s="72" t="s">
        <v>99</v>
      </c>
      <c r="AE1244" s="74" t="str">
        <f t="shared" si="57"/>
        <v>12</v>
      </c>
      <c r="AF1244" s="74">
        <v>0.03</v>
      </c>
      <c r="AG1244" s="80">
        <f t="shared" si="148"/>
        <v>0.0435</v>
      </c>
      <c r="AH1244" s="55">
        <f t="shared" si="2"/>
        <v>-0.405</v>
      </c>
      <c r="AI1244" s="55">
        <f t="shared" si="9"/>
        <v>0.042</v>
      </c>
      <c r="AJ1244" s="41">
        <f t="shared" si="3"/>
        <v>0.9333333333</v>
      </c>
      <c r="AK1244" s="500"/>
      <c r="AL1244" s="500"/>
      <c r="AM1244" s="500"/>
      <c r="AN1244" s="500"/>
      <c r="AO1244" s="500"/>
      <c r="AP1244" s="500"/>
      <c r="AQ1244" s="500"/>
      <c r="AR1244" s="500"/>
    </row>
    <row r="1245" ht="15.75" customHeight="1">
      <c r="A1245" s="297"/>
      <c r="B1245" s="143" t="s">
        <v>45</v>
      </c>
      <c r="C1245" s="298" t="s">
        <v>5754</v>
      </c>
      <c r="D1245" s="299" t="s">
        <v>5755</v>
      </c>
      <c r="E1245" s="290">
        <v>0.0</v>
      </c>
      <c r="F1245" s="290">
        <v>0.0</v>
      </c>
      <c r="G1245" s="290" t="s">
        <v>86</v>
      </c>
      <c r="H1245" s="299" t="s">
        <v>5755</v>
      </c>
      <c r="I1245" s="117" t="s">
        <v>5756</v>
      </c>
      <c r="J1245" s="293"/>
      <c r="K1245" s="293"/>
      <c r="L1245" s="293"/>
      <c r="M1245" s="263"/>
      <c r="N1245" s="290">
        <v>0.0</v>
      </c>
      <c r="O1245" s="395">
        <v>0.0</v>
      </c>
      <c r="P1245" s="294"/>
      <c r="Q1245" s="294"/>
      <c r="R1245" s="294"/>
      <c r="S1245" s="263"/>
      <c r="T1245" s="263"/>
      <c r="U1245" s="263"/>
      <c r="V1245" s="263"/>
      <c r="W1245" s="263"/>
      <c r="X1245" s="263"/>
      <c r="Y1245" s="295"/>
      <c r="Z1245" s="296">
        <v>0.45</v>
      </c>
      <c r="AA1245" s="290" t="s">
        <v>298</v>
      </c>
      <c r="AB1245" s="71" t="s">
        <v>5757</v>
      </c>
      <c r="AC1245" s="72" t="s">
        <v>3370</v>
      </c>
      <c r="AD1245" s="72" t="s">
        <v>99</v>
      </c>
      <c r="AE1245" s="74" t="str">
        <f t="shared" si="57"/>
        <v>12</v>
      </c>
      <c r="AF1245" s="74">
        <v>0.03</v>
      </c>
      <c r="AG1245" s="80">
        <f t="shared" si="148"/>
        <v>0.0435</v>
      </c>
      <c r="AH1245" s="55">
        <f t="shared" si="2"/>
        <v>-0.405</v>
      </c>
      <c r="AI1245" s="55">
        <f t="shared" si="9"/>
        <v>0.042</v>
      </c>
      <c r="AJ1245" s="41">
        <f t="shared" si="3"/>
        <v>0.9333333333</v>
      </c>
      <c r="AK1245" s="500"/>
      <c r="AL1245" s="500"/>
      <c r="AM1245" s="500"/>
      <c r="AN1245" s="500"/>
      <c r="AO1245" s="500"/>
      <c r="AP1245" s="500"/>
      <c r="AQ1245" s="500"/>
      <c r="AR1245" s="500"/>
    </row>
    <row r="1246" ht="15.75" customHeight="1">
      <c r="A1246" s="297"/>
      <c r="B1246" s="143" t="s">
        <v>45</v>
      </c>
      <c r="C1246" s="298" t="s">
        <v>5758</v>
      </c>
      <c r="D1246" s="299" t="s">
        <v>5759</v>
      </c>
      <c r="E1246" s="290">
        <v>0.0</v>
      </c>
      <c r="F1246" s="290">
        <v>0.0</v>
      </c>
      <c r="G1246" s="290" t="s">
        <v>86</v>
      </c>
      <c r="H1246" s="299" t="s">
        <v>5759</v>
      </c>
      <c r="I1246" s="117" t="s">
        <v>5760</v>
      </c>
      <c r="J1246" s="293"/>
      <c r="K1246" s="293"/>
      <c r="L1246" s="293"/>
      <c r="M1246" s="263"/>
      <c r="N1246" s="290">
        <v>0.0</v>
      </c>
      <c r="O1246" s="395">
        <v>0.0</v>
      </c>
      <c r="P1246" s="294"/>
      <c r="Q1246" s="294"/>
      <c r="R1246" s="294"/>
      <c r="S1246" s="263"/>
      <c r="T1246" s="263"/>
      <c r="U1246" s="263"/>
      <c r="V1246" s="263"/>
      <c r="W1246" s="263"/>
      <c r="X1246" s="263"/>
      <c r="Y1246" s="295"/>
      <c r="Z1246" s="296">
        <v>1.69</v>
      </c>
      <c r="AA1246" s="290" t="s">
        <v>167</v>
      </c>
      <c r="AB1246" s="71" t="s">
        <v>5761</v>
      </c>
      <c r="AC1246" s="72" t="s">
        <v>3370</v>
      </c>
      <c r="AD1246" s="72" t="s">
        <v>92</v>
      </c>
      <c r="AE1246" s="74" t="str">
        <f t="shared" si="57"/>
        <v>6</v>
      </c>
      <c r="AF1246" s="74">
        <v>1.16</v>
      </c>
      <c r="AG1246" s="80">
        <f t="shared" si="148"/>
        <v>1.682</v>
      </c>
      <c r="AH1246" s="55">
        <f t="shared" si="2"/>
        <v>-1.521</v>
      </c>
      <c r="AI1246" s="55">
        <f t="shared" si="9"/>
        <v>1.624</v>
      </c>
      <c r="AJ1246" s="41">
        <f t="shared" si="3"/>
        <v>0.3136094675</v>
      </c>
      <c r="AK1246" s="500"/>
      <c r="AL1246" s="500"/>
      <c r="AM1246" s="500"/>
      <c r="AN1246" s="500"/>
      <c r="AO1246" s="500"/>
      <c r="AP1246" s="500"/>
      <c r="AQ1246" s="500"/>
      <c r="AR1246" s="500"/>
    </row>
    <row r="1247" ht="15.75" customHeight="1">
      <c r="A1247" s="220"/>
      <c r="B1247" s="148" t="s">
        <v>45</v>
      </c>
      <c r="C1247" s="347" t="s">
        <v>5762</v>
      </c>
      <c r="D1247" s="87" t="s">
        <v>5763</v>
      </c>
      <c r="E1247" s="300">
        <v>1.0</v>
      </c>
      <c r="F1247" s="300">
        <v>0.0</v>
      </c>
      <c r="G1247" s="300" t="s">
        <v>47</v>
      </c>
      <c r="H1247" s="87" t="s">
        <v>5764</v>
      </c>
      <c r="I1247" s="230" t="s">
        <v>5765</v>
      </c>
      <c r="J1247" s="302"/>
      <c r="K1247" s="302"/>
      <c r="L1247" s="302"/>
      <c r="M1247" s="255"/>
      <c r="N1247" s="300">
        <v>1.0</v>
      </c>
      <c r="O1247" s="398">
        <v>1000.0</v>
      </c>
      <c r="P1247" s="303"/>
      <c r="Q1247" s="303"/>
      <c r="R1247" s="303"/>
      <c r="S1247" s="255"/>
      <c r="T1247" s="255"/>
      <c r="U1247" s="255"/>
      <c r="V1247" s="255"/>
      <c r="W1247" s="255"/>
      <c r="X1247" s="255"/>
      <c r="Y1247" s="277"/>
      <c r="Z1247" s="304">
        <v>1.15</v>
      </c>
      <c r="AA1247" s="300" t="s">
        <v>167</v>
      </c>
      <c r="AB1247" s="53" t="s">
        <v>5766</v>
      </c>
      <c r="AC1247" s="54" t="s">
        <v>3370</v>
      </c>
      <c r="AD1247" s="54" t="s">
        <v>99</v>
      </c>
      <c r="AE1247" s="55" t="str">
        <f t="shared" si="57"/>
        <v>12</v>
      </c>
      <c r="AF1247" s="55">
        <v>0.77</v>
      </c>
      <c r="AG1247" s="56">
        <f>AF1247*0.4+AF1247</f>
        <v>1.078</v>
      </c>
      <c r="AH1247" s="55">
        <f t="shared" si="2"/>
        <v>-1.035</v>
      </c>
      <c r="AI1247" s="55">
        <f t="shared" si="9"/>
        <v>1.078</v>
      </c>
      <c r="AJ1247" s="41">
        <f t="shared" si="3"/>
        <v>0.3304347826</v>
      </c>
      <c r="AK1247" s="501"/>
      <c r="AL1247" s="501"/>
      <c r="AM1247" s="501"/>
      <c r="AN1247" s="501"/>
      <c r="AO1247" s="501"/>
      <c r="AP1247" s="501"/>
      <c r="AQ1247" s="501"/>
      <c r="AR1247" s="501"/>
    </row>
    <row r="1248" ht="15.75" customHeight="1">
      <c r="A1248" s="297"/>
      <c r="B1248" s="143" t="s">
        <v>45</v>
      </c>
      <c r="C1248" s="298" t="s">
        <v>5767</v>
      </c>
      <c r="D1248" s="299" t="s">
        <v>5768</v>
      </c>
      <c r="E1248" s="290">
        <v>0.0</v>
      </c>
      <c r="F1248" s="290">
        <v>0.0</v>
      </c>
      <c r="G1248" s="290" t="s">
        <v>86</v>
      </c>
      <c r="H1248" s="299" t="s">
        <v>5769</v>
      </c>
      <c r="I1248" s="117" t="s">
        <v>5770</v>
      </c>
      <c r="J1248" s="293"/>
      <c r="K1248" s="293"/>
      <c r="L1248" s="293"/>
      <c r="M1248" s="263"/>
      <c r="N1248" s="290">
        <v>0.0</v>
      </c>
      <c r="O1248" s="395">
        <v>0.0</v>
      </c>
      <c r="P1248" s="294"/>
      <c r="Q1248" s="294"/>
      <c r="R1248" s="294"/>
      <c r="S1248" s="263"/>
      <c r="T1248" s="263"/>
      <c r="U1248" s="263"/>
      <c r="V1248" s="263"/>
      <c r="W1248" s="263"/>
      <c r="X1248" s="263"/>
      <c r="Y1248" s="295"/>
      <c r="Z1248" s="296">
        <v>0.49</v>
      </c>
      <c r="AA1248" s="290" t="s">
        <v>262</v>
      </c>
      <c r="AB1248" s="71" t="s">
        <v>5771</v>
      </c>
      <c r="AC1248" s="72" t="s">
        <v>3370</v>
      </c>
      <c r="AD1248" s="72" t="s">
        <v>99</v>
      </c>
      <c r="AE1248" s="74" t="str">
        <f t="shared" si="57"/>
        <v>12</v>
      </c>
      <c r="AF1248" s="74">
        <v>0.31</v>
      </c>
      <c r="AG1248" s="80">
        <f t="shared" ref="AG1248:AG1250" si="149">AF1248*0.45+AF1248</f>
        <v>0.4495</v>
      </c>
      <c r="AH1248" s="55">
        <f t="shared" si="2"/>
        <v>-0.441</v>
      </c>
      <c r="AI1248" s="55">
        <f t="shared" si="9"/>
        <v>0.434</v>
      </c>
      <c r="AJ1248" s="41">
        <f t="shared" si="3"/>
        <v>0.3673469388</v>
      </c>
      <c r="AK1248" s="500"/>
      <c r="AL1248" s="500"/>
      <c r="AM1248" s="500"/>
      <c r="AN1248" s="500"/>
      <c r="AO1248" s="500"/>
      <c r="AP1248" s="500"/>
      <c r="AQ1248" s="500"/>
      <c r="AR1248" s="500"/>
    </row>
    <row r="1249" ht="15.75" customHeight="1">
      <c r="A1249" s="297"/>
      <c r="B1249" s="143" t="s">
        <v>45</v>
      </c>
      <c r="C1249" s="298" t="s">
        <v>5772</v>
      </c>
      <c r="D1249" s="299" t="s">
        <v>5773</v>
      </c>
      <c r="E1249" s="290">
        <v>0.0</v>
      </c>
      <c r="F1249" s="290">
        <v>0.0</v>
      </c>
      <c r="G1249" s="290" t="s">
        <v>86</v>
      </c>
      <c r="H1249" s="292" t="s">
        <v>5774</v>
      </c>
      <c r="I1249" s="117" t="s">
        <v>5775</v>
      </c>
      <c r="J1249" s="293"/>
      <c r="K1249" s="293"/>
      <c r="L1249" s="293"/>
      <c r="M1249" s="263"/>
      <c r="N1249" s="290">
        <v>0.0</v>
      </c>
      <c r="O1249" s="395">
        <v>0.0</v>
      </c>
      <c r="P1249" s="294"/>
      <c r="Q1249" s="294"/>
      <c r="R1249" s="294"/>
      <c r="S1249" s="263"/>
      <c r="T1249" s="263"/>
      <c r="U1249" s="263"/>
      <c r="V1249" s="263"/>
      <c r="W1249" s="263"/>
      <c r="X1249" s="263"/>
      <c r="Y1249" s="295"/>
      <c r="Z1249" s="296">
        <v>2.25</v>
      </c>
      <c r="AA1249" s="290" t="s">
        <v>187</v>
      </c>
      <c r="AB1249" s="71" t="s">
        <v>5776</v>
      </c>
      <c r="AC1249" s="72" t="s">
        <v>3370</v>
      </c>
      <c r="AD1249" s="72" t="s">
        <v>92</v>
      </c>
      <c r="AE1249" s="74" t="str">
        <f t="shared" si="57"/>
        <v>6</v>
      </c>
      <c r="AF1249" s="74">
        <v>1.54</v>
      </c>
      <c r="AG1249" s="80">
        <f t="shared" si="149"/>
        <v>2.233</v>
      </c>
      <c r="AH1249" s="55">
        <f t="shared" si="2"/>
        <v>-2.025</v>
      </c>
      <c r="AI1249" s="55">
        <f t="shared" si="9"/>
        <v>2.156</v>
      </c>
      <c r="AJ1249" s="41">
        <f t="shared" si="3"/>
        <v>0.3155555556</v>
      </c>
      <c r="AK1249" s="500"/>
      <c r="AL1249" s="500"/>
      <c r="AM1249" s="500"/>
      <c r="AN1249" s="500"/>
      <c r="AO1249" s="500"/>
      <c r="AP1249" s="500"/>
      <c r="AQ1249" s="500"/>
      <c r="AR1249" s="500"/>
    </row>
    <row r="1250" ht="15.75" customHeight="1">
      <c r="A1250" s="297"/>
      <c r="B1250" s="143" t="s">
        <v>45</v>
      </c>
      <c r="C1250" s="298" t="s">
        <v>5777</v>
      </c>
      <c r="D1250" s="299" t="s">
        <v>5778</v>
      </c>
      <c r="E1250" s="290">
        <v>0.0</v>
      </c>
      <c r="F1250" s="290">
        <v>0.0</v>
      </c>
      <c r="G1250" s="290" t="s">
        <v>86</v>
      </c>
      <c r="H1250" s="292" t="s">
        <v>5779</v>
      </c>
      <c r="I1250" s="117" t="s">
        <v>5780</v>
      </c>
      <c r="J1250" s="293"/>
      <c r="K1250" s="293"/>
      <c r="L1250" s="293"/>
      <c r="M1250" s="263"/>
      <c r="N1250" s="290">
        <v>0.0</v>
      </c>
      <c r="O1250" s="395">
        <v>0.0</v>
      </c>
      <c r="P1250" s="294"/>
      <c r="Q1250" s="294"/>
      <c r="R1250" s="294"/>
      <c r="S1250" s="263"/>
      <c r="T1250" s="263"/>
      <c r="U1250" s="263"/>
      <c r="V1250" s="263"/>
      <c r="W1250" s="263"/>
      <c r="X1250" s="263"/>
      <c r="Y1250" s="295"/>
      <c r="Z1250" s="296">
        <v>2.09</v>
      </c>
      <c r="AA1250" s="290" t="s">
        <v>111</v>
      </c>
      <c r="AB1250" s="71" t="s">
        <v>5781</v>
      </c>
      <c r="AC1250" s="72" t="s">
        <v>3370</v>
      </c>
      <c r="AD1250" s="72" t="s">
        <v>99</v>
      </c>
      <c r="AE1250" s="74" t="str">
        <f t="shared" si="57"/>
        <v>12</v>
      </c>
      <c r="AF1250" s="74">
        <v>1.39</v>
      </c>
      <c r="AG1250" s="80">
        <f t="shared" si="149"/>
        <v>2.0155</v>
      </c>
      <c r="AH1250" s="55">
        <f t="shared" si="2"/>
        <v>-1.881</v>
      </c>
      <c r="AI1250" s="55">
        <f t="shared" si="9"/>
        <v>1.946</v>
      </c>
      <c r="AJ1250" s="41">
        <f t="shared" si="3"/>
        <v>0.3349282297</v>
      </c>
      <c r="AK1250" s="500"/>
      <c r="AL1250" s="500"/>
      <c r="AM1250" s="500"/>
      <c r="AN1250" s="500"/>
      <c r="AO1250" s="500"/>
      <c r="AP1250" s="500"/>
      <c r="AQ1250" s="500"/>
      <c r="AR1250" s="500"/>
    </row>
    <row r="1251" ht="15.75" customHeight="1">
      <c r="A1251" s="220"/>
      <c r="B1251" s="148" t="s">
        <v>45</v>
      </c>
      <c r="C1251" s="347" t="s">
        <v>5782</v>
      </c>
      <c r="D1251" s="87" t="s">
        <v>5783</v>
      </c>
      <c r="E1251" s="300">
        <v>1.0</v>
      </c>
      <c r="F1251" s="300">
        <v>0.0</v>
      </c>
      <c r="G1251" s="300" t="s">
        <v>47</v>
      </c>
      <c r="H1251" s="94" t="s">
        <v>5784</v>
      </c>
      <c r="I1251" s="230" t="s">
        <v>5785</v>
      </c>
      <c r="J1251" s="302"/>
      <c r="K1251" s="302"/>
      <c r="L1251" s="302"/>
      <c r="M1251" s="255"/>
      <c r="N1251" s="300">
        <v>1.0</v>
      </c>
      <c r="O1251" s="398">
        <v>1000.0</v>
      </c>
      <c r="P1251" s="303"/>
      <c r="Q1251" s="303"/>
      <c r="R1251" s="303"/>
      <c r="S1251" s="255"/>
      <c r="T1251" s="255"/>
      <c r="U1251" s="255"/>
      <c r="V1251" s="255"/>
      <c r="W1251" s="255"/>
      <c r="X1251" s="255"/>
      <c r="Y1251" s="277"/>
      <c r="Z1251" s="304">
        <v>2.25</v>
      </c>
      <c r="AA1251" s="300" t="s">
        <v>89</v>
      </c>
      <c r="AB1251" s="84" t="s">
        <v>3738</v>
      </c>
      <c r="AC1251" s="54" t="s">
        <v>3370</v>
      </c>
      <c r="AD1251" s="54" t="s">
        <v>92</v>
      </c>
      <c r="AE1251" s="55" t="str">
        <f t="shared" si="57"/>
        <v>6</v>
      </c>
      <c r="AF1251" s="55">
        <v>1.5</v>
      </c>
      <c r="AG1251" s="56">
        <f>AF1251*0.43+AF1251</f>
        <v>2.145</v>
      </c>
      <c r="AH1251" s="55">
        <f t="shared" si="2"/>
        <v>-2.025</v>
      </c>
      <c r="AI1251" s="55">
        <f t="shared" si="9"/>
        <v>2.1</v>
      </c>
      <c r="AJ1251" s="41">
        <f t="shared" si="3"/>
        <v>0.3333333333</v>
      </c>
      <c r="AK1251" s="501"/>
      <c r="AL1251" s="501"/>
      <c r="AM1251" s="501"/>
      <c r="AN1251" s="501"/>
      <c r="AO1251" s="501"/>
      <c r="AP1251" s="501"/>
      <c r="AQ1251" s="501"/>
      <c r="AR1251" s="501"/>
    </row>
    <row r="1252" ht="15.75" customHeight="1">
      <c r="A1252" s="297"/>
      <c r="B1252" s="143" t="s">
        <v>45</v>
      </c>
      <c r="C1252" s="298" t="s">
        <v>5786</v>
      </c>
      <c r="D1252" s="299" t="s">
        <v>5787</v>
      </c>
      <c r="E1252" s="290">
        <v>0.0</v>
      </c>
      <c r="F1252" s="290">
        <v>0.0</v>
      </c>
      <c r="G1252" s="290" t="s">
        <v>86</v>
      </c>
      <c r="H1252" s="299" t="s">
        <v>5788</v>
      </c>
      <c r="I1252" s="117" t="s">
        <v>5789</v>
      </c>
      <c r="J1252" s="293"/>
      <c r="K1252" s="293"/>
      <c r="L1252" s="293"/>
      <c r="M1252" s="263"/>
      <c r="N1252" s="290">
        <v>0.0</v>
      </c>
      <c r="O1252" s="395">
        <v>0.0</v>
      </c>
      <c r="P1252" s="294"/>
      <c r="Q1252" s="294"/>
      <c r="R1252" s="294"/>
      <c r="S1252" s="263"/>
      <c r="T1252" s="263"/>
      <c r="U1252" s="263"/>
      <c r="V1252" s="263"/>
      <c r="W1252" s="263"/>
      <c r="X1252" s="263"/>
      <c r="Y1252" s="295"/>
      <c r="Z1252" s="296">
        <v>0.79</v>
      </c>
      <c r="AA1252" s="290" t="s">
        <v>262</v>
      </c>
      <c r="AB1252" s="71" t="s">
        <v>3412</v>
      </c>
      <c r="AC1252" s="72" t="s">
        <v>3370</v>
      </c>
      <c r="AD1252" s="72" t="s">
        <v>99</v>
      </c>
      <c r="AE1252" s="74" t="str">
        <f t="shared" si="57"/>
        <v>12</v>
      </c>
      <c r="AF1252" s="74">
        <v>0.54</v>
      </c>
      <c r="AG1252" s="75">
        <f>AF1252*0.4+AF1252</f>
        <v>0.756</v>
      </c>
      <c r="AH1252" s="74">
        <f t="shared" si="2"/>
        <v>-0.711</v>
      </c>
      <c r="AI1252" s="74">
        <f t="shared" si="9"/>
        <v>0.756</v>
      </c>
      <c r="AJ1252" s="41">
        <f t="shared" si="3"/>
        <v>0.3164556962</v>
      </c>
      <c r="AK1252" s="500"/>
      <c r="AL1252" s="500"/>
      <c r="AM1252" s="500"/>
      <c r="AN1252" s="500"/>
      <c r="AO1252" s="500"/>
      <c r="AP1252" s="500"/>
      <c r="AQ1252" s="500"/>
      <c r="AR1252" s="500"/>
    </row>
    <row r="1253" ht="15.75" customHeight="1">
      <c r="A1253" s="297"/>
      <c r="B1253" s="143" t="s">
        <v>45</v>
      </c>
      <c r="C1253" s="298" t="s">
        <v>5790</v>
      </c>
      <c r="D1253" s="299" t="s">
        <v>5791</v>
      </c>
      <c r="E1253" s="290">
        <v>0.0</v>
      </c>
      <c r="F1253" s="290">
        <v>0.0</v>
      </c>
      <c r="G1253" s="290" t="s">
        <v>86</v>
      </c>
      <c r="H1253" s="299" t="s">
        <v>5792</v>
      </c>
      <c r="I1253" s="117" t="s">
        <v>5793</v>
      </c>
      <c r="J1253" s="293"/>
      <c r="K1253" s="293"/>
      <c r="L1253" s="293"/>
      <c r="M1253" s="263"/>
      <c r="N1253" s="290">
        <v>0.0</v>
      </c>
      <c r="O1253" s="395">
        <v>0.0</v>
      </c>
      <c r="P1253" s="294"/>
      <c r="Q1253" s="294"/>
      <c r="R1253" s="294"/>
      <c r="S1253" s="263"/>
      <c r="T1253" s="263"/>
      <c r="U1253" s="263"/>
      <c r="V1253" s="263"/>
      <c r="W1253" s="263"/>
      <c r="X1253" s="263"/>
      <c r="Y1253" s="295"/>
      <c r="Z1253" s="296">
        <v>3.5</v>
      </c>
      <c r="AA1253" s="290" t="s">
        <v>167</v>
      </c>
      <c r="AB1253" s="71" t="s">
        <v>3952</v>
      </c>
      <c r="AC1253" s="72" t="s">
        <v>3370</v>
      </c>
      <c r="AD1253" s="72" t="s">
        <v>99</v>
      </c>
      <c r="AE1253" s="55" t="str">
        <f t="shared" si="57"/>
        <v>12</v>
      </c>
      <c r="AF1253" s="74">
        <v>2.41</v>
      </c>
      <c r="AG1253" s="80">
        <f t="shared" ref="AG1253:AG1260" si="150">AF1253*0.45+AF1253</f>
        <v>3.4945</v>
      </c>
      <c r="AH1253" s="55">
        <f t="shared" si="2"/>
        <v>-3.15</v>
      </c>
      <c r="AI1253" s="55">
        <f t="shared" si="9"/>
        <v>3.374</v>
      </c>
      <c r="AJ1253" s="41">
        <f t="shared" si="3"/>
        <v>0.3114285714</v>
      </c>
      <c r="AK1253" s="501"/>
      <c r="AL1253" s="501"/>
      <c r="AM1253" s="501"/>
      <c r="AN1253" s="501"/>
      <c r="AO1253" s="501"/>
      <c r="AP1253" s="501"/>
      <c r="AQ1253" s="501"/>
      <c r="AR1253" s="501"/>
    </row>
    <row r="1254" ht="15.75" customHeight="1">
      <c r="A1254" s="297"/>
      <c r="B1254" s="143" t="s">
        <v>45</v>
      </c>
      <c r="C1254" s="298" t="s">
        <v>5794</v>
      </c>
      <c r="D1254" s="299" t="s">
        <v>5795</v>
      </c>
      <c r="E1254" s="290">
        <v>0.0</v>
      </c>
      <c r="F1254" s="290">
        <v>0.0</v>
      </c>
      <c r="G1254" s="290" t="s">
        <v>86</v>
      </c>
      <c r="H1254" s="299" t="s">
        <v>5795</v>
      </c>
      <c r="I1254" s="117" t="s">
        <v>5796</v>
      </c>
      <c r="J1254" s="293"/>
      <c r="K1254" s="293"/>
      <c r="L1254" s="293"/>
      <c r="M1254" s="263"/>
      <c r="N1254" s="290">
        <v>0.0</v>
      </c>
      <c r="O1254" s="395">
        <v>0.0</v>
      </c>
      <c r="P1254" s="294"/>
      <c r="Q1254" s="294"/>
      <c r="R1254" s="294"/>
      <c r="S1254" s="263"/>
      <c r="T1254" s="263"/>
      <c r="U1254" s="263"/>
      <c r="V1254" s="263"/>
      <c r="W1254" s="263"/>
      <c r="X1254" s="263"/>
      <c r="Y1254" s="295"/>
      <c r="Z1254" s="296">
        <v>0.85</v>
      </c>
      <c r="AA1254" s="290" t="s">
        <v>268</v>
      </c>
      <c r="AB1254" s="71" t="s">
        <v>4007</v>
      </c>
      <c r="AC1254" s="72" t="s">
        <v>3370</v>
      </c>
      <c r="AD1254" s="72" t="s">
        <v>99</v>
      </c>
      <c r="AE1254" s="74" t="str">
        <f t="shared" si="57"/>
        <v>12</v>
      </c>
      <c r="AF1254" s="74">
        <v>0.54</v>
      </c>
      <c r="AG1254" s="80">
        <f t="shared" si="150"/>
        <v>0.783</v>
      </c>
      <c r="AH1254" s="55">
        <f t="shared" si="2"/>
        <v>-0.765</v>
      </c>
      <c r="AI1254" s="55">
        <f t="shared" si="9"/>
        <v>0.756</v>
      </c>
      <c r="AJ1254" s="41">
        <f t="shared" si="3"/>
        <v>0.3647058824</v>
      </c>
      <c r="AK1254" s="501"/>
      <c r="AL1254" s="501"/>
      <c r="AM1254" s="501"/>
      <c r="AN1254" s="501"/>
      <c r="AO1254" s="501"/>
      <c r="AP1254" s="501"/>
      <c r="AQ1254" s="501"/>
      <c r="AR1254" s="501"/>
    </row>
    <row r="1255" ht="15.75" customHeight="1">
      <c r="A1255" s="297"/>
      <c r="B1255" s="143" t="s">
        <v>45</v>
      </c>
      <c r="C1255" s="298" t="s">
        <v>5797</v>
      </c>
      <c r="D1255" s="299" t="s">
        <v>5798</v>
      </c>
      <c r="E1255" s="290">
        <v>0.0</v>
      </c>
      <c r="F1255" s="290">
        <v>0.0</v>
      </c>
      <c r="G1255" s="290" t="s">
        <v>86</v>
      </c>
      <c r="H1255" s="299" t="s">
        <v>5798</v>
      </c>
      <c r="I1255" s="117" t="s">
        <v>5799</v>
      </c>
      <c r="J1255" s="293"/>
      <c r="K1255" s="293"/>
      <c r="L1255" s="293"/>
      <c r="M1255" s="263"/>
      <c r="N1255" s="290">
        <v>0.0</v>
      </c>
      <c r="O1255" s="395">
        <v>0.0</v>
      </c>
      <c r="P1255" s="294"/>
      <c r="Q1255" s="294"/>
      <c r="R1255" s="294"/>
      <c r="S1255" s="263"/>
      <c r="T1255" s="263"/>
      <c r="U1255" s="263"/>
      <c r="V1255" s="263"/>
      <c r="W1255" s="263"/>
      <c r="X1255" s="263"/>
      <c r="Y1255" s="295"/>
      <c r="Z1255" s="296">
        <v>3.25</v>
      </c>
      <c r="AA1255" s="290" t="s">
        <v>268</v>
      </c>
      <c r="AB1255" s="71" t="s">
        <v>5800</v>
      </c>
      <c r="AC1255" s="72" t="s">
        <v>3370</v>
      </c>
      <c r="AD1255" s="72" t="s">
        <v>92</v>
      </c>
      <c r="AE1255" s="74" t="str">
        <f t="shared" si="57"/>
        <v>6</v>
      </c>
      <c r="AF1255" s="74">
        <v>2.14</v>
      </c>
      <c r="AG1255" s="75">
        <f t="shared" si="150"/>
        <v>3.103</v>
      </c>
      <c r="AH1255" s="74">
        <f t="shared" si="2"/>
        <v>-2.925</v>
      </c>
      <c r="AI1255" s="74">
        <f t="shared" si="9"/>
        <v>2.996</v>
      </c>
      <c r="AJ1255" s="41">
        <f t="shared" si="3"/>
        <v>0.3415384615</v>
      </c>
      <c r="AK1255" s="500"/>
      <c r="AL1255" s="500"/>
      <c r="AM1255" s="500"/>
      <c r="AN1255" s="500"/>
      <c r="AO1255" s="500"/>
      <c r="AP1255" s="500"/>
      <c r="AQ1255" s="500"/>
      <c r="AR1255" s="500"/>
    </row>
    <row r="1256" ht="15.75" customHeight="1">
      <c r="A1256" s="297"/>
      <c r="B1256" s="143" t="s">
        <v>45</v>
      </c>
      <c r="C1256" s="298" t="s">
        <v>5801</v>
      </c>
      <c r="D1256" s="299" t="s">
        <v>5802</v>
      </c>
      <c r="E1256" s="290">
        <v>0.0</v>
      </c>
      <c r="F1256" s="290">
        <v>0.0</v>
      </c>
      <c r="G1256" s="290" t="s">
        <v>86</v>
      </c>
      <c r="H1256" s="299" t="s">
        <v>5802</v>
      </c>
      <c r="I1256" s="117" t="s">
        <v>5803</v>
      </c>
      <c r="J1256" s="293"/>
      <c r="K1256" s="293"/>
      <c r="L1256" s="293"/>
      <c r="M1256" s="263"/>
      <c r="N1256" s="290">
        <v>0.0</v>
      </c>
      <c r="O1256" s="395">
        <v>0.0</v>
      </c>
      <c r="P1256" s="294"/>
      <c r="Q1256" s="294"/>
      <c r="R1256" s="294"/>
      <c r="S1256" s="263"/>
      <c r="T1256" s="263"/>
      <c r="U1256" s="263"/>
      <c r="V1256" s="263"/>
      <c r="W1256" s="263"/>
      <c r="X1256" s="263"/>
      <c r="Y1256" s="295"/>
      <c r="Z1256" s="296">
        <v>3.25</v>
      </c>
      <c r="AA1256" s="290" t="s">
        <v>268</v>
      </c>
      <c r="AB1256" s="71" t="s">
        <v>5804</v>
      </c>
      <c r="AC1256" s="72" t="s">
        <v>3370</v>
      </c>
      <c r="AD1256" s="72" t="s">
        <v>92</v>
      </c>
      <c r="AE1256" s="74" t="str">
        <f t="shared" si="57"/>
        <v>6</v>
      </c>
      <c r="AF1256" s="74">
        <v>2.14</v>
      </c>
      <c r="AG1256" s="80">
        <f t="shared" si="150"/>
        <v>3.103</v>
      </c>
      <c r="AH1256" s="55">
        <f t="shared" si="2"/>
        <v>-2.925</v>
      </c>
      <c r="AI1256" s="55">
        <f t="shared" si="9"/>
        <v>2.996</v>
      </c>
      <c r="AJ1256" s="41">
        <f t="shared" si="3"/>
        <v>0.3415384615</v>
      </c>
      <c r="AK1256" s="501"/>
      <c r="AL1256" s="501"/>
      <c r="AM1256" s="501"/>
      <c r="AN1256" s="501"/>
      <c r="AO1256" s="501"/>
      <c r="AP1256" s="501"/>
      <c r="AQ1256" s="501"/>
      <c r="AR1256" s="501"/>
    </row>
    <row r="1257" ht="15.75" customHeight="1">
      <c r="A1257" s="220"/>
      <c r="B1257" s="148" t="s">
        <v>45</v>
      </c>
      <c r="C1257" s="347" t="s">
        <v>5805</v>
      </c>
      <c r="D1257" s="87" t="s">
        <v>5806</v>
      </c>
      <c r="E1257" s="300">
        <v>1.0</v>
      </c>
      <c r="F1257" s="300">
        <v>0.0</v>
      </c>
      <c r="G1257" s="300" t="s">
        <v>47</v>
      </c>
      <c r="H1257" s="87" t="s">
        <v>5806</v>
      </c>
      <c r="I1257" s="230" t="s">
        <v>5807</v>
      </c>
      <c r="J1257" s="302"/>
      <c r="K1257" s="302"/>
      <c r="L1257" s="302"/>
      <c r="M1257" s="255"/>
      <c r="N1257" s="300">
        <v>1.0</v>
      </c>
      <c r="O1257" s="398">
        <v>1000.0</v>
      </c>
      <c r="P1257" s="303"/>
      <c r="Q1257" s="303"/>
      <c r="R1257" s="303"/>
      <c r="S1257" s="255"/>
      <c r="T1257" s="255"/>
      <c r="U1257" s="255"/>
      <c r="V1257" s="255"/>
      <c r="W1257" s="255"/>
      <c r="X1257" s="255"/>
      <c r="Y1257" s="277"/>
      <c r="Z1257" s="304">
        <v>3.25</v>
      </c>
      <c r="AA1257" s="300" t="s">
        <v>268</v>
      </c>
      <c r="AB1257" s="84" t="s">
        <v>5808</v>
      </c>
      <c r="AC1257" s="54" t="s">
        <v>3370</v>
      </c>
      <c r="AD1257" s="54" t="s">
        <v>92</v>
      </c>
      <c r="AE1257" s="55" t="str">
        <f t="shared" si="57"/>
        <v>6</v>
      </c>
      <c r="AF1257" s="55">
        <v>2.14</v>
      </c>
      <c r="AG1257" s="56">
        <f t="shared" si="150"/>
        <v>3.103</v>
      </c>
      <c r="AH1257" s="55">
        <f t="shared" si="2"/>
        <v>-2.925</v>
      </c>
      <c r="AI1257" s="55">
        <f t="shared" si="9"/>
        <v>2.996</v>
      </c>
      <c r="AJ1257" s="41">
        <f t="shared" si="3"/>
        <v>0.3415384615</v>
      </c>
      <c r="AK1257" s="501"/>
      <c r="AL1257" s="501"/>
      <c r="AM1257" s="501"/>
      <c r="AN1257" s="501"/>
      <c r="AO1257" s="501"/>
      <c r="AP1257" s="501"/>
      <c r="AQ1257" s="501"/>
      <c r="AR1257" s="501"/>
    </row>
    <row r="1258" ht="15.75" customHeight="1">
      <c r="A1258" s="297"/>
      <c r="B1258" s="143" t="s">
        <v>45</v>
      </c>
      <c r="C1258" s="298" t="s">
        <v>5809</v>
      </c>
      <c r="D1258" s="299" t="s">
        <v>5810</v>
      </c>
      <c r="E1258" s="290">
        <v>0.0</v>
      </c>
      <c r="F1258" s="290">
        <v>0.0</v>
      </c>
      <c r="G1258" s="290" t="s">
        <v>86</v>
      </c>
      <c r="H1258" s="299" t="s">
        <v>5811</v>
      </c>
      <c r="I1258" s="117" t="s">
        <v>5812</v>
      </c>
      <c r="J1258" s="293"/>
      <c r="K1258" s="293"/>
      <c r="L1258" s="293"/>
      <c r="M1258" s="263"/>
      <c r="N1258" s="290">
        <v>0.0</v>
      </c>
      <c r="O1258" s="395">
        <v>0.0</v>
      </c>
      <c r="P1258" s="294"/>
      <c r="Q1258" s="294"/>
      <c r="R1258" s="294"/>
      <c r="S1258" s="263"/>
      <c r="T1258" s="263"/>
      <c r="U1258" s="263"/>
      <c r="V1258" s="263"/>
      <c r="W1258" s="263"/>
      <c r="X1258" s="263"/>
      <c r="Y1258" s="295"/>
      <c r="Z1258" s="296">
        <v>0.95</v>
      </c>
      <c r="AA1258" s="290" t="s">
        <v>256</v>
      </c>
      <c r="AB1258" s="104" t="s">
        <v>5813</v>
      </c>
      <c r="AC1258" s="72" t="s">
        <v>3370</v>
      </c>
      <c r="AD1258" s="72" t="s">
        <v>92</v>
      </c>
      <c r="AE1258" s="74" t="str">
        <f t="shared" si="57"/>
        <v>6</v>
      </c>
      <c r="AF1258" s="74">
        <v>0.64</v>
      </c>
      <c r="AG1258" s="80">
        <f t="shared" si="150"/>
        <v>0.928</v>
      </c>
      <c r="AH1258" s="55">
        <f t="shared" si="2"/>
        <v>-0.855</v>
      </c>
      <c r="AI1258" s="55">
        <f t="shared" si="9"/>
        <v>0.896</v>
      </c>
      <c r="AJ1258" s="41">
        <f t="shared" si="3"/>
        <v>0.3263157895</v>
      </c>
      <c r="AK1258" s="501"/>
      <c r="AL1258" s="501"/>
      <c r="AM1258" s="501"/>
      <c r="AN1258" s="501"/>
      <c r="AO1258" s="501"/>
      <c r="AP1258" s="501"/>
      <c r="AQ1258" s="501"/>
      <c r="AR1258" s="501"/>
    </row>
    <row r="1259" ht="15.75" customHeight="1">
      <c r="A1259" s="297"/>
      <c r="B1259" s="143" t="s">
        <v>45</v>
      </c>
      <c r="C1259" s="298" t="s">
        <v>5814</v>
      </c>
      <c r="D1259" s="299" t="s">
        <v>5815</v>
      </c>
      <c r="E1259" s="290">
        <v>0.0</v>
      </c>
      <c r="F1259" s="290">
        <v>0.0</v>
      </c>
      <c r="G1259" s="290" t="s">
        <v>86</v>
      </c>
      <c r="H1259" s="299" t="s">
        <v>5815</v>
      </c>
      <c r="I1259" s="117" t="s">
        <v>5816</v>
      </c>
      <c r="J1259" s="293"/>
      <c r="K1259" s="293"/>
      <c r="L1259" s="293"/>
      <c r="M1259" s="263"/>
      <c r="N1259" s="290">
        <v>0.0</v>
      </c>
      <c r="O1259" s="395">
        <v>0.0</v>
      </c>
      <c r="P1259" s="294"/>
      <c r="Q1259" s="294"/>
      <c r="R1259" s="294"/>
      <c r="S1259" s="263"/>
      <c r="T1259" s="263"/>
      <c r="U1259" s="263"/>
      <c r="V1259" s="263"/>
      <c r="W1259" s="263"/>
      <c r="X1259" s="263"/>
      <c r="Y1259" s="295"/>
      <c r="Z1259" s="296">
        <v>1.2</v>
      </c>
      <c r="AA1259" s="290" t="s">
        <v>256</v>
      </c>
      <c r="AB1259" s="104" t="s">
        <v>5817</v>
      </c>
      <c r="AC1259" s="72" t="s">
        <v>3370</v>
      </c>
      <c r="AD1259" s="72" t="s">
        <v>92</v>
      </c>
      <c r="AE1259" s="74" t="str">
        <f t="shared" si="57"/>
        <v>6</v>
      </c>
      <c r="AF1259" s="74">
        <v>0.8</v>
      </c>
      <c r="AG1259" s="80">
        <f t="shared" si="150"/>
        <v>1.16</v>
      </c>
      <c r="AH1259" s="55">
        <f t="shared" si="2"/>
        <v>-1.08</v>
      </c>
      <c r="AI1259" s="55">
        <f t="shared" si="9"/>
        <v>1.12</v>
      </c>
      <c r="AJ1259" s="41">
        <f t="shared" si="3"/>
        <v>0.3333333333</v>
      </c>
      <c r="AK1259" s="501"/>
      <c r="AL1259" s="501"/>
      <c r="AM1259" s="501"/>
      <c r="AN1259" s="501"/>
      <c r="AO1259" s="501"/>
      <c r="AP1259" s="501"/>
      <c r="AQ1259" s="501"/>
      <c r="AR1259" s="501"/>
    </row>
    <row r="1260" ht="15.75" customHeight="1">
      <c r="A1260" s="297"/>
      <c r="B1260" s="143" t="s">
        <v>45</v>
      </c>
      <c r="C1260" s="298" t="s">
        <v>5818</v>
      </c>
      <c r="D1260" s="299" t="s">
        <v>5819</v>
      </c>
      <c r="E1260" s="290">
        <v>0.0</v>
      </c>
      <c r="F1260" s="290">
        <v>0.0</v>
      </c>
      <c r="G1260" s="290" t="s">
        <v>86</v>
      </c>
      <c r="H1260" s="299" t="s">
        <v>5820</v>
      </c>
      <c r="I1260" s="117" t="s">
        <v>5821</v>
      </c>
      <c r="J1260" s="293"/>
      <c r="K1260" s="293"/>
      <c r="L1260" s="293"/>
      <c r="M1260" s="263"/>
      <c r="N1260" s="290">
        <v>0.0</v>
      </c>
      <c r="O1260" s="395">
        <v>0.0</v>
      </c>
      <c r="P1260" s="294"/>
      <c r="Q1260" s="294"/>
      <c r="R1260" s="294"/>
      <c r="S1260" s="263"/>
      <c r="T1260" s="263"/>
      <c r="U1260" s="263"/>
      <c r="V1260" s="263"/>
      <c r="W1260" s="263"/>
      <c r="X1260" s="263"/>
      <c r="Y1260" s="295"/>
      <c r="Z1260" s="296">
        <v>1.79</v>
      </c>
      <c r="AA1260" s="290" t="s">
        <v>256</v>
      </c>
      <c r="AB1260" s="71" t="s">
        <v>5822</v>
      </c>
      <c r="AC1260" s="72" t="s">
        <v>3370</v>
      </c>
      <c r="AD1260" s="72" t="s">
        <v>92</v>
      </c>
      <c r="AE1260" s="74" t="str">
        <f t="shared" si="57"/>
        <v>6</v>
      </c>
      <c r="AF1260" s="74">
        <v>1.18</v>
      </c>
      <c r="AG1260" s="80">
        <f t="shared" si="150"/>
        <v>1.711</v>
      </c>
      <c r="AH1260" s="55">
        <f t="shared" si="2"/>
        <v>-1.611</v>
      </c>
      <c r="AI1260" s="55">
        <f t="shared" si="9"/>
        <v>1.652</v>
      </c>
      <c r="AJ1260" s="41">
        <f t="shared" si="3"/>
        <v>0.3407821229</v>
      </c>
      <c r="AK1260" s="501"/>
      <c r="AL1260" s="501"/>
      <c r="AM1260" s="501"/>
      <c r="AN1260" s="501"/>
      <c r="AO1260" s="501"/>
      <c r="AP1260" s="501"/>
      <c r="AQ1260" s="501"/>
      <c r="AR1260" s="501"/>
    </row>
    <row r="1261" ht="15.75" customHeight="1">
      <c r="A1261" s="297"/>
      <c r="B1261" s="143" t="s">
        <v>45</v>
      </c>
      <c r="C1261" s="298" t="s">
        <v>5823</v>
      </c>
      <c r="D1261" s="299" t="s">
        <v>5824</v>
      </c>
      <c r="E1261" s="290">
        <v>0.0</v>
      </c>
      <c r="F1261" s="290">
        <v>0.0</v>
      </c>
      <c r="G1261" s="290" t="s">
        <v>86</v>
      </c>
      <c r="H1261" s="299" t="s">
        <v>5824</v>
      </c>
      <c r="I1261" s="117" t="s">
        <v>5825</v>
      </c>
      <c r="J1261" s="293"/>
      <c r="K1261" s="293"/>
      <c r="L1261" s="293"/>
      <c r="M1261" s="263"/>
      <c r="N1261" s="290">
        <v>0.0</v>
      </c>
      <c r="O1261" s="395">
        <v>0.0</v>
      </c>
      <c r="P1261" s="294"/>
      <c r="Q1261" s="294"/>
      <c r="R1261" s="294"/>
      <c r="S1261" s="263"/>
      <c r="T1261" s="263"/>
      <c r="U1261" s="263"/>
      <c r="V1261" s="263"/>
      <c r="W1261" s="263"/>
      <c r="X1261" s="263"/>
      <c r="Y1261" s="295"/>
      <c r="Z1261" s="296">
        <v>1.15</v>
      </c>
      <c r="AA1261" s="290" t="s">
        <v>268</v>
      </c>
      <c r="AB1261" s="71" t="s">
        <v>5826</v>
      </c>
      <c r="AC1261" s="72" t="s">
        <v>3370</v>
      </c>
      <c r="AD1261" s="72" t="s">
        <v>92</v>
      </c>
      <c r="AE1261" s="74" t="str">
        <f t="shared" si="57"/>
        <v>6</v>
      </c>
      <c r="AF1261" s="74">
        <v>0.75</v>
      </c>
      <c r="AG1261" s="75">
        <f>AF1261*0.4+AF1261</f>
        <v>1.05</v>
      </c>
      <c r="AH1261" s="74">
        <f t="shared" si="2"/>
        <v>-1.035</v>
      </c>
      <c r="AI1261" s="74">
        <f t="shared" si="9"/>
        <v>1.05</v>
      </c>
      <c r="AJ1261" s="41">
        <f t="shared" si="3"/>
        <v>0.347826087</v>
      </c>
      <c r="AK1261" s="500"/>
      <c r="AL1261" s="500"/>
      <c r="AM1261" s="500"/>
      <c r="AN1261" s="500"/>
      <c r="AO1261" s="500"/>
      <c r="AP1261" s="500"/>
      <c r="AQ1261" s="500"/>
      <c r="AR1261" s="500"/>
    </row>
    <row r="1262" ht="15.75" customHeight="1">
      <c r="A1262" s="297"/>
      <c r="B1262" s="143" t="s">
        <v>45</v>
      </c>
      <c r="C1262" s="298" t="s">
        <v>5827</v>
      </c>
      <c r="D1262" s="299" t="s">
        <v>5828</v>
      </c>
      <c r="E1262" s="290">
        <v>0.0</v>
      </c>
      <c r="F1262" s="290">
        <v>0.0</v>
      </c>
      <c r="G1262" s="290" t="s">
        <v>86</v>
      </c>
      <c r="H1262" s="299" t="s">
        <v>5828</v>
      </c>
      <c r="I1262" s="117" t="s">
        <v>5829</v>
      </c>
      <c r="J1262" s="293"/>
      <c r="K1262" s="293"/>
      <c r="L1262" s="293"/>
      <c r="M1262" s="263"/>
      <c r="N1262" s="290">
        <v>0.0</v>
      </c>
      <c r="O1262" s="395">
        <v>0.0</v>
      </c>
      <c r="P1262" s="294"/>
      <c r="Q1262" s="294"/>
      <c r="R1262" s="294"/>
      <c r="S1262" s="263"/>
      <c r="T1262" s="263"/>
      <c r="U1262" s="263"/>
      <c r="V1262" s="263"/>
      <c r="W1262" s="263"/>
      <c r="X1262" s="263"/>
      <c r="Y1262" s="295"/>
      <c r="Z1262" s="296">
        <v>0.85</v>
      </c>
      <c r="AA1262" s="290" t="s">
        <v>268</v>
      </c>
      <c r="AB1262" s="71" t="s">
        <v>5830</v>
      </c>
      <c r="AC1262" s="72" t="s">
        <v>3370</v>
      </c>
      <c r="AD1262" s="72" t="s">
        <v>92</v>
      </c>
      <c r="AE1262" s="74" t="str">
        <f t="shared" si="57"/>
        <v>6</v>
      </c>
      <c r="AF1262" s="74">
        <v>0.54</v>
      </c>
      <c r="AG1262" s="75">
        <f t="shared" ref="AG1262:AG1264" si="151">AF1262*0.45+AF1262</f>
        <v>0.783</v>
      </c>
      <c r="AH1262" s="55">
        <f t="shared" si="2"/>
        <v>-0.765</v>
      </c>
      <c r="AI1262" s="55">
        <f t="shared" si="9"/>
        <v>0.756</v>
      </c>
      <c r="AJ1262" s="41">
        <f t="shared" si="3"/>
        <v>0.3647058824</v>
      </c>
      <c r="AK1262" s="500"/>
      <c r="AL1262" s="500"/>
      <c r="AM1262" s="500"/>
      <c r="AN1262" s="500"/>
      <c r="AO1262" s="500"/>
      <c r="AP1262" s="500"/>
      <c r="AQ1262" s="500"/>
      <c r="AR1262" s="500"/>
    </row>
    <row r="1263" ht="15.75" customHeight="1">
      <c r="A1263" s="297"/>
      <c r="B1263" s="143" t="s">
        <v>45</v>
      </c>
      <c r="C1263" s="298" t="s">
        <v>5831</v>
      </c>
      <c r="D1263" s="299" t="s">
        <v>5832</v>
      </c>
      <c r="E1263" s="290">
        <v>0.0</v>
      </c>
      <c r="F1263" s="290">
        <v>0.0</v>
      </c>
      <c r="G1263" s="290" t="s">
        <v>86</v>
      </c>
      <c r="H1263" s="299" t="s">
        <v>5832</v>
      </c>
      <c r="I1263" s="117" t="s">
        <v>5833</v>
      </c>
      <c r="J1263" s="293"/>
      <c r="K1263" s="293"/>
      <c r="L1263" s="293"/>
      <c r="M1263" s="263"/>
      <c r="N1263" s="290">
        <v>0.0</v>
      </c>
      <c r="O1263" s="395">
        <v>0.0</v>
      </c>
      <c r="P1263" s="294"/>
      <c r="Q1263" s="294"/>
      <c r="R1263" s="294"/>
      <c r="S1263" s="263"/>
      <c r="T1263" s="263"/>
      <c r="U1263" s="263"/>
      <c r="V1263" s="263"/>
      <c r="W1263" s="263"/>
      <c r="X1263" s="263"/>
      <c r="Y1263" s="295"/>
      <c r="Z1263" s="296">
        <v>0.85</v>
      </c>
      <c r="AA1263" s="290" t="s">
        <v>262</v>
      </c>
      <c r="AB1263" s="71" t="s">
        <v>5834</v>
      </c>
      <c r="AC1263" s="72" t="s">
        <v>3370</v>
      </c>
      <c r="AD1263" s="72" t="s">
        <v>99</v>
      </c>
      <c r="AE1263" s="74" t="str">
        <f t="shared" si="57"/>
        <v>12</v>
      </c>
      <c r="AF1263" s="74">
        <v>0.54</v>
      </c>
      <c r="AG1263" s="75">
        <f t="shared" si="151"/>
        <v>0.783</v>
      </c>
      <c r="AH1263" s="55">
        <f t="shared" si="2"/>
        <v>-0.765</v>
      </c>
      <c r="AI1263" s="55">
        <f t="shared" si="9"/>
        <v>0.756</v>
      </c>
      <c r="AJ1263" s="41">
        <f t="shared" si="3"/>
        <v>0.3647058824</v>
      </c>
      <c r="AK1263" s="500"/>
      <c r="AL1263" s="500"/>
      <c r="AM1263" s="500"/>
      <c r="AN1263" s="500"/>
      <c r="AO1263" s="500"/>
      <c r="AP1263" s="500"/>
      <c r="AQ1263" s="500"/>
      <c r="AR1263" s="500"/>
    </row>
    <row r="1264" ht="15.75" customHeight="1">
      <c r="A1264" s="297"/>
      <c r="B1264" s="143" t="s">
        <v>45</v>
      </c>
      <c r="C1264" s="298" t="s">
        <v>5835</v>
      </c>
      <c r="D1264" s="299" t="s">
        <v>5836</v>
      </c>
      <c r="E1264" s="290">
        <v>0.0</v>
      </c>
      <c r="F1264" s="290">
        <v>0.0</v>
      </c>
      <c r="G1264" s="290" t="s">
        <v>86</v>
      </c>
      <c r="H1264" s="299" t="s">
        <v>5836</v>
      </c>
      <c r="I1264" s="117" t="s">
        <v>5837</v>
      </c>
      <c r="J1264" s="293"/>
      <c r="K1264" s="293"/>
      <c r="L1264" s="293"/>
      <c r="M1264" s="263"/>
      <c r="N1264" s="290">
        <v>0.0</v>
      </c>
      <c r="O1264" s="395">
        <v>0.0</v>
      </c>
      <c r="P1264" s="294"/>
      <c r="Q1264" s="294"/>
      <c r="R1264" s="294"/>
      <c r="S1264" s="263"/>
      <c r="T1264" s="263"/>
      <c r="U1264" s="263"/>
      <c r="V1264" s="263"/>
      <c r="W1264" s="263"/>
      <c r="X1264" s="263"/>
      <c r="Y1264" s="295"/>
      <c r="Z1264" s="296">
        <v>8.0</v>
      </c>
      <c r="AA1264" s="290" t="s">
        <v>417</v>
      </c>
      <c r="AB1264" s="71" t="s">
        <v>5838</v>
      </c>
      <c r="AC1264" s="72" t="s">
        <v>3370</v>
      </c>
      <c r="AD1264" s="72" t="s">
        <v>498</v>
      </c>
      <c r="AE1264" s="74" t="str">
        <f t="shared" si="57"/>
        <v>3</v>
      </c>
      <c r="AF1264" s="74">
        <v>5.35</v>
      </c>
      <c r="AG1264" s="75">
        <f t="shared" si="151"/>
        <v>7.7575</v>
      </c>
      <c r="AH1264" s="55">
        <f t="shared" si="2"/>
        <v>-7.2</v>
      </c>
      <c r="AI1264" s="55">
        <f t="shared" si="9"/>
        <v>7.49</v>
      </c>
      <c r="AJ1264" s="41">
        <f t="shared" si="3"/>
        <v>0.33125</v>
      </c>
      <c r="AK1264" s="501"/>
      <c r="AL1264" s="501"/>
      <c r="AM1264" s="501"/>
      <c r="AN1264" s="501"/>
      <c r="AO1264" s="501"/>
      <c r="AP1264" s="501"/>
      <c r="AQ1264" s="501"/>
      <c r="AR1264" s="501"/>
    </row>
    <row r="1265" ht="15.75" customHeight="1">
      <c r="A1265" s="220"/>
      <c r="B1265" s="148" t="s">
        <v>45</v>
      </c>
      <c r="C1265" s="347" t="s">
        <v>5839</v>
      </c>
      <c r="D1265" s="87" t="s">
        <v>5840</v>
      </c>
      <c r="E1265" s="300">
        <v>1.0</v>
      </c>
      <c r="F1265" s="300">
        <v>0.0</v>
      </c>
      <c r="G1265" s="300" t="s">
        <v>47</v>
      </c>
      <c r="H1265" s="87" t="s">
        <v>5840</v>
      </c>
      <c r="I1265" s="230" t="s">
        <v>5841</v>
      </c>
      <c r="J1265" s="302"/>
      <c r="K1265" s="302"/>
      <c r="L1265" s="302"/>
      <c r="M1265" s="255"/>
      <c r="N1265" s="300">
        <v>1.0</v>
      </c>
      <c r="O1265" s="398">
        <v>1000.0</v>
      </c>
      <c r="P1265" s="303"/>
      <c r="Q1265" s="303"/>
      <c r="R1265" s="303"/>
      <c r="S1265" s="255"/>
      <c r="T1265" s="255"/>
      <c r="U1265" s="255"/>
      <c r="V1265" s="255"/>
      <c r="W1265" s="255"/>
      <c r="X1265" s="255"/>
      <c r="Y1265" s="277"/>
      <c r="Z1265" s="304">
        <v>0.65</v>
      </c>
      <c r="AA1265" s="300" t="s">
        <v>417</v>
      </c>
      <c r="AB1265" s="84" t="s">
        <v>5842</v>
      </c>
      <c r="AC1265" s="54" t="s">
        <v>3370</v>
      </c>
      <c r="AD1265" s="54" t="s">
        <v>92</v>
      </c>
      <c r="AE1265" s="55" t="str">
        <f t="shared" si="57"/>
        <v>6</v>
      </c>
      <c r="AF1265" s="55">
        <v>0.41</v>
      </c>
      <c r="AG1265" s="56">
        <f>AF1265*0.46+AF1265</f>
        <v>0.5986</v>
      </c>
      <c r="AH1265" s="55">
        <f t="shared" si="2"/>
        <v>-0.585</v>
      </c>
      <c r="AI1265" s="55">
        <f t="shared" si="9"/>
        <v>0.574</v>
      </c>
      <c r="AJ1265" s="41">
        <f t="shared" si="3"/>
        <v>0.3692307692</v>
      </c>
      <c r="AK1265" s="501"/>
      <c r="AL1265" s="501"/>
      <c r="AM1265" s="501"/>
      <c r="AN1265" s="501"/>
      <c r="AO1265" s="501"/>
      <c r="AP1265" s="501"/>
      <c r="AQ1265" s="501"/>
      <c r="AR1265" s="501"/>
    </row>
    <row r="1266" ht="15.75" customHeight="1">
      <c r="A1266" s="297"/>
      <c r="B1266" s="143" t="s">
        <v>45</v>
      </c>
      <c r="C1266" s="298" t="s">
        <v>5843</v>
      </c>
      <c r="D1266" s="299" t="s">
        <v>5844</v>
      </c>
      <c r="E1266" s="290">
        <v>0.0</v>
      </c>
      <c r="F1266" s="290">
        <v>0.0</v>
      </c>
      <c r="G1266" s="290" t="s">
        <v>86</v>
      </c>
      <c r="H1266" s="299" t="s">
        <v>5844</v>
      </c>
      <c r="I1266" s="117" t="s">
        <v>5845</v>
      </c>
      <c r="J1266" s="293"/>
      <c r="K1266" s="293"/>
      <c r="L1266" s="293"/>
      <c r="M1266" s="263"/>
      <c r="N1266" s="290">
        <v>0.0</v>
      </c>
      <c r="O1266" s="395">
        <v>0.0</v>
      </c>
      <c r="P1266" s="294"/>
      <c r="Q1266" s="294"/>
      <c r="R1266" s="294"/>
      <c r="S1266" s="263"/>
      <c r="T1266" s="263"/>
      <c r="U1266" s="263"/>
      <c r="V1266" s="263"/>
      <c r="W1266" s="263"/>
      <c r="X1266" s="263"/>
      <c r="Y1266" s="295"/>
      <c r="Z1266" s="296">
        <v>0.85</v>
      </c>
      <c r="AA1266" s="290" t="s">
        <v>417</v>
      </c>
      <c r="AB1266" s="332"/>
      <c r="AC1266" s="72" t="s">
        <v>3370</v>
      </c>
      <c r="AD1266" s="72" t="s">
        <v>92</v>
      </c>
      <c r="AE1266" s="74" t="str">
        <f t="shared" si="57"/>
        <v>6</v>
      </c>
      <c r="AF1266" s="74">
        <v>0.54</v>
      </c>
      <c r="AG1266" s="80">
        <f t="shared" ref="AG1266:AG1270" si="152">AF1266*0.45+AF1266</f>
        <v>0.783</v>
      </c>
      <c r="AH1266" s="55">
        <f t="shared" si="2"/>
        <v>-0.765</v>
      </c>
      <c r="AI1266" s="55">
        <f t="shared" si="9"/>
        <v>0.756</v>
      </c>
      <c r="AJ1266" s="41">
        <f t="shared" si="3"/>
        <v>0.3647058824</v>
      </c>
      <c r="AK1266" s="501"/>
      <c r="AL1266" s="501"/>
      <c r="AM1266" s="501"/>
      <c r="AN1266" s="501"/>
      <c r="AO1266" s="501"/>
      <c r="AP1266" s="501"/>
      <c r="AQ1266" s="501"/>
      <c r="AR1266" s="501"/>
    </row>
    <row r="1267" ht="15.75" customHeight="1">
      <c r="A1267" s="297"/>
      <c r="B1267" s="143" t="s">
        <v>45</v>
      </c>
      <c r="C1267" s="298" t="s">
        <v>5846</v>
      </c>
      <c r="D1267" s="299" t="s">
        <v>5847</v>
      </c>
      <c r="E1267" s="290">
        <v>0.0</v>
      </c>
      <c r="F1267" s="290">
        <v>0.0</v>
      </c>
      <c r="G1267" s="290" t="s">
        <v>86</v>
      </c>
      <c r="H1267" s="299" t="s">
        <v>5847</v>
      </c>
      <c r="I1267" s="117" t="s">
        <v>5848</v>
      </c>
      <c r="J1267" s="293"/>
      <c r="K1267" s="293"/>
      <c r="L1267" s="293"/>
      <c r="M1267" s="263"/>
      <c r="N1267" s="290">
        <v>0.0</v>
      </c>
      <c r="O1267" s="395">
        <v>0.0</v>
      </c>
      <c r="P1267" s="294"/>
      <c r="Q1267" s="294"/>
      <c r="R1267" s="294"/>
      <c r="S1267" s="263"/>
      <c r="T1267" s="263"/>
      <c r="U1267" s="263"/>
      <c r="V1267" s="263"/>
      <c r="W1267" s="263"/>
      <c r="X1267" s="263"/>
      <c r="Y1267" s="295"/>
      <c r="Z1267" s="296">
        <v>5.75</v>
      </c>
      <c r="AA1267" s="290" t="s">
        <v>417</v>
      </c>
      <c r="AB1267" s="332"/>
      <c r="AC1267" s="72" t="s">
        <v>3370</v>
      </c>
      <c r="AD1267" s="72" t="s">
        <v>498</v>
      </c>
      <c r="AE1267" s="74" t="str">
        <f t="shared" si="57"/>
        <v>3</v>
      </c>
      <c r="AF1267" s="74">
        <v>3.75</v>
      </c>
      <c r="AG1267" s="80">
        <f t="shared" si="152"/>
        <v>5.4375</v>
      </c>
      <c r="AH1267" s="55">
        <f t="shared" si="2"/>
        <v>-5.175</v>
      </c>
      <c r="AI1267" s="55">
        <f t="shared" si="9"/>
        <v>5.25</v>
      </c>
      <c r="AJ1267" s="41">
        <f t="shared" si="3"/>
        <v>0.347826087</v>
      </c>
      <c r="AK1267" s="500"/>
      <c r="AL1267" s="500"/>
      <c r="AM1267" s="500"/>
      <c r="AN1267" s="500"/>
      <c r="AO1267" s="500"/>
      <c r="AP1267" s="500"/>
      <c r="AQ1267" s="500"/>
      <c r="AR1267" s="500"/>
    </row>
    <row r="1268" ht="15.75" customHeight="1">
      <c r="A1268" s="297"/>
      <c r="B1268" s="143" t="s">
        <v>45</v>
      </c>
      <c r="C1268" s="298" t="s">
        <v>5849</v>
      </c>
      <c r="D1268" s="299" t="s">
        <v>5850</v>
      </c>
      <c r="E1268" s="290">
        <v>0.0</v>
      </c>
      <c r="F1268" s="290">
        <v>0.0</v>
      </c>
      <c r="G1268" s="290" t="s">
        <v>86</v>
      </c>
      <c r="H1268" s="299" t="s">
        <v>5850</v>
      </c>
      <c r="I1268" s="117" t="s">
        <v>5851</v>
      </c>
      <c r="J1268" s="293"/>
      <c r="K1268" s="293"/>
      <c r="L1268" s="293"/>
      <c r="M1268" s="263"/>
      <c r="N1268" s="290">
        <v>0.0</v>
      </c>
      <c r="O1268" s="395">
        <v>0.0</v>
      </c>
      <c r="P1268" s="294"/>
      <c r="Q1268" s="294"/>
      <c r="R1268" s="294"/>
      <c r="S1268" s="263"/>
      <c r="T1268" s="263"/>
      <c r="U1268" s="263"/>
      <c r="V1268" s="263"/>
      <c r="W1268" s="263"/>
      <c r="X1268" s="263"/>
      <c r="Y1268" s="295"/>
      <c r="Z1268" s="296">
        <v>1.25</v>
      </c>
      <c r="AA1268" s="290" t="s">
        <v>417</v>
      </c>
      <c r="AB1268" s="71" t="s">
        <v>5852</v>
      </c>
      <c r="AC1268" s="72" t="s">
        <v>3370</v>
      </c>
      <c r="AD1268" s="72" t="s">
        <v>99</v>
      </c>
      <c r="AE1268" s="74" t="str">
        <f t="shared" si="57"/>
        <v>12</v>
      </c>
      <c r="AF1268" s="74">
        <v>0.8</v>
      </c>
      <c r="AG1268" s="80">
        <f t="shared" si="152"/>
        <v>1.16</v>
      </c>
      <c r="AH1268" s="55">
        <f t="shared" si="2"/>
        <v>-1.125</v>
      </c>
      <c r="AI1268" s="55">
        <f t="shared" si="9"/>
        <v>1.12</v>
      </c>
      <c r="AJ1268" s="41">
        <f t="shared" si="3"/>
        <v>0.36</v>
      </c>
      <c r="AK1268" s="500"/>
      <c r="AL1268" s="500"/>
      <c r="AM1268" s="500"/>
      <c r="AN1268" s="500"/>
      <c r="AO1268" s="500"/>
      <c r="AP1268" s="500"/>
      <c r="AQ1268" s="500"/>
      <c r="AR1268" s="500"/>
    </row>
    <row r="1269" ht="15.75" customHeight="1">
      <c r="A1269" s="297"/>
      <c r="B1269" s="143" t="s">
        <v>45</v>
      </c>
      <c r="C1269" s="298" t="s">
        <v>5853</v>
      </c>
      <c r="D1269" s="299" t="s">
        <v>5854</v>
      </c>
      <c r="E1269" s="290">
        <v>0.0</v>
      </c>
      <c r="F1269" s="290">
        <v>0.0</v>
      </c>
      <c r="G1269" s="290" t="s">
        <v>86</v>
      </c>
      <c r="H1269" s="299" t="s">
        <v>5854</v>
      </c>
      <c r="I1269" s="117" t="s">
        <v>5855</v>
      </c>
      <c r="J1269" s="293"/>
      <c r="K1269" s="293"/>
      <c r="L1269" s="293"/>
      <c r="M1269" s="263"/>
      <c r="N1269" s="290">
        <v>0.0</v>
      </c>
      <c r="O1269" s="395">
        <v>0.0</v>
      </c>
      <c r="P1269" s="294"/>
      <c r="Q1269" s="294"/>
      <c r="R1269" s="294"/>
      <c r="S1269" s="263"/>
      <c r="T1269" s="263"/>
      <c r="U1269" s="263"/>
      <c r="V1269" s="263"/>
      <c r="W1269" s="263"/>
      <c r="X1269" s="263"/>
      <c r="Y1269" s="295"/>
      <c r="Z1269" s="296">
        <v>0.95</v>
      </c>
      <c r="AA1269" s="290" t="s">
        <v>417</v>
      </c>
      <c r="AB1269" s="71" t="s">
        <v>5856</v>
      </c>
      <c r="AC1269" s="72" t="s">
        <v>3370</v>
      </c>
      <c r="AD1269" s="72" t="s">
        <v>92</v>
      </c>
      <c r="AE1269" s="74" t="str">
        <f t="shared" si="57"/>
        <v>6</v>
      </c>
      <c r="AF1269" s="74">
        <v>0.64</v>
      </c>
      <c r="AG1269" s="80">
        <f t="shared" si="152"/>
        <v>0.928</v>
      </c>
      <c r="AH1269" s="55">
        <f t="shared" si="2"/>
        <v>-0.855</v>
      </c>
      <c r="AI1269" s="55">
        <f t="shared" si="9"/>
        <v>0.896</v>
      </c>
      <c r="AJ1269" s="41">
        <f t="shared" si="3"/>
        <v>0.3263157895</v>
      </c>
      <c r="AK1269" s="500"/>
      <c r="AL1269" s="500"/>
      <c r="AM1269" s="500"/>
      <c r="AN1269" s="500"/>
      <c r="AO1269" s="500"/>
      <c r="AP1269" s="500"/>
      <c r="AQ1269" s="500"/>
      <c r="AR1269" s="500"/>
    </row>
    <row r="1270" ht="15.75" customHeight="1">
      <c r="A1270" s="297"/>
      <c r="B1270" s="143" t="s">
        <v>45</v>
      </c>
      <c r="C1270" s="298" t="s">
        <v>5857</v>
      </c>
      <c r="D1270" s="299" t="s">
        <v>5858</v>
      </c>
      <c r="E1270" s="290">
        <v>0.0</v>
      </c>
      <c r="F1270" s="290">
        <v>0.0</v>
      </c>
      <c r="G1270" s="290" t="s">
        <v>86</v>
      </c>
      <c r="H1270" s="299" t="s">
        <v>5858</v>
      </c>
      <c r="I1270" s="117" t="s">
        <v>5859</v>
      </c>
      <c r="J1270" s="293"/>
      <c r="K1270" s="293"/>
      <c r="L1270" s="293"/>
      <c r="M1270" s="263"/>
      <c r="N1270" s="290">
        <v>0.0</v>
      </c>
      <c r="O1270" s="395">
        <v>0.0</v>
      </c>
      <c r="P1270" s="294"/>
      <c r="Q1270" s="294"/>
      <c r="R1270" s="294"/>
      <c r="S1270" s="263"/>
      <c r="T1270" s="263"/>
      <c r="U1270" s="263"/>
      <c r="V1270" s="263"/>
      <c r="W1270" s="263"/>
      <c r="X1270" s="263"/>
      <c r="Y1270" s="295"/>
      <c r="Z1270" s="296">
        <v>2.99</v>
      </c>
      <c r="AA1270" s="290" t="s">
        <v>417</v>
      </c>
      <c r="AB1270" s="332"/>
      <c r="AC1270" s="72" t="s">
        <v>3370</v>
      </c>
      <c r="AD1270" s="72" t="s">
        <v>498</v>
      </c>
      <c r="AE1270" s="74" t="str">
        <f t="shared" si="57"/>
        <v>3</v>
      </c>
      <c r="AF1270" s="74">
        <v>1.98</v>
      </c>
      <c r="AG1270" s="80">
        <f t="shared" si="152"/>
        <v>2.871</v>
      </c>
      <c r="AH1270" s="55">
        <f t="shared" si="2"/>
        <v>-2.691</v>
      </c>
      <c r="AI1270" s="55">
        <f t="shared" si="9"/>
        <v>2.772</v>
      </c>
      <c r="AJ1270" s="41">
        <f t="shared" si="3"/>
        <v>0.3377926421</v>
      </c>
      <c r="AK1270" s="501"/>
      <c r="AL1270" s="501"/>
      <c r="AM1270" s="501"/>
      <c r="AN1270" s="501"/>
      <c r="AO1270" s="501"/>
      <c r="AP1270" s="501"/>
      <c r="AQ1270" s="501"/>
      <c r="AR1270" s="501"/>
    </row>
    <row r="1271" ht="15.75" customHeight="1">
      <c r="A1271" s="297"/>
      <c r="B1271" s="143" t="s">
        <v>45</v>
      </c>
      <c r="C1271" s="298" t="s">
        <v>5860</v>
      </c>
      <c r="D1271" s="299" t="s">
        <v>5861</v>
      </c>
      <c r="E1271" s="290">
        <v>0.0</v>
      </c>
      <c r="F1271" s="290">
        <v>0.0</v>
      </c>
      <c r="G1271" s="290" t="s">
        <v>86</v>
      </c>
      <c r="H1271" s="299" t="s">
        <v>5862</v>
      </c>
      <c r="I1271" s="117" t="s">
        <v>5863</v>
      </c>
      <c r="J1271" s="293"/>
      <c r="K1271" s="293"/>
      <c r="L1271" s="293"/>
      <c r="M1271" s="263"/>
      <c r="N1271" s="290">
        <v>0.0</v>
      </c>
      <c r="O1271" s="395">
        <v>0.0</v>
      </c>
      <c r="P1271" s="294"/>
      <c r="Q1271" s="294"/>
      <c r="R1271" s="294"/>
      <c r="S1271" s="263"/>
      <c r="T1271" s="263"/>
      <c r="U1271" s="263"/>
      <c r="V1271" s="263"/>
      <c r="W1271" s="263"/>
      <c r="X1271" s="263"/>
      <c r="Y1271" s="295"/>
      <c r="Z1271" s="296">
        <v>1.35</v>
      </c>
      <c r="AA1271" s="290" t="s">
        <v>298</v>
      </c>
      <c r="AB1271" s="104" t="s">
        <v>5864</v>
      </c>
      <c r="AC1271" s="72" t="s">
        <v>3370</v>
      </c>
      <c r="AD1271" s="72" t="s">
        <v>99</v>
      </c>
      <c r="AE1271" s="74" t="str">
        <f t="shared" si="57"/>
        <v>12</v>
      </c>
      <c r="AF1271" s="74">
        <v>0.67</v>
      </c>
      <c r="AG1271" s="75">
        <f>AF1271*0.79+AF1271</f>
        <v>1.1993</v>
      </c>
      <c r="AH1271" s="55">
        <f t="shared" si="2"/>
        <v>-1.215</v>
      </c>
      <c r="AI1271" s="55">
        <f t="shared" si="9"/>
        <v>0.938</v>
      </c>
      <c r="AJ1271" s="41">
        <f t="shared" si="3"/>
        <v>0.5037037037</v>
      </c>
      <c r="AK1271" s="500"/>
      <c r="AL1271" s="500"/>
      <c r="AM1271" s="500"/>
      <c r="AN1271" s="500"/>
      <c r="AO1271" s="500"/>
      <c r="AP1271" s="500"/>
      <c r="AQ1271" s="500"/>
      <c r="AR1271" s="500"/>
    </row>
    <row r="1272" ht="15.75" customHeight="1">
      <c r="A1272" s="297"/>
      <c r="B1272" s="143" t="s">
        <v>45</v>
      </c>
      <c r="C1272" s="298" t="s">
        <v>5865</v>
      </c>
      <c r="D1272" s="299" t="s">
        <v>5866</v>
      </c>
      <c r="E1272" s="290">
        <v>0.0</v>
      </c>
      <c r="F1272" s="290">
        <v>0.0</v>
      </c>
      <c r="G1272" s="290" t="s">
        <v>86</v>
      </c>
      <c r="H1272" s="299" t="s">
        <v>5866</v>
      </c>
      <c r="I1272" s="117" t="s">
        <v>5867</v>
      </c>
      <c r="J1272" s="293"/>
      <c r="K1272" s="293"/>
      <c r="L1272" s="293"/>
      <c r="M1272" s="263"/>
      <c r="N1272" s="290">
        <v>0.0</v>
      </c>
      <c r="O1272" s="395">
        <v>0.0</v>
      </c>
      <c r="P1272" s="294"/>
      <c r="Q1272" s="294"/>
      <c r="R1272" s="294"/>
      <c r="S1272" s="263"/>
      <c r="T1272" s="263"/>
      <c r="U1272" s="263"/>
      <c r="V1272" s="263"/>
      <c r="W1272" s="263"/>
      <c r="X1272" s="263"/>
      <c r="Y1272" s="295"/>
      <c r="Z1272" s="296">
        <v>2.09</v>
      </c>
      <c r="AA1272" s="290" t="s">
        <v>417</v>
      </c>
      <c r="AB1272" s="104" t="s">
        <v>5868</v>
      </c>
      <c r="AC1272" s="72" t="s">
        <v>3370</v>
      </c>
      <c r="AD1272" s="72" t="s">
        <v>92</v>
      </c>
      <c r="AE1272" s="74" t="str">
        <f t="shared" si="57"/>
        <v>6</v>
      </c>
      <c r="AF1272" s="74">
        <v>1.38</v>
      </c>
      <c r="AG1272" s="80">
        <f t="shared" ref="AG1272:AG1284" si="153">AF1272*0.45+AF1272</f>
        <v>2.001</v>
      </c>
      <c r="AH1272" s="55">
        <f t="shared" si="2"/>
        <v>-1.881</v>
      </c>
      <c r="AI1272" s="55">
        <f t="shared" si="9"/>
        <v>1.932</v>
      </c>
      <c r="AJ1272" s="41">
        <f t="shared" si="3"/>
        <v>0.3397129187</v>
      </c>
      <c r="AK1272" s="500"/>
      <c r="AL1272" s="500"/>
      <c r="AM1272" s="500"/>
      <c r="AN1272" s="500"/>
      <c r="AO1272" s="500"/>
      <c r="AP1272" s="500"/>
      <c r="AQ1272" s="500"/>
      <c r="AR1272" s="500"/>
    </row>
    <row r="1273" ht="15.75" customHeight="1">
      <c r="A1273" s="297"/>
      <c r="B1273" s="143" t="s">
        <v>45</v>
      </c>
      <c r="C1273" s="298" t="s">
        <v>5869</v>
      </c>
      <c r="D1273" s="299" t="s">
        <v>5870</v>
      </c>
      <c r="E1273" s="290">
        <v>0.0</v>
      </c>
      <c r="F1273" s="290">
        <v>0.0</v>
      </c>
      <c r="G1273" s="290" t="s">
        <v>86</v>
      </c>
      <c r="H1273" s="299" t="s">
        <v>5870</v>
      </c>
      <c r="I1273" s="117" t="s">
        <v>5871</v>
      </c>
      <c r="J1273" s="293"/>
      <c r="K1273" s="293"/>
      <c r="L1273" s="293"/>
      <c r="M1273" s="263"/>
      <c r="N1273" s="290">
        <v>0.0</v>
      </c>
      <c r="O1273" s="395">
        <v>0.0</v>
      </c>
      <c r="P1273" s="294"/>
      <c r="Q1273" s="294"/>
      <c r="R1273" s="294"/>
      <c r="S1273" s="263"/>
      <c r="T1273" s="263"/>
      <c r="U1273" s="263"/>
      <c r="V1273" s="263"/>
      <c r="W1273" s="263"/>
      <c r="X1273" s="263"/>
      <c r="Y1273" s="295"/>
      <c r="Z1273" s="296">
        <v>0.89</v>
      </c>
      <c r="AA1273" s="290" t="s">
        <v>417</v>
      </c>
      <c r="AB1273" s="104" t="s">
        <v>5872</v>
      </c>
      <c r="AC1273" s="72" t="s">
        <v>3370</v>
      </c>
      <c r="AD1273" s="72" t="s">
        <v>99</v>
      </c>
      <c r="AE1273" s="74" t="str">
        <f t="shared" si="57"/>
        <v>12</v>
      </c>
      <c r="AF1273" s="74">
        <v>0.57</v>
      </c>
      <c r="AG1273" s="80">
        <f t="shared" si="153"/>
        <v>0.8265</v>
      </c>
      <c r="AH1273" s="55">
        <f t="shared" si="2"/>
        <v>-0.801</v>
      </c>
      <c r="AI1273" s="55">
        <f t="shared" si="9"/>
        <v>0.798</v>
      </c>
      <c r="AJ1273" s="41">
        <f t="shared" si="3"/>
        <v>0.3595505618</v>
      </c>
      <c r="AK1273" s="500"/>
      <c r="AL1273" s="500"/>
      <c r="AM1273" s="500"/>
      <c r="AN1273" s="500"/>
      <c r="AO1273" s="500"/>
      <c r="AP1273" s="500"/>
      <c r="AQ1273" s="500"/>
      <c r="AR1273" s="500"/>
    </row>
    <row r="1274" ht="15.75" customHeight="1">
      <c r="A1274" s="297"/>
      <c r="B1274" s="143" t="s">
        <v>45</v>
      </c>
      <c r="C1274" s="298" t="s">
        <v>5873</v>
      </c>
      <c r="D1274" s="299" t="s">
        <v>5874</v>
      </c>
      <c r="E1274" s="290">
        <v>0.0</v>
      </c>
      <c r="F1274" s="290">
        <v>0.0</v>
      </c>
      <c r="G1274" s="290" t="s">
        <v>86</v>
      </c>
      <c r="H1274" s="299" t="s">
        <v>5874</v>
      </c>
      <c r="I1274" s="117" t="s">
        <v>5875</v>
      </c>
      <c r="J1274" s="293"/>
      <c r="K1274" s="293"/>
      <c r="L1274" s="293"/>
      <c r="M1274" s="263"/>
      <c r="N1274" s="290">
        <v>0.0</v>
      </c>
      <c r="O1274" s="395">
        <v>0.0</v>
      </c>
      <c r="P1274" s="294"/>
      <c r="Q1274" s="294"/>
      <c r="R1274" s="294"/>
      <c r="S1274" s="263"/>
      <c r="T1274" s="263"/>
      <c r="U1274" s="263"/>
      <c r="V1274" s="263"/>
      <c r="W1274" s="263"/>
      <c r="X1274" s="263"/>
      <c r="Y1274" s="295"/>
      <c r="Z1274" s="296">
        <v>0.69</v>
      </c>
      <c r="AA1274" s="290" t="s">
        <v>417</v>
      </c>
      <c r="AB1274" s="104" t="s">
        <v>5876</v>
      </c>
      <c r="AC1274" s="72" t="s">
        <v>3370</v>
      </c>
      <c r="AD1274" s="72" t="s">
        <v>99</v>
      </c>
      <c r="AE1274" s="74" t="str">
        <f t="shared" si="57"/>
        <v>12</v>
      </c>
      <c r="AF1274" s="74">
        <v>0.44</v>
      </c>
      <c r="AG1274" s="80">
        <f t="shared" si="153"/>
        <v>0.638</v>
      </c>
      <c r="AH1274" s="55">
        <f t="shared" si="2"/>
        <v>-0.621</v>
      </c>
      <c r="AI1274" s="55">
        <f t="shared" si="9"/>
        <v>0.616</v>
      </c>
      <c r="AJ1274" s="41">
        <f t="shared" si="3"/>
        <v>0.3623188406</v>
      </c>
      <c r="AK1274" s="501"/>
      <c r="AL1274" s="501"/>
      <c r="AM1274" s="501"/>
      <c r="AN1274" s="501"/>
      <c r="AO1274" s="501"/>
      <c r="AP1274" s="501"/>
      <c r="AQ1274" s="501"/>
      <c r="AR1274" s="501"/>
    </row>
    <row r="1275" ht="15.75" customHeight="1">
      <c r="A1275" s="297"/>
      <c r="B1275" s="143" t="s">
        <v>45</v>
      </c>
      <c r="C1275" s="298" t="s">
        <v>5877</v>
      </c>
      <c r="D1275" s="299" t="s">
        <v>5878</v>
      </c>
      <c r="E1275" s="290">
        <v>0.0</v>
      </c>
      <c r="F1275" s="290">
        <v>0.0</v>
      </c>
      <c r="G1275" s="290" t="s">
        <v>86</v>
      </c>
      <c r="H1275" s="299" t="s">
        <v>5878</v>
      </c>
      <c r="I1275" s="117" t="s">
        <v>5879</v>
      </c>
      <c r="J1275" s="293"/>
      <c r="K1275" s="293"/>
      <c r="L1275" s="293"/>
      <c r="M1275" s="263"/>
      <c r="N1275" s="290">
        <v>0.0</v>
      </c>
      <c r="O1275" s="395">
        <v>0.0</v>
      </c>
      <c r="P1275" s="294"/>
      <c r="Q1275" s="294"/>
      <c r="R1275" s="294"/>
      <c r="S1275" s="263"/>
      <c r="T1275" s="263"/>
      <c r="U1275" s="263"/>
      <c r="V1275" s="263"/>
      <c r="W1275" s="263"/>
      <c r="X1275" s="263"/>
      <c r="Y1275" s="295"/>
      <c r="Z1275" s="296">
        <v>1.75</v>
      </c>
      <c r="AA1275" s="290" t="s">
        <v>417</v>
      </c>
      <c r="AB1275" s="71" t="s">
        <v>5880</v>
      </c>
      <c r="AC1275" s="72" t="s">
        <v>3370</v>
      </c>
      <c r="AD1275" s="72" t="s">
        <v>92</v>
      </c>
      <c r="AE1275" s="74" t="str">
        <f t="shared" si="57"/>
        <v>6</v>
      </c>
      <c r="AF1275" s="74">
        <v>1.1</v>
      </c>
      <c r="AG1275" s="75">
        <f t="shared" si="153"/>
        <v>1.595</v>
      </c>
      <c r="AH1275" s="74">
        <f t="shared" si="2"/>
        <v>-1.575</v>
      </c>
      <c r="AI1275" s="74">
        <f t="shared" si="9"/>
        <v>1.54</v>
      </c>
      <c r="AJ1275" s="41">
        <f t="shared" si="3"/>
        <v>0.3714285714</v>
      </c>
      <c r="AK1275" s="500"/>
      <c r="AL1275" s="500"/>
      <c r="AM1275" s="500"/>
      <c r="AN1275" s="500"/>
      <c r="AO1275" s="500"/>
      <c r="AP1275" s="500"/>
      <c r="AQ1275" s="500"/>
      <c r="AR1275" s="500"/>
    </row>
    <row r="1276" ht="15.75" customHeight="1">
      <c r="A1276" s="297"/>
      <c r="B1276" s="143" t="s">
        <v>45</v>
      </c>
      <c r="C1276" s="298" t="s">
        <v>5881</v>
      </c>
      <c r="D1276" s="299" t="s">
        <v>5882</v>
      </c>
      <c r="E1276" s="290">
        <v>0.0</v>
      </c>
      <c r="F1276" s="290">
        <v>0.0</v>
      </c>
      <c r="G1276" s="290" t="s">
        <v>86</v>
      </c>
      <c r="H1276" s="299" t="s">
        <v>5882</v>
      </c>
      <c r="I1276" s="117" t="s">
        <v>5883</v>
      </c>
      <c r="J1276" s="293"/>
      <c r="K1276" s="293"/>
      <c r="L1276" s="293"/>
      <c r="M1276" s="263"/>
      <c r="N1276" s="290">
        <v>0.0</v>
      </c>
      <c r="O1276" s="395">
        <v>0.0</v>
      </c>
      <c r="P1276" s="294"/>
      <c r="Q1276" s="294"/>
      <c r="R1276" s="294"/>
      <c r="S1276" s="263"/>
      <c r="T1276" s="263"/>
      <c r="U1276" s="263"/>
      <c r="V1276" s="263"/>
      <c r="W1276" s="263"/>
      <c r="X1276" s="263"/>
      <c r="Y1276" s="295"/>
      <c r="Z1276" s="296">
        <v>1.19</v>
      </c>
      <c r="AA1276" s="290" t="s">
        <v>417</v>
      </c>
      <c r="AB1276" s="71" t="s">
        <v>5884</v>
      </c>
      <c r="AC1276" s="72" t="s">
        <v>3370</v>
      </c>
      <c r="AD1276" s="72" t="s">
        <v>92</v>
      </c>
      <c r="AE1276" s="74" t="str">
        <f t="shared" si="57"/>
        <v>6</v>
      </c>
      <c r="AF1276" s="74">
        <v>0.76</v>
      </c>
      <c r="AG1276" s="75">
        <f t="shared" si="153"/>
        <v>1.102</v>
      </c>
      <c r="AH1276" s="74">
        <f t="shared" si="2"/>
        <v>-1.071</v>
      </c>
      <c r="AI1276" s="74">
        <f t="shared" si="9"/>
        <v>1.064</v>
      </c>
      <c r="AJ1276" s="41">
        <f t="shared" si="3"/>
        <v>0.3613445378</v>
      </c>
      <c r="AK1276" s="500"/>
      <c r="AL1276" s="500"/>
      <c r="AM1276" s="500"/>
      <c r="AN1276" s="500"/>
      <c r="AO1276" s="500"/>
      <c r="AP1276" s="500"/>
      <c r="AQ1276" s="500"/>
      <c r="AR1276" s="500"/>
    </row>
    <row r="1277" ht="15.75" customHeight="1">
      <c r="A1277" s="297"/>
      <c r="B1277" s="143" t="s">
        <v>45</v>
      </c>
      <c r="C1277" s="298" t="s">
        <v>5885</v>
      </c>
      <c r="D1277" s="299" t="s">
        <v>5886</v>
      </c>
      <c r="E1277" s="290">
        <v>0.0</v>
      </c>
      <c r="F1277" s="290">
        <v>0.0</v>
      </c>
      <c r="G1277" s="290" t="s">
        <v>86</v>
      </c>
      <c r="H1277" s="299" t="s">
        <v>5886</v>
      </c>
      <c r="I1277" s="117" t="s">
        <v>5887</v>
      </c>
      <c r="J1277" s="293"/>
      <c r="K1277" s="293"/>
      <c r="L1277" s="293"/>
      <c r="M1277" s="263"/>
      <c r="N1277" s="290">
        <v>0.0</v>
      </c>
      <c r="O1277" s="395">
        <v>0.0</v>
      </c>
      <c r="P1277" s="294"/>
      <c r="Q1277" s="294"/>
      <c r="R1277" s="294"/>
      <c r="S1277" s="263"/>
      <c r="T1277" s="263"/>
      <c r="U1277" s="263"/>
      <c r="V1277" s="263"/>
      <c r="W1277" s="263"/>
      <c r="X1277" s="263"/>
      <c r="Y1277" s="295"/>
      <c r="Z1277" s="296">
        <v>0.69</v>
      </c>
      <c r="AA1277" s="290" t="s">
        <v>417</v>
      </c>
      <c r="AB1277" s="71" t="s">
        <v>5888</v>
      </c>
      <c r="AC1277" s="72" t="s">
        <v>3370</v>
      </c>
      <c r="AD1277" s="72" t="s">
        <v>99</v>
      </c>
      <c r="AE1277" s="74" t="str">
        <f t="shared" si="57"/>
        <v>12</v>
      </c>
      <c r="AF1277" s="74">
        <v>0.45</v>
      </c>
      <c r="AG1277" s="75">
        <f t="shared" si="153"/>
        <v>0.6525</v>
      </c>
      <c r="AH1277" s="74">
        <f t="shared" si="2"/>
        <v>-0.621</v>
      </c>
      <c r="AI1277" s="74">
        <f t="shared" si="9"/>
        <v>0.63</v>
      </c>
      <c r="AJ1277" s="41">
        <f t="shared" si="3"/>
        <v>0.347826087</v>
      </c>
      <c r="AK1277" s="500"/>
      <c r="AL1277" s="500"/>
      <c r="AM1277" s="500"/>
      <c r="AN1277" s="500"/>
      <c r="AO1277" s="500"/>
      <c r="AP1277" s="500"/>
      <c r="AQ1277" s="500"/>
      <c r="AR1277" s="500"/>
    </row>
    <row r="1278" ht="15.75" customHeight="1">
      <c r="A1278" s="220"/>
      <c r="B1278" s="148" t="s">
        <v>45</v>
      </c>
      <c r="C1278" s="347" t="s">
        <v>5889</v>
      </c>
      <c r="D1278" s="87" t="s">
        <v>5890</v>
      </c>
      <c r="E1278" s="300">
        <v>1.0</v>
      </c>
      <c r="F1278" s="300">
        <v>0.0</v>
      </c>
      <c r="G1278" s="300" t="s">
        <v>47</v>
      </c>
      <c r="H1278" s="87" t="s">
        <v>5890</v>
      </c>
      <c r="I1278" s="230" t="s">
        <v>5891</v>
      </c>
      <c r="J1278" s="302"/>
      <c r="K1278" s="302"/>
      <c r="L1278" s="302"/>
      <c r="M1278" s="255"/>
      <c r="N1278" s="300">
        <v>1.0</v>
      </c>
      <c r="O1278" s="398">
        <v>1000.0</v>
      </c>
      <c r="P1278" s="303"/>
      <c r="Q1278" s="303"/>
      <c r="R1278" s="303"/>
      <c r="S1278" s="255"/>
      <c r="T1278" s="255"/>
      <c r="U1278" s="255"/>
      <c r="V1278" s="255"/>
      <c r="W1278" s="255"/>
      <c r="X1278" s="255"/>
      <c r="Y1278" s="277"/>
      <c r="Z1278" s="304">
        <v>0.99</v>
      </c>
      <c r="AA1278" s="300" t="s">
        <v>417</v>
      </c>
      <c r="AB1278" s="84" t="s">
        <v>5892</v>
      </c>
      <c r="AC1278" s="54" t="s">
        <v>3370</v>
      </c>
      <c r="AD1278" s="54" t="s">
        <v>99</v>
      </c>
      <c r="AE1278" s="55" t="str">
        <f t="shared" si="57"/>
        <v>12</v>
      </c>
      <c r="AF1278" s="55">
        <v>0.65</v>
      </c>
      <c r="AG1278" s="56">
        <f t="shared" si="153"/>
        <v>0.9425</v>
      </c>
      <c r="AH1278" s="55">
        <f t="shared" si="2"/>
        <v>-0.891</v>
      </c>
      <c r="AI1278" s="55">
        <f t="shared" si="9"/>
        <v>0.91</v>
      </c>
      <c r="AJ1278" s="41">
        <f t="shared" si="3"/>
        <v>0.3434343434</v>
      </c>
      <c r="AK1278" s="520"/>
      <c r="AL1278" s="520"/>
      <c r="AM1278" s="520"/>
      <c r="AN1278" s="520"/>
      <c r="AO1278" s="520"/>
      <c r="AP1278" s="520"/>
      <c r="AQ1278" s="520"/>
      <c r="AR1278" s="520"/>
    </row>
    <row r="1279" ht="15.75" customHeight="1">
      <c r="A1279" s="297"/>
      <c r="B1279" s="143" t="s">
        <v>45</v>
      </c>
      <c r="C1279" s="298" t="s">
        <v>5893</v>
      </c>
      <c r="D1279" s="299" t="s">
        <v>5894</v>
      </c>
      <c r="E1279" s="290">
        <v>0.0</v>
      </c>
      <c r="F1279" s="290">
        <v>0.0</v>
      </c>
      <c r="G1279" s="290" t="s">
        <v>86</v>
      </c>
      <c r="H1279" s="299" t="s">
        <v>5894</v>
      </c>
      <c r="I1279" s="117" t="s">
        <v>5895</v>
      </c>
      <c r="J1279" s="293"/>
      <c r="K1279" s="293"/>
      <c r="L1279" s="293"/>
      <c r="M1279" s="263"/>
      <c r="N1279" s="290">
        <v>0.0</v>
      </c>
      <c r="O1279" s="395">
        <v>0.0</v>
      </c>
      <c r="P1279" s="294"/>
      <c r="Q1279" s="294"/>
      <c r="R1279" s="294"/>
      <c r="S1279" s="263"/>
      <c r="T1279" s="263"/>
      <c r="U1279" s="263"/>
      <c r="V1279" s="263"/>
      <c r="W1279" s="263"/>
      <c r="X1279" s="263"/>
      <c r="Y1279" s="295"/>
      <c r="Z1279" s="296">
        <v>0.89</v>
      </c>
      <c r="AA1279" s="290" t="s">
        <v>417</v>
      </c>
      <c r="AB1279" s="71" t="s">
        <v>5896</v>
      </c>
      <c r="AC1279" s="72" t="s">
        <v>3370</v>
      </c>
      <c r="AD1279" s="72" t="s">
        <v>99</v>
      </c>
      <c r="AE1279" s="74" t="str">
        <f t="shared" si="57"/>
        <v>12</v>
      </c>
      <c r="AF1279" s="74">
        <v>0.57</v>
      </c>
      <c r="AG1279" s="75">
        <f t="shared" si="153"/>
        <v>0.8265</v>
      </c>
      <c r="AH1279" s="55">
        <f t="shared" si="2"/>
        <v>-0.801</v>
      </c>
      <c r="AI1279" s="55">
        <f t="shared" si="9"/>
        <v>0.798</v>
      </c>
      <c r="AJ1279" s="41">
        <f t="shared" si="3"/>
        <v>0.3595505618</v>
      </c>
      <c r="AK1279" s="500"/>
      <c r="AL1279" s="500"/>
      <c r="AM1279" s="500"/>
      <c r="AN1279" s="500"/>
      <c r="AO1279" s="500"/>
      <c r="AP1279" s="500"/>
      <c r="AQ1279" s="500"/>
      <c r="AR1279" s="500"/>
    </row>
    <row r="1280" ht="15.75" customHeight="1">
      <c r="A1280" s="297"/>
      <c r="B1280" s="143" t="s">
        <v>45</v>
      </c>
      <c r="C1280" s="298" t="s">
        <v>5897</v>
      </c>
      <c r="D1280" s="299" t="s">
        <v>5898</v>
      </c>
      <c r="E1280" s="290">
        <v>0.0</v>
      </c>
      <c r="F1280" s="290">
        <v>0.0</v>
      </c>
      <c r="G1280" s="290" t="s">
        <v>86</v>
      </c>
      <c r="H1280" s="299" t="s">
        <v>5898</v>
      </c>
      <c r="I1280" s="117" t="s">
        <v>5899</v>
      </c>
      <c r="J1280" s="293"/>
      <c r="K1280" s="293"/>
      <c r="L1280" s="293"/>
      <c r="M1280" s="263"/>
      <c r="N1280" s="290">
        <v>0.0</v>
      </c>
      <c r="O1280" s="395">
        <v>0.0</v>
      </c>
      <c r="P1280" s="294"/>
      <c r="Q1280" s="294"/>
      <c r="R1280" s="294"/>
      <c r="S1280" s="263"/>
      <c r="T1280" s="263"/>
      <c r="U1280" s="263"/>
      <c r="V1280" s="263"/>
      <c r="W1280" s="263"/>
      <c r="X1280" s="263"/>
      <c r="Y1280" s="295"/>
      <c r="Z1280" s="296">
        <v>0.79</v>
      </c>
      <c r="AA1280" s="290" t="s">
        <v>417</v>
      </c>
      <c r="AB1280" s="71" t="s">
        <v>5900</v>
      </c>
      <c r="AC1280" s="72" t="s">
        <v>3370</v>
      </c>
      <c r="AD1280" s="72" t="s">
        <v>99</v>
      </c>
      <c r="AE1280" s="74" t="str">
        <f t="shared" si="57"/>
        <v>12</v>
      </c>
      <c r="AF1280" s="74">
        <v>0.51</v>
      </c>
      <c r="AG1280" s="75">
        <f t="shared" si="153"/>
        <v>0.7395</v>
      </c>
      <c r="AH1280" s="74">
        <f t="shared" si="2"/>
        <v>-0.711</v>
      </c>
      <c r="AI1280" s="74">
        <f t="shared" si="9"/>
        <v>0.714</v>
      </c>
      <c r="AJ1280" s="41">
        <f t="shared" si="3"/>
        <v>0.3544303797</v>
      </c>
      <c r="AK1280" s="500"/>
      <c r="AL1280" s="500"/>
      <c r="AM1280" s="500"/>
      <c r="AN1280" s="500"/>
      <c r="AO1280" s="500"/>
      <c r="AP1280" s="500"/>
      <c r="AQ1280" s="500"/>
      <c r="AR1280" s="500"/>
    </row>
    <row r="1281" ht="15.75" customHeight="1">
      <c r="A1281" s="297"/>
      <c r="B1281" s="143" t="s">
        <v>45</v>
      </c>
      <c r="C1281" s="298" t="s">
        <v>5901</v>
      </c>
      <c r="D1281" s="299" t="s">
        <v>5902</v>
      </c>
      <c r="E1281" s="290">
        <v>0.0</v>
      </c>
      <c r="F1281" s="290">
        <v>0.0</v>
      </c>
      <c r="G1281" s="290" t="s">
        <v>86</v>
      </c>
      <c r="H1281" s="299" t="s">
        <v>5902</v>
      </c>
      <c r="I1281" s="117" t="s">
        <v>5903</v>
      </c>
      <c r="J1281" s="293"/>
      <c r="K1281" s="293"/>
      <c r="L1281" s="293"/>
      <c r="M1281" s="263"/>
      <c r="N1281" s="290">
        <v>0.0</v>
      </c>
      <c r="O1281" s="395">
        <v>0.0</v>
      </c>
      <c r="P1281" s="294"/>
      <c r="Q1281" s="294"/>
      <c r="R1281" s="294"/>
      <c r="S1281" s="263"/>
      <c r="T1281" s="263"/>
      <c r="U1281" s="263"/>
      <c r="V1281" s="263"/>
      <c r="W1281" s="263"/>
      <c r="X1281" s="263"/>
      <c r="Y1281" s="295"/>
      <c r="Z1281" s="296">
        <v>1.35</v>
      </c>
      <c r="AA1281" s="290" t="s">
        <v>417</v>
      </c>
      <c r="AB1281" s="71" t="s">
        <v>5904</v>
      </c>
      <c r="AC1281" s="72" t="s">
        <v>3370</v>
      </c>
      <c r="AD1281" s="72" t="s">
        <v>92</v>
      </c>
      <c r="AE1281" s="74" t="str">
        <f t="shared" si="57"/>
        <v>6</v>
      </c>
      <c r="AF1281" s="74">
        <v>0.9</v>
      </c>
      <c r="AG1281" s="75">
        <f t="shared" si="153"/>
        <v>1.305</v>
      </c>
      <c r="AH1281" s="55">
        <f t="shared" si="2"/>
        <v>-1.215</v>
      </c>
      <c r="AI1281" s="55">
        <f t="shared" si="9"/>
        <v>1.26</v>
      </c>
      <c r="AJ1281" s="41">
        <f t="shared" si="3"/>
        <v>0.3333333333</v>
      </c>
      <c r="AK1281" s="500"/>
      <c r="AL1281" s="500"/>
      <c r="AM1281" s="500"/>
      <c r="AN1281" s="500"/>
      <c r="AO1281" s="500"/>
      <c r="AP1281" s="500"/>
      <c r="AQ1281" s="500"/>
      <c r="AR1281" s="500"/>
    </row>
    <row r="1282" ht="15.75" customHeight="1">
      <c r="A1282" s="297"/>
      <c r="B1282" s="143" t="s">
        <v>45</v>
      </c>
      <c r="C1282" s="298" t="s">
        <v>5905</v>
      </c>
      <c r="D1282" s="299" t="s">
        <v>5906</v>
      </c>
      <c r="E1282" s="290">
        <v>0.0</v>
      </c>
      <c r="F1282" s="290">
        <v>0.0</v>
      </c>
      <c r="G1282" s="290" t="s">
        <v>86</v>
      </c>
      <c r="H1282" s="299" t="s">
        <v>5906</v>
      </c>
      <c r="I1282" s="117" t="s">
        <v>5907</v>
      </c>
      <c r="J1282" s="293"/>
      <c r="K1282" s="293"/>
      <c r="L1282" s="293"/>
      <c r="M1282" s="263"/>
      <c r="N1282" s="290">
        <v>0.0</v>
      </c>
      <c r="O1282" s="395">
        <v>0.0</v>
      </c>
      <c r="P1282" s="294"/>
      <c r="Q1282" s="294"/>
      <c r="R1282" s="294"/>
      <c r="S1282" s="263"/>
      <c r="T1282" s="263"/>
      <c r="U1282" s="263"/>
      <c r="V1282" s="263"/>
      <c r="W1282" s="263"/>
      <c r="X1282" s="263"/>
      <c r="Y1282" s="295"/>
      <c r="Z1282" s="296">
        <v>0.69</v>
      </c>
      <c r="AA1282" s="290" t="s">
        <v>417</v>
      </c>
      <c r="AB1282" s="71" t="s">
        <v>5908</v>
      </c>
      <c r="AC1282" s="72" t="s">
        <v>3370</v>
      </c>
      <c r="AD1282" s="72" t="s">
        <v>99</v>
      </c>
      <c r="AE1282" s="74" t="str">
        <f t="shared" si="57"/>
        <v>12</v>
      </c>
      <c r="AF1282" s="74">
        <v>0.45</v>
      </c>
      <c r="AG1282" s="75">
        <f t="shared" si="153"/>
        <v>0.6525</v>
      </c>
      <c r="AH1282" s="74">
        <f t="shared" si="2"/>
        <v>-0.621</v>
      </c>
      <c r="AI1282" s="74">
        <f t="shared" si="9"/>
        <v>0.63</v>
      </c>
      <c r="AJ1282" s="41">
        <f t="shared" si="3"/>
        <v>0.347826087</v>
      </c>
      <c r="AK1282" s="500"/>
      <c r="AL1282" s="500"/>
      <c r="AM1282" s="500"/>
      <c r="AN1282" s="500"/>
      <c r="AO1282" s="500"/>
      <c r="AP1282" s="500"/>
      <c r="AQ1282" s="500"/>
      <c r="AR1282" s="500"/>
    </row>
    <row r="1283" ht="15.75" customHeight="1">
      <c r="A1283" s="297"/>
      <c r="B1283" s="143" t="s">
        <v>45</v>
      </c>
      <c r="C1283" s="298" t="s">
        <v>5909</v>
      </c>
      <c r="D1283" s="299" t="s">
        <v>5910</v>
      </c>
      <c r="E1283" s="290">
        <v>0.0</v>
      </c>
      <c r="F1283" s="290">
        <v>0.0</v>
      </c>
      <c r="G1283" s="290" t="s">
        <v>86</v>
      </c>
      <c r="H1283" s="299" t="s">
        <v>5910</v>
      </c>
      <c r="I1283" s="117" t="s">
        <v>5911</v>
      </c>
      <c r="J1283" s="293"/>
      <c r="K1283" s="293"/>
      <c r="L1283" s="293"/>
      <c r="M1283" s="263"/>
      <c r="N1283" s="290">
        <v>0.0</v>
      </c>
      <c r="O1283" s="395">
        <v>0.0</v>
      </c>
      <c r="P1283" s="294"/>
      <c r="Q1283" s="294"/>
      <c r="R1283" s="294"/>
      <c r="S1283" s="263"/>
      <c r="T1283" s="263"/>
      <c r="U1283" s="263"/>
      <c r="V1283" s="263"/>
      <c r="W1283" s="263"/>
      <c r="X1283" s="263"/>
      <c r="Y1283" s="295"/>
      <c r="Z1283" s="296">
        <v>4.19</v>
      </c>
      <c r="AA1283" s="290" t="s">
        <v>417</v>
      </c>
      <c r="AB1283" s="71" t="s">
        <v>5912</v>
      </c>
      <c r="AC1283" s="72" t="s">
        <v>3370</v>
      </c>
      <c r="AD1283" s="72" t="s">
        <v>498</v>
      </c>
      <c r="AE1283" s="74" t="str">
        <f t="shared" si="57"/>
        <v>3</v>
      </c>
      <c r="AF1283" s="74">
        <v>2.75</v>
      </c>
      <c r="AG1283" s="75">
        <f t="shared" si="153"/>
        <v>3.9875</v>
      </c>
      <c r="AH1283" s="74">
        <f t="shared" si="2"/>
        <v>-3.771</v>
      </c>
      <c r="AI1283" s="74">
        <f t="shared" si="9"/>
        <v>3.85</v>
      </c>
      <c r="AJ1283" s="41">
        <f t="shared" si="3"/>
        <v>0.3436754177</v>
      </c>
      <c r="AK1283" s="500"/>
      <c r="AL1283" s="500"/>
      <c r="AM1283" s="500"/>
      <c r="AN1283" s="500"/>
      <c r="AO1283" s="500"/>
      <c r="AP1283" s="500"/>
      <c r="AQ1283" s="500"/>
      <c r="AR1283" s="500"/>
    </row>
    <row r="1284" ht="15.75" customHeight="1">
      <c r="A1284" s="297"/>
      <c r="B1284" s="143" t="s">
        <v>45</v>
      </c>
      <c r="C1284" s="298" t="s">
        <v>5913</v>
      </c>
      <c r="D1284" s="299" t="s">
        <v>5914</v>
      </c>
      <c r="E1284" s="290">
        <v>0.0</v>
      </c>
      <c r="F1284" s="290">
        <v>0.0</v>
      </c>
      <c r="G1284" s="290" t="s">
        <v>86</v>
      </c>
      <c r="H1284" s="299" t="s">
        <v>5914</v>
      </c>
      <c r="I1284" s="117" t="s">
        <v>5915</v>
      </c>
      <c r="J1284" s="293"/>
      <c r="K1284" s="293"/>
      <c r="L1284" s="293"/>
      <c r="M1284" s="263"/>
      <c r="N1284" s="290">
        <v>0.0</v>
      </c>
      <c r="O1284" s="395">
        <v>0.0</v>
      </c>
      <c r="P1284" s="294"/>
      <c r="Q1284" s="294"/>
      <c r="R1284" s="294"/>
      <c r="S1284" s="263"/>
      <c r="T1284" s="263"/>
      <c r="U1284" s="263"/>
      <c r="V1284" s="263"/>
      <c r="W1284" s="263"/>
      <c r="X1284" s="263"/>
      <c r="Y1284" s="295"/>
      <c r="Z1284" s="296">
        <v>3.49</v>
      </c>
      <c r="AA1284" s="290" t="s">
        <v>417</v>
      </c>
      <c r="AB1284" s="71" t="s">
        <v>5916</v>
      </c>
      <c r="AC1284" s="72" t="s">
        <v>3370</v>
      </c>
      <c r="AD1284" s="72" t="s">
        <v>498</v>
      </c>
      <c r="AE1284" s="74" t="str">
        <f t="shared" si="57"/>
        <v>3</v>
      </c>
      <c r="AF1284" s="74">
        <v>2.26</v>
      </c>
      <c r="AG1284" s="75">
        <f t="shared" si="153"/>
        <v>3.277</v>
      </c>
      <c r="AH1284" s="55">
        <f t="shared" si="2"/>
        <v>-3.141</v>
      </c>
      <c r="AI1284" s="55">
        <f t="shared" si="9"/>
        <v>3.164</v>
      </c>
      <c r="AJ1284" s="41">
        <f t="shared" si="3"/>
        <v>0.3524355301</v>
      </c>
      <c r="AK1284" s="500"/>
      <c r="AL1284" s="500"/>
      <c r="AM1284" s="500"/>
      <c r="AN1284" s="500"/>
      <c r="AO1284" s="500"/>
      <c r="AP1284" s="500"/>
      <c r="AQ1284" s="500"/>
      <c r="AR1284" s="500"/>
    </row>
    <row r="1285" ht="15.75" customHeight="1">
      <c r="A1285" s="297"/>
      <c r="B1285" s="143" t="s">
        <v>45</v>
      </c>
      <c r="C1285" s="298" t="s">
        <v>5917</v>
      </c>
      <c r="D1285" s="299" t="s">
        <v>5918</v>
      </c>
      <c r="E1285" s="290">
        <v>0.0</v>
      </c>
      <c r="F1285" s="290">
        <v>0.0</v>
      </c>
      <c r="G1285" s="290" t="s">
        <v>86</v>
      </c>
      <c r="H1285" s="299" t="s">
        <v>5918</v>
      </c>
      <c r="I1285" s="117" t="s">
        <v>5919</v>
      </c>
      <c r="J1285" s="293"/>
      <c r="K1285" s="293"/>
      <c r="L1285" s="293"/>
      <c r="M1285" s="263"/>
      <c r="N1285" s="290">
        <v>0.0</v>
      </c>
      <c r="O1285" s="395">
        <v>0.0</v>
      </c>
      <c r="P1285" s="294"/>
      <c r="Q1285" s="294"/>
      <c r="R1285" s="294"/>
      <c r="S1285" s="263"/>
      <c r="T1285" s="263"/>
      <c r="U1285" s="263"/>
      <c r="V1285" s="263"/>
      <c r="W1285" s="263"/>
      <c r="X1285" s="263"/>
      <c r="Y1285" s="295"/>
      <c r="Z1285" s="296">
        <v>5.5</v>
      </c>
      <c r="AA1285" s="290" t="s">
        <v>417</v>
      </c>
      <c r="AB1285" s="71" t="s">
        <v>5920</v>
      </c>
      <c r="AC1285" s="72" t="s">
        <v>3370</v>
      </c>
      <c r="AD1285" s="72" t="s">
        <v>498</v>
      </c>
      <c r="AE1285" s="74" t="str">
        <f t="shared" si="57"/>
        <v>3</v>
      </c>
      <c r="AF1285" s="74">
        <v>3.68</v>
      </c>
      <c r="AG1285" s="75">
        <f>AF1285*0.44+AF1285</f>
        <v>5.2992</v>
      </c>
      <c r="AH1285" s="74">
        <f t="shared" si="2"/>
        <v>-4.95</v>
      </c>
      <c r="AI1285" s="74">
        <f t="shared" si="9"/>
        <v>5.152</v>
      </c>
      <c r="AJ1285" s="41">
        <f t="shared" si="3"/>
        <v>0.3309090909</v>
      </c>
      <c r="AK1285" s="500"/>
      <c r="AL1285" s="500"/>
      <c r="AM1285" s="500"/>
      <c r="AN1285" s="500"/>
      <c r="AO1285" s="500"/>
      <c r="AP1285" s="500"/>
      <c r="AQ1285" s="500"/>
      <c r="AR1285" s="500"/>
    </row>
    <row r="1286" ht="15.75" customHeight="1">
      <c r="A1286" s="297"/>
      <c r="B1286" s="143" t="s">
        <v>45</v>
      </c>
      <c r="C1286" s="298" t="s">
        <v>5921</v>
      </c>
      <c r="D1286" s="299" t="s">
        <v>5922</v>
      </c>
      <c r="E1286" s="290">
        <v>0.0</v>
      </c>
      <c r="F1286" s="290">
        <v>0.0</v>
      </c>
      <c r="G1286" s="290" t="s">
        <v>86</v>
      </c>
      <c r="H1286" s="299" t="s">
        <v>5922</v>
      </c>
      <c r="I1286" s="117" t="s">
        <v>5923</v>
      </c>
      <c r="J1286" s="293"/>
      <c r="K1286" s="293"/>
      <c r="L1286" s="293"/>
      <c r="M1286" s="263"/>
      <c r="N1286" s="290">
        <v>0.0</v>
      </c>
      <c r="O1286" s="395">
        <v>0.0</v>
      </c>
      <c r="P1286" s="294"/>
      <c r="Q1286" s="294"/>
      <c r="R1286" s="294"/>
      <c r="S1286" s="263"/>
      <c r="T1286" s="263"/>
      <c r="U1286" s="263"/>
      <c r="V1286" s="263"/>
      <c r="W1286" s="263"/>
      <c r="X1286" s="263"/>
      <c r="Y1286" s="295"/>
      <c r="Z1286" s="296">
        <v>1.15</v>
      </c>
      <c r="AA1286" s="290" t="s">
        <v>417</v>
      </c>
      <c r="AB1286" s="71" t="s">
        <v>5924</v>
      </c>
      <c r="AC1286" s="72" t="s">
        <v>3370</v>
      </c>
      <c r="AD1286" s="72" t="s">
        <v>92</v>
      </c>
      <c r="AE1286" s="74" t="str">
        <f t="shared" si="57"/>
        <v>6</v>
      </c>
      <c r="AF1286" s="74">
        <v>0.74</v>
      </c>
      <c r="AG1286" s="75">
        <f t="shared" ref="AG1286:AG1287" si="154">AF1286*0.45+AF1286</f>
        <v>1.073</v>
      </c>
      <c r="AH1286" s="55">
        <f t="shared" si="2"/>
        <v>-1.035</v>
      </c>
      <c r="AI1286" s="55">
        <f t="shared" si="9"/>
        <v>1.036</v>
      </c>
      <c r="AJ1286" s="41">
        <f t="shared" si="3"/>
        <v>0.3565217391</v>
      </c>
      <c r="AK1286" s="501"/>
      <c r="AL1286" s="501"/>
      <c r="AM1286" s="501"/>
      <c r="AN1286" s="501"/>
      <c r="AO1286" s="501"/>
      <c r="AP1286" s="501"/>
      <c r="AQ1286" s="501"/>
      <c r="AR1286" s="501"/>
    </row>
    <row r="1287" ht="15.75" customHeight="1">
      <c r="A1287" s="297"/>
      <c r="B1287" s="143" t="s">
        <v>45</v>
      </c>
      <c r="C1287" s="298" t="s">
        <v>5925</v>
      </c>
      <c r="D1287" s="299" t="s">
        <v>5926</v>
      </c>
      <c r="E1287" s="290">
        <v>0.0</v>
      </c>
      <c r="F1287" s="290">
        <v>0.0</v>
      </c>
      <c r="G1287" s="290" t="s">
        <v>86</v>
      </c>
      <c r="H1287" s="299" t="s">
        <v>5926</v>
      </c>
      <c r="I1287" s="117" t="s">
        <v>5927</v>
      </c>
      <c r="J1287" s="293"/>
      <c r="K1287" s="293"/>
      <c r="L1287" s="293"/>
      <c r="M1287" s="263"/>
      <c r="N1287" s="290">
        <v>0.0</v>
      </c>
      <c r="O1287" s="395">
        <v>0.0</v>
      </c>
      <c r="P1287" s="294"/>
      <c r="Q1287" s="294"/>
      <c r="R1287" s="294"/>
      <c r="S1287" s="263"/>
      <c r="T1287" s="263"/>
      <c r="U1287" s="263"/>
      <c r="V1287" s="263"/>
      <c r="W1287" s="263"/>
      <c r="X1287" s="263"/>
      <c r="Y1287" s="295"/>
      <c r="Z1287" s="296">
        <v>0.99</v>
      </c>
      <c r="AA1287" s="290" t="s">
        <v>417</v>
      </c>
      <c r="AB1287" s="71" t="s">
        <v>5928</v>
      </c>
      <c r="AC1287" s="72" t="s">
        <v>3370</v>
      </c>
      <c r="AD1287" s="72" t="s">
        <v>99</v>
      </c>
      <c r="AE1287" s="74" t="str">
        <f t="shared" si="57"/>
        <v>12</v>
      </c>
      <c r="AF1287" s="74">
        <v>0.62</v>
      </c>
      <c r="AG1287" s="75">
        <f t="shared" si="154"/>
        <v>0.899</v>
      </c>
      <c r="AH1287" s="55">
        <f t="shared" si="2"/>
        <v>-0.891</v>
      </c>
      <c r="AI1287" s="55">
        <f t="shared" si="9"/>
        <v>0.868</v>
      </c>
      <c r="AJ1287" s="41">
        <f t="shared" si="3"/>
        <v>0.3737373737</v>
      </c>
      <c r="AK1287" s="501"/>
      <c r="AL1287" s="501"/>
      <c r="AM1287" s="501"/>
      <c r="AN1287" s="501"/>
      <c r="AO1287" s="501"/>
      <c r="AP1287" s="501"/>
      <c r="AQ1287" s="501"/>
      <c r="AR1287" s="501"/>
    </row>
    <row r="1288" ht="15.75" customHeight="1">
      <c r="A1288" s="297"/>
      <c r="B1288" s="143" t="s">
        <v>45</v>
      </c>
      <c r="C1288" s="298" t="s">
        <v>5929</v>
      </c>
      <c r="D1288" s="299" t="s">
        <v>5930</v>
      </c>
      <c r="E1288" s="290">
        <v>0.0</v>
      </c>
      <c r="F1288" s="290">
        <v>0.0</v>
      </c>
      <c r="G1288" s="290" t="s">
        <v>86</v>
      </c>
      <c r="H1288" s="299" t="s">
        <v>5930</v>
      </c>
      <c r="I1288" s="117" t="s">
        <v>5931</v>
      </c>
      <c r="J1288" s="293"/>
      <c r="K1288" s="293"/>
      <c r="L1288" s="293"/>
      <c r="M1288" s="263"/>
      <c r="N1288" s="290">
        <v>0.0</v>
      </c>
      <c r="O1288" s="395">
        <v>0.0</v>
      </c>
      <c r="P1288" s="294"/>
      <c r="Q1288" s="294"/>
      <c r="R1288" s="294"/>
      <c r="S1288" s="263"/>
      <c r="T1288" s="263"/>
      <c r="U1288" s="263"/>
      <c r="V1288" s="263"/>
      <c r="W1288" s="263"/>
      <c r="X1288" s="263"/>
      <c r="Y1288" s="295"/>
      <c r="Z1288" s="296">
        <v>2.25</v>
      </c>
      <c r="AA1288" s="290" t="s">
        <v>97</v>
      </c>
      <c r="AB1288" s="71" t="s">
        <v>5932</v>
      </c>
      <c r="AC1288" s="72" t="s">
        <v>3370</v>
      </c>
      <c r="AD1288" s="72" t="s">
        <v>99</v>
      </c>
      <c r="AE1288" s="74" t="str">
        <f t="shared" si="57"/>
        <v>12</v>
      </c>
      <c r="AF1288" s="74">
        <v>0.89</v>
      </c>
      <c r="AG1288" s="75">
        <f>AF1288*1.25+AF1288</f>
        <v>2.0025</v>
      </c>
      <c r="AH1288" s="74">
        <f t="shared" si="2"/>
        <v>-2.025</v>
      </c>
      <c r="AI1288" s="74">
        <f t="shared" si="9"/>
        <v>1.246</v>
      </c>
      <c r="AJ1288" s="41">
        <f t="shared" si="3"/>
        <v>0.6044444444</v>
      </c>
      <c r="AK1288" s="500"/>
      <c r="AL1288" s="500"/>
      <c r="AM1288" s="500"/>
      <c r="AN1288" s="500"/>
      <c r="AO1288" s="500"/>
      <c r="AP1288" s="500"/>
      <c r="AQ1288" s="500"/>
      <c r="AR1288" s="500"/>
    </row>
    <row r="1289" ht="15.75" customHeight="1">
      <c r="A1289" s="297"/>
      <c r="B1289" s="143" t="s">
        <v>45</v>
      </c>
      <c r="C1289" s="298" t="s">
        <v>5933</v>
      </c>
      <c r="D1289" s="299" t="s">
        <v>5934</v>
      </c>
      <c r="E1289" s="290">
        <v>0.0</v>
      </c>
      <c r="F1289" s="290">
        <v>0.0</v>
      </c>
      <c r="G1289" s="290" t="s">
        <v>86</v>
      </c>
      <c r="H1289" s="299" t="s">
        <v>5934</v>
      </c>
      <c r="I1289" s="117" t="s">
        <v>5935</v>
      </c>
      <c r="J1289" s="293"/>
      <c r="K1289" s="293"/>
      <c r="L1289" s="293"/>
      <c r="M1289" s="263"/>
      <c r="N1289" s="290">
        <v>0.0</v>
      </c>
      <c r="O1289" s="395">
        <v>0.0</v>
      </c>
      <c r="P1289" s="294"/>
      <c r="Q1289" s="294"/>
      <c r="R1289" s="294"/>
      <c r="S1289" s="263"/>
      <c r="T1289" s="263"/>
      <c r="U1289" s="263"/>
      <c r="V1289" s="263"/>
      <c r="W1289" s="263"/>
      <c r="X1289" s="263"/>
      <c r="Y1289" s="295"/>
      <c r="Z1289" s="296">
        <v>0.89</v>
      </c>
      <c r="AA1289" s="290" t="s">
        <v>1105</v>
      </c>
      <c r="AB1289" s="71" t="s">
        <v>5936</v>
      </c>
      <c r="AC1289" s="72" t="s">
        <v>3370</v>
      </c>
      <c r="AD1289" s="72" t="s">
        <v>99</v>
      </c>
      <c r="AE1289" s="74" t="str">
        <f t="shared" si="57"/>
        <v>12</v>
      </c>
      <c r="AF1289" s="74">
        <v>0.54</v>
      </c>
      <c r="AG1289" s="75">
        <f t="shared" ref="AG1289:AG1290" si="155">AF1289*0.45+AF1289</f>
        <v>0.783</v>
      </c>
      <c r="AH1289" s="74">
        <f t="shared" si="2"/>
        <v>-0.801</v>
      </c>
      <c r="AI1289" s="74">
        <f t="shared" si="9"/>
        <v>0.756</v>
      </c>
      <c r="AJ1289" s="41">
        <f t="shared" si="3"/>
        <v>0.393258427</v>
      </c>
      <c r="AK1289" s="500"/>
      <c r="AL1289" s="500"/>
      <c r="AM1289" s="500"/>
      <c r="AN1289" s="500"/>
      <c r="AO1289" s="500"/>
      <c r="AP1289" s="500"/>
      <c r="AQ1289" s="500"/>
      <c r="AR1289" s="500"/>
    </row>
    <row r="1290" ht="15.75" customHeight="1">
      <c r="A1290" s="297"/>
      <c r="B1290" s="143" t="s">
        <v>45</v>
      </c>
      <c r="C1290" s="298" t="s">
        <v>5937</v>
      </c>
      <c r="D1290" s="299" t="s">
        <v>5938</v>
      </c>
      <c r="E1290" s="290">
        <v>0.0</v>
      </c>
      <c r="F1290" s="290">
        <v>0.0</v>
      </c>
      <c r="G1290" s="290" t="s">
        <v>86</v>
      </c>
      <c r="H1290" s="299" t="s">
        <v>5938</v>
      </c>
      <c r="I1290" s="117" t="s">
        <v>5939</v>
      </c>
      <c r="J1290" s="293"/>
      <c r="K1290" s="293"/>
      <c r="L1290" s="293"/>
      <c r="M1290" s="263"/>
      <c r="N1290" s="290">
        <v>0.0</v>
      </c>
      <c r="O1290" s="395">
        <v>0.0</v>
      </c>
      <c r="P1290" s="294"/>
      <c r="Q1290" s="294"/>
      <c r="R1290" s="294"/>
      <c r="S1290" s="263"/>
      <c r="T1290" s="263"/>
      <c r="U1290" s="263"/>
      <c r="V1290" s="263"/>
      <c r="W1290" s="263"/>
      <c r="X1290" s="263"/>
      <c r="Y1290" s="295"/>
      <c r="Z1290" s="296">
        <v>2.29</v>
      </c>
      <c r="AA1290" s="290" t="s">
        <v>417</v>
      </c>
      <c r="AB1290" s="104" t="s">
        <v>5940</v>
      </c>
      <c r="AC1290" s="72" t="s">
        <v>3370</v>
      </c>
      <c r="AD1290" s="72" t="s">
        <v>92</v>
      </c>
      <c r="AE1290" s="74" t="str">
        <f t="shared" si="57"/>
        <v>6</v>
      </c>
      <c r="AF1290" s="74">
        <v>1.52</v>
      </c>
      <c r="AG1290" s="75">
        <f t="shared" si="155"/>
        <v>2.204</v>
      </c>
      <c r="AH1290" s="55">
        <f t="shared" si="2"/>
        <v>-2.061</v>
      </c>
      <c r="AI1290" s="55">
        <f t="shared" si="9"/>
        <v>2.128</v>
      </c>
      <c r="AJ1290" s="41">
        <f t="shared" si="3"/>
        <v>0.3362445415</v>
      </c>
      <c r="AK1290" s="500"/>
      <c r="AL1290" s="500"/>
      <c r="AM1290" s="500"/>
      <c r="AN1290" s="500"/>
      <c r="AO1290" s="500"/>
      <c r="AP1290" s="500"/>
      <c r="AQ1290" s="500"/>
      <c r="AR1290" s="500"/>
    </row>
    <row r="1291" ht="15.75" customHeight="1">
      <c r="A1291" s="297"/>
      <c r="B1291" s="143" t="s">
        <v>45</v>
      </c>
      <c r="C1291" s="298" t="s">
        <v>5941</v>
      </c>
      <c r="D1291" s="299" t="s">
        <v>5942</v>
      </c>
      <c r="E1291" s="290">
        <v>0.0</v>
      </c>
      <c r="F1291" s="290">
        <v>0.0</v>
      </c>
      <c r="G1291" s="290" t="s">
        <v>86</v>
      </c>
      <c r="H1291" s="299" t="s">
        <v>5942</v>
      </c>
      <c r="I1291" s="117" t="s">
        <v>5943</v>
      </c>
      <c r="J1291" s="293"/>
      <c r="K1291" s="293"/>
      <c r="L1291" s="293"/>
      <c r="M1291" s="263"/>
      <c r="N1291" s="290">
        <v>0.0</v>
      </c>
      <c r="O1291" s="395">
        <v>0.0</v>
      </c>
      <c r="P1291" s="294"/>
      <c r="Q1291" s="294"/>
      <c r="R1291" s="294"/>
      <c r="S1291" s="263"/>
      <c r="T1291" s="263"/>
      <c r="U1291" s="263"/>
      <c r="V1291" s="263"/>
      <c r="W1291" s="263"/>
      <c r="X1291" s="263"/>
      <c r="Y1291" s="295"/>
      <c r="Z1291" s="296">
        <v>0.65</v>
      </c>
      <c r="AA1291" s="290" t="s">
        <v>298</v>
      </c>
      <c r="AB1291" s="71" t="s">
        <v>5944</v>
      </c>
      <c r="AC1291" s="72" t="s">
        <v>3370</v>
      </c>
      <c r="AD1291" s="72" t="s">
        <v>199</v>
      </c>
      <c r="AE1291" s="74" t="str">
        <f t="shared" si="57"/>
        <v>24</v>
      </c>
      <c r="AF1291" s="74">
        <v>0.4</v>
      </c>
      <c r="AG1291" s="75">
        <f>AF1291*0.5+AF1291</f>
        <v>0.6</v>
      </c>
      <c r="AH1291" s="55">
        <f t="shared" si="2"/>
        <v>-0.585</v>
      </c>
      <c r="AI1291" s="55">
        <f t="shared" si="9"/>
        <v>0.56</v>
      </c>
      <c r="AJ1291" s="41">
        <f t="shared" si="3"/>
        <v>0.3846153846</v>
      </c>
      <c r="AK1291" s="520"/>
      <c r="AL1291" s="520"/>
      <c r="AM1291" s="520"/>
      <c r="AN1291" s="520"/>
      <c r="AO1291" s="520"/>
      <c r="AP1291" s="520"/>
      <c r="AQ1291" s="520"/>
      <c r="AR1291" s="520"/>
    </row>
    <row r="1292" ht="15.75" customHeight="1">
      <c r="A1292" s="220"/>
      <c r="B1292" s="148" t="s">
        <v>45</v>
      </c>
      <c r="C1292" s="347" t="s">
        <v>5945</v>
      </c>
      <c r="D1292" s="87" t="s">
        <v>5946</v>
      </c>
      <c r="E1292" s="300">
        <v>1.0</v>
      </c>
      <c r="F1292" s="300">
        <v>0.0</v>
      </c>
      <c r="G1292" s="300" t="s">
        <v>47</v>
      </c>
      <c r="H1292" s="87" t="s">
        <v>5947</v>
      </c>
      <c r="I1292" s="230" t="s">
        <v>5948</v>
      </c>
      <c r="J1292" s="302"/>
      <c r="K1292" s="302"/>
      <c r="L1292" s="302"/>
      <c r="M1292" s="255"/>
      <c r="N1292" s="300">
        <v>1.0</v>
      </c>
      <c r="O1292" s="398">
        <v>1000.0</v>
      </c>
      <c r="P1292" s="303"/>
      <c r="Q1292" s="303"/>
      <c r="R1292" s="303"/>
      <c r="S1292" s="255"/>
      <c r="T1292" s="255"/>
      <c r="U1292" s="255"/>
      <c r="V1292" s="255"/>
      <c r="W1292" s="255"/>
      <c r="X1292" s="255"/>
      <c r="Y1292" s="277"/>
      <c r="Z1292" s="304">
        <v>0.75</v>
      </c>
      <c r="AA1292" s="300" t="s">
        <v>298</v>
      </c>
      <c r="AB1292" s="84" t="s">
        <v>5949</v>
      </c>
      <c r="AC1292" s="54" t="s">
        <v>3370</v>
      </c>
      <c r="AD1292" s="54" t="s">
        <v>199</v>
      </c>
      <c r="AE1292" s="55" t="str">
        <f t="shared" si="57"/>
        <v>24</v>
      </c>
      <c r="AF1292" s="55">
        <v>0.4</v>
      </c>
      <c r="AG1292" s="56">
        <f>AF1292*0.75+AF1292</f>
        <v>0.7</v>
      </c>
      <c r="AH1292" s="55">
        <f t="shared" si="2"/>
        <v>-0.675</v>
      </c>
      <c r="AI1292" s="55">
        <f t="shared" si="9"/>
        <v>0.56</v>
      </c>
      <c r="AJ1292" s="41">
        <f t="shared" si="3"/>
        <v>0.4666666667</v>
      </c>
      <c r="AK1292" s="501"/>
      <c r="AL1292" s="501"/>
      <c r="AM1292" s="501"/>
      <c r="AN1292" s="501"/>
      <c r="AO1292" s="501"/>
      <c r="AP1292" s="501"/>
      <c r="AQ1292" s="501"/>
      <c r="AR1292" s="501"/>
    </row>
    <row r="1293" ht="15.75" customHeight="1">
      <c r="A1293" s="220"/>
      <c r="B1293" s="148" t="s">
        <v>45</v>
      </c>
      <c r="C1293" s="347" t="s">
        <v>5950</v>
      </c>
      <c r="D1293" s="87" t="s">
        <v>5951</v>
      </c>
      <c r="E1293" s="300">
        <v>1.0</v>
      </c>
      <c r="F1293" s="300">
        <v>0.0</v>
      </c>
      <c r="G1293" s="300" t="s">
        <v>47</v>
      </c>
      <c r="H1293" s="94" t="s">
        <v>5951</v>
      </c>
      <c r="I1293" s="230" t="s">
        <v>5952</v>
      </c>
      <c r="J1293" s="302"/>
      <c r="K1293" s="302"/>
      <c r="L1293" s="302"/>
      <c r="M1293" s="255"/>
      <c r="N1293" s="300">
        <v>1.0</v>
      </c>
      <c r="O1293" s="398">
        <v>1000.0</v>
      </c>
      <c r="P1293" s="303"/>
      <c r="Q1293" s="303"/>
      <c r="R1293" s="303"/>
      <c r="S1293" s="255"/>
      <c r="T1293" s="255"/>
      <c r="U1293" s="255"/>
      <c r="V1293" s="255"/>
      <c r="W1293" s="255"/>
      <c r="X1293" s="255"/>
      <c r="Y1293" s="277"/>
      <c r="Z1293" s="304">
        <v>0.79</v>
      </c>
      <c r="AA1293" s="300" t="s">
        <v>262</v>
      </c>
      <c r="AB1293" s="53" t="s">
        <v>5953</v>
      </c>
      <c r="AC1293" s="54" t="s">
        <v>3370</v>
      </c>
      <c r="AD1293" s="54" t="s">
        <v>99</v>
      </c>
      <c r="AE1293" s="85" t="str">
        <f t="shared" si="57"/>
        <v>12</v>
      </c>
      <c r="AF1293" s="55">
        <v>0.51</v>
      </c>
      <c r="AG1293" s="56">
        <f t="shared" ref="AG1293:AG1294" si="156">AF1293*0.45+AF1293</f>
        <v>0.7395</v>
      </c>
      <c r="AH1293" s="55">
        <f t="shared" si="2"/>
        <v>-0.711</v>
      </c>
      <c r="AI1293" s="55">
        <f t="shared" si="9"/>
        <v>0.714</v>
      </c>
      <c r="AJ1293" s="41">
        <f t="shared" si="3"/>
        <v>0.3544303797</v>
      </c>
      <c r="AK1293" s="501"/>
      <c r="AL1293" s="501"/>
      <c r="AM1293" s="501"/>
      <c r="AN1293" s="501"/>
      <c r="AO1293" s="501"/>
      <c r="AP1293" s="501"/>
      <c r="AQ1293" s="501"/>
      <c r="AR1293" s="501"/>
    </row>
    <row r="1294" ht="15.75" customHeight="1">
      <c r="A1294" s="220"/>
      <c r="B1294" s="148" t="s">
        <v>45</v>
      </c>
      <c r="C1294" s="347" t="s">
        <v>5954</v>
      </c>
      <c r="D1294" s="87" t="s">
        <v>5955</v>
      </c>
      <c r="E1294" s="300">
        <v>1.0</v>
      </c>
      <c r="F1294" s="300">
        <v>0.0</v>
      </c>
      <c r="G1294" s="300" t="s">
        <v>47</v>
      </c>
      <c r="H1294" s="94" t="s">
        <v>5955</v>
      </c>
      <c r="I1294" s="230" t="s">
        <v>5956</v>
      </c>
      <c r="J1294" s="302"/>
      <c r="K1294" s="302"/>
      <c r="L1294" s="302"/>
      <c r="M1294" s="255"/>
      <c r="N1294" s="300">
        <v>1.0</v>
      </c>
      <c r="O1294" s="398">
        <v>1000.0</v>
      </c>
      <c r="P1294" s="303"/>
      <c r="Q1294" s="303"/>
      <c r="R1294" s="303"/>
      <c r="S1294" s="255"/>
      <c r="T1294" s="255"/>
      <c r="U1294" s="255"/>
      <c r="V1294" s="255"/>
      <c r="W1294" s="255"/>
      <c r="X1294" s="255"/>
      <c r="Y1294" s="277"/>
      <c r="Z1294" s="304">
        <v>0.79</v>
      </c>
      <c r="AA1294" s="300" t="s">
        <v>262</v>
      </c>
      <c r="AB1294" s="84" t="s">
        <v>5953</v>
      </c>
      <c r="AC1294" s="54" t="s">
        <v>3370</v>
      </c>
      <c r="AD1294" s="54" t="s">
        <v>99</v>
      </c>
      <c r="AE1294" s="85" t="str">
        <f t="shared" si="57"/>
        <v>12</v>
      </c>
      <c r="AF1294" s="55">
        <v>0.51</v>
      </c>
      <c r="AG1294" s="56">
        <f t="shared" si="156"/>
        <v>0.7395</v>
      </c>
      <c r="AH1294" s="55">
        <f t="shared" si="2"/>
        <v>-0.711</v>
      </c>
      <c r="AI1294" s="55">
        <f t="shared" si="9"/>
        <v>0.714</v>
      </c>
      <c r="AJ1294" s="41">
        <f t="shared" si="3"/>
        <v>0.3544303797</v>
      </c>
      <c r="AK1294" s="501"/>
      <c r="AL1294" s="501"/>
      <c r="AM1294" s="501"/>
      <c r="AN1294" s="501"/>
      <c r="AO1294" s="501"/>
      <c r="AP1294" s="501"/>
      <c r="AQ1294" s="501"/>
      <c r="AR1294" s="501"/>
    </row>
    <row r="1295" ht="15.75" customHeight="1">
      <c r="A1295" s="297"/>
      <c r="B1295" s="143" t="s">
        <v>45</v>
      </c>
      <c r="C1295" s="298" t="s">
        <v>5957</v>
      </c>
      <c r="D1295" s="299" t="s">
        <v>5958</v>
      </c>
      <c r="E1295" s="290">
        <v>0.0</v>
      </c>
      <c r="F1295" s="290">
        <v>0.0</v>
      </c>
      <c r="G1295" s="290" t="s">
        <v>86</v>
      </c>
      <c r="H1295" s="299" t="s">
        <v>5958</v>
      </c>
      <c r="I1295" s="117" t="s">
        <v>5959</v>
      </c>
      <c r="J1295" s="293"/>
      <c r="K1295" s="293"/>
      <c r="L1295" s="293"/>
      <c r="M1295" s="263"/>
      <c r="N1295" s="290">
        <v>0.0</v>
      </c>
      <c r="O1295" s="395">
        <v>0.0</v>
      </c>
      <c r="P1295" s="294"/>
      <c r="Q1295" s="294"/>
      <c r="R1295" s="294"/>
      <c r="S1295" s="263"/>
      <c r="T1295" s="263"/>
      <c r="U1295" s="263"/>
      <c r="V1295" s="263"/>
      <c r="W1295" s="263"/>
      <c r="X1295" s="263"/>
      <c r="Y1295" s="295"/>
      <c r="Z1295" s="296">
        <v>2.45</v>
      </c>
      <c r="AA1295" s="290" t="s">
        <v>97</v>
      </c>
      <c r="AB1295" s="71" t="s">
        <v>5960</v>
      </c>
      <c r="AC1295" s="72" t="s">
        <v>3370</v>
      </c>
      <c r="AD1295" s="72" t="s">
        <v>99</v>
      </c>
      <c r="AE1295" s="73" t="str">
        <f t="shared" si="57"/>
        <v>12</v>
      </c>
      <c r="AF1295" s="74">
        <v>1.55</v>
      </c>
      <c r="AG1295" s="75">
        <f t="shared" ref="AG1295:AG1324" si="157">AF1295*0.4+AF1295</f>
        <v>2.17</v>
      </c>
      <c r="AH1295" s="55">
        <f t="shared" si="2"/>
        <v>-2.205</v>
      </c>
      <c r="AI1295" s="55">
        <f t="shared" si="9"/>
        <v>2.17</v>
      </c>
      <c r="AJ1295" s="41">
        <f t="shared" si="3"/>
        <v>0.3673469388</v>
      </c>
      <c r="AK1295" s="501"/>
      <c r="AL1295" s="501"/>
      <c r="AM1295" s="501"/>
      <c r="AN1295" s="501"/>
      <c r="AO1295" s="501"/>
      <c r="AP1295" s="501"/>
      <c r="AQ1295" s="501"/>
      <c r="AR1295" s="501"/>
    </row>
    <row r="1296" ht="15.75" customHeight="1">
      <c r="A1296" s="297"/>
      <c r="B1296" s="143" t="s">
        <v>45</v>
      </c>
      <c r="C1296" s="298" t="s">
        <v>5961</v>
      </c>
      <c r="D1296" s="299" t="s">
        <v>5962</v>
      </c>
      <c r="E1296" s="290">
        <v>0.0</v>
      </c>
      <c r="F1296" s="290">
        <v>0.0</v>
      </c>
      <c r="G1296" s="290" t="s">
        <v>86</v>
      </c>
      <c r="H1296" s="299" t="s">
        <v>5962</v>
      </c>
      <c r="I1296" s="117" t="s">
        <v>5963</v>
      </c>
      <c r="J1296" s="293"/>
      <c r="K1296" s="293"/>
      <c r="L1296" s="293"/>
      <c r="M1296" s="263"/>
      <c r="N1296" s="290">
        <v>0.0</v>
      </c>
      <c r="O1296" s="395">
        <v>0.0</v>
      </c>
      <c r="P1296" s="294"/>
      <c r="Q1296" s="294"/>
      <c r="R1296" s="294"/>
      <c r="S1296" s="263"/>
      <c r="T1296" s="263"/>
      <c r="U1296" s="263"/>
      <c r="V1296" s="263"/>
      <c r="W1296" s="263"/>
      <c r="X1296" s="263"/>
      <c r="Y1296" s="295"/>
      <c r="Z1296" s="296">
        <v>2.45</v>
      </c>
      <c r="AA1296" s="290" t="s">
        <v>97</v>
      </c>
      <c r="AB1296" s="71" t="s">
        <v>5964</v>
      </c>
      <c r="AC1296" s="72" t="s">
        <v>3370</v>
      </c>
      <c r="AD1296" s="72" t="s">
        <v>92</v>
      </c>
      <c r="AE1296" s="73" t="str">
        <f t="shared" si="57"/>
        <v>6</v>
      </c>
      <c r="AF1296" s="74">
        <v>1.61</v>
      </c>
      <c r="AG1296" s="75">
        <f t="shared" si="157"/>
        <v>2.254</v>
      </c>
      <c r="AH1296" s="74">
        <f t="shared" si="2"/>
        <v>-2.205</v>
      </c>
      <c r="AI1296" s="74">
        <f t="shared" si="9"/>
        <v>2.254</v>
      </c>
      <c r="AJ1296" s="41">
        <f t="shared" si="3"/>
        <v>0.3428571429</v>
      </c>
      <c r="AK1296" s="500"/>
      <c r="AL1296" s="500"/>
      <c r="AM1296" s="500"/>
      <c r="AN1296" s="500"/>
      <c r="AO1296" s="500"/>
      <c r="AP1296" s="500"/>
      <c r="AQ1296" s="500"/>
      <c r="AR1296" s="500"/>
    </row>
    <row r="1297" ht="15.75" customHeight="1">
      <c r="A1297" s="297"/>
      <c r="B1297" s="143" t="s">
        <v>45</v>
      </c>
      <c r="C1297" s="298" t="s">
        <v>5965</v>
      </c>
      <c r="D1297" s="299" t="s">
        <v>5966</v>
      </c>
      <c r="E1297" s="290">
        <v>0.0</v>
      </c>
      <c r="F1297" s="290">
        <v>0.0</v>
      </c>
      <c r="G1297" s="290" t="s">
        <v>86</v>
      </c>
      <c r="H1297" s="299" t="s">
        <v>5966</v>
      </c>
      <c r="I1297" s="117" t="s">
        <v>5967</v>
      </c>
      <c r="J1297" s="293"/>
      <c r="K1297" s="293"/>
      <c r="L1297" s="293"/>
      <c r="M1297" s="263"/>
      <c r="N1297" s="290">
        <v>0.0</v>
      </c>
      <c r="O1297" s="395">
        <v>0.0</v>
      </c>
      <c r="P1297" s="294"/>
      <c r="Q1297" s="294"/>
      <c r="R1297" s="294"/>
      <c r="S1297" s="263"/>
      <c r="T1297" s="263"/>
      <c r="U1297" s="263"/>
      <c r="V1297" s="263"/>
      <c r="W1297" s="263"/>
      <c r="X1297" s="263"/>
      <c r="Y1297" s="295"/>
      <c r="Z1297" s="296">
        <v>2.59</v>
      </c>
      <c r="AA1297" s="290" t="s">
        <v>97</v>
      </c>
      <c r="AB1297" s="71" t="s">
        <v>5968</v>
      </c>
      <c r="AC1297" s="72" t="s">
        <v>3370</v>
      </c>
      <c r="AD1297" s="72" t="s">
        <v>92</v>
      </c>
      <c r="AE1297" s="73" t="str">
        <f t="shared" si="57"/>
        <v>6</v>
      </c>
      <c r="AF1297" s="74">
        <v>1.75</v>
      </c>
      <c r="AG1297" s="75">
        <f t="shared" si="157"/>
        <v>2.45</v>
      </c>
      <c r="AH1297" s="55">
        <f t="shared" si="2"/>
        <v>-2.331</v>
      </c>
      <c r="AI1297" s="55">
        <f t="shared" si="9"/>
        <v>2.45</v>
      </c>
      <c r="AJ1297" s="41">
        <f t="shared" si="3"/>
        <v>0.3243243243</v>
      </c>
      <c r="AK1297" s="500"/>
      <c r="AL1297" s="500"/>
      <c r="AM1297" s="500"/>
      <c r="AN1297" s="500"/>
      <c r="AO1297" s="500"/>
      <c r="AP1297" s="500"/>
      <c r="AQ1297" s="500"/>
      <c r="AR1297" s="500"/>
    </row>
    <row r="1298" ht="15.75" customHeight="1">
      <c r="A1298" s="297"/>
      <c r="B1298" s="143" t="s">
        <v>45</v>
      </c>
      <c r="C1298" s="298" t="s">
        <v>5969</v>
      </c>
      <c r="D1298" s="299" t="s">
        <v>5970</v>
      </c>
      <c r="E1298" s="290">
        <v>0.0</v>
      </c>
      <c r="F1298" s="290">
        <v>0.0</v>
      </c>
      <c r="G1298" s="290" t="s">
        <v>86</v>
      </c>
      <c r="H1298" s="292" t="s">
        <v>5971</v>
      </c>
      <c r="I1298" s="117" t="s">
        <v>5972</v>
      </c>
      <c r="J1298" s="293"/>
      <c r="K1298" s="293"/>
      <c r="L1298" s="293"/>
      <c r="M1298" s="263"/>
      <c r="N1298" s="290">
        <v>0.0</v>
      </c>
      <c r="O1298" s="395">
        <v>0.0</v>
      </c>
      <c r="P1298" s="294"/>
      <c r="Q1298" s="294"/>
      <c r="R1298" s="294"/>
      <c r="S1298" s="263"/>
      <c r="T1298" s="263"/>
      <c r="U1298" s="263"/>
      <c r="V1298" s="263"/>
      <c r="W1298" s="263"/>
      <c r="X1298" s="263"/>
      <c r="Y1298" s="295"/>
      <c r="Z1298" s="296">
        <v>0.49</v>
      </c>
      <c r="AA1298" s="290" t="s">
        <v>97</v>
      </c>
      <c r="AB1298" s="71" t="s">
        <v>5973</v>
      </c>
      <c r="AC1298" s="72" t="s">
        <v>3370</v>
      </c>
      <c r="AD1298" s="72" t="s">
        <v>99</v>
      </c>
      <c r="AE1298" s="73" t="str">
        <f t="shared" si="57"/>
        <v>12</v>
      </c>
      <c r="AF1298" s="74">
        <v>0.3</v>
      </c>
      <c r="AG1298" s="75">
        <f t="shared" si="157"/>
        <v>0.42</v>
      </c>
      <c r="AH1298" s="55">
        <f t="shared" si="2"/>
        <v>-0.441</v>
      </c>
      <c r="AI1298" s="55">
        <f t="shared" si="9"/>
        <v>0.42</v>
      </c>
      <c r="AJ1298" s="41">
        <f t="shared" si="3"/>
        <v>0.387755102</v>
      </c>
      <c r="AK1298" s="501"/>
      <c r="AL1298" s="501"/>
      <c r="AM1298" s="501"/>
      <c r="AN1298" s="501"/>
      <c r="AO1298" s="501"/>
      <c r="AP1298" s="501"/>
      <c r="AQ1298" s="501"/>
      <c r="AR1298" s="501"/>
    </row>
    <row r="1299" ht="15.75" customHeight="1">
      <c r="A1299" s="297"/>
      <c r="B1299" s="143" t="s">
        <v>45</v>
      </c>
      <c r="C1299" s="298" t="s">
        <v>5974</v>
      </c>
      <c r="D1299" s="299" t="s">
        <v>5975</v>
      </c>
      <c r="E1299" s="290">
        <v>0.0</v>
      </c>
      <c r="F1299" s="290">
        <v>0.0</v>
      </c>
      <c r="G1299" s="290" t="s">
        <v>86</v>
      </c>
      <c r="H1299" s="292" t="s">
        <v>5975</v>
      </c>
      <c r="I1299" s="117" t="s">
        <v>5976</v>
      </c>
      <c r="J1299" s="293"/>
      <c r="K1299" s="293"/>
      <c r="L1299" s="293"/>
      <c r="M1299" s="263"/>
      <c r="N1299" s="290">
        <v>0.0</v>
      </c>
      <c r="O1299" s="395">
        <v>0.0</v>
      </c>
      <c r="P1299" s="294"/>
      <c r="Q1299" s="294"/>
      <c r="R1299" s="294"/>
      <c r="S1299" s="263"/>
      <c r="T1299" s="263"/>
      <c r="U1299" s="263"/>
      <c r="V1299" s="263"/>
      <c r="W1299" s="263"/>
      <c r="X1299" s="263"/>
      <c r="Y1299" s="295"/>
      <c r="Z1299" s="296">
        <v>0.65</v>
      </c>
      <c r="AA1299" s="290" t="s">
        <v>298</v>
      </c>
      <c r="AB1299" s="104" t="s">
        <v>5977</v>
      </c>
      <c r="AC1299" s="72" t="s">
        <v>3370</v>
      </c>
      <c r="AD1299" s="72" t="s">
        <v>99</v>
      </c>
      <c r="AE1299" s="73" t="str">
        <f t="shared" si="57"/>
        <v>12</v>
      </c>
      <c r="AF1299" s="74">
        <v>0.43</v>
      </c>
      <c r="AG1299" s="75">
        <f t="shared" si="157"/>
        <v>0.602</v>
      </c>
      <c r="AH1299" s="55">
        <f t="shared" si="2"/>
        <v>-0.585</v>
      </c>
      <c r="AI1299" s="55">
        <f t="shared" si="9"/>
        <v>0.602</v>
      </c>
      <c r="AJ1299" s="41">
        <f t="shared" si="3"/>
        <v>0.3384615385</v>
      </c>
      <c r="AK1299" s="501"/>
      <c r="AL1299" s="501"/>
      <c r="AM1299" s="501"/>
      <c r="AN1299" s="501"/>
      <c r="AO1299" s="501"/>
      <c r="AP1299" s="501"/>
      <c r="AQ1299" s="501"/>
      <c r="AR1299" s="501"/>
    </row>
    <row r="1300" ht="15.75" customHeight="1">
      <c r="A1300" s="297"/>
      <c r="B1300" s="143" t="s">
        <v>45</v>
      </c>
      <c r="C1300" s="298" t="s">
        <v>5978</v>
      </c>
      <c r="D1300" s="299" t="s">
        <v>5979</v>
      </c>
      <c r="E1300" s="290">
        <v>0.0</v>
      </c>
      <c r="F1300" s="290">
        <v>0.0</v>
      </c>
      <c r="G1300" s="290" t="s">
        <v>86</v>
      </c>
      <c r="H1300" s="292" t="s">
        <v>5979</v>
      </c>
      <c r="I1300" s="117" t="s">
        <v>5980</v>
      </c>
      <c r="J1300" s="293"/>
      <c r="K1300" s="293"/>
      <c r="L1300" s="293"/>
      <c r="M1300" s="263"/>
      <c r="N1300" s="290">
        <v>0.0</v>
      </c>
      <c r="O1300" s="395">
        <v>0.0</v>
      </c>
      <c r="P1300" s="294"/>
      <c r="Q1300" s="294"/>
      <c r="R1300" s="294"/>
      <c r="S1300" s="263"/>
      <c r="T1300" s="263"/>
      <c r="U1300" s="263"/>
      <c r="V1300" s="263"/>
      <c r="W1300" s="263"/>
      <c r="X1300" s="263"/>
      <c r="Y1300" s="295"/>
      <c r="Z1300" s="296">
        <v>0.5</v>
      </c>
      <c r="AA1300" s="290" t="s">
        <v>167</v>
      </c>
      <c r="AB1300" s="71" t="s">
        <v>5981</v>
      </c>
      <c r="AC1300" s="72" t="s">
        <v>3370</v>
      </c>
      <c r="AD1300" s="72" t="s">
        <v>99</v>
      </c>
      <c r="AE1300" s="73" t="str">
        <f t="shared" si="57"/>
        <v>12</v>
      </c>
      <c r="AF1300" s="74">
        <v>0.33</v>
      </c>
      <c r="AG1300" s="75">
        <f t="shared" si="157"/>
        <v>0.462</v>
      </c>
      <c r="AH1300" s="55">
        <f t="shared" si="2"/>
        <v>-0.45</v>
      </c>
      <c r="AI1300" s="55">
        <f t="shared" si="9"/>
        <v>0.462</v>
      </c>
      <c r="AJ1300" s="41">
        <f t="shared" si="3"/>
        <v>0.34</v>
      </c>
      <c r="AK1300" s="501"/>
      <c r="AL1300" s="501"/>
      <c r="AM1300" s="501"/>
      <c r="AN1300" s="501"/>
      <c r="AO1300" s="501"/>
      <c r="AP1300" s="501"/>
      <c r="AQ1300" s="501"/>
      <c r="AR1300" s="501"/>
    </row>
    <row r="1301" ht="15.75" customHeight="1">
      <c r="A1301" s="297"/>
      <c r="B1301" s="143" t="s">
        <v>45</v>
      </c>
      <c r="C1301" s="298" t="s">
        <v>5982</v>
      </c>
      <c r="D1301" s="299" t="s">
        <v>5983</v>
      </c>
      <c r="E1301" s="290">
        <v>0.0</v>
      </c>
      <c r="F1301" s="290">
        <v>0.0</v>
      </c>
      <c r="G1301" s="290" t="s">
        <v>86</v>
      </c>
      <c r="H1301" s="292" t="s">
        <v>5983</v>
      </c>
      <c r="I1301" s="117" t="s">
        <v>5984</v>
      </c>
      <c r="J1301" s="293"/>
      <c r="K1301" s="293"/>
      <c r="L1301" s="293"/>
      <c r="M1301" s="263"/>
      <c r="N1301" s="290">
        <v>0.0</v>
      </c>
      <c r="O1301" s="395">
        <v>0.0</v>
      </c>
      <c r="P1301" s="294"/>
      <c r="Q1301" s="294"/>
      <c r="R1301" s="294"/>
      <c r="S1301" s="263"/>
      <c r="T1301" s="263"/>
      <c r="U1301" s="263"/>
      <c r="V1301" s="263"/>
      <c r="W1301" s="263"/>
      <c r="X1301" s="263"/>
      <c r="Y1301" s="295"/>
      <c r="Z1301" s="296">
        <v>0.5</v>
      </c>
      <c r="AA1301" s="290" t="s">
        <v>167</v>
      </c>
      <c r="AB1301" s="104" t="s">
        <v>5985</v>
      </c>
      <c r="AC1301" s="72" t="s">
        <v>3370</v>
      </c>
      <c r="AD1301" s="72" t="s">
        <v>99</v>
      </c>
      <c r="AE1301" s="73" t="str">
        <f t="shared" si="57"/>
        <v>12</v>
      </c>
      <c r="AF1301" s="74">
        <v>0.33</v>
      </c>
      <c r="AG1301" s="75">
        <f t="shared" si="157"/>
        <v>0.462</v>
      </c>
      <c r="AH1301" s="55">
        <f t="shared" si="2"/>
        <v>-0.45</v>
      </c>
      <c r="AI1301" s="55">
        <f t="shared" si="9"/>
        <v>0.462</v>
      </c>
      <c r="AJ1301" s="41">
        <f t="shared" si="3"/>
        <v>0.34</v>
      </c>
      <c r="AK1301" s="501"/>
      <c r="AL1301" s="501"/>
      <c r="AM1301" s="501"/>
      <c r="AN1301" s="501"/>
      <c r="AO1301" s="501"/>
      <c r="AP1301" s="501"/>
      <c r="AQ1301" s="501"/>
      <c r="AR1301" s="501"/>
    </row>
    <row r="1302" ht="15.75" customHeight="1">
      <c r="A1302" s="297"/>
      <c r="B1302" s="143" t="s">
        <v>45</v>
      </c>
      <c r="C1302" s="298" t="s">
        <v>5986</v>
      </c>
      <c r="D1302" s="299" t="s">
        <v>5987</v>
      </c>
      <c r="E1302" s="290">
        <v>0.0</v>
      </c>
      <c r="F1302" s="290">
        <v>0.0</v>
      </c>
      <c r="G1302" s="290" t="s">
        <v>86</v>
      </c>
      <c r="H1302" s="299" t="s">
        <v>5987</v>
      </c>
      <c r="I1302" s="117" t="s">
        <v>5988</v>
      </c>
      <c r="J1302" s="293"/>
      <c r="K1302" s="293"/>
      <c r="L1302" s="293"/>
      <c r="M1302" s="263"/>
      <c r="N1302" s="290">
        <v>0.0</v>
      </c>
      <c r="O1302" s="395">
        <v>0.0</v>
      </c>
      <c r="P1302" s="294"/>
      <c r="Q1302" s="294"/>
      <c r="R1302" s="294"/>
      <c r="S1302" s="263"/>
      <c r="T1302" s="263"/>
      <c r="U1302" s="263"/>
      <c r="V1302" s="263"/>
      <c r="W1302" s="263"/>
      <c r="X1302" s="263"/>
      <c r="Y1302" s="295"/>
      <c r="Z1302" s="296">
        <v>0.5</v>
      </c>
      <c r="AA1302" s="290" t="s">
        <v>167</v>
      </c>
      <c r="AB1302" s="71" t="s">
        <v>5989</v>
      </c>
      <c r="AC1302" s="72" t="s">
        <v>3370</v>
      </c>
      <c r="AD1302" s="72" t="s">
        <v>99</v>
      </c>
      <c r="AE1302" s="73" t="str">
        <f t="shared" si="57"/>
        <v>12</v>
      </c>
      <c r="AF1302" s="74">
        <v>0.33</v>
      </c>
      <c r="AG1302" s="75">
        <f t="shared" si="157"/>
        <v>0.462</v>
      </c>
      <c r="AH1302" s="55">
        <f t="shared" si="2"/>
        <v>-0.45</v>
      </c>
      <c r="AI1302" s="55">
        <f t="shared" si="9"/>
        <v>0.462</v>
      </c>
      <c r="AJ1302" s="41">
        <f t="shared" si="3"/>
        <v>0.34</v>
      </c>
      <c r="AK1302" s="501"/>
      <c r="AL1302" s="501"/>
      <c r="AM1302" s="501"/>
      <c r="AN1302" s="501"/>
      <c r="AO1302" s="501"/>
      <c r="AP1302" s="501"/>
      <c r="AQ1302" s="501"/>
      <c r="AR1302" s="501"/>
    </row>
    <row r="1303" ht="15.75" customHeight="1">
      <c r="A1303" s="297"/>
      <c r="B1303" s="143" t="s">
        <v>45</v>
      </c>
      <c r="C1303" s="298" t="s">
        <v>5990</v>
      </c>
      <c r="D1303" s="299" t="s">
        <v>5991</v>
      </c>
      <c r="E1303" s="290">
        <v>0.0</v>
      </c>
      <c r="F1303" s="290">
        <v>0.0</v>
      </c>
      <c r="G1303" s="290" t="s">
        <v>86</v>
      </c>
      <c r="H1303" s="292" t="s">
        <v>5991</v>
      </c>
      <c r="I1303" s="117" t="s">
        <v>5992</v>
      </c>
      <c r="J1303" s="293"/>
      <c r="K1303" s="293"/>
      <c r="L1303" s="293"/>
      <c r="M1303" s="263"/>
      <c r="N1303" s="290">
        <v>0.0</v>
      </c>
      <c r="O1303" s="395">
        <v>0.0</v>
      </c>
      <c r="P1303" s="294"/>
      <c r="Q1303" s="294"/>
      <c r="R1303" s="294"/>
      <c r="S1303" s="263"/>
      <c r="T1303" s="263"/>
      <c r="U1303" s="263"/>
      <c r="V1303" s="263"/>
      <c r="W1303" s="263"/>
      <c r="X1303" s="263"/>
      <c r="Y1303" s="295"/>
      <c r="Z1303" s="296">
        <v>0.5</v>
      </c>
      <c r="AA1303" s="290" t="s">
        <v>167</v>
      </c>
      <c r="AB1303" s="71" t="s">
        <v>5993</v>
      </c>
      <c r="AC1303" s="72" t="s">
        <v>3370</v>
      </c>
      <c r="AD1303" s="72" t="s">
        <v>99</v>
      </c>
      <c r="AE1303" s="73" t="str">
        <f t="shared" si="57"/>
        <v>12</v>
      </c>
      <c r="AF1303" s="74">
        <v>0.33</v>
      </c>
      <c r="AG1303" s="75">
        <f t="shared" si="157"/>
        <v>0.462</v>
      </c>
      <c r="AH1303" s="55">
        <f t="shared" si="2"/>
        <v>-0.45</v>
      </c>
      <c r="AI1303" s="55">
        <f t="shared" si="9"/>
        <v>0.462</v>
      </c>
      <c r="AJ1303" s="41">
        <f t="shared" si="3"/>
        <v>0.34</v>
      </c>
      <c r="AK1303" s="501"/>
      <c r="AL1303" s="501"/>
      <c r="AM1303" s="501"/>
      <c r="AN1303" s="501"/>
      <c r="AO1303" s="501"/>
      <c r="AP1303" s="501"/>
      <c r="AQ1303" s="501"/>
      <c r="AR1303" s="501"/>
    </row>
    <row r="1304" ht="15.75" customHeight="1">
      <c r="A1304" s="297"/>
      <c r="B1304" s="143" t="s">
        <v>45</v>
      </c>
      <c r="C1304" s="298" t="s">
        <v>5994</v>
      </c>
      <c r="D1304" s="299" t="s">
        <v>5995</v>
      </c>
      <c r="E1304" s="290">
        <v>0.0</v>
      </c>
      <c r="F1304" s="290">
        <v>0.0</v>
      </c>
      <c r="G1304" s="290" t="s">
        <v>86</v>
      </c>
      <c r="H1304" s="299" t="s">
        <v>5995</v>
      </c>
      <c r="I1304" s="117" t="s">
        <v>5996</v>
      </c>
      <c r="J1304" s="293"/>
      <c r="K1304" s="293"/>
      <c r="L1304" s="293"/>
      <c r="M1304" s="263"/>
      <c r="N1304" s="290">
        <v>0.0</v>
      </c>
      <c r="O1304" s="395">
        <v>0.0</v>
      </c>
      <c r="P1304" s="294"/>
      <c r="Q1304" s="294"/>
      <c r="R1304" s="294"/>
      <c r="S1304" s="263"/>
      <c r="T1304" s="263"/>
      <c r="U1304" s="263"/>
      <c r="V1304" s="263"/>
      <c r="W1304" s="263"/>
      <c r="X1304" s="263"/>
      <c r="Y1304" s="295"/>
      <c r="Z1304" s="296">
        <v>0.5</v>
      </c>
      <c r="AA1304" s="290" t="s">
        <v>167</v>
      </c>
      <c r="AB1304" s="71" t="s">
        <v>5997</v>
      </c>
      <c r="AC1304" s="72" t="s">
        <v>3370</v>
      </c>
      <c r="AD1304" s="72" t="s">
        <v>99</v>
      </c>
      <c r="AE1304" s="73" t="str">
        <f t="shared" si="57"/>
        <v>12</v>
      </c>
      <c r="AF1304" s="74">
        <v>0.33</v>
      </c>
      <c r="AG1304" s="75">
        <f t="shared" si="157"/>
        <v>0.462</v>
      </c>
      <c r="AH1304" s="55">
        <f t="shared" si="2"/>
        <v>-0.45</v>
      </c>
      <c r="AI1304" s="55">
        <f t="shared" si="9"/>
        <v>0.462</v>
      </c>
      <c r="AJ1304" s="41">
        <f t="shared" si="3"/>
        <v>0.34</v>
      </c>
      <c r="AK1304" s="501"/>
      <c r="AL1304" s="501"/>
      <c r="AM1304" s="501"/>
      <c r="AN1304" s="501"/>
      <c r="AO1304" s="501"/>
      <c r="AP1304" s="501"/>
      <c r="AQ1304" s="501"/>
      <c r="AR1304" s="501"/>
    </row>
    <row r="1305" ht="15.75" customHeight="1">
      <c r="A1305" s="297"/>
      <c r="B1305" s="143" t="s">
        <v>45</v>
      </c>
      <c r="C1305" s="298" t="s">
        <v>5998</v>
      </c>
      <c r="D1305" s="299" t="s">
        <v>5999</v>
      </c>
      <c r="E1305" s="290">
        <v>0.0</v>
      </c>
      <c r="F1305" s="290">
        <v>0.0</v>
      </c>
      <c r="G1305" s="290" t="s">
        <v>86</v>
      </c>
      <c r="H1305" s="292" t="s">
        <v>5999</v>
      </c>
      <c r="I1305" s="117" t="s">
        <v>6000</v>
      </c>
      <c r="J1305" s="293"/>
      <c r="K1305" s="293"/>
      <c r="L1305" s="293"/>
      <c r="M1305" s="263"/>
      <c r="N1305" s="290">
        <v>0.0</v>
      </c>
      <c r="O1305" s="395">
        <v>0.0</v>
      </c>
      <c r="P1305" s="294"/>
      <c r="Q1305" s="294"/>
      <c r="R1305" s="294"/>
      <c r="S1305" s="263"/>
      <c r="T1305" s="263"/>
      <c r="U1305" s="263"/>
      <c r="V1305" s="263"/>
      <c r="W1305" s="263"/>
      <c r="X1305" s="263"/>
      <c r="Y1305" s="295"/>
      <c r="Z1305" s="296">
        <v>0.5</v>
      </c>
      <c r="AA1305" s="290" t="s">
        <v>167</v>
      </c>
      <c r="AB1305" s="71" t="s">
        <v>6001</v>
      </c>
      <c r="AC1305" s="72" t="s">
        <v>3370</v>
      </c>
      <c r="AD1305" s="72" t="s">
        <v>99</v>
      </c>
      <c r="AE1305" s="73" t="str">
        <f t="shared" si="57"/>
        <v>12</v>
      </c>
      <c r="AF1305" s="74">
        <v>0.33</v>
      </c>
      <c r="AG1305" s="75">
        <f t="shared" si="157"/>
        <v>0.462</v>
      </c>
      <c r="AH1305" s="55">
        <f t="shared" si="2"/>
        <v>-0.45</v>
      </c>
      <c r="AI1305" s="55">
        <f t="shared" si="9"/>
        <v>0.462</v>
      </c>
      <c r="AJ1305" s="41">
        <f t="shared" si="3"/>
        <v>0.34</v>
      </c>
      <c r="AK1305" s="501"/>
      <c r="AL1305" s="501"/>
      <c r="AM1305" s="501"/>
      <c r="AN1305" s="501"/>
      <c r="AO1305" s="501"/>
      <c r="AP1305" s="501"/>
      <c r="AQ1305" s="501"/>
      <c r="AR1305" s="501"/>
    </row>
    <row r="1306" ht="15.75" customHeight="1">
      <c r="A1306" s="297"/>
      <c r="B1306" s="143" t="s">
        <v>45</v>
      </c>
      <c r="C1306" s="298" t="s">
        <v>6002</v>
      </c>
      <c r="D1306" s="299" t="s">
        <v>6003</v>
      </c>
      <c r="E1306" s="290">
        <v>0.0</v>
      </c>
      <c r="F1306" s="290">
        <v>0.0</v>
      </c>
      <c r="G1306" s="290" t="s">
        <v>86</v>
      </c>
      <c r="H1306" s="292" t="s">
        <v>6003</v>
      </c>
      <c r="I1306" s="117" t="s">
        <v>6004</v>
      </c>
      <c r="J1306" s="293"/>
      <c r="K1306" s="293"/>
      <c r="L1306" s="293"/>
      <c r="M1306" s="263"/>
      <c r="N1306" s="290">
        <v>0.0</v>
      </c>
      <c r="O1306" s="395">
        <v>0.0</v>
      </c>
      <c r="P1306" s="294"/>
      <c r="Q1306" s="294"/>
      <c r="R1306" s="294"/>
      <c r="S1306" s="263"/>
      <c r="T1306" s="263"/>
      <c r="U1306" s="263"/>
      <c r="V1306" s="263"/>
      <c r="W1306" s="263"/>
      <c r="X1306" s="263"/>
      <c r="Y1306" s="295"/>
      <c r="Z1306" s="296">
        <v>0.5</v>
      </c>
      <c r="AA1306" s="290" t="s">
        <v>167</v>
      </c>
      <c r="AB1306" s="71" t="s">
        <v>6005</v>
      </c>
      <c r="AC1306" s="72" t="s">
        <v>3370</v>
      </c>
      <c r="AD1306" s="72" t="s">
        <v>99</v>
      </c>
      <c r="AE1306" s="73" t="str">
        <f t="shared" si="57"/>
        <v>12</v>
      </c>
      <c r="AF1306" s="74">
        <v>0.33</v>
      </c>
      <c r="AG1306" s="75">
        <f t="shared" si="157"/>
        <v>0.462</v>
      </c>
      <c r="AH1306" s="55">
        <f t="shared" si="2"/>
        <v>-0.45</v>
      </c>
      <c r="AI1306" s="55">
        <f t="shared" si="9"/>
        <v>0.462</v>
      </c>
      <c r="AJ1306" s="41">
        <f t="shared" si="3"/>
        <v>0.34</v>
      </c>
      <c r="AK1306" s="501"/>
      <c r="AL1306" s="501"/>
      <c r="AM1306" s="501"/>
      <c r="AN1306" s="501"/>
      <c r="AO1306" s="501"/>
      <c r="AP1306" s="501"/>
      <c r="AQ1306" s="501"/>
      <c r="AR1306" s="501"/>
    </row>
    <row r="1307" ht="15.75" customHeight="1">
      <c r="A1307" s="297"/>
      <c r="B1307" s="143" t="s">
        <v>45</v>
      </c>
      <c r="C1307" s="298" t="s">
        <v>6006</v>
      </c>
      <c r="D1307" s="299" t="s">
        <v>6007</v>
      </c>
      <c r="E1307" s="290">
        <v>0.0</v>
      </c>
      <c r="F1307" s="290">
        <v>0.0</v>
      </c>
      <c r="G1307" s="290" t="s">
        <v>86</v>
      </c>
      <c r="H1307" s="299" t="s">
        <v>6007</v>
      </c>
      <c r="I1307" s="117" t="s">
        <v>6008</v>
      </c>
      <c r="J1307" s="293"/>
      <c r="K1307" s="293"/>
      <c r="L1307" s="293"/>
      <c r="M1307" s="263"/>
      <c r="N1307" s="290">
        <v>0.0</v>
      </c>
      <c r="O1307" s="395">
        <v>0.0</v>
      </c>
      <c r="P1307" s="294"/>
      <c r="Q1307" s="294"/>
      <c r="R1307" s="294"/>
      <c r="S1307" s="263"/>
      <c r="T1307" s="263"/>
      <c r="U1307" s="263"/>
      <c r="V1307" s="263"/>
      <c r="W1307" s="263"/>
      <c r="X1307" s="263"/>
      <c r="Y1307" s="295"/>
      <c r="Z1307" s="296">
        <v>0.5</v>
      </c>
      <c r="AA1307" s="290" t="s">
        <v>167</v>
      </c>
      <c r="AB1307" s="71" t="s">
        <v>6009</v>
      </c>
      <c r="AC1307" s="72" t="s">
        <v>3370</v>
      </c>
      <c r="AD1307" s="72" t="s">
        <v>99</v>
      </c>
      <c r="AE1307" s="73" t="str">
        <f t="shared" si="57"/>
        <v>12</v>
      </c>
      <c r="AF1307" s="74">
        <v>0.33</v>
      </c>
      <c r="AG1307" s="75">
        <f t="shared" si="157"/>
        <v>0.462</v>
      </c>
      <c r="AH1307" s="55">
        <f t="shared" si="2"/>
        <v>-0.45</v>
      </c>
      <c r="AI1307" s="55">
        <f t="shared" si="9"/>
        <v>0.462</v>
      </c>
      <c r="AJ1307" s="41">
        <f t="shared" si="3"/>
        <v>0.34</v>
      </c>
      <c r="AK1307" s="501"/>
      <c r="AL1307" s="501"/>
      <c r="AM1307" s="501"/>
      <c r="AN1307" s="501"/>
      <c r="AO1307" s="501"/>
      <c r="AP1307" s="501"/>
      <c r="AQ1307" s="501"/>
      <c r="AR1307" s="501"/>
    </row>
    <row r="1308" ht="15.75" customHeight="1">
      <c r="A1308" s="297"/>
      <c r="B1308" s="143" t="s">
        <v>45</v>
      </c>
      <c r="C1308" s="298" t="s">
        <v>6010</v>
      </c>
      <c r="D1308" s="299" t="s">
        <v>6011</v>
      </c>
      <c r="E1308" s="290">
        <v>0.0</v>
      </c>
      <c r="F1308" s="290">
        <v>0.0</v>
      </c>
      <c r="G1308" s="290" t="s">
        <v>86</v>
      </c>
      <c r="H1308" s="299" t="s">
        <v>6011</v>
      </c>
      <c r="I1308" s="117" t="s">
        <v>6012</v>
      </c>
      <c r="J1308" s="293"/>
      <c r="K1308" s="293"/>
      <c r="L1308" s="293"/>
      <c r="M1308" s="263"/>
      <c r="N1308" s="290">
        <v>0.0</v>
      </c>
      <c r="O1308" s="395">
        <v>0.0</v>
      </c>
      <c r="P1308" s="294"/>
      <c r="Q1308" s="294"/>
      <c r="R1308" s="294"/>
      <c r="S1308" s="263"/>
      <c r="T1308" s="263"/>
      <c r="U1308" s="263"/>
      <c r="V1308" s="263"/>
      <c r="W1308" s="263"/>
      <c r="X1308" s="263"/>
      <c r="Y1308" s="295"/>
      <c r="Z1308" s="296">
        <v>0.65</v>
      </c>
      <c r="AA1308" s="290" t="s">
        <v>298</v>
      </c>
      <c r="AB1308" s="104" t="s">
        <v>6013</v>
      </c>
      <c r="AC1308" s="72" t="s">
        <v>3370</v>
      </c>
      <c r="AD1308" s="72" t="s">
        <v>99</v>
      </c>
      <c r="AE1308" s="73" t="str">
        <f t="shared" si="57"/>
        <v>12</v>
      </c>
      <c r="AF1308" s="74">
        <v>0.43</v>
      </c>
      <c r="AG1308" s="75">
        <f t="shared" si="157"/>
        <v>0.602</v>
      </c>
      <c r="AH1308" s="55">
        <f t="shared" si="2"/>
        <v>-0.585</v>
      </c>
      <c r="AI1308" s="55">
        <f t="shared" si="9"/>
        <v>0.602</v>
      </c>
      <c r="AJ1308" s="41">
        <f t="shared" si="3"/>
        <v>0.3384615385</v>
      </c>
      <c r="AK1308" s="501"/>
      <c r="AL1308" s="501"/>
      <c r="AM1308" s="501"/>
      <c r="AN1308" s="501"/>
      <c r="AO1308" s="501"/>
      <c r="AP1308" s="501"/>
      <c r="AQ1308" s="501"/>
      <c r="AR1308" s="501"/>
    </row>
    <row r="1309" ht="15.75" customHeight="1">
      <c r="A1309" s="297"/>
      <c r="B1309" s="143" t="s">
        <v>45</v>
      </c>
      <c r="C1309" s="298" t="s">
        <v>6014</v>
      </c>
      <c r="D1309" s="299" t="s">
        <v>6015</v>
      </c>
      <c r="E1309" s="290">
        <v>0.0</v>
      </c>
      <c r="F1309" s="290">
        <v>0.0</v>
      </c>
      <c r="G1309" s="290" t="s">
        <v>86</v>
      </c>
      <c r="H1309" s="299" t="s">
        <v>6015</v>
      </c>
      <c r="I1309" s="117" t="s">
        <v>6016</v>
      </c>
      <c r="J1309" s="293"/>
      <c r="K1309" s="293"/>
      <c r="L1309" s="293"/>
      <c r="M1309" s="263"/>
      <c r="N1309" s="290">
        <v>0.0</v>
      </c>
      <c r="O1309" s="395">
        <v>0.0</v>
      </c>
      <c r="P1309" s="294"/>
      <c r="Q1309" s="294"/>
      <c r="R1309" s="294"/>
      <c r="S1309" s="263"/>
      <c r="T1309" s="263"/>
      <c r="U1309" s="263"/>
      <c r="V1309" s="263"/>
      <c r="W1309" s="263"/>
      <c r="X1309" s="263"/>
      <c r="Y1309" s="295"/>
      <c r="Z1309" s="296">
        <v>0.65</v>
      </c>
      <c r="AA1309" s="290" t="s">
        <v>298</v>
      </c>
      <c r="AB1309" s="104" t="s">
        <v>6017</v>
      </c>
      <c r="AC1309" s="72" t="s">
        <v>3370</v>
      </c>
      <c r="AD1309" s="72" t="s">
        <v>99</v>
      </c>
      <c r="AE1309" s="73" t="str">
        <f t="shared" si="57"/>
        <v>12</v>
      </c>
      <c r="AF1309" s="74">
        <v>0.43</v>
      </c>
      <c r="AG1309" s="75">
        <f t="shared" si="157"/>
        <v>0.602</v>
      </c>
      <c r="AH1309" s="55">
        <f t="shared" si="2"/>
        <v>-0.585</v>
      </c>
      <c r="AI1309" s="55">
        <f t="shared" si="9"/>
        <v>0.602</v>
      </c>
      <c r="AJ1309" s="41">
        <f t="shared" si="3"/>
        <v>0.3384615385</v>
      </c>
      <c r="AK1309" s="501"/>
      <c r="AL1309" s="501"/>
      <c r="AM1309" s="501"/>
      <c r="AN1309" s="501"/>
      <c r="AO1309" s="501"/>
      <c r="AP1309" s="501"/>
      <c r="AQ1309" s="501"/>
      <c r="AR1309" s="501"/>
    </row>
    <row r="1310" ht="15.75" customHeight="1">
      <c r="A1310" s="297"/>
      <c r="B1310" s="143" t="s">
        <v>45</v>
      </c>
      <c r="C1310" s="298" t="s">
        <v>6018</v>
      </c>
      <c r="D1310" s="299" t="s">
        <v>6019</v>
      </c>
      <c r="E1310" s="290">
        <v>0.0</v>
      </c>
      <c r="F1310" s="290">
        <v>0.0</v>
      </c>
      <c r="G1310" s="290" t="s">
        <v>86</v>
      </c>
      <c r="H1310" s="299" t="s">
        <v>6019</v>
      </c>
      <c r="I1310" s="117" t="s">
        <v>6020</v>
      </c>
      <c r="J1310" s="293"/>
      <c r="K1310" s="293"/>
      <c r="L1310" s="293"/>
      <c r="M1310" s="263"/>
      <c r="N1310" s="290">
        <v>0.0</v>
      </c>
      <c r="O1310" s="395">
        <v>0.0</v>
      </c>
      <c r="P1310" s="294"/>
      <c r="Q1310" s="294"/>
      <c r="R1310" s="294"/>
      <c r="S1310" s="263"/>
      <c r="T1310" s="263"/>
      <c r="U1310" s="263"/>
      <c r="V1310" s="263"/>
      <c r="W1310" s="263"/>
      <c r="X1310" s="263"/>
      <c r="Y1310" s="295"/>
      <c r="Z1310" s="296">
        <v>0.65</v>
      </c>
      <c r="AA1310" s="290" t="s">
        <v>298</v>
      </c>
      <c r="AB1310" s="104" t="s">
        <v>6021</v>
      </c>
      <c r="AC1310" s="72" t="s">
        <v>3370</v>
      </c>
      <c r="AD1310" s="72" t="s">
        <v>99</v>
      </c>
      <c r="AE1310" s="73" t="str">
        <f t="shared" si="57"/>
        <v>12</v>
      </c>
      <c r="AF1310" s="74">
        <v>0.43</v>
      </c>
      <c r="AG1310" s="75">
        <f t="shared" si="157"/>
        <v>0.602</v>
      </c>
      <c r="AH1310" s="55">
        <f t="shared" si="2"/>
        <v>-0.585</v>
      </c>
      <c r="AI1310" s="55">
        <f t="shared" si="9"/>
        <v>0.602</v>
      </c>
      <c r="AJ1310" s="41">
        <f t="shared" si="3"/>
        <v>0.3384615385</v>
      </c>
      <c r="AK1310" s="500"/>
      <c r="AL1310" s="500"/>
      <c r="AM1310" s="500"/>
      <c r="AN1310" s="500"/>
      <c r="AO1310" s="500"/>
      <c r="AP1310" s="500"/>
      <c r="AQ1310" s="500"/>
      <c r="AR1310" s="500"/>
    </row>
    <row r="1311" ht="15.75" customHeight="1">
      <c r="A1311" s="297"/>
      <c r="B1311" s="143" t="s">
        <v>45</v>
      </c>
      <c r="C1311" s="298" t="s">
        <v>6022</v>
      </c>
      <c r="D1311" s="299" t="s">
        <v>6023</v>
      </c>
      <c r="E1311" s="290">
        <v>0.0</v>
      </c>
      <c r="F1311" s="290">
        <v>0.0</v>
      </c>
      <c r="G1311" s="290" t="s">
        <v>86</v>
      </c>
      <c r="H1311" s="299" t="s">
        <v>6023</v>
      </c>
      <c r="I1311" s="521" t="s">
        <v>6024</v>
      </c>
      <c r="J1311" s="408"/>
      <c r="K1311" s="408"/>
      <c r="L1311" s="522"/>
      <c r="M1311" s="411"/>
      <c r="N1311" s="414">
        <v>0.0</v>
      </c>
      <c r="O1311" s="523">
        <v>0.0</v>
      </c>
      <c r="P1311" s="524"/>
      <c r="Q1311" s="525"/>
      <c r="R1311" s="408"/>
      <c r="S1311" s="408"/>
      <c r="T1311" s="408"/>
      <c r="U1311" s="407"/>
      <c r="V1311" s="411"/>
      <c r="W1311" s="526"/>
      <c r="X1311" s="416"/>
      <c r="Y1311" s="416"/>
      <c r="Z1311" s="296">
        <v>0.65</v>
      </c>
      <c r="AA1311" s="527" t="s">
        <v>298</v>
      </c>
      <c r="AB1311" s="528" t="s">
        <v>6025</v>
      </c>
      <c r="AC1311" s="529" t="s">
        <v>3370</v>
      </c>
      <c r="AD1311" s="408" t="s">
        <v>99</v>
      </c>
      <c r="AE1311" s="73" t="str">
        <f t="shared" si="57"/>
        <v>12</v>
      </c>
      <c r="AF1311" s="73">
        <v>0.43</v>
      </c>
      <c r="AG1311" s="75">
        <f t="shared" si="157"/>
        <v>0.602</v>
      </c>
      <c r="AH1311" s="55">
        <f t="shared" si="2"/>
        <v>-0.585</v>
      </c>
      <c r="AI1311" s="55">
        <f t="shared" si="9"/>
        <v>0.602</v>
      </c>
      <c r="AJ1311" s="41">
        <f t="shared" si="3"/>
        <v>0.3384615385</v>
      </c>
      <c r="AK1311" s="501"/>
      <c r="AL1311" s="501"/>
      <c r="AM1311" s="501"/>
      <c r="AN1311" s="501"/>
      <c r="AO1311" s="501"/>
      <c r="AP1311" s="501"/>
      <c r="AQ1311" s="501"/>
      <c r="AR1311" s="501"/>
    </row>
    <row r="1312" ht="15.75" customHeight="1">
      <c r="A1312" s="297"/>
      <c r="B1312" s="143" t="s">
        <v>45</v>
      </c>
      <c r="C1312" s="298" t="s">
        <v>6026</v>
      </c>
      <c r="D1312" s="299" t="s">
        <v>6027</v>
      </c>
      <c r="E1312" s="290">
        <v>0.0</v>
      </c>
      <c r="F1312" s="290">
        <v>0.0</v>
      </c>
      <c r="G1312" s="290" t="s">
        <v>86</v>
      </c>
      <c r="H1312" s="292" t="s">
        <v>6027</v>
      </c>
      <c r="I1312" s="117" t="s">
        <v>6028</v>
      </c>
      <c r="J1312" s="293"/>
      <c r="K1312" s="293"/>
      <c r="L1312" s="293"/>
      <c r="M1312" s="263"/>
      <c r="N1312" s="290">
        <v>0.0</v>
      </c>
      <c r="O1312" s="395">
        <v>0.0</v>
      </c>
      <c r="P1312" s="294"/>
      <c r="Q1312" s="294"/>
      <c r="R1312" s="294"/>
      <c r="S1312" s="263"/>
      <c r="T1312" s="263"/>
      <c r="U1312" s="263"/>
      <c r="V1312" s="263"/>
      <c r="W1312" s="263"/>
      <c r="X1312" s="263"/>
      <c r="Y1312" s="295"/>
      <c r="Z1312" s="296">
        <v>0.65</v>
      </c>
      <c r="AA1312" s="290" t="s">
        <v>298</v>
      </c>
      <c r="AB1312" s="71" t="s">
        <v>6029</v>
      </c>
      <c r="AC1312" s="72" t="s">
        <v>3370</v>
      </c>
      <c r="AD1312" s="72" t="s">
        <v>99</v>
      </c>
      <c r="AE1312" s="73" t="str">
        <f t="shared" si="57"/>
        <v>12</v>
      </c>
      <c r="AF1312" s="74">
        <v>0.43</v>
      </c>
      <c r="AG1312" s="75">
        <f t="shared" si="157"/>
        <v>0.602</v>
      </c>
      <c r="AH1312" s="55">
        <f t="shared" si="2"/>
        <v>-0.585</v>
      </c>
      <c r="AI1312" s="55">
        <f t="shared" si="9"/>
        <v>0.602</v>
      </c>
      <c r="AJ1312" s="41">
        <f t="shared" si="3"/>
        <v>0.3384615385</v>
      </c>
      <c r="AK1312" s="501"/>
      <c r="AL1312" s="501"/>
      <c r="AM1312" s="501"/>
      <c r="AN1312" s="501"/>
      <c r="AO1312" s="501"/>
      <c r="AP1312" s="501"/>
      <c r="AQ1312" s="501"/>
      <c r="AR1312" s="501"/>
    </row>
    <row r="1313" ht="15.75" customHeight="1">
      <c r="A1313" s="530"/>
      <c r="B1313" s="143" t="s">
        <v>45</v>
      </c>
      <c r="C1313" s="298" t="s">
        <v>6030</v>
      </c>
      <c r="D1313" s="299" t="s">
        <v>6031</v>
      </c>
      <c r="E1313" s="290">
        <v>0.0</v>
      </c>
      <c r="F1313" s="290">
        <v>0.0</v>
      </c>
      <c r="G1313" s="290" t="s">
        <v>86</v>
      </c>
      <c r="H1313" s="299" t="s">
        <v>6032</v>
      </c>
      <c r="I1313" s="117" t="s">
        <v>6033</v>
      </c>
      <c r="J1313" s="293"/>
      <c r="K1313" s="293"/>
      <c r="L1313" s="293"/>
      <c r="M1313" s="263"/>
      <c r="N1313" s="290">
        <v>0.0</v>
      </c>
      <c r="O1313" s="395">
        <v>0.0</v>
      </c>
      <c r="P1313" s="294"/>
      <c r="Q1313" s="294"/>
      <c r="R1313" s="294"/>
      <c r="S1313" s="263"/>
      <c r="T1313" s="263"/>
      <c r="U1313" s="263"/>
      <c r="V1313" s="263"/>
      <c r="W1313" s="263"/>
      <c r="X1313" s="263"/>
      <c r="Y1313" s="295"/>
      <c r="Z1313" s="296">
        <v>0.65</v>
      </c>
      <c r="AA1313" s="290" t="s">
        <v>298</v>
      </c>
      <c r="AB1313" s="71" t="s">
        <v>6034</v>
      </c>
      <c r="AC1313" s="72" t="s">
        <v>3370</v>
      </c>
      <c r="AD1313" s="72" t="s">
        <v>99</v>
      </c>
      <c r="AE1313" s="73" t="str">
        <f t="shared" si="57"/>
        <v>12</v>
      </c>
      <c r="AF1313" s="74">
        <v>0.43</v>
      </c>
      <c r="AG1313" s="75">
        <f t="shared" si="157"/>
        <v>0.602</v>
      </c>
      <c r="AH1313" s="55">
        <f t="shared" si="2"/>
        <v>-0.585</v>
      </c>
      <c r="AI1313" s="55">
        <f t="shared" si="9"/>
        <v>0.602</v>
      </c>
      <c r="AJ1313" s="41">
        <f t="shared" si="3"/>
        <v>0.3384615385</v>
      </c>
      <c r="AK1313" s="501"/>
      <c r="AL1313" s="501"/>
      <c r="AM1313" s="501"/>
      <c r="AN1313" s="501"/>
      <c r="AO1313" s="501"/>
      <c r="AP1313" s="501"/>
      <c r="AQ1313" s="501"/>
      <c r="AR1313" s="501"/>
    </row>
    <row r="1314" ht="15.75" customHeight="1">
      <c r="A1314" s="530"/>
      <c r="B1314" s="143" t="s">
        <v>45</v>
      </c>
      <c r="C1314" s="298" t="s">
        <v>6035</v>
      </c>
      <c r="D1314" s="299" t="s">
        <v>6036</v>
      </c>
      <c r="E1314" s="290">
        <v>0.0</v>
      </c>
      <c r="F1314" s="290">
        <v>0.0</v>
      </c>
      <c r="G1314" s="290" t="s">
        <v>86</v>
      </c>
      <c r="H1314" s="299" t="s">
        <v>6036</v>
      </c>
      <c r="I1314" s="117" t="s">
        <v>6037</v>
      </c>
      <c r="J1314" s="293"/>
      <c r="K1314" s="293"/>
      <c r="L1314" s="293"/>
      <c r="M1314" s="263"/>
      <c r="N1314" s="290">
        <v>0.0</v>
      </c>
      <c r="O1314" s="395">
        <v>0.0</v>
      </c>
      <c r="P1314" s="294"/>
      <c r="Q1314" s="294"/>
      <c r="R1314" s="294"/>
      <c r="S1314" s="263"/>
      <c r="T1314" s="263"/>
      <c r="U1314" s="263"/>
      <c r="V1314" s="263"/>
      <c r="W1314" s="263"/>
      <c r="X1314" s="263"/>
      <c r="Y1314" s="295"/>
      <c r="Z1314" s="296">
        <v>0.65</v>
      </c>
      <c r="AA1314" s="290" t="s">
        <v>298</v>
      </c>
      <c r="AB1314" s="71" t="s">
        <v>6038</v>
      </c>
      <c r="AC1314" s="72" t="s">
        <v>3370</v>
      </c>
      <c r="AD1314" s="72" t="s">
        <v>99</v>
      </c>
      <c r="AE1314" s="73" t="str">
        <f t="shared" si="57"/>
        <v>12</v>
      </c>
      <c r="AF1314" s="74">
        <v>0.43</v>
      </c>
      <c r="AG1314" s="75">
        <f t="shared" si="157"/>
        <v>0.602</v>
      </c>
      <c r="AH1314" s="55">
        <f t="shared" si="2"/>
        <v>-0.585</v>
      </c>
      <c r="AI1314" s="55">
        <f t="shared" si="9"/>
        <v>0.602</v>
      </c>
      <c r="AJ1314" s="41">
        <f t="shared" si="3"/>
        <v>0.3384615385</v>
      </c>
      <c r="AK1314" s="501"/>
      <c r="AL1314" s="501"/>
      <c r="AM1314" s="501"/>
      <c r="AN1314" s="501"/>
      <c r="AO1314" s="501"/>
      <c r="AP1314" s="501"/>
      <c r="AQ1314" s="501"/>
      <c r="AR1314" s="501"/>
    </row>
    <row r="1315" ht="15.75" customHeight="1">
      <c r="A1315" s="530"/>
      <c r="B1315" s="143" t="s">
        <v>45</v>
      </c>
      <c r="C1315" s="298" t="s">
        <v>6039</v>
      </c>
      <c r="D1315" s="299" t="s">
        <v>6040</v>
      </c>
      <c r="E1315" s="290">
        <v>0.0</v>
      </c>
      <c r="F1315" s="290">
        <v>0.0</v>
      </c>
      <c r="G1315" s="290" t="s">
        <v>86</v>
      </c>
      <c r="H1315" s="292" t="s">
        <v>6040</v>
      </c>
      <c r="I1315" s="117" t="s">
        <v>6041</v>
      </c>
      <c r="J1315" s="293"/>
      <c r="K1315" s="293"/>
      <c r="L1315" s="293"/>
      <c r="M1315" s="263"/>
      <c r="N1315" s="290">
        <v>0.0</v>
      </c>
      <c r="O1315" s="395">
        <v>0.0</v>
      </c>
      <c r="P1315" s="294"/>
      <c r="Q1315" s="294"/>
      <c r="R1315" s="294"/>
      <c r="S1315" s="263"/>
      <c r="T1315" s="263"/>
      <c r="U1315" s="263"/>
      <c r="V1315" s="263"/>
      <c r="W1315" s="263"/>
      <c r="X1315" s="263"/>
      <c r="Y1315" s="295"/>
      <c r="Z1315" s="296">
        <v>0.65</v>
      </c>
      <c r="AA1315" s="290" t="s">
        <v>298</v>
      </c>
      <c r="AB1315" s="104" t="s">
        <v>6042</v>
      </c>
      <c r="AC1315" s="72" t="s">
        <v>3370</v>
      </c>
      <c r="AD1315" s="72" t="s">
        <v>99</v>
      </c>
      <c r="AE1315" s="73" t="str">
        <f t="shared" si="57"/>
        <v>12</v>
      </c>
      <c r="AF1315" s="74">
        <v>0.43</v>
      </c>
      <c r="AG1315" s="75">
        <f t="shared" si="157"/>
        <v>0.602</v>
      </c>
      <c r="AH1315" s="55">
        <f t="shared" si="2"/>
        <v>-0.585</v>
      </c>
      <c r="AI1315" s="55">
        <f t="shared" si="9"/>
        <v>0.602</v>
      </c>
      <c r="AJ1315" s="41">
        <f t="shared" si="3"/>
        <v>0.3384615385</v>
      </c>
      <c r="AK1315" s="501"/>
      <c r="AL1315" s="501"/>
      <c r="AM1315" s="501"/>
      <c r="AN1315" s="501"/>
      <c r="AO1315" s="501"/>
      <c r="AP1315" s="501"/>
      <c r="AQ1315" s="501"/>
      <c r="AR1315" s="501"/>
    </row>
    <row r="1316" ht="15.75" customHeight="1">
      <c r="A1316" s="530"/>
      <c r="B1316" s="143" t="s">
        <v>45</v>
      </c>
      <c r="C1316" s="298" t="s">
        <v>6043</v>
      </c>
      <c r="D1316" s="299" t="s">
        <v>6044</v>
      </c>
      <c r="E1316" s="290">
        <v>0.0</v>
      </c>
      <c r="F1316" s="290">
        <v>0.0</v>
      </c>
      <c r="G1316" s="290" t="s">
        <v>86</v>
      </c>
      <c r="H1316" s="299" t="s">
        <v>6044</v>
      </c>
      <c r="I1316" s="117" t="s">
        <v>6045</v>
      </c>
      <c r="J1316" s="293"/>
      <c r="K1316" s="293"/>
      <c r="L1316" s="293"/>
      <c r="M1316" s="263"/>
      <c r="N1316" s="290">
        <v>0.0</v>
      </c>
      <c r="O1316" s="395">
        <v>0.0</v>
      </c>
      <c r="P1316" s="294"/>
      <c r="Q1316" s="294"/>
      <c r="R1316" s="294"/>
      <c r="S1316" s="263"/>
      <c r="T1316" s="263"/>
      <c r="U1316" s="263"/>
      <c r="V1316" s="263"/>
      <c r="W1316" s="263"/>
      <c r="X1316" s="263"/>
      <c r="Y1316" s="295"/>
      <c r="Z1316" s="296">
        <v>0.65</v>
      </c>
      <c r="AA1316" s="290" t="s">
        <v>298</v>
      </c>
      <c r="AB1316" s="104" t="s">
        <v>6046</v>
      </c>
      <c r="AC1316" s="72" t="s">
        <v>3370</v>
      </c>
      <c r="AD1316" s="72" t="s">
        <v>99</v>
      </c>
      <c r="AE1316" s="73" t="str">
        <f t="shared" si="57"/>
        <v>12</v>
      </c>
      <c r="AF1316" s="74">
        <v>0.43</v>
      </c>
      <c r="AG1316" s="75">
        <f t="shared" si="157"/>
        <v>0.602</v>
      </c>
      <c r="AH1316" s="55">
        <f t="shared" si="2"/>
        <v>-0.585</v>
      </c>
      <c r="AI1316" s="55">
        <f t="shared" si="9"/>
        <v>0.602</v>
      </c>
      <c r="AJ1316" s="41">
        <f t="shared" si="3"/>
        <v>0.3384615385</v>
      </c>
      <c r="AK1316" s="501"/>
      <c r="AL1316" s="501"/>
      <c r="AM1316" s="501"/>
      <c r="AN1316" s="501"/>
      <c r="AO1316" s="501"/>
      <c r="AP1316" s="501"/>
      <c r="AQ1316" s="501"/>
      <c r="AR1316" s="501"/>
    </row>
    <row r="1317" ht="15.75" customHeight="1">
      <c r="A1317" s="530"/>
      <c r="B1317" s="143" t="s">
        <v>45</v>
      </c>
      <c r="C1317" s="298" t="s">
        <v>6047</v>
      </c>
      <c r="D1317" s="299" t="s">
        <v>6048</v>
      </c>
      <c r="E1317" s="290">
        <v>0.0</v>
      </c>
      <c r="F1317" s="290">
        <v>0.0</v>
      </c>
      <c r="G1317" s="290" t="s">
        <v>86</v>
      </c>
      <c r="H1317" s="299" t="s">
        <v>6048</v>
      </c>
      <c r="I1317" s="117" t="s">
        <v>6049</v>
      </c>
      <c r="J1317" s="293"/>
      <c r="K1317" s="293"/>
      <c r="L1317" s="293"/>
      <c r="M1317" s="263"/>
      <c r="N1317" s="290">
        <v>0.0</v>
      </c>
      <c r="O1317" s="395">
        <v>0.0</v>
      </c>
      <c r="P1317" s="294"/>
      <c r="Q1317" s="294"/>
      <c r="R1317" s="294"/>
      <c r="S1317" s="263"/>
      <c r="T1317" s="263"/>
      <c r="U1317" s="263"/>
      <c r="V1317" s="263"/>
      <c r="W1317" s="263"/>
      <c r="X1317" s="263"/>
      <c r="Y1317" s="295"/>
      <c r="Z1317" s="296">
        <v>0.65</v>
      </c>
      <c r="AA1317" s="290" t="s">
        <v>298</v>
      </c>
      <c r="AB1317" s="104" t="s">
        <v>6050</v>
      </c>
      <c r="AC1317" s="72" t="s">
        <v>3370</v>
      </c>
      <c r="AD1317" s="72" t="s">
        <v>99</v>
      </c>
      <c r="AE1317" s="73" t="str">
        <f t="shared" si="57"/>
        <v>12</v>
      </c>
      <c r="AF1317" s="74">
        <v>0.43</v>
      </c>
      <c r="AG1317" s="75">
        <f t="shared" si="157"/>
        <v>0.602</v>
      </c>
      <c r="AH1317" s="55">
        <f t="shared" si="2"/>
        <v>-0.585</v>
      </c>
      <c r="AI1317" s="55">
        <f t="shared" si="9"/>
        <v>0.602</v>
      </c>
      <c r="AJ1317" s="41">
        <f t="shared" si="3"/>
        <v>0.3384615385</v>
      </c>
      <c r="AK1317" s="520"/>
      <c r="AL1317" s="520"/>
      <c r="AM1317" s="520"/>
      <c r="AN1317" s="520"/>
      <c r="AO1317" s="520"/>
      <c r="AP1317" s="520"/>
      <c r="AQ1317" s="520"/>
      <c r="AR1317" s="520"/>
    </row>
    <row r="1318" ht="15.75" customHeight="1">
      <c r="A1318" s="530"/>
      <c r="B1318" s="143" t="s">
        <v>45</v>
      </c>
      <c r="C1318" s="298" t="s">
        <v>6051</v>
      </c>
      <c r="D1318" s="299" t="s">
        <v>6052</v>
      </c>
      <c r="E1318" s="290">
        <v>0.0</v>
      </c>
      <c r="F1318" s="290">
        <v>0.0</v>
      </c>
      <c r="G1318" s="290" t="s">
        <v>86</v>
      </c>
      <c r="H1318" s="299" t="s">
        <v>6052</v>
      </c>
      <c r="I1318" s="117" t="s">
        <v>6053</v>
      </c>
      <c r="J1318" s="293"/>
      <c r="K1318" s="293"/>
      <c r="L1318" s="293"/>
      <c r="M1318" s="263"/>
      <c r="N1318" s="290">
        <v>0.0</v>
      </c>
      <c r="O1318" s="395">
        <v>0.0</v>
      </c>
      <c r="P1318" s="294"/>
      <c r="Q1318" s="294"/>
      <c r="R1318" s="294"/>
      <c r="S1318" s="263"/>
      <c r="T1318" s="263"/>
      <c r="U1318" s="263"/>
      <c r="V1318" s="263"/>
      <c r="W1318" s="263"/>
      <c r="X1318" s="263"/>
      <c r="Y1318" s="295"/>
      <c r="Z1318" s="296">
        <v>0.65</v>
      </c>
      <c r="AA1318" s="290" t="s">
        <v>298</v>
      </c>
      <c r="AB1318" s="104" t="s">
        <v>6054</v>
      </c>
      <c r="AC1318" s="72" t="s">
        <v>3370</v>
      </c>
      <c r="AD1318" s="72" t="s">
        <v>99</v>
      </c>
      <c r="AE1318" s="73" t="str">
        <f t="shared" si="57"/>
        <v>12</v>
      </c>
      <c r="AF1318" s="74">
        <v>0.43</v>
      </c>
      <c r="AG1318" s="75">
        <f t="shared" si="157"/>
        <v>0.602</v>
      </c>
      <c r="AH1318" s="55">
        <f t="shared" si="2"/>
        <v>-0.585</v>
      </c>
      <c r="AI1318" s="55">
        <f t="shared" si="9"/>
        <v>0.602</v>
      </c>
      <c r="AJ1318" s="41">
        <f t="shared" si="3"/>
        <v>0.3384615385</v>
      </c>
      <c r="AK1318" s="520"/>
      <c r="AL1318" s="520"/>
      <c r="AM1318" s="520"/>
      <c r="AN1318" s="520"/>
      <c r="AO1318" s="520"/>
      <c r="AP1318" s="520"/>
      <c r="AQ1318" s="520"/>
      <c r="AR1318" s="520"/>
    </row>
    <row r="1319" ht="15.75" customHeight="1">
      <c r="A1319" s="530"/>
      <c r="B1319" s="143" t="s">
        <v>45</v>
      </c>
      <c r="C1319" s="298" t="s">
        <v>6055</v>
      </c>
      <c r="D1319" s="299" t="s">
        <v>6056</v>
      </c>
      <c r="E1319" s="290">
        <v>0.0</v>
      </c>
      <c r="F1319" s="290">
        <v>0.0</v>
      </c>
      <c r="G1319" s="290" t="s">
        <v>86</v>
      </c>
      <c r="H1319" s="299" t="s">
        <v>6056</v>
      </c>
      <c r="I1319" s="117" t="s">
        <v>6057</v>
      </c>
      <c r="J1319" s="293"/>
      <c r="K1319" s="293"/>
      <c r="L1319" s="293"/>
      <c r="M1319" s="263"/>
      <c r="N1319" s="290">
        <v>0.0</v>
      </c>
      <c r="O1319" s="395">
        <v>0.0</v>
      </c>
      <c r="P1319" s="294"/>
      <c r="Q1319" s="294"/>
      <c r="R1319" s="294"/>
      <c r="S1319" s="263"/>
      <c r="T1319" s="263"/>
      <c r="U1319" s="263"/>
      <c r="V1319" s="263"/>
      <c r="W1319" s="263"/>
      <c r="X1319" s="263"/>
      <c r="Y1319" s="295"/>
      <c r="Z1319" s="296">
        <v>0.89</v>
      </c>
      <c r="AA1319" s="290" t="s">
        <v>298</v>
      </c>
      <c r="AB1319" s="71" t="s">
        <v>6058</v>
      </c>
      <c r="AC1319" s="72" t="s">
        <v>3370</v>
      </c>
      <c r="AD1319" s="72" t="s">
        <v>99</v>
      </c>
      <c r="AE1319" s="73" t="str">
        <f t="shared" si="57"/>
        <v>12</v>
      </c>
      <c r="AF1319" s="74">
        <v>0.58</v>
      </c>
      <c r="AG1319" s="75">
        <f t="shared" si="157"/>
        <v>0.812</v>
      </c>
      <c r="AH1319" s="55">
        <f t="shared" si="2"/>
        <v>-0.801</v>
      </c>
      <c r="AI1319" s="55">
        <f t="shared" si="9"/>
        <v>0.812</v>
      </c>
      <c r="AJ1319" s="41">
        <f t="shared" si="3"/>
        <v>0.3483146067</v>
      </c>
      <c r="AK1319" s="501"/>
      <c r="AL1319" s="501"/>
      <c r="AM1319" s="501"/>
      <c r="AN1319" s="501"/>
      <c r="AO1319" s="501"/>
      <c r="AP1319" s="501"/>
      <c r="AQ1319" s="501"/>
      <c r="AR1319" s="501"/>
    </row>
    <row r="1320" ht="15.75" customHeight="1">
      <c r="A1320" s="530"/>
      <c r="B1320" s="143" t="s">
        <v>45</v>
      </c>
      <c r="C1320" s="298" t="s">
        <v>6059</v>
      </c>
      <c r="D1320" s="299" t="s">
        <v>6060</v>
      </c>
      <c r="E1320" s="290">
        <v>0.0</v>
      </c>
      <c r="F1320" s="290">
        <v>0.0</v>
      </c>
      <c r="G1320" s="290" t="s">
        <v>86</v>
      </c>
      <c r="H1320" s="299" t="s">
        <v>6060</v>
      </c>
      <c r="I1320" s="117" t="s">
        <v>6061</v>
      </c>
      <c r="J1320" s="293"/>
      <c r="K1320" s="293"/>
      <c r="L1320" s="293"/>
      <c r="M1320" s="263"/>
      <c r="N1320" s="290">
        <v>0.0</v>
      </c>
      <c r="O1320" s="395">
        <v>0.0</v>
      </c>
      <c r="P1320" s="294"/>
      <c r="Q1320" s="294"/>
      <c r="R1320" s="294"/>
      <c r="S1320" s="263"/>
      <c r="T1320" s="263"/>
      <c r="U1320" s="263"/>
      <c r="V1320" s="263"/>
      <c r="W1320" s="263"/>
      <c r="X1320" s="263"/>
      <c r="Y1320" s="295"/>
      <c r="Z1320" s="296">
        <v>0.89</v>
      </c>
      <c r="AA1320" s="290" t="s">
        <v>298</v>
      </c>
      <c r="AB1320" s="71" t="s">
        <v>6062</v>
      </c>
      <c r="AC1320" s="72" t="s">
        <v>3370</v>
      </c>
      <c r="AD1320" s="72" t="s">
        <v>99</v>
      </c>
      <c r="AE1320" s="73" t="str">
        <f t="shared" si="57"/>
        <v>12</v>
      </c>
      <c r="AF1320" s="74">
        <v>0.58</v>
      </c>
      <c r="AG1320" s="75">
        <f t="shared" si="157"/>
        <v>0.812</v>
      </c>
      <c r="AH1320" s="55">
        <f t="shared" si="2"/>
        <v>-0.801</v>
      </c>
      <c r="AI1320" s="55">
        <f t="shared" si="9"/>
        <v>0.812</v>
      </c>
      <c r="AJ1320" s="41">
        <f t="shared" si="3"/>
        <v>0.3483146067</v>
      </c>
      <c r="AK1320" s="501"/>
      <c r="AL1320" s="501"/>
      <c r="AM1320" s="501"/>
      <c r="AN1320" s="501"/>
      <c r="AO1320" s="501"/>
      <c r="AP1320" s="501"/>
      <c r="AQ1320" s="501"/>
      <c r="AR1320" s="501"/>
    </row>
    <row r="1321" ht="15.75" customHeight="1">
      <c r="A1321" s="530"/>
      <c r="B1321" s="143" t="s">
        <v>45</v>
      </c>
      <c r="C1321" s="298" t="s">
        <v>6063</v>
      </c>
      <c r="D1321" s="299" t="s">
        <v>6064</v>
      </c>
      <c r="E1321" s="290">
        <v>0.0</v>
      </c>
      <c r="F1321" s="290">
        <v>0.0</v>
      </c>
      <c r="G1321" s="290" t="s">
        <v>86</v>
      </c>
      <c r="H1321" s="299" t="s">
        <v>6064</v>
      </c>
      <c r="I1321" s="117" t="s">
        <v>6065</v>
      </c>
      <c r="J1321" s="293"/>
      <c r="K1321" s="293"/>
      <c r="L1321" s="293"/>
      <c r="M1321" s="263"/>
      <c r="N1321" s="290">
        <v>0.0</v>
      </c>
      <c r="O1321" s="395">
        <v>0.0</v>
      </c>
      <c r="P1321" s="294"/>
      <c r="Q1321" s="294"/>
      <c r="R1321" s="294"/>
      <c r="S1321" s="263"/>
      <c r="T1321" s="263"/>
      <c r="U1321" s="263"/>
      <c r="V1321" s="263"/>
      <c r="W1321" s="263"/>
      <c r="X1321" s="263"/>
      <c r="Y1321" s="295"/>
      <c r="Z1321" s="296">
        <v>0.89</v>
      </c>
      <c r="AA1321" s="290" t="s">
        <v>298</v>
      </c>
      <c r="AB1321" s="71" t="s">
        <v>6066</v>
      </c>
      <c r="AC1321" s="72" t="s">
        <v>3370</v>
      </c>
      <c r="AD1321" s="72" t="s">
        <v>99</v>
      </c>
      <c r="AE1321" s="73" t="str">
        <f t="shared" si="57"/>
        <v>12</v>
      </c>
      <c r="AF1321" s="74">
        <v>0.58</v>
      </c>
      <c r="AG1321" s="75">
        <f t="shared" si="157"/>
        <v>0.812</v>
      </c>
      <c r="AH1321" s="55">
        <f t="shared" si="2"/>
        <v>-0.801</v>
      </c>
      <c r="AI1321" s="55">
        <f t="shared" si="9"/>
        <v>0.812</v>
      </c>
      <c r="AJ1321" s="41">
        <f t="shared" si="3"/>
        <v>0.3483146067</v>
      </c>
      <c r="AK1321" s="501"/>
      <c r="AL1321" s="501"/>
      <c r="AM1321" s="501"/>
      <c r="AN1321" s="501"/>
      <c r="AO1321" s="501"/>
      <c r="AP1321" s="501"/>
      <c r="AQ1321" s="501"/>
      <c r="AR1321" s="501"/>
    </row>
    <row r="1322" ht="15.75" customHeight="1">
      <c r="A1322" s="530"/>
      <c r="B1322" s="143" t="s">
        <v>45</v>
      </c>
      <c r="C1322" s="298" t="s">
        <v>6067</v>
      </c>
      <c r="D1322" s="299" t="s">
        <v>6068</v>
      </c>
      <c r="E1322" s="290">
        <v>0.0</v>
      </c>
      <c r="F1322" s="290">
        <v>0.0</v>
      </c>
      <c r="G1322" s="290" t="s">
        <v>86</v>
      </c>
      <c r="H1322" s="299" t="s">
        <v>6068</v>
      </c>
      <c r="I1322" s="117" t="s">
        <v>6069</v>
      </c>
      <c r="J1322" s="293"/>
      <c r="K1322" s="293"/>
      <c r="L1322" s="293"/>
      <c r="M1322" s="263"/>
      <c r="N1322" s="290">
        <v>0.0</v>
      </c>
      <c r="O1322" s="395">
        <v>0.0</v>
      </c>
      <c r="P1322" s="294"/>
      <c r="Q1322" s="294"/>
      <c r="R1322" s="294"/>
      <c r="S1322" s="263"/>
      <c r="T1322" s="263"/>
      <c r="U1322" s="263"/>
      <c r="V1322" s="263"/>
      <c r="W1322" s="263"/>
      <c r="X1322" s="263"/>
      <c r="Y1322" s="295"/>
      <c r="Z1322" s="296">
        <v>0.89</v>
      </c>
      <c r="AA1322" s="290" t="s">
        <v>298</v>
      </c>
      <c r="AB1322" s="71" t="s">
        <v>6070</v>
      </c>
      <c r="AC1322" s="72" t="s">
        <v>3370</v>
      </c>
      <c r="AD1322" s="72" t="s">
        <v>99</v>
      </c>
      <c r="AE1322" s="73" t="str">
        <f t="shared" si="57"/>
        <v>12</v>
      </c>
      <c r="AF1322" s="74">
        <v>0.58</v>
      </c>
      <c r="AG1322" s="75">
        <f t="shared" si="157"/>
        <v>0.812</v>
      </c>
      <c r="AH1322" s="55">
        <f t="shared" si="2"/>
        <v>-0.801</v>
      </c>
      <c r="AI1322" s="55">
        <f t="shared" si="9"/>
        <v>0.812</v>
      </c>
      <c r="AJ1322" s="41">
        <f t="shared" si="3"/>
        <v>0.3483146067</v>
      </c>
      <c r="AK1322" s="501"/>
      <c r="AL1322" s="501"/>
      <c r="AM1322" s="501"/>
      <c r="AN1322" s="501"/>
      <c r="AO1322" s="501"/>
      <c r="AP1322" s="501"/>
      <c r="AQ1322" s="501"/>
      <c r="AR1322" s="501"/>
    </row>
    <row r="1323" ht="15.75" customHeight="1">
      <c r="A1323" s="530"/>
      <c r="B1323" s="143" t="s">
        <v>45</v>
      </c>
      <c r="C1323" s="298" t="s">
        <v>6071</v>
      </c>
      <c r="D1323" s="299" t="s">
        <v>6072</v>
      </c>
      <c r="E1323" s="290">
        <v>0.0</v>
      </c>
      <c r="F1323" s="290">
        <v>0.0</v>
      </c>
      <c r="G1323" s="290" t="s">
        <v>86</v>
      </c>
      <c r="H1323" s="299" t="s">
        <v>6072</v>
      </c>
      <c r="I1323" s="117" t="s">
        <v>6073</v>
      </c>
      <c r="J1323" s="293"/>
      <c r="K1323" s="293"/>
      <c r="L1323" s="293"/>
      <c r="M1323" s="263"/>
      <c r="N1323" s="290">
        <v>0.0</v>
      </c>
      <c r="O1323" s="395">
        <v>0.0</v>
      </c>
      <c r="P1323" s="294"/>
      <c r="Q1323" s="294"/>
      <c r="R1323" s="294"/>
      <c r="S1323" s="263"/>
      <c r="T1323" s="263"/>
      <c r="U1323" s="263"/>
      <c r="V1323" s="263"/>
      <c r="W1323" s="263"/>
      <c r="X1323" s="263"/>
      <c r="Y1323" s="295"/>
      <c r="Z1323" s="296">
        <v>0.89</v>
      </c>
      <c r="AA1323" s="290" t="s">
        <v>298</v>
      </c>
      <c r="AB1323" s="71" t="s">
        <v>6074</v>
      </c>
      <c r="AC1323" s="72" t="s">
        <v>3370</v>
      </c>
      <c r="AD1323" s="72" t="s">
        <v>99</v>
      </c>
      <c r="AE1323" s="73" t="str">
        <f t="shared" si="57"/>
        <v>12</v>
      </c>
      <c r="AF1323" s="74">
        <v>0.58</v>
      </c>
      <c r="AG1323" s="75">
        <f t="shared" si="157"/>
        <v>0.812</v>
      </c>
      <c r="AH1323" s="55">
        <f t="shared" si="2"/>
        <v>-0.801</v>
      </c>
      <c r="AI1323" s="55">
        <f t="shared" si="9"/>
        <v>0.812</v>
      </c>
      <c r="AJ1323" s="41">
        <f t="shared" si="3"/>
        <v>0.3483146067</v>
      </c>
      <c r="AK1323" s="501"/>
      <c r="AL1323" s="501"/>
      <c r="AM1323" s="501"/>
      <c r="AN1323" s="501"/>
      <c r="AO1323" s="501"/>
      <c r="AP1323" s="501"/>
      <c r="AQ1323" s="501"/>
      <c r="AR1323" s="501"/>
    </row>
    <row r="1324" ht="15.75" customHeight="1">
      <c r="A1324" s="530"/>
      <c r="B1324" s="143" t="s">
        <v>45</v>
      </c>
      <c r="C1324" s="298" t="s">
        <v>6075</v>
      </c>
      <c r="D1324" s="299" t="s">
        <v>6076</v>
      </c>
      <c r="E1324" s="290">
        <v>0.0</v>
      </c>
      <c r="F1324" s="290">
        <v>0.0</v>
      </c>
      <c r="G1324" s="290" t="s">
        <v>86</v>
      </c>
      <c r="H1324" s="299" t="s">
        <v>6076</v>
      </c>
      <c r="I1324" s="117" t="s">
        <v>6077</v>
      </c>
      <c r="J1324" s="293"/>
      <c r="K1324" s="293"/>
      <c r="L1324" s="293"/>
      <c r="M1324" s="263"/>
      <c r="N1324" s="290">
        <v>0.0</v>
      </c>
      <c r="O1324" s="395">
        <v>0.0</v>
      </c>
      <c r="P1324" s="294"/>
      <c r="Q1324" s="294"/>
      <c r="R1324" s="294"/>
      <c r="S1324" s="263"/>
      <c r="T1324" s="263"/>
      <c r="U1324" s="263"/>
      <c r="V1324" s="263"/>
      <c r="W1324" s="263"/>
      <c r="X1324" s="263"/>
      <c r="Y1324" s="295"/>
      <c r="Z1324" s="296">
        <v>0.65</v>
      </c>
      <c r="AA1324" s="290" t="s">
        <v>298</v>
      </c>
      <c r="AB1324" s="71" t="s">
        <v>6078</v>
      </c>
      <c r="AC1324" s="72" t="s">
        <v>3370</v>
      </c>
      <c r="AD1324" s="72" t="s">
        <v>99</v>
      </c>
      <c r="AE1324" s="73" t="str">
        <f t="shared" si="57"/>
        <v>12</v>
      </c>
      <c r="AF1324" s="74">
        <v>0.43</v>
      </c>
      <c r="AG1324" s="75">
        <f t="shared" si="157"/>
        <v>0.602</v>
      </c>
      <c r="AH1324" s="55">
        <f t="shared" si="2"/>
        <v>-0.585</v>
      </c>
      <c r="AI1324" s="55">
        <f t="shared" si="9"/>
        <v>0.602</v>
      </c>
      <c r="AJ1324" s="41">
        <f t="shared" si="3"/>
        <v>0.3384615385</v>
      </c>
      <c r="AK1324" s="501"/>
      <c r="AL1324" s="501"/>
      <c r="AM1324" s="501"/>
      <c r="AN1324" s="501"/>
      <c r="AO1324" s="501"/>
      <c r="AP1324" s="501"/>
      <c r="AQ1324" s="501"/>
      <c r="AR1324" s="501"/>
    </row>
    <row r="1325" ht="15.75" customHeight="1">
      <c r="A1325" s="287"/>
      <c r="B1325" s="148" t="s">
        <v>45</v>
      </c>
      <c r="C1325" s="347" t="s">
        <v>6079</v>
      </c>
      <c r="D1325" s="87" t="s">
        <v>6080</v>
      </c>
      <c r="E1325" s="300">
        <v>1.0</v>
      </c>
      <c r="F1325" s="300">
        <v>0.0</v>
      </c>
      <c r="G1325" s="300" t="s">
        <v>47</v>
      </c>
      <c r="H1325" s="94" t="s">
        <v>6080</v>
      </c>
      <c r="I1325" s="230" t="s">
        <v>6081</v>
      </c>
      <c r="J1325" s="302"/>
      <c r="K1325" s="302"/>
      <c r="L1325" s="302"/>
      <c r="M1325" s="255"/>
      <c r="N1325" s="300">
        <v>1.0</v>
      </c>
      <c r="O1325" s="398">
        <v>1000.0</v>
      </c>
      <c r="P1325" s="303"/>
      <c r="Q1325" s="303"/>
      <c r="R1325" s="303"/>
      <c r="S1325" s="255"/>
      <c r="T1325" s="255"/>
      <c r="U1325" s="255"/>
      <c r="V1325" s="255"/>
      <c r="W1325" s="255"/>
      <c r="X1325" s="255"/>
      <c r="Y1325" s="277"/>
      <c r="Z1325" s="304">
        <v>0.75</v>
      </c>
      <c r="AA1325" s="300" t="s">
        <v>262</v>
      </c>
      <c r="AB1325" s="84" t="s">
        <v>6082</v>
      </c>
      <c r="AC1325" s="54" t="s">
        <v>3370</v>
      </c>
      <c r="AD1325" s="54" t="s">
        <v>99</v>
      </c>
      <c r="AE1325" s="85" t="str">
        <f t="shared" si="57"/>
        <v>12</v>
      </c>
      <c r="AF1325" s="55">
        <v>0.4</v>
      </c>
      <c r="AG1325" s="56">
        <f>AF1325*0.63+AF1325</f>
        <v>0.652</v>
      </c>
      <c r="AH1325" s="55">
        <f t="shared" si="2"/>
        <v>-0.675</v>
      </c>
      <c r="AI1325" s="55">
        <f t="shared" si="9"/>
        <v>0.56</v>
      </c>
      <c r="AJ1325" s="41">
        <f t="shared" si="3"/>
        <v>0.4666666667</v>
      </c>
      <c r="AK1325" s="501"/>
      <c r="AL1325" s="501"/>
      <c r="AM1325" s="501"/>
      <c r="AN1325" s="501"/>
      <c r="AO1325" s="501"/>
      <c r="AP1325" s="501"/>
      <c r="AQ1325" s="501"/>
      <c r="AR1325" s="501"/>
    </row>
    <row r="1326" ht="15.75" customHeight="1">
      <c r="A1326" s="530"/>
      <c r="B1326" s="143" t="s">
        <v>45</v>
      </c>
      <c r="C1326" s="298" t="s">
        <v>6083</v>
      </c>
      <c r="D1326" s="299" t="s">
        <v>6084</v>
      </c>
      <c r="E1326" s="290">
        <v>0.0</v>
      </c>
      <c r="F1326" s="290">
        <v>0.0</v>
      </c>
      <c r="G1326" s="290" t="s">
        <v>86</v>
      </c>
      <c r="H1326" s="299" t="s">
        <v>6084</v>
      </c>
      <c r="I1326" s="117" t="s">
        <v>6085</v>
      </c>
      <c r="J1326" s="293"/>
      <c r="K1326" s="293"/>
      <c r="L1326" s="293"/>
      <c r="M1326" s="263"/>
      <c r="N1326" s="290">
        <v>0.0</v>
      </c>
      <c r="O1326" s="395">
        <v>0.0</v>
      </c>
      <c r="P1326" s="294"/>
      <c r="Q1326" s="294"/>
      <c r="R1326" s="294"/>
      <c r="S1326" s="263"/>
      <c r="T1326" s="263"/>
      <c r="U1326" s="263"/>
      <c r="V1326" s="263"/>
      <c r="W1326" s="263"/>
      <c r="X1326" s="263"/>
      <c r="Y1326" s="295"/>
      <c r="Z1326" s="296">
        <v>0.5</v>
      </c>
      <c r="AA1326" s="290" t="s">
        <v>298</v>
      </c>
      <c r="AB1326" s="71" t="s">
        <v>6086</v>
      </c>
      <c r="AC1326" s="72" t="s">
        <v>3370</v>
      </c>
      <c r="AD1326" s="72" t="s">
        <v>99</v>
      </c>
      <c r="AE1326" s="73" t="str">
        <f t="shared" si="57"/>
        <v>12</v>
      </c>
      <c r="AF1326" s="74">
        <v>0.03</v>
      </c>
      <c r="AG1326" s="80">
        <f t="shared" ref="AG1326:AG1327" si="158">AF1326*14+AF1326</f>
        <v>0.45</v>
      </c>
      <c r="AH1326" s="55">
        <f t="shared" si="2"/>
        <v>-0.45</v>
      </c>
      <c r="AI1326" s="55">
        <f t="shared" si="9"/>
        <v>0.042</v>
      </c>
      <c r="AJ1326" s="41">
        <f t="shared" si="3"/>
        <v>0.94</v>
      </c>
      <c r="AK1326" s="501"/>
      <c r="AL1326" s="501"/>
      <c r="AM1326" s="501"/>
      <c r="AN1326" s="501"/>
      <c r="AO1326" s="501"/>
      <c r="AP1326" s="501"/>
      <c r="AQ1326" s="501"/>
      <c r="AR1326" s="501"/>
    </row>
    <row r="1327" ht="15.75" customHeight="1">
      <c r="A1327" s="530"/>
      <c r="B1327" s="143" t="s">
        <v>45</v>
      </c>
      <c r="C1327" s="298" t="s">
        <v>6087</v>
      </c>
      <c r="D1327" s="299" t="s">
        <v>6088</v>
      </c>
      <c r="E1327" s="290">
        <v>0.0</v>
      </c>
      <c r="F1327" s="290">
        <v>0.0</v>
      </c>
      <c r="G1327" s="290" t="s">
        <v>86</v>
      </c>
      <c r="H1327" s="299" t="s">
        <v>6088</v>
      </c>
      <c r="I1327" s="117" t="s">
        <v>6089</v>
      </c>
      <c r="J1327" s="293"/>
      <c r="K1327" s="293"/>
      <c r="L1327" s="293"/>
      <c r="M1327" s="263"/>
      <c r="N1327" s="290">
        <v>0.0</v>
      </c>
      <c r="O1327" s="395">
        <v>0.0</v>
      </c>
      <c r="P1327" s="294"/>
      <c r="Q1327" s="294"/>
      <c r="R1327" s="294"/>
      <c r="S1327" s="263"/>
      <c r="T1327" s="263"/>
      <c r="U1327" s="263"/>
      <c r="V1327" s="263"/>
      <c r="W1327" s="263"/>
      <c r="X1327" s="263"/>
      <c r="Y1327" s="295"/>
      <c r="Z1327" s="296">
        <v>0.45</v>
      </c>
      <c r="AA1327" s="290" t="s">
        <v>298</v>
      </c>
      <c r="AB1327" s="71" t="s">
        <v>6090</v>
      </c>
      <c r="AC1327" s="72" t="s">
        <v>3370</v>
      </c>
      <c r="AD1327" s="72" t="s">
        <v>99</v>
      </c>
      <c r="AE1327" s="73" t="str">
        <f t="shared" si="57"/>
        <v>12</v>
      </c>
      <c r="AF1327" s="74">
        <v>0.03</v>
      </c>
      <c r="AG1327" s="80">
        <f t="shared" si="158"/>
        <v>0.45</v>
      </c>
      <c r="AH1327" s="55">
        <f t="shared" si="2"/>
        <v>-0.405</v>
      </c>
      <c r="AI1327" s="55">
        <f t="shared" si="9"/>
        <v>0.042</v>
      </c>
      <c r="AJ1327" s="41">
        <f t="shared" si="3"/>
        <v>0.9333333333</v>
      </c>
      <c r="AK1327" s="500"/>
      <c r="AL1327" s="500"/>
      <c r="AM1327" s="500"/>
      <c r="AN1327" s="500"/>
      <c r="AO1327" s="500"/>
      <c r="AP1327" s="500"/>
      <c r="AQ1327" s="500"/>
      <c r="AR1327" s="500"/>
    </row>
    <row r="1328" ht="15.75" customHeight="1">
      <c r="A1328" s="287"/>
      <c r="B1328" s="148" t="s">
        <v>45</v>
      </c>
      <c r="C1328" s="347" t="s">
        <v>6091</v>
      </c>
      <c r="D1328" s="87" t="s">
        <v>6092</v>
      </c>
      <c r="E1328" s="300">
        <v>1.0</v>
      </c>
      <c r="F1328" s="300">
        <v>0.0</v>
      </c>
      <c r="G1328" s="300" t="s">
        <v>47</v>
      </c>
      <c r="H1328" s="87" t="s">
        <v>6092</v>
      </c>
      <c r="I1328" s="230" t="s">
        <v>6093</v>
      </c>
      <c r="J1328" s="302"/>
      <c r="K1328" s="302"/>
      <c r="L1328" s="302"/>
      <c r="M1328" s="255"/>
      <c r="N1328" s="300">
        <v>1.0</v>
      </c>
      <c r="O1328" s="398">
        <v>1000.0</v>
      </c>
      <c r="P1328" s="303"/>
      <c r="Q1328" s="303"/>
      <c r="R1328" s="303"/>
      <c r="S1328" s="255"/>
      <c r="T1328" s="255"/>
      <c r="U1328" s="255"/>
      <c r="V1328" s="255"/>
      <c r="W1328" s="255"/>
      <c r="X1328" s="255"/>
      <c r="Y1328" s="277"/>
      <c r="Z1328" s="304">
        <v>0.45</v>
      </c>
      <c r="AA1328" s="300" t="s">
        <v>298</v>
      </c>
      <c r="AB1328" s="84" t="s">
        <v>6094</v>
      </c>
      <c r="AC1328" s="54" t="s">
        <v>3370</v>
      </c>
      <c r="AD1328" s="54" t="s">
        <v>99</v>
      </c>
      <c r="AE1328" s="85" t="str">
        <f t="shared" si="57"/>
        <v>12</v>
      </c>
      <c r="AF1328" s="55">
        <v>0.03</v>
      </c>
      <c r="AG1328" s="56">
        <f>AF1328*12.3+AF1328</f>
        <v>0.399</v>
      </c>
      <c r="AH1328" s="55">
        <f t="shared" si="2"/>
        <v>-0.405</v>
      </c>
      <c r="AI1328" s="55">
        <f t="shared" si="9"/>
        <v>0.042</v>
      </c>
      <c r="AJ1328" s="41">
        <f t="shared" si="3"/>
        <v>0.9333333333</v>
      </c>
      <c r="AK1328" s="501"/>
      <c r="AL1328" s="501"/>
      <c r="AM1328" s="501"/>
      <c r="AN1328" s="501"/>
      <c r="AO1328" s="501"/>
      <c r="AP1328" s="501"/>
      <c r="AQ1328" s="501"/>
      <c r="AR1328" s="501"/>
    </row>
    <row r="1329" ht="15.75" customHeight="1">
      <c r="A1329" s="530"/>
      <c r="B1329" s="143" t="s">
        <v>45</v>
      </c>
      <c r="C1329" s="298" t="s">
        <v>6095</v>
      </c>
      <c r="D1329" s="299" t="s">
        <v>6096</v>
      </c>
      <c r="E1329" s="290">
        <v>0.0</v>
      </c>
      <c r="F1329" s="290">
        <v>0.0</v>
      </c>
      <c r="G1329" s="290" t="s">
        <v>86</v>
      </c>
      <c r="H1329" s="299" t="s">
        <v>6096</v>
      </c>
      <c r="I1329" s="117" t="s">
        <v>6097</v>
      </c>
      <c r="J1329" s="293"/>
      <c r="K1329" s="293"/>
      <c r="L1329" s="293"/>
      <c r="M1329" s="263"/>
      <c r="N1329" s="290">
        <v>0.0</v>
      </c>
      <c r="O1329" s="395">
        <v>0.0</v>
      </c>
      <c r="P1329" s="294"/>
      <c r="Q1329" s="294"/>
      <c r="R1329" s="294"/>
      <c r="S1329" s="263"/>
      <c r="T1329" s="263"/>
      <c r="U1329" s="263"/>
      <c r="V1329" s="263"/>
      <c r="W1329" s="263"/>
      <c r="X1329" s="263"/>
      <c r="Y1329" s="295"/>
      <c r="Z1329" s="296">
        <v>0.65</v>
      </c>
      <c r="AA1329" s="290" t="s">
        <v>298</v>
      </c>
      <c r="AB1329" s="71" t="s">
        <v>6098</v>
      </c>
      <c r="AC1329" s="72" t="s">
        <v>3370</v>
      </c>
      <c r="AD1329" s="72" t="s">
        <v>99</v>
      </c>
      <c r="AE1329" s="73" t="str">
        <f t="shared" si="57"/>
        <v>12</v>
      </c>
      <c r="AF1329" s="74">
        <v>0.43</v>
      </c>
      <c r="AG1329" s="80">
        <f t="shared" ref="AG1329:AG1338" si="159">AF1329*0.45+AF1329</f>
        <v>0.6235</v>
      </c>
      <c r="AH1329" s="55">
        <f t="shared" si="2"/>
        <v>-0.585</v>
      </c>
      <c r="AI1329" s="55">
        <f t="shared" si="9"/>
        <v>0.602</v>
      </c>
      <c r="AJ1329" s="41">
        <f t="shared" si="3"/>
        <v>0.3384615385</v>
      </c>
      <c r="AK1329" s="501"/>
      <c r="AL1329" s="501"/>
      <c r="AM1329" s="501"/>
      <c r="AN1329" s="501"/>
      <c r="AO1329" s="501"/>
      <c r="AP1329" s="501"/>
      <c r="AQ1329" s="501"/>
      <c r="AR1329" s="501"/>
    </row>
    <row r="1330" ht="15.75" customHeight="1">
      <c r="A1330" s="530"/>
      <c r="B1330" s="143" t="s">
        <v>45</v>
      </c>
      <c r="C1330" s="298" t="s">
        <v>6099</v>
      </c>
      <c r="D1330" s="299" t="s">
        <v>6100</v>
      </c>
      <c r="E1330" s="290">
        <v>0.0</v>
      </c>
      <c r="F1330" s="290">
        <v>0.0</v>
      </c>
      <c r="G1330" s="290" t="s">
        <v>86</v>
      </c>
      <c r="H1330" s="299" t="s">
        <v>6100</v>
      </c>
      <c r="I1330" s="404" t="s">
        <v>6101</v>
      </c>
      <c r="J1330" s="293"/>
      <c r="K1330" s="293"/>
      <c r="L1330" s="293"/>
      <c r="M1330" s="263"/>
      <c r="N1330" s="290">
        <v>0.0</v>
      </c>
      <c r="O1330" s="395">
        <v>0.0</v>
      </c>
      <c r="P1330" s="294"/>
      <c r="Q1330" s="294"/>
      <c r="R1330" s="294"/>
      <c r="S1330" s="263"/>
      <c r="T1330" s="263"/>
      <c r="U1330" s="263"/>
      <c r="V1330" s="263"/>
      <c r="W1330" s="263"/>
      <c r="X1330" s="263"/>
      <c r="Y1330" s="295"/>
      <c r="Z1330" s="296">
        <v>0.65</v>
      </c>
      <c r="AA1330" s="290" t="s">
        <v>298</v>
      </c>
      <c r="AB1330" s="71" t="s">
        <v>6102</v>
      </c>
      <c r="AC1330" s="72" t="s">
        <v>3370</v>
      </c>
      <c r="AD1330" s="72" t="s">
        <v>99</v>
      </c>
      <c r="AE1330" s="73" t="str">
        <f t="shared" si="57"/>
        <v>12</v>
      </c>
      <c r="AF1330" s="74">
        <v>0.43</v>
      </c>
      <c r="AG1330" s="80">
        <f t="shared" si="159"/>
        <v>0.6235</v>
      </c>
      <c r="AH1330" s="55">
        <f t="shared" si="2"/>
        <v>-0.585</v>
      </c>
      <c r="AI1330" s="55">
        <f t="shared" si="9"/>
        <v>0.602</v>
      </c>
      <c r="AJ1330" s="41">
        <f t="shared" si="3"/>
        <v>0.3384615385</v>
      </c>
      <c r="AK1330" s="501"/>
      <c r="AL1330" s="501"/>
      <c r="AM1330" s="501"/>
      <c r="AN1330" s="501"/>
      <c r="AO1330" s="501"/>
      <c r="AP1330" s="501"/>
      <c r="AQ1330" s="501"/>
      <c r="AR1330" s="501"/>
    </row>
    <row r="1331" ht="15.75" customHeight="1">
      <c r="A1331" s="530"/>
      <c r="B1331" s="143" t="s">
        <v>45</v>
      </c>
      <c r="C1331" s="298" t="s">
        <v>6103</v>
      </c>
      <c r="D1331" s="299" t="s">
        <v>6104</v>
      </c>
      <c r="E1331" s="290">
        <v>0.0</v>
      </c>
      <c r="F1331" s="290">
        <v>0.0</v>
      </c>
      <c r="G1331" s="290" t="s">
        <v>86</v>
      </c>
      <c r="H1331" s="299" t="s">
        <v>6104</v>
      </c>
      <c r="I1331" s="404" t="s">
        <v>6105</v>
      </c>
      <c r="J1331" s="293"/>
      <c r="K1331" s="293"/>
      <c r="L1331" s="293"/>
      <c r="M1331" s="263"/>
      <c r="N1331" s="290">
        <v>0.0</v>
      </c>
      <c r="O1331" s="395">
        <v>0.0</v>
      </c>
      <c r="P1331" s="294"/>
      <c r="Q1331" s="294"/>
      <c r="R1331" s="294"/>
      <c r="S1331" s="263"/>
      <c r="T1331" s="263"/>
      <c r="U1331" s="263"/>
      <c r="V1331" s="263"/>
      <c r="W1331" s="263"/>
      <c r="X1331" s="263"/>
      <c r="Y1331" s="295"/>
      <c r="Z1331" s="296">
        <v>1.09</v>
      </c>
      <c r="AA1331" s="290" t="s">
        <v>187</v>
      </c>
      <c r="AB1331" s="71" t="s">
        <v>6106</v>
      </c>
      <c r="AC1331" s="72" t="s">
        <v>3370</v>
      </c>
      <c r="AD1331" s="72" t="s">
        <v>99</v>
      </c>
      <c r="AE1331" s="73" t="str">
        <f t="shared" si="57"/>
        <v>12</v>
      </c>
      <c r="AF1331" s="74">
        <v>0.74</v>
      </c>
      <c r="AG1331" s="80">
        <f t="shared" si="159"/>
        <v>1.073</v>
      </c>
      <c r="AH1331" s="55">
        <f t="shared" si="2"/>
        <v>-0.981</v>
      </c>
      <c r="AI1331" s="55">
        <f t="shared" si="9"/>
        <v>1.036</v>
      </c>
      <c r="AJ1331" s="41">
        <f t="shared" si="3"/>
        <v>0.3211009174</v>
      </c>
      <c r="AK1331" s="501"/>
      <c r="AL1331" s="501"/>
      <c r="AM1331" s="501"/>
      <c r="AN1331" s="501"/>
      <c r="AO1331" s="501"/>
      <c r="AP1331" s="501"/>
      <c r="AQ1331" s="501"/>
      <c r="AR1331" s="501"/>
    </row>
    <row r="1332" ht="15.75" customHeight="1">
      <c r="A1332" s="530"/>
      <c r="B1332" s="143" t="s">
        <v>45</v>
      </c>
      <c r="C1332" s="298" t="s">
        <v>6107</v>
      </c>
      <c r="D1332" s="299" t="s">
        <v>6108</v>
      </c>
      <c r="E1332" s="290">
        <v>0.0</v>
      </c>
      <c r="F1332" s="290">
        <v>0.0</v>
      </c>
      <c r="G1332" s="290" t="s">
        <v>86</v>
      </c>
      <c r="H1332" s="299" t="s">
        <v>6108</v>
      </c>
      <c r="I1332" s="404" t="s">
        <v>6109</v>
      </c>
      <c r="J1332" s="293"/>
      <c r="K1332" s="293"/>
      <c r="L1332" s="293"/>
      <c r="M1332" s="263"/>
      <c r="N1332" s="290">
        <v>0.0</v>
      </c>
      <c r="O1332" s="395">
        <v>0.0</v>
      </c>
      <c r="P1332" s="294"/>
      <c r="Q1332" s="294"/>
      <c r="R1332" s="294"/>
      <c r="S1332" s="263"/>
      <c r="T1332" s="263"/>
      <c r="U1332" s="263"/>
      <c r="V1332" s="263"/>
      <c r="W1332" s="263"/>
      <c r="X1332" s="263"/>
      <c r="Y1332" s="295"/>
      <c r="Z1332" s="296">
        <v>1.09</v>
      </c>
      <c r="AA1332" s="290" t="s">
        <v>187</v>
      </c>
      <c r="AB1332" s="71" t="s">
        <v>6110</v>
      </c>
      <c r="AC1332" s="72" t="s">
        <v>3370</v>
      </c>
      <c r="AD1332" s="72" t="s">
        <v>99</v>
      </c>
      <c r="AE1332" s="73" t="str">
        <f t="shared" si="57"/>
        <v>12</v>
      </c>
      <c r="AF1332" s="74">
        <v>0.74</v>
      </c>
      <c r="AG1332" s="80">
        <f t="shared" si="159"/>
        <v>1.073</v>
      </c>
      <c r="AH1332" s="55">
        <f t="shared" si="2"/>
        <v>-0.981</v>
      </c>
      <c r="AI1332" s="55">
        <f t="shared" si="9"/>
        <v>1.036</v>
      </c>
      <c r="AJ1332" s="41">
        <f t="shared" si="3"/>
        <v>0.3211009174</v>
      </c>
      <c r="AK1332" s="501"/>
      <c r="AL1332" s="501"/>
      <c r="AM1332" s="501"/>
      <c r="AN1332" s="501"/>
      <c r="AO1332" s="501"/>
      <c r="AP1332" s="501"/>
      <c r="AQ1332" s="501"/>
      <c r="AR1332" s="501"/>
    </row>
    <row r="1333" ht="15.75" customHeight="1">
      <c r="A1333" s="530"/>
      <c r="B1333" s="143" t="s">
        <v>45</v>
      </c>
      <c r="C1333" s="298" t="s">
        <v>6111</v>
      </c>
      <c r="D1333" s="299" t="s">
        <v>6112</v>
      </c>
      <c r="E1333" s="290">
        <v>0.0</v>
      </c>
      <c r="F1333" s="290">
        <v>0.0</v>
      </c>
      <c r="G1333" s="290" t="s">
        <v>86</v>
      </c>
      <c r="H1333" s="299" t="s">
        <v>6112</v>
      </c>
      <c r="I1333" s="404" t="s">
        <v>6113</v>
      </c>
      <c r="J1333" s="293"/>
      <c r="K1333" s="293"/>
      <c r="L1333" s="293"/>
      <c r="M1333" s="263"/>
      <c r="N1333" s="290">
        <v>0.0</v>
      </c>
      <c r="O1333" s="395">
        <v>0.0</v>
      </c>
      <c r="P1333" s="294"/>
      <c r="Q1333" s="294"/>
      <c r="R1333" s="294"/>
      <c r="S1333" s="263"/>
      <c r="T1333" s="263"/>
      <c r="U1333" s="263"/>
      <c r="V1333" s="263"/>
      <c r="W1333" s="263"/>
      <c r="X1333" s="263"/>
      <c r="Y1333" s="295"/>
      <c r="Z1333" s="296">
        <v>1.49</v>
      </c>
      <c r="AA1333" s="290" t="s">
        <v>187</v>
      </c>
      <c r="AB1333" s="71" t="s">
        <v>6114</v>
      </c>
      <c r="AC1333" s="72" t="s">
        <v>3370</v>
      </c>
      <c r="AD1333" s="72" t="s">
        <v>99</v>
      </c>
      <c r="AE1333" s="73" t="str">
        <f t="shared" si="57"/>
        <v>12</v>
      </c>
      <c r="AF1333" s="74">
        <v>1.02</v>
      </c>
      <c r="AG1333" s="80">
        <f t="shared" si="159"/>
        <v>1.479</v>
      </c>
      <c r="AH1333" s="74">
        <f t="shared" si="2"/>
        <v>-1.341</v>
      </c>
      <c r="AI1333" s="74">
        <f t="shared" si="9"/>
        <v>1.428</v>
      </c>
      <c r="AJ1333" s="41">
        <f t="shared" si="3"/>
        <v>0.3154362416</v>
      </c>
      <c r="AK1333" s="500"/>
      <c r="AL1333" s="500"/>
      <c r="AM1333" s="500"/>
      <c r="AN1333" s="500"/>
      <c r="AO1333" s="500"/>
      <c r="AP1333" s="500"/>
      <c r="AQ1333" s="500"/>
      <c r="AR1333" s="500"/>
    </row>
    <row r="1334" ht="15.75" customHeight="1">
      <c r="A1334" s="530"/>
      <c r="B1334" s="143" t="s">
        <v>45</v>
      </c>
      <c r="C1334" s="298" t="s">
        <v>6115</v>
      </c>
      <c r="D1334" s="299" t="s">
        <v>6116</v>
      </c>
      <c r="E1334" s="290">
        <v>0.0</v>
      </c>
      <c r="F1334" s="290">
        <v>0.0</v>
      </c>
      <c r="G1334" s="290" t="s">
        <v>86</v>
      </c>
      <c r="H1334" s="299" t="s">
        <v>6116</v>
      </c>
      <c r="I1334" s="404" t="s">
        <v>6117</v>
      </c>
      <c r="J1334" s="293"/>
      <c r="K1334" s="293"/>
      <c r="L1334" s="293"/>
      <c r="M1334" s="263"/>
      <c r="N1334" s="290">
        <v>0.0</v>
      </c>
      <c r="O1334" s="395">
        <v>0.0</v>
      </c>
      <c r="P1334" s="294"/>
      <c r="Q1334" s="294"/>
      <c r="R1334" s="294"/>
      <c r="S1334" s="263"/>
      <c r="T1334" s="263"/>
      <c r="U1334" s="263"/>
      <c r="V1334" s="263"/>
      <c r="W1334" s="263"/>
      <c r="X1334" s="263"/>
      <c r="Y1334" s="295"/>
      <c r="Z1334" s="296">
        <v>1.49</v>
      </c>
      <c r="AA1334" s="290" t="s">
        <v>187</v>
      </c>
      <c r="AB1334" s="71" t="s">
        <v>6118</v>
      </c>
      <c r="AC1334" s="72" t="s">
        <v>3370</v>
      </c>
      <c r="AD1334" s="72" t="s">
        <v>99</v>
      </c>
      <c r="AE1334" s="73" t="str">
        <f t="shared" si="57"/>
        <v>12</v>
      </c>
      <c r="AF1334" s="74">
        <v>1.01</v>
      </c>
      <c r="AG1334" s="80">
        <f t="shared" si="159"/>
        <v>1.4645</v>
      </c>
      <c r="AH1334" s="55">
        <f t="shared" si="2"/>
        <v>-1.341</v>
      </c>
      <c r="AI1334" s="55">
        <f t="shared" si="9"/>
        <v>1.414</v>
      </c>
      <c r="AJ1334" s="41">
        <f t="shared" si="3"/>
        <v>0.322147651</v>
      </c>
      <c r="AK1334" s="500"/>
      <c r="AL1334" s="500"/>
      <c r="AM1334" s="500"/>
      <c r="AN1334" s="500"/>
      <c r="AO1334" s="500"/>
      <c r="AP1334" s="500"/>
      <c r="AQ1334" s="500"/>
      <c r="AR1334" s="500"/>
    </row>
    <row r="1335" ht="15.75" customHeight="1">
      <c r="A1335" s="530"/>
      <c r="B1335" s="143" t="s">
        <v>45</v>
      </c>
      <c r="C1335" s="298" t="s">
        <v>6119</v>
      </c>
      <c r="D1335" s="299" t="s">
        <v>6120</v>
      </c>
      <c r="E1335" s="290">
        <v>0.0</v>
      </c>
      <c r="F1335" s="290">
        <v>0.0</v>
      </c>
      <c r="G1335" s="290" t="s">
        <v>86</v>
      </c>
      <c r="H1335" s="299" t="s">
        <v>6120</v>
      </c>
      <c r="I1335" s="404" t="s">
        <v>6121</v>
      </c>
      <c r="J1335" s="293"/>
      <c r="K1335" s="293"/>
      <c r="L1335" s="293"/>
      <c r="M1335" s="263"/>
      <c r="N1335" s="290">
        <v>0.0</v>
      </c>
      <c r="O1335" s="395">
        <v>0.0</v>
      </c>
      <c r="P1335" s="294"/>
      <c r="Q1335" s="294"/>
      <c r="R1335" s="294"/>
      <c r="S1335" s="263"/>
      <c r="T1335" s="263"/>
      <c r="U1335" s="263"/>
      <c r="V1335" s="263"/>
      <c r="W1335" s="263"/>
      <c r="X1335" s="263"/>
      <c r="Y1335" s="295"/>
      <c r="Z1335" s="296">
        <v>1.49</v>
      </c>
      <c r="AA1335" s="290" t="s">
        <v>187</v>
      </c>
      <c r="AB1335" s="71" t="s">
        <v>6122</v>
      </c>
      <c r="AC1335" s="72" t="s">
        <v>3370</v>
      </c>
      <c r="AD1335" s="72" t="s">
        <v>99</v>
      </c>
      <c r="AE1335" s="73" t="str">
        <f t="shared" si="57"/>
        <v>12</v>
      </c>
      <c r="AF1335" s="74">
        <v>0.98</v>
      </c>
      <c r="AG1335" s="80">
        <f t="shared" si="159"/>
        <v>1.421</v>
      </c>
      <c r="AH1335" s="55">
        <f t="shared" si="2"/>
        <v>-1.341</v>
      </c>
      <c r="AI1335" s="55">
        <f t="shared" si="9"/>
        <v>1.372</v>
      </c>
      <c r="AJ1335" s="41">
        <f t="shared" si="3"/>
        <v>0.3422818792</v>
      </c>
      <c r="AK1335" s="501"/>
      <c r="AL1335" s="501"/>
      <c r="AM1335" s="501"/>
      <c r="AN1335" s="501"/>
      <c r="AO1335" s="501"/>
      <c r="AP1335" s="501"/>
      <c r="AQ1335" s="501"/>
      <c r="AR1335" s="501"/>
    </row>
    <row r="1336" ht="15.75" customHeight="1">
      <c r="A1336" s="530"/>
      <c r="B1336" s="143" t="s">
        <v>45</v>
      </c>
      <c r="C1336" s="298" t="s">
        <v>6123</v>
      </c>
      <c r="D1336" s="299" t="s">
        <v>6124</v>
      </c>
      <c r="E1336" s="290">
        <v>0.0</v>
      </c>
      <c r="F1336" s="290">
        <v>0.0</v>
      </c>
      <c r="G1336" s="290" t="s">
        <v>86</v>
      </c>
      <c r="H1336" s="299" t="s">
        <v>6124</v>
      </c>
      <c r="I1336" s="404" t="s">
        <v>6125</v>
      </c>
      <c r="J1336" s="293"/>
      <c r="K1336" s="293"/>
      <c r="L1336" s="293"/>
      <c r="M1336" s="263"/>
      <c r="N1336" s="290">
        <v>0.0</v>
      </c>
      <c r="O1336" s="395">
        <v>0.0</v>
      </c>
      <c r="P1336" s="294"/>
      <c r="Q1336" s="294"/>
      <c r="R1336" s="294"/>
      <c r="S1336" s="263"/>
      <c r="T1336" s="263"/>
      <c r="U1336" s="263"/>
      <c r="V1336" s="263"/>
      <c r="W1336" s="263"/>
      <c r="X1336" s="263"/>
      <c r="Y1336" s="295"/>
      <c r="Z1336" s="296">
        <v>1.49</v>
      </c>
      <c r="AA1336" s="290" t="s">
        <v>187</v>
      </c>
      <c r="AB1336" s="71" t="s">
        <v>6126</v>
      </c>
      <c r="AC1336" s="72" t="s">
        <v>3370</v>
      </c>
      <c r="AD1336" s="72" t="s">
        <v>99</v>
      </c>
      <c r="AE1336" s="73" t="str">
        <f t="shared" si="57"/>
        <v>12</v>
      </c>
      <c r="AF1336" s="74">
        <v>1.01</v>
      </c>
      <c r="AG1336" s="80">
        <f t="shared" si="159"/>
        <v>1.4645</v>
      </c>
      <c r="AH1336" s="55">
        <f t="shared" si="2"/>
        <v>-1.341</v>
      </c>
      <c r="AI1336" s="55">
        <f t="shared" si="9"/>
        <v>1.414</v>
      </c>
      <c r="AJ1336" s="41">
        <f t="shared" si="3"/>
        <v>0.322147651</v>
      </c>
      <c r="AK1336" s="501"/>
      <c r="AL1336" s="501"/>
      <c r="AM1336" s="501"/>
      <c r="AN1336" s="501"/>
      <c r="AO1336" s="501"/>
      <c r="AP1336" s="501"/>
      <c r="AQ1336" s="501"/>
      <c r="AR1336" s="501"/>
    </row>
    <row r="1337" ht="15.75" customHeight="1">
      <c r="A1337" s="530"/>
      <c r="B1337" s="143" t="s">
        <v>45</v>
      </c>
      <c r="C1337" s="298" t="s">
        <v>6127</v>
      </c>
      <c r="D1337" s="299" t="s">
        <v>6128</v>
      </c>
      <c r="E1337" s="290">
        <v>0.0</v>
      </c>
      <c r="F1337" s="290">
        <v>0.0</v>
      </c>
      <c r="G1337" s="290" t="s">
        <v>86</v>
      </c>
      <c r="H1337" s="299" t="s">
        <v>6128</v>
      </c>
      <c r="I1337" s="404" t="s">
        <v>6129</v>
      </c>
      <c r="J1337" s="293"/>
      <c r="K1337" s="293"/>
      <c r="L1337" s="293"/>
      <c r="M1337" s="263"/>
      <c r="N1337" s="290">
        <v>0.0</v>
      </c>
      <c r="O1337" s="395">
        <v>0.0</v>
      </c>
      <c r="P1337" s="294"/>
      <c r="Q1337" s="294"/>
      <c r="R1337" s="294"/>
      <c r="S1337" s="263"/>
      <c r="T1337" s="263"/>
      <c r="U1337" s="263"/>
      <c r="V1337" s="263"/>
      <c r="W1337" s="263"/>
      <c r="X1337" s="263"/>
      <c r="Y1337" s="295"/>
      <c r="Z1337" s="296">
        <v>1.49</v>
      </c>
      <c r="AA1337" s="290" t="s">
        <v>187</v>
      </c>
      <c r="AB1337" s="71" t="s">
        <v>6130</v>
      </c>
      <c r="AC1337" s="72" t="s">
        <v>3370</v>
      </c>
      <c r="AD1337" s="72" t="s">
        <v>99</v>
      </c>
      <c r="AE1337" s="73" t="str">
        <f t="shared" si="57"/>
        <v>12</v>
      </c>
      <c r="AF1337" s="74">
        <v>1.01</v>
      </c>
      <c r="AG1337" s="80">
        <f t="shared" si="159"/>
        <v>1.4645</v>
      </c>
      <c r="AH1337" s="55">
        <f t="shared" si="2"/>
        <v>-1.341</v>
      </c>
      <c r="AI1337" s="55">
        <f t="shared" si="9"/>
        <v>1.414</v>
      </c>
      <c r="AJ1337" s="41">
        <f t="shared" si="3"/>
        <v>0.322147651</v>
      </c>
      <c r="AK1337" s="501"/>
      <c r="AL1337" s="501"/>
      <c r="AM1337" s="501"/>
      <c r="AN1337" s="501"/>
      <c r="AO1337" s="501"/>
      <c r="AP1337" s="501"/>
      <c r="AQ1337" s="501"/>
      <c r="AR1337" s="501"/>
    </row>
    <row r="1338" ht="15.75" customHeight="1">
      <c r="A1338" s="530"/>
      <c r="B1338" s="143" t="s">
        <v>45</v>
      </c>
      <c r="C1338" s="298" t="s">
        <v>6131</v>
      </c>
      <c r="D1338" s="299" t="s">
        <v>6132</v>
      </c>
      <c r="E1338" s="290">
        <v>0.0</v>
      </c>
      <c r="F1338" s="290">
        <v>0.0</v>
      </c>
      <c r="G1338" s="290" t="s">
        <v>86</v>
      </c>
      <c r="H1338" s="299" t="s">
        <v>6132</v>
      </c>
      <c r="I1338" s="404" t="s">
        <v>6133</v>
      </c>
      <c r="J1338" s="293"/>
      <c r="K1338" s="293"/>
      <c r="L1338" s="293"/>
      <c r="M1338" s="263"/>
      <c r="N1338" s="290">
        <v>0.0</v>
      </c>
      <c r="O1338" s="395">
        <v>0.0</v>
      </c>
      <c r="P1338" s="294"/>
      <c r="Q1338" s="294"/>
      <c r="R1338" s="294"/>
      <c r="S1338" s="263"/>
      <c r="T1338" s="263"/>
      <c r="U1338" s="263"/>
      <c r="V1338" s="263"/>
      <c r="W1338" s="263"/>
      <c r="X1338" s="263"/>
      <c r="Y1338" s="295"/>
      <c r="Z1338" s="296">
        <v>1.49</v>
      </c>
      <c r="AA1338" s="290" t="s">
        <v>187</v>
      </c>
      <c r="AB1338" s="71" t="s">
        <v>6134</v>
      </c>
      <c r="AC1338" s="72" t="s">
        <v>3370</v>
      </c>
      <c r="AD1338" s="72" t="s">
        <v>99</v>
      </c>
      <c r="AE1338" s="73" t="str">
        <f t="shared" si="57"/>
        <v>12</v>
      </c>
      <c r="AF1338" s="74">
        <v>1.01</v>
      </c>
      <c r="AG1338" s="80">
        <f t="shared" si="159"/>
        <v>1.4645</v>
      </c>
      <c r="AH1338" s="55">
        <f t="shared" si="2"/>
        <v>-1.341</v>
      </c>
      <c r="AI1338" s="55">
        <f t="shared" si="9"/>
        <v>1.414</v>
      </c>
      <c r="AJ1338" s="41">
        <f t="shared" si="3"/>
        <v>0.322147651</v>
      </c>
      <c r="AK1338" s="501"/>
      <c r="AL1338" s="501"/>
      <c r="AM1338" s="501"/>
      <c r="AN1338" s="501"/>
      <c r="AO1338" s="501"/>
      <c r="AP1338" s="501"/>
      <c r="AQ1338" s="501"/>
      <c r="AR1338" s="501"/>
    </row>
    <row r="1339" ht="15.75" customHeight="1">
      <c r="A1339" s="287"/>
      <c r="B1339" s="148" t="s">
        <v>45</v>
      </c>
      <c r="C1339" s="347" t="s">
        <v>6135</v>
      </c>
      <c r="D1339" s="87" t="s">
        <v>6136</v>
      </c>
      <c r="E1339" s="300">
        <v>1.0</v>
      </c>
      <c r="F1339" s="300">
        <v>0.0</v>
      </c>
      <c r="G1339" s="300" t="s">
        <v>47</v>
      </c>
      <c r="H1339" s="87" t="s">
        <v>6136</v>
      </c>
      <c r="I1339" s="531" t="s">
        <v>6137</v>
      </c>
      <c r="J1339" s="302"/>
      <c r="K1339" s="302"/>
      <c r="L1339" s="302"/>
      <c r="M1339" s="255"/>
      <c r="N1339" s="300">
        <v>1.0</v>
      </c>
      <c r="O1339" s="398">
        <v>1000.0</v>
      </c>
      <c r="P1339" s="303"/>
      <c r="Q1339" s="303"/>
      <c r="R1339" s="303"/>
      <c r="S1339" s="255"/>
      <c r="T1339" s="255"/>
      <c r="U1339" s="255"/>
      <c r="V1339" s="255"/>
      <c r="W1339" s="255"/>
      <c r="X1339" s="255"/>
      <c r="Y1339" s="277"/>
      <c r="Z1339" s="304">
        <v>1.25</v>
      </c>
      <c r="AA1339" s="300" t="s">
        <v>187</v>
      </c>
      <c r="AB1339" s="84" t="s">
        <v>6138</v>
      </c>
      <c r="AC1339" s="54" t="s">
        <v>3370</v>
      </c>
      <c r="AD1339" s="54" t="s">
        <v>99</v>
      </c>
      <c r="AE1339" s="85" t="str">
        <f t="shared" si="57"/>
        <v>12</v>
      </c>
      <c r="AF1339" s="55">
        <v>0.81</v>
      </c>
      <c r="AG1339" s="56">
        <f t="shared" ref="AG1339:AG1340" si="160">AF1339*0.4+AF1339</f>
        <v>1.134</v>
      </c>
      <c r="AH1339" s="55">
        <f t="shared" si="2"/>
        <v>-1.125</v>
      </c>
      <c r="AI1339" s="55">
        <f t="shared" si="9"/>
        <v>1.134</v>
      </c>
      <c r="AJ1339" s="41">
        <f t="shared" si="3"/>
        <v>0.352</v>
      </c>
      <c r="AK1339" s="501"/>
      <c r="AL1339" s="501"/>
      <c r="AM1339" s="501"/>
      <c r="AN1339" s="501"/>
      <c r="AO1339" s="501"/>
      <c r="AP1339" s="501"/>
      <c r="AQ1339" s="501"/>
      <c r="AR1339" s="501"/>
    </row>
    <row r="1340" ht="33.75" customHeight="1">
      <c r="A1340" s="287"/>
      <c r="B1340" s="148" t="s">
        <v>45</v>
      </c>
      <c r="C1340" s="347" t="s">
        <v>6139</v>
      </c>
      <c r="D1340" s="87" t="s">
        <v>6140</v>
      </c>
      <c r="E1340" s="300">
        <v>1.0</v>
      </c>
      <c r="F1340" s="300">
        <v>0.0</v>
      </c>
      <c r="G1340" s="300" t="s">
        <v>47</v>
      </c>
      <c r="H1340" s="87" t="s">
        <v>6140</v>
      </c>
      <c r="I1340" s="531" t="s">
        <v>6141</v>
      </c>
      <c r="J1340" s="302"/>
      <c r="K1340" s="302"/>
      <c r="L1340" s="302"/>
      <c r="M1340" s="255"/>
      <c r="N1340" s="300">
        <v>1.0</v>
      </c>
      <c r="O1340" s="398">
        <v>1000.0</v>
      </c>
      <c r="P1340" s="303"/>
      <c r="Q1340" s="303"/>
      <c r="R1340" s="303"/>
      <c r="S1340" s="255"/>
      <c r="T1340" s="255"/>
      <c r="U1340" s="255"/>
      <c r="V1340" s="255"/>
      <c r="W1340" s="255"/>
      <c r="X1340" s="255"/>
      <c r="Y1340" s="277"/>
      <c r="Z1340" s="304">
        <v>1.25</v>
      </c>
      <c r="AA1340" s="300" t="s">
        <v>187</v>
      </c>
      <c r="AB1340" s="84" t="s">
        <v>6142</v>
      </c>
      <c r="AC1340" s="54" t="s">
        <v>3370</v>
      </c>
      <c r="AD1340" s="54" t="s">
        <v>99</v>
      </c>
      <c r="AE1340" s="85" t="str">
        <f t="shared" si="57"/>
        <v>12</v>
      </c>
      <c r="AF1340" s="55">
        <v>0.81</v>
      </c>
      <c r="AG1340" s="56">
        <f t="shared" si="160"/>
        <v>1.134</v>
      </c>
      <c r="AH1340" s="55">
        <f t="shared" si="2"/>
        <v>-1.125</v>
      </c>
      <c r="AI1340" s="55">
        <f t="shared" si="9"/>
        <v>1.134</v>
      </c>
      <c r="AJ1340" s="41">
        <f t="shared" si="3"/>
        <v>0.352</v>
      </c>
      <c r="AK1340" s="501"/>
      <c r="AL1340" s="501"/>
      <c r="AM1340" s="501"/>
      <c r="AN1340" s="501"/>
      <c r="AO1340" s="501"/>
      <c r="AP1340" s="501"/>
      <c r="AQ1340" s="501"/>
      <c r="AR1340" s="501"/>
    </row>
    <row r="1341" ht="15.75" customHeight="1">
      <c r="A1341" s="530"/>
      <c r="B1341" s="143" t="s">
        <v>45</v>
      </c>
      <c r="C1341" s="298" t="s">
        <v>6143</v>
      </c>
      <c r="D1341" s="299" t="s">
        <v>6144</v>
      </c>
      <c r="E1341" s="290">
        <v>0.0</v>
      </c>
      <c r="F1341" s="290">
        <v>0.0</v>
      </c>
      <c r="G1341" s="290" t="s">
        <v>86</v>
      </c>
      <c r="H1341" s="299" t="s">
        <v>6144</v>
      </c>
      <c r="I1341" s="404" t="s">
        <v>6145</v>
      </c>
      <c r="J1341" s="293"/>
      <c r="K1341" s="293"/>
      <c r="L1341" s="293"/>
      <c r="M1341" s="263"/>
      <c r="N1341" s="290">
        <v>0.0</v>
      </c>
      <c r="O1341" s="395">
        <v>0.0</v>
      </c>
      <c r="P1341" s="294"/>
      <c r="Q1341" s="294"/>
      <c r="R1341" s="294"/>
      <c r="S1341" s="263"/>
      <c r="T1341" s="263"/>
      <c r="U1341" s="263"/>
      <c r="V1341" s="263"/>
      <c r="W1341" s="263"/>
      <c r="X1341" s="263"/>
      <c r="Y1341" s="295"/>
      <c r="Z1341" s="296">
        <v>1.09</v>
      </c>
      <c r="AA1341" s="290" t="s">
        <v>111</v>
      </c>
      <c r="AB1341" s="71" t="s">
        <v>6146</v>
      </c>
      <c r="AC1341" s="72" t="s">
        <v>3370</v>
      </c>
      <c r="AD1341" s="72" t="s">
        <v>99</v>
      </c>
      <c r="AE1341" s="73" t="str">
        <f t="shared" si="57"/>
        <v>12</v>
      </c>
      <c r="AF1341" s="74">
        <v>0.7</v>
      </c>
      <c r="AG1341" s="80">
        <f>AF1341*0.45+AF1341</f>
        <v>1.015</v>
      </c>
      <c r="AH1341" s="55">
        <f t="shared" si="2"/>
        <v>-0.981</v>
      </c>
      <c r="AI1341" s="55">
        <f t="shared" si="9"/>
        <v>0.98</v>
      </c>
      <c r="AJ1341" s="41">
        <f t="shared" si="3"/>
        <v>0.3577981651</v>
      </c>
      <c r="AK1341" s="500"/>
      <c r="AL1341" s="500"/>
      <c r="AM1341" s="500"/>
      <c r="AN1341" s="500"/>
      <c r="AO1341" s="500"/>
      <c r="AP1341" s="500"/>
      <c r="AQ1341" s="500"/>
      <c r="AR1341" s="500"/>
    </row>
    <row r="1342" ht="15.75" customHeight="1">
      <c r="A1342" s="287"/>
      <c r="B1342" s="148" t="s">
        <v>45</v>
      </c>
      <c r="C1342" s="347" t="s">
        <v>6147</v>
      </c>
      <c r="D1342" s="87" t="s">
        <v>6148</v>
      </c>
      <c r="E1342" s="300">
        <v>1.0</v>
      </c>
      <c r="F1342" s="300">
        <v>0.0</v>
      </c>
      <c r="G1342" s="300" t="s">
        <v>47</v>
      </c>
      <c r="H1342" s="87" t="s">
        <v>6148</v>
      </c>
      <c r="I1342" s="531" t="s">
        <v>6149</v>
      </c>
      <c r="J1342" s="302"/>
      <c r="K1342" s="302"/>
      <c r="L1342" s="302"/>
      <c r="M1342" s="255"/>
      <c r="N1342" s="300">
        <v>1.0</v>
      </c>
      <c r="O1342" s="398">
        <v>1000.0</v>
      </c>
      <c r="P1342" s="303"/>
      <c r="Q1342" s="303"/>
      <c r="R1342" s="303"/>
      <c r="S1342" s="255"/>
      <c r="T1342" s="255"/>
      <c r="U1342" s="255"/>
      <c r="V1342" s="255"/>
      <c r="W1342" s="255"/>
      <c r="X1342" s="255"/>
      <c r="Y1342" s="277"/>
      <c r="Z1342" s="304">
        <v>0.55</v>
      </c>
      <c r="AA1342" s="300" t="s">
        <v>167</v>
      </c>
      <c r="AB1342" s="84" t="s">
        <v>6150</v>
      </c>
      <c r="AC1342" s="54" t="s">
        <v>3370</v>
      </c>
      <c r="AD1342" s="54" t="s">
        <v>6151</v>
      </c>
      <c r="AE1342" s="85" t="str">
        <f t="shared" si="57"/>
        <v>28</v>
      </c>
      <c r="AF1342" s="55">
        <v>0.36</v>
      </c>
      <c r="AG1342" s="56">
        <f>AF1342*0.4+AF1342</f>
        <v>0.504</v>
      </c>
      <c r="AH1342" s="55">
        <f t="shared" si="2"/>
        <v>-0.495</v>
      </c>
      <c r="AI1342" s="55">
        <f t="shared" si="9"/>
        <v>0.504</v>
      </c>
      <c r="AJ1342" s="57">
        <f t="shared" si="3"/>
        <v>0.3454545455</v>
      </c>
      <c r="AK1342" s="501"/>
      <c r="AL1342" s="501"/>
      <c r="AM1342" s="501"/>
      <c r="AN1342" s="501"/>
      <c r="AO1342" s="501"/>
      <c r="AP1342" s="501"/>
      <c r="AQ1342" s="501"/>
      <c r="AR1342" s="501"/>
    </row>
    <row r="1343" ht="15.75" customHeight="1">
      <c r="A1343" s="530"/>
      <c r="B1343" s="143" t="s">
        <v>45</v>
      </c>
      <c r="C1343" s="298" t="s">
        <v>6152</v>
      </c>
      <c r="D1343" s="299" t="s">
        <v>6153</v>
      </c>
      <c r="E1343" s="290">
        <v>0.0</v>
      </c>
      <c r="F1343" s="290">
        <v>0.0</v>
      </c>
      <c r="G1343" s="290" t="s">
        <v>86</v>
      </c>
      <c r="H1343" s="299" t="s">
        <v>6153</v>
      </c>
      <c r="I1343" s="404" t="s">
        <v>6154</v>
      </c>
      <c r="J1343" s="293"/>
      <c r="K1343" s="293"/>
      <c r="L1343" s="293"/>
      <c r="M1343" s="263"/>
      <c r="N1343" s="290">
        <v>0.0</v>
      </c>
      <c r="O1343" s="395">
        <v>0.0</v>
      </c>
      <c r="P1343" s="294"/>
      <c r="Q1343" s="294"/>
      <c r="R1343" s="294"/>
      <c r="S1343" s="263"/>
      <c r="T1343" s="263"/>
      <c r="U1343" s="263"/>
      <c r="V1343" s="263"/>
      <c r="W1343" s="263"/>
      <c r="X1343" s="263"/>
      <c r="Y1343" s="295"/>
      <c r="Z1343" s="296">
        <v>3.5</v>
      </c>
      <c r="AA1343" s="290" t="s">
        <v>167</v>
      </c>
      <c r="AB1343" s="71" t="s">
        <v>6155</v>
      </c>
      <c r="AC1343" s="72" t="s">
        <v>3370</v>
      </c>
      <c r="AD1343" s="72" t="s">
        <v>92</v>
      </c>
      <c r="AE1343" s="73" t="str">
        <f t="shared" si="57"/>
        <v>6</v>
      </c>
      <c r="AF1343" s="74">
        <v>2.33</v>
      </c>
      <c r="AG1343" s="80">
        <f t="shared" ref="AG1343:AG1353" si="161">AF1343*0.45+AF1343</f>
        <v>3.3785</v>
      </c>
      <c r="AH1343" s="55">
        <f t="shared" si="2"/>
        <v>-3.15</v>
      </c>
      <c r="AI1343" s="55">
        <f t="shared" si="9"/>
        <v>3.262</v>
      </c>
      <c r="AJ1343" s="41">
        <f t="shared" si="3"/>
        <v>0.3342857143</v>
      </c>
      <c r="AK1343" s="500"/>
      <c r="AL1343" s="500"/>
      <c r="AM1343" s="500"/>
      <c r="AN1343" s="500"/>
      <c r="AO1343" s="500"/>
      <c r="AP1343" s="500"/>
      <c r="AQ1343" s="500"/>
      <c r="AR1343" s="500"/>
    </row>
    <row r="1344" ht="15.75" customHeight="1">
      <c r="A1344" s="530"/>
      <c r="B1344" s="143" t="s">
        <v>45</v>
      </c>
      <c r="C1344" s="298" t="s">
        <v>6156</v>
      </c>
      <c r="D1344" s="299" t="s">
        <v>6157</v>
      </c>
      <c r="E1344" s="290">
        <v>0.0</v>
      </c>
      <c r="F1344" s="290">
        <v>0.0</v>
      </c>
      <c r="G1344" s="290" t="s">
        <v>86</v>
      </c>
      <c r="H1344" s="299" t="s">
        <v>6157</v>
      </c>
      <c r="I1344" s="404" t="s">
        <v>6158</v>
      </c>
      <c r="J1344" s="293"/>
      <c r="K1344" s="293"/>
      <c r="L1344" s="293"/>
      <c r="M1344" s="263"/>
      <c r="N1344" s="290">
        <v>0.0</v>
      </c>
      <c r="O1344" s="395">
        <v>0.0</v>
      </c>
      <c r="P1344" s="294"/>
      <c r="Q1344" s="294"/>
      <c r="R1344" s="294"/>
      <c r="S1344" s="263"/>
      <c r="T1344" s="263"/>
      <c r="U1344" s="263"/>
      <c r="V1344" s="263"/>
      <c r="W1344" s="263"/>
      <c r="X1344" s="263"/>
      <c r="Y1344" s="295"/>
      <c r="Z1344" s="296">
        <v>3.5</v>
      </c>
      <c r="AA1344" s="290" t="s">
        <v>167</v>
      </c>
      <c r="AB1344" s="71" t="s">
        <v>6159</v>
      </c>
      <c r="AC1344" s="72" t="s">
        <v>3370</v>
      </c>
      <c r="AD1344" s="72" t="s">
        <v>92</v>
      </c>
      <c r="AE1344" s="73" t="str">
        <f t="shared" si="57"/>
        <v>6</v>
      </c>
      <c r="AF1344" s="74">
        <v>2.33</v>
      </c>
      <c r="AG1344" s="80">
        <f t="shared" si="161"/>
        <v>3.3785</v>
      </c>
      <c r="AH1344" s="55">
        <f t="shared" si="2"/>
        <v>-3.15</v>
      </c>
      <c r="AI1344" s="55">
        <f t="shared" si="9"/>
        <v>3.262</v>
      </c>
      <c r="AJ1344" s="41">
        <f t="shared" si="3"/>
        <v>0.3342857143</v>
      </c>
      <c r="AK1344" s="501"/>
      <c r="AL1344" s="501"/>
      <c r="AM1344" s="501"/>
      <c r="AN1344" s="501"/>
      <c r="AO1344" s="501"/>
      <c r="AP1344" s="501"/>
      <c r="AQ1344" s="501"/>
      <c r="AR1344" s="501"/>
    </row>
    <row r="1345" ht="15.75" customHeight="1">
      <c r="A1345" s="530"/>
      <c r="B1345" s="143" t="s">
        <v>45</v>
      </c>
      <c r="C1345" s="298" t="s">
        <v>6160</v>
      </c>
      <c r="D1345" s="299" t="s">
        <v>6161</v>
      </c>
      <c r="E1345" s="290">
        <v>0.0</v>
      </c>
      <c r="F1345" s="290">
        <v>0.0</v>
      </c>
      <c r="G1345" s="290" t="s">
        <v>86</v>
      </c>
      <c r="H1345" s="299" t="s">
        <v>6161</v>
      </c>
      <c r="I1345" s="404" t="s">
        <v>6162</v>
      </c>
      <c r="J1345" s="293"/>
      <c r="K1345" s="293"/>
      <c r="L1345" s="293"/>
      <c r="M1345" s="263"/>
      <c r="N1345" s="290">
        <v>0.0</v>
      </c>
      <c r="O1345" s="395">
        <v>0.0</v>
      </c>
      <c r="P1345" s="294"/>
      <c r="Q1345" s="294"/>
      <c r="R1345" s="294"/>
      <c r="S1345" s="263"/>
      <c r="T1345" s="263"/>
      <c r="U1345" s="263"/>
      <c r="V1345" s="263"/>
      <c r="W1345" s="263"/>
      <c r="X1345" s="263"/>
      <c r="Y1345" s="295"/>
      <c r="Z1345" s="296">
        <v>2.0</v>
      </c>
      <c r="AA1345" s="290" t="s">
        <v>97</v>
      </c>
      <c r="AB1345" s="71" t="s">
        <v>6163</v>
      </c>
      <c r="AC1345" s="72" t="s">
        <v>3370</v>
      </c>
      <c r="AD1345" s="72" t="s">
        <v>6164</v>
      </c>
      <c r="AE1345" s="73" t="str">
        <f t="shared" si="57"/>
        <v>14</v>
      </c>
      <c r="AF1345" s="74">
        <v>1.44</v>
      </c>
      <c r="AG1345" s="80">
        <f t="shared" si="161"/>
        <v>2.088</v>
      </c>
      <c r="AH1345" s="55">
        <f t="shared" si="2"/>
        <v>-1.8</v>
      </c>
      <c r="AI1345" s="55">
        <f t="shared" si="9"/>
        <v>2.016</v>
      </c>
      <c r="AJ1345" s="41">
        <f t="shared" si="3"/>
        <v>0.28</v>
      </c>
      <c r="AK1345" s="501"/>
      <c r="AL1345" s="501"/>
      <c r="AM1345" s="501"/>
      <c r="AN1345" s="501"/>
      <c r="AO1345" s="501"/>
      <c r="AP1345" s="501"/>
      <c r="AQ1345" s="501"/>
      <c r="AR1345" s="501"/>
    </row>
    <row r="1346" ht="15.75" customHeight="1">
      <c r="A1346" s="530"/>
      <c r="B1346" s="143" t="s">
        <v>45</v>
      </c>
      <c r="C1346" s="298" t="s">
        <v>6165</v>
      </c>
      <c r="D1346" s="299" t="s">
        <v>6166</v>
      </c>
      <c r="E1346" s="290">
        <v>0.0</v>
      </c>
      <c r="F1346" s="290">
        <v>0.0</v>
      </c>
      <c r="G1346" s="290" t="s">
        <v>86</v>
      </c>
      <c r="H1346" s="299" t="s">
        <v>6166</v>
      </c>
      <c r="I1346" s="404" t="s">
        <v>6167</v>
      </c>
      <c r="J1346" s="293"/>
      <c r="K1346" s="293"/>
      <c r="L1346" s="293"/>
      <c r="M1346" s="263"/>
      <c r="N1346" s="290">
        <v>0.0</v>
      </c>
      <c r="O1346" s="395">
        <v>0.0</v>
      </c>
      <c r="P1346" s="294"/>
      <c r="Q1346" s="294"/>
      <c r="R1346" s="294"/>
      <c r="S1346" s="263"/>
      <c r="T1346" s="263"/>
      <c r="U1346" s="263"/>
      <c r="V1346" s="263"/>
      <c r="W1346" s="263"/>
      <c r="X1346" s="263"/>
      <c r="Y1346" s="295"/>
      <c r="Z1346" s="296">
        <v>2.0</v>
      </c>
      <c r="AA1346" s="290" t="s">
        <v>97</v>
      </c>
      <c r="AB1346" s="71" t="s">
        <v>6168</v>
      </c>
      <c r="AC1346" s="72" t="s">
        <v>3370</v>
      </c>
      <c r="AD1346" s="72" t="s">
        <v>2497</v>
      </c>
      <c r="AE1346" s="73" t="str">
        <f t="shared" si="57"/>
        <v>18</v>
      </c>
      <c r="AF1346" s="74">
        <v>1.45</v>
      </c>
      <c r="AG1346" s="80">
        <f t="shared" si="161"/>
        <v>2.1025</v>
      </c>
      <c r="AH1346" s="55">
        <f t="shared" si="2"/>
        <v>-1.8</v>
      </c>
      <c r="AI1346" s="55">
        <f t="shared" si="9"/>
        <v>2.03</v>
      </c>
      <c r="AJ1346" s="41">
        <f t="shared" si="3"/>
        <v>0.275</v>
      </c>
      <c r="AK1346" s="501"/>
      <c r="AL1346" s="501"/>
      <c r="AM1346" s="501"/>
      <c r="AN1346" s="501"/>
      <c r="AO1346" s="501"/>
      <c r="AP1346" s="501"/>
      <c r="AQ1346" s="501"/>
      <c r="AR1346" s="501"/>
    </row>
    <row r="1347" ht="15.75" customHeight="1">
      <c r="A1347" s="530"/>
      <c r="B1347" s="143" t="s">
        <v>45</v>
      </c>
      <c r="C1347" s="298" t="s">
        <v>6169</v>
      </c>
      <c r="D1347" s="299" t="s">
        <v>6170</v>
      </c>
      <c r="E1347" s="290">
        <v>0.0</v>
      </c>
      <c r="F1347" s="290">
        <v>0.0</v>
      </c>
      <c r="G1347" s="290" t="s">
        <v>86</v>
      </c>
      <c r="H1347" s="299" t="s">
        <v>6170</v>
      </c>
      <c r="I1347" s="404" t="s">
        <v>6171</v>
      </c>
      <c r="J1347" s="293"/>
      <c r="K1347" s="293"/>
      <c r="L1347" s="293"/>
      <c r="M1347" s="263"/>
      <c r="N1347" s="290">
        <v>0.0</v>
      </c>
      <c r="O1347" s="395">
        <v>0.0</v>
      </c>
      <c r="P1347" s="294"/>
      <c r="Q1347" s="294"/>
      <c r="R1347" s="294"/>
      <c r="S1347" s="263"/>
      <c r="T1347" s="263"/>
      <c r="U1347" s="263"/>
      <c r="V1347" s="263"/>
      <c r="W1347" s="263"/>
      <c r="X1347" s="263"/>
      <c r="Y1347" s="295"/>
      <c r="Z1347" s="296">
        <v>0.75</v>
      </c>
      <c r="AA1347" s="290" t="s">
        <v>97</v>
      </c>
      <c r="AB1347" s="71" t="s">
        <v>669</v>
      </c>
      <c r="AC1347" s="72" t="s">
        <v>3370</v>
      </c>
      <c r="AD1347" s="72" t="s">
        <v>99</v>
      </c>
      <c r="AE1347" s="73" t="str">
        <f t="shared" si="57"/>
        <v>12</v>
      </c>
      <c r="AF1347" s="74">
        <v>0.48</v>
      </c>
      <c r="AG1347" s="80">
        <f t="shared" si="161"/>
        <v>0.696</v>
      </c>
      <c r="AH1347" s="55">
        <f t="shared" si="2"/>
        <v>-0.675</v>
      </c>
      <c r="AI1347" s="55">
        <f t="shared" si="9"/>
        <v>0.672</v>
      </c>
      <c r="AJ1347" s="41">
        <f t="shared" si="3"/>
        <v>0.36</v>
      </c>
      <c r="AK1347" s="501"/>
      <c r="AL1347" s="501"/>
      <c r="AM1347" s="501"/>
      <c r="AN1347" s="501"/>
      <c r="AO1347" s="501"/>
      <c r="AP1347" s="501"/>
      <c r="AQ1347" s="501"/>
      <c r="AR1347" s="501"/>
    </row>
    <row r="1348" ht="15.75" customHeight="1">
      <c r="A1348" s="530"/>
      <c r="B1348" s="143" t="s">
        <v>45</v>
      </c>
      <c r="C1348" s="298" t="s">
        <v>6172</v>
      </c>
      <c r="D1348" s="299" t="s">
        <v>6173</v>
      </c>
      <c r="E1348" s="290">
        <v>0.0</v>
      </c>
      <c r="F1348" s="290">
        <v>0.0</v>
      </c>
      <c r="G1348" s="290" t="s">
        <v>86</v>
      </c>
      <c r="H1348" s="292" t="s">
        <v>6173</v>
      </c>
      <c r="I1348" s="404" t="s">
        <v>6174</v>
      </c>
      <c r="J1348" s="293"/>
      <c r="K1348" s="293"/>
      <c r="L1348" s="293"/>
      <c r="M1348" s="263"/>
      <c r="N1348" s="290">
        <v>0.0</v>
      </c>
      <c r="O1348" s="395">
        <v>0.0</v>
      </c>
      <c r="P1348" s="294"/>
      <c r="Q1348" s="294"/>
      <c r="R1348" s="294"/>
      <c r="S1348" s="263"/>
      <c r="T1348" s="263"/>
      <c r="U1348" s="263"/>
      <c r="V1348" s="263"/>
      <c r="W1348" s="263"/>
      <c r="X1348" s="263"/>
      <c r="Y1348" s="295"/>
      <c r="Z1348" s="296">
        <v>1.1</v>
      </c>
      <c r="AA1348" s="290" t="s">
        <v>1712</v>
      </c>
      <c r="AB1348" s="71" t="s">
        <v>6175</v>
      </c>
      <c r="AC1348" s="72" t="s">
        <v>3370</v>
      </c>
      <c r="AD1348" s="72" t="s">
        <v>99</v>
      </c>
      <c r="AE1348" s="73" t="str">
        <f t="shared" si="57"/>
        <v>12</v>
      </c>
      <c r="AF1348" s="74">
        <v>0.73</v>
      </c>
      <c r="AG1348" s="80">
        <f t="shared" si="161"/>
        <v>1.0585</v>
      </c>
      <c r="AH1348" s="55">
        <f t="shared" si="2"/>
        <v>-0.99</v>
      </c>
      <c r="AI1348" s="55">
        <f t="shared" si="9"/>
        <v>1.022</v>
      </c>
      <c r="AJ1348" s="41">
        <f t="shared" si="3"/>
        <v>0.3363636364</v>
      </c>
      <c r="AK1348" s="500"/>
      <c r="AL1348" s="500"/>
      <c r="AM1348" s="500"/>
      <c r="AN1348" s="500"/>
      <c r="AO1348" s="500"/>
      <c r="AP1348" s="500"/>
      <c r="AQ1348" s="500"/>
      <c r="AR1348" s="500"/>
    </row>
    <row r="1349" ht="15.75" customHeight="1">
      <c r="A1349" s="532"/>
      <c r="B1349" s="252" t="s">
        <v>45</v>
      </c>
      <c r="C1349" s="533" t="s">
        <v>6176</v>
      </c>
      <c r="D1349" s="334" t="s">
        <v>6177</v>
      </c>
      <c r="E1349" s="329">
        <v>0.0</v>
      </c>
      <c r="F1349" s="329">
        <v>0.0</v>
      </c>
      <c r="G1349" s="329" t="s">
        <v>86</v>
      </c>
      <c r="H1349" s="334" t="s">
        <v>6177</v>
      </c>
      <c r="I1349" s="534" t="s">
        <v>6178</v>
      </c>
      <c r="J1349" s="481"/>
      <c r="K1349" s="481"/>
      <c r="L1349" s="481"/>
      <c r="M1349" s="295"/>
      <c r="N1349" s="329">
        <v>0.0</v>
      </c>
      <c r="O1349" s="482">
        <v>0.0</v>
      </c>
      <c r="P1349" s="327"/>
      <c r="Q1349" s="327"/>
      <c r="R1349" s="327"/>
      <c r="S1349" s="295"/>
      <c r="T1349" s="295"/>
      <c r="U1349" s="295"/>
      <c r="V1349" s="295"/>
      <c r="W1349" s="295"/>
      <c r="X1349" s="295"/>
      <c r="Y1349" s="295"/>
      <c r="Z1349" s="437">
        <v>1.1</v>
      </c>
      <c r="AA1349" s="329" t="s">
        <v>1712</v>
      </c>
      <c r="AB1349" s="535" t="s">
        <v>6179</v>
      </c>
      <c r="AC1349" s="154" t="s">
        <v>3370</v>
      </c>
      <c r="AD1349" s="154" t="s">
        <v>99</v>
      </c>
      <c r="AE1349" s="536" t="str">
        <f t="shared" si="57"/>
        <v>12</v>
      </c>
      <c r="AF1349" s="150">
        <v>0.73</v>
      </c>
      <c r="AG1349" s="80">
        <f t="shared" si="161"/>
        <v>1.0585</v>
      </c>
      <c r="AH1349" s="55">
        <f t="shared" si="2"/>
        <v>-0.99</v>
      </c>
      <c r="AI1349" s="55">
        <f t="shared" si="9"/>
        <v>1.022</v>
      </c>
      <c r="AJ1349" s="41">
        <f t="shared" si="3"/>
        <v>0.3363636364</v>
      </c>
      <c r="AK1349" s="501"/>
      <c r="AL1349" s="501"/>
      <c r="AM1349" s="501"/>
      <c r="AN1349" s="501"/>
      <c r="AO1349" s="501"/>
      <c r="AP1349" s="501"/>
      <c r="AQ1349" s="501"/>
      <c r="AR1349" s="501"/>
    </row>
    <row r="1350" ht="15.75" customHeight="1">
      <c r="A1350" s="530"/>
      <c r="B1350" s="143" t="s">
        <v>45</v>
      </c>
      <c r="C1350" s="298" t="s">
        <v>6180</v>
      </c>
      <c r="D1350" s="299" t="s">
        <v>6181</v>
      </c>
      <c r="E1350" s="290">
        <v>0.0</v>
      </c>
      <c r="F1350" s="290">
        <v>0.0</v>
      </c>
      <c r="G1350" s="290" t="s">
        <v>86</v>
      </c>
      <c r="H1350" s="299" t="s">
        <v>6181</v>
      </c>
      <c r="I1350" s="404" t="s">
        <v>6182</v>
      </c>
      <c r="J1350" s="293"/>
      <c r="K1350" s="293"/>
      <c r="L1350" s="293"/>
      <c r="M1350" s="263"/>
      <c r="N1350" s="290">
        <v>0.0</v>
      </c>
      <c r="O1350" s="395">
        <v>0.0</v>
      </c>
      <c r="P1350" s="294"/>
      <c r="Q1350" s="294"/>
      <c r="R1350" s="294"/>
      <c r="S1350" s="263"/>
      <c r="T1350" s="263"/>
      <c r="U1350" s="263"/>
      <c r="V1350" s="263"/>
      <c r="W1350" s="263"/>
      <c r="X1350" s="263"/>
      <c r="Y1350" s="295"/>
      <c r="Z1350" s="296">
        <v>0.93</v>
      </c>
      <c r="AA1350" s="290" t="s">
        <v>262</v>
      </c>
      <c r="AB1350" s="104" t="s">
        <v>6183</v>
      </c>
      <c r="AC1350" s="72" t="s">
        <v>3370</v>
      </c>
      <c r="AD1350" s="72" t="s">
        <v>99</v>
      </c>
      <c r="AE1350" s="73" t="str">
        <f t="shared" si="57"/>
        <v>12</v>
      </c>
      <c r="AF1350" s="74">
        <v>0.62</v>
      </c>
      <c r="AG1350" s="80">
        <f t="shared" si="161"/>
        <v>0.899</v>
      </c>
      <c r="AH1350" s="55">
        <f t="shared" si="2"/>
        <v>-0.837</v>
      </c>
      <c r="AI1350" s="55">
        <f t="shared" si="9"/>
        <v>0.868</v>
      </c>
      <c r="AJ1350" s="41">
        <f t="shared" si="3"/>
        <v>0.3333333333</v>
      </c>
      <c r="AK1350" s="500"/>
      <c r="AL1350" s="500"/>
      <c r="AM1350" s="500"/>
      <c r="AN1350" s="500"/>
      <c r="AO1350" s="500"/>
      <c r="AP1350" s="500"/>
      <c r="AQ1350" s="500"/>
      <c r="AR1350" s="500"/>
    </row>
    <row r="1351" ht="15.75" customHeight="1">
      <c r="A1351" s="530"/>
      <c r="B1351" s="143" t="s">
        <v>45</v>
      </c>
      <c r="C1351" s="298" t="s">
        <v>6184</v>
      </c>
      <c r="D1351" s="299" t="s">
        <v>6185</v>
      </c>
      <c r="E1351" s="290">
        <v>0.0</v>
      </c>
      <c r="F1351" s="290">
        <v>0.0</v>
      </c>
      <c r="G1351" s="290" t="s">
        <v>86</v>
      </c>
      <c r="H1351" s="299" t="s">
        <v>6185</v>
      </c>
      <c r="I1351" s="117" t="s">
        <v>6186</v>
      </c>
      <c r="J1351" s="293"/>
      <c r="K1351" s="293"/>
      <c r="L1351" s="293"/>
      <c r="M1351" s="263"/>
      <c r="N1351" s="290">
        <v>0.0</v>
      </c>
      <c r="O1351" s="395">
        <v>0.0</v>
      </c>
      <c r="P1351" s="294"/>
      <c r="Q1351" s="294"/>
      <c r="R1351" s="294"/>
      <c r="S1351" s="263"/>
      <c r="T1351" s="263"/>
      <c r="U1351" s="263"/>
      <c r="V1351" s="263"/>
      <c r="W1351" s="263"/>
      <c r="X1351" s="263"/>
      <c r="Y1351" s="295"/>
      <c r="Z1351" s="296">
        <v>1.45</v>
      </c>
      <c r="AA1351" s="290" t="s">
        <v>167</v>
      </c>
      <c r="AB1351" s="71" t="s">
        <v>6187</v>
      </c>
      <c r="AC1351" s="72" t="s">
        <v>3370</v>
      </c>
      <c r="AD1351" s="72" t="s">
        <v>99</v>
      </c>
      <c r="AE1351" s="73" t="str">
        <f t="shared" si="57"/>
        <v>12</v>
      </c>
      <c r="AF1351" s="74">
        <v>0.95</v>
      </c>
      <c r="AG1351" s="80">
        <f t="shared" si="161"/>
        <v>1.3775</v>
      </c>
      <c r="AH1351" s="55">
        <f t="shared" si="2"/>
        <v>-1.305</v>
      </c>
      <c r="AI1351" s="55">
        <f t="shared" si="9"/>
        <v>1.33</v>
      </c>
      <c r="AJ1351" s="41">
        <f t="shared" si="3"/>
        <v>0.3448275862</v>
      </c>
      <c r="AK1351" s="501"/>
      <c r="AL1351" s="501"/>
      <c r="AM1351" s="501"/>
      <c r="AN1351" s="501"/>
      <c r="AO1351" s="501"/>
      <c r="AP1351" s="501"/>
      <c r="AQ1351" s="501"/>
      <c r="AR1351" s="501"/>
    </row>
    <row r="1352" ht="15.75" customHeight="1">
      <c r="A1352" s="530"/>
      <c r="B1352" s="143" t="s">
        <v>45</v>
      </c>
      <c r="C1352" s="298" t="s">
        <v>6188</v>
      </c>
      <c r="D1352" s="299" t="s">
        <v>6189</v>
      </c>
      <c r="E1352" s="290">
        <v>0.0</v>
      </c>
      <c r="F1352" s="290">
        <v>0.0</v>
      </c>
      <c r="G1352" s="290" t="s">
        <v>86</v>
      </c>
      <c r="H1352" s="299" t="s">
        <v>6189</v>
      </c>
      <c r="I1352" s="117" t="s">
        <v>6190</v>
      </c>
      <c r="J1352" s="293"/>
      <c r="K1352" s="293"/>
      <c r="L1352" s="293"/>
      <c r="M1352" s="263"/>
      <c r="N1352" s="290">
        <v>0.0</v>
      </c>
      <c r="O1352" s="395">
        <v>0.0</v>
      </c>
      <c r="P1352" s="294"/>
      <c r="Q1352" s="294"/>
      <c r="R1352" s="294"/>
      <c r="S1352" s="263"/>
      <c r="T1352" s="263"/>
      <c r="U1352" s="263"/>
      <c r="V1352" s="263"/>
      <c r="W1352" s="263"/>
      <c r="X1352" s="263"/>
      <c r="Y1352" s="295"/>
      <c r="Z1352" s="296">
        <v>0.89</v>
      </c>
      <c r="AA1352" s="290" t="s">
        <v>111</v>
      </c>
      <c r="AB1352" s="71" t="s">
        <v>6191</v>
      </c>
      <c r="AC1352" s="72" t="s">
        <v>3370</v>
      </c>
      <c r="AD1352" s="72" t="s">
        <v>99</v>
      </c>
      <c r="AE1352" s="73" t="str">
        <f t="shared" si="57"/>
        <v>12</v>
      </c>
      <c r="AF1352" s="74">
        <v>0.53</v>
      </c>
      <c r="AG1352" s="80">
        <f t="shared" si="161"/>
        <v>0.7685</v>
      </c>
      <c r="AH1352" s="55">
        <f t="shared" si="2"/>
        <v>-0.801</v>
      </c>
      <c r="AI1352" s="55">
        <f t="shared" si="9"/>
        <v>0.742</v>
      </c>
      <c r="AJ1352" s="41">
        <f t="shared" si="3"/>
        <v>0.404494382</v>
      </c>
      <c r="AK1352" s="501"/>
      <c r="AL1352" s="501"/>
      <c r="AM1352" s="501"/>
      <c r="AN1352" s="501"/>
      <c r="AO1352" s="501"/>
      <c r="AP1352" s="501"/>
      <c r="AQ1352" s="501"/>
      <c r="AR1352" s="501"/>
    </row>
    <row r="1353" ht="15.75" customHeight="1">
      <c r="A1353" s="530"/>
      <c r="B1353" s="143" t="s">
        <v>45</v>
      </c>
      <c r="C1353" s="298" t="s">
        <v>6192</v>
      </c>
      <c r="D1353" s="299" t="s">
        <v>6193</v>
      </c>
      <c r="E1353" s="290">
        <v>0.0</v>
      </c>
      <c r="F1353" s="290">
        <v>0.0</v>
      </c>
      <c r="G1353" s="290" t="s">
        <v>86</v>
      </c>
      <c r="H1353" s="299" t="s">
        <v>6194</v>
      </c>
      <c r="I1353" s="404" t="s">
        <v>6195</v>
      </c>
      <c r="J1353" s="293"/>
      <c r="K1353" s="293"/>
      <c r="L1353" s="293"/>
      <c r="M1353" s="263"/>
      <c r="N1353" s="290">
        <v>0.0</v>
      </c>
      <c r="O1353" s="395">
        <v>0.0</v>
      </c>
      <c r="P1353" s="294"/>
      <c r="Q1353" s="294"/>
      <c r="R1353" s="294"/>
      <c r="S1353" s="263"/>
      <c r="T1353" s="263"/>
      <c r="U1353" s="263"/>
      <c r="V1353" s="263"/>
      <c r="W1353" s="263"/>
      <c r="X1353" s="263"/>
      <c r="Y1353" s="295"/>
      <c r="Z1353" s="296">
        <v>0.69</v>
      </c>
      <c r="AA1353" s="290" t="s">
        <v>111</v>
      </c>
      <c r="AB1353" s="71" t="s">
        <v>6196</v>
      </c>
      <c r="AC1353" s="72" t="s">
        <v>3370</v>
      </c>
      <c r="AD1353" s="72" t="s">
        <v>99</v>
      </c>
      <c r="AE1353" s="73" t="str">
        <f t="shared" si="57"/>
        <v>12</v>
      </c>
      <c r="AF1353" s="74">
        <v>0.43</v>
      </c>
      <c r="AG1353" s="80">
        <f t="shared" si="161"/>
        <v>0.6235</v>
      </c>
      <c r="AH1353" s="55">
        <f t="shared" si="2"/>
        <v>-0.621</v>
      </c>
      <c r="AI1353" s="55">
        <f t="shared" si="9"/>
        <v>0.602</v>
      </c>
      <c r="AJ1353" s="41">
        <f t="shared" si="3"/>
        <v>0.3768115942</v>
      </c>
      <c r="AK1353" s="501"/>
      <c r="AL1353" s="501"/>
      <c r="AM1353" s="501"/>
      <c r="AN1353" s="501"/>
      <c r="AO1353" s="501"/>
      <c r="AP1353" s="501"/>
      <c r="AQ1353" s="501"/>
      <c r="AR1353" s="501"/>
    </row>
    <row r="1354" ht="15.75" customHeight="1">
      <c r="A1354" s="530"/>
      <c r="B1354" s="143" t="s">
        <v>45</v>
      </c>
      <c r="C1354" s="298" t="s">
        <v>6197</v>
      </c>
      <c r="D1354" s="299" t="s">
        <v>6198</v>
      </c>
      <c r="E1354" s="290">
        <v>0.0</v>
      </c>
      <c r="F1354" s="290">
        <v>0.0</v>
      </c>
      <c r="G1354" s="290" t="s">
        <v>86</v>
      </c>
      <c r="H1354" s="292" t="s">
        <v>6199</v>
      </c>
      <c r="I1354" s="117" t="s">
        <v>6200</v>
      </c>
      <c r="J1354" s="293"/>
      <c r="K1354" s="293"/>
      <c r="L1354" s="293"/>
      <c r="M1354" s="263"/>
      <c r="N1354" s="290">
        <v>0.0</v>
      </c>
      <c r="O1354" s="395">
        <v>0.0</v>
      </c>
      <c r="P1354" s="294"/>
      <c r="Q1354" s="294"/>
      <c r="R1354" s="294"/>
      <c r="S1354" s="263"/>
      <c r="T1354" s="263"/>
      <c r="U1354" s="263"/>
      <c r="V1354" s="263"/>
      <c r="W1354" s="263"/>
      <c r="X1354" s="263"/>
      <c r="Y1354" s="295"/>
      <c r="Z1354" s="296">
        <v>1.75</v>
      </c>
      <c r="AA1354" s="290" t="s">
        <v>97</v>
      </c>
      <c r="AB1354" s="104" t="s">
        <v>6201</v>
      </c>
      <c r="AC1354" s="72" t="s">
        <v>3370</v>
      </c>
      <c r="AD1354" s="72" t="s">
        <v>92</v>
      </c>
      <c r="AE1354" s="73" t="str">
        <f t="shared" si="57"/>
        <v>6</v>
      </c>
      <c r="AF1354" s="74">
        <v>0.25</v>
      </c>
      <c r="AG1354" s="75">
        <f t="shared" ref="AG1354:AG1355" si="162">AF1354*6+AF1354</f>
        <v>1.75</v>
      </c>
      <c r="AH1354" s="74">
        <f t="shared" si="2"/>
        <v>-1.575</v>
      </c>
      <c r="AI1354" s="74">
        <f t="shared" si="9"/>
        <v>0.35</v>
      </c>
      <c r="AJ1354" s="41">
        <f t="shared" si="3"/>
        <v>0.8571428571</v>
      </c>
      <c r="AK1354" s="500"/>
      <c r="AL1354" s="500"/>
      <c r="AM1354" s="500"/>
      <c r="AN1354" s="500"/>
      <c r="AO1354" s="500"/>
      <c r="AP1354" s="500"/>
      <c r="AQ1354" s="500"/>
      <c r="AR1354" s="500"/>
    </row>
    <row r="1355" ht="15.75" customHeight="1">
      <c r="A1355" s="287"/>
      <c r="B1355" s="148" t="s">
        <v>45</v>
      </c>
      <c r="C1355" s="347" t="s">
        <v>6202</v>
      </c>
      <c r="D1355" s="87" t="s">
        <v>6203</v>
      </c>
      <c r="E1355" s="300">
        <v>1.0</v>
      </c>
      <c r="F1355" s="300">
        <v>0.0</v>
      </c>
      <c r="G1355" s="300" t="s">
        <v>47</v>
      </c>
      <c r="H1355" s="94" t="s">
        <v>6204</v>
      </c>
      <c r="I1355" s="230" t="s">
        <v>6205</v>
      </c>
      <c r="J1355" s="302"/>
      <c r="K1355" s="302"/>
      <c r="L1355" s="302"/>
      <c r="M1355" s="255"/>
      <c r="N1355" s="300">
        <v>1.0</v>
      </c>
      <c r="O1355" s="398">
        <v>1000.0</v>
      </c>
      <c r="P1355" s="303"/>
      <c r="Q1355" s="303"/>
      <c r="R1355" s="303"/>
      <c r="S1355" s="255"/>
      <c r="T1355" s="255"/>
      <c r="U1355" s="255"/>
      <c r="V1355" s="255"/>
      <c r="W1355" s="255"/>
      <c r="X1355" s="255"/>
      <c r="Y1355" s="277"/>
      <c r="Z1355" s="304">
        <v>1.75</v>
      </c>
      <c r="AA1355" s="300" t="s">
        <v>97</v>
      </c>
      <c r="AB1355" s="84" t="s">
        <v>6206</v>
      </c>
      <c r="AC1355" s="54" t="s">
        <v>3370</v>
      </c>
      <c r="AD1355" s="54" t="s">
        <v>92</v>
      </c>
      <c r="AE1355" s="85" t="str">
        <f t="shared" si="57"/>
        <v>6</v>
      </c>
      <c r="AF1355" s="55">
        <v>0.25</v>
      </c>
      <c r="AG1355" s="56">
        <f t="shared" si="162"/>
        <v>1.75</v>
      </c>
      <c r="AH1355" s="55">
        <f t="shared" si="2"/>
        <v>-1.575</v>
      </c>
      <c r="AI1355" s="55">
        <f t="shared" si="9"/>
        <v>0.35</v>
      </c>
      <c r="AJ1355" s="41">
        <f t="shared" si="3"/>
        <v>0.8571428571</v>
      </c>
      <c r="AK1355" s="501"/>
      <c r="AL1355" s="501"/>
      <c r="AM1355" s="501"/>
      <c r="AN1355" s="501"/>
      <c r="AO1355" s="501"/>
      <c r="AP1355" s="501"/>
      <c r="AQ1355" s="501"/>
      <c r="AR1355" s="501"/>
    </row>
    <row r="1356" ht="15.75" customHeight="1">
      <c r="A1356" s="530"/>
      <c r="B1356" s="143" t="s">
        <v>45</v>
      </c>
      <c r="C1356" s="298" t="s">
        <v>6207</v>
      </c>
      <c r="D1356" s="299" t="s">
        <v>6208</v>
      </c>
      <c r="E1356" s="290">
        <v>0.0</v>
      </c>
      <c r="F1356" s="290">
        <v>0.0</v>
      </c>
      <c r="G1356" s="290" t="s">
        <v>86</v>
      </c>
      <c r="H1356" s="292" t="s">
        <v>6209</v>
      </c>
      <c r="I1356" s="117" t="s">
        <v>6210</v>
      </c>
      <c r="J1356" s="293"/>
      <c r="K1356" s="293"/>
      <c r="L1356" s="293"/>
      <c r="M1356" s="263"/>
      <c r="N1356" s="290">
        <v>0.0</v>
      </c>
      <c r="O1356" s="395">
        <v>0.0</v>
      </c>
      <c r="P1356" s="294"/>
      <c r="Q1356" s="294"/>
      <c r="R1356" s="294"/>
      <c r="S1356" s="263"/>
      <c r="T1356" s="263"/>
      <c r="U1356" s="263"/>
      <c r="V1356" s="263"/>
      <c r="W1356" s="263"/>
      <c r="X1356" s="263"/>
      <c r="Y1356" s="295"/>
      <c r="Z1356" s="296">
        <v>0.9</v>
      </c>
      <c r="AA1356" s="290" t="s">
        <v>268</v>
      </c>
      <c r="AB1356" s="71" t="s">
        <v>6211</v>
      </c>
      <c r="AC1356" s="72" t="s">
        <v>3370</v>
      </c>
      <c r="AD1356" s="72" t="s">
        <v>99</v>
      </c>
      <c r="AE1356" s="73" t="str">
        <f t="shared" si="57"/>
        <v>12</v>
      </c>
      <c r="AF1356" s="74">
        <v>0.61</v>
      </c>
      <c r="AG1356" s="80">
        <f>AF1356*0.45+AF1356</f>
        <v>0.8845</v>
      </c>
      <c r="AH1356" s="55">
        <f t="shared" si="2"/>
        <v>-0.81</v>
      </c>
      <c r="AI1356" s="55">
        <f t="shared" si="9"/>
        <v>0.854</v>
      </c>
      <c r="AJ1356" s="41">
        <f t="shared" si="3"/>
        <v>0.3222222222</v>
      </c>
      <c r="AK1356" s="501"/>
      <c r="AL1356" s="501"/>
      <c r="AM1356" s="501"/>
      <c r="AN1356" s="501"/>
      <c r="AO1356" s="501"/>
      <c r="AP1356" s="501"/>
      <c r="AQ1356" s="501"/>
      <c r="AR1356" s="501"/>
    </row>
    <row r="1357" ht="15.75" customHeight="1">
      <c r="A1357" s="287"/>
      <c r="B1357" s="148" t="s">
        <v>45</v>
      </c>
      <c r="C1357" s="347" t="s">
        <v>6212</v>
      </c>
      <c r="D1357" s="87" t="s">
        <v>6213</v>
      </c>
      <c r="E1357" s="300">
        <v>1.0</v>
      </c>
      <c r="F1357" s="300">
        <v>0.0</v>
      </c>
      <c r="G1357" s="300" t="s">
        <v>47</v>
      </c>
      <c r="H1357" s="94" t="s">
        <v>6213</v>
      </c>
      <c r="I1357" s="230" t="s">
        <v>6214</v>
      </c>
      <c r="J1357" s="302"/>
      <c r="K1357" s="302"/>
      <c r="L1357" s="302"/>
      <c r="M1357" s="255"/>
      <c r="N1357" s="300">
        <v>1.0</v>
      </c>
      <c r="O1357" s="398">
        <v>1000.0</v>
      </c>
      <c r="P1357" s="303"/>
      <c r="Q1357" s="303"/>
      <c r="R1357" s="303"/>
      <c r="S1357" s="255"/>
      <c r="T1357" s="255"/>
      <c r="U1357" s="255"/>
      <c r="V1357" s="255"/>
      <c r="W1357" s="255"/>
      <c r="X1357" s="255"/>
      <c r="Y1357" s="277"/>
      <c r="Z1357" s="304">
        <v>3.25</v>
      </c>
      <c r="AA1357" s="300" t="s">
        <v>111</v>
      </c>
      <c r="AB1357" s="84" t="s">
        <v>6215</v>
      </c>
      <c r="AC1357" s="54" t="s">
        <v>3370</v>
      </c>
      <c r="AD1357" s="54" t="s">
        <v>99</v>
      </c>
      <c r="AE1357" s="85" t="str">
        <f t="shared" si="57"/>
        <v>12</v>
      </c>
      <c r="AF1357" s="55">
        <v>2.11</v>
      </c>
      <c r="AG1357" s="56">
        <f>AF1357*0.42+AF1357</f>
        <v>2.9962</v>
      </c>
      <c r="AH1357" s="55">
        <f t="shared" si="2"/>
        <v>-2.925</v>
      </c>
      <c r="AI1357" s="55">
        <f t="shared" si="9"/>
        <v>2.954</v>
      </c>
      <c r="AJ1357" s="41">
        <f t="shared" si="3"/>
        <v>0.3507692308</v>
      </c>
      <c r="AK1357" s="501"/>
      <c r="AL1357" s="501"/>
      <c r="AM1357" s="501"/>
      <c r="AN1357" s="501"/>
      <c r="AO1357" s="501"/>
      <c r="AP1357" s="501"/>
      <c r="AQ1357" s="501"/>
      <c r="AR1357" s="501"/>
    </row>
    <row r="1358" ht="15.75" customHeight="1">
      <c r="A1358" s="287"/>
      <c r="B1358" s="148" t="s">
        <v>45</v>
      </c>
      <c r="C1358" s="347" t="s">
        <v>6216</v>
      </c>
      <c r="D1358" s="87" t="s">
        <v>6217</v>
      </c>
      <c r="E1358" s="300">
        <v>1.0</v>
      </c>
      <c r="F1358" s="300">
        <v>0.0</v>
      </c>
      <c r="G1358" s="300" t="s">
        <v>47</v>
      </c>
      <c r="H1358" s="94" t="s">
        <v>6217</v>
      </c>
      <c r="I1358" s="230" t="s">
        <v>6218</v>
      </c>
      <c r="J1358" s="302"/>
      <c r="K1358" s="302"/>
      <c r="L1358" s="302"/>
      <c r="M1358" s="255"/>
      <c r="N1358" s="300">
        <v>1.0</v>
      </c>
      <c r="O1358" s="398">
        <v>1000.0</v>
      </c>
      <c r="P1358" s="303"/>
      <c r="Q1358" s="303"/>
      <c r="R1358" s="303"/>
      <c r="S1358" s="255"/>
      <c r="T1358" s="255"/>
      <c r="U1358" s="255"/>
      <c r="V1358" s="255"/>
      <c r="W1358" s="255"/>
      <c r="X1358" s="255"/>
      <c r="Y1358" s="277"/>
      <c r="Z1358" s="304">
        <v>2.75</v>
      </c>
      <c r="AA1358" s="300" t="s">
        <v>111</v>
      </c>
      <c r="AB1358" s="84" t="s">
        <v>6219</v>
      </c>
      <c r="AC1358" s="54" t="s">
        <v>3370</v>
      </c>
      <c r="AD1358" s="54" t="s">
        <v>99</v>
      </c>
      <c r="AE1358" s="85" t="str">
        <f t="shared" si="57"/>
        <v>12</v>
      </c>
      <c r="AF1358" s="55">
        <v>1.57</v>
      </c>
      <c r="AG1358" s="56">
        <f>AF1358*0.435+AF1358</f>
        <v>2.25295</v>
      </c>
      <c r="AH1358" s="55">
        <f t="shared" si="2"/>
        <v>-2.475</v>
      </c>
      <c r="AI1358" s="55">
        <f t="shared" si="9"/>
        <v>2.198</v>
      </c>
      <c r="AJ1358" s="41">
        <f t="shared" si="3"/>
        <v>0.4290909091</v>
      </c>
      <c r="AK1358" s="501"/>
      <c r="AL1358" s="501"/>
      <c r="AM1358" s="501"/>
      <c r="AN1358" s="501"/>
      <c r="AO1358" s="501"/>
      <c r="AP1358" s="501"/>
      <c r="AQ1358" s="501"/>
      <c r="AR1358" s="501"/>
    </row>
    <row r="1359" ht="15.75" customHeight="1">
      <c r="A1359" s="530"/>
      <c r="B1359" s="143" t="s">
        <v>45</v>
      </c>
      <c r="C1359" s="298" t="s">
        <v>6220</v>
      </c>
      <c r="D1359" s="299" t="s">
        <v>6221</v>
      </c>
      <c r="E1359" s="290">
        <v>0.0</v>
      </c>
      <c r="F1359" s="290">
        <v>0.0</v>
      </c>
      <c r="G1359" s="290" t="s">
        <v>86</v>
      </c>
      <c r="H1359" s="299" t="s">
        <v>6221</v>
      </c>
      <c r="I1359" s="117" t="s">
        <v>6222</v>
      </c>
      <c r="J1359" s="293"/>
      <c r="K1359" s="293"/>
      <c r="L1359" s="293"/>
      <c r="M1359" s="263"/>
      <c r="N1359" s="290">
        <v>0.0</v>
      </c>
      <c r="O1359" s="395">
        <v>0.0</v>
      </c>
      <c r="P1359" s="294"/>
      <c r="Q1359" s="294"/>
      <c r="R1359" s="294"/>
      <c r="S1359" s="263"/>
      <c r="T1359" s="263"/>
      <c r="U1359" s="263"/>
      <c r="V1359" s="263"/>
      <c r="W1359" s="263"/>
      <c r="X1359" s="263"/>
      <c r="Y1359" s="295"/>
      <c r="Z1359" s="296">
        <v>1.89</v>
      </c>
      <c r="AA1359" s="290" t="s">
        <v>111</v>
      </c>
      <c r="AB1359" s="71" t="s">
        <v>6223</v>
      </c>
      <c r="AC1359" s="72" t="s">
        <v>3370</v>
      </c>
      <c r="AD1359" s="72" t="s">
        <v>99</v>
      </c>
      <c r="AE1359" s="73" t="str">
        <f t="shared" si="57"/>
        <v>12</v>
      </c>
      <c r="AF1359" s="74">
        <v>1.32</v>
      </c>
      <c r="AG1359" s="80">
        <f t="shared" ref="AG1359:AG1360" si="163">AF1359*0.45+AF1359</f>
        <v>1.914</v>
      </c>
      <c r="AH1359" s="55">
        <f t="shared" si="2"/>
        <v>-1.701</v>
      </c>
      <c r="AI1359" s="55">
        <f t="shared" si="9"/>
        <v>1.848</v>
      </c>
      <c r="AJ1359" s="41">
        <f t="shared" si="3"/>
        <v>0.3015873016</v>
      </c>
      <c r="AK1359" s="501"/>
      <c r="AL1359" s="501"/>
      <c r="AM1359" s="501"/>
      <c r="AN1359" s="501"/>
      <c r="AO1359" s="501"/>
      <c r="AP1359" s="501"/>
      <c r="AQ1359" s="501"/>
      <c r="AR1359" s="501"/>
    </row>
    <row r="1360" ht="15.75" customHeight="1">
      <c r="A1360" s="530"/>
      <c r="B1360" s="143" t="s">
        <v>45</v>
      </c>
      <c r="C1360" s="298" t="s">
        <v>6224</v>
      </c>
      <c r="D1360" s="299" t="s">
        <v>6225</v>
      </c>
      <c r="E1360" s="290">
        <v>0.0</v>
      </c>
      <c r="F1360" s="290">
        <v>0.0</v>
      </c>
      <c r="G1360" s="290" t="s">
        <v>86</v>
      </c>
      <c r="H1360" s="299" t="s">
        <v>6225</v>
      </c>
      <c r="I1360" s="117" t="s">
        <v>6226</v>
      </c>
      <c r="J1360" s="293"/>
      <c r="K1360" s="293"/>
      <c r="L1360" s="293"/>
      <c r="M1360" s="263"/>
      <c r="N1360" s="290">
        <v>0.0</v>
      </c>
      <c r="O1360" s="395">
        <v>0.0</v>
      </c>
      <c r="P1360" s="294"/>
      <c r="Q1360" s="294"/>
      <c r="R1360" s="294"/>
      <c r="S1360" s="263"/>
      <c r="T1360" s="263"/>
      <c r="U1360" s="263"/>
      <c r="V1360" s="263"/>
      <c r="W1360" s="263"/>
      <c r="X1360" s="263"/>
      <c r="Y1360" s="295"/>
      <c r="Z1360" s="296">
        <v>1.89</v>
      </c>
      <c r="AA1360" s="290" t="s">
        <v>111</v>
      </c>
      <c r="AB1360" s="71" t="s">
        <v>6227</v>
      </c>
      <c r="AC1360" s="72" t="s">
        <v>3370</v>
      </c>
      <c r="AD1360" s="72" t="s">
        <v>99</v>
      </c>
      <c r="AE1360" s="73" t="str">
        <f t="shared" si="57"/>
        <v>12</v>
      </c>
      <c r="AF1360" s="74">
        <v>1.32</v>
      </c>
      <c r="AG1360" s="80">
        <f t="shared" si="163"/>
        <v>1.914</v>
      </c>
      <c r="AH1360" s="55">
        <f t="shared" si="2"/>
        <v>-1.701</v>
      </c>
      <c r="AI1360" s="55">
        <f t="shared" si="9"/>
        <v>1.848</v>
      </c>
      <c r="AJ1360" s="41">
        <f t="shared" si="3"/>
        <v>0.3015873016</v>
      </c>
      <c r="AK1360" s="501"/>
      <c r="AL1360" s="501"/>
      <c r="AM1360" s="501"/>
      <c r="AN1360" s="501"/>
      <c r="AO1360" s="501"/>
      <c r="AP1360" s="501"/>
      <c r="AQ1360" s="501"/>
      <c r="AR1360" s="501"/>
    </row>
    <row r="1361" ht="15.75" customHeight="1">
      <c r="A1361" s="287"/>
      <c r="B1361" s="148" t="s">
        <v>45</v>
      </c>
      <c r="C1361" s="347" t="s">
        <v>6228</v>
      </c>
      <c r="D1361" s="87" t="s">
        <v>6229</v>
      </c>
      <c r="E1361" s="300">
        <v>1.0</v>
      </c>
      <c r="F1361" s="300">
        <v>0.0</v>
      </c>
      <c r="G1361" s="300" t="s">
        <v>47</v>
      </c>
      <c r="H1361" s="87" t="s">
        <v>6229</v>
      </c>
      <c r="I1361" s="230" t="s">
        <v>6230</v>
      </c>
      <c r="J1361" s="302"/>
      <c r="K1361" s="302"/>
      <c r="L1361" s="302"/>
      <c r="M1361" s="255"/>
      <c r="N1361" s="300">
        <v>1.0</v>
      </c>
      <c r="O1361" s="398">
        <v>1000.0</v>
      </c>
      <c r="P1361" s="303"/>
      <c r="Q1361" s="303"/>
      <c r="R1361" s="303"/>
      <c r="S1361" s="255"/>
      <c r="T1361" s="255"/>
      <c r="U1361" s="255"/>
      <c r="V1361" s="255"/>
      <c r="W1361" s="255"/>
      <c r="X1361" s="255"/>
      <c r="Y1361" s="277"/>
      <c r="Z1361" s="304">
        <v>3.59</v>
      </c>
      <c r="AA1361" s="300" t="s">
        <v>167</v>
      </c>
      <c r="AB1361" s="84" t="s">
        <v>6231</v>
      </c>
      <c r="AC1361" s="54" t="s">
        <v>3370</v>
      </c>
      <c r="AD1361" s="54" t="s">
        <v>99</v>
      </c>
      <c r="AE1361" s="85" t="str">
        <f t="shared" si="57"/>
        <v>12</v>
      </c>
      <c r="AF1361" s="55">
        <v>2.66</v>
      </c>
      <c r="AG1361" s="56">
        <f t="shared" ref="AG1361:AG1362" si="164">AF1361*0.3+AF1361</f>
        <v>3.458</v>
      </c>
      <c r="AH1361" s="55">
        <f t="shared" si="2"/>
        <v>-3.231</v>
      </c>
      <c r="AI1361" s="55">
        <f t="shared" si="9"/>
        <v>3.724</v>
      </c>
      <c r="AJ1361" s="41">
        <f t="shared" si="3"/>
        <v>0.2590529248</v>
      </c>
      <c r="AK1361" s="501"/>
      <c r="AL1361" s="501"/>
      <c r="AM1361" s="501"/>
      <c r="AN1361" s="501"/>
      <c r="AO1361" s="501"/>
      <c r="AP1361" s="501"/>
      <c r="AQ1361" s="501"/>
      <c r="AR1361" s="501"/>
    </row>
    <row r="1362" ht="15.75" customHeight="1">
      <c r="A1362" s="287"/>
      <c r="B1362" s="148" t="s">
        <v>45</v>
      </c>
      <c r="C1362" s="347" t="s">
        <v>6232</v>
      </c>
      <c r="D1362" s="87" t="s">
        <v>6233</v>
      </c>
      <c r="E1362" s="300">
        <v>1.0</v>
      </c>
      <c r="F1362" s="300">
        <v>0.0</v>
      </c>
      <c r="G1362" s="300" t="s">
        <v>47</v>
      </c>
      <c r="H1362" s="87" t="s">
        <v>6233</v>
      </c>
      <c r="I1362" s="230" t="s">
        <v>6234</v>
      </c>
      <c r="J1362" s="302"/>
      <c r="K1362" s="302"/>
      <c r="L1362" s="302"/>
      <c r="M1362" s="255"/>
      <c r="N1362" s="300">
        <v>1.0</v>
      </c>
      <c r="O1362" s="398">
        <v>1000.0</v>
      </c>
      <c r="P1362" s="303"/>
      <c r="Q1362" s="303"/>
      <c r="R1362" s="303"/>
      <c r="S1362" s="255"/>
      <c r="T1362" s="255"/>
      <c r="U1362" s="255"/>
      <c r="V1362" s="255"/>
      <c r="W1362" s="255"/>
      <c r="X1362" s="255"/>
      <c r="Y1362" s="277"/>
      <c r="Z1362" s="304">
        <v>3.59</v>
      </c>
      <c r="AA1362" s="300" t="s">
        <v>167</v>
      </c>
      <c r="AB1362" s="84" t="s">
        <v>6235</v>
      </c>
      <c r="AC1362" s="54" t="s">
        <v>3370</v>
      </c>
      <c r="AD1362" s="54" t="s">
        <v>99</v>
      </c>
      <c r="AE1362" s="85" t="str">
        <f t="shared" si="57"/>
        <v>12</v>
      </c>
      <c r="AF1362" s="55">
        <v>2.66</v>
      </c>
      <c r="AG1362" s="56">
        <f t="shared" si="164"/>
        <v>3.458</v>
      </c>
      <c r="AH1362" s="55">
        <f t="shared" si="2"/>
        <v>-3.231</v>
      </c>
      <c r="AI1362" s="55">
        <f t="shared" si="9"/>
        <v>3.724</v>
      </c>
      <c r="AJ1362" s="41">
        <f t="shared" si="3"/>
        <v>0.2590529248</v>
      </c>
      <c r="AK1362" s="501"/>
      <c r="AL1362" s="501"/>
      <c r="AM1362" s="501"/>
      <c r="AN1362" s="501"/>
      <c r="AO1362" s="501"/>
      <c r="AP1362" s="501"/>
      <c r="AQ1362" s="501"/>
      <c r="AR1362" s="501"/>
    </row>
    <row r="1363" ht="15.75" customHeight="1">
      <c r="A1363" s="220"/>
      <c r="B1363" s="148" t="s">
        <v>45</v>
      </c>
      <c r="C1363" s="347" t="s">
        <v>6236</v>
      </c>
      <c r="D1363" s="87" t="s">
        <v>6237</v>
      </c>
      <c r="E1363" s="300">
        <v>1.0</v>
      </c>
      <c r="F1363" s="300">
        <v>0.0</v>
      </c>
      <c r="G1363" s="300" t="s">
        <v>47</v>
      </c>
      <c r="H1363" s="94" t="s">
        <v>6238</v>
      </c>
      <c r="I1363" s="230" t="s">
        <v>6239</v>
      </c>
      <c r="J1363" s="302"/>
      <c r="K1363" s="302"/>
      <c r="L1363" s="302"/>
      <c r="M1363" s="255"/>
      <c r="N1363" s="300">
        <v>1.0</v>
      </c>
      <c r="O1363" s="398">
        <v>1000.0</v>
      </c>
      <c r="P1363" s="303"/>
      <c r="Q1363" s="303"/>
      <c r="R1363" s="303"/>
      <c r="S1363" s="255"/>
      <c r="T1363" s="255"/>
      <c r="U1363" s="255"/>
      <c r="V1363" s="255"/>
      <c r="W1363" s="255"/>
      <c r="X1363" s="255"/>
      <c r="Y1363" s="277"/>
      <c r="Z1363" s="304">
        <v>1.25</v>
      </c>
      <c r="AA1363" s="300" t="s">
        <v>262</v>
      </c>
      <c r="AB1363" s="95" t="s">
        <v>6240</v>
      </c>
      <c r="AC1363" s="54" t="s">
        <v>3370</v>
      </c>
      <c r="AD1363" s="54" t="s">
        <v>99</v>
      </c>
      <c r="AE1363" s="55" t="str">
        <f t="shared" si="57"/>
        <v>12</v>
      </c>
      <c r="AF1363" s="55">
        <v>0.81</v>
      </c>
      <c r="AG1363" s="56">
        <f t="shared" ref="AG1363:AG1371" si="165">AF1363*0.45+AF1363</f>
        <v>1.1745</v>
      </c>
      <c r="AH1363" s="55">
        <f t="shared" si="2"/>
        <v>-1.125</v>
      </c>
      <c r="AI1363" s="55">
        <f t="shared" si="9"/>
        <v>1.134</v>
      </c>
      <c r="AJ1363" s="41">
        <f t="shared" si="3"/>
        <v>0.352</v>
      </c>
      <c r="AK1363" s="501"/>
      <c r="AL1363" s="501"/>
      <c r="AM1363" s="501"/>
      <c r="AN1363" s="501"/>
      <c r="AO1363" s="501"/>
      <c r="AP1363" s="501"/>
      <c r="AQ1363" s="501"/>
      <c r="AR1363" s="501"/>
    </row>
    <row r="1364" ht="15.75" customHeight="1">
      <c r="A1364" s="537"/>
      <c r="B1364" s="538" t="s">
        <v>45</v>
      </c>
      <c r="C1364" s="539" t="s">
        <v>6241</v>
      </c>
      <c r="D1364" s="540" t="s">
        <v>6242</v>
      </c>
      <c r="E1364" s="541">
        <v>1.0</v>
      </c>
      <c r="F1364" s="541">
        <v>0.0</v>
      </c>
      <c r="G1364" s="541" t="s">
        <v>86</v>
      </c>
      <c r="H1364" s="540" t="s">
        <v>6242</v>
      </c>
      <c r="I1364" s="542" t="s">
        <v>6243</v>
      </c>
      <c r="J1364" s="543"/>
      <c r="K1364" s="543"/>
      <c r="L1364" s="543"/>
      <c r="M1364" s="544"/>
      <c r="N1364" s="541">
        <v>1.0</v>
      </c>
      <c r="O1364" s="545">
        <v>1000.0</v>
      </c>
      <c r="P1364" s="546"/>
      <c r="Q1364" s="546"/>
      <c r="R1364" s="546"/>
      <c r="S1364" s="544"/>
      <c r="T1364" s="544"/>
      <c r="U1364" s="544"/>
      <c r="V1364" s="544"/>
      <c r="W1364" s="544"/>
      <c r="X1364" s="544"/>
      <c r="Y1364" s="547"/>
      <c r="Z1364" s="548">
        <v>80.0</v>
      </c>
      <c r="AA1364" s="541" t="s">
        <v>111</v>
      </c>
      <c r="AB1364" s="549"/>
      <c r="AC1364" s="550" t="s">
        <v>3370</v>
      </c>
      <c r="AD1364" s="550" t="s">
        <v>91</v>
      </c>
      <c r="AE1364" s="551" t="str">
        <f t="shared" si="57"/>
        <v>1</v>
      </c>
      <c r="AF1364" s="552">
        <v>80.0</v>
      </c>
      <c r="AG1364" s="553">
        <f t="shared" si="165"/>
        <v>116</v>
      </c>
      <c r="AH1364" s="552">
        <f t="shared" si="2"/>
        <v>-72</v>
      </c>
      <c r="AI1364" s="552">
        <f t="shared" si="9"/>
        <v>112</v>
      </c>
      <c r="AJ1364" s="41">
        <f t="shared" si="3"/>
        <v>0</v>
      </c>
      <c r="AK1364" s="554"/>
      <c r="AL1364" s="554"/>
      <c r="AM1364" s="554"/>
      <c r="AN1364" s="554"/>
      <c r="AO1364" s="554"/>
      <c r="AP1364" s="554"/>
      <c r="AQ1364" s="554"/>
      <c r="AR1364" s="554"/>
    </row>
    <row r="1365" ht="15.75" customHeight="1">
      <c r="A1365" s="530"/>
      <c r="B1365" s="143" t="s">
        <v>45</v>
      </c>
      <c r="C1365" s="298" t="s">
        <v>6244</v>
      </c>
      <c r="D1365" s="299" t="s">
        <v>6245</v>
      </c>
      <c r="E1365" s="290">
        <v>0.0</v>
      </c>
      <c r="F1365" s="290">
        <v>0.0</v>
      </c>
      <c r="G1365" s="290" t="s">
        <v>86</v>
      </c>
      <c r="H1365" s="299" t="s">
        <v>6246</v>
      </c>
      <c r="I1365" s="117" t="s">
        <v>6247</v>
      </c>
      <c r="J1365" s="293"/>
      <c r="K1365" s="293"/>
      <c r="L1365" s="293"/>
      <c r="M1365" s="263"/>
      <c r="N1365" s="290">
        <v>0.0</v>
      </c>
      <c r="O1365" s="395">
        <v>0.0</v>
      </c>
      <c r="P1365" s="294"/>
      <c r="Q1365" s="294"/>
      <c r="R1365" s="294"/>
      <c r="S1365" s="263"/>
      <c r="T1365" s="263"/>
      <c r="U1365" s="263"/>
      <c r="V1365" s="263"/>
      <c r="W1365" s="263"/>
      <c r="X1365" s="263"/>
      <c r="Y1365" s="295"/>
      <c r="Z1365" s="296">
        <v>2.0</v>
      </c>
      <c r="AA1365" s="290" t="s">
        <v>417</v>
      </c>
      <c r="AB1365" s="332"/>
      <c r="AC1365" s="72" t="s">
        <v>3370</v>
      </c>
      <c r="AD1365" s="72" t="s">
        <v>99</v>
      </c>
      <c r="AE1365" s="73" t="str">
        <f t="shared" si="57"/>
        <v>12</v>
      </c>
      <c r="AF1365" s="74">
        <v>1.35</v>
      </c>
      <c r="AG1365" s="80">
        <f t="shared" si="165"/>
        <v>1.9575</v>
      </c>
      <c r="AH1365" s="74">
        <f t="shared" si="2"/>
        <v>-1.8</v>
      </c>
      <c r="AI1365" s="74">
        <f t="shared" si="9"/>
        <v>1.89</v>
      </c>
      <c r="AJ1365" s="41">
        <f t="shared" si="3"/>
        <v>0.325</v>
      </c>
      <c r="AK1365" s="500"/>
      <c r="AL1365" s="500"/>
      <c r="AM1365" s="500"/>
      <c r="AN1365" s="500"/>
      <c r="AO1365" s="500"/>
      <c r="AP1365" s="500"/>
      <c r="AQ1365" s="500"/>
      <c r="AR1365" s="500"/>
    </row>
    <row r="1366" ht="15.75" customHeight="1">
      <c r="A1366" s="530"/>
      <c r="B1366" s="143" t="s">
        <v>45</v>
      </c>
      <c r="C1366" s="298" t="s">
        <v>6248</v>
      </c>
      <c r="D1366" s="299" t="s">
        <v>6249</v>
      </c>
      <c r="E1366" s="290">
        <v>0.0</v>
      </c>
      <c r="F1366" s="290">
        <v>0.0</v>
      </c>
      <c r="G1366" s="290" t="s">
        <v>86</v>
      </c>
      <c r="H1366" s="299" t="s">
        <v>6249</v>
      </c>
      <c r="I1366" s="117" t="s">
        <v>6250</v>
      </c>
      <c r="J1366" s="293"/>
      <c r="K1366" s="293"/>
      <c r="L1366" s="293"/>
      <c r="M1366" s="263"/>
      <c r="N1366" s="290">
        <v>0.0</v>
      </c>
      <c r="O1366" s="395">
        <v>0.0</v>
      </c>
      <c r="P1366" s="294"/>
      <c r="Q1366" s="294"/>
      <c r="R1366" s="294"/>
      <c r="S1366" s="263"/>
      <c r="T1366" s="263"/>
      <c r="U1366" s="263"/>
      <c r="V1366" s="263"/>
      <c r="W1366" s="263"/>
      <c r="X1366" s="263"/>
      <c r="Y1366" s="295"/>
      <c r="Z1366" s="296">
        <v>0.99</v>
      </c>
      <c r="AA1366" s="290" t="s">
        <v>1105</v>
      </c>
      <c r="AB1366" s="332"/>
      <c r="AC1366" s="72" t="s">
        <v>3370</v>
      </c>
      <c r="AD1366" s="72" t="s">
        <v>99</v>
      </c>
      <c r="AE1366" s="73" t="str">
        <f t="shared" si="57"/>
        <v>12</v>
      </c>
      <c r="AF1366" s="74">
        <v>0.64</v>
      </c>
      <c r="AG1366" s="80">
        <f t="shared" si="165"/>
        <v>0.928</v>
      </c>
      <c r="AH1366" s="55">
        <f t="shared" si="2"/>
        <v>-0.891</v>
      </c>
      <c r="AI1366" s="55">
        <f t="shared" si="9"/>
        <v>0.896</v>
      </c>
      <c r="AJ1366" s="41">
        <f t="shared" si="3"/>
        <v>0.3535353535</v>
      </c>
      <c r="AK1366" s="501"/>
      <c r="AL1366" s="501"/>
      <c r="AM1366" s="501"/>
      <c r="AN1366" s="501"/>
      <c r="AO1366" s="501"/>
      <c r="AP1366" s="501"/>
      <c r="AQ1366" s="501"/>
      <c r="AR1366" s="501"/>
    </row>
    <row r="1367" ht="15.75" customHeight="1">
      <c r="A1367" s="530"/>
      <c r="B1367" s="143" t="s">
        <v>45</v>
      </c>
      <c r="C1367" s="298" t="s">
        <v>6251</v>
      </c>
      <c r="D1367" s="299" t="s">
        <v>6252</v>
      </c>
      <c r="E1367" s="290">
        <v>0.0</v>
      </c>
      <c r="F1367" s="290">
        <v>0.0</v>
      </c>
      <c r="G1367" s="290" t="s">
        <v>86</v>
      </c>
      <c r="H1367" s="299" t="s">
        <v>6252</v>
      </c>
      <c r="I1367" s="117" t="s">
        <v>6253</v>
      </c>
      <c r="J1367" s="293"/>
      <c r="K1367" s="293"/>
      <c r="L1367" s="293"/>
      <c r="M1367" s="263"/>
      <c r="N1367" s="290">
        <v>0.0</v>
      </c>
      <c r="O1367" s="395">
        <v>0.0</v>
      </c>
      <c r="P1367" s="294"/>
      <c r="Q1367" s="294"/>
      <c r="R1367" s="294"/>
      <c r="S1367" s="263"/>
      <c r="T1367" s="263"/>
      <c r="U1367" s="263"/>
      <c r="V1367" s="263"/>
      <c r="W1367" s="263"/>
      <c r="X1367" s="263"/>
      <c r="Y1367" s="295"/>
      <c r="Z1367" s="296">
        <v>0.89</v>
      </c>
      <c r="AA1367" s="290" t="s">
        <v>1105</v>
      </c>
      <c r="AB1367" s="332"/>
      <c r="AC1367" s="72" t="s">
        <v>3370</v>
      </c>
      <c r="AD1367" s="72" t="s">
        <v>99</v>
      </c>
      <c r="AE1367" s="73" t="str">
        <f t="shared" si="57"/>
        <v>12</v>
      </c>
      <c r="AF1367" s="74">
        <v>0.59</v>
      </c>
      <c r="AG1367" s="80">
        <f t="shared" si="165"/>
        <v>0.8555</v>
      </c>
      <c r="AH1367" s="55">
        <f t="shared" si="2"/>
        <v>-0.801</v>
      </c>
      <c r="AI1367" s="55">
        <f t="shared" si="9"/>
        <v>0.826</v>
      </c>
      <c r="AJ1367" s="41">
        <f t="shared" si="3"/>
        <v>0.3370786517</v>
      </c>
      <c r="AK1367" s="501"/>
      <c r="AL1367" s="501"/>
      <c r="AM1367" s="501"/>
      <c r="AN1367" s="501"/>
      <c r="AO1367" s="501"/>
      <c r="AP1367" s="501"/>
      <c r="AQ1367" s="501"/>
      <c r="AR1367" s="501"/>
    </row>
    <row r="1368" ht="15.75" customHeight="1">
      <c r="A1368" s="530"/>
      <c r="B1368" s="143" t="s">
        <v>45</v>
      </c>
      <c r="C1368" s="298" t="s">
        <v>6254</v>
      </c>
      <c r="D1368" s="299" t="s">
        <v>6255</v>
      </c>
      <c r="E1368" s="290">
        <v>0.0</v>
      </c>
      <c r="F1368" s="290">
        <v>0.0</v>
      </c>
      <c r="G1368" s="290" t="s">
        <v>86</v>
      </c>
      <c r="H1368" s="299" t="s">
        <v>6255</v>
      </c>
      <c r="I1368" s="117" t="s">
        <v>6256</v>
      </c>
      <c r="J1368" s="293"/>
      <c r="K1368" s="293"/>
      <c r="L1368" s="293"/>
      <c r="M1368" s="263"/>
      <c r="N1368" s="290">
        <v>0.0</v>
      </c>
      <c r="O1368" s="395">
        <v>0.0</v>
      </c>
      <c r="P1368" s="294"/>
      <c r="Q1368" s="294"/>
      <c r="R1368" s="294"/>
      <c r="S1368" s="263"/>
      <c r="T1368" s="263"/>
      <c r="U1368" s="263"/>
      <c r="V1368" s="263"/>
      <c r="W1368" s="263"/>
      <c r="X1368" s="263"/>
      <c r="Y1368" s="295"/>
      <c r="Z1368" s="296">
        <v>0.79</v>
      </c>
      <c r="AA1368" s="290" t="s">
        <v>1105</v>
      </c>
      <c r="AB1368" s="332"/>
      <c r="AC1368" s="72" t="s">
        <v>3370</v>
      </c>
      <c r="AD1368" s="72" t="s">
        <v>99</v>
      </c>
      <c r="AE1368" s="73" t="str">
        <f t="shared" si="57"/>
        <v>12</v>
      </c>
      <c r="AF1368" s="74">
        <v>0.48</v>
      </c>
      <c r="AG1368" s="80">
        <f t="shared" si="165"/>
        <v>0.696</v>
      </c>
      <c r="AH1368" s="55">
        <f t="shared" si="2"/>
        <v>-0.711</v>
      </c>
      <c r="AI1368" s="55">
        <f t="shared" si="9"/>
        <v>0.672</v>
      </c>
      <c r="AJ1368" s="41">
        <f t="shared" si="3"/>
        <v>0.3924050633</v>
      </c>
      <c r="AK1368" s="501"/>
      <c r="AL1368" s="501"/>
      <c r="AM1368" s="501"/>
      <c r="AN1368" s="501"/>
      <c r="AO1368" s="501"/>
      <c r="AP1368" s="501"/>
      <c r="AQ1368" s="501"/>
      <c r="AR1368" s="501"/>
    </row>
    <row r="1369" ht="15.75" customHeight="1">
      <c r="A1369" s="530"/>
      <c r="B1369" s="143" t="s">
        <v>45</v>
      </c>
      <c r="C1369" s="298" t="s">
        <v>6257</v>
      </c>
      <c r="D1369" s="299" t="s">
        <v>6258</v>
      </c>
      <c r="E1369" s="290">
        <v>0.0</v>
      </c>
      <c r="F1369" s="290">
        <v>0.0</v>
      </c>
      <c r="G1369" s="290" t="s">
        <v>86</v>
      </c>
      <c r="H1369" s="299" t="s">
        <v>6258</v>
      </c>
      <c r="I1369" s="117" t="s">
        <v>6259</v>
      </c>
      <c r="J1369" s="293"/>
      <c r="K1369" s="293"/>
      <c r="L1369" s="293"/>
      <c r="M1369" s="263"/>
      <c r="N1369" s="290">
        <v>0.0</v>
      </c>
      <c r="O1369" s="395">
        <v>0.0</v>
      </c>
      <c r="P1369" s="294"/>
      <c r="Q1369" s="294"/>
      <c r="R1369" s="294"/>
      <c r="S1369" s="263"/>
      <c r="T1369" s="263"/>
      <c r="U1369" s="263"/>
      <c r="V1369" s="263"/>
      <c r="W1369" s="263"/>
      <c r="X1369" s="263"/>
      <c r="Y1369" s="295"/>
      <c r="Z1369" s="296">
        <v>5.69</v>
      </c>
      <c r="AA1369" s="290" t="s">
        <v>1105</v>
      </c>
      <c r="AB1369" s="332"/>
      <c r="AC1369" s="72" t="s">
        <v>3370</v>
      </c>
      <c r="AD1369" s="72" t="s">
        <v>92</v>
      </c>
      <c r="AE1369" s="73" t="str">
        <f t="shared" si="57"/>
        <v>6</v>
      </c>
      <c r="AF1369" s="74">
        <v>3.74</v>
      </c>
      <c r="AG1369" s="80">
        <f t="shared" si="165"/>
        <v>5.423</v>
      </c>
      <c r="AH1369" s="55">
        <f t="shared" si="2"/>
        <v>-5.121</v>
      </c>
      <c r="AI1369" s="55">
        <f t="shared" si="9"/>
        <v>5.236</v>
      </c>
      <c r="AJ1369" s="41">
        <f t="shared" si="3"/>
        <v>0.3427065026</v>
      </c>
      <c r="AK1369" s="501"/>
      <c r="AL1369" s="501"/>
      <c r="AM1369" s="501"/>
      <c r="AN1369" s="501"/>
      <c r="AO1369" s="501"/>
      <c r="AP1369" s="501"/>
      <c r="AQ1369" s="501"/>
      <c r="AR1369" s="501"/>
    </row>
    <row r="1370" ht="15.75" customHeight="1">
      <c r="A1370" s="530"/>
      <c r="B1370" s="143" t="s">
        <v>45</v>
      </c>
      <c r="C1370" s="298" t="s">
        <v>6260</v>
      </c>
      <c r="D1370" s="299" t="s">
        <v>6261</v>
      </c>
      <c r="E1370" s="290">
        <v>0.0</v>
      </c>
      <c r="F1370" s="290">
        <v>0.0</v>
      </c>
      <c r="G1370" s="290" t="s">
        <v>86</v>
      </c>
      <c r="H1370" s="299" t="s">
        <v>6261</v>
      </c>
      <c r="I1370" s="117" t="s">
        <v>6262</v>
      </c>
      <c r="J1370" s="293"/>
      <c r="K1370" s="293"/>
      <c r="L1370" s="293"/>
      <c r="M1370" s="263"/>
      <c r="N1370" s="290">
        <v>0.0</v>
      </c>
      <c r="O1370" s="395">
        <v>0.0</v>
      </c>
      <c r="P1370" s="294"/>
      <c r="Q1370" s="294"/>
      <c r="R1370" s="294"/>
      <c r="S1370" s="263"/>
      <c r="T1370" s="263"/>
      <c r="U1370" s="263"/>
      <c r="V1370" s="263"/>
      <c r="W1370" s="263"/>
      <c r="X1370" s="263"/>
      <c r="Y1370" s="295"/>
      <c r="Z1370" s="296">
        <v>2.8</v>
      </c>
      <c r="AA1370" s="290" t="s">
        <v>417</v>
      </c>
      <c r="AB1370" s="71" t="s">
        <v>6263</v>
      </c>
      <c r="AC1370" s="72" t="s">
        <v>3370</v>
      </c>
      <c r="AD1370" s="72" t="s">
        <v>92</v>
      </c>
      <c r="AE1370" s="73" t="str">
        <f t="shared" si="57"/>
        <v>6</v>
      </c>
      <c r="AF1370" s="74">
        <v>1.87</v>
      </c>
      <c r="AG1370" s="80">
        <f t="shared" si="165"/>
        <v>2.7115</v>
      </c>
      <c r="AH1370" s="55">
        <f t="shared" si="2"/>
        <v>-2.52</v>
      </c>
      <c r="AI1370" s="55">
        <f t="shared" si="9"/>
        <v>2.618</v>
      </c>
      <c r="AJ1370" s="41">
        <f t="shared" si="3"/>
        <v>0.3321428571</v>
      </c>
      <c r="AK1370" s="501"/>
      <c r="AL1370" s="501"/>
      <c r="AM1370" s="501"/>
      <c r="AN1370" s="501"/>
      <c r="AO1370" s="501"/>
      <c r="AP1370" s="501"/>
      <c r="AQ1370" s="501"/>
      <c r="AR1370" s="501"/>
    </row>
    <row r="1371" ht="15.75" customHeight="1">
      <c r="A1371" s="530"/>
      <c r="B1371" s="143" t="s">
        <v>45</v>
      </c>
      <c r="C1371" s="298" t="s">
        <v>6264</v>
      </c>
      <c r="D1371" s="299" t="s">
        <v>6265</v>
      </c>
      <c r="E1371" s="290">
        <v>0.0</v>
      </c>
      <c r="F1371" s="290">
        <v>0.0</v>
      </c>
      <c r="G1371" s="290" t="s">
        <v>86</v>
      </c>
      <c r="H1371" s="299" t="s">
        <v>6265</v>
      </c>
      <c r="I1371" s="117" t="s">
        <v>6266</v>
      </c>
      <c r="J1371" s="293"/>
      <c r="K1371" s="293"/>
      <c r="L1371" s="293"/>
      <c r="M1371" s="263"/>
      <c r="N1371" s="290">
        <v>0.0</v>
      </c>
      <c r="O1371" s="395">
        <v>0.0</v>
      </c>
      <c r="P1371" s="294"/>
      <c r="Q1371" s="294"/>
      <c r="R1371" s="294"/>
      <c r="S1371" s="263"/>
      <c r="T1371" s="263"/>
      <c r="U1371" s="263"/>
      <c r="V1371" s="263"/>
      <c r="W1371" s="263"/>
      <c r="X1371" s="263"/>
      <c r="Y1371" s="295"/>
      <c r="Z1371" s="296">
        <v>1.55</v>
      </c>
      <c r="AA1371" s="290" t="s">
        <v>1105</v>
      </c>
      <c r="AB1371" s="332"/>
      <c r="AC1371" s="72" t="s">
        <v>3370</v>
      </c>
      <c r="AD1371" s="72" t="s">
        <v>99</v>
      </c>
      <c r="AE1371" s="73" t="str">
        <f t="shared" si="57"/>
        <v>12</v>
      </c>
      <c r="AF1371" s="74">
        <v>1.01</v>
      </c>
      <c r="AG1371" s="80">
        <f t="shared" si="165"/>
        <v>1.4645</v>
      </c>
      <c r="AH1371" s="55">
        <f t="shared" si="2"/>
        <v>-1.395</v>
      </c>
      <c r="AI1371" s="55">
        <f t="shared" si="9"/>
        <v>1.414</v>
      </c>
      <c r="AJ1371" s="41">
        <f t="shared" si="3"/>
        <v>0.3483870968</v>
      </c>
      <c r="AK1371" s="501"/>
      <c r="AL1371" s="501"/>
      <c r="AM1371" s="501"/>
      <c r="AN1371" s="501"/>
      <c r="AO1371" s="501"/>
      <c r="AP1371" s="501"/>
      <c r="AQ1371" s="501"/>
      <c r="AR1371" s="501"/>
    </row>
    <row r="1372" ht="15.75" customHeight="1">
      <c r="A1372" s="530"/>
      <c r="B1372" s="143" t="s">
        <v>45</v>
      </c>
      <c r="C1372" s="298" t="s">
        <v>6267</v>
      </c>
      <c r="D1372" s="299" t="s">
        <v>6268</v>
      </c>
      <c r="E1372" s="290">
        <v>0.0</v>
      </c>
      <c r="F1372" s="290">
        <v>0.0</v>
      </c>
      <c r="G1372" s="290" t="s">
        <v>86</v>
      </c>
      <c r="H1372" s="299" t="s">
        <v>6269</v>
      </c>
      <c r="I1372" s="117" t="s">
        <v>6270</v>
      </c>
      <c r="J1372" s="293"/>
      <c r="K1372" s="293"/>
      <c r="L1372" s="293"/>
      <c r="M1372" s="263"/>
      <c r="N1372" s="290">
        <v>0.0</v>
      </c>
      <c r="O1372" s="395">
        <v>0.0</v>
      </c>
      <c r="P1372" s="294"/>
      <c r="Q1372" s="294"/>
      <c r="R1372" s="294"/>
      <c r="S1372" s="263"/>
      <c r="T1372" s="263"/>
      <c r="U1372" s="263"/>
      <c r="V1372" s="263"/>
      <c r="W1372" s="263"/>
      <c r="X1372" s="263"/>
      <c r="Y1372" s="295"/>
      <c r="Z1372" s="296">
        <v>1.45</v>
      </c>
      <c r="AA1372" s="290" t="s">
        <v>298</v>
      </c>
      <c r="AB1372" s="71" t="s">
        <v>6271</v>
      </c>
      <c r="AC1372" s="72" t="s">
        <v>3370</v>
      </c>
      <c r="AD1372" s="72" t="s">
        <v>99</v>
      </c>
      <c r="AE1372" s="73" t="str">
        <f t="shared" si="57"/>
        <v>12</v>
      </c>
      <c r="AF1372" s="74">
        <v>0.8</v>
      </c>
      <c r="AG1372" s="75">
        <f>AF1372*0.56+AF1372</f>
        <v>1.248</v>
      </c>
      <c r="AH1372" s="74">
        <f t="shared" si="2"/>
        <v>-1.305</v>
      </c>
      <c r="AI1372" s="74">
        <f t="shared" si="9"/>
        <v>1.12</v>
      </c>
      <c r="AJ1372" s="41">
        <f t="shared" si="3"/>
        <v>0.4482758621</v>
      </c>
      <c r="AK1372" s="500"/>
      <c r="AL1372" s="500"/>
      <c r="AM1372" s="500"/>
      <c r="AN1372" s="500"/>
      <c r="AO1372" s="500"/>
      <c r="AP1372" s="500"/>
      <c r="AQ1372" s="500"/>
      <c r="AR1372" s="500"/>
    </row>
    <row r="1373" ht="15.75" customHeight="1">
      <c r="A1373" s="530"/>
      <c r="B1373" s="143" t="s">
        <v>45</v>
      </c>
      <c r="C1373" s="298" t="s">
        <v>6272</v>
      </c>
      <c r="D1373" s="299" t="s">
        <v>6273</v>
      </c>
      <c r="E1373" s="290">
        <v>0.0</v>
      </c>
      <c r="F1373" s="290">
        <v>0.0</v>
      </c>
      <c r="G1373" s="290" t="s">
        <v>86</v>
      </c>
      <c r="H1373" s="292" t="s">
        <v>6274</v>
      </c>
      <c r="I1373" s="117" t="s">
        <v>6275</v>
      </c>
      <c r="J1373" s="293"/>
      <c r="K1373" s="293"/>
      <c r="L1373" s="293"/>
      <c r="M1373" s="263"/>
      <c r="N1373" s="290">
        <v>0.0</v>
      </c>
      <c r="O1373" s="395">
        <v>0.0</v>
      </c>
      <c r="P1373" s="294"/>
      <c r="Q1373" s="294"/>
      <c r="R1373" s="294"/>
      <c r="S1373" s="263"/>
      <c r="T1373" s="263"/>
      <c r="U1373" s="263"/>
      <c r="V1373" s="263"/>
      <c r="W1373" s="263"/>
      <c r="X1373" s="263"/>
      <c r="Y1373" s="295"/>
      <c r="Z1373" s="296">
        <v>1.09</v>
      </c>
      <c r="AA1373" s="290" t="s">
        <v>97</v>
      </c>
      <c r="AB1373" s="71" t="s">
        <v>6276</v>
      </c>
      <c r="AC1373" s="72" t="s">
        <v>3370</v>
      </c>
      <c r="AD1373" s="72" t="s">
        <v>99</v>
      </c>
      <c r="AE1373" s="73" t="str">
        <f t="shared" si="57"/>
        <v>12</v>
      </c>
      <c r="AF1373" s="74">
        <v>0.72</v>
      </c>
      <c r="AG1373" s="75">
        <f>AF1373*0.45+AF1373</f>
        <v>1.044</v>
      </c>
      <c r="AH1373" s="55">
        <f t="shared" si="2"/>
        <v>-0.981</v>
      </c>
      <c r="AI1373" s="55">
        <f t="shared" si="9"/>
        <v>1.008</v>
      </c>
      <c r="AJ1373" s="41">
        <f t="shared" si="3"/>
        <v>0.3394495413</v>
      </c>
      <c r="AK1373" s="500"/>
      <c r="AL1373" s="500"/>
      <c r="AM1373" s="500"/>
      <c r="AN1373" s="500"/>
      <c r="AO1373" s="500"/>
      <c r="AP1373" s="500"/>
      <c r="AQ1373" s="500"/>
      <c r="AR1373" s="500"/>
    </row>
    <row r="1374" ht="15.75" customHeight="1">
      <c r="A1374" s="287"/>
      <c r="B1374" s="148" t="s">
        <v>45</v>
      </c>
      <c r="C1374" s="347" t="s">
        <v>6277</v>
      </c>
      <c r="D1374" s="87" t="s">
        <v>6278</v>
      </c>
      <c r="E1374" s="300">
        <v>1.0</v>
      </c>
      <c r="F1374" s="300">
        <v>0.0</v>
      </c>
      <c r="G1374" s="300" t="s">
        <v>47</v>
      </c>
      <c r="H1374" s="87" t="s">
        <v>6278</v>
      </c>
      <c r="I1374" s="230" t="s">
        <v>6279</v>
      </c>
      <c r="J1374" s="302"/>
      <c r="K1374" s="302"/>
      <c r="L1374" s="302"/>
      <c r="M1374" s="255"/>
      <c r="N1374" s="300">
        <v>1.0</v>
      </c>
      <c r="O1374" s="398">
        <v>1000.0</v>
      </c>
      <c r="P1374" s="303"/>
      <c r="Q1374" s="303"/>
      <c r="R1374" s="303"/>
      <c r="S1374" s="255"/>
      <c r="T1374" s="255"/>
      <c r="U1374" s="255"/>
      <c r="V1374" s="255"/>
      <c r="W1374" s="255"/>
      <c r="X1374" s="255"/>
      <c r="Y1374" s="277"/>
      <c r="Z1374" s="304">
        <v>4.99</v>
      </c>
      <c r="AA1374" s="300" t="s">
        <v>97</v>
      </c>
      <c r="AB1374" s="84" t="s">
        <v>6280</v>
      </c>
      <c r="AC1374" s="54" t="s">
        <v>3370</v>
      </c>
      <c r="AD1374" s="54" t="s">
        <v>92</v>
      </c>
      <c r="AE1374" s="85" t="str">
        <f t="shared" si="57"/>
        <v>6</v>
      </c>
      <c r="AF1374" s="55">
        <v>3.21</v>
      </c>
      <c r="AG1374" s="56">
        <f>AF1374*0.4+AF1374</f>
        <v>4.494</v>
      </c>
      <c r="AH1374" s="55">
        <f t="shared" si="2"/>
        <v>-4.491</v>
      </c>
      <c r="AI1374" s="55">
        <f t="shared" si="9"/>
        <v>4.494</v>
      </c>
      <c r="AJ1374" s="41">
        <f t="shared" si="3"/>
        <v>0.3567134269</v>
      </c>
      <c r="AK1374" s="501"/>
      <c r="AL1374" s="501"/>
      <c r="AM1374" s="501"/>
      <c r="AN1374" s="501"/>
      <c r="AO1374" s="501"/>
      <c r="AP1374" s="501"/>
      <c r="AQ1374" s="501"/>
      <c r="AR1374" s="501"/>
    </row>
    <row r="1375" ht="15.75" customHeight="1">
      <c r="A1375" s="287"/>
      <c r="B1375" s="148" t="s">
        <v>45</v>
      </c>
      <c r="C1375" s="347" t="s">
        <v>6281</v>
      </c>
      <c r="D1375" s="87" t="s">
        <v>6282</v>
      </c>
      <c r="E1375" s="300">
        <v>1.0</v>
      </c>
      <c r="F1375" s="300">
        <v>0.0</v>
      </c>
      <c r="G1375" s="300" t="s">
        <v>47</v>
      </c>
      <c r="H1375" s="87" t="s">
        <v>6283</v>
      </c>
      <c r="I1375" s="555" t="s">
        <v>6284</v>
      </c>
      <c r="J1375" s="302"/>
      <c r="K1375" s="302"/>
      <c r="L1375" s="302"/>
      <c r="M1375" s="255"/>
      <c r="N1375" s="300">
        <v>1.0</v>
      </c>
      <c r="O1375" s="398">
        <v>1000.0</v>
      </c>
      <c r="P1375" s="303"/>
      <c r="Q1375" s="303"/>
      <c r="R1375" s="303"/>
      <c r="S1375" s="255"/>
      <c r="T1375" s="255"/>
      <c r="U1375" s="255"/>
      <c r="V1375" s="255"/>
      <c r="W1375" s="255"/>
      <c r="X1375" s="255"/>
      <c r="Y1375" s="277"/>
      <c r="Z1375" s="304">
        <v>1.45</v>
      </c>
      <c r="AA1375" s="300" t="s">
        <v>298</v>
      </c>
      <c r="AB1375" s="84" t="s">
        <v>6285</v>
      </c>
      <c r="AC1375" s="54" t="s">
        <v>3370</v>
      </c>
      <c r="AD1375" s="54" t="s">
        <v>99</v>
      </c>
      <c r="AE1375" s="85" t="str">
        <f t="shared" si="57"/>
        <v>12</v>
      </c>
      <c r="AF1375" s="55">
        <v>0.8</v>
      </c>
      <c r="AG1375" s="56">
        <f>AF1375*0.56+AF1375</f>
        <v>1.248</v>
      </c>
      <c r="AH1375" s="55">
        <f t="shared" si="2"/>
        <v>-1.305</v>
      </c>
      <c r="AI1375" s="55">
        <f t="shared" si="9"/>
        <v>1.12</v>
      </c>
      <c r="AJ1375" s="41">
        <f t="shared" si="3"/>
        <v>0.4482758621</v>
      </c>
      <c r="AK1375" s="501"/>
      <c r="AL1375" s="501"/>
      <c r="AM1375" s="501"/>
      <c r="AN1375" s="501"/>
      <c r="AO1375" s="501"/>
      <c r="AP1375" s="501"/>
      <c r="AQ1375" s="501"/>
      <c r="AR1375" s="501"/>
    </row>
    <row r="1376" ht="15.75" customHeight="1">
      <c r="A1376" s="530"/>
      <c r="B1376" s="143" t="s">
        <v>45</v>
      </c>
      <c r="C1376" s="298" t="s">
        <v>6286</v>
      </c>
      <c r="D1376" s="299" t="s">
        <v>6287</v>
      </c>
      <c r="E1376" s="290">
        <v>0.0</v>
      </c>
      <c r="F1376" s="290">
        <v>0.0</v>
      </c>
      <c r="G1376" s="290" t="s">
        <v>86</v>
      </c>
      <c r="H1376" s="299" t="s">
        <v>6287</v>
      </c>
      <c r="I1376" s="117" t="s">
        <v>6288</v>
      </c>
      <c r="J1376" s="293"/>
      <c r="K1376" s="293"/>
      <c r="L1376" s="293"/>
      <c r="M1376" s="263"/>
      <c r="N1376" s="290">
        <v>0.0</v>
      </c>
      <c r="O1376" s="395">
        <v>0.0</v>
      </c>
      <c r="P1376" s="294"/>
      <c r="Q1376" s="294"/>
      <c r="R1376" s="294"/>
      <c r="S1376" s="263"/>
      <c r="T1376" s="263"/>
      <c r="U1376" s="263"/>
      <c r="V1376" s="263"/>
      <c r="W1376" s="263"/>
      <c r="X1376" s="263"/>
      <c r="Y1376" s="295"/>
      <c r="Z1376" s="296">
        <v>1.35</v>
      </c>
      <c r="AA1376" s="290" t="s">
        <v>298</v>
      </c>
      <c r="AB1376" s="71" t="s">
        <v>6289</v>
      </c>
      <c r="AC1376" s="72" t="s">
        <v>3370</v>
      </c>
      <c r="AD1376" s="72" t="s">
        <v>99</v>
      </c>
      <c r="AE1376" s="73" t="str">
        <f t="shared" si="57"/>
        <v>12</v>
      </c>
      <c r="AF1376" s="74">
        <v>0.8</v>
      </c>
      <c r="AG1376" s="75">
        <f>AF1376*0.5+AF1376</f>
        <v>1.2</v>
      </c>
      <c r="AH1376" s="55">
        <f t="shared" si="2"/>
        <v>-1.215</v>
      </c>
      <c r="AI1376" s="55">
        <f t="shared" si="9"/>
        <v>1.12</v>
      </c>
      <c r="AJ1376" s="41">
        <f t="shared" si="3"/>
        <v>0.4074074074</v>
      </c>
      <c r="AK1376" s="500"/>
      <c r="AL1376" s="500"/>
      <c r="AM1376" s="500"/>
      <c r="AN1376" s="500"/>
      <c r="AO1376" s="500"/>
      <c r="AP1376" s="500"/>
      <c r="AQ1376" s="500"/>
      <c r="AR1376" s="500"/>
    </row>
    <row r="1377" ht="15.75" customHeight="1">
      <c r="A1377" s="287"/>
      <c r="B1377" s="148" t="s">
        <v>45</v>
      </c>
      <c r="C1377" s="347" t="s">
        <v>6290</v>
      </c>
      <c r="D1377" s="87" t="s">
        <v>6291</v>
      </c>
      <c r="E1377" s="300">
        <v>1.0</v>
      </c>
      <c r="F1377" s="300">
        <v>0.0</v>
      </c>
      <c r="G1377" s="300" t="s">
        <v>47</v>
      </c>
      <c r="H1377" s="87" t="s">
        <v>6291</v>
      </c>
      <c r="I1377" s="230" t="s">
        <v>6292</v>
      </c>
      <c r="J1377" s="302"/>
      <c r="K1377" s="302"/>
      <c r="L1377" s="302"/>
      <c r="M1377" s="255"/>
      <c r="N1377" s="300">
        <v>1.0</v>
      </c>
      <c r="O1377" s="398">
        <v>1000.0</v>
      </c>
      <c r="P1377" s="303"/>
      <c r="Q1377" s="303"/>
      <c r="R1377" s="303"/>
      <c r="S1377" s="255"/>
      <c r="T1377" s="255"/>
      <c r="U1377" s="255"/>
      <c r="V1377" s="255"/>
      <c r="W1377" s="255"/>
      <c r="X1377" s="255"/>
      <c r="Y1377" s="277"/>
      <c r="Z1377" s="304">
        <v>1.45</v>
      </c>
      <c r="AA1377" s="300" t="s">
        <v>298</v>
      </c>
      <c r="AB1377" s="84" t="s">
        <v>6293</v>
      </c>
      <c r="AC1377" s="54" t="s">
        <v>2924</v>
      </c>
      <c r="AD1377" s="54" t="s">
        <v>99</v>
      </c>
      <c r="AE1377" s="85" t="str">
        <f t="shared" si="57"/>
        <v>12</v>
      </c>
      <c r="AF1377" s="55">
        <v>0.8</v>
      </c>
      <c r="AG1377" s="56">
        <f>AF1377*0.56+AF1377</f>
        <v>1.248</v>
      </c>
      <c r="AH1377" s="55">
        <f t="shared" si="2"/>
        <v>-1.305</v>
      </c>
      <c r="AI1377" s="55">
        <f t="shared" si="9"/>
        <v>1.12</v>
      </c>
      <c r="AJ1377" s="41">
        <f t="shared" si="3"/>
        <v>0.4482758621</v>
      </c>
      <c r="AK1377" s="501"/>
      <c r="AL1377" s="501"/>
      <c r="AM1377" s="501"/>
      <c r="AN1377" s="501"/>
      <c r="AO1377" s="501"/>
      <c r="AP1377" s="501"/>
      <c r="AQ1377" s="501"/>
      <c r="AR1377" s="501"/>
    </row>
    <row r="1378" ht="39.75" customHeight="1">
      <c r="A1378" s="530"/>
      <c r="B1378" s="143" t="s">
        <v>45</v>
      </c>
      <c r="C1378" s="298" t="s">
        <v>6294</v>
      </c>
      <c r="D1378" s="299" t="s">
        <v>6295</v>
      </c>
      <c r="E1378" s="290">
        <v>0.0</v>
      </c>
      <c r="F1378" s="290">
        <v>0.0</v>
      </c>
      <c r="G1378" s="290" t="s">
        <v>86</v>
      </c>
      <c r="H1378" s="299" t="s">
        <v>6295</v>
      </c>
      <c r="I1378" s="117" t="s">
        <v>6296</v>
      </c>
      <c r="J1378" s="293"/>
      <c r="K1378" s="293"/>
      <c r="L1378" s="293"/>
      <c r="M1378" s="263"/>
      <c r="N1378" s="290">
        <v>0.0</v>
      </c>
      <c r="O1378" s="395">
        <v>0.0</v>
      </c>
      <c r="P1378" s="294"/>
      <c r="Q1378" s="294"/>
      <c r="R1378" s="294"/>
      <c r="S1378" s="263"/>
      <c r="T1378" s="263"/>
      <c r="U1378" s="263"/>
      <c r="V1378" s="263"/>
      <c r="W1378" s="263"/>
      <c r="X1378" s="263"/>
      <c r="Y1378" s="295"/>
      <c r="Z1378" s="296">
        <v>1.35</v>
      </c>
      <c r="AA1378" s="290" t="s">
        <v>298</v>
      </c>
      <c r="AB1378" s="71" t="s">
        <v>6297</v>
      </c>
      <c r="AC1378" s="72" t="s">
        <v>3370</v>
      </c>
      <c r="AD1378" s="72" t="s">
        <v>99</v>
      </c>
      <c r="AE1378" s="73" t="str">
        <f t="shared" si="57"/>
        <v>12</v>
      </c>
      <c r="AF1378" s="74">
        <v>0.8</v>
      </c>
      <c r="AG1378" s="75">
        <f t="shared" ref="AG1378:AG1381" si="166">AF1378*0.5+AF1378</f>
        <v>1.2</v>
      </c>
      <c r="AH1378" s="74">
        <f t="shared" si="2"/>
        <v>-1.215</v>
      </c>
      <c r="AI1378" s="74">
        <f t="shared" si="9"/>
        <v>1.12</v>
      </c>
      <c r="AJ1378" s="41">
        <f t="shared" si="3"/>
        <v>0.4074074074</v>
      </c>
      <c r="AK1378" s="500"/>
      <c r="AL1378" s="500"/>
      <c r="AM1378" s="500"/>
      <c r="AN1378" s="500"/>
      <c r="AO1378" s="500"/>
      <c r="AP1378" s="500"/>
      <c r="AQ1378" s="500"/>
      <c r="AR1378" s="500"/>
    </row>
    <row r="1379" ht="15.75" customHeight="1">
      <c r="A1379" s="530"/>
      <c r="B1379" s="143" t="s">
        <v>45</v>
      </c>
      <c r="C1379" s="298" t="s">
        <v>6298</v>
      </c>
      <c r="D1379" s="299" t="s">
        <v>6299</v>
      </c>
      <c r="E1379" s="290">
        <v>0.0</v>
      </c>
      <c r="F1379" s="290">
        <v>0.0</v>
      </c>
      <c r="G1379" s="290" t="s">
        <v>86</v>
      </c>
      <c r="H1379" s="299" t="s">
        <v>6300</v>
      </c>
      <c r="I1379" s="404" t="s">
        <v>6301</v>
      </c>
      <c r="J1379" s="293"/>
      <c r="K1379" s="293"/>
      <c r="L1379" s="293"/>
      <c r="M1379" s="263"/>
      <c r="N1379" s="290">
        <v>0.0</v>
      </c>
      <c r="O1379" s="395">
        <v>0.0</v>
      </c>
      <c r="P1379" s="294"/>
      <c r="Q1379" s="294"/>
      <c r="R1379" s="294"/>
      <c r="S1379" s="263"/>
      <c r="T1379" s="263"/>
      <c r="U1379" s="263"/>
      <c r="V1379" s="263"/>
      <c r="W1379" s="263"/>
      <c r="X1379" s="263"/>
      <c r="Y1379" s="295"/>
      <c r="Z1379" s="296">
        <v>1.35</v>
      </c>
      <c r="AA1379" s="290" t="s">
        <v>298</v>
      </c>
      <c r="AB1379" s="71" t="s">
        <v>6302</v>
      </c>
      <c r="AC1379" s="72" t="s">
        <v>3370</v>
      </c>
      <c r="AD1379" s="72" t="s">
        <v>99</v>
      </c>
      <c r="AE1379" s="73" t="str">
        <f t="shared" si="57"/>
        <v>12</v>
      </c>
      <c r="AF1379" s="74">
        <v>0.8</v>
      </c>
      <c r="AG1379" s="75">
        <f t="shared" si="166"/>
        <v>1.2</v>
      </c>
      <c r="AH1379" s="74">
        <f t="shared" si="2"/>
        <v>-1.215</v>
      </c>
      <c r="AI1379" s="74">
        <f t="shared" si="9"/>
        <v>1.12</v>
      </c>
      <c r="AJ1379" s="41">
        <f t="shared" si="3"/>
        <v>0.4074074074</v>
      </c>
      <c r="AK1379" s="500"/>
      <c r="AL1379" s="500"/>
      <c r="AM1379" s="500"/>
      <c r="AN1379" s="500"/>
      <c r="AO1379" s="500"/>
      <c r="AP1379" s="500"/>
      <c r="AQ1379" s="500"/>
      <c r="AR1379" s="500"/>
    </row>
    <row r="1380" ht="48.0" customHeight="1">
      <c r="A1380" s="530"/>
      <c r="B1380" s="143" t="s">
        <v>45</v>
      </c>
      <c r="C1380" s="298" t="s">
        <v>6303</v>
      </c>
      <c r="D1380" s="299" t="s">
        <v>6304</v>
      </c>
      <c r="E1380" s="290">
        <v>0.0</v>
      </c>
      <c r="F1380" s="290">
        <v>0.0</v>
      </c>
      <c r="G1380" s="290" t="s">
        <v>86</v>
      </c>
      <c r="H1380" s="299" t="s">
        <v>6304</v>
      </c>
      <c r="I1380" s="117" t="s">
        <v>6305</v>
      </c>
      <c r="J1380" s="293"/>
      <c r="K1380" s="293"/>
      <c r="L1380" s="293"/>
      <c r="M1380" s="263"/>
      <c r="N1380" s="290">
        <v>0.0</v>
      </c>
      <c r="O1380" s="395">
        <v>0.0</v>
      </c>
      <c r="P1380" s="294"/>
      <c r="Q1380" s="294"/>
      <c r="R1380" s="294"/>
      <c r="S1380" s="263"/>
      <c r="T1380" s="263"/>
      <c r="U1380" s="263"/>
      <c r="V1380" s="263"/>
      <c r="W1380" s="263"/>
      <c r="X1380" s="263"/>
      <c r="Y1380" s="295"/>
      <c r="Z1380" s="296">
        <v>1.35</v>
      </c>
      <c r="AA1380" s="290" t="s">
        <v>298</v>
      </c>
      <c r="AB1380" s="71" t="s">
        <v>6306</v>
      </c>
      <c r="AC1380" s="72" t="s">
        <v>3370</v>
      </c>
      <c r="AD1380" s="72" t="s">
        <v>99</v>
      </c>
      <c r="AE1380" s="73" t="str">
        <f t="shared" si="57"/>
        <v>12</v>
      </c>
      <c r="AF1380" s="74">
        <v>0.8</v>
      </c>
      <c r="AG1380" s="75">
        <f t="shared" si="166"/>
        <v>1.2</v>
      </c>
      <c r="AH1380" s="55">
        <f t="shared" si="2"/>
        <v>-1.215</v>
      </c>
      <c r="AI1380" s="55">
        <f t="shared" si="9"/>
        <v>1.12</v>
      </c>
      <c r="AJ1380" s="41">
        <f t="shared" si="3"/>
        <v>0.4074074074</v>
      </c>
      <c r="AK1380" s="501"/>
      <c r="AL1380" s="501"/>
      <c r="AM1380" s="501"/>
      <c r="AN1380" s="501"/>
      <c r="AO1380" s="501"/>
      <c r="AP1380" s="501"/>
      <c r="AQ1380" s="501"/>
      <c r="AR1380" s="501"/>
    </row>
    <row r="1381" ht="15.75" customHeight="1">
      <c r="A1381" s="530"/>
      <c r="B1381" s="143" t="s">
        <v>45</v>
      </c>
      <c r="C1381" s="298" t="s">
        <v>6307</v>
      </c>
      <c r="D1381" s="299" t="s">
        <v>6308</v>
      </c>
      <c r="E1381" s="290">
        <v>0.0</v>
      </c>
      <c r="F1381" s="290">
        <v>0.0</v>
      </c>
      <c r="G1381" s="290" t="s">
        <v>86</v>
      </c>
      <c r="H1381" s="299" t="s">
        <v>6308</v>
      </c>
      <c r="I1381" s="117" t="s">
        <v>6309</v>
      </c>
      <c r="J1381" s="293"/>
      <c r="K1381" s="293"/>
      <c r="L1381" s="293"/>
      <c r="M1381" s="263"/>
      <c r="N1381" s="290">
        <v>0.0</v>
      </c>
      <c r="O1381" s="395">
        <v>0.0</v>
      </c>
      <c r="P1381" s="294"/>
      <c r="Q1381" s="294"/>
      <c r="R1381" s="294"/>
      <c r="S1381" s="263"/>
      <c r="T1381" s="263"/>
      <c r="U1381" s="263"/>
      <c r="V1381" s="263"/>
      <c r="W1381" s="263"/>
      <c r="X1381" s="263"/>
      <c r="Y1381" s="295"/>
      <c r="Z1381" s="296">
        <v>1.35</v>
      </c>
      <c r="AA1381" s="290" t="s">
        <v>298</v>
      </c>
      <c r="AB1381" s="71" t="s">
        <v>6310</v>
      </c>
      <c r="AC1381" s="72" t="s">
        <v>3370</v>
      </c>
      <c r="AD1381" s="72" t="s">
        <v>99</v>
      </c>
      <c r="AE1381" s="73" t="str">
        <f t="shared" si="57"/>
        <v>12</v>
      </c>
      <c r="AF1381" s="74">
        <v>0.8</v>
      </c>
      <c r="AG1381" s="75">
        <f t="shared" si="166"/>
        <v>1.2</v>
      </c>
      <c r="AH1381" s="55">
        <f t="shared" si="2"/>
        <v>-1.215</v>
      </c>
      <c r="AI1381" s="55">
        <f t="shared" si="9"/>
        <v>1.12</v>
      </c>
      <c r="AJ1381" s="41">
        <f t="shared" si="3"/>
        <v>0.4074074074</v>
      </c>
      <c r="AK1381" s="501"/>
      <c r="AL1381" s="501"/>
      <c r="AM1381" s="501"/>
      <c r="AN1381" s="501"/>
      <c r="AO1381" s="501"/>
      <c r="AP1381" s="501"/>
      <c r="AQ1381" s="501"/>
      <c r="AR1381" s="501"/>
    </row>
    <row r="1382" ht="15.75" customHeight="1">
      <c r="A1382" s="287"/>
      <c r="B1382" s="148" t="s">
        <v>45</v>
      </c>
      <c r="C1382" s="347" t="s">
        <v>6311</v>
      </c>
      <c r="D1382" s="87" t="s">
        <v>6312</v>
      </c>
      <c r="E1382" s="300">
        <v>1.0</v>
      </c>
      <c r="F1382" s="300">
        <v>0.0</v>
      </c>
      <c r="G1382" s="300" t="s">
        <v>47</v>
      </c>
      <c r="H1382" s="87" t="s">
        <v>6312</v>
      </c>
      <c r="I1382" s="230" t="s">
        <v>6313</v>
      </c>
      <c r="J1382" s="302"/>
      <c r="K1382" s="302"/>
      <c r="L1382" s="302"/>
      <c r="M1382" s="255"/>
      <c r="N1382" s="300">
        <v>1.0</v>
      </c>
      <c r="O1382" s="398">
        <v>1000.0</v>
      </c>
      <c r="P1382" s="303"/>
      <c r="Q1382" s="303"/>
      <c r="R1382" s="303"/>
      <c r="S1382" s="255"/>
      <c r="T1382" s="255"/>
      <c r="U1382" s="255"/>
      <c r="V1382" s="255"/>
      <c r="W1382" s="255"/>
      <c r="X1382" s="255"/>
      <c r="Y1382" s="277"/>
      <c r="Z1382" s="304">
        <v>1.45</v>
      </c>
      <c r="AA1382" s="300" t="s">
        <v>298</v>
      </c>
      <c r="AB1382" s="84" t="s">
        <v>6314</v>
      </c>
      <c r="AC1382" s="54" t="s">
        <v>3370</v>
      </c>
      <c r="AD1382" s="54" t="s">
        <v>99</v>
      </c>
      <c r="AE1382" s="85" t="str">
        <f t="shared" si="57"/>
        <v>12</v>
      </c>
      <c r="AF1382" s="55">
        <v>0.8</v>
      </c>
      <c r="AG1382" s="56">
        <f t="shared" ref="AG1382:AG1385" si="167">AF1382*0.56+AF1382</f>
        <v>1.248</v>
      </c>
      <c r="AH1382" s="55">
        <f t="shared" si="2"/>
        <v>-1.305</v>
      </c>
      <c r="AI1382" s="55">
        <f t="shared" si="9"/>
        <v>1.12</v>
      </c>
      <c r="AJ1382" s="41">
        <f t="shared" si="3"/>
        <v>0.4482758621</v>
      </c>
      <c r="AK1382" s="501"/>
      <c r="AL1382" s="501"/>
      <c r="AM1382" s="501"/>
      <c r="AN1382" s="501"/>
      <c r="AO1382" s="501"/>
      <c r="AP1382" s="501"/>
      <c r="AQ1382" s="501"/>
      <c r="AR1382" s="501"/>
    </row>
    <row r="1383" ht="15.75" customHeight="1">
      <c r="A1383" s="287"/>
      <c r="B1383" s="148" t="s">
        <v>45</v>
      </c>
      <c r="C1383" s="347" t="s">
        <v>6315</v>
      </c>
      <c r="D1383" s="87" t="s">
        <v>6316</v>
      </c>
      <c r="E1383" s="300">
        <v>1.0</v>
      </c>
      <c r="F1383" s="300">
        <v>0.0</v>
      </c>
      <c r="G1383" s="300" t="s">
        <v>47</v>
      </c>
      <c r="H1383" s="87" t="s">
        <v>6316</v>
      </c>
      <c r="I1383" s="230" t="s">
        <v>6317</v>
      </c>
      <c r="J1383" s="302"/>
      <c r="K1383" s="302"/>
      <c r="L1383" s="302"/>
      <c r="M1383" s="255"/>
      <c r="N1383" s="300">
        <v>1.0</v>
      </c>
      <c r="O1383" s="398">
        <v>1000.0</v>
      </c>
      <c r="P1383" s="303"/>
      <c r="Q1383" s="303"/>
      <c r="R1383" s="303"/>
      <c r="S1383" s="255"/>
      <c r="T1383" s="255"/>
      <c r="U1383" s="255"/>
      <c r="V1383" s="255"/>
      <c r="W1383" s="255"/>
      <c r="X1383" s="255"/>
      <c r="Y1383" s="277"/>
      <c r="Z1383" s="304">
        <v>1.45</v>
      </c>
      <c r="AA1383" s="300" t="s">
        <v>298</v>
      </c>
      <c r="AB1383" s="84" t="s">
        <v>6318</v>
      </c>
      <c r="AC1383" s="54" t="s">
        <v>3370</v>
      </c>
      <c r="AD1383" s="54" t="s">
        <v>99</v>
      </c>
      <c r="AE1383" s="85" t="str">
        <f t="shared" si="57"/>
        <v>12</v>
      </c>
      <c r="AF1383" s="55">
        <v>0.8</v>
      </c>
      <c r="AG1383" s="56">
        <f t="shared" si="167"/>
        <v>1.248</v>
      </c>
      <c r="AH1383" s="55">
        <f t="shared" si="2"/>
        <v>-1.305</v>
      </c>
      <c r="AI1383" s="55">
        <f t="shared" si="9"/>
        <v>1.12</v>
      </c>
      <c r="AJ1383" s="41">
        <f t="shared" si="3"/>
        <v>0.4482758621</v>
      </c>
      <c r="AK1383" s="501"/>
      <c r="AL1383" s="501"/>
      <c r="AM1383" s="501"/>
      <c r="AN1383" s="501"/>
      <c r="AO1383" s="501"/>
      <c r="AP1383" s="501"/>
      <c r="AQ1383" s="501"/>
      <c r="AR1383" s="501"/>
    </row>
    <row r="1384" ht="15.75" customHeight="1">
      <c r="A1384" s="287"/>
      <c r="B1384" s="148" t="s">
        <v>45</v>
      </c>
      <c r="C1384" s="347" t="s">
        <v>6319</v>
      </c>
      <c r="D1384" s="87" t="s">
        <v>6320</v>
      </c>
      <c r="E1384" s="300">
        <v>1.0</v>
      </c>
      <c r="F1384" s="300">
        <v>0.0</v>
      </c>
      <c r="G1384" s="300" t="s">
        <v>47</v>
      </c>
      <c r="H1384" s="87" t="s">
        <v>6320</v>
      </c>
      <c r="I1384" s="230" t="s">
        <v>6321</v>
      </c>
      <c r="J1384" s="302"/>
      <c r="K1384" s="302"/>
      <c r="L1384" s="302"/>
      <c r="M1384" s="255"/>
      <c r="N1384" s="300">
        <v>1.0</v>
      </c>
      <c r="O1384" s="398">
        <v>1000.0</v>
      </c>
      <c r="P1384" s="303"/>
      <c r="Q1384" s="303"/>
      <c r="R1384" s="303"/>
      <c r="S1384" s="255"/>
      <c r="T1384" s="255"/>
      <c r="U1384" s="255"/>
      <c r="V1384" s="255"/>
      <c r="W1384" s="255"/>
      <c r="X1384" s="255"/>
      <c r="Y1384" s="277"/>
      <c r="Z1384" s="304">
        <v>1.45</v>
      </c>
      <c r="AA1384" s="300" t="s">
        <v>298</v>
      </c>
      <c r="AB1384" s="53" t="s">
        <v>6322</v>
      </c>
      <c r="AC1384" s="54" t="s">
        <v>3370</v>
      </c>
      <c r="AD1384" s="54" t="s">
        <v>99</v>
      </c>
      <c r="AE1384" s="85" t="str">
        <f t="shared" si="57"/>
        <v>12</v>
      </c>
      <c r="AF1384" s="55">
        <v>0.8</v>
      </c>
      <c r="AG1384" s="56">
        <f t="shared" si="167"/>
        <v>1.248</v>
      </c>
      <c r="AH1384" s="55">
        <f t="shared" si="2"/>
        <v>-1.305</v>
      </c>
      <c r="AI1384" s="55">
        <f t="shared" si="9"/>
        <v>1.12</v>
      </c>
      <c r="AJ1384" s="41">
        <f t="shared" si="3"/>
        <v>0.4482758621</v>
      </c>
      <c r="AK1384" s="501"/>
      <c r="AL1384" s="501"/>
      <c r="AM1384" s="501"/>
      <c r="AN1384" s="501"/>
      <c r="AO1384" s="501"/>
      <c r="AP1384" s="501"/>
      <c r="AQ1384" s="501"/>
      <c r="AR1384" s="501"/>
    </row>
    <row r="1385" ht="15.75" customHeight="1">
      <c r="A1385" s="530"/>
      <c r="B1385" s="143" t="s">
        <v>45</v>
      </c>
      <c r="C1385" s="298" t="s">
        <v>6323</v>
      </c>
      <c r="D1385" s="299" t="s">
        <v>6324</v>
      </c>
      <c r="E1385" s="290">
        <v>0.0</v>
      </c>
      <c r="F1385" s="290">
        <v>0.0</v>
      </c>
      <c r="G1385" s="290" t="s">
        <v>86</v>
      </c>
      <c r="H1385" s="299" t="s">
        <v>6324</v>
      </c>
      <c r="I1385" s="117" t="s">
        <v>6325</v>
      </c>
      <c r="J1385" s="293"/>
      <c r="K1385" s="293"/>
      <c r="L1385" s="293"/>
      <c r="M1385" s="263"/>
      <c r="N1385" s="290">
        <v>0.0</v>
      </c>
      <c r="O1385" s="395">
        <v>0.0</v>
      </c>
      <c r="P1385" s="294"/>
      <c r="Q1385" s="294"/>
      <c r="R1385" s="294"/>
      <c r="S1385" s="263"/>
      <c r="T1385" s="263"/>
      <c r="U1385" s="263"/>
      <c r="V1385" s="263"/>
      <c r="W1385" s="263"/>
      <c r="X1385" s="263"/>
      <c r="Y1385" s="295"/>
      <c r="Z1385" s="296">
        <v>1.35</v>
      </c>
      <c r="AA1385" s="290" t="s">
        <v>298</v>
      </c>
      <c r="AB1385" s="71" t="s">
        <v>6326</v>
      </c>
      <c r="AC1385" s="72" t="s">
        <v>3370</v>
      </c>
      <c r="AD1385" s="72" t="s">
        <v>99</v>
      </c>
      <c r="AE1385" s="73" t="str">
        <f t="shared" si="57"/>
        <v>12</v>
      </c>
      <c r="AF1385" s="74">
        <v>0.8</v>
      </c>
      <c r="AG1385" s="56">
        <f t="shared" si="167"/>
        <v>1.248</v>
      </c>
      <c r="AH1385" s="55">
        <f t="shared" si="2"/>
        <v>-1.215</v>
      </c>
      <c r="AI1385" s="55">
        <f t="shared" si="9"/>
        <v>1.12</v>
      </c>
      <c r="AJ1385" s="41">
        <f t="shared" si="3"/>
        <v>0.4074074074</v>
      </c>
      <c r="AK1385" s="501"/>
      <c r="AL1385" s="501"/>
      <c r="AM1385" s="501"/>
      <c r="AN1385" s="501"/>
      <c r="AO1385" s="501"/>
      <c r="AP1385" s="501"/>
      <c r="AQ1385" s="501"/>
      <c r="AR1385" s="501"/>
    </row>
    <row r="1386" ht="15.75" customHeight="1">
      <c r="A1386" s="530"/>
      <c r="B1386" s="143" t="s">
        <v>45</v>
      </c>
      <c r="C1386" s="298" t="s">
        <v>6327</v>
      </c>
      <c r="D1386" s="299" t="s">
        <v>6328</v>
      </c>
      <c r="E1386" s="290">
        <v>0.0</v>
      </c>
      <c r="F1386" s="290">
        <v>0.0</v>
      </c>
      <c r="G1386" s="290" t="s">
        <v>86</v>
      </c>
      <c r="H1386" s="299" t="s">
        <v>6328</v>
      </c>
      <c r="I1386" s="117" t="s">
        <v>6329</v>
      </c>
      <c r="J1386" s="293"/>
      <c r="K1386" s="293"/>
      <c r="L1386" s="293"/>
      <c r="M1386" s="263"/>
      <c r="N1386" s="290">
        <v>0.0</v>
      </c>
      <c r="O1386" s="395">
        <v>0.0</v>
      </c>
      <c r="P1386" s="294"/>
      <c r="Q1386" s="294"/>
      <c r="R1386" s="294"/>
      <c r="S1386" s="263"/>
      <c r="T1386" s="263"/>
      <c r="U1386" s="263"/>
      <c r="V1386" s="263"/>
      <c r="W1386" s="263"/>
      <c r="X1386" s="263"/>
      <c r="Y1386" s="295"/>
      <c r="Z1386" s="296">
        <v>1.59</v>
      </c>
      <c r="AA1386" s="290" t="s">
        <v>97</v>
      </c>
      <c r="AB1386" s="71" t="s">
        <v>6330</v>
      </c>
      <c r="AC1386" s="72" t="s">
        <v>3370</v>
      </c>
      <c r="AD1386" s="72" t="s">
        <v>99</v>
      </c>
      <c r="AE1386" s="73" t="str">
        <f t="shared" si="57"/>
        <v>12</v>
      </c>
      <c r="AF1386" s="74">
        <v>1.07</v>
      </c>
      <c r="AG1386" s="75">
        <f t="shared" ref="AG1386:AG1398" si="168">AF1386*0.4+AF1386</f>
        <v>1.498</v>
      </c>
      <c r="AH1386" s="74">
        <f t="shared" si="2"/>
        <v>-1.431</v>
      </c>
      <c r="AI1386" s="74">
        <f t="shared" si="9"/>
        <v>1.498</v>
      </c>
      <c r="AJ1386" s="41">
        <f t="shared" si="3"/>
        <v>0.3270440252</v>
      </c>
      <c r="AK1386" s="500"/>
      <c r="AL1386" s="500"/>
      <c r="AM1386" s="500"/>
      <c r="AN1386" s="500"/>
      <c r="AO1386" s="500"/>
      <c r="AP1386" s="500"/>
      <c r="AQ1386" s="500"/>
      <c r="AR1386" s="500"/>
    </row>
    <row r="1387" ht="15.75" customHeight="1">
      <c r="A1387" s="530"/>
      <c r="B1387" s="143" t="s">
        <v>45</v>
      </c>
      <c r="C1387" s="298" t="s">
        <v>6331</v>
      </c>
      <c r="D1387" s="299" t="s">
        <v>6332</v>
      </c>
      <c r="E1387" s="290">
        <v>0.0</v>
      </c>
      <c r="F1387" s="290">
        <v>0.0</v>
      </c>
      <c r="G1387" s="290" t="s">
        <v>86</v>
      </c>
      <c r="H1387" s="299" t="s">
        <v>6332</v>
      </c>
      <c r="I1387" s="117" t="s">
        <v>6333</v>
      </c>
      <c r="J1387" s="293"/>
      <c r="K1387" s="293"/>
      <c r="L1387" s="293"/>
      <c r="M1387" s="263"/>
      <c r="N1387" s="290">
        <v>0.0</v>
      </c>
      <c r="O1387" s="395">
        <v>0.0</v>
      </c>
      <c r="P1387" s="294"/>
      <c r="Q1387" s="294"/>
      <c r="R1387" s="294"/>
      <c r="S1387" s="263"/>
      <c r="T1387" s="263"/>
      <c r="U1387" s="263"/>
      <c r="V1387" s="263"/>
      <c r="W1387" s="263"/>
      <c r="X1387" s="263"/>
      <c r="Y1387" s="295"/>
      <c r="Z1387" s="296">
        <v>0.89</v>
      </c>
      <c r="AA1387" s="290" t="s">
        <v>367</v>
      </c>
      <c r="AB1387" s="71" t="s">
        <v>6334</v>
      </c>
      <c r="AC1387" s="72" t="s">
        <v>3370</v>
      </c>
      <c r="AD1387" s="72" t="s">
        <v>99</v>
      </c>
      <c r="AE1387" s="73" t="str">
        <f t="shared" si="57"/>
        <v>12</v>
      </c>
      <c r="AF1387" s="74">
        <v>0.58</v>
      </c>
      <c r="AG1387" s="80">
        <f t="shared" si="168"/>
        <v>0.812</v>
      </c>
      <c r="AH1387" s="55">
        <f t="shared" si="2"/>
        <v>-0.801</v>
      </c>
      <c r="AI1387" s="55">
        <f t="shared" si="9"/>
        <v>0.812</v>
      </c>
      <c r="AJ1387" s="41">
        <f t="shared" si="3"/>
        <v>0.3483146067</v>
      </c>
      <c r="AK1387" s="501"/>
      <c r="AL1387" s="501"/>
      <c r="AM1387" s="501"/>
      <c r="AN1387" s="501"/>
      <c r="AO1387" s="501"/>
      <c r="AP1387" s="501"/>
      <c r="AQ1387" s="501"/>
      <c r="AR1387" s="501"/>
    </row>
    <row r="1388" ht="15.75" customHeight="1">
      <c r="A1388" s="530"/>
      <c r="B1388" s="143" t="s">
        <v>45</v>
      </c>
      <c r="C1388" s="298" t="s">
        <v>6335</v>
      </c>
      <c r="D1388" s="299" t="s">
        <v>6336</v>
      </c>
      <c r="E1388" s="290">
        <v>0.0</v>
      </c>
      <c r="F1388" s="290">
        <v>0.0</v>
      </c>
      <c r="G1388" s="290" t="s">
        <v>86</v>
      </c>
      <c r="H1388" s="299" t="s">
        <v>6337</v>
      </c>
      <c r="I1388" s="117" t="s">
        <v>6338</v>
      </c>
      <c r="J1388" s="293"/>
      <c r="K1388" s="293"/>
      <c r="L1388" s="293"/>
      <c r="M1388" s="263"/>
      <c r="N1388" s="290">
        <v>0.0</v>
      </c>
      <c r="O1388" s="395">
        <v>0.0</v>
      </c>
      <c r="P1388" s="294"/>
      <c r="Q1388" s="294"/>
      <c r="R1388" s="294"/>
      <c r="S1388" s="263"/>
      <c r="T1388" s="263"/>
      <c r="U1388" s="263"/>
      <c r="V1388" s="263"/>
      <c r="W1388" s="263"/>
      <c r="X1388" s="263"/>
      <c r="Y1388" s="295"/>
      <c r="Z1388" s="296">
        <v>0.89</v>
      </c>
      <c r="AA1388" s="290" t="s">
        <v>367</v>
      </c>
      <c r="AB1388" s="71" t="s">
        <v>6339</v>
      </c>
      <c r="AC1388" s="72" t="s">
        <v>3370</v>
      </c>
      <c r="AD1388" s="72" t="s">
        <v>99</v>
      </c>
      <c r="AE1388" s="73" t="str">
        <f t="shared" si="57"/>
        <v>12</v>
      </c>
      <c r="AF1388" s="74">
        <v>0.58</v>
      </c>
      <c r="AG1388" s="80">
        <f t="shared" si="168"/>
        <v>0.812</v>
      </c>
      <c r="AH1388" s="55">
        <f t="shared" si="2"/>
        <v>-0.801</v>
      </c>
      <c r="AI1388" s="55">
        <f t="shared" si="9"/>
        <v>0.812</v>
      </c>
      <c r="AJ1388" s="41">
        <f t="shared" si="3"/>
        <v>0.3483146067</v>
      </c>
      <c r="AK1388" s="501"/>
      <c r="AL1388" s="501"/>
      <c r="AM1388" s="501"/>
      <c r="AN1388" s="501"/>
      <c r="AO1388" s="501"/>
      <c r="AP1388" s="501"/>
      <c r="AQ1388" s="501"/>
      <c r="AR1388" s="501"/>
    </row>
    <row r="1389" ht="15.75" customHeight="1">
      <c r="A1389" s="287"/>
      <c r="B1389" s="148" t="s">
        <v>45</v>
      </c>
      <c r="C1389" s="347" t="s">
        <v>6340</v>
      </c>
      <c r="D1389" s="87" t="s">
        <v>6341</v>
      </c>
      <c r="E1389" s="300">
        <v>1.0</v>
      </c>
      <c r="F1389" s="300">
        <v>0.0</v>
      </c>
      <c r="G1389" s="300" t="s">
        <v>47</v>
      </c>
      <c r="H1389" s="87" t="s">
        <v>6341</v>
      </c>
      <c r="I1389" s="230" t="s">
        <v>6342</v>
      </c>
      <c r="J1389" s="302"/>
      <c r="K1389" s="302"/>
      <c r="L1389" s="302"/>
      <c r="M1389" s="255"/>
      <c r="N1389" s="300">
        <v>1.0</v>
      </c>
      <c r="O1389" s="398">
        <v>1000.0</v>
      </c>
      <c r="P1389" s="303"/>
      <c r="Q1389" s="303"/>
      <c r="R1389" s="303"/>
      <c r="S1389" s="255"/>
      <c r="T1389" s="255"/>
      <c r="U1389" s="255"/>
      <c r="V1389" s="255"/>
      <c r="W1389" s="255"/>
      <c r="X1389" s="255"/>
      <c r="Y1389" s="277"/>
      <c r="Z1389" s="304">
        <v>0.75</v>
      </c>
      <c r="AA1389" s="300" t="s">
        <v>167</v>
      </c>
      <c r="AB1389" s="84" t="s">
        <v>6343</v>
      </c>
      <c r="AC1389" s="54" t="s">
        <v>3370</v>
      </c>
      <c r="AD1389" s="54" t="s">
        <v>99</v>
      </c>
      <c r="AE1389" s="85" t="str">
        <f t="shared" si="57"/>
        <v>12</v>
      </c>
      <c r="AF1389" s="55">
        <v>0.48</v>
      </c>
      <c r="AG1389" s="56">
        <f t="shared" si="168"/>
        <v>0.672</v>
      </c>
      <c r="AH1389" s="55">
        <f t="shared" si="2"/>
        <v>-0.675</v>
      </c>
      <c r="AI1389" s="55">
        <f t="shared" si="9"/>
        <v>0.672</v>
      </c>
      <c r="AJ1389" s="41">
        <f t="shared" si="3"/>
        <v>0.36</v>
      </c>
      <c r="AK1389" s="501"/>
      <c r="AL1389" s="501"/>
      <c r="AM1389" s="501"/>
      <c r="AN1389" s="501"/>
      <c r="AO1389" s="501"/>
      <c r="AP1389" s="501"/>
      <c r="AQ1389" s="501"/>
      <c r="AR1389" s="501"/>
    </row>
    <row r="1390" ht="15.75" customHeight="1">
      <c r="A1390" s="530"/>
      <c r="B1390" s="143" t="s">
        <v>45</v>
      </c>
      <c r="C1390" s="298" t="s">
        <v>6344</v>
      </c>
      <c r="D1390" s="299" t="s">
        <v>6345</v>
      </c>
      <c r="E1390" s="290">
        <v>0.0</v>
      </c>
      <c r="F1390" s="290">
        <v>0.0</v>
      </c>
      <c r="G1390" s="290" t="s">
        <v>86</v>
      </c>
      <c r="H1390" s="299" t="s">
        <v>6345</v>
      </c>
      <c r="I1390" s="117" t="s">
        <v>6346</v>
      </c>
      <c r="J1390" s="293"/>
      <c r="K1390" s="293"/>
      <c r="L1390" s="293"/>
      <c r="M1390" s="263"/>
      <c r="N1390" s="290">
        <v>0.0</v>
      </c>
      <c r="O1390" s="395">
        <v>0.0</v>
      </c>
      <c r="P1390" s="294"/>
      <c r="Q1390" s="294"/>
      <c r="R1390" s="294"/>
      <c r="S1390" s="263"/>
      <c r="T1390" s="263"/>
      <c r="U1390" s="263"/>
      <c r="V1390" s="263"/>
      <c r="W1390" s="263"/>
      <c r="X1390" s="263"/>
      <c r="Y1390" s="295"/>
      <c r="Z1390" s="296">
        <v>6.0</v>
      </c>
      <c r="AA1390" s="290" t="s">
        <v>89</v>
      </c>
      <c r="AB1390" s="71" t="s">
        <v>6347</v>
      </c>
      <c r="AC1390" s="72" t="s">
        <v>3370</v>
      </c>
      <c r="AD1390" s="72" t="s">
        <v>92</v>
      </c>
      <c r="AE1390" s="73" t="str">
        <f t="shared" si="57"/>
        <v>6</v>
      </c>
      <c r="AF1390" s="74">
        <v>4.02</v>
      </c>
      <c r="AG1390" s="75">
        <f t="shared" si="168"/>
        <v>5.628</v>
      </c>
      <c r="AH1390" s="74">
        <f t="shared" si="2"/>
        <v>-5.4</v>
      </c>
      <c r="AI1390" s="74">
        <f t="shared" si="9"/>
        <v>5.628</v>
      </c>
      <c r="AJ1390" s="41">
        <f t="shared" si="3"/>
        <v>0.33</v>
      </c>
      <c r="AK1390" s="500"/>
      <c r="AL1390" s="500"/>
      <c r="AM1390" s="500"/>
      <c r="AN1390" s="500"/>
      <c r="AO1390" s="500"/>
      <c r="AP1390" s="500"/>
      <c r="AQ1390" s="500"/>
      <c r="AR1390" s="500"/>
    </row>
    <row r="1391" ht="15.75" customHeight="1">
      <c r="A1391" s="287"/>
      <c r="B1391" s="148" t="s">
        <v>45</v>
      </c>
      <c r="C1391" s="347" t="s">
        <v>6348</v>
      </c>
      <c r="D1391" s="87" t="s">
        <v>6349</v>
      </c>
      <c r="E1391" s="300">
        <v>1.0</v>
      </c>
      <c r="F1391" s="300">
        <v>0.0</v>
      </c>
      <c r="G1391" s="300" t="s">
        <v>47</v>
      </c>
      <c r="H1391" s="87" t="s">
        <v>6349</v>
      </c>
      <c r="I1391" s="230" t="s">
        <v>6350</v>
      </c>
      <c r="J1391" s="302"/>
      <c r="K1391" s="302"/>
      <c r="L1391" s="302"/>
      <c r="M1391" s="255"/>
      <c r="N1391" s="300">
        <v>1.0</v>
      </c>
      <c r="O1391" s="398">
        <v>1000.0</v>
      </c>
      <c r="P1391" s="303"/>
      <c r="Q1391" s="303"/>
      <c r="R1391" s="303"/>
      <c r="S1391" s="255"/>
      <c r="T1391" s="255"/>
      <c r="U1391" s="255"/>
      <c r="V1391" s="255"/>
      <c r="W1391" s="255"/>
      <c r="X1391" s="255"/>
      <c r="Y1391" s="277"/>
      <c r="Z1391" s="304">
        <v>0.75</v>
      </c>
      <c r="AA1391" s="300" t="s">
        <v>262</v>
      </c>
      <c r="AB1391" s="84" t="s">
        <v>6351</v>
      </c>
      <c r="AC1391" s="54" t="s">
        <v>3370</v>
      </c>
      <c r="AD1391" s="54" t="s">
        <v>99</v>
      </c>
      <c r="AE1391" s="85" t="str">
        <f t="shared" si="57"/>
        <v>12</v>
      </c>
      <c r="AF1391" s="55">
        <v>0.48</v>
      </c>
      <c r="AG1391" s="56">
        <f t="shared" si="168"/>
        <v>0.672</v>
      </c>
      <c r="AH1391" s="55">
        <f t="shared" si="2"/>
        <v>-0.675</v>
      </c>
      <c r="AI1391" s="55">
        <f t="shared" si="9"/>
        <v>0.672</v>
      </c>
      <c r="AJ1391" s="41">
        <f t="shared" si="3"/>
        <v>0.36</v>
      </c>
      <c r="AK1391" s="501"/>
      <c r="AL1391" s="501"/>
      <c r="AM1391" s="501"/>
      <c r="AN1391" s="501"/>
      <c r="AO1391" s="501"/>
      <c r="AP1391" s="501"/>
      <c r="AQ1391" s="501"/>
      <c r="AR1391" s="501"/>
    </row>
    <row r="1392" ht="15.75" customHeight="1">
      <c r="A1392" s="530"/>
      <c r="B1392" s="143" t="s">
        <v>45</v>
      </c>
      <c r="C1392" s="298" t="s">
        <v>6352</v>
      </c>
      <c r="D1392" s="299" t="s">
        <v>6353</v>
      </c>
      <c r="E1392" s="290">
        <v>0.0</v>
      </c>
      <c r="F1392" s="290">
        <v>0.0</v>
      </c>
      <c r="G1392" s="290" t="s">
        <v>86</v>
      </c>
      <c r="H1392" s="299" t="s">
        <v>6353</v>
      </c>
      <c r="I1392" s="117" t="s">
        <v>6354</v>
      </c>
      <c r="J1392" s="293"/>
      <c r="K1392" s="293"/>
      <c r="L1392" s="293"/>
      <c r="M1392" s="263"/>
      <c r="N1392" s="290">
        <v>0.0</v>
      </c>
      <c r="O1392" s="395">
        <v>0.0</v>
      </c>
      <c r="P1392" s="294"/>
      <c r="Q1392" s="294"/>
      <c r="R1392" s="294"/>
      <c r="S1392" s="263"/>
      <c r="T1392" s="263"/>
      <c r="U1392" s="263"/>
      <c r="V1392" s="263"/>
      <c r="W1392" s="263"/>
      <c r="X1392" s="263"/>
      <c r="Y1392" s="295"/>
      <c r="Z1392" s="296">
        <v>0.69</v>
      </c>
      <c r="AA1392" s="290" t="s">
        <v>367</v>
      </c>
      <c r="AB1392" s="71" t="s">
        <v>6355</v>
      </c>
      <c r="AC1392" s="72" t="s">
        <v>3370</v>
      </c>
      <c r="AD1392" s="72" t="s">
        <v>99</v>
      </c>
      <c r="AE1392" s="73" t="str">
        <f t="shared" si="57"/>
        <v>12</v>
      </c>
      <c r="AF1392" s="74">
        <v>0.45</v>
      </c>
      <c r="AG1392" s="80">
        <f t="shared" si="168"/>
        <v>0.63</v>
      </c>
      <c r="AH1392" s="55">
        <f t="shared" si="2"/>
        <v>-0.621</v>
      </c>
      <c r="AI1392" s="55">
        <f t="shared" si="9"/>
        <v>0.63</v>
      </c>
      <c r="AJ1392" s="41">
        <f t="shared" si="3"/>
        <v>0.347826087</v>
      </c>
      <c r="AK1392" s="501"/>
      <c r="AL1392" s="501"/>
      <c r="AM1392" s="501"/>
      <c r="AN1392" s="501"/>
      <c r="AO1392" s="501"/>
      <c r="AP1392" s="501"/>
      <c r="AQ1392" s="501"/>
      <c r="AR1392" s="501"/>
    </row>
    <row r="1393" ht="15.75" customHeight="1">
      <c r="A1393" s="287"/>
      <c r="B1393" s="148" t="s">
        <v>45</v>
      </c>
      <c r="C1393" s="347" t="s">
        <v>6356</v>
      </c>
      <c r="D1393" s="87" t="s">
        <v>6357</v>
      </c>
      <c r="E1393" s="300">
        <v>1.0</v>
      </c>
      <c r="F1393" s="300">
        <v>0.0</v>
      </c>
      <c r="G1393" s="300" t="s">
        <v>47</v>
      </c>
      <c r="H1393" s="87" t="s">
        <v>6357</v>
      </c>
      <c r="I1393" s="230" t="s">
        <v>6358</v>
      </c>
      <c r="J1393" s="302"/>
      <c r="K1393" s="302"/>
      <c r="L1393" s="302"/>
      <c r="M1393" s="255"/>
      <c r="N1393" s="300">
        <v>1.0</v>
      </c>
      <c r="O1393" s="398">
        <v>1000.0</v>
      </c>
      <c r="P1393" s="303"/>
      <c r="Q1393" s="303"/>
      <c r="R1393" s="303"/>
      <c r="S1393" s="255"/>
      <c r="T1393" s="255"/>
      <c r="U1393" s="255"/>
      <c r="V1393" s="255"/>
      <c r="W1393" s="255"/>
      <c r="X1393" s="255"/>
      <c r="Y1393" s="277"/>
      <c r="Z1393" s="304">
        <v>0.85</v>
      </c>
      <c r="AA1393" s="300" t="s">
        <v>367</v>
      </c>
      <c r="AB1393" s="84" t="s">
        <v>6359</v>
      </c>
      <c r="AC1393" s="54" t="s">
        <v>3370</v>
      </c>
      <c r="AD1393" s="54" t="s">
        <v>99</v>
      </c>
      <c r="AE1393" s="85" t="str">
        <f t="shared" si="57"/>
        <v>12</v>
      </c>
      <c r="AF1393" s="55">
        <v>0.57</v>
      </c>
      <c r="AG1393" s="56">
        <f t="shared" si="168"/>
        <v>0.798</v>
      </c>
      <c r="AH1393" s="55">
        <f t="shared" si="2"/>
        <v>-0.765</v>
      </c>
      <c r="AI1393" s="55">
        <f t="shared" si="9"/>
        <v>0.798</v>
      </c>
      <c r="AJ1393" s="41">
        <f t="shared" si="3"/>
        <v>0.3294117647</v>
      </c>
      <c r="AK1393" s="501"/>
      <c r="AL1393" s="501"/>
      <c r="AM1393" s="501"/>
      <c r="AN1393" s="501"/>
      <c r="AO1393" s="501"/>
      <c r="AP1393" s="501"/>
      <c r="AQ1393" s="501"/>
      <c r="AR1393" s="501"/>
    </row>
    <row r="1394" ht="15.75" customHeight="1">
      <c r="A1394" s="530"/>
      <c r="B1394" s="143" t="s">
        <v>45</v>
      </c>
      <c r="C1394" s="298" t="s">
        <v>6360</v>
      </c>
      <c r="D1394" s="299" t="s">
        <v>6361</v>
      </c>
      <c r="E1394" s="290">
        <v>0.0</v>
      </c>
      <c r="F1394" s="290">
        <v>0.0</v>
      </c>
      <c r="G1394" s="290" t="s">
        <v>86</v>
      </c>
      <c r="H1394" s="299" t="s">
        <v>6361</v>
      </c>
      <c r="I1394" s="404" t="s">
        <v>6362</v>
      </c>
      <c r="J1394" s="293"/>
      <c r="K1394" s="293"/>
      <c r="L1394" s="293"/>
      <c r="M1394" s="263"/>
      <c r="N1394" s="290">
        <v>0.0</v>
      </c>
      <c r="O1394" s="395">
        <v>0.0</v>
      </c>
      <c r="P1394" s="294"/>
      <c r="Q1394" s="294"/>
      <c r="R1394" s="294"/>
      <c r="S1394" s="263"/>
      <c r="T1394" s="263"/>
      <c r="U1394" s="263"/>
      <c r="V1394" s="263"/>
      <c r="W1394" s="263"/>
      <c r="X1394" s="263"/>
      <c r="Y1394" s="295"/>
      <c r="Z1394" s="296">
        <v>2.29</v>
      </c>
      <c r="AA1394" s="290" t="s">
        <v>262</v>
      </c>
      <c r="AB1394" s="104" t="s">
        <v>6363</v>
      </c>
      <c r="AC1394" s="72" t="s">
        <v>3370</v>
      </c>
      <c r="AD1394" s="72" t="s">
        <v>92</v>
      </c>
      <c r="AE1394" s="73" t="str">
        <f t="shared" si="57"/>
        <v>6</v>
      </c>
      <c r="AF1394" s="74">
        <v>1.5</v>
      </c>
      <c r="AG1394" s="80">
        <f t="shared" si="168"/>
        <v>2.1</v>
      </c>
      <c r="AH1394" s="55">
        <f t="shared" si="2"/>
        <v>-2.061</v>
      </c>
      <c r="AI1394" s="55">
        <f t="shared" si="9"/>
        <v>2.1</v>
      </c>
      <c r="AJ1394" s="41">
        <f t="shared" si="3"/>
        <v>0.3449781659</v>
      </c>
      <c r="AK1394" s="500"/>
      <c r="AL1394" s="500"/>
      <c r="AM1394" s="500"/>
      <c r="AN1394" s="500"/>
      <c r="AO1394" s="500"/>
      <c r="AP1394" s="500"/>
      <c r="AQ1394" s="500"/>
      <c r="AR1394" s="500"/>
    </row>
    <row r="1395" ht="15.75" customHeight="1">
      <c r="A1395" s="287"/>
      <c r="B1395" s="148" t="s">
        <v>45</v>
      </c>
      <c r="C1395" s="347" t="s">
        <v>6364</v>
      </c>
      <c r="D1395" s="87" t="s">
        <v>6365</v>
      </c>
      <c r="E1395" s="300">
        <v>1.0</v>
      </c>
      <c r="F1395" s="300">
        <v>0.0</v>
      </c>
      <c r="G1395" s="300" t="s">
        <v>47</v>
      </c>
      <c r="H1395" s="87" t="s">
        <v>6365</v>
      </c>
      <c r="I1395" s="230" t="s">
        <v>6366</v>
      </c>
      <c r="J1395" s="302"/>
      <c r="K1395" s="302"/>
      <c r="L1395" s="302"/>
      <c r="M1395" s="255"/>
      <c r="N1395" s="300">
        <v>1.0</v>
      </c>
      <c r="O1395" s="398">
        <v>1000.0</v>
      </c>
      <c r="P1395" s="303"/>
      <c r="Q1395" s="303"/>
      <c r="R1395" s="303"/>
      <c r="S1395" s="255"/>
      <c r="T1395" s="255"/>
      <c r="U1395" s="255"/>
      <c r="V1395" s="255"/>
      <c r="W1395" s="255"/>
      <c r="X1395" s="255"/>
      <c r="Y1395" s="277"/>
      <c r="Z1395" s="304">
        <v>0.85</v>
      </c>
      <c r="AA1395" s="300" t="s">
        <v>262</v>
      </c>
      <c r="AB1395" s="84" t="s">
        <v>6367</v>
      </c>
      <c r="AC1395" s="54" t="s">
        <v>3370</v>
      </c>
      <c r="AD1395" s="54" t="s">
        <v>99</v>
      </c>
      <c r="AE1395" s="85" t="str">
        <f t="shared" si="57"/>
        <v>12</v>
      </c>
      <c r="AF1395" s="55">
        <v>0.51</v>
      </c>
      <c r="AG1395" s="56">
        <f t="shared" si="168"/>
        <v>0.714</v>
      </c>
      <c r="AH1395" s="55">
        <f t="shared" si="2"/>
        <v>-0.765</v>
      </c>
      <c r="AI1395" s="55">
        <f t="shared" si="9"/>
        <v>0.714</v>
      </c>
      <c r="AJ1395" s="41">
        <f t="shared" si="3"/>
        <v>0.4</v>
      </c>
      <c r="AK1395" s="501"/>
      <c r="AL1395" s="501"/>
      <c r="AM1395" s="501"/>
      <c r="AN1395" s="501"/>
      <c r="AO1395" s="501"/>
      <c r="AP1395" s="501"/>
      <c r="AQ1395" s="501"/>
      <c r="AR1395" s="501"/>
    </row>
    <row r="1396" ht="15.75" customHeight="1">
      <c r="A1396" s="530"/>
      <c r="B1396" s="143" t="s">
        <v>45</v>
      </c>
      <c r="C1396" s="298" t="s">
        <v>6368</v>
      </c>
      <c r="D1396" s="299" t="s">
        <v>6369</v>
      </c>
      <c r="E1396" s="290">
        <v>0.0</v>
      </c>
      <c r="F1396" s="290">
        <v>0.0</v>
      </c>
      <c r="G1396" s="290" t="s">
        <v>86</v>
      </c>
      <c r="H1396" s="299" t="s">
        <v>6369</v>
      </c>
      <c r="I1396" s="117" t="s">
        <v>6370</v>
      </c>
      <c r="J1396" s="293"/>
      <c r="K1396" s="293"/>
      <c r="L1396" s="293"/>
      <c r="M1396" s="263"/>
      <c r="N1396" s="290">
        <v>0.0</v>
      </c>
      <c r="O1396" s="395">
        <v>0.0</v>
      </c>
      <c r="P1396" s="294"/>
      <c r="Q1396" s="294"/>
      <c r="R1396" s="294"/>
      <c r="S1396" s="263"/>
      <c r="T1396" s="263"/>
      <c r="U1396" s="263"/>
      <c r="V1396" s="263"/>
      <c r="W1396" s="263"/>
      <c r="X1396" s="263"/>
      <c r="Y1396" s="295"/>
      <c r="Z1396" s="296">
        <v>0.85</v>
      </c>
      <c r="AA1396" s="290" t="s">
        <v>262</v>
      </c>
      <c r="AB1396" s="71" t="s">
        <v>6371</v>
      </c>
      <c r="AC1396" s="72" t="s">
        <v>3370</v>
      </c>
      <c r="AD1396" s="72" t="s">
        <v>99</v>
      </c>
      <c r="AE1396" s="73" t="str">
        <f t="shared" si="57"/>
        <v>12</v>
      </c>
      <c r="AF1396" s="74">
        <v>0.54</v>
      </c>
      <c r="AG1396" s="80">
        <f t="shared" si="168"/>
        <v>0.756</v>
      </c>
      <c r="AH1396" s="55">
        <f t="shared" si="2"/>
        <v>-0.765</v>
      </c>
      <c r="AI1396" s="55">
        <f t="shared" si="9"/>
        <v>0.756</v>
      </c>
      <c r="AJ1396" s="41">
        <f t="shared" si="3"/>
        <v>0.3647058824</v>
      </c>
      <c r="AK1396" s="500"/>
      <c r="AL1396" s="500"/>
      <c r="AM1396" s="500"/>
      <c r="AN1396" s="500"/>
      <c r="AO1396" s="500"/>
      <c r="AP1396" s="500"/>
      <c r="AQ1396" s="500"/>
      <c r="AR1396" s="500"/>
    </row>
    <row r="1397" ht="15.75" customHeight="1">
      <c r="A1397" s="287"/>
      <c r="B1397" s="148" t="s">
        <v>45</v>
      </c>
      <c r="C1397" s="347" t="s">
        <v>6372</v>
      </c>
      <c r="D1397" s="87" t="s">
        <v>6373</v>
      </c>
      <c r="E1397" s="300">
        <v>1.0</v>
      </c>
      <c r="F1397" s="300">
        <v>0.0</v>
      </c>
      <c r="G1397" s="300" t="s">
        <v>47</v>
      </c>
      <c r="H1397" s="87" t="s">
        <v>6373</v>
      </c>
      <c r="I1397" s="230" t="s">
        <v>6374</v>
      </c>
      <c r="J1397" s="302"/>
      <c r="K1397" s="302"/>
      <c r="L1397" s="302"/>
      <c r="M1397" s="255"/>
      <c r="N1397" s="300">
        <v>1.0</v>
      </c>
      <c r="O1397" s="398">
        <v>1000.0</v>
      </c>
      <c r="P1397" s="303"/>
      <c r="Q1397" s="303"/>
      <c r="R1397" s="303"/>
      <c r="S1397" s="255"/>
      <c r="T1397" s="255"/>
      <c r="U1397" s="255"/>
      <c r="V1397" s="255"/>
      <c r="W1397" s="255"/>
      <c r="X1397" s="255"/>
      <c r="Y1397" s="277"/>
      <c r="Z1397" s="304">
        <v>0.85</v>
      </c>
      <c r="AA1397" s="300" t="s">
        <v>291</v>
      </c>
      <c r="AB1397" s="84" t="s">
        <v>6375</v>
      </c>
      <c r="AC1397" s="54" t="s">
        <v>3370</v>
      </c>
      <c r="AD1397" s="54" t="s">
        <v>99</v>
      </c>
      <c r="AE1397" s="85" t="str">
        <f t="shared" si="57"/>
        <v>12</v>
      </c>
      <c r="AF1397" s="55">
        <v>0.57</v>
      </c>
      <c r="AG1397" s="56">
        <f t="shared" si="168"/>
        <v>0.798</v>
      </c>
      <c r="AH1397" s="55">
        <f t="shared" si="2"/>
        <v>-0.765</v>
      </c>
      <c r="AI1397" s="55">
        <f t="shared" si="9"/>
        <v>0.798</v>
      </c>
      <c r="AJ1397" s="41">
        <f t="shared" si="3"/>
        <v>0.3294117647</v>
      </c>
      <c r="AK1397" s="501"/>
      <c r="AL1397" s="501"/>
      <c r="AM1397" s="501"/>
      <c r="AN1397" s="501"/>
      <c r="AO1397" s="501"/>
      <c r="AP1397" s="501"/>
      <c r="AQ1397" s="501"/>
      <c r="AR1397" s="501"/>
    </row>
    <row r="1398" ht="15.75" customHeight="1">
      <c r="A1398" s="287"/>
      <c r="B1398" s="148" t="s">
        <v>45</v>
      </c>
      <c r="C1398" s="347" t="s">
        <v>6376</v>
      </c>
      <c r="D1398" s="87" t="s">
        <v>6377</v>
      </c>
      <c r="E1398" s="300">
        <v>1.0</v>
      </c>
      <c r="F1398" s="300">
        <v>0.0</v>
      </c>
      <c r="G1398" s="300" t="s">
        <v>47</v>
      </c>
      <c r="H1398" s="87" t="s">
        <v>6377</v>
      </c>
      <c r="I1398" s="230" t="s">
        <v>6378</v>
      </c>
      <c r="J1398" s="302"/>
      <c r="K1398" s="302"/>
      <c r="L1398" s="302"/>
      <c r="M1398" s="255"/>
      <c r="N1398" s="300">
        <v>1.0</v>
      </c>
      <c r="O1398" s="398">
        <v>1000.0</v>
      </c>
      <c r="P1398" s="303"/>
      <c r="Q1398" s="303"/>
      <c r="R1398" s="303"/>
      <c r="S1398" s="255"/>
      <c r="T1398" s="255"/>
      <c r="U1398" s="255"/>
      <c r="V1398" s="255"/>
      <c r="W1398" s="255"/>
      <c r="X1398" s="255"/>
      <c r="Y1398" s="277"/>
      <c r="Z1398" s="304">
        <v>7.25</v>
      </c>
      <c r="AA1398" s="300" t="s">
        <v>262</v>
      </c>
      <c r="AB1398" s="84" t="s">
        <v>6379</v>
      </c>
      <c r="AC1398" s="54" t="s">
        <v>3370</v>
      </c>
      <c r="AD1398" s="54" t="s">
        <v>1006</v>
      </c>
      <c r="AE1398" s="85" t="str">
        <f t="shared" si="57"/>
        <v>4</v>
      </c>
      <c r="AF1398" s="55">
        <v>4.82</v>
      </c>
      <c r="AG1398" s="56">
        <f t="shared" si="168"/>
        <v>6.748</v>
      </c>
      <c r="AH1398" s="55">
        <f t="shared" si="2"/>
        <v>-6.525</v>
      </c>
      <c r="AI1398" s="55">
        <f t="shared" si="9"/>
        <v>6.748</v>
      </c>
      <c r="AJ1398" s="41">
        <f t="shared" si="3"/>
        <v>0.3351724138</v>
      </c>
      <c r="AK1398" s="501"/>
      <c r="AL1398" s="501"/>
      <c r="AM1398" s="501"/>
      <c r="AN1398" s="501"/>
      <c r="AO1398" s="501"/>
      <c r="AP1398" s="501"/>
      <c r="AQ1398" s="501"/>
      <c r="AR1398" s="501"/>
    </row>
    <row r="1399" ht="15.75" customHeight="1">
      <c r="A1399" s="530"/>
      <c r="B1399" s="143" t="s">
        <v>45</v>
      </c>
      <c r="C1399" s="298" t="s">
        <v>6380</v>
      </c>
      <c r="D1399" s="299" t="s">
        <v>6381</v>
      </c>
      <c r="E1399" s="290">
        <v>0.0</v>
      </c>
      <c r="F1399" s="290">
        <v>0.0</v>
      </c>
      <c r="G1399" s="290" t="s">
        <v>86</v>
      </c>
      <c r="H1399" s="299" t="s">
        <v>6381</v>
      </c>
      <c r="I1399" s="117" t="s">
        <v>6382</v>
      </c>
      <c r="J1399" s="293"/>
      <c r="K1399" s="293"/>
      <c r="L1399" s="293"/>
      <c r="M1399" s="263"/>
      <c r="N1399" s="290">
        <v>0.0</v>
      </c>
      <c r="O1399" s="395">
        <v>0.0</v>
      </c>
      <c r="P1399" s="294"/>
      <c r="Q1399" s="294"/>
      <c r="R1399" s="294"/>
      <c r="S1399" s="263"/>
      <c r="T1399" s="263"/>
      <c r="U1399" s="263"/>
      <c r="V1399" s="263"/>
      <c r="W1399" s="263"/>
      <c r="X1399" s="263"/>
      <c r="Y1399" s="295"/>
      <c r="Z1399" s="296">
        <v>4.49</v>
      </c>
      <c r="AA1399" s="290" t="s">
        <v>262</v>
      </c>
      <c r="AB1399" s="71" t="s">
        <v>6383</v>
      </c>
      <c r="AC1399" s="72" t="s">
        <v>3370</v>
      </c>
      <c r="AD1399" s="72" t="s">
        <v>498</v>
      </c>
      <c r="AE1399" s="73" t="str">
        <f t="shared" si="57"/>
        <v>3</v>
      </c>
      <c r="AF1399" s="74">
        <v>2.95</v>
      </c>
      <c r="AG1399" s="80">
        <f>AF1399*0.44+AF1399</f>
        <v>4.248</v>
      </c>
      <c r="AH1399" s="55">
        <f t="shared" si="2"/>
        <v>-4.041</v>
      </c>
      <c r="AI1399" s="55">
        <f t="shared" si="9"/>
        <v>4.13</v>
      </c>
      <c r="AJ1399" s="41">
        <f t="shared" si="3"/>
        <v>0.3429844098</v>
      </c>
      <c r="AK1399" s="500"/>
      <c r="AL1399" s="500"/>
      <c r="AM1399" s="500"/>
      <c r="AN1399" s="500"/>
      <c r="AO1399" s="500"/>
      <c r="AP1399" s="500"/>
      <c r="AQ1399" s="500"/>
      <c r="AR1399" s="500"/>
    </row>
    <row r="1400" ht="15.75" customHeight="1">
      <c r="A1400" s="287"/>
      <c r="B1400" s="148" t="s">
        <v>45</v>
      </c>
      <c r="C1400" s="347" t="s">
        <v>6384</v>
      </c>
      <c r="D1400" s="87" t="s">
        <v>6385</v>
      </c>
      <c r="E1400" s="300">
        <v>1.0</v>
      </c>
      <c r="F1400" s="300">
        <v>0.0</v>
      </c>
      <c r="G1400" s="300" t="s">
        <v>47</v>
      </c>
      <c r="H1400" s="87" t="s">
        <v>6385</v>
      </c>
      <c r="I1400" s="230" t="s">
        <v>6386</v>
      </c>
      <c r="J1400" s="302"/>
      <c r="K1400" s="302"/>
      <c r="L1400" s="302"/>
      <c r="M1400" s="255"/>
      <c r="N1400" s="300">
        <v>1.0</v>
      </c>
      <c r="O1400" s="398">
        <v>1000.0</v>
      </c>
      <c r="P1400" s="303"/>
      <c r="Q1400" s="303"/>
      <c r="R1400" s="303"/>
      <c r="S1400" s="255"/>
      <c r="T1400" s="255"/>
      <c r="U1400" s="255"/>
      <c r="V1400" s="255"/>
      <c r="W1400" s="255"/>
      <c r="X1400" s="255"/>
      <c r="Y1400" s="277"/>
      <c r="Z1400" s="304">
        <v>1.89</v>
      </c>
      <c r="AA1400" s="300" t="s">
        <v>97</v>
      </c>
      <c r="AB1400" s="84" t="s">
        <v>6387</v>
      </c>
      <c r="AC1400" s="54" t="s">
        <v>3370</v>
      </c>
      <c r="AD1400" s="54" t="s">
        <v>92</v>
      </c>
      <c r="AE1400" s="85" t="str">
        <f t="shared" si="57"/>
        <v>6</v>
      </c>
      <c r="AF1400" s="55">
        <v>1.23</v>
      </c>
      <c r="AG1400" s="56">
        <f>AF1400*0.42+AF1400</f>
        <v>1.7466</v>
      </c>
      <c r="AH1400" s="55">
        <f t="shared" si="2"/>
        <v>-1.701</v>
      </c>
      <c r="AI1400" s="55">
        <f t="shared" si="9"/>
        <v>1.722</v>
      </c>
      <c r="AJ1400" s="41">
        <f t="shared" si="3"/>
        <v>0.3492063492</v>
      </c>
      <c r="AK1400" s="501"/>
      <c r="AL1400" s="501"/>
      <c r="AM1400" s="501"/>
      <c r="AN1400" s="501"/>
      <c r="AO1400" s="501"/>
      <c r="AP1400" s="501"/>
      <c r="AQ1400" s="501"/>
      <c r="AR1400" s="501"/>
    </row>
    <row r="1401" ht="15.75" customHeight="1">
      <c r="A1401" s="287"/>
      <c r="B1401" s="148" t="s">
        <v>45</v>
      </c>
      <c r="C1401" s="347" t="s">
        <v>6388</v>
      </c>
      <c r="D1401" s="87" t="s">
        <v>6389</v>
      </c>
      <c r="E1401" s="300">
        <v>1.0</v>
      </c>
      <c r="F1401" s="300">
        <v>0.0</v>
      </c>
      <c r="G1401" s="300" t="s">
        <v>47</v>
      </c>
      <c r="H1401" s="87" t="s">
        <v>6389</v>
      </c>
      <c r="I1401" s="230" t="s">
        <v>6390</v>
      </c>
      <c r="J1401" s="302"/>
      <c r="K1401" s="302"/>
      <c r="L1401" s="302"/>
      <c r="M1401" s="255"/>
      <c r="N1401" s="300">
        <v>1.0</v>
      </c>
      <c r="O1401" s="398">
        <v>1000.0</v>
      </c>
      <c r="P1401" s="303"/>
      <c r="Q1401" s="303"/>
      <c r="R1401" s="303"/>
      <c r="S1401" s="255"/>
      <c r="T1401" s="255"/>
      <c r="U1401" s="255"/>
      <c r="V1401" s="255"/>
      <c r="W1401" s="255"/>
      <c r="X1401" s="255"/>
      <c r="Y1401" s="277"/>
      <c r="Z1401" s="304">
        <v>0.75</v>
      </c>
      <c r="AA1401" s="300" t="s">
        <v>97</v>
      </c>
      <c r="AB1401" s="84" t="s">
        <v>6391</v>
      </c>
      <c r="AC1401" s="54" t="s">
        <v>3370</v>
      </c>
      <c r="AD1401" s="54" t="s">
        <v>99</v>
      </c>
      <c r="AE1401" s="85" t="str">
        <f t="shared" si="57"/>
        <v>12</v>
      </c>
      <c r="AF1401" s="55">
        <v>0.49</v>
      </c>
      <c r="AG1401" s="56">
        <f t="shared" ref="AG1401:AG1402" si="169">AF1401*0.4+AF1401</f>
        <v>0.686</v>
      </c>
      <c r="AH1401" s="55">
        <f t="shared" si="2"/>
        <v>-0.675</v>
      </c>
      <c r="AI1401" s="55">
        <f t="shared" si="9"/>
        <v>0.686</v>
      </c>
      <c r="AJ1401" s="41">
        <f t="shared" si="3"/>
        <v>0.3466666667</v>
      </c>
      <c r="AK1401" s="501"/>
      <c r="AL1401" s="501"/>
      <c r="AM1401" s="501"/>
      <c r="AN1401" s="501"/>
      <c r="AO1401" s="501"/>
      <c r="AP1401" s="501"/>
      <c r="AQ1401" s="501"/>
      <c r="AR1401" s="501"/>
    </row>
    <row r="1402" ht="15.75" customHeight="1">
      <c r="A1402" s="530"/>
      <c r="B1402" s="143" t="s">
        <v>45</v>
      </c>
      <c r="C1402" s="298" t="s">
        <v>6392</v>
      </c>
      <c r="D1402" s="299" t="s">
        <v>6393</v>
      </c>
      <c r="E1402" s="290">
        <v>0.0</v>
      </c>
      <c r="F1402" s="290">
        <v>0.0</v>
      </c>
      <c r="G1402" s="290" t="s">
        <v>86</v>
      </c>
      <c r="H1402" s="299" t="s">
        <v>6393</v>
      </c>
      <c r="I1402" s="117" t="s">
        <v>6394</v>
      </c>
      <c r="J1402" s="293"/>
      <c r="K1402" s="293"/>
      <c r="L1402" s="293"/>
      <c r="M1402" s="263"/>
      <c r="N1402" s="290">
        <v>0.0</v>
      </c>
      <c r="O1402" s="395">
        <v>0.0</v>
      </c>
      <c r="P1402" s="294"/>
      <c r="Q1402" s="294"/>
      <c r="R1402" s="294"/>
      <c r="S1402" s="263"/>
      <c r="T1402" s="263"/>
      <c r="U1402" s="263"/>
      <c r="V1402" s="263"/>
      <c r="W1402" s="263"/>
      <c r="X1402" s="263"/>
      <c r="Y1402" s="295"/>
      <c r="Z1402" s="296">
        <v>3.5</v>
      </c>
      <c r="AA1402" s="290" t="s">
        <v>417</v>
      </c>
      <c r="AB1402" s="71" t="s">
        <v>6395</v>
      </c>
      <c r="AC1402" s="72" t="s">
        <v>3370</v>
      </c>
      <c r="AD1402" s="72" t="s">
        <v>498</v>
      </c>
      <c r="AE1402" s="73" t="str">
        <f t="shared" si="57"/>
        <v>3</v>
      </c>
      <c r="AF1402" s="74">
        <v>0.75</v>
      </c>
      <c r="AG1402" s="75">
        <f t="shared" si="169"/>
        <v>1.05</v>
      </c>
      <c r="AH1402" s="55">
        <f t="shared" si="2"/>
        <v>-3.15</v>
      </c>
      <c r="AI1402" s="55">
        <f t="shared" si="9"/>
        <v>1.05</v>
      </c>
      <c r="AJ1402" s="41">
        <f t="shared" si="3"/>
        <v>0.7857142857</v>
      </c>
      <c r="AK1402" s="501"/>
      <c r="AL1402" s="501"/>
      <c r="AM1402" s="501"/>
      <c r="AN1402" s="501"/>
      <c r="AO1402" s="501"/>
      <c r="AP1402" s="501"/>
      <c r="AQ1402" s="501"/>
      <c r="AR1402" s="501"/>
    </row>
    <row r="1403" ht="15.75" customHeight="1">
      <c r="A1403" s="530"/>
      <c r="B1403" s="143" t="s">
        <v>45</v>
      </c>
      <c r="C1403" s="298" t="s">
        <v>6396</v>
      </c>
      <c r="D1403" s="299" t="s">
        <v>6397</v>
      </c>
      <c r="E1403" s="290">
        <v>0.0</v>
      </c>
      <c r="F1403" s="290">
        <v>0.0</v>
      </c>
      <c r="G1403" s="290" t="s">
        <v>86</v>
      </c>
      <c r="H1403" s="299" t="s">
        <v>6397</v>
      </c>
      <c r="I1403" s="117" t="s">
        <v>6398</v>
      </c>
      <c r="J1403" s="293"/>
      <c r="K1403" s="293"/>
      <c r="L1403" s="293"/>
      <c r="M1403" s="263"/>
      <c r="N1403" s="290">
        <v>0.0</v>
      </c>
      <c r="O1403" s="395">
        <v>0.0</v>
      </c>
      <c r="P1403" s="294"/>
      <c r="Q1403" s="294"/>
      <c r="R1403" s="294"/>
      <c r="S1403" s="263"/>
      <c r="T1403" s="263"/>
      <c r="U1403" s="263"/>
      <c r="V1403" s="263"/>
      <c r="W1403" s="263"/>
      <c r="X1403" s="263"/>
      <c r="Y1403" s="295"/>
      <c r="Z1403" s="296">
        <v>4.0</v>
      </c>
      <c r="AA1403" s="290" t="s">
        <v>417</v>
      </c>
      <c r="AB1403" s="71" t="s">
        <v>6399</v>
      </c>
      <c r="AC1403" s="72" t="s">
        <v>3370</v>
      </c>
      <c r="AD1403" s="72" t="s">
        <v>1006</v>
      </c>
      <c r="AE1403" s="73" t="str">
        <f t="shared" si="57"/>
        <v>4</v>
      </c>
      <c r="AF1403" s="74">
        <v>1.0</v>
      </c>
      <c r="AG1403" s="75">
        <f>AF1403*2.5+AF1403</f>
        <v>3.5</v>
      </c>
      <c r="AH1403" s="55">
        <f t="shared" si="2"/>
        <v>-3.6</v>
      </c>
      <c r="AI1403" s="55">
        <f t="shared" si="9"/>
        <v>1.4</v>
      </c>
      <c r="AJ1403" s="41">
        <f t="shared" si="3"/>
        <v>0.75</v>
      </c>
      <c r="AK1403" s="501"/>
      <c r="AL1403" s="501"/>
      <c r="AM1403" s="501"/>
      <c r="AN1403" s="501"/>
      <c r="AO1403" s="501"/>
      <c r="AP1403" s="501"/>
      <c r="AQ1403" s="501"/>
      <c r="AR1403" s="501"/>
    </row>
    <row r="1404" ht="15.75" customHeight="1">
      <c r="A1404" s="530"/>
      <c r="B1404" s="143" t="s">
        <v>45</v>
      </c>
      <c r="C1404" s="298" t="s">
        <v>6400</v>
      </c>
      <c r="D1404" s="299" t="s">
        <v>6401</v>
      </c>
      <c r="E1404" s="290">
        <v>0.0</v>
      </c>
      <c r="F1404" s="290">
        <v>0.0</v>
      </c>
      <c r="G1404" s="290" t="s">
        <v>86</v>
      </c>
      <c r="H1404" s="299" t="s">
        <v>6401</v>
      </c>
      <c r="I1404" s="117" t="s">
        <v>6402</v>
      </c>
      <c r="J1404" s="293"/>
      <c r="K1404" s="293"/>
      <c r="L1404" s="293"/>
      <c r="M1404" s="263"/>
      <c r="N1404" s="290">
        <v>0.0</v>
      </c>
      <c r="O1404" s="395">
        <v>0.0</v>
      </c>
      <c r="P1404" s="294"/>
      <c r="Q1404" s="294"/>
      <c r="R1404" s="294"/>
      <c r="S1404" s="263"/>
      <c r="T1404" s="263"/>
      <c r="U1404" s="263"/>
      <c r="V1404" s="263"/>
      <c r="W1404" s="263"/>
      <c r="X1404" s="263"/>
      <c r="Y1404" s="295"/>
      <c r="Z1404" s="296">
        <v>0.69</v>
      </c>
      <c r="AA1404" s="290" t="s">
        <v>167</v>
      </c>
      <c r="AB1404" s="71" t="s">
        <v>6403</v>
      </c>
      <c r="AC1404" s="72" t="s">
        <v>3370</v>
      </c>
      <c r="AD1404" s="72" t="s">
        <v>199</v>
      </c>
      <c r="AE1404" s="73" t="str">
        <f t="shared" si="57"/>
        <v>24</v>
      </c>
      <c r="AF1404" s="74">
        <v>0.48</v>
      </c>
      <c r="AG1404" s="75">
        <f t="shared" ref="AG1404:AG1407" si="170">AF1404*0.4+AF1404</f>
        <v>0.672</v>
      </c>
      <c r="AH1404" s="74">
        <f t="shared" si="2"/>
        <v>-0.621</v>
      </c>
      <c r="AI1404" s="74">
        <f t="shared" si="9"/>
        <v>0.672</v>
      </c>
      <c r="AJ1404" s="41">
        <f t="shared" si="3"/>
        <v>0.3043478261</v>
      </c>
      <c r="AK1404" s="500"/>
      <c r="AL1404" s="500"/>
      <c r="AM1404" s="500"/>
      <c r="AN1404" s="500"/>
      <c r="AO1404" s="500"/>
      <c r="AP1404" s="500"/>
      <c r="AQ1404" s="500"/>
      <c r="AR1404" s="500"/>
    </row>
    <row r="1405" ht="15.75" customHeight="1">
      <c r="A1405" s="287"/>
      <c r="B1405" s="148" t="s">
        <v>45</v>
      </c>
      <c r="C1405" s="347" t="s">
        <v>6404</v>
      </c>
      <c r="D1405" s="87" t="s">
        <v>6405</v>
      </c>
      <c r="E1405" s="300">
        <v>1.0</v>
      </c>
      <c r="F1405" s="300">
        <v>0.0</v>
      </c>
      <c r="G1405" s="300" t="s">
        <v>47</v>
      </c>
      <c r="H1405" s="87" t="s">
        <v>6405</v>
      </c>
      <c r="I1405" s="230" t="s">
        <v>6406</v>
      </c>
      <c r="J1405" s="302"/>
      <c r="K1405" s="302"/>
      <c r="L1405" s="302"/>
      <c r="M1405" s="255"/>
      <c r="N1405" s="300">
        <v>1.0</v>
      </c>
      <c r="O1405" s="398">
        <v>1000.0</v>
      </c>
      <c r="P1405" s="303"/>
      <c r="Q1405" s="303"/>
      <c r="R1405" s="303"/>
      <c r="S1405" s="255"/>
      <c r="T1405" s="255"/>
      <c r="U1405" s="255"/>
      <c r="V1405" s="255"/>
      <c r="W1405" s="255"/>
      <c r="X1405" s="255"/>
      <c r="Y1405" s="277"/>
      <c r="Z1405" s="304">
        <v>1.25</v>
      </c>
      <c r="AA1405" s="300" t="s">
        <v>262</v>
      </c>
      <c r="AB1405" s="84" t="s">
        <v>6407</v>
      </c>
      <c r="AC1405" s="54" t="s">
        <v>3370</v>
      </c>
      <c r="AD1405" s="54" t="s">
        <v>199</v>
      </c>
      <c r="AE1405" s="85" t="str">
        <f t="shared" si="57"/>
        <v>24</v>
      </c>
      <c r="AF1405" s="55">
        <v>0.81</v>
      </c>
      <c r="AG1405" s="56">
        <f t="shared" si="170"/>
        <v>1.134</v>
      </c>
      <c r="AH1405" s="55">
        <f t="shared" si="2"/>
        <v>-1.125</v>
      </c>
      <c r="AI1405" s="55">
        <f t="shared" si="9"/>
        <v>1.134</v>
      </c>
      <c r="AJ1405" s="41">
        <f t="shared" si="3"/>
        <v>0.352</v>
      </c>
      <c r="AK1405" s="501"/>
      <c r="AL1405" s="501"/>
      <c r="AM1405" s="501"/>
      <c r="AN1405" s="501"/>
      <c r="AO1405" s="501"/>
      <c r="AP1405" s="501"/>
      <c r="AQ1405" s="501"/>
      <c r="AR1405" s="501"/>
    </row>
    <row r="1406" ht="15.75" customHeight="1">
      <c r="A1406" s="556"/>
      <c r="B1406" s="186" t="s">
        <v>45</v>
      </c>
      <c r="C1406" s="388" t="s">
        <v>6408</v>
      </c>
      <c r="D1406" s="315" t="s">
        <v>6409</v>
      </c>
      <c r="E1406" s="305">
        <v>1.0</v>
      </c>
      <c r="F1406" s="305">
        <v>0.0</v>
      </c>
      <c r="G1406" s="305" t="s">
        <v>47</v>
      </c>
      <c r="H1406" s="315" t="s">
        <v>6409</v>
      </c>
      <c r="I1406" s="557" t="s">
        <v>6410</v>
      </c>
      <c r="J1406" s="308"/>
      <c r="K1406" s="308"/>
      <c r="L1406" s="308"/>
      <c r="M1406" s="258"/>
      <c r="N1406" s="305">
        <v>1.0</v>
      </c>
      <c r="O1406" s="394">
        <v>1000.0</v>
      </c>
      <c r="P1406" s="309"/>
      <c r="Q1406" s="309"/>
      <c r="R1406" s="309"/>
      <c r="S1406" s="258"/>
      <c r="T1406" s="258"/>
      <c r="U1406" s="258"/>
      <c r="V1406" s="258"/>
      <c r="W1406" s="258"/>
      <c r="X1406" s="258"/>
      <c r="Y1406" s="310"/>
      <c r="Z1406" s="311">
        <v>5.29</v>
      </c>
      <c r="AA1406" s="305" t="s">
        <v>417</v>
      </c>
      <c r="AB1406" s="312"/>
      <c r="AC1406" s="93" t="s">
        <v>3370</v>
      </c>
      <c r="AD1406" s="93" t="s">
        <v>498</v>
      </c>
      <c r="AE1406" s="558" t="str">
        <f t="shared" si="57"/>
        <v>3</v>
      </c>
      <c r="AF1406" s="39">
        <v>3.42</v>
      </c>
      <c r="AG1406" s="75">
        <f t="shared" si="170"/>
        <v>4.788</v>
      </c>
      <c r="AH1406" s="39">
        <f t="shared" si="2"/>
        <v>-4.761</v>
      </c>
      <c r="AI1406" s="39">
        <f t="shared" si="9"/>
        <v>4.788</v>
      </c>
      <c r="AJ1406" s="41">
        <f t="shared" si="3"/>
        <v>0.3534971645</v>
      </c>
      <c r="AK1406" s="502"/>
      <c r="AL1406" s="502"/>
      <c r="AM1406" s="502"/>
      <c r="AN1406" s="502"/>
      <c r="AO1406" s="502"/>
      <c r="AP1406" s="502"/>
      <c r="AQ1406" s="502"/>
      <c r="AR1406" s="502"/>
    </row>
    <row r="1407" ht="15.75" customHeight="1">
      <c r="A1407" s="530"/>
      <c r="B1407" s="143" t="s">
        <v>45</v>
      </c>
      <c r="C1407" s="298" t="s">
        <v>6411</v>
      </c>
      <c r="D1407" s="299" t="s">
        <v>6412</v>
      </c>
      <c r="E1407" s="290">
        <v>0.0</v>
      </c>
      <c r="F1407" s="290">
        <v>0.0</v>
      </c>
      <c r="G1407" s="290" t="s">
        <v>86</v>
      </c>
      <c r="H1407" s="299" t="s">
        <v>6412</v>
      </c>
      <c r="I1407" s="457" t="s">
        <v>6413</v>
      </c>
      <c r="J1407" s="293"/>
      <c r="K1407" s="293"/>
      <c r="L1407" s="293"/>
      <c r="M1407" s="263"/>
      <c r="N1407" s="290">
        <v>0.0</v>
      </c>
      <c r="O1407" s="395">
        <v>0.0</v>
      </c>
      <c r="P1407" s="294"/>
      <c r="Q1407" s="294"/>
      <c r="R1407" s="294"/>
      <c r="S1407" s="263"/>
      <c r="T1407" s="263"/>
      <c r="U1407" s="263"/>
      <c r="V1407" s="263"/>
      <c r="W1407" s="263"/>
      <c r="X1407" s="263"/>
      <c r="Y1407" s="295"/>
      <c r="Z1407" s="296">
        <v>0.45</v>
      </c>
      <c r="AA1407" s="290" t="s">
        <v>167</v>
      </c>
      <c r="AB1407" s="71" t="s">
        <v>6414</v>
      </c>
      <c r="AC1407" s="72" t="s">
        <v>3370</v>
      </c>
      <c r="AD1407" s="72" t="s">
        <v>133</v>
      </c>
      <c r="AE1407" s="73" t="str">
        <f t="shared" si="57"/>
        <v>48</v>
      </c>
      <c r="AF1407" s="74">
        <v>0.3</v>
      </c>
      <c r="AG1407" s="75">
        <f t="shared" si="170"/>
        <v>0.42</v>
      </c>
      <c r="AH1407" s="55">
        <f t="shared" si="2"/>
        <v>-0.405</v>
      </c>
      <c r="AI1407" s="55">
        <f t="shared" si="9"/>
        <v>0.42</v>
      </c>
      <c r="AJ1407" s="41">
        <f t="shared" si="3"/>
        <v>0.3333333333</v>
      </c>
      <c r="AK1407" s="501"/>
      <c r="AL1407" s="501"/>
      <c r="AM1407" s="501"/>
      <c r="AN1407" s="501"/>
      <c r="AO1407" s="501"/>
      <c r="AP1407" s="501"/>
      <c r="AQ1407" s="501"/>
      <c r="AR1407" s="501"/>
    </row>
    <row r="1408" ht="15.75" customHeight="1">
      <c r="A1408" s="530"/>
      <c r="B1408" s="143" t="s">
        <v>45</v>
      </c>
      <c r="C1408" s="298" t="s">
        <v>6415</v>
      </c>
      <c r="D1408" s="299" t="s">
        <v>6416</v>
      </c>
      <c r="E1408" s="290">
        <v>0.0</v>
      </c>
      <c r="F1408" s="290">
        <v>0.0</v>
      </c>
      <c r="G1408" s="290" t="s">
        <v>86</v>
      </c>
      <c r="H1408" s="299" t="s">
        <v>6416</v>
      </c>
      <c r="I1408" s="117" t="s">
        <v>6417</v>
      </c>
      <c r="J1408" s="293"/>
      <c r="K1408" s="293"/>
      <c r="L1408" s="293"/>
      <c r="M1408" s="263"/>
      <c r="N1408" s="290">
        <v>0.0</v>
      </c>
      <c r="O1408" s="395">
        <v>0.0</v>
      </c>
      <c r="P1408" s="294"/>
      <c r="Q1408" s="294"/>
      <c r="R1408" s="294"/>
      <c r="S1408" s="263"/>
      <c r="T1408" s="263"/>
      <c r="U1408" s="263"/>
      <c r="V1408" s="263"/>
      <c r="W1408" s="263"/>
      <c r="X1408" s="263"/>
      <c r="Y1408" s="295"/>
      <c r="Z1408" s="296">
        <v>0.85</v>
      </c>
      <c r="AA1408" s="290" t="s">
        <v>256</v>
      </c>
      <c r="AB1408" s="71" t="s">
        <v>6418</v>
      </c>
      <c r="AC1408" s="72" t="s">
        <v>3370</v>
      </c>
      <c r="AD1408" s="72" t="s">
        <v>99</v>
      </c>
      <c r="AE1408" s="73" t="str">
        <f t="shared" si="57"/>
        <v>12</v>
      </c>
      <c r="AF1408" s="74">
        <v>0.54</v>
      </c>
      <c r="AG1408" s="75">
        <f>AF1408*0.46+AF1408</f>
        <v>0.7884</v>
      </c>
      <c r="AH1408" s="74">
        <f t="shared" si="2"/>
        <v>-0.765</v>
      </c>
      <c r="AI1408" s="74">
        <f t="shared" si="9"/>
        <v>0.756</v>
      </c>
      <c r="AJ1408" s="41">
        <f t="shared" si="3"/>
        <v>0.3647058824</v>
      </c>
      <c r="AK1408" s="500"/>
      <c r="AL1408" s="500"/>
      <c r="AM1408" s="500"/>
      <c r="AN1408" s="500"/>
      <c r="AO1408" s="500"/>
      <c r="AP1408" s="500"/>
      <c r="AQ1408" s="500"/>
      <c r="AR1408" s="500"/>
    </row>
    <row r="1409" ht="15.75" customHeight="1">
      <c r="A1409" s="287"/>
      <c r="B1409" s="148" t="s">
        <v>45</v>
      </c>
      <c r="C1409" s="347" t="s">
        <v>6419</v>
      </c>
      <c r="D1409" s="87" t="s">
        <v>6420</v>
      </c>
      <c r="E1409" s="300">
        <v>1.0</v>
      </c>
      <c r="F1409" s="300">
        <v>0.0</v>
      </c>
      <c r="G1409" s="300" t="s">
        <v>47</v>
      </c>
      <c r="H1409" s="87" t="s">
        <v>6420</v>
      </c>
      <c r="I1409" s="230" t="s">
        <v>6421</v>
      </c>
      <c r="J1409" s="302"/>
      <c r="K1409" s="302"/>
      <c r="L1409" s="302"/>
      <c r="M1409" s="255"/>
      <c r="N1409" s="300">
        <v>1.0</v>
      </c>
      <c r="O1409" s="398">
        <v>1000.0</v>
      </c>
      <c r="P1409" s="303"/>
      <c r="Q1409" s="303"/>
      <c r="R1409" s="303"/>
      <c r="S1409" s="255"/>
      <c r="T1409" s="255"/>
      <c r="U1409" s="255"/>
      <c r="V1409" s="255"/>
      <c r="W1409" s="255"/>
      <c r="X1409" s="255"/>
      <c r="Y1409" s="277"/>
      <c r="Z1409" s="304">
        <v>1.09</v>
      </c>
      <c r="AA1409" s="300" t="s">
        <v>256</v>
      </c>
      <c r="AB1409" s="84" t="s">
        <v>6422</v>
      </c>
      <c r="AC1409" s="54" t="s">
        <v>3370</v>
      </c>
      <c r="AD1409" s="54" t="s">
        <v>92</v>
      </c>
      <c r="AE1409" s="85" t="str">
        <f t="shared" si="57"/>
        <v>6</v>
      </c>
      <c r="AF1409" s="55">
        <v>0.72</v>
      </c>
      <c r="AG1409" s="56">
        <f t="shared" ref="AG1409:AG1411" si="171">AF1409*0.4+AF1409</f>
        <v>1.008</v>
      </c>
      <c r="AH1409" s="55">
        <f t="shared" si="2"/>
        <v>-0.981</v>
      </c>
      <c r="AI1409" s="55">
        <f t="shared" si="9"/>
        <v>1.008</v>
      </c>
      <c r="AJ1409" s="41">
        <f t="shared" si="3"/>
        <v>0.3394495413</v>
      </c>
      <c r="AK1409" s="501"/>
      <c r="AL1409" s="501"/>
      <c r="AM1409" s="501"/>
      <c r="AN1409" s="501"/>
      <c r="AO1409" s="501"/>
      <c r="AP1409" s="501"/>
      <c r="AQ1409" s="501"/>
      <c r="AR1409" s="501"/>
    </row>
    <row r="1410" ht="15.75" customHeight="1">
      <c r="A1410" s="530"/>
      <c r="B1410" s="143" t="s">
        <v>45</v>
      </c>
      <c r="C1410" s="298" t="s">
        <v>6423</v>
      </c>
      <c r="D1410" s="299" t="s">
        <v>6424</v>
      </c>
      <c r="E1410" s="290">
        <v>0.0</v>
      </c>
      <c r="F1410" s="290">
        <v>0.0</v>
      </c>
      <c r="G1410" s="290" t="s">
        <v>86</v>
      </c>
      <c r="H1410" s="299" t="s">
        <v>6424</v>
      </c>
      <c r="I1410" s="117" t="s">
        <v>6425</v>
      </c>
      <c r="J1410" s="293"/>
      <c r="K1410" s="293"/>
      <c r="L1410" s="293"/>
      <c r="M1410" s="263"/>
      <c r="N1410" s="290">
        <v>0.0</v>
      </c>
      <c r="O1410" s="395">
        <v>0.0</v>
      </c>
      <c r="P1410" s="294"/>
      <c r="Q1410" s="294"/>
      <c r="R1410" s="294"/>
      <c r="S1410" s="263"/>
      <c r="T1410" s="263"/>
      <c r="U1410" s="263"/>
      <c r="V1410" s="263"/>
      <c r="W1410" s="263"/>
      <c r="X1410" s="263"/>
      <c r="Y1410" s="295"/>
      <c r="Z1410" s="296">
        <v>0.99</v>
      </c>
      <c r="AA1410" s="290" t="s">
        <v>367</v>
      </c>
      <c r="AB1410" s="71" t="s">
        <v>6426</v>
      </c>
      <c r="AC1410" s="72" t="s">
        <v>3370</v>
      </c>
      <c r="AD1410" s="72" t="s">
        <v>99</v>
      </c>
      <c r="AE1410" s="73" t="str">
        <f t="shared" si="57"/>
        <v>12</v>
      </c>
      <c r="AF1410" s="74">
        <v>0.64</v>
      </c>
      <c r="AG1410" s="56">
        <f t="shared" si="171"/>
        <v>0.896</v>
      </c>
      <c r="AH1410" s="74">
        <f t="shared" si="2"/>
        <v>-0.891</v>
      </c>
      <c r="AI1410" s="74">
        <f t="shared" si="9"/>
        <v>0.896</v>
      </c>
      <c r="AJ1410" s="41">
        <f t="shared" si="3"/>
        <v>0.3535353535</v>
      </c>
      <c r="AK1410" s="500"/>
      <c r="AL1410" s="500"/>
      <c r="AM1410" s="500"/>
      <c r="AN1410" s="500"/>
      <c r="AO1410" s="500"/>
      <c r="AP1410" s="500"/>
      <c r="AQ1410" s="500"/>
      <c r="AR1410" s="500"/>
    </row>
    <row r="1411" ht="15.75" customHeight="1">
      <c r="A1411" s="287"/>
      <c r="B1411" s="148" t="s">
        <v>45</v>
      </c>
      <c r="C1411" s="347" t="s">
        <v>6427</v>
      </c>
      <c r="D1411" s="87" t="s">
        <v>6428</v>
      </c>
      <c r="E1411" s="300">
        <v>1.0</v>
      </c>
      <c r="F1411" s="300">
        <v>0.0</v>
      </c>
      <c r="G1411" s="300" t="s">
        <v>47</v>
      </c>
      <c r="H1411" s="87" t="s">
        <v>6428</v>
      </c>
      <c r="I1411" s="230" t="s">
        <v>6429</v>
      </c>
      <c r="J1411" s="302"/>
      <c r="K1411" s="302"/>
      <c r="L1411" s="302"/>
      <c r="M1411" s="255"/>
      <c r="N1411" s="300">
        <v>1.0</v>
      </c>
      <c r="O1411" s="398">
        <v>1000.0</v>
      </c>
      <c r="P1411" s="303"/>
      <c r="Q1411" s="303"/>
      <c r="R1411" s="303"/>
      <c r="S1411" s="255"/>
      <c r="T1411" s="255"/>
      <c r="U1411" s="255"/>
      <c r="V1411" s="255"/>
      <c r="W1411" s="255"/>
      <c r="X1411" s="255"/>
      <c r="Y1411" s="277"/>
      <c r="Z1411" s="304">
        <v>0.89</v>
      </c>
      <c r="AA1411" s="300" t="s">
        <v>262</v>
      </c>
      <c r="AB1411" s="84" t="s">
        <v>6430</v>
      </c>
      <c r="AC1411" s="54" t="s">
        <v>3370</v>
      </c>
      <c r="AD1411" s="54" t="s">
        <v>99</v>
      </c>
      <c r="AE1411" s="85" t="str">
        <f t="shared" si="57"/>
        <v>12</v>
      </c>
      <c r="AF1411" s="55">
        <v>0.59</v>
      </c>
      <c r="AG1411" s="56">
        <f t="shared" si="171"/>
        <v>0.826</v>
      </c>
      <c r="AH1411" s="55">
        <f t="shared" si="2"/>
        <v>-0.801</v>
      </c>
      <c r="AI1411" s="55">
        <f t="shared" si="9"/>
        <v>0.826</v>
      </c>
      <c r="AJ1411" s="41">
        <f t="shared" si="3"/>
        <v>0.3370786517</v>
      </c>
      <c r="AK1411" s="501"/>
      <c r="AL1411" s="501"/>
      <c r="AM1411" s="501"/>
      <c r="AN1411" s="501"/>
      <c r="AO1411" s="501"/>
      <c r="AP1411" s="501"/>
      <c r="AQ1411" s="501"/>
      <c r="AR1411" s="501"/>
    </row>
    <row r="1412" ht="15.75" customHeight="1">
      <c r="A1412" s="287"/>
      <c r="B1412" s="148" t="s">
        <v>45</v>
      </c>
      <c r="C1412" s="347" t="s">
        <v>6431</v>
      </c>
      <c r="D1412" s="87" t="s">
        <v>6432</v>
      </c>
      <c r="E1412" s="300">
        <v>1.0</v>
      </c>
      <c r="F1412" s="300">
        <v>0.0</v>
      </c>
      <c r="G1412" s="300" t="s">
        <v>47</v>
      </c>
      <c r="H1412" s="87" t="s">
        <v>6433</v>
      </c>
      <c r="I1412" s="230" t="s">
        <v>6434</v>
      </c>
      <c r="J1412" s="302"/>
      <c r="K1412" s="302"/>
      <c r="L1412" s="302"/>
      <c r="M1412" s="255"/>
      <c r="N1412" s="300">
        <v>1.0</v>
      </c>
      <c r="O1412" s="398">
        <v>1000.0</v>
      </c>
      <c r="P1412" s="303"/>
      <c r="Q1412" s="303"/>
      <c r="R1412" s="303"/>
      <c r="S1412" s="255"/>
      <c r="T1412" s="255"/>
      <c r="U1412" s="255"/>
      <c r="V1412" s="255"/>
      <c r="W1412" s="255"/>
      <c r="X1412" s="255"/>
      <c r="Y1412" s="277"/>
      <c r="Z1412" s="304">
        <v>1.49</v>
      </c>
      <c r="AA1412" s="300" t="s">
        <v>262</v>
      </c>
      <c r="AB1412" s="84" t="s">
        <v>6435</v>
      </c>
      <c r="AC1412" s="54" t="s">
        <v>3370</v>
      </c>
      <c r="AD1412" s="54" t="s">
        <v>99</v>
      </c>
      <c r="AE1412" s="85" t="str">
        <f t="shared" si="57"/>
        <v>12</v>
      </c>
      <c r="AF1412" s="55">
        <v>0.95</v>
      </c>
      <c r="AG1412" s="56">
        <v>1.35</v>
      </c>
      <c r="AH1412" s="55">
        <f t="shared" si="2"/>
        <v>-1.341</v>
      </c>
      <c r="AI1412" s="55">
        <f t="shared" si="9"/>
        <v>1.33</v>
      </c>
      <c r="AJ1412" s="41">
        <f t="shared" si="3"/>
        <v>0.3624161074</v>
      </c>
      <c r="AK1412" s="501"/>
      <c r="AL1412" s="501"/>
      <c r="AM1412" s="501"/>
      <c r="AN1412" s="501"/>
      <c r="AO1412" s="501"/>
      <c r="AP1412" s="501"/>
      <c r="AQ1412" s="501"/>
      <c r="AR1412" s="501"/>
    </row>
    <row r="1413" ht="15.75" customHeight="1">
      <c r="A1413" s="287"/>
      <c r="B1413" s="148" t="s">
        <v>45</v>
      </c>
      <c r="C1413" s="347" t="s">
        <v>6436</v>
      </c>
      <c r="D1413" s="87" t="s">
        <v>6437</v>
      </c>
      <c r="E1413" s="300">
        <v>1.0</v>
      </c>
      <c r="F1413" s="300">
        <v>0.0</v>
      </c>
      <c r="G1413" s="300" t="s">
        <v>47</v>
      </c>
      <c r="H1413" s="87" t="s">
        <v>6438</v>
      </c>
      <c r="I1413" s="230" t="s">
        <v>6439</v>
      </c>
      <c r="J1413" s="302"/>
      <c r="K1413" s="302"/>
      <c r="L1413" s="302"/>
      <c r="M1413" s="255"/>
      <c r="N1413" s="300">
        <v>1.0</v>
      </c>
      <c r="O1413" s="398">
        <v>1000.0</v>
      </c>
      <c r="P1413" s="303"/>
      <c r="Q1413" s="303"/>
      <c r="R1413" s="303"/>
      <c r="S1413" s="255"/>
      <c r="T1413" s="255"/>
      <c r="U1413" s="255"/>
      <c r="V1413" s="255"/>
      <c r="W1413" s="255"/>
      <c r="X1413" s="255"/>
      <c r="Y1413" s="277"/>
      <c r="Z1413" s="304">
        <v>1.05</v>
      </c>
      <c r="AA1413" s="300" t="s">
        <v>262</v>
      </c>
      <c r="AB1413" s="84" t="s">
        <v>6440</v>
      </c>
      <c r="AC1413" s="54" t="s">
        <v>3370</v>
      </c>
      <c r="AD1413" s="54" t="s">
        <v>99</v>
      </c>
      <c r="AE1413" s="85" t="str">
        <f t="shared" si="57"/>
        <v>12</v>
      </c>
      <c r="AF1413" s="55">
        <v>0.67</v>
      </c>
      <c r="AG1413" s="56">
        <f t="shared" ref="AG1413:AG1415" si="172">AF1413*0.4+AF1413</f>
        <v>0.938</v>
      </c>
      <c r="AH1413" s="55">
        <f t="shared" si="2"/>
        <v>-0.945</v>
      </c>
      <c r="AI1413" s="55">
        <f t="shared" si="9"/>
        <v>0.938</v>
      </c>
      <c r="AJ1413" s="41">
        <f t="shared" si="3"/>
        <v>0.3619047619</v>
      </c>
      <c r="AK1413" s="501"/>
      <c r="AL1413" s="501"/>
      <c r="AM1413" s="501"/>
      <c r="AN1413" s="501"/>
      <c r="AO1413" s="501"/>
      <c r="AP1413" s="501"/>
      <c r="AQ1413" s="501"/>
      <c r="AR1413" s="501"/>
    </row>
    <row r="1414" ht="15.75" customHeight="1">
      <c r="A1414" s="530"/>
      <c r="B1414" s="143" t="s">
        <v>45</v>
      </c>
      <c r="C1414" s="298" t="s">
        <v>6441</v>
      </c>
      <c r="D1414" s="299" t="s">
        <v>6442</v>
      </c>
      <c r="E1414" s="290">
        <v>0.0</v>
      </c>
      <c r="F1414" s="290">
        <v>0.0</v>
      </c>
      <c r="G1414" s="290" t="s">
        <v>86</v>
      </c>
      <c r="H1414" s="299" t="s">
        <v>6442</v>
      </c>
      <c r="I1414" s="117" t="s">
        <v>6443</v>
      </c>
      <c r="J1414" s="293"/>
      <c r="K1414" s="293"/>
      <c r="L1414" s="293"/>
      <c r="M1414" s="263"/>
      <c r="N1414" s="290">
        <v>0.0</v>
      </c>
      <c r="O1414" s="395">
        <v>0.0</v>
      </c>
      <c r="P1414" s="294"/>
      <c r="Q1414" s="294"/>
      <c r="R1414" s="294"/>
      <c r="S1414" s="263"/>
      <c r="T1414" s="263"/>
      <c r="U1414" s="263"/>
      <c r="V1414" s="263"/>
      <c r="W1414" s="263"/>
      <c r="X1414" s="263"/>
      <c r="Y1414" s="295"/>
      <c r="Z1414" s="296">
        <v>1.89</v>
      </c>
      <c r="AA1414" s="290" t="s">
        <v>262</v>
      </c>
      <c r="AB1414" s="71" t="s">
        <v>6444</v>
      </c>
      <c r="AC1414" s="72" t="s">
        <v>3370</v>
      </c>
      <c r="AD1414" s="72" t="s">
        <v>92</v>
      </c>
      <c r="AE1414" s="73" t="str">
        <f t="shared" si="57"/>
        <v>6</v>
      </c>
      <c r="AF1414" s="74">
        <v>1.25</v>
      </c>
      <c r="AG1414" s="75">
        <f t="shared" si="172"/>
        <v>1.75</v>
      </c>
      <c r="AH1414" s="55">
        <f t="shared" si="2"/>
        <v>-1.701</v>
      </c>
      <c r="AI1414" s="55">
        <f t="shared" si="9"/>
        <v>1.75</v>
      </c>
      <c r="AJ1414" s="41">
        <f t="shared" si="3"/>
        <v>0.3386243386</v>
      </c>
      <c r="AK1414" s="501"/>
      <c r="AL1414" s="501"/>
      <c r="AM1414" s="501"/>
      <c r="AN1414" s="501"/>
      <c r="AO1414" s="501"/>
      <c r="AP1414" s="501"/>
      <c r="AQ1414" s="501"/>
      <c r="AR1414" s="501"/>
    </row>
    <row r="1415" ht="15.75" customHeight="1">
      <c r="A1415" s="530"/>
      <c r="B1415" s="143" t="s">
        <v>45</v>
      </c>
      <c r="C1415" s="298" t="s">
        <v>6445</v>
      </c>
      <c r="D1415" s="299" t="s">
        <v>6446</v>
      </c>
      <c r="E1415" s="290">
        <v>0.0</v>
      </c>
      <c r="F1415" s="290">
        <v>0.0</v>
      </c>
      <c r="G1415" s="290" t="s">
        <v>86</v>
      </c>
      <c r="H1415" s="299" t="s">
        <v>6446</v>
      </c>
      <c r="I1415" s="117" t="s">
        <v>6447</v>
      </c>
      <c r="J1415" s="293"/>
      <c r="K1415" s="293"/>
      <c r="L1415" s="293"/>
      <c r="M1415" s="263"/>
      <c r="N1415" s="290">
        <v>0.0</v>
      </c>
      <c r="O1415" s="395">
        <v>0.0</v>
      </c>
      <c r="P1415" s="294"/>
      <c r="Q1415" s="294"/>
      <c r="R1415" s="294"/>
      <c r="S1415" s="263"/>
      <c r="T1415" s="263"/>
      <c r="U1415" s="263"/>
      <c r="V1415" s="263"/>
      <c r="W1415" s="263"/>
      <c r="X1415" s="263"/>
      <c r="Y1415" s="295"/>
      <c r="Z1415" s="296">
        <v>0.99</v>
      </c>
      <c r="AA1415" s="290" t="s">
        <v>262</v>
      </c>
      <c r="AB1415" s="71" t="s">
        <v>6448</v>
      </c>
      <c r="AC1415" s="72" t="s">
        <v>3370</v>
      </c>
      <c r="AD1415" s="72" t="s">
        <v>99</v>
      </c>
      <c r="AE1415" s="73" t="str">
        <f t="shared" si="57"/>
        <v>12</v>
      </c>
      <c r="AF1415" s="74">
        <v>0.64</v>
      </c>
      <c r="AG1415" s="75">
        <f t="shared" si="172"/>
        <v>0.896</v>
      </c>
      <c r="AH1415" s="74">
        <f t="shared" si="2"/>
        <v>-0.891</v>
      </c>
      <c r="AI1415" s="74">
        <f t="shared" si="9"/>
        <v>0.896</v>
      </c>
      <c r="AJ1415" s="41">
        <f t="shared" si="3"/>
        <v>0.3535353535</v>
      </c>
      <c r="AK1415" s="500"/>
      <c r="AL1415" s="500"/>
      <c r="AM1415" s="500"/>
      <c r="AN1415" s="500"/>
      <c r="AO1415" s="500"/>
      <c r="AP1415" s="500"/>
      <c r="AQ1415" s="500"/>
      <c r="AR1415" s="500"/>
    </row>
    <row r="1416" ht="15.75" customHeight="1">
      <c r="A1416" s="287"/>
      <c r="B1416" s="148" t="s">
        <v>45</v>
      </c>
      <c r="C1416" s="347" t="s">
        <v>6449</v>
      </c>
      <c r="D1416" s="87" t="s">
        <v>6450</v>
      </c>
      <c r="E1416" s="300">
        <v>1.0</v>
      </c>
      <c r="F1416" s="300">
        <v>0.0</v>
      </c>
      <c r="G1416" s="300" t="s">
        <v>47</v>
      </c>
      <c r="H1416" s="87" t="s">
        <v>6451</v>
      </c>
      <c r="I1416" s="230" t="s">
        <v>6452</v>
      </c>
      <c r="J1416" s="302"/>
      <c r="K1416" s="302"/>
      <c r="L1416" s="302"/>
      <c r="M1416" s="255"/>
      <c r="N1416" s="300">
        <v>1.0</v>
      </c>
      <c r="O1416" s="398">
        <v>1000.0</v>
      </c>
      <c r="P1416" s="303"/>
      <c r="Q1416" s="303"/>
      <c r="R1416" s="303"/>
      <c r="S1416" s="255"/>
      <c r="T1416" s="255"/>
      <c r="U1416" s="255"/>
      <c r="V1416" s="255"/>
      <c r="W1416" s="255"/>
      <c r="X1416" s="255"/>
      <c r="Y1416" s="277"/>
      <c r="Z1416" s="304">
        <v>0.89</v>
      </c>
      <c r="AA1416" s="300" t="s">
        <v>111</v>
      </c>
      <c r="AB1416" s="84" t="s">
        <v>6453</v>
      </c>
      <c r="AC1416" s="54" t="s">
        <v>3370</v>
      </c>
      <c r="AD1416" s="54" t="s">
        <v>99</v>
      </c>
      <c r="AE1416" s="85" t="str">
        <f t="shared" si="57"/>
        <v>12</v>
      </c>
      <c r="AF1416" s="55">
        <v>0.56</v>
      </c>
      <c r="AG1416" s="56">
        <f>AF1416*0.45+AF1416</f>
        <v>0.812</v>
      </c>
      <c r="AH1416" s="55">
        <f t="shared" si="2"/>
        <v>-0.801</v>
      </c>
      <c r="AI1416" s="55">
        <f t="shared" si="9"/>
        <v>0.784</v>
      </c>
      <c r="AJ1416" s="41">
        <f t="shared" si="3"/>
        <v>0.3707865169</v>
      </c>
      <c r="AK1416" s="501"/>
      <c r="AL1416" s="501"/>
      <c r="AM1416" s="501"/>
      <c r="AN1416" s="501"/>
      <c r="AO1416" s="501"/>
      <c r="AP1416" s="501"/>
      <c r="AQ1416" s="501"/>
      <c r="AR1416" s="501"/>
    </row>
    <row r="1417" ht="15.75" customHeight="1">
      <c r="A1417" s="287"/>
      <c r="B1417" s="148" t="s">
        <v>45</v>
      </c>
      <c r="C1417" s="347" t="s">
        <v>6454</v>
      </c>
      <c r="D1417" s="87" t="s">
        <v>6455</v>
      </c>
      <c r="E1417" s="300">
        <v>1.0</v>
      </c>
      <c r="F1417" s="300">
        <v>0.0</v>
      </c>
      <c r="G1417" s="300" t="s">
        <v>47</v>
      </c>
      <c r="H1417" s="87" t="s">
        <v>6456</v>
      </c>
      <c r="I1417" s="230" t="s">
        <v>6457</v>
      </c>
      <c r="J1417" s="302"/>
      <c r="K1417" s="302"/>
      <c r="L1417" s="302"/>
      <c r="M1417" s="255"/>
      <c r="N1417" s="300">
        <v>1.0</v>
      </c>
      <c r="O1417" s="398">
        <v>1000.0</v>
      </c>
      <c r="P1417" s="303"/>
      <c r="Q1417" s="303"/>
      <c r="R1417" s="303"/>
      <c r="S1417" s="255"/>
      <c r="T1417" s="255"/>
      <c r="U1417" s="255"/>
      <c r="V1417" s="255"/>
      <c r="W1417" s="255"/>
      <c r="X1417" s="255"/>
      <c r="Y1417" s="277"/>
      <c r="Z1417" s="304">
        <v>0.99</v>
      </c>
      <c r="AA1417" s="300" t="s">
        <v>262</v>
      </c>
      <c r="AB1417" s="53" t="s">
        <v>6458</v>
      </c>
      <c r="AC1417" s="54" t="s">
        <v>3370</v>
      </c>
      <c r="AD1417" s="54" t="s">
        <v>99</v>
      </c>
      <c r="AE1417" s="85" t="str">
        <f t="shared" si="57"/>
        <v>12</v>
      </c>
      <c r="AF1417" s="55">
        <v>0.65</v>
      </c>
      <c r="AG1417" s="56">
        <f t="shared" ref="AG1417:AG1419" si="173">AF1417*0.4+AF1417</f>
        <v>0.91</v>
      </c>
      <c r="AH1417" s="55">
        <f t="shared" si="2"/>
        <v>-0.891</v>
      </c>
      <c r="AI1417" s="55">
        <f t="shared" si="9"/>
        <v>0.91</v>
      </c>
      <c r="AJ1417" s="41">
        <f t="shared" si="3"/>
        <v>0.3434343434</v>
      </c>
      <c r="AK1417" s="501"/>
      <c r="AL1417" s="501"/>
      <c r="AM1417" s="501"/>
      <c r="AN1417" s="501"/>
      <c r="AO1417" s="501"/>
      <c r="AP1417" s="501"/>
      <c r="AQ1417" s="501"/>
      <c r="AR1417" s="501"/>
    </row>
    <row r="1418" ht="15.75" customHeight="1">
      <c r="A1418" s="530"/>
      <c r="B1418" s="143" t="s">
        <v>45</v>
      </c>
      <c r="C1418" s="298" t="s">
        <v>6459</v>
      </c>
      <c r="D1418" s="299" t="s">
        <v>6460</v>
      </c>
      <c r="E1418" s="290">
        <v>0.0</v>
      </c>
      <c r="F1418" s="290">
        <v>0.0</v>
      </c>
      <c r="G1418" s="290" t="s">
        <v>86</v>
      </c>
      <c r="H1418" s="299" t="s">
        <v>6461</v>
      </c>
      <c r="I1418" s="117" t="s">
        <v>6462</v>
      </c>
      <c r="J1418" s="293"/>
      <c r="K1418" s="293"/>
      <c r="L1418" s="293"/>
      <c r="M1418" s="263"/>
      <c r="N1418" s="290">
        <v>0.0</v>
      </c>
      <c r="O1418" s="395">
        <v>0.0</v>
      </c>
      <c r="P1418" s="294"/>
      <c r="Q1418" s="294"/>
      <c r="R1418" s="294"/>
      <c r="S1418" s="263"/>
      <c r="T1418" s="263"/>
      <c r="U1418" s="263"/>
      <c r="V1418" s="263"/>
      <c r="W1418" s="263"/>
      <c r="X1418" s="263"/>
      <c r="Y1418" s="295"/>
      <c r="Z1418" s="296">
        <v>0.99</v>
      </c>
      <c r="AA1418" s="290" t="s">
        <v>262</v>
      </c>
      <c r="AB1418" s="71" t="s">
        <v>6463</v>
      </c>
      <c r="AC1418" s="72" t="s">
        <v>3370</v>
      </c>
      <c r="AD1418" s="72" t="s">
        <v>99</v>
      </c>
      <c r="AE1418" s="73" t="str">
        <f t="shared" si="57"/>
        <v>12</v>
      </c>
      <c r="AF1418" s="74">
        <v>0.65</v>
      </c>
      <c r="AG1418" s="75">
        <f t="shared" si="173"/>
        <v>0.91</v>
      </c>
      <c r="AH1418" s="74">
        <f t="shared" si="2"/>
        <v>-0.891</v>
      </c>
      <c r="AI1418" s="74">
        <f t="shared" si="9"/>
        <v>0.91</v>
      </c>
      <c r="AJ1418" s="41">
        <f t="shared" si="3"/>
        <v>0.3434343434</v>
      </c>
      <c r="AK1418" s="500"/>
      <c r="AL1418" s="500"/>
      <c r="AM1418" s="500"/>
      <c r="AN1418" s="500"/>
      <c r="AO1418" s="500"/>
      <c r="AP1418" s="500"/>
      <c r="AQ1418" s="500"/>
      <c r="AR1418" s="500"/>
    </row>
    <row r="1419" ht="15.75" customHeight="1">
      <c r="A1419" s="530"/>
      <c r="B1419" s="143" t="s">
        <v>45</v>
      </c>
      <c r="C1419" s="298" t="s">
        <v>6464</v>
      </c>
      <c r="D1419" s="299" t="s">
        <v>6465</v>
      </c>
      <c r="E1419" s="290">
        <v>0.0</v>
      </c>
      <c r="F1419" s="290">
        <v>0.0</v>
      </c>
      <c r="G1419" s="290" t="s">
        <v>86</v>
      </c>
      <c r="H1419" s="299" t="s">
        <v>6466</v>
      </c>
      <c r="I1419" s="117" t="s">
        <v>6467</v>
      </c>
      <c r="J1419" s="293"/>
      <c r="K1419" s="293"/>
      <c r="L1419" s="293"/>
      <c r="M1419" s="263"/>
      <c r="N1419" s="290">
        <v>0.0</v>
      </c>
      <c r="O1419" s="395">
        <v>0.0</v>
      </c>
      <c r="P1419" s="294"/>
      <c r="Q1419" s="294"/>
      <c r="R1419" s="294"/>
      <c r="S1419" s="263"/>
      <c r="T1419" s="263"/>
      <c r="U1419" s="263"/>
      <c r="V1419" s="263"/>
      <c r="W1419" s="263"/>
      <c r="X1419" s="263"/>
      <c r="Y1419" s="295"/>
      <c r="Z1419" s="296">
        <v>1.09</v>
      </c>
      <c r="AA1419" s="290" t="s">
        <v>262</v>
      </c>
      <c r="AB1419" s="71" t="s">
        <v>6468</v>
      </c>
      <c r="AC1419" s="72" t="s">
        <v>3370</v>
      </c>
      <c r="AD1419" s="72" t="s">
        <v>99</v>
      </c>
      <c r="AE1419" s="73" t="str">
        <f t="shared" si="57"/>
        <v>12</v>
      </c>
      <c r="AF1419" s="74">
        <v>0.69</v>
      </c>
      <c r="AG1419" s="75">
        <f t="shared" si="173"/>
        <v>0.966</v>
      </c>
      <c r="AH1419" s="74">
        <f t="shared" si="2"/>
        <v>-0.981</v>
      </c>
      <c r="AI1419" s="74">
        <f t="shared" si="9"/>
        <v>0.966</v>
      </c>
      <c r="AJ1419" s="41">
        <f t="shared" si="3"/>
        <v>0.3669724771</v>
      </c>
      <c r="AK1419" s="500"/>
      <c r="AL1419" s="500"/>
      <c r="AM1419" s="500"/>
      <c r="AN1419" s="500"/>
      <c r="AO1419" s="500"/>
      <c r="AP1419" s="500"/>
      <c r="AQ1419" s="500"/>
      <c r="AR1419" s="500"/>
    </row>
    <row r="1420" ht="15.75" customHeight="1">
      <c r="A1420" s="297"/>
      <c r="B1420" s="252" t="s">
        <v>45</v>
      </c>
      <c r="C1420" s="298" t="s">
        <v>685</v>
      </c>
      <c r="D1420" s="299" t="s">
        <v>6469</v>
      </c>
      <c r="E1420" s="333">
        <v>0.0</v>
      </c>
      <c r="F1420" s="290">
        <v>0.0</v>
      </c>
      <c r="G1420" s="290" t="s">
        <v>86</v>
      </c>
      <c r="H1420" s="292" t="s">
        <v>2259</v>
      </c>
      <c r="I1420" s="117" t="s">
        <v>2260</v>
      </c>
      <c r="J1420" s="293"/>
      <c r="K1420" s="293"/>
      <c r="L1420" s="293"/>
      <c r="M1420" s="263"/>
      <c r="N1420" s="290">
        <v>0.0</v>
      </c>
      <c r="O1420" s="395">
        <v>0.0</v>
      </c>
      <c r="P1420" s="294"/>
      <c r="Q1420" s="294"/>
      <c r="R1420" s="294"/>
      <c r="S1420" s="263"/>
      <c r="T1420" s="263"/>
      <c r="U1420" s="263"/>
      <c r="V1420" s="263"/>
      <c r="W1420" s="263"/>
      <c r="X1420" s="263"/>
      <c r="Y1420" s="295"/>
      <c r="Z1420" s="296">
        <v>2.0</v>
      </c>
      <c r="AA1420" s="290" t="s">
        <v>262</v>
      </c>
      <c r="AB1420" s="71" t="s">
        <v>689</v>
      </c>
      <c r="AC1420" s="72"/>
      <c r="AD1420" s="72" t="s">
        <v>92</v>
      </c>
      <c r="AE1420" s="74" t="str">
        <f t="shared" si="57"/>
        <v>6</v>
      </c>
      <c r="AF1420" s="74">
        <v>1.31</v>
      </c>
      <c r="AG1420" s="75">
        <f t="shared" ref="AG1420:AG1421" si="174">AF1420*0.41+AF1420</f>
        <v>1.8471</v>
      </c>
      <c r="AH1420" s="74">
        <f t="shared" si="2"/>
        <v>-1.8</v>
      </c>
      <c r="AI1420" s="74">
        <f t="shared" si="9"/>
        <v>1.834</v>
      </c>
      <c r="AJ1420" s="41">
        <f t="shared" si="3"/>
        <v>0.345</v>
      </c>
      <c r="AK1420" s="500"/>
      <c r="AL1420" s="500"/>
      <c r="AM1420" s="500"/>
      <c r="AN1420" s="500"/>
      <c r="AO1420" s="500"/>
      <c r="AP1420" s="500"/>
      <c r="AQ1420" s="500"/>
      <c r="AR1420" s="500"/>
    </row>
    <row r="1421" ht="15.75" customHeight="1">
      <c r="A1421" s="530"/>
      <c r="B1421" s="252" t="s">
        <v>45</v>
      </c>
      <c r="C1421" s="298" t="s">
        <v>6470</v>
      </c>
      <c r="D1421" s="299" t="s">
        <v>6471</v>
      </c>
      <c r="E1421" s="333">
        <v>0.0</v>
      </c>
      <c r="F1421" s="290">
        <v>0.0</v>
      </c>
      <c r="G1421" s="290" t="s">
        <v>86</v>
      </c>
      <c r="H1421" s="299" t="s">
        <v>6471</v>
      </c>
      <c r="I1421" s="117" t="s">
        <v>6472</v>
      </c>
      <c r="J1421" s="293"/>
      <c r="K1421" s="293"/>
      <c r="L1421" s="293"/>
      <c r="M1421" s="263"/>
      <c r="N1421" s="290">
        <v>0.0</v>
      </c>
      <c r="O1421" s="395">
        <v>0.0</v>
      </c>
      <c r="P1421" s="294"/>
      <c r="Q1421" s="294"/>
      <c r="R1421" s="294"/>
      <c r="S1421" s="263"/>
      <c r="T1421" s="263"/>
      <c r="U1421" s="263"/>
      <c r="V1421" s="263"/>
      <c r="W1421" s="263"/>
      <c r="X1421" s="263"/>
      <c r="Y1421" s="295"/>
      <c r="Z1421" s="296">
        <v>0.95</v>
      </c>
      <c r="AA1421" s="290" t="s">
        <v>268</v>
      </c>
      <c r="AB1421" s="71" t="s">
        <v>6473</v>
      </c>
      <c r="AC1421" s="559"/>
      <c r="AD1421" s="72" t="s">
        <v>99</v>
      </c>
      <c r="AE1421" s="73" t="str">
        <f t="shared" si="57"/>
        <v>12</v>
      </c>
      <c r="AF1421" s="74">
        <v>0.63</v>
      </c>
      <c r="AG1421" s="75">
        <f t="shared" si="174"/>
        <v>0.8883</v>
      </c>
      <c r="AH1421" s="74">
        <f t="shared" si="2"/>
        <v>-0.855</v>
      </c>
      <c r="AI1421" s="74">
        <f t="shared" si="9"/>
        <v>0.882</v>
      </c>
      <c r="AJ1421" s="41">
        <f t="shared" si="3"/>
        <v>0.3368421053</v>
      </c>
      <c r="AK1421" s="500"/>
      <c r="AL1421" s="500"/>
      <c r="AM1421" s="500"/>
      <c r="AN1421" s="500"/>
      <c r="AO1421" s="500"/>
      <c r="AP1421" s="500"/>
      <c r="AQ1421" s="500"/>
      <c r="AR1421" s="500"/>
    </row>
    <row r="1422" ht="15.75" customHeight="1">
      <c r="A1422" s="287"/>
      <c r="B1422" s="286" t="s">
        <v>45</v>
      </c>
      <c r="C1422" s="347" t="s">
        <v>6474</v>
      </c>
      <c r="D1422" s="87" t="s">
        <v>6475</v>
      </c>
      <c r="E1422" s="397">
        <v>1.0</v>
      </c>
      <c r="F1422" s="300">
        <v>0.0</v>
      </c>
      <c r="G1422" s="300" t="s">
        <v>47</v>
      </c>
      <c r="H1422" s="87" t="s">
        <v>6475</v>
      </c>
      <c r="I1422" s="230" t="s">
        <v>6476</v>
      </c>
      <c r="J1422" s="302"/>
      <c r="K1422" s="302"/>
      <c r="L1422" s="302"/>
      <c r="M1422" s="255"/>
      <c r="N1422" s="300">
        <v>1.0</v>
      </c>
      <c r="O1422" s="398">
        <v>1000.0</v>
      </c>
      <c r="P1422" s="303"/>
      <c r="Q1422" s="303"/>
      <c r="R1422" s="303"/>
      <c r="S1422" s="255"/>
      <c r="T1422" s="255"/>
      <c r="U1422" s="255"/>
      <c r="V1422" s="255"/>
      <c r="W1422" s="255"/>
      <c r="X1422" s="255"/>
      <c r="Y1422" s="277"/>
      <c r="Z1422" s="304">
        <v>2.89</v>
      </c>
      <c r="AA1422" s="300" t="s">
        <v>268</v>
      </c>
      <c r="AB1422" s="84" t="s">
        <v>5327</v>
      </c>
      <c r="AC1422" s="560"/>
      <c r="AD1422" s="54" t="s">
        <v>92</v>
      </c>
      <c r="AE1422" s="85" t="str">
        <f t="shared" si="57"/>
        <v>6</v>
      </c>
      <c r="AF1422" s="55">
        <v>1.75</v>
      </c>
      <c r="AG1422" s="56">
        <f>AF1422*0.4+AF1422</f>
        <v>2.45</v>
      </c>
      <c r="AH1422" s="55">
        <f t="shared" si="2"/>
        <v>-2.601</v>
      </c>
      <c r="AI1422" s="55">
        <f t="shared" si="9"/>
        <v>2.45</v>
      </c>
      <c r="AJ1422" s="41">
        <f t="shared" si="3"/>
        <v>0.3944636678</v>
      </c>
      <c r="AK1422" s="501"/>
      <c r="AL1422" s="501"/>
      <c r="AM1422" s="501"/>
      <c r="AN1422" s="501"/>
      <c r="AO1422" s="501"/>
      <c r="AP1422" s="501"/>
      <c r="AQ1422" s="501"/>
      <c r="AR1422" s="501"/>
    </row>
    <row r="1423" ht="15.75" customHeight="1">
      <c r="A1423" s="215"/>
      <c r="B1423" s="143" t="s">
        <v>45</v>
      </c>
      <c r="C1423" s="61" t="s">
        <v>6477</v>
      </c>
      <c r="D1423" s="62" t="s">
        <v>6478</v>
      </c>
      <c r="E1423" s="106">
        <v>0.0</v>
      </c>
      <c r="F1423" s="63">
        <v>0.0</v>
      </c>
      <c r="G1423" s="63" t="s">
        <v>86</v>
      </c>
      <c r="H1423" s="62" t="s">
        <v>6478</v>
      </c>
      <c r="I1423" s="64" t="s">
        <v>6479</v>
      </c>
      <c r="J1423" s="65"/>
      <c r="K1423" s="65"/>
      <c r="L1423" s="65"/>
      <c r="M1423" s="66"/>
      <c r="N1423" s="63">
        <v>0.0</v>
      </c>
      <c r="O1423" s="67">
        <v>0.0</v>
      </c>
      <c r="P1423" s="68"/>
      <c r="Q1423" s="68"/>
      <c r="R1423" s="68"/>
      <c r="S1423" s="66"/>
      <c r="T1423" s="66"/>
      <c r="U1423" s="66"/>
      <c r="V1423" s="66"/>
      <c r="W1423" s="66"/>
      <c r="X1423" s="66"/>
      <c r="Y1423" s="69"/>
      <c r="Z1423" s="70">
        <v>1.35</v>
      </c>
      <c r="AA1423" s="63" t="s">
        <v>298</v>
      </c>
      <c r="AB1423" s="71" t="s">
        <v>6480</v>
      </c>
      <c r="AC1423" s="72" t="s">
        <v>2924</v>
      </c>
      <c r="AD1423" s="72" t="s">
        <v>99</v>
      </c>
      <c r="AE1423" s="74" t="str">
        <f t="shared" si="57"/>
        <v>12</v>
      </c>
      <c r="AF1423" s="74">
        <v>0.82</v>
      </c>
      <c r="AG1423" s="75">
        <f t="shared" ref="AG1423:AG1426" si="175">AF1423*0.52+AF1423</f>
        <v>1.2464</v>
      </c>
      <c r="AH1423" s="74">
        <f t="shared" si="2"/>
        <v>-1.215</v>
      </c>
      <c r="AI1423" s="74">
        <f t="shared" si="9"/>
        <v>1.148</v>
      </c>
      <c r="AJ1423" s="41">
        <f t="shared" si="3"/>
        <v>0.3925925926</v>
      </c>
      <c r="AK1423" s="150"/>
      <c r="AL1423" s="150"/>
      <c r="AM1423" s="150"/>
      <c r="AN1423" s="150"/>
      <c r="AO1423" s="150"/>
      <c r="AP1423" s="150"/>
      <c r="AQ1423" s="150"/>
      <c r="AR1423" s="150"/>
    </row>
    <row r="1424" ht="15.75" customHeight="1">
      <c r="A1424" s="215"/>
      <c r="B1424" s="143" t="s">
        <v>45</v>
      </c>
      <c r="C1424" s="61" t="s">
        <v>6481</v>
      </c>
      <c r="D1424" s="62" t="s">
        <v>6482</v>
      </c>
      <c r="E1424" s="106">
        <v>0.0</v>
      </c>
      <c r="F1424" s="63">
        <v>0.0</v>
      </c>
      <c r="G1424" s="63" t="s">
        <v>86</v>
      </c>
      <c r="H1424" s="62" t="s">
        <v>6482</v>
      </c>
      <c r="I1424" s="64" t="s">
        <v>6483</v>
      </c>
      <c r="J1424" s="65"/>
      <c r="K1424" s="65"/>
      <c r="L1424" s="65"/>
      <c r="M1424" s="66"/>
      <c r="N1424" s="63">
        <v>0.0</v>
      </c>
      <c r="O1424" s="67">
        <v>0.0</v>
      </c>
      <c r="P1424" s="68"/>
      <c r="Q1424" s="68"/>
      <c r="R1424" s="68"/>
      <c r="S1424" s="66"/>
      <c r="T1424" s="66"/>
      <c r="U1424" s="66"/>
      <c r="V1424" s="66"/>
      <c r="W1424" s="66"/>
      <c r="X1424" s="66"/>
      <c r="Y1424" s="69"/>
      <c r="Z1424" s="70">
        <v>1.35</v>
      </c>
      <c r="AA1424" s="63" t="s">
        <v>298</v>
      </c>
      <c r="AB1424" s="71" t="s">
        <v>6484</v>
      </c>
      <c r="AC1424" s="72" t="s">
        <v>2924</v>
      </c>
      <c r="AD1424" s="72" t="s">
        <v>99</v>
      </c>
      <c r="AE1424" s="74" t="str">
        <f t="shared" si="57"/>
        <v>12</v>
      </c>
      <c r="AF1424" s="74">
        <v>0.82</v>
      </c>
      <c r="AG1424" s="75">
        <f t="shared" si="175"/>
        <v>1.2464</v>
      </c>
      <c r="AH1424" s="74">
        <f t="shared" si="2"/>
        <v>-1.215</v>
      </c>
      <c r="AI1424" s="74">
        <f t="shared" si="9"/>
        <v>1.148</v>
      </c>
      <c r="AJ1424" s="41">
        <f t="shared" si="3"/>
        <v>0.3925925926</v>
      </c>
      <c r="AK1424" s="150"/>
      <c r="AL1424" s="150"/>
      <c r="AM1424" s="150"/>
      <c r="AN1424" s="150"/>
      <c r="AO1424" s="150"/>
      <c r="AP1424" s="150"/>
      <c r="AQ1424" s="150"/>
      <c r="AR1424" s="150"/>
    </row>
    <row r="1425" ht="15.75" customHeight="1">
      <c r="A1425" s="215"/>
      <c r="B1425" s="143" t="s">
        <v>45</v>
      </c>
      <c r="C1425" s="61" t="s">
        <v>6485</v>
      </c>
      <c r="D1425" s="62" t="s">
        <v>6486</v>
      </c>
      <c r="E1425" s="106">
        <v>0.0</v>
      </c>
      <c r="F1425" s="63">
        <v>0.0</v>
      </c>
      <c r="G1425" s="63" t="s">
        <v>86</v>
      </c>
      <c r="H1425" s="62" t="s">
        <v>6486</v>
      </c>
      <c r="I1425" s="64" t="s">
        <v>6487</v>
      </c>
      <c r="J1425" s="65"/>
      <c r="K1425" s="65"/>
      <c r="L1425" s="65"/>
      <c r="M1425" s="66"/>
      <c r="N1425" s="63">
        <v>0.0</v>
      </c>
      <c r="O1425" s="67">
        <v>0.0</v>
      </c>
      <c r="P1425" s="68"/>
      <c r="Q1425" s="68"/>
      <c r="R1425" s="68"/>
      <c r="S1425" s="66"/>
      <c r="T1425" s="66"/>
      <c r="U1425" s="66"/>
      <c r="V1425" s="66"/>
      <c r="W1425" s="66"/>
      <c r="X1425" s="66"/>
      <c r="Y1425" s="69"/>
      <c r="Z1425" s="70">
        <v>1.35</v>
      </c>
      <c r="AA1425" s="63" t="s">
        <v>298</v>
      </c>
      <c r="AB1425" s="71" t="s">
        <v>6488</v>
      </c>
      <c r="AC1425" s="72" t="s">
        <v>2924</v>
      </c>
      <c r="AD1425" s="72" t="s">
        <v>99</v>
      </c>
      <c r="AE1425" s="74" t="str">
        <f t="shared" si="57"/>
        <v>12</v>
      </c>
      <c r="AF1425" s="74">
        <v>0.82</v>
      </c>
      <c r="AG1425" s="75">
        <f t="shared" si="175"/>
        <v>1.2464</v>
      </c>
      <c r="AH1425" s="74">
        <f t="shared" si="2"/>
        <v>-1.215</v>
      </c>
      <c r="AI1425" s="74">
        <f t="shared" si="9"/>
        <v>1.148</v>
      </c>
      <c r="AJ1425" s="41">
        <f t="shared" si="3"/>
        <v>0.3925925926</v>
      </c>
      <c r="AK1425" s="150"/>
      <c r="AL1425" s="150"/>
      <c r="AM1425" s="150"/>
      <c r="AN1425" s="150"/>
      <c r="AO1425" s="150"/>
      <c r="AP1425" s="150"/>
      <c r="AQ1425" s="150"/>
      <c r="AR1425" s="150"/>
    </row>
    <row r="1426" ht="15.75" customHeight="1">
      <c r="A1426" s="215"/>
      <c r="B1426" s="143" t="s">
        <v>45</v>
      </c>
      <c r="C1426" s="61" t="s">
        <v>6489</v>
      </c>
      <c r="D1426" s="62" t="s">
        <v>6490</v>
      </c>
      <c r="E1426" s="106">
        <v>0.0</v>
      </c>
      <c r="F1426" s="63">
        <v>0.0</v>
      </c>
      <c r="G1426" s="63" t="s">
        <v>86</v>
      </c>
      <c r="H1426" s="62" t="s">
        <v>6490</v>
      </c>
      <c r="I1426" s="64" t="s">
        <v>6491</v>
      </c>
      <c r="J1426" s="65"/>
      <c r="K1426" s="65"/>
      <c r="L1426" s="65"/>
      <c r="M1426" s="66"/>
      <c r="N1426" s="63">
        <v>0.0</v>
      </c>
      <c r="O1426" s="67">
        <v>0.0</v>
      </c>
      <c r="P1426" s="68"/>
      <c r="Q1426" s="68"/>
      <c r="R1426" s="68"/>
      <c r="S1426" s="66"/>
      <c r="T1426" s="66"/>
      <c r="U1426" s="66"/>
      <c r="V1426" s="66"/>
      <c r="W1426" s="66"/>
      <c r="X1426" s="66"/>
      <c r="Y1426" s="69"/>
      <c r="Z1426" s="70">
        <v>1.45</v>
      </c>
      <c r="AA1426" s="63" t="s">
        <v>298</v>
      </c>
      <c r="AB1426" s="71" t="s">
        <v>6492</v>
      </c>
      <c r="AC1426" s="72" t="s">
        <v>2924</v>
      </c>
      <c r="AD1426" s="72" t="s">
        <v>99</v>
      </c>
      <c r="AE1426" s="74" t="str">
        <f t="shared" si="57"/>
        <v>12</v>
      </c>
      <c r="AF1426" s="74">
        <v>0.82</v>
      </c>
      <c r="AG1426" s="75">
        <f t="shared" si="175"/>
        <v>1.2464</v>
      </c>
      <c r="AH1426" s="74">
        <f t="shared" si="2"/>
        <v>-1.305</v>
      </c>
      <c r="AI1426" s="74">
        <f t="shared" si="9"/>
        <v>1.148</v>
      </c>
      <c r="AJ1426" s="41">
        <f t="shared" si="3"/>
        <v>0.4344827586</v>
      </c>
      <c r="AK1426" s="150"/>
      <c r="AL1426" s="150"/>
      <c r="AM1426" s="150"/>
      <c r="AN1426" s="150"/>
      <c r="AO1426" s="150"/>
      <c r="AP1426" s="150"/>
      <c r="AQ1426" s="150"/>
      <c r="AR1426" s="150"/>
    </row>
    <row r="1427" ht="15.75" customHeight="1">
      <c r="A1427" s="287"/>
      <c r="B1427" s="148" t="s">
        <v>45</v>
      </c>
      <c r="C1427" s="347" t="s">
        <v>6493</v>
      </c>
      <c r="D1427" s="87" t="s">
        <v>6494</v>
      </c>
      <c r="E1427" s="77">
        <v>1.0</v>
      </c>
      <c r="F1427" s="42">
        <v>0.0</v>
      </c>
      <c r="G1427" s="42" t="s">
        <v>47</v>
      </c>
      <c r="H1427" s="87" t="s">
        <v>6494</v>
      </c>
      <c r="I1427" s="230" t="s">
        <v>6495</v>
      </c>
      <c r="J1427" s="302"/>
      <c r="K1427" s="302"/>
      <c r="L1427" s="302"/>
      <c r="M1427" s="255"/>
      <c r="N1427" s="42">
        <v>1.0</v>
      </c>
      <c r="O1427" s="49">
        <v>1000.0</v>
      </c>
      <c r="P1427" s="303"/>
      <c r="Q1427" s="303"/>
      <c r="R1427" s="303"/>
      <c r="S1427" s="255"/>
      <c r="T1427" s="255"/>
      <c r="U1427" s="255"/>
      <c r="V1427" s="255"/>
      <c r="W1427" s="255"/>
      <c r="X1427" s="255"/>
      <c r="Y1427" s="277"/>
      <c r="Z1427" s="304">
        <v>1.8</v>
      </c>
      <c r="AA1427" s="300" t="s">
        <v>111</v>
      </c>
      <c r="AB1427" s="84" t="s">
        <v>6496</v>
      </c>
      <c r="AC1427" s="54" t="s">
        <v>6497</v>
      </c>
      <c r="AD1427" s="54" t="s">
        <v>99</v>
      </c>
      <c r="AE1427" s="85" t="str">
        <f t="shared" si="57"/>
        <v>12</v>
      </c>
      <c r="AF1427" s="55">
        <v>1.39</v>
      </c>
      <c r="AG1427" s="56">
        <f>AF1427*0.26+AF1427</f>
        <v>1.7514</v>
      </c>
      <c r="AH1427" s="55">
        <f t="shared" si="2"/>
        <v>-1.62</v>
      </c>
      <c r="AI1427" s="55">
        <f t="shared" si="9"/>
        <v>1.946</v>
      </c>
      <c r="AJ1427" s="57">
        <f t="shared" si="3"/>
        <v>0.2277777778</v>
      </c>
      <c r="AK1427" s="501"/>
      <c r="AL1427" s="501"/>
      <c r="AM1427" s="501"/>
      <c r="AN1427" s="501"/>
      <c r="AO1427" s="501"/>
      <c r="AP1427" s="501"/>
      <c r="AQ1427" s="501"/>
      <c r="AR1427" s="501"/>
    </row>
    <row r="1428" ht="15.75" customHeight="1">
      <c r="A1428" s="530"/>
      <c r="B1428" s="143" t="s">
        <v>45</v>
      </c>
      <c r="C1428" s="298" t="s">
        <v>6498</v>
      </c>
      <c r="D1428" s="299" t="s">
        <v>6499</v>
      </c>
      <c r="E1428" s="106">
        <v>0.0</v>
      </c>
      <c r="F1428" s="63">
        <v>0.0</v>
      </c>
      <c r="G1428" s="63" t="s">
        <v>86</v>
      </c>
      <c r="H1428" s="299" t="s">
        <v>6499</v>
      </c>
      <c r="I1428" s="561" t="s">
        <v>6500</v>
      </c>
      <c r="J1428" s="293"/>
      <c r="K1428" s="293"/>
      <c r="L1428" s="293"/>
      <c r="M1428" s="263"/>
      <c r="N1428" s="63">
        <v>0.0</v>
      </c>
      <c r="O1428" s="67">
        <v>0.0</v>
      </c>
      <c r="P1428" s="294"/>
      <c r="Q1428" s="294"/>
      <c r="R1428" s="294"/>
      <c r="S1428" s="263"/>
      <c r="T1428" s="263"/>
      <c r="U1428" s="263"/>
      <c r="V1428" s="263"/>
      <c r="W1428" s="263"/>
      <c r="X1428" s="263"/>
      <c r="Y1428" s="295"/>
      <c r="Z1428" s="296">
        <v>7.5</v>
      </c>
      <c r="AA1428" s="290" t="s">
        <v>417</v>
      </c>
      <c r="AB1428" s="71" t="s">
        <v>6501</v>
      </c>
      <c r="AC1428" s="72" t="s">
        <v>2924</v>
      </c>
      <c r="AD1428" s="72" t="s">
        <v>92</v>
      </c>
      <c r="AE1428" s="73" t="str">
        <f t="shared" si="57"/>
        <v>6</v>
      </c>
      <c r="AF1428" s="74">
        <v>4.82</v>
      </c>
      <c r="AG1428" s="75">
        <f>AF1428*0.505+AF1428</f>
        <v>7.2541</v>
      </c>
      <c r="AH1428" s="74">
        <f t="shared" si="2"/>
        <v>-6.75</v>
      </c>
      <c r="AI1428" s="74">
        <f t="shared" si="9"/>
        <v>6.748</v>
      </c>
      <c r="AJ1428" s="41">
        <f t="shared" si="3"/>
        <v>0.3573333333</v>
      </c>
      <c r="AK1428" s="500"/>
      <c r="AL1428" s="500"/>
      <c r="AM1428" s="500"/>
      <c r="AN1428" s="500"/>
      <c r="AO1428" s="500"/>
      <c r="AP1428" s="500"/>
      <c r="AQ1428" s="500"/>
      <c r="AR1428" s="500"/>
    </row>
    <row r="1429" ht="15.75" customHeight="1">
      <c r="A1429" s="530"/>
      <c r="B1429" s="143" t="s">
        <v>45</v>
      </c>
      <c r="C1429" s="298" t="s">
        <v>6502</v>
      </c>
      <c r="D1429" s="299" t="s">
        <v>6503</v>
      </c>
      <c r="E1429" s="106">
        <v>0.0</v>
      </c>
      <c r="F1429" s="63">
        <v>0.0</v>
      </c>
      <c r="G1429" s="63" t="s">
        <v>86</v>
      </c>
      <c r="H1429" s="299" t="s">
        <v>6503</v>
      </c>
      <c r="I1429" s="117" t="s">
        <v>6504</v>
      </c>
      <c r="J1429" s="293"/>
      <c r="K1429" s="293"/>
      <c r="L1429" s="293"/>
      <c r="M1429" s="263"/>
      <c r="N1429" s="63">
        <v>0.0</v>
      </c>
      <c r="O1429" s="67">
        <v>0.0</v>
      </c>
      <c r="P1429" s="294"/>
      <c r="Q1429" s="294"/>
      <c r="R1429" s="294"/>
      <c r="S1429" s="263"/>
      <c r="T1429" s="263"/>
      <c r="U1429" s="263"/>
      <c r="V1429" s="263"/>
      <c r="W1429" s="263"/>
      <c r="X1429" s="263"/>
      <c r="Y1429" s="295"/>
      <c r="Z1429" s="296">
        <v>7.5</v>
      </c>
      <c r="AA1429" s="290" t="s">
        <v>417</v>
      </c>
      <c r="AB1429" s="71" t="s">
        <v>6505</v>
      </c>
      <c r="AC1429" s="72" t="s">
        <v>2924</v>
      </c>
      <c r="AD1429" s="72" t="s">
        <v>92</v>
      </c>
      <c r="AE1429" s="73" t="str">
        <f t="shared" si="57"/>
        <v>6</v>
      </c>
      <c r="AF1429" s="74">
        <v>3.75</v>
      </c>
      <c r="AG1429" s="75">
        <f>AF1429*0.932+AF1429</f>
        <v>7.245</v>
      </c>
      <c r="AH1429" s="74">
        <f t="shared" si="2"/>
        <v>-6.75</v>
      </c>
      <c r="AI1429" s="74">
        <f t="shared" si="9"/>
        <v>5.25</v>
      </c>
      <c r="AJ1429" s="41">
        <f t="shared" si="3"/>
        <v>0.5</v>
      </c>
      <c r="AK1429" s="500"/>
      <c r="AL1429" s="500"/>
      <c r="AM1429" s="500"/>
      <c r="AN1429" s="500"/>
      <c r="AO1429" s="500"/>
      <c r="AP1429" s="500"/>
      <c r="AQ1429" s="500"/>
      <c r="AR1429" s="500"/>
    </row>
    <row r="1430" ht="15.75" customHeight="1">
      <c r="A1430" s="530"/>
      <c r="B1430" s="143" t="s">
        <v>45</v>
      </c>
      <c r="C1430" s="298" t="s">
        <v>6506</v>
      </c>
      <c r="D1430" s="299" t="s">
        <v>6507</v>
      </c>
      <c r="E1430" s="106">
        <v>0.0</v>
      </c>
      <c r="F1430" s="63">
        <v>0.0</v>
      </c>
      <c r="G1430" s="63" t="s">
        <v>86</v>
      </c>
      <c r="H1430" s="299" t="s">
        <v>6507</v>
      </c>
      <c r="I1430" s="117" t="s">
        <v>6508</v>
      </c>
      <c r="J1430" s="293"/>
      <c r="K1430" s="293"/>
      <c r="L1430" s="293"/>
      <c r="M1430" s="263"/>
      <c r="N1430" s="63">
        <v>0.0</v>
      </c>
      <c r="O1430" s="67">
        <v>0.0</v>
      </c>
      <c r="P1430" s="294"/>
      <c r="Q1430" s="294"/>
      <c r="R1430" s="294"/>
      <c r="S1430" s="263"/>
      <c r="T1430" s="263"/>
      <c r="U1430" s="263"/>
      <c r="V1430" s="263"/>
      <c r="W1430" s="263"/>
      <c r="X1430" s="263"/>
      <c r="Y1430" s="295"/>
      <c r="Z1430" s="296">
        <v>7.5</v>
      </c>
      <c r="AA1430" s="290" t="s">
        <v>417</v>
      </c>
      <c r="AB1430" s="71" t="s">
        <v>6509</v>
      </c>
      <c r="AC1430" s="72" t="s">
        <v>2924</v>
      </c>
      <c r="AD1430" s="72" t="s">
        <v>92</v>
      </c>
      <c r="AE1430" s="73" t="str">
        <f t="shared" si="57"/>
        <v>6</v>
      </c>
      <c r="AF1430" s="74">
        <v>4.82</v>
      </c>
      <c r="AG1430" s="75">
        <f>AF1430*0.505+AF1430</f>
        <v>7.2541</v>
      </c>
      <c r="AH1430" s="74">
        <f t="shared" si="2"/>
        <v>-6.75</v>
      </c>
      <c r="AI1430" s="74">
        <f t="shared" si="9"/>
        <v>6.748</v>
      </c>
      <c r="AJ1430" s="41">
        <f t="shared" si="3"/>
        <v>0.3573333333</v>
      </c>
      <c r="AK1430" s="500"/>
      <c r="AL1430" s="500"/>
      <c r="AM1430" s="500"/>
      <c r="AN1430" s="500"/>
      <c r="AO1430" s="500"/>
      <c r="AP1430" s="500"/>
      <c r="AQ1430" s="500"/>
      <c r="AR1430" s="500"/>
    </row>
    <row r="1431" ht="15.75" customHeight="1">
      <c r="A1431" s="287"/>
      <c r="B1431" s="148" t="s">
        <v>45</v>
      </c>
      <c r="C1431" s="347" t="s">
        <v>6510</v>
      </c>
      <c r="D1431" s="87" t="s">
        <v>6511</v>
      </c>
      <c r="E1431" s="300">
        <v>1.0</v>
      </c>
      <c r="F1431" s="300">
        <v>0.0</v>
      </c>
      <c r="G1431" s="300" t="s">
        <v>47</v>
      </c>
      <c r="H1431" s="87" t="s">
        <v>6512</v>
      </c>
      <c r="I1431" s="230" t="s">
        <v>6513</v>
      </c>
      <c r="J1431" s="302"/>
      <c r="K1431" s="302"/>
      <c r="L1431" s="302"/>
      <c r="M1431" s="255"/>
      <c r="N1431" s="300">
        <v>1.0</v>
      </c>
      <c r="O1431" s="398">
        <v>1000.0</v>
      </c>
      <c r="P1431" s="303"/>
      <c r="Q1431" s="303"/>
      <c r="R1431" s="303"/>
      <c r="S1431" s="255"/>
      <c r="T1431" s="255"/>
      <c r="U1431" s="255"/>
      <c r="V1431" s="255"/>
      <c r="W1431" s="255"/>
      <c r="X1431" s="255"/>
      <c r="Y1431" s="277"/>
      <c r="Z1431" s="304">
        <v>0.65</v>
      </c>
      <c r="AA1431" s="300" t="s">
        <v>262</v>
      </c>
      <c r="AB1431" s="84" t="s">
        <v>6514</v>
      </c>
      <c r="AC1431" s="54" t="s">
        <v>2924</v>
      </c>
      <c r="AD1431" s="54" t="s">
        <v>99</v>
      </c>
      <c r="AE1431" s="85" t="str">
        <f t="shared" si="57"/>
        <v>12</v>
      </c>
      <c r="AF1431" s="55">
        <v>0.3</v>
      </c>
      <c r="AG1431" s="56">
        <f>AF1431*0.49+AF1431</f>
        <v>0.447</v>
      </c>
      <c r="AH1431" s="55">
        <f t="shared" si="2"/>
        <v>-0.585</v>
      </c>
      <c r="AI1431" s="55">
        <f t="shared" si="9"/>
        <v>0.42</v>
      </c>
      <c r="AJ1431" s="41">
        <f t="shared" si="3"/>
        <v>0.5384615385</v>
      </c>
      <c r="AK1431" s="501"/>
      <c r="AL1431" s="501"/>
      <c r="AM1431" s="501"/>
      <c r="AN1431" s="501"/>
      <c r="AO1431" s="501"/>
      <c r="AP1431" s="501"/>
      <c r="AQ1431" s="501"/>
      <c r="AR1431" s="501"/>
    </row>
    <row r="1432" ht="15.75" customHeight="1">
      <c r="A1432" s="287"/>
      <c r="B1432" s="148" t="s">
        <v>45</v>
      </c>
      <c r="C1432" s="347" t="s">
        <v>6515</v>
      </c>
      <c r="D1432" s="87" t="s">
        <v>6516</v>
      </c>
      <c r="E1432" s="300">
        <v>1.0</v>
      </c>
      <c r="F1432" s="300">
        <v>0.0</v>
      </c>
      <c r="G1432" s="300" t="s">
        <v>47</v>
      </c>
      <c r="H1432" s="87" t="s">
        <v>6516</v>
      </c>
      <c r="I1432" s="230" t="s">
        <v>6517</v>
      </c>
      <c r="J1432" s="302"/>
      <c r="K1432" s="302"/>
      <c r="L1432" s="302"/>
      <c r="M1432" s="255"/>
      <c r="N1432" s="300">
        <v>1.0</v>
      </c>
      <c r="O1432" s="398">
        <v>1000.0</v>
      </c>
      <c r="P1432" s="303"/>
      <c r="Q1432" s="303"/>
      <c r="R1432" s="303"/>
      <c r="S1432" s="255"/>
      <c r="T1432" s="255"/>
      <c r="U1432" s="255"/>
      <c r="V1432" s="255"/>
      <c r="W1432" s="255"/>
      <c r="X1432" s="255"/>
      <c r="Y1432" s="277"/>
      <c r="Z1432" s="304">
        <v>0.5</v>
      </c>
      <c r="AA1432" s="300" t="s">
        <v>97</v>
      </c>
      <c r="AB1432" s="84" t="s">
        <v>6518</v>
      </c>
      <c r="AC1432" s="54" t="s">
        <v>2924</v>
      </c>
      <c r="AD1432" s="54" t="s">
        <v>99</v>
      </c>
      <c r="AE1432" s="85" t="str">
        <f t="shared" si="57"/>
        <v>12</v>
      </c>
      <c r="AF1432" s="55">
        <v>0.25</v>
      </c>
      <c r="AG1432" s="56">
        <f t="shared" ref="AG1432:AG1433" si="176">AF1432*0.8+AF1432</f>
        <v>0.45</v>
      </c>
      <c r="AH1432" s="55">
        <f t="shared" si="2"/>
        <v>-0.45</v>
      </c>
      <c r="AI1432" s="55">
        <f t="shared" si="9"/>
        <v>0.35</v>
      </c>
      <c r="AJ1432" s="41">
        <f t="shared" si="3"/>
        <v>0.5</v>
      </c>
      <c r="AK1432" s="501"/>
      <c r="AL1432" s="501"/>
      <c r="AM1432" s="501"/>
      <c r="AN1432" s="501"/>
      <c r="AO1432" s="501"/>
      <c r="AP1432" s="501"/>
      <c r="AQ1432" s="501"/>
      <c r="AR1432" s="501"/>
    </row>
    <row r="1433" ht="15.75" customHeight="1">
      <c r="A1433" s="287"/>
      <c r="B1433" s="148" t="s">
        <v>45</v>
      </c>
      <c r="C1433" s="347" t="s">
        <v>6519</v>
      </c>
      <c r="D1433" s="87" t="s">
        <v>6520</v>
      </c>
      <c r="E1433" s="300">
        <v>1.0</v>
      </c>
      <c r="F1433" s="300">
        <v>0.0</v>
      </c>
      <c r="G1433" s="300" t="s">
        <v>47</v>
      </c>
      <c r="H1433" s="87" t="s">
        <v>6520</v>
      </c>
      <c r="I1433" s="230" t="s">
        <v>6521</v>
      </c>
      <c r="J1433" s="302"/>
      <c r="K1433" s="302"/>
      <c r="L1433" s="302"/>
      <c r="M1433" s="255"/>
      <c r="N1433" s="300">
        <v>1.0</v>
      </c>
      <c r="O1433" s="398">
        <v>1000.0</v>
      </c>
      <c r="P1433" s="303"/>
      <c r="Q1433" s="303"/>
      <c r="R1433" s="303"/>
      <c r="S1433" s="255"/>
      <c r="T1433" s="255"/>
      <c r="U1433" s="255"/>
      <c r="V1433" s="255"/>
      <c r="W1433" s="255"/>
      <c r="X1433" s="255"/>
      <c r="Y1433" s="277"/>
      <c r="Z1433" s="304">
        <v>1.0</v>
      </c>
      <c r="AA1433" s="300" t="s">
        <v>1712</v>
      </c>
      <c r="AB1433" s="84" t="s">
        <v>6522</v>
      </c>
      <c r="AC1433" s="54" t="s">
        <v>2924</v>
      </c>
      <c r="AD1433" s="54" t="s">
        <v>99</v>
      </c>
      <c r="AE1433" s="85" t="str">
        <f t="shared" si="57"/>
        <v>12</v>
      </c>
      <c r="AF1433" s="55">
        <v>0.5</v>
      </c>
      <c r="AG1433" s="56">
        <f t="shared" si="176"/>
        <v>0.9</v>
      </c>
      <c r="AH1433" s="55">
        <f t="shared" si="2"/>
        <v>-0.9</v>
      </c>
      <c r="AI1433" s="55">
        <f t="shared" si="9"/>
        <v>0.7</v>
      </c>
      <c r="AJ1433" s="41">
        <f t="shared" si="3"/>
        <v>0.5</v>
      </c>
      <c r="AK1433" s="501"/>
      <c r="AL1433" s="501"/>
      <c r="AM1433" s="501"/>
      <c r="AN1433" s="501"/>
      <c r="AO1433" s="501"/>
      <c r="AP1433" s="501"/>
      <c r="AQ1433" s="501"/>
      <c r="AR1433" s="501"/>
    </row>
    <row r="1434" ht="15.75" customHeight="1">
      <c r="A1434" s="530"/>
      <c r="B1434" s="143" t="s">
        <v>45</v>
      </c>
      <c r="C1434" s="298" t="s">
        <v>6523</v>
      </c>
      <c r="D1434" s="299" t="s">
        <v>6524</v>
      </c>
      <c r="E1434" s="290">
        <v>0.0</v>
      </c>
      <c r="F1434" s="290">
        <v>0.0</v>
      </c>
      <c r="G1434" s="290" t="s">
        <v>86</v>
      </c>
      <c r="H1434" s="299" t="s">
        <v>6524</v>
      </c>
      <c r="I1434" s="117" t="s">
        <v>6525</v>
      </c>
      <c r="J1434" s="293"/>
      <c r="K1434" s="293"/>
      <c r="L1434" s="293"/>
      <c r="M1434" s="263"/>
      <c r="N1434" s="290">
        <v>0.0</v>
      </c>
      <c r="O1434" s="395">
        <v>0.0</v>
      </c>
      <c r="P1434" s="294"/>
      <c r="Q1434" s="294"/>
      <c r="R1434" s="294"/>
      <c r="S1434" s="263"/>
      <c r="T1434" s="263"/>
      <c r="U1434" s="263"/>
      <c r="V1434" s="263"/>
      <c r="W1434" s="263"/>
      <c r="X1434" s="263"/>
      <c r="Y1434" s="295"/>
      <c r="Z1434" s="296">
        <v>7.25</v>
      </c>
      <c r="AA1434" s="290" t="s">
        <v>417</v>
      </c>
      <c r="AB1434" s="71" t="s">
        <v>6526</v>
      </c>
      <c r="AC1434" s="72" t="s">
        <v>2924</v>
      </c>
      <c r="AD1434" s="72" t="s">
        <v>498</v>
      </c>
      <c r="AE1434" s="73" t="str">
        <f t="shared" si="57"/>
        <v>3</v>
      </c>
      <c r="AF1434" s="74">
        <v>4.82</v>
      </c>
      <c r="AG1434" s="75">
        <f>AF1434*0.452+AF1434</f>
        <v>6.99864</v>
      </c>
      <c r="AH1434" s="74">
        <f t="shared" si="2"/>
        <v>-6.525</v>
      </c>
      <c r="AI1434" s="74">
        <f t="shared" si="9"/>
        <v>6.748</v>
      </c>
      <c r="AJ1434" s="41">
        <f t="shared" si="3"/>
        <v>0.3351724138</v>
      </c>
      <c r="AK1434" s="500"/>
      <c r="AL1434" s="500"/>
      <c r="AM1434" s="500"/>
      <c r="AN1434" s="500"/>
      <c r="AO1434" s="500"/>
      <c r="AP1434" s="500"/>
      <c r="AQ1434" s="500"/>
      <c r="AR1434" s="500"/>
    </row>
    <row r="1435" ht="15.75" customHeight="1">
      <c r="A1435" s="530"/>
      <c r="B1435" s="143" t="s">
        <v>45</v>
      </c>
      <c r="C1435" s="298" t="s">
        <v>6527</v>
      </c>
      <c r="D1435" s="299" t="s">
        <v>6528</v>
      </c>
      <c r="E1435" s="290">
        <v>0.0</v>
      </c>
      <c r="F1435" s="290">
        <v>0.0</v>
      </c>
      <c r="G1435" s="290" t="s">
        <v>86</v>
      </c>
      <c r="H1435" s="299" t="s">
        <v>6528</v>
      </c>
      <c r="I1435" s="117" t="s">
        <v>6529</v>
      </c>
      <c r="J1435" s="293"/>
      <c r="K1435" s="293"/>
      <c r="L1435" s="293"/>
      <c r="M1435" s="263"/>
      <c r="N1435" s="290">
        <v>0.0</v>
      </c>
      <c r="O1435" s="395">
        <v>0.0</v>
      </c>
      <c r="P1435" s="294"/>
      <c r="Q1435" s="294"/>
      <c r="R1435" s="294"/>
      <c r="S1435" s="263"/>
      <c r="T1435" s="263"/>
      <c r="U1435" s="263"/>
      <c r="V1435" s="263"/>
      <c r="W1435" s="263"/>
      <c r="X1435" s="263"/>
      <c r="Y1435" s="295"/>
      <c r="Z1435" s="296">
        <v>6.0</v>
      </c>
      <c r="AA1435" s="290" t="s">
        <v>417</v>
      </c>
      <c r="AB1435" s="71" t="s">
        <v>6530</v>
      </c>
      <c r="AC1435" s="72" t="s">
        <v>2924</v>
      </c>
      <c r="AD1435" s="72" t="s">
        <v>498</v>
      </c>
      <c r="AE1435" s="73" t="str">
        <f t="shared" si="57"/>
        <v>3</v>
      </c>
      <c r="AF1435" s="74">
        <v>4.01</v>
      </c>
      <c r="AG1435" s="75">
        <f>AF1435*0.458+AF1435</f>
        <v>5.84658</v>
      </c>
      <c r="AH1435" s="74">
        <f t="shared" si="2"/>
        <v>-5.4</v>
      </c>
      <c r="AI1435" s="74">
        <f t="shared" si="9"/>
        <v>5.614</v>
      </c>
      <c r="AJ1435" s="41">
        <f t="shared" si="3"/>
        <v>0.3316666667</v>
      </c>
      <c r="AK1435" s="500"/>
      <c r="AL1435" s="500"/>
      <c r="AM1435" s="500"/>
      <c r="AN1435" s="500"/>
      <c r="AO1435" s="500"/>
      <c r="AP1435" s="500"/>
      <c r="AQ1435" s="500"/>
      <c r="AR1435" s="500"/>
    </row>
    <row r="1436" ht="15.75" customHeight="1">
      <c r="A1436" s="287"/>
      <c r="B1436" s="148" t="s">
        <v>45</v>
      </c>
      <c r="C1436" s="347" t="s">
        <v>6531</v>
      </c>
      <c r="D1436" s="87" t="s">
        <v>6532</v>
      </c>
      <c r="E1436" s="300">
        <v>1.0</v>
      </c>
      <c r="F1436" s="300">
        <v>0.0</v>
      </c>
      <c r="G1436" s="300" t="s">
        <v>47</v>
      </c>
      <c r="H1436" s="87" t="s">
        <v>6532</v>
      </c>
      <c r="I1436" s="230" t="s">
        <v>6533</v>
      </c>
      <c r="J1436" s="302"/>
      <c r="K1436" s="302"/>
      <c r="L1436" s="302"/>
      <c r="M1436" s="255"/>
      <c r="N1436" s="300">
        <v>1.0</v>
      </c>
      <c r="O1436" s="398">
        <v>1000.0</v>
      </c>
      <c r="P1436" s="303"/>
      <c r="Q1436" s="303"/>
      <c r="R1436" s="303"/>
      <c r="S1436" s="255"/>
      <c r="T1436" s="255"/>
      <c r="U1436" s="255"/>
      <c r="V1436" s="255"/>
      <c r="W1436" s="255"/>
      <c r="X1436" s="255"/>
      <c r="Y1436" s="277"/>
      <c r="Z1436" s="304">
        <v>6.45</v>
      </c>
      <c r="AA1436" s="300" t="s">
        <v>417</v>
      </c>
      <c r="AB1436" s="84" t="s">
        <v>6534</v>
      </c>
      <c r="AC1436" s="54" t="s">
        <v>2924</v>
      </c>
      <c r="AD1436" s="54" t="s">
        <v>498</v>
      </c>
      <c r="AE1436" s="85" t="str">
        <f t="shared" si="57"/>
        <v>3</v>
      </c>
      <c r="AF1436" s="55">
        <v>4.28</v>
      </c>
      <c r="AG1436" s="56">
        <f>AF1436*0.46+AF1436</f>
        <v>6.2488</v>
      </c>
      <c r="AH1436" s="55">
        <f t="shared" si="2"/>
        <v>-5.805</v>
      </c>
      <c r="AI1436" s="55">
        <f t="shared" si="9"/>
        <v>5.992</v>
      </c>
      <c r="AJ1436" s="41">
        <f t="shared" si="3"/>
        <v>0.3364341085</v>
      </c>
      <c r="AK1436" s="501"/>
      <c r="AL1436" s="501"/>
      <c r="AM1436" s="501"/>
      <c r="AN1436" s="501"/>
      <c r="AO1436" s="501"/>
      <c r="AP1436" s="501"/>
      <c r="AQ1436" s="501"/>
      <c r="AR1436" s="501"/>
    </row>
    <row r="1437" ht="15.75" customHeight="1">
      <c r="A1437" s="287"/>
      <c r="B1437" s="148" t="s">
        <v>45</v>
      </c>
      <c r="C1437" s="347" t="s">
        <v>6535</v>
      </c>
      <c r="D1437" s="87" t="s">
        <v>6536</v>
      </c>
      <c r="E1437" s="300">
        <v>1.0</v>
      </c>
      <c r="F1437" s="300">
        <v>0.0</v>
      </c>
      <c r="G1437" s="300" t="s">
        <v>47</v>
      </c>
      <c r="H1437" s="87" t="s">
        <v>6536</v>
      </c>
      <c r="I1437" s="230" t="s">
        <v>6537</v>
      </c>
      <c r="J1437" s="302"/>
      <c r="K1437" s="302"/>
      <c r="L1437" s="302"/>
      <c r="M1437" s="255"/>
      <c r="N1437" s="300">
        <v>1.0</v>
      </c>
      <c r="O1437" s="398">
        <v>1000.0</v>
      </c>
      <c r="P1437" s="303"/>
      <c r="Q1437" s="303"/>
      <c r="R1437" s="303"/>
      <c r="S1437" s="255"/>
      <c r="T1437" s="255"/>
      <c r="U1437" s="255"/>
      <c r="V1437" s="255"/>
      <c r="W1437" s="255"/>
      <c r="X1437" s="255"/>
      <c r="Y1437" s="277"/>
      <c r="Z1437" s="304">
        <v>5.25</v>
      </c>
      <c r="AA1437" s="300" t="s">
        <v>417</v>
      </c>
      <c r="AB1437" s="84" t="s">
        <v>6538</v>
      </c>
      <c r="AC1437" s="54" t="s">
        <v>2924</v>
      </c>
      <c r="AD1437" s="54" t="s">
        <v>498</v>
      </c>
      <c r="AE1437" s="85" t="str">
        <f t="shared" si="57"/>
        <v>3</v>
      </c>
      <c r="AF1437" s="55">
        <v>3.48</v>
      </c>
      <c r="AG1437" s="56">
        <f>AF1437*0.45+AF1437</f>
        <v>5.046</v>
      </c>
      <c r="AH1437" s="55">
        <f t="shared" si="2"/>
        <v>-4.725</v>
      </c>
      <c r="AI1437" s="55">
        <f t="shared" si="9"/>
        <v>4.872</v>
      </c>
      <c r="AJ1437" s="41">
        <f t="shared" si="3"/>
        <v>0.3371428571</v>
      </c>
      <c r="AK1437" s="501"/>
      <c r="AL1437" s="501"/>
      <c r="AM1437" s="501"/>
      <c r="AN1437" s="501"/>
      <c r="AO1437" s="501"/>
      <c r="AP1437" s="501"/>
      <c r="AQ1437" s="501"/>
      <c r="AR1437" s="501"/>
    </row>
    <row r="1438" ht="15.75" customHeight="1">
      <c r="A1438" s="287"/>
      <c r="B1438" s="148" t="s">
        <v>45</v>
      </c>
      <c r="C1438" s="347" t="s">
        <v>6539</v>
      </c>
      <c r="D1438" s="87" t="s">
        <v>6540</v>
      </c>
      <c r="E1438" s="300">
        <v>1.0</v>
      </c>
      <c r="F1438" s="300">
        <v>0.0</v>
      </c>
      <c r="G1438" s="300" t="s">
        <v>47</v>
      </c>
      <c r="H1438" s="87" t="s">
        <v>6541</v>
      </c>
      <c r="I1438" s="230" t="s">
        <v>6542</v>
      </c>
      <c r="J1438" s="302"/>
      <c r="K1438" s="302"/>
      <c r="L1438" s="302"/>
      <c r="M1438" s="255"/>
      <c r="N1438" s="300">
        <v>1.0</v>
      </c>
      <c r="O1438" s="398">
        <v>1000.0</v>
      </c>
      <c r="P1438" s="303"/>
      <c r="Q1438" s="303"/>
      <c r="R1438" s="303"/>
      <c r="S1438" s="255"/>
      <c r="T1438" s="255"/>
      <c r="U1438" s="255"/>
      <c r="V1438" s="255"/>
      <c r="W1438" s="255"/>
      <c r="X1438" s="255"/>
      <c r="Y1438" s="277"/>
      <c r="Z1438" s="304">
        <v>6.85</v>
      </c>
      <c r="AA1438" s="300" t="s">
        <v>417</v>
      </c>
      <c r="AB1438" s="84" t="s">
        <v>6543</v>
      </c>
      <c r="AC1438" s="54" t="s">
        <v>2924</v>
      </c>
      <c r="AD1438" s="54" t="s">
        <v>498</v>
      </c>
      <c r="AE1438" s="85" t="str">
        <f t="shared" si="57"/>
        <v>3</v>
      </c>
      <c r="AF1438" s="55">
        <v>4.55</v>
      </c>
      <c r="AG1438" s="56">
        <f>AF1438*0.462+AF1438</f>
        <v>6.6521</v>
      </c>
      <c r="AH1438" s="55">
        <f t="shared" si="2"/>
        <v>-6.165</v>
      </c>
      <c r="AI1438" s="55">
        <f t="shared" si="9"/>
        <v>6.37</v>
      </c>
      <c r="AJ1438" s="41">
        <f t="shared" si="3"/>
        <v>0.3357664234</v>
      </c>
      <c r="AK1438" s="501"/>
      <c r="AL1438" s="501"/>
      <c r="AM1438" s="501"/>
      <c r="AN1438" s="501"/>
      <c r="AO1438" s="501"/>
      <c r="AP1438" s="501"/>
      <c r="AQ1438" s="501"/>
      <c r="AR1438" s="501"/>
    </row>
    <row r="1439" ht="15.75" customHeight="1">
      <c r="A1439" s="287"/>
      <c r="B1439" s="148" t="s">
        <v>45</v>
      </c>
      <c r="C1439" s="347" t="s">
        <v>6544</v>
      </c>
      <c r="D1439" s="87" t="s">
        <v>6545</v>
      </c>
      <c r="E1439" s="300">
        <v>1.0</v>
      </c>
      <c r="F1439" s="300">
        <v>0.0</v>
      </c>
      <c r="G1439" s="300" t="s">
        <v>47</v>
      </c>
      <c r="H1439" s="87" t="s">
        <v>6545</v>
      </c>
      <c r="I1439" s="230" t="s">
        <v>6546</v>
      </c>
      <c r="J1439" s="302"/>
      <c r="K1439" s="302"/>
      <c r="L1439" s="302"/>
      <c r="M1439" s="255"/>
      <c r="N1439" s="300">
        <v>1.0</v>
      </c>
      <c r="O1439" s="398">
        <v>1000.0</v>
      </c>
      <c r="P1439" s="303"/>
      <c r="Q1439" s="303"/>
      <c r="R1439" s="303"/>
      <c r="S1439" s="255"/>
      <c r="T1439" s="255"/>
      <c r="U1439" s="255"/>
      <c r="V1439" s="255"/>
      <c r="W1439" s="255"/>
      <c r="X1439" s="255"/>
      <c r="Y1439" s="277"/>
      <c r="Z1439" s="304">
        <v>9.69</v>
      </c>
      <c r="AA1439" s="300" t="s">
        <v>417</v>
      </c>
      <c r="AB1439" s="84" t="s">
        <v>6547</v>
      </c>
      <c r="AC1439" s="54" t="s">
        <v>2924</v>
      </c>
      <c r="AD1439" s="54" t="s">
        <v>498</v>
      </c>
      <c r="AE1439" s="85" t="str">
        <f t="shared" si="57"/>
        <v>3</v>
      </c>
      <c r="AF1439" s="55">
        <v>6.42</v>
      </c>
      <c r="AG1439" s="56">
        <f>AF1439*0.472+AF1439</f>
        <v>9.45024</v>
      </c>
      <c r="AH1439" s="55">
        <f t="shared" si="2"/>
        <v>-8.721</v>
      </c>
      <c r="AI1439" s="55">
        <f t="shared" si="9"/>
        <v>8.988</v>
      </c>
      <c r="AJ1439" s="41">
        <f t="shared" si="3"/>
        <v>0.3374613003</v>
      </c>
      <c r="AK1439" s="501"/>
      <c r="AL1439" s="501"/>
      <c r="AM1439" s="501"/>
      <c r="AN1439" s="501"/>
      <c r="AO1439" s="501"/>
      <c r="AP1439" s="501"/>
      <c r="AQ1439" s="501"/>
      <c r="AR1439" s="501"/>
    </row>
    <row r="1440" ht="15.75" customHeight="1">
      <c r="A1440" s="287"/>
      <c r="B1440" s="148" t="s">
        <v>45</v>
      </c>
      <c r="C1440" s="347" t="s">
        <v>6548</v>
      </c>
      <c r="D1440" s="87" t="s">
        <v>6549</v>
      </c>
      <c r="E1440" s="300">
        <v>1.0</v>
      </c>
      <c r="F1440" s="300">
        <v>0.0</v>
      </c>
      <c r="G1440" s="300" t="s">
        <v>47</v>
      </c>
      <c r="H1440" s="87" t="s">
        <v>6549</v>
      </c>
      <c r="I1440" s="230" t="s">
        <v>6550</v>
      </c>
      <c r="J1440" s="302"/>
      <c r="K1440" s="302"/>
      <c r="L1440" s="302"/>
      <c r="M1440" s="255"/>
      <c r="N1440" s="300">
        <v>1.0</v>
      </c>
      <c r="O1440" s="398">
        <v>1000.0</v>
      </c>
      <c r="P1440" s="303"/>
      <c r="Q1440" s="303"/>
      <c r="R1440" s="303"/>
      <c r="S1440" s="255"/>
      <c r="T1440" s="255"/>
      <c r="U1440" s="255"/>
      <c r="V1440" s="255"/>
      <c r="W1440" s="255"/>
      <c r="X1440" s="255"/>
      <c r="Y1440" s="277"/>
      <c r="Z1440" s="304">
        <v>4.45</v>
      </c>
      <c r="AA1440" s="300" t="s">
        <v>417</v>
      </c>
      <c r="AB1440" s="84" t="s">
        <v>6551</v>
      </c>
      <c r="AC1440" s="54" t="s">
        <v>2924</v>
      </c>
      <c r="AD1440" s="54" t="s">
        <v>498</v>
      </c>
      <c r="AE1440" s="85" t="str">
        <f t="shared" si="57"/>
        <v>3</v>
      </c>
      <c r="AF1440" s="55">
        <v>2.94</v>
      </c>
      <c r="AG1440" s="56">
        <f t="shared" ref="AG1440:AG1441" si="177">AF1440*0.458+AF1440</f>
        <v>4.28652</v>
      </c>
      <c r="AH1440" s="55">
        <f t="shared" si="2"/>
        <v>-4.005</v>
      </c>
      <c r="AI1440" s="55">
        <f t="shared" si="9"/>
        <v>4.116</v>
      </c>
      <c r="AJ1440" s="41">
        <f t="shared" si="3"/>
        <v>0.3393258427</v>
      </c>
      <c r="AK1440" s="501"/>
      <c r="AL1440" s="501"/>
      <c r="AM1440" s="501"/>
      <c r="AN1440" s="501"/>
      <c r="AO1440" s="501"/>
      <c r="AP1440" s="501"/>
      <c r="AQ1440" s="501"/>
      <c r="AR1440" s="501"/>
    </row>
    <row r="1441" ht="15.75" customHeight="1">
      <c r="A1441" s="287"/>
      <c r="B1441" s="148" t="s">
        <v>45</v>
      </c>
      <c r="C1441" s="347" t="s">
        <v>6552</v>
      </c>
      <c r="D1441" s="87" t="s">
        <v>6553</v>
      </c>
      <c r="E1441" s="300">
        <v>1.0</v>
      </c>
      <c r="F1441" s="300">
        <v>0.0</v>
      </c>
      <c r="G1441" s="300" t="s">
        <v>47</v>
      </c>
      <c r="H1441" s="87" t="s">
        <v>6553</v>
      </c>
      <c r="I1441" s="230" t="s">
        <v>6554</v>
      </c>
      <c r="J1441" s="302"/>
      <c r="K1441" s="302"/>
      <c r="L1441" s="302"/>
      <c r="M1441" s="255"/>
      <c r="N1441" s="300">
        <v>1.0</v>
      </c>
      <c r="O1441" s="398">
        <v>1000.0</v>
      </c>
      <c r="P1441" s="303"/>
      <c r="Q1441" s="303"/>
      <c r="R1441" s="303"/>
      <c r="S1441" s="255"/>
      <c r="T1441" s="255"/>
      <c r="U1441" s="255"/>
      <c r="V1441" s="255"/>
      <c r="W1441" s="255"/>
      <c r="X1441" s="255"/>
      <c r="Y1441" s="277"/>
      <c r="Z1441" s="304">
        <v>4.45</v>
      </c>
      <c r="AA1441" s="300" t="s">
        <v>417</v>
      </c>
      <c r="AB1441" s="84" t="s">
        <v>6555</v>
      </c>
      <c r="AC1441" s="54" t="s">
        <v>2924</v>
      </c>
      <c r="AD1441" s="54" t="s">
        <v>498</v>
      </c>
      <c r="AE1441" s="85" t="str">
        <f t="shared" si="57"/>
        <v>3</v>
      </c>
      <c r="AF1441" s="55">
        <v>2.94</v>
      </c>
      <c r="AG1441" s="56">
        <f t="shared" si="177"/>
        <v>4.28652</v>
      </c>
      <c r="AH1441" s="55">
        <f t="shared" si="2"/>
        <v>-4.005</v>
      </c>
      <c r="AI1441" s="55">
        <f t="shared" si="9"/>
        <v>4.116</v>
      </c>
      <c r="AJ1441" s="41">
        <f t="shared" si="3"/>
        <v>0.3393258427</v>
      </c>
      <c r="AK1441" s="501"/>
      <c r="AL1441" s="501"/>
      <c r="AM1441" s="501"/>
      <c r="AN1441" s="501"/>
      <c r="AO1441" s="501"/>
      <c r="AP1441" s="501"/>
      <c r="AQ1441" s="501"/>
      <c r="AR1441" s="501"/>
    </row>
    <row r="1442" ht="15.75" customHeight="1">
      <c r="A1442" s="287"/>
      <c r="B1442" s="148" t="s">
        <v>45</v>
      </c>
      <c r="C1442" s="347" t="s">
        <v>6556</v>
      </c>
      <c r="D1442" s="87" t="s">
        <v>6557</v>
      </c>
      <c r="E1442" s="300">
        <v>1.0</v>
      </c>
      <c r="F1442" s="300">
        <v>0.0</v>
      </c>
      <c r="G1442" s="300" t="s">
        <v>47</v>
      </c>
      <c r="H1442" s="87" t="s">
        <v>6557</v>
      </c>
      <c r="I1442" s="230" t="s">
        <v>6558</v>
      </c>
      <c r="J1442" s="302"/>
      <c r="K1442" s="302"/>
      <c r="L1442" s="302"/>
      <c r="M1442" s="255"/>
      <c r="N1442" s="300">
        <v>1.0</v>
      </c>
      <c r="O1442" s="398">
        <v>1000.0</v>
      </c>
      <c r="P1442" s="303"/>
      <c r="Q1442" s="303"/>
      <c r="R1442" s="303"/>
      <c r="S1442" s="255"/>
      <c r="T1442" s="255"/>
      <c r="U1442" s="255"/>
      <c r="V1442" s="255"/>
      <c r="W1442" s="255"/>
      <c r="X1442" s="255"/>
      <c r="Y1442" s="277"/>
      <c r="Z1442" s="304">
        <v>5.25</v>
      </c>
      <c r="AA1442" s="300" t="s">
        <v>417</v>
      </c>
      <c r="AB1442" s="84" t="s">
        <v>6559</v>
      </c>
      <c r="AC1442" s="54" t="s">
        <v>2924</v>
      </c>
      <c r="AD1442" s="54" t="s">
        <v>498</v>
      </c>
      <c r="AE1442" s="85" t="str">
        <f t="shared" si="57"/>
        <v>3</v>
      </c>
      <c r="AF1442" s="55">
        <v>3.48</v>
      </c>
      <c r="AG1442" s="56">
        <f t="shared" ref="AG1442:AG1443" si="178">AF1442*0.45+AF1442</f>
        <v>5.046</v>
      </c>
      <c r="AH1442" s="55">
        <f t="shared" si="2"/>
        <v>-4.725</v>
      </c>
      <c r="AI1442" s="55">
        <f t="shared" si="9"/>
        <v>4.872</v>
      </c>
      <c r="AJ1442" s="41">
        <f t="shared" si="3"/>
        <v>0.3371428571</v>
      </c>
      <c r="AK1442" s="501"/>
      <c r="AL1442" s="501"/>
      <c r="AM1442" s="501"/>
      <c r="AN1442" s="501"/>
      <c r="AO1442" s="501"/>
      <c r="AP1442" s="501"/>
      <c r="AQ1442" s="501"/>
      <c r="AR1442" s="501"/>
    </row>
    <row r="1443" ht="15.75" customHeight="1">
      <c r="A1443" s="530"/>
      <c r="B1443" s="143" t="s">
        <v>45</v>
      </c>
      <c r="C1443" s="298" t="s">
        <v>6560</v>
      </c>
      <c r="D1443" s="299" t="s">
        <v>6561</v>
      </c>
      <c r="E1443" s="290">
        <v>0.0</v>
      </c>
      <c r="F1443" s="290">
        <v>0.0</v>
      </c>
      <c r="G1443" s="290" t="s">
        <v>86</v>
      </c>
      <c r="H1443" s="299" t="s">
        <v>6561</v>
      </c>
      <c r="I1443" s="117" t="s">
        <v>6562</v>
      </c>
      <c r="J1443" s="293"/>
      <c r="K1443" s="293"/>
      <c r="L1443" s="293"/>
      <c r="M1443" s="263"/>
      <c r="N1443" s="290">
        <v>0.0</v>
      </c>
      <c r="O1443" s="395">
        <v>0.0</v>
      </c>
      <c r="P1443" s="294"/>
      <c r="Q1443" s="294"/>
      <c r="R1443" s="294"/>
      <c r="S1443" s="263"/>
      <c r="T1443" s="263"/>
      <c r="U1443" s="263"/>
      <c r="V1443" s="263"/>
      <c r="W1443" s="263"/>
      <c r="X1443" s="263"/>
      <c r="Y1443" s="295"/>
      <c r="Z1443" s="296">
        <v>5.25</v>
      </c>
      <c r="AA1443" s="290" t="s">
        <v>417</v>
      </c>
      <c r="AB1443" s="71" t="s">
        <v>6563</v>
      </c>
      <c r="AC1443" s="72" t="s">
        <v>2924</v>
      </c>
      <c r="AD1443" s="72" t="s">
        <v>498</v>
      </c>
      <c r="AE1443" s="73" t="str">
        <f t="shared" si="57"/>
        <v>3</v>
      </c>
      <c r="AF1443" s="74">
        <v>3.48</v>
      </c>
      <c r="AG1443" s="75">
        <f t="shared" si="178"/>
        <v>5.046</v>
      </c>
      <c r="AH1443" s="74">
        <f t="shared" si="2"/>
        <v>-4.725</v>
      </c>
      <c r="AI1443" s="74">
        <f t="shared" si="9"/>
        <v>4.872</v>
      </c>
      <c r="AJ1443" s="41">
        <f t="shared" si="3"/>
        <v>0.3371428571</v>
      </c>
      <c r="AK1443" s="500"/>
      <c r="AL1443" s="500"/>
      <c r="AM1443" s="500"/>
      <c r="AN1443" s="500"/>
      <c r="AO1443" s="500"/>
      <c r="AP1443" s="500"/>
      <c r="AQ1443" s="500"/>
      <c r="AR1443" s="500"/>
    </row>
    <row r="1444" ht="15.75" customHeight="1">
      <c r="A1444" s="530"/>
      <c r="B1444" s="143" t="s">
        <v>45</v>
      </c>
      <c r="C1444" s="298" t="s">
        <v>6564</v>
      </c>
      <c r="D1444" s="299" t="s">
        <v>6565</v>
      </c>
      <c r="E1444" s="290">
        <v>0.0</v>
      </c>
      <c r="F1444" s="290">
        <v>0.0</v>
      </c>
      <c r="G1444" s="290" t="s">
        <v>86</v>
      </c>
      <c r="H1444" s="299" t="s">
        <v>6565</v>
      </c>
      <c r="I1444" s="117" t="s">
        <v>6566</v>
      </c>
      <c r="J1444" s="293"/>
      <c r="K1444" s="293"/>
      <c r="L1444" s="293"/>
      <c r="M1444" s="263"/>
      <c r="N1444" s="290">
        <v>0.0</v>
      </c>
      <c r="O1444" s="395">
        <v>0.0</v>
      </c>
      <c r="P1444" s="294"/>
      <c r="Q1444" s="294"/>
      <c r="R1444" s="294"/>
      <c r="S1444" s="263"/>
      <c r="T1444" s="263"/>
      <c r="U1444" s="263"/>
      <c r="V1444" s="263"/>
      <c r="W1444" s="263"/>
      <c r="X1444" s="263"/>
      <c r="Y1444" s="295"/>
      <c r="Z1444" s="296">
        <v>6.05</v>
      </c>
      <c r="AA1444" s="290" t="s">
        <v>417</v>
      </c>
      <c r="AB1444" s="71" t="s">
        <v>6567</v>
      </c>
      <c r="AC1444" s="72" t="s">
        <v>2924</v>
      </c>
      <c r="AD1444" s="72" t="s">
        <v>498</v>
      </c>
      <c r="AE1444" s="73" t="str">
        <f t="shared" si="57"/>
        <v>3</v>
      </c>
      <c r="AF1444" s="74">
        <v>4.01</v>
      </c>
      <c r="AG1444" s="75">
        <f>AF1444*0.458+AF1444</f>
        <v>5.84658</v>
      </c>
      <c r="AH1444" s="74">
        <f t="shared" si="2"/>
        <v>-5.445</v>
      </c>
      <c r="AI1444" s="74">
        <f t="shared" si="9"/>
        <v>5.614</v>
      </c>
      <c r="AJ1444" s="41">
        <f t="shared" si="3"/>
        <v>0.3371900826</v>
      </c>
      <c r="AK1444" s="500"/>
      <c r="AL1444" s="500"/>
      <c r="AM1444" s="500"/>
      <c r="AN1444" s="500"/>
      <c r="AO1444" s="500"/>
      <c r="AP1444" s="500"/>
      <c r="AQ1444" s="500"/>
      <c r="AR1444" s="500"/>
    </row>
    <row r="1445" ht="15.75" customHeight="1">
      <c r="A1445" s="287"/>
      <c r="B1445" s="148" t="s">
        <v>45</v>
      </c>
      <c r="C1445" s="347" t="s">
        <v>6568</v>
      </c>
      <c r="D1445" s="87" t="s">
        <v>6569</v>
      </c>
      <c r="E1445" s="300">
        <v>1.0</v>
      </c>
      <c r="F1445" s="300">
        <v>0.0</v>
      </c>
      <c r="G1445" s="300" t="s">
        <v>47</v>
      </c>
      <c r="H1445" s="87" t="s">
        <v>6569</v>
      </c>
      <c r="I1445" s="562" t="s">
        <v>6570</v>
      </c>
      <c r="J1445" s="302"/>
      <c r="K1445" s="302"/>
      <c r="L1445" s="302"/>
      <c r="M1445" s="255"/>
      <c r="N1445" s="300">
        <v>1.0</v>
      </c>
      <c r="O1445" s="398">
        <v>1000.0</v>
      </c>
      <c r="P1445" s="303"/>
      <c r="Q1445" s="303"/>
      <c r="R1445" s="303"/>
      <c r="S1445" s="255"/>
      <c r="T1445" s="255"/>
      <c r="U1445" s="255"/>
      <c r="V1445" s="255"/>
      <c r="W1445" s="255"/>
      <c r="X1445" s="255"/>
      <c r="Y1445" s="277"/>
      <c r="Z1445" s="304">
        <v>1.65</v>
      </c>
      <c r="AA1445" s="300" t="s">
        <v>417</v>
      </c>
      <c r="AB1445" s="84" t="s">
        <v>6571</v>
      </c>
      <c r="AC1445" s="54" t="s">
        <v>2924</v>
      </c>
      <c r="AD1445" s="54" t="s">
        <v>498</v>
      </c>
      <c r="AE1445" s="85" t="str">
        <f t="shared" si="57"/>
        <v>3</v>
      </c>
      <c r="AF1445" s="55">
        <v>1.07</v>
      </c>
      <c r="AG1445" s="56">
        <f>AF1445*0.45+AF1445</f>
        <v>1.5515</v>
      </c>
      <c r="AH1445" s="55">
        <f t="shared" si="2"/>
        <v>-1.485</v>
      </c>
      <c r="AI1445" s="55">
        <f t="shared" si="9"/>
        <v>1.498</v>
      </c>
      <c r="AJ1445" s="41">
        <f t="shared" si="3"/>
        <v>0.3515151515</v>
      </c>
      <c r="AK1445" s="501"/>
      <c r="AL1445" s="501"/>
      <c r="AM1445" s="501"/>
      <c r="AN1445" s="501"/>
      <c r="AO1445" s="501"/>
      <c r="AP1445" s="501"/>
      <c r="AQ1445" s="501"/>
      <c r="AR1445" s="501"/>
    </row>
    <row r="1446" ht="15.75" customHeight="1">
      <c r="A1446" s="287"/>
      <c r="B1446" s="148" t="s">
        <v>45</v>
      </c>
      <c r="C1446" s="347" t="s">
        <v>6572</v>
      </c>
      <c r="D1446" s="87" t="s">
        <v>6573</v>
      </c>
      <c r="E1446" s="300">
        <v>1.0</v>
      </c>
      <c r="F1446" s="300">
        <v>0.0</v>
      </c>
      <c r="G1446" s="300" t="s">
        <v>47</v>
      </c>
      <c r="H1446" s="87" t="s">
        <v>6573</v>
      </c>
      <c r="I1446" s="230" t="s">
        <v>6574</v>
      </c>
      <c r="J1446" s="302"/>
      <c r="K1446" s="302"/>
      <c r="L1446" s="302"/>
      <c r="M1446" s="255"/>
      <c r="N1446" s="300">
        <v>1.0</v>
      </c>
      <c r="O1446" s="398">
        <v>1000.0</v>
      </c>
      <c r="P1446" s="303"/>
      <c r="Q1446" s="303"/>
      <c r="R1446" s="303"/>
      <c r="S1446" s="255"/>
      <c r="T1446" s="255"/>
      <c r="U1446" s="255"/>
      <c r="V1446" s="255"/>
      <c r="W1446" s="255"/>
      <c r="X1446" s="255"/>
      <c r="Y1446" s="277"/>
      <c r="Z1446" s="304">
        <v>1.2</v>
      </c>
      <c r="AA1446" s="300" t="s">
        <v>262</v>
      </c>
      <c r="AB1446" s="84" t="s">
        <v>6575</v>
      </c>
      <c r="AC1446" s="54" t="s">
        <v>2924</v>
      </c>
      <c r="AD1446" s="54" t="s">
        <v>99</v>
      </c>
      <c r="AE1446" s="85" t="str">
        <f t="shared" si="57"/>
        <v>12</v>
      </c>
      <c r="AF1446" s="55">
        <v>0.79</v>
      </c>
      <c r="AG1446" s="56">
        <f t="shared" ref="AG1446:AG1447" si="179">AF1446*0.4+AF1446</f>
        <v>1.106</v>
      </c>
      <c r="AH1446" s="55">
        <f t="shared" si="2"/>
        <v>-1.08</v>
      </c>
      <c r="AI1446" s="55">
        <f t="shared" si="9"/>
        <v>1.106</v>
      </c>
      <c r="AJ1446" s="41">
        <f t="shared" si="3"/>
        <v>0.3416666667</v>
      </c>
      <c r="AK1446" s="501"/>
      <c r="AL1446" s="501"/>
      <c r="AM1446" s="501"/>
      <c r="AN1446" s="501"/>
      <c r="AO1446" s="501"/>
      <c r="AP1446" s="501"/>
      <c r="AQ1446" s="501"/>
      <c r="AR1446" s="501"/>
    </row>
    <row r="1447" ht="15.75" customHeight="1">
      <c r="A1447" s="287"/>
      <c r="B1447" s="148" t="s">
        <v>45</v>
      </c>
      <c r="C1447" s="347" t="s">
        <v>6576</v>
      </c>
      <c r="D1447" s="87" t="s">
        <v>6577</v>
      </c>
      <c r="E1447" s="300">
        <v>1.0</v>
      </c>
      <c r="F1447" s="300">
        <v>0.0</v>
      </c>
      <c r="G1447" s="300" t="s">
        <v>47</v>
      </c>
      <c r="H1447" s="87" t="s">
        <v>6577</v>
      </c>
      <c r="I1447" s="230" t="s">
        <v>6578</v>
      </c>
      <c r="J1447" s="302"/>
      <c r="K1447" s="302"/>
      <c r="L1447" s="302"/>
      <c r="M1447" s="255"/>
      <c r="N1447" s="300">
        <v>1.0</v>
      </c>
      <c r="O1447" s="398">
        <v>1000.0</v>
      </c>
      <c r="P1447" s="303"/>
      <c r="Q1447" s="303"/>
      <c r="R1447" s="303"/>
      <c r="S1447" s="255"/>
      <c r="T1447" s="255"/>
      <c r="U1447" s="255"/>
      <c r="V1447" s="255"/>
      <c r="W1447" s="255"/>
      <c r="X1447" s="255"/>
      <c r="Y1447" s="277"/>
      <c r="Z1447" s="304">
        <v>1.89</v>
      </c>
      <c r="AA1447" s="300" t="s">
        <v>262</v>
      </c>
      <c r="AB1447" s="84" t="s">
        <v>6579</v>
      </c>
      <c r="AC1447" s="54" t="s">
        <v>2924</v>
      </c>
      <c r="AD1447" s="54" t="s">
        <v>99</v>
      </c>
      <c r="AE1447" s="85" t="str">
        <f t="shared" si="57"/>
        <v>12</v>
      </c>
      <c r="AF1447" s="55">
        <v>1.25</v>
      </c>
      <c r="AG1447" s="56">
        <f t="shared" si="179"/>
        <v>1.75</v>
      </c>
      <c r="AH1447" s="55">
        <f t="shared" si="2"/>
        <v>-1.701</v>
      </c>
      <c r="AI1447" s="55">
        <f t="shared" si="9"/>
        <v>1.75</v>
      </c>
      <c r="AJ1447" s="41">
        <f t="shared" si="3"/>
        <v>0.3386243386</v>
      </c>
      <c r="AK1447" s="501"/>
      <c r="AL1447" s="501"/>
      <c r="AM1447" s="501"/>
      <c r="AN1447" s="501"/>
      <c r="AO1447" s="501"/>
      <c r="AP1447" s="501"/>
      <c r="AQ1447" s="501"/>
      <c r="AR1447" s="501"/>
    </row>
    <row r="1448" ht="15.75" customHeight="1">
      <c r="A1448" s="287"/>
      <c r="B1448" s="148" t="s">
        <v>45</v>
      </c>
      <c r="C1448" s="347" t="s">
        <v>6580</v>
      </c>
      <c r="D1448" s="87" t="s">
        <v>6581</v>
      </c>
      <c r="E1448" s="300">
        <v>1.0</v>
      </c>
      <c r="F1448" s="300">
        <v>0.0</v>
      </c>
      <c r="G1448" s="300" t="s">
        <v>47</v>
      </c>
      <c r="H1448" s="87" t="s">
        <v>6581</v>
      </c>
      <c r="I1448" s="230" t="s">
        <v>6582</v>
      </c>
      <c r="J1448" s="302"/>
      <c r="K1448" s="302"/>
      <c r="L1448" s="302"/>
      <c r="M1448" s="255"/>
      <c r="N1448" s="300">
        <v>1.0</v>
      </c>
      <c r="O1448" s="398">
        <v>1000.0</v>
      </c>
      <c r="P1448" s="303"/>
      <c r="Q1448" s="303"/>
      <c r="R1448" s="303"/>
      <c r="S1448" s="255"/>
      <c r="T1448" s="255"/>
      <c r="U1448" s="255"/>
      <c r="V1448" s="255"/>
      <c r="W1448" s="255"/>
      <c r="X1448" s="255"/>
      <c r="Y1448" s="277"/>
      <c r="Z1448" s="304">
        <v>2.85</v>
      </c>
      <c r="AA1448" s="300" t="s">
        <v>262</v>
      </c>
      <c r="AB1448" s="84" t="s">
        <v>6583</v>
      </c>
      <c r="AC1448" s="54" t="s">
        <v>2924</v>
      </c>
      <c r="AD1448" s="54" t="s">
        <v>99</v>
      </c>
      <c r="AE1448" s="85" t="str">
        <f t="shared" si="57"/>
        <v>12</v>
      </c>
      <c r="AF1448" s="55">
        <v>1.88</v>
      </c>
      <c r="AG1448" s="56">
        <f>AF1448*0.41+AF1448</f>
        <v>2.6508</v>
      </c>
      <c r="AH1448" s="55">
        <f t="shared" si="2"/>
        <v>-2.565</v>
      </c>
      <c r="AI1448" s="55">
        <f t="shared" si="9"/>
        <v>2.632</v>
      </c>
      <c r="AJ1448" s="41">
        <f t="shared" si="3"/>
        <v>0.3403508772</v>
      </c>
      <c r="AK1448" s="501"/>
      <c r="AL1448" s="501"/>
      <c r="AM1448" s="501"/>
      <c r="AN1448" s="501"/>
      <c r="AO1448" s="501"/>
      <c r="AP1448" s="501"/>
      <c r="AQ1448" s="501"/>
      <c r="AR1448" s="501"/>
    </row>
    <row r="1449" ht="15.75" customHeight="1">
      <c r="A1449" s="287"/>
      <c r="B1449" s="148" t="s">
        <v>45</v>
      </c>
      <c r="C1449" s="347" t="s">
        <v>6584</v>
      </c>
      <c r="D1449" s="87" t="s">
        <v>6585</v>
      </c>
      <c r="E1449" s="300">
        <v>1.0</v>
      </c>
      <c r="F1449" s="300">
        <v>0.0</v>
      </c>
      <c r="G1449" s="300" t="s">
        <v>47</v>
      </c>
      <c r="H1449" s="87" t="s">
        <v>6585</v>
      </c>
      <c r="I1449" s="230" t="s">
        <v>6586</v>
      </c>
      <c r="J1449" s="302"/>
      <c r="K1449" s="302"/>
      <c r="L1449" s="302"/>
      <c r="M1449" s="255"/>
      <c r="N1449" s="300">
        <v>1.0</v>
      </c>
      <c r="O1449" s="398">
        <v>1000.0</v>
      </c>
      <c r="P1449" s="303"/>
      <c r="Q1449" s="303"/>
      <c r="R1449" s="303"/>
      <c r="S1449" s="255"/>
      <c r="T1449" s="255"/>
      <c r="U1449" s="255"/>
      <c r="V1449" s="255"/>
      <c r="W1449" s="255"/>
      <c r="X1449" s="255"/>
      <c r="Y1449" s="277"/>
      <c r="Z1449" s="304">
        <v>1.45</v>
      </c>
      <c r="AA1449" s="300" t="s">
        <v>417</v>
      </c>
      <c r="AB1449" s="53" t="s">
        <v>6587</v>
      </c>
      <c r="AC1449" s="560"/>
      <c r="AD1449" s="54" t="s">
        <v>92</v>
      </c>
      <c r="AE1449" s="85" t="str">
        <f t="shared" si="57"/>
        <v>6</v>
      </c>
      <c r="AF1449" s="501">
        <v>0.9349999999999999</v>
      </c>
      <c r="AG1449" s="56">
        <f t="shared" ref="AG1449:AG1451" si="180">AF1449*0.45+AF1449</f>
        <v>1.35575</v>
      </c>
      <c r="AH1449" s="55">
        <f t="shared" si="2"/>
        <v>-1.305</v>
      </c>
      <c r="AI1449" s="55">
        <f t="shared" si="9"/>
        <v>1.309</v>
      </c>
      <c r="AJ1449" s="41">
        <f t="shared" si="3"/>
        <v>0.3551724138</v>
      </c>
      <c r="AK1449" s="501"/>
      <c r="AL1449" s="501"/>
      <c r="AM1449" s="501"/>
      <c r="AN1449" s="501"/>
      <c r="AO1449" s="501"/>
      <c r="AP1449" s="501"/>
      <c r="AQ1449" s="501"/>
      <c r="AR1449" s="501"/>
    </row>
    <row r="1450" ht="15.75" customHeight="1">
      <c r="A1450" s="287"/>
      <c r="B1450" s="148" t="s">
        <v>45</v>
      </c>
      <c r="C1450" s="347" t="s">
        <v>6588</v>
      </c>
      <c r="D1450" s="87" t="s">
        <v>6589</v>
      </c>
      <c r="E1450" s="300">
        <v>1.0</v>
      </c>
      <c r="F1450" s="300">
        <v>0.0</v>
      </c>
      <c r="G1450" s="300" t="s">
        <v>47</v>
      </c>
      <c r="H1450" s="87" t="s">
        <v>6589</v>
      </c>
      <c r="I1450" s="230" t="s">
        <v>6590</v>
      </c>
      <c r="J1450" s="302"/>
      <c r="K1450" s="302"/>
      <c r="L1450" s="302"/>
      <c r="M1450" s="255"/>
      <c r="N1450" s="300">
        <v>1.0</v>
      </c>
      <c r="O1450" s="398">
        <v>1000.0</v>
      </c>
      <c r="P1450" s="303"/>
      <c r="Q1450" s="303"/>
      <c r="R1450" s="303"/>
      <c r="S1450" s="255"/>
      <c r="T1450" s="255"/>
      <c r="U1450" s="255"/>
      <c r="V1450" s="255"/>
      <c r="W1450" s="255"/>
      <c r="X1450" s="255"/>
      <c r="Y1450" s="277"/>
      <c r="Z1450" s="304">
        <v>0.65</v>
      </c>
      <c r="AA1450" s="300" t="s">
        <v>417</v>
      </c>
      <c r="AB1450" s="84" t="s">
        <v>6591</v>
      </c>
      <c r="AC1450" s="560"/>
      <c r="AD1450" s="54" t="s">
        <v>99</v>
      </c>
      <c r="AE1450" s="85" t="str">
        <f t="shared" si="57"/>
        <v>12</v>
      </c>
      <c r="AF1450" s="501">
        <v>0.41800000000000004</v>
      </c>
      <c r="AG1450" s="56">
        <f t="shared" si="180"/>
        <v>0.6061</v>
      </c>
      <c r="AH1450" s="55">
        <f t="shared" si="2"/>
        <v>-0.585</v>
      </c>
      <c r="AI1450" s="55">
        <f t="shared" si="9"/>
        <v>0.5852</v>
      </c>
      <c r="AJ1450" s="41">
        <f t="shared" si="3"/>
        <v>0.3569230769</v>
      </c>
      <c r="AK1450" s="501"/>
      <c r="AL1450" s="501"/>
      <c r="AM1450" s="501"/>
      <c r="AN1450" s="501"/>
      <c r="AO1450" s="501"/>
      <c r="AP1450" s="501"/>
      <c r="AQ1450" s="501"/>
      <c r="AR1450" s="501"/>
    </row>
    <row r="1451" ht="15.75" customHeight="1">
      <c r="A1451" s="287"/>
      <c r="B1451" s="148" t="s">
        <v>45</v>
      </c>
      <c r="C1451" s="347" t="s">
        <v>6592</v>
      </c>
      <c r="D1451" s="87" t="s">
        <v>6593</v>
      </c>
      <c r="E1451" s="300">
        <v>1.0</v>
      </c>
      <c r="F1451" s="300">
        <v>0.0</v>
      </c>
      <c r="G1451" s="300" t="s">
        <v>47</v>
      </c>
      <c r="H1451" s="87" t="s">
        <v>6593</v>
      </c>
      <c r="I1451" s="230" t="s">
        <v>6594</v>
      </c>
      <c r="J1451" s="302"/>
      <c r="K1451" s="302"/>
      <c r="L1451" s="302"/>
      <c r="M1451" s="255"/>
      <c r="N1451" s="300">
        <v>1.0</v>
      </c>
      <c r="O1451" s="398">
        <v>1000.0</v>
      </c>
      <c r="P1451" s="303"/>
      <c r="Q1451" s="303"/>
      <c r="R1451" s="303"/>
      <c r="S1451" s="255"/>
      <c r="T1451" s="255"/>
      <c r="U1451" s="255"/>
      <c r="V1451" s="255"/>
      <c r="W1451" s="255"/>
      <c r="X1451" s="255"/>
      <c r="Y1451" s="277"/>
      <c r="Z1451" s="304">
        <v>1.09</v>
      </c>
      <c r="AA1451" s="300" t="s">
        <v>417</v>
      </c>
      <c r="AB1451" s="53" t="s">
        <v>6595</v>
      </c>
      <c r="AC1451" s="560"/>
      <c r="AD1451" s="54" t="s">
        <v>92</v>
      </c>
      <c r="AE1451" s="85" t="str">
        <f t="shared" si="57"/>
        <v>6</v>
      </c>
      <c r="AF1451" s="501">
        <v>0.7150000000000001</v>
      </c>
      <c r="AG1451" s="56">
        <f t="shared" si="180"/>
        <v>1.03675</v>
      </c>
      <c r="AH1451" s="55">
        <f t="shared" si="2"/>
        <v>-0.981</v>
      </c>
      <c r="AI1451" s="55">
        <f t="shared" si="9"/>
        <v>1.001</v>
      </c>
      <c r="AJ1451" s="41">
        <f t="shared" si="3"/>
        <v>0.3440366972</v>
      </c>
      <c r="AK1451" s="501"/>
      <c r="AL1451" s="501"/>
      <c r="AM1451" s="501"/>
      <c r="AN1451" s="501"/>
      <c r="AO1451" s="501"/>
      <c r="AP1451" s="501"/>
      <c r="AQ1451" s="501"/>
      <c r="AR1451" s="501"/>
    </row>
    <row r="1452" ht="15.75" customHeight="1">
      <c r="A1452" s="530"/>
      <c r="B1452" s="143" t="s">
        <v>45</v>
      </c>
      <c r="C1452" s="298" t="s">
        <v>6596</v>
      </c>
      <c r="D1452" s="299" t="s">
        <v>6597</v>
      </c>
      <c r="E1452" s="290">
        <v>0.0</v>
      </c>
      <c r="F1452" s="290">
        <v>0.0</v>
      </c>
      <c r="G1452" s="290" t="s">
        <v>86</v>
      </c>
      <c r="H1452" s="299" t="s">
        <v>6597</v>
      </c>
      <c r="I1452" s="117" t="s">
        <v>6598</v>
      </c>
      <c r="J1452" s="293"/>
      <c r="K1452" s="293"/>
      <c r="L1452" s="293"/>
      <c r="M1452" s="263"/>
      <c r="N1452" s="290">
        <v>0.0</v>
      </c>
      <c r="O1452" s="395">
        <v>0.0</v>
      </c>
      <c r="P1452" s="294"/>
      <c r="Q1452" s="294"/>
      <c r="R1452" s="294"/>
      <c r="S1452" s="263"/>
      <c r="T1452" s="263"/>
      <c r="U1452" s="263"/>
      <c r="V1452" s="263"/>
      <c r="W1452" s="263"/>
      <c r="X1452" s="263"/>
      <c r="Y1452" s="295"/>
      <c r="Z1452" s="296">
        <v>5.5</v>
      </c>
      <c r="AA1452" s="290" t="s">
        <v>417</v>
      </c>
      <c r="AB1452" s="104" t="s">
        <v>6599</v>
      </c>
      <c r="AC1452" s="559"/>
      <c r="AD1452" s="72" t="s">
        <v>498</v>
      </c>
      <c r="AE1452" s="73" t="str">
        <f t="shared" si="57"/>
        <v>3</v>
      </c>
      <c r="AF1452" s="500">
        <v>3.575</v>
      </c>
      <c r="AG1452" s="75">
        <f>AF1452*0.468+AF1452</f>
        <v>5.2481</v>
      </c>
      <c r="AH1452" s="74">
        <f t="shared" si="2"/>
        <v>-4.95</v>
      </c>
      <c r="AI1452" s="74">
        <f t="shared" si="9"/>
        <v>5.005</v>
      </c>
      <c r="AJ1452" s="41">
        <f t="shared" si="3"/>
        <v>0.35</v>
      </c>
      <c r="AK1452" s="500"/>
      <c r="AL1452" s="500"/>
      <c r="AM1452" s="500"/>
      <c r="AN1452" s="500"/>
      <c r="AO1452" s="500"/>
      <c r="AP1452" s="500"/>
      <c r="AQ1452" s="500"/>
      <c r="AR1452" s="500"/>
    </row>
    <row r="1453" ht="15.75" customHeight="1">
      <c r="A1453" s="530"/>
      <c r="B1453" s="143" t="s">
        <v>45</v>
      </c>
      <c r="C1453" s="298" t="s">
        <v>6600</v>
      </c>
      <c r="D1453" s="299" t="s">
        <v>6601</v>
      </c>
      <c r="E1453" s="290">
        <v>0.0</v>
      </c>
      <c r="F1453" s="290">
        <v>0.0</v>
      </c>
      <c r="G1453" s="290" t="s">
        <v>86</v>
      </c>
      <c r="H1453" s="299" t="s">
        <v>6602</v>
      </c>
      <c r="I1453" s="117" t="s">
        <v>6603</v>
      </c>
      <c r="J1453" s="293"/>
      <c r="K1453" s="293"/>
      <c r="L1453" s="293"/>
      <c r="M1453" s="263"/>
      <c r="N1453" s="290">
        <v>0.0</v>
      </c>
      <c r="O1453" s="395">
        <v>0.0</v>
      </c>
      <c r="P1453" s="294"/>
      <c r="Q1453" s="294"/>
      <c r="R1453" s="294"/>
      <c r="S1453" s="263"/>
      <c r="T1453" s="263"/>
      <c r="U1453" s="263"/>
      <c r="V1453" s="263"/>
      <c r="W1453" s="263"/>
      <c r="X1453" s="263"/>
      <c r="Y1453" s="295"/>
      <c r="Z1453" s="296">
        <v>1.9</v>
      </c>
      <c r="AA1453" s="290" t="s">
        <v>417</v>
      </c>
      <c r="AB1453" s="71" t="s">
        <v>6604</v>
      </c>
      <c r="AC1453" s="559"/>
      <c r="AD1453" s="72" t="s">
        <v>92</v>
      </c>
      <c r="AE1453" s="73" t="str">
        <f t="shared" si="57"/>
        <v>6</v>
      </c>
      <c r="AF1453" s="500">
        <v>1.2100000000000002</v>
      </c>
      <c r="AG1453" s="75">
        <f t="shared" ref="AG1453:AG1455" si="181">AF1453*0.45+AF1453</f>
        <v>1.7545</v>
      </c>
      <c r="AH1453" s="74">
        <f t="shared" si="2"/>
        <v>-1.71</v>
      </c>
      <c r="AI1453" s="74">
        <f t="shared" si="9"/>
        <v>1.694</v>
      </c>
      <c r="AJ1453" s="41">
        <f t="shared" si="3"/>
        <v>0.3631578947</v>
      </c>
      <c r="AK1453" s="500"/>
      <c r="AL1453" s="500"/>
      <c r="AM1453" s="500"/>
      <c r="AN1453" s="500"/>
      <c r="AO1453" s="500"/>
      <c r="AP1453" s="500"/>
      <c r="AQ1453" s="500"/>
      <c r="AR1453" s="500"/>
    </row>
    <row r="1454" ht="15.75" customHeight="1">
      <c r="A1454" s="530"/>
      <c r="B1454" s="143" t="s">
        <v>45</v>
      </c>
      <c r="C1454" s="298" t="s">
        <v>6605</v>
      </c>
      <c r="D1454" s="299" t="s">
        <v>6606</v>
      </c>
      <c r="E1454" s="290">
        <v>0.0</v>
      </c>
      <c r="F1454" s="290">
        <v>0.0</v>
      </c>
      <c r="G1454" s="290" t="s">
        <v>86</v>
      </c>
      <c r="H1454" s="299" t="s">
        <v>6606</v>
      </c>
      <c r="I1454" s="117" t="s">
        <v>6607</v>
      </c>
      <c r="J1454" s="293"/>
      <c r="K1454" s="293"/>
      <c r="L1454" s="293"/>
      <c r="M1454" s="263"/>
      <c r="N1454" s="290">
        <v>0.0</v>
      </c>
      <c r="O1454" s="395">
        <v>0.0</v>
      </c>
      <c r="P1454" s="294"/>
      <c r="Q1454" s="294"/>
      <c r="R1454" s="294"/>
      <c r="S1454" s="263"/>
      <c r="T1454" s="263"/>
      <c r="U1454" s="263"/>
      <c r="V1454" s="263"/>
      <c r="W1454" s="263"/>
      <c r="X1454" s="263"/>
      <c r="Y1454" s="295"/>
      <c r="Z1454" s="296">
        <v>1.29</v>
      </c>
      <c r="AA1454" s="290" t="s">
        <v>417</v>
      </c>
      <c r="AB1454" s="71" t="s">
        <v>6608</v>
      </c>
      <c r="AC1454" s="559"/>
      <c r="AD1454" s="72" t="s">
        <v>92</v>
      </c>
      <c r="AE1454" s="73" t="str">
        <f t="shared" si="57"/>
        <v>6</v>
      </c>
      <c r="AF1454" s="500">
        <v>0.825</v>
      </c>
      <c r="AG1454" s="75">
        <f t="shared" si="181"/>
        <v>1.19625</v>
      </c>
      <c r="AH1454" s="74">
        <f t="shared" si="2"/>
        <v>-1.161</v>
      </c>
      <c r="AI1454" s="74">
        <f t="shared" si="9"/>
        <v>1.155</v>
      </c>
      <c r="AJ1454" s="41">
        <f t="shared" si="3"/>
        <v>0.3604651163</v>
      </c>
      <c r="AK1454" s="500"/>
      <c r="AL1454" s="500"/>
      <c r="AM1454" s="500"/>
      <c r="AN1454" s="500"/>
      <c r="AO1454" s="500"/>
      <c r="AP1454" s="500"/>
      <c r="AQ1454" s="500"/>
      <c r="AR1454" s="500"/>
    </row>
    <row r="1455" ht="15.75" customHeight="1">
      <c r="A1455" s="287"/>
      <c r="B1455" s="148" t="s">
        <v>45</v>
      </c>
      <c r="C1455" s="347" t="s">
        <v>6609</v>
      </c>
      <c r="D1455" s="87" t="s">
        <v>6610</v>
      </c>
      <c r="E1455" s="300">
        <v>1.0</v>
      </c>
      <c r="F1455" s="300">
        <v>0.0</v>
      </c>
      <c r="G1455" s="300" t="s">
        <v>47</v>
      </c>
      <c r="H1455" s="94" t="s">
        <v>6611</v>
      </c>
      <c r="I1455" s="230" t="s">
        <v>6612</v>
      </c>
      <c r="J1455" s="302"/>
      <c r="K1455" s="302"/>
      <c r="L1455" s="302"/>
      <c r="M1455" s="255"/>
      <c r="N1455" s="300">
        <v>1.0</v>
      </c>
      <c r="O1455" s="398">
        <v>1000.0</v>
      </c>
      <c r="P1455" s="303"/>
      <c r="Q1455" s="303"/>
      <c r="R1455" s="303"/>
      <c r="S1455" s="255"/>
      <c r="T1455" s="255"/>
      <c r="U1455" s="255"/>
      <c r="V1455" s="255"/>
      <c r="W1455" s="255"/>
      <c r="X1455" s="255"/>
      <c r="Y1455" s="277"/>
      <c r="Z1455" s="304">
        <v>1.59</v>
      </c>
      <c r="AA1455" s="300" t="s">
        <v>417</v>
      </c>
      <c r="AB1455" s="53" t="s">
        <v>6613</v>
      </c>
      <c r="AC1455" s="560"/>
      <c r="AD1455" s="54" t="s">
        <v>92</v>
      </c>
      <c r="AE1455" s="85" t="str">
        <f t="shared" si="57"/>
        <v>6</v>
      </c>
      <c r="AF1455" s="501">
        <v>1.045</v>
      </c>
      <c r="AG1455" s="56">
        <f t="shared" si="181"/>
        <v>1.51525</v>
      </c>
      <c r="AH1455" s="55">
        <f t="shared" si="2"/>
        <v>-1.431</v>
      </c>
      <c r="AI1455" s="55">
        <f t="shared" si="9"/>
        <v>1.463</v>
      </c>
      <c r="AJ1455" s="41">
        <f t="shared" si="3"/>
        <v>0.3427672956</v>
      </c>
      <c r="AK1455" s="501"/>
      <c r="AL1455" s="501"/>
      <c r="AM1455" s="501"/>
      <c r="AN1455" s="501"/>
      <c r="AO1455" s="501"/>
      <c r="AP1455" s="501"/>
      <c r="AQ1455" s="501"/>
      <c r="AR1455" s="501"/>
    </row>
    <row r="1456" ht="15.75" customHeight="1">
      <c r="A1456" s="287"/>
      <c r="B1456" s="148" t="s">
        <v>45</v>
      </c>
      <c r="C1456" s="347" t="s">
        <v>6614</v>
      </c>
      <c r="D1456" s="87" t="s">
        <v>6615</v>
      </c>
      <c r="E1456" s="300">
        <v>1.0</v>
      </c>
      <c r="F1456" s="300">
        <v>0.0</v>
      </c>
      <c r="G1456" s="300" t="s">
        <v>47</v>
      </c>
      <c r="H1456" s="94" t="s">
        <v>6616</v>
      </c>
      <c r="I1456" s="230" t="s">
        <v>6617</v>
      </c>
      <c r="J1456" s="302"/>
      <c r="K1456" s="302"/>
      <c r="L1456" s="302"/>
      <c r="M1456" s="255"/>
      <c r="N1456" s="300">
        <v>1.0</v>
      </c>
      <c r="O1456" s="398">
        <v>1000.0</v>
      </c>
      <c r="P1456" s="303"/>
      <c r="Q1456" s="303"/>
      <c r="R1456" s="303"/>
      <c r="S1456" s="255"/>
      <c r="T1456" s="255"/>
      <c r="U1456" s="255"/>
      <c r="V1456" s="255"/>
      <c r="W1456" s="255"/>
      <c r="X1456" s="255"/>
      <c r="Y1456" s="277"/>
      <c r="Z1456" s="304">
        <v>1.99</v>
      </c>
      <c r="AA1456" s="300" t="s">
        <v>417</v>
      </c>
      <c r="AB1456" s="84" t="s">
        <v>6618</v>
      </c>
      <c r="AC1456" s="560"/>
      <c r="AD1456" s="54" t="s">
        <v>92</v>
      </c>
      <c r="AE1456" s="85" t="str">
        <f t="shared" si="57"/>
        <v>6</v>
      </c>
      <c r="AF1456" s="501">
        <v>1.265</v>
      </c>
      <c r="AG1456" s="56">
        <f>AF1456*0.46+AF1456</f>
        <v>1.8469</v>
      </c>
      <c r="AH1456" s="55">
        <f t="shared" si="2"/>
        <v>-1.791</v>
      </c>
      <c r="AI1456" s="55">
        <f t="shared" si="9"/>
        <v>1.771</v>
      </c>
      <c r="AJ1456" s="41">
        <f t="shared" si="3"/>
        <v>0.364321608</v>
      </c>
      <c r="AK1456" s="501"/>
      <c r="AL1456" s="501"/>
      <c r="AM1456" s="501"/>
      <c r="AN1456" s="501"/>
      <c r="AO1456" s="501"/>
      <c r="AP1456" s="501"/>
      <c r="AQ1456" s="501"/>
      <c r="AR1456" s="501"/>
    </row>
    <row r="1457" ht="15.75" customHeight="1">
      <c r="A1457" s="287"/>
      <c r="B1457" s="148" t="s">
        <v>45</v>
      </c>
      <c r="C1457" s="347" t="s">
        <v>6619</v>
      </c>
      <c r="D1457" s="87" t="s">
        <v>6620</v>
      </c>
      <c r="E1457" s="300">
        <v>1.0</v>
      </c>
      <c r="F1457" s="300">
        <v>0.0</v>
      </c>
      <c r="G1457" s="300" t="s">
        <v>47</v>
      </c>
      <c r="H1457" s="94" t="s">
        <v>6621</v>
      </c>
      <c r="I1457" s="230" t="s">
        <v>6622</v>
      </c>
      <c r="J1457" s="302"/>
      <c r="K1457" s="302"/>
      <c r="L1457" s="302"/>
      <c r="M1457" s="255"/>
      <c r="N1457" s="300">
        <v>1.0</v>
      </c>
      <c r="O1457" s="398">
        <v>1000.0</v>
      </c>
      <c r="P1457" s="303"/>
      <c r="Q1457" s="303"/>
      <c r="R1457" s="303"/>
      <c r="S1457" s="255"/>
      <c r="T1457" s="255"/>
      <c r="U1457" s="255"/>
      <c r="V1457" s="255"/>
      <c r="W1457" s="255"/>
      <c r="X1457" s="255"/>
      <c r="Y1457" s="277"/>
      <c r="Z1457" s="304">
        <v>2.09</v>
      </c>
      <c r="AA1457" s="300" t="s">
        <v>417</v>
      </c>
      <c r="AB1457" s="84" t="s">
        <v>6623</v>
      </c>
      <c r="AC1457" s="560"/>
      <c r="AD1457" s="54" t="s">
        <v>92</v>
      </c>
      <c r="AE1457" s="85" t="str">
        <f t="shared" si="57"/>
        <v>6</v>
      </c>
      <c r="AF1457" s="501">
        <v>1.375</v>
      </c>
      <c r="AG1457" s="56">
        <f t="shared" ref="AG1457:AG1460" si="182">AF1457*0.45+AF1457</f>
        <v>1.99375</v>
      </c>
      <c r="AH1457" s="55">
        <f t="shared" si="2"/>
        <v>-1.881</v>
      </c>
      <c r="AI1457" s="55">
        <f t="shared" si="9"/>
        <v>1.925</v>
      </c>
      <c r="AJ1457" s="41">
        <f t="shared" si="3"/>
        <v>0.3421052632</v>
      </c>
      <c r="AK1457" s="501"/>
      <c r="AL1457" s="501"/>
      <c r="AM1457" s="501"/>
      <c r="AN1457" s="501"/>
      <c r="AO1457" s="501"/>
      <c r="AP1457" s="501"/>
      <c r="AQ1457" s="501"/>
      <c r="AR1457" s="501"/>
    </row>
    <row r="1458" ht="15.75" customHeight="1">
      <c r="A1458" s="287"/>
      <c r="B1458" s="148" t="s">
        <v>45</v>
      </c>
      <c r="C1458" s="347" t="s">
        <v>6624</v>
      </c>
      <c r="D1458" s="87" t="s">
        <v>6625</v>
      </c>
      <c r="E1458" s="300">
        <v>1.0</v>
      </c>
      <c r="F1458" s="300">
        <v>0.0</v>
      </c>
      <c r="G1458" s="300" t="s">
        <v>47</v>
      </c>
      <c r="H1458" s="94" t="s">
        <v>6626</v>
      </c>
      <c r="I1458" s="230" t="s">
        <v>6627</v>
      </c>
      <c r="J1458" s="302"/>
      <c r="K1458" s="302"/>
      <c r="L1458" s="302"/>
      <c r="M1458" s="255"/>
      <c r="N1458" s="300">
        <v>1.0</v>
      </c>
      <c r="O1458" s="398">
        <v>1000.0</v>
      </c>
      <c r="P1458" s="303"/>
      <c r="Q1458" s="303"/>
      <c r="R1458" s="303"/>
      <c r="S1458" s="255"/>
      <c r="T1458" s="255"/>
      <c r="U1458" s="255"/>
      <c r="V1458" s="255"/>
      <c r="W1458" s="255"/>
      <c r="X1458" s="255"/>
      <c r="Y1458" s="277"/>
      <c r="Z1458" s="304">
        <v>1.09</v>
      </c>
      <c r="AA1458" s="300" t="s">
        <v>417</v>
      </c>
      <c r="AB1458" s="84" t="s">
        <v>6628</v>
      </c>
      <c r="AC1458" s="560"/>
      <c r="AD1458" s="54" t="s">
        <v>99</v>
      </c>
      <c r="AE1458" s="85" t="str">
        <f t="shared" si="57"/>
        <v>12</v>
      </c>
      <c r="AF1458" s="501">
        <v>0.7150000000000001</v>
      </c>
      <c r="AG1458" s="56">
        <f t="shared" si="182"/>
        <v>1.03675</v>
      </c>
      <c r="AH1458" s="55">
        <f t="shared" si="2"/>
        <v>-0.981</v>
      </c>
      <c r="AI1458" s="55">
        <f t="shared" si="9"/>
        <v>1.001</v>
      </c>
      <c r="AJ1458" s="41">
        <f t="shared" si="3"/>
        <v>0.3440366972</v>
      </c>
      <c r="AK1458" s="501"/>
      <c r="AL1458" s="501"/>
      <c r="AM1458" s="501"/>
      <c r="AN1458" s="501"/>
      <c r="AO1458" s="501"/>
      <c r="AP1458" s="501"/>
      <c r="AQ1458" s="501"/>
      <c r="AR1458" s="501"/>
    </row>
    <row r="1459" ht="15.75" customHeight="1">
      <c r="A1459" s="530"/>
      <c r="B1459" s="143" t="s">
        <v>45</v>
      </c>
      <c r="C1459" s="298" t="s">
        <v>6629</v>
      </c>
      <c r="D1459" s="299" t="s">
        <v>6630</v>
      </c>
      <c r="E1459" s="290">
        <v>0.0</v>
      </c>
      <c r="F1459" s="290">
        <v>0.0</v>
      </c>
      <c r="G1459" s="290" t="s">
        <v>86</v>
      </c>
      <c r="H1459" s="299" t="s">
        <v>6631</v>
      </c>
      <c r="I1459" s="117" t="s">
        <v>6632</v>
      </c>
      <c r="J1459" s="293"/>
      <c r="K1459" s="293"/>
      <c r="L1459" s="293"/>
      <c r="M1459" s="263"/>
      <c r="N1459" s="290">
        <v>0.0</v>
      </c>
      <c r="O1459" s="395">
        <v>0.0</v>
      </c>
      <c r="P1459" s="294"/>
      <c r="Q1459" s="294"/>
      <c r="R1459" s="294"/>
      <c r="S1459" s="263"/>
      <c r="T1459" s="263"/>
      <c r="U1459" s="263"/>
      <c r="V1459" s="263"/>
      <c r="W1459" s="263"/>
      <c r="X1459" s="263"/>
      <c r="Y1459" s="295"/>
      <c r="Z1459" s="296">
        <v>0.89</v>
      </c>
      <c r="AA1459" s="290" t="s">
        <v>417</v>
      </c>
      <c r="AB1459" s="104" t="s">
        <v>3842</v>
      </c>
      <c r="AC1459" s="559"/>
      <c r="AD1459" s="72" t="s">
        <v>99</v>
      </c>
      <c r="AE1459" s="73" t="str">
        <f t="shared" si="57"/>
        <v>12</v>
      </c>
      <c r="AF1459" s="500">
        <v>0.5720000000000001</v>
      </c>
      <c r="AG1459" s="75">
        <f t="shared" si="182"/>
        <v>0.8294</v>
      </c>
      <c r="AH1459" s="74">
        <f t="shared" si="2"/>
        <v>-0.801</v>
      </c>
      <c r="AI1459" s="74">
        <f t="shared" si="9"/>
        <v>0.8008</v>
      </c>
      <c r="AJ1459" s="41">
        <f t="shared" si="3"/>
        <v>0.3573033708</v>
      </c>
      <c r="AK1459" s="500"/>
      <c r="AL1459" s="500"/>
      <c r="AM1459" s="500"/>
      <c r="AN1459" s="500"/>
      <c r="AO1459" s="500"/>
      <c r="AP1459" s="500"/>
      <c r="AQ1459" s="500"/>
      <c r="AR1459" s="500"/>
    </row>
    <row r="1460" ht="15.75" customHeight="1">
      <c r="A1460" s="287"/>
      <c r="B1460" s="148" t="s">
        <v>45</v>
      </c>
      <c r="C1460" s="347" t="s">
        <v>6633</v>
      </c>
      <c r="D1460" s="87" t="s">
        <v>6634</v>
      </c>
      <c r="E1460" s="300">
        <v>1.0</v>
      </c>
      <c r="F1460" s="300">
        <v>0.0</v>
      </c>
      <c r="G1460" s="300" t="s">
        <v>47</v>
      </c>
      <c r="H1460" s="94" t="s">
        <v>6635</v>
      </c>
      <c r="I1460" s="230" t="s">
        <v>6636</v>
      </c>
      <c r="J1460" s="302"/>
      <c r="K1460" s="302"/>
      <c r="L1460" s="302"/>
      <c r="M1460" s="255"/>
      <c r="N1460" s="300">
        <v>1.0</v>
      </c>
      <c r="O1460" s="398">
        <v>1000.0</v>
      </c>
      <c r="P1460" s="303"/>
      <c r="Q1460" s="303"/>
      <c r="R1460" s="303"/>
      <c r="S1460" s="255"/>
      <c r="T1460" s="255"/>
      <c r="U1460" s="255"/>
      <c r="V1460" s="255"/>
      <c r="W1460" s="255"/>
      <c r="X1460" s="255"/>
      <c r="Y1460" s="277"/>
      <c r="Z1460" s="304">
        <v>1.69</v>
      </c>
      <c r="AA1460" s="300" t="s">
        <v>417</v>
      </c>
      <c r="AB1460" s="53" t="s">
        <v>6637</v>
      </c>
      <c r="AC1460" s="560"/>
      <c r="AD1460" s="54" t="s">
        <v>92</v>
      </c>
      <c r="AE1460" s="85" t="str">
        <f t="shared" si="57"/>
        <v>6</v>
      </c>
      <c r="AF1460" s="501">
        <v>1.1</v>
      </c>
      <c r="AG1460" s="56">
        <f t="shared" si="182"/>
        <v>1.595</v>
      </c>
      <c r="AH1460" s="55">
        <f t="shared" si="2"/>
        <v>-1.521</v>
      </c>
      <c r="AI1460" s="55">
        <f t="shared" si="9"/>
        <v>1.54</v>
      </c>
      <c r="AJ1460" s="41">
        <f t="shared" si="3"/>
        <v>0.349112426</v>
      </c>
      <c r="AK1460" s="501"/>
      <c r="AL1460" s="501"/>
      <c r="AM1460" s="501"/>
      <c r="AN1460" s="501"/>
      <c r="AO1460" s="501"/>
      <c r="AP1460" s="501"/>
      <c r="AQ1460" s="501"/>
      <c r="AR1460" s="501"/>
    </row>
    <row r="1461" ht="15.75" customHeight="1">
      <c r="A1461" s="287"/>
      <c r="B1461" s="148" t="s">
        <v>45</v>
      </c>
      <c r="C1461" s="347" t="s">
        <v>6638</v>
      </c>
      <c r="D1461" s="87" t="s">
        <v>6639</v>
      </c>
      <c r="E1461" s="300">
        <v>1.0</v>
      </c>
      <c r="F1461" s="300">
        <v>0.0</v>
      </c>
      <c r="G1461" s="300" t="s">
        <v>47</v>
      </c>
      <c r="H1461" s="94" t="s">
        <v>6640</v>
      </c>
      <c r="I1461" s="230" t="s">
        <v>6641</v>
      </c>
      <c r="J1461" s="302"/>
      <c r="K1461" s="302"/>
      <c r="L1461" s="302"/>
      <c r="M1461" s="255"/>
      <c r="N1461" s="300">
        <v>1.0</v>
      </c>
      <c r="O1461" s="398">
        <v>1000.0</v>
      </c>
      <c r="P1461" s="303"/>
      <c r="Q1461" s="303"/>
      <c r="R1461" s="303"/>
      <c r="S1461" s="255"/>
      <c r="T1461" s="255"/>
      <c r="U1461" s="255"/>
      <c r="V1461" s="255"/>
      <c r="W1461" s="255"/>
      <c r="X1461" s="255"/>
      <c r="Y1461" s="277"/>
      <c r="Z1461" s="304">
        <v>0.95</v>
      </c>
      <c r="AA1461" s="300" t="s">
        <v>417</v>
      </c>
      <c r="AB1461" s="84" t="s">
        <v>6642</v>
      </c>
      <c r="AC1461" s="560"/>
      <c r="AD1461" s="54" t="s">
        <v>99</v>
      </c>
      <c r="AE1461" s="85" t="str">
        <f t="shared" si="57"/>
        <v>12</v>
      </c>
      <c r="AF1461" s="501">
        <v>0.6050000000000001</v>
      </c>
      <c r="AG1461" s="56">
        <f t="shared" ref="AG1461:AG1462" si="183">AF1461*0.47+AF1461</f>
        <v>0.88935</v>
      </c>
      <c r="AH1461" s="55">
        <f t="shared" si="2"/>
        <v>-0.855</v>
      </c>
      <c r="AI1461" s="55">
        <f t="shared" si="9"/>
        <v>0.847</v>
      </c>
      <c r="AJ1461" s="41">
        <f t="shared" si="3"/>
        <v>0.3631578947</v>
      </c>
      <c r="AK1461" s="501"/>
      <c r="AL1461" s="501"/>
      <c r="AM1461" s="501"/>
      <c r="AN1461" s="501"/>
      <c r="AO1461" s="501"/>
      <c r="AP1461" s="501"/>
      <c r="AQ1461" s="501"/>
      <c r="AR1461" s="501"/>
    </row>
    <row r="1462" ht="15.75" customHeight="1">
      <c r="A1462" s="530"/>
      <c r="B1462" s="143" t="s">
        <v>45</v>
      </c>
      <c r="C1462" s="298" t="s">
        <v>6643</v>
      </c>
      <c r="D1462" s="299" t="s">
        <v>6644</v>
      </c>
      <c r="E1462" s="290">
        <v>0.0</v>
      </c>
      <c r="F1462" s="290">
        <v>0.0</v>
      </c>
      <c r="G1462" s="290" t="s">
        <v>86</v>
      </c>
      <c r="H1462" s="292" t="s">
        <v>6645</v>
      </c>
      <c r="I1462" s="117" t="s">
        <v>6646</v>
      </c>
      <c r="J1462" s="293"/>
      <c r="K1462" s="293"/>
      <c r="L1462" s="293"/>
      <c r="M1462" s="263"/>
      <c r="N1462" s="290">
        <v>0.0</v>
      </c>
      <c r="O1462" s="395">
        <v>0.0</v>
      </c>
      <c r="P1462" s="294"/>
      <c r="Q1462" s="294"/>
      <c r="R1462" s="294"/>
      <c r="S1462" s="263"/>
      <c r="T1462" s="263"/>
      <c r="U1462" s="263"/>
      <c r="V1462" s="263"/>
      <c r="W1462" s="263"/>
      <c r="X1462" s="263"/>
      <c r="Y1462" s="295"/>
      <c r="Z1462" s="296">
        <v>0.95</v>
      </c>
      <c r="AA1462" s="290" t="s">
        <v>417</v>
      </c>
      <c r="AB1462" s="104" t="s">
        <v>6647</v>
      </c>
      <c r="AC1462" s="559"/>
      <c r="AD1462" s="72" t="s">
        <v>99</v>
      </c>
      <c r="AE1462" s="73" t="str">
        <f t="shared" si="57"/>
        <v>12</v>
      </c>
      <c r="AF1462" s="500">
        <v>0.6050000000000001</v>
      </c>
      <c r="AG1462" s="75">
        <f t="shared" si="183"/>
        <v>0.88935</v>
      </c>
      <c r="AH1462" s="74">
        <f t="shared" si="2"/>
        <v>-0.855</v>
      </c>
      <c r="AI1462" s="74">
        <f t="shared" si="9"/>
        <v>0.847</v>
      </c>
      <c r="AJ1462" s="41">
        <f t="shared" si="3"/>
        <v>0.3631578947</v>
      </c>
      <c r="AK1462" s="500"/>
      <c r="AL1462" s="500"/>
      <c r="AM1462" s="500"/>
      <c r="AN1462" s="500"/>
      <c r="AO1462" s="500"/>
      <c r="AP1462" s="500"/>
      <c r="AQ1462" s="500"/>
      <c r="AR1462" s="500"/>
    </row>
    <row r="1463" ht="15.75" customHeight="1">
      <c r="A1463" s="287"/>
      <c r="B1463" s="148" t="s">
        <v>45</v>
      </c>
      <c r="C1463" s="347" t="s">
        <v>6648</v>
      </c>
      <c r="D1463" s="87" t="s">
        <v>6649</v>
      </c>
      <c r="E1463" s="300">
        <v>1.0</v>
      </c>
      <c r="F1463" s="300">
        <v>0.0</v>
      </c>
      <c r="G1463" s="300" t="s">
        <v>47</v>
      </c>
      <c r="H1463" s="94" t="s">
        <v>6650</v>
      </c>
      <c r="I1463" s="230" t="s">
        <v>6651</v>
      </c>
      <c r="J1463" s="302"/>
      <c r="K1463" s="302"/>
      <c r="L1463" s="302"/>
      <c r="M1463" s="255"/>
      <c r="N1463" s="300">
        <v>1.0</v>
      </c>
      <c r="O1463" s="398">
        <v>1000.0</v>
      </c>
      <c r="P1463" s="303"/>
      <c r="Q1463" s="303"/>
      <c r="R1463" s="303"/>
      <c r="S1463" s="255"/>
      <c r="T1463" s="255"/>
      <c r="U1463" s="255"/>
      <c r="V1463" s="255"/>
      <c r="W1463" s="255"/>
      <c r="X1463" s="255"/>
      <c r="Y1463" s="277"/>
      <c r="Z1463" s="304">
        <v>4.99</v>
      </c>
      <c r="AA1463" s="300" t="s">
        <v>417</v>
      </c>
      <c r="AB1463" s="84" t="s">
        <v>6652</v>
      </c>
      <c r="AC1463" s="560"/>
      <c r="AD1463" s="54" t="s">
        <v>498</v>
      </c>
      <c r="AE1463" s="85" t="str">
        <f t="shared" si="57"/>
        <v>3</v>
      </c>
      <c r="AF1463" s="501">
        <v>3.3</v>
      </c>
      <c r="AG1463" s="56">
        <f>AF1463*0.45+AF1463</f>
        <v>4.785</v>
      </c>
      <c r="AH1463" s="55">
        <f t="shared" si="2"/>
        <v>-4.491</v>
      </c>
      <c r="AI1463" s="55">
        <f t="shared" si="9"/>
        <v>4.62</v>
      </c>
      <c r="AJ1463" s="41">
        <f t="shared" si="3"/>
        <v>0.3386773547</v>
      </c>
      <c r="AK1463" s="501"/>
      <c r="AL1463" s="501"/>
      <c r="AM1463" s="501"/>
      <c r="AN1463" s="501"/>
      <c r="AO1463" s="501"/>
      <c r="AP1463" s="501"/>
      <c r="AQ1463" s="501"/>
      <c r="AR1463" s="501"/>
    </row>
    <row r="1464" ht="15.75" customHeight="1">
      <c r="A1464" s="287"/>
      <c r="B1464" s="148" t="s">
        <v>45</v>
      </c>
      <c r="C1464" s="347" t="s">
        <v>6653</v>
      </c>
      <c r="D1464" s="87" t="s">
        <v>6654</v>
      </c>
      <c r="E1464" s="300">
        <v>1.0</v>
      </c>
      <c r="F1464" s="300">
        <v>0.0</v>
      </c>
      <c r="G1464" s="300" t="s">
        <v>47</v>
      </c>
      <c r="H1464" s="94" t="s">
        <v>6655</v>
      </c>
      <c r="I1464" s="230" t="s">
        <v>6656</v>
      </c>
      <c r="J1464" s="302"/>
      <c r="K1464" s="302"/>
      <c r="L1464" s="302"/>
      <c r="M1464" s="255"/>
      <c r="N1464" s="300">
        <v>1.0</v>
      </c>
      <c r="O1464" s="398">
        <v>1000.0</v>
      </c>
      <c r="P1464" s="303"/>
      <c r="Q1464" s="303"/>
      <c r="R1464" s="303"/>
      <c r="S1464" s="255"/>
      <c r="T1464" s="255"/>
      <c r="U1464" s="255"/>
      <c r="V1464" s="255"/>
      <c r="W1464" s="255"/>
      <c r="X1464" s="255"/>
      <c r="Y1464" s="277"/>
      <c r="Z1464" s="304">
        <v>0.99</v>
      </c>
      <c r="AA1464" s="300" t="s">
        <v>417</v>
      </c>
      <c r="AB1464" s="53" t="s">
        <v>6657</v>
      </c>
      <c r="AC1464" s="560"/>
      <c r="AD1464" s="54" t="s">
        <v>99</v>
      </c>
      <c r="AE1464" s="85" t="str">
        <f t="shared" si="57"/>
        <v>12</v>
      </c>
      <c r="AF1464" s="501">
        <v>0.649</v>
      </c>
      <c r="AG1464" s="56">
        <f>AF1464*0.46+AF1464</f>
        <v>0.94754</v>
      </c>
      <c r="AH1464" s="55">
        <f t="shared" si="2"/>
        <v>-0.891</v>
      </c>
      <c r="AI1464" s="55">
        <f t="shared" si="9"/>
        <v>0.9086</v>
      </c>
      <c r="AJ1464" s="41">
        <f t="shared" si="3"/>
        <v>0.3444444444</v>
      </c>
      <c r="AK1464" s="501"/>
      <c r="AL1464" s="501"/>
      <c r="AM1464" s="501"/>
      <c r="AN1464" s="501"/>
      <c r="AO1464" s="501"/>
      <c r="AP1464" s="501"/>
      <c r="AQ1464" s="501"/>
      <c r="AR1464" s="501"/>
    </row>
    <row r="1465" ht="15.75" customHeight="1">
      <c r="A1465" s="287"/>
      <c r="B1465" s="148" t="s">
        <v>45</v>
      </c>
      <c r="C1465" s="347" t="s">
        <v>6658</v>
      </c>
      <c r="D1465" s="87" t="s">
        <v>6659</v>
      </c>
      <c r="E1465" s="300">
        <v>1.0</v>
      </c>
      <c r="F1465" s="300">
        <v>0.0</v>
      </c>
      <c r="G1465" s="300" t="s">
        <v>47</v>
      </c>
      <c r="H1465" s="94" t="s">
        <v>6660</v>
      </c>
      <c r="I1465" s="230" t="s">
        <v>6661</v>
      </c>
      <c r="J1465" s="302"/>
      <c r="K1465" s="302"/>
      <c r="L1465" s="302"/>
      <c r="M1465" s="255"/>
      <c r="N1465" s="300">
        <v>1.0</v>
      </c>
      <c r="O1465" s="398">
        <v>1000.0</v>
      </c>
      <c r="P1465" s="303"/>
      <c r="Q1465" s="303"/>
      <c r="R1465" s="303"/>
      <c r="S1465" s="255"/>
      <c r="T1465" s="255"/>
      <c r="U1465" s="255"/>
      <c r="V1465" s="255"/>
      <c r="W1465" s="255"/>
      <c r="X1465" s="255"/>
      <c r="Y1465" s="277"/>
      <c r="Z1465" s="304">
        <v>3.35</v>
      </c>
      <c r="AA1465" s="300" t="s">
        <v>417</v>
      </c>
      <c r="AB1465" s="84" t="s">
        <v>6662</v>
      </c>
      <c r="AC1465" s="560"/>
      <c r="AD1465" s="54" t="s">
        <v>498</v>
      </c>
      <c r="AE1465" s="85" t="str">
        <f t="shared" si="57"/>
        <v>3</v>
      </c>
      <c r="AF1465" s="501">
        <v>2.2</v>
      </c>
      <c r="AG1465" s="56">
        <f t="shared" ref="AG1465:AG1466" si="184">AF1465*0.45+AF1465</f>
        <v>3.19</v>
      </c>
      <c r="AH1465" s="55">
        <f t="shared" si="2"/>
        <v>-3.015</v>
      </c>
      <c r="AI1465" s="55">
        <f t="shared" si="9"/>
        <v>3.08</v>
      </c>
      <c r="AJ1465" s="41">
        <f t="shared" si="3"/>
        <v>0.3432835821</v>
      </c>
      <c r="AK1465" s="501"/>
      <c r="AL1465" s="501"/>
      <c r="AM1465" s="501"/>
      <c r="AN1465" s="501"/>
      <c r="AO1465" s="501"/>
      <c r="AP1465" s="501"/>
      <c r="AQ1465" s="501"/>
      <c r="AR1465" s="501"/>
    </row>
    <row r="1466" ht="15.75" customHeight="1">
      <c r="A1466" s="530"/>
      <c r="B1466" s="143" t="s">
        <v>45</v>
      </c>
      <c r="C1466" s="298" t="s">
        <v>6663</v>
      </c>
      <c r="D1466" s="299" t="s">
        <v>6664</v>
      </c>
      <c r="E1466" s="290">
        <v>0.0</v>
      </c>
      <c r="F1466" s="290">
        <v>0.0</v>
      </c>
      <c r="G1466" s="290" t="s">
        <v>86</v>
      </c>
      <c r="H1466" s="292" t="s">
        <v>6665</v>
      </c>
      <c r="I1466" s="117" t="s">
        <v>6666</v>
      </c>
      <c r="J1466" s="293"/>
      <c r="K1466" s="293"/>
      <c r="L1466" s="293"/>
      <c r="M1466" s="263"/>
      <c r="N1466" s="290">
        <v>0.0</v>
      </c>
      <c r="O1466" s="395">
        <v>0.0</v>
      </c>
      <c r="P1466" s="294"/>
      <c r="Q1466" s="294"/>
      <c r="R1466" s="294"/>
      <c r="S1466" s="263"/>
      <c r="T1466" s="263"/>
      <c r="U1466" s="263"/>
      <c r="V1466" s="263"/>
      <c r="W1466" s="263"/>
      <c r="X1466" s="263"/>
      <c r="Y1466" s="295"/>
      <c r="Z1466" s="296">
        <v>7.89</v>
      </c>
      <c r="AA1466" s="290" t="s">
        <v>417</v>
      </c>
      <c r="AB1466" s="71" t="s">
        <v>6667</v>
      </c>
      <c r="AC1466" s="559"/>
      <c r="AD1466" s="72" t="s">
        <v>498</v>
      </c>
      <c r="AE1466" s="73" t="str">
        <f t="shared" si="57"/>
        <v>3</v>
      </c>
      <c r="AF1466" s="500">
        <v>5.225</v>
      </c>
      <c r="AG1466" s="75">
        <f t="shared" si="184"/>
        <v>7.57625</v>
      </c>
      <c r="AH1466" s="74">
        <f t="shared" si="2"/>
        <v>-7.101</v>
      </c>
      <c r="AI1466" s="74">
        <f t="shared" si="9"/>
        <v>7.315</v>
      </c>
      <c r="AJ1466" s="41">
        <f t="shared" si="3"/>
        <v>0.3377693283</v>
      </c>
      <c r="AK1466" s="500"/>
      <c r="AL1466" s="500"/>
      <c r="AM1466" s="500"/>
      <c r="AN1466" s="500"/>
      <c r="AO1466" s="500"/>
      <c r="AP1466" s="500"/>
      <c r="AQ1466" s="500"/>
      <c r="AR1466" s="500"/>
    </row>
    <row r="1467" ht="15.75" customHeight="1">
      <c r="A1467" s="530"/>
      <c r="B1467" s="143" t="s">
        <v>45</v>
      </c>
      <c r="C1467" s="298" t="s">
        <v>6668</v>
      </c>
      <c r="D1467" s="299" t="s">
        <v>6669</v>
      </c>
      <c r="E1467" s="290">
        <v>0.0</v>
      </c>
      <c r="F1467" s="290">
        <v>0.0</v>
      </c>
      <c r="G1467" s="290" t="s">
        <v>86</v>
      </c>
      <c r="H1467" s="292" t="s">
        <v>6670</v>
      </c>
      <c r="I1467" s="117" t="s">
        <v>6671</v>
      </c>
      <c r="J1467" s="293"/>
      <c r="K1467" s="293"/>
      <c r="L1467" s="293"/>
      <c r="M1467" s="263"/>
      <c r="N1467" s="290">
        <v>0.0</v>
      </c>
      <c r="O1467" s="395">
        <v>0.0</v>
      </c>
      <c r="P1467" s="294"/>
      <c r="Q1467" s="294"/>
      <c r="R1467" s="294"/>
      <c r="S1467" s="263"/>
      <c r="T1467" s="263"/>
      <c r="U1467" s="263"/>
      <c r="V1467" s="263"/>
      <c r="W1467" s="263"/>
      <c r="X1467" s="263"/>
      <c r="Y1467" s="295"/>
      <c r="Z1467" s="296">
        <v>1.45</v>
      </c>
      <c r="AA1467" s="290" t="s">
        <v>417</v>
      </c>
      <c r="AB1467" s="71" t="s">
        <v>6672</v>
      </c>
      <c r="AC1467" s="559"/>
      <c r="AD1467" s="72" t="s">
        <v>92</v>
      </c>
      <c r="AE1467" s="73" t="str">
        <f t="shared" si="57"/>
        <v>6</v>
      </c>
      <c r="AF1467" s="500">
        <v>0.9349999999999999</v>
      </c>
      <c r="AG1467" s="75">
        <f>AF1467*0.448+AF1467</f>
        <v>1.35388</v>
      </c>
      <c r="AH1467" s="74">
        <f t="shared" si="2"/>
        <v>-1.305</v>
      </c>
      <c r="AI1467" s="74">
        <f t="shared" si="9"/>
        <v>1.309</v>
      </c>
      <c r="AJ1467" s="41">
        <f t="shared" si="3"/>
        <v>0.3551724138</v>
      </c>
      <c r="AK1467" s="500"/>
      <c r="AL1467" s="500"/>
      <c r="AM1467" s="500"/>
      <c r="AN1467" s="500"/>
      <c r="AO1467" s="500"/>
      <c r="AP1467" s="500"/>
      <c r="AQ1467" s="500"/>
      <c r="AR1467" s="500"/>
    </row>
    <row r="1468" ht="15.75" customHeight="1">
      <c r="A1468" s="287"/>
      <c r="B1468" s="148" t="s">
        <v>45</v>
      </c>
      <c r="C1468" s="347" t="s">
        <v>6673</v>
      </c>
      <c r="D1468" s="87" t="s">
        <v>6674</v>
      </c>
      <c r="E1468" s="300">
        <v>1.0</v>
      </c>
      <c r="F1468" s="300">
        <v>0.0</v>
      </c>
      <c r="G1468" s="300" t="s">
        <v>47</v>
      </c>
      <c r="H1468" s="94" t="s">
        <v>6675</v>
      </c>
      <c r="I1468" s="230" t="s">
        <v>6676</v>
      </c>
      <c r="J1468" s="302"/>
      <c r="K1468" s="302"/>
      <c r="L1468" s="302"/>
      <c r="M1468" s="255"/>
      <c r="N1468" s="300">
        <v>1.0</v>
      </c>
      <c r="O1468" s="398">
        <v>1000.0</v>
      </c>
      <c r="P1468" s="303"/>
      <c r="Q1468" s="303"/>
      <c r="R1468" s="303"/>
      <c r="S1468" s="255"/>
      <c r="T1468" s="255"/>
      <c r="U1468" s="255"/>
      <c r="V1468" s="255"/>
      <c r="W1468" s="255"/>
      <c r="X1468" s="255"/>
      <c r="Y1468" s="277"/>
      <c r="Z1468" s="304">
        <v>1.65</v>
      </c>
      <c r="AA1468" s="300" t="s">
        <v>111</v>
      </c>
      <c r="AB1468" s="53" t="s">
        <v>6677</v>
      </c>
      <c r="AC1468" s="560"/>
      <c r="AD1468" s="54" t="s">
        <v>99</v>
      </c>
      <c r="AE1468" s="85" t="str">
        <f t="shared" si="57"/>
        <v>12</v>
      </c>
      <c r="AF1468" s="55">
        <v>1.1</v>
      </c>
      <c r="AG1468" s="130">
        <v>1.55</v>
      </c>
      <c r="AH1468" s="55">
        <f t="shared" si="2"/>
        <v>-1.485</v>
      </c>
      <c r="AI1468" s="55">
        <f t="shared" si="9"/>
        <v>1.54</v>
      </c>
      <c r="AJ1468" s="41">
        <f t="shared" si="3"/>
        <v>0.3333333333</v>
      </c>
      <c r="AK1468" s="501"/>
      <c r="AL1468" s="501"/>
      <c r="AM1468" s="501"/>
      <c r="AN1468" s="501"/>
      <c r="AO1468" s="501"/>
      <c r="AP1468" s="501"/>
      <c r="AQ1468" s="501"/>
      <c r="AR1468" s="501"/>
    </row>
    <row r="1469" ht="15.75" customHeight="1">
      <c r="A1469" s="287"/>
      <c r="B1469" s="148" t="s">
        <v>45</v>
      </c>
      <c r="C1469" s="347" t="s">
        <v>6678</v>
      </c>
      <c r="D1469" s="87" t="s">
        <v>6679</v>
      </c>
      <c r="E1469" s="300">
        <v>1.0</v>
      </c>
      <c r="F1469" s="300">
        <v>0.0</v>
      </c>
      <c r="G1469" s="300" t="s">
        <v>47</v>
      </c>
      <c r="H1469" s="94" t="s">
        <v>6680</v>
      </c>
      <c r="I1469" s="230" t="s">
        <v>6681</v>
      </c>
      <c r="J1469" s="302"/>
      <c r="K1469" s="302"/>
      <c r="L1469" s="302"/>
      <c r="M1469" s="255"/>
      <c r="N1469" s="300">
        <v>1.0</v>
      </c>
      <c r="O1469" s="398">
        <v>1000.0</v>
      </c>
      <c r="P1469" s="303"/>
      <c r="Q1469" s="303"/>
      <c r="R1469" s="303"/>
      <c r="S1469" s="255"/>
      <c r="T1469" s="255"/>
      <c r="U1469" s="255"/>
      <c r="V1469" s="255"/>
      <c r="W1469" s="255"/>
      <c r="X1469" s="255"/>
      <c r="Y1469" s="277"/>
      <c r="Z1469" s="304">
        <v>1.35</v>
      </c>
      <c r="AA1469" s="300" t="s">
        <v>97</v>
      </c>
      <c r="AB1469" s="84" t="s">
        <v>6682</v>
      </c>
      <c r="AC1469" s="560"/>
      <c r="AD1469" s="54" t="s">
        <v>92</v>
      </c>
      <c r="AE1469" s="85" t="str">
        <f t="shared" si="57"/>
        <v>6</v>
      </c>
      <c r="AF1469" s="55">
        <v>0.89</v>
      </c>
      <c r="AG1469" s="56">
        <f t="shared" ref="AG1469:AG1473" si="185">AF1469*0.4+AF1469</f>
        <v>1.246</v>
      </c>
      <c r="AH1469" s="55">
        <f t="shared" si="2"/>
        <v>-1.215</v>
      </c>
      <c r="AI1469" s="55">
        <f t="shared" si="9"/>
        <v>1.246</v>
      </c>
      <c r="AJ1469" s="41">
        <f t="shared" si="3"/>
        <v>0.3407407407</v>
      </c>
      <c r="AK1469" s="501"/>
      <c r="AL1469" s="501"/>
      <c r="AM1469" s="501"/>
      <c r="AN1469" s="501"/>
      <c r="AO1469" s="501"/>
      <c r="AP1469" s="501"/>
      <c r="AQ1469" s="501"/>
      <c r="AR1469" s="501"/>
    </row>
    <row r="1470" ht="15.75" customHeight="1">
      <c r="A1470" s="287"/>
      <c r="B1470" s="148" t="s">
        <v>45</v>
      </c>
      <c r="C1470" s="347" t="s">
        <v>6683</v>
      </c>
      <c r="D1470" s="87" t="s">
        <v>6684</v>
      </c>
      <c r="E1470" s="300">
        <v>1.0</v>
      </c>
      <c r="F1470" s="300">
        <v>0.0</v>
      </c>
      <c r="G1470" s="300" t="s">
        <v>47</v>
      </c>
      <c r="H1470" s="94" t="s">
        <v>6685</v>
      </c>
      <c r="I1470" s="230" t="s">
        <v>6686</v>
      </c>
      <c r="J1470" s="302"/>
      <c r="K1470" s="302"/>
      <c r="L1470" s="302"/>
      <c r="M1470" s="255"/>
      <c r="N1470" s="300">
        <v>1.0</v>
      </c>
      <c r="O1470" s="398">
        <v>1000.0</v>
      </c>
      <c r="P1470" s="303"/>
      <c r="Q1470" s="303"/>
      <c r="R1470" s="303"/>
      <c r="S1470" s="255"/>
      <c r="T1470" s="255"/>
      <c r="U1470" s="255"/>
      <c r="V1470" s="255"/>
      <c r="W1470" s="255"/>
      <c r="X1470" s="255"/>
      <c r="Y1470" s="277"/>
      <c r="Z1470" s="304">
        <v>1.05</v>
      </c>
      <c r="AA1470" s="300" t="s">
        <v>268</v>
      </c>
      <c r="AB1470" s="84" t="s">
        <v>6687</v>
      </c>
      <c r="AC1470" s="560"/>
      <c r="AD1470" s="54" t="s">
        <v>92</v>
      </c>
      <c r="AE1470" s="85" t="str">
        <f t="shared" si="57"/>
        <v>6</v>
      </c>
      <c r="AF1470" s="55">
        <v>0.68</v>
      </c>
      <c r="AG1470" s="56">
        <f t="shared" si="185"/>
        <v>0.952</v>
      </c>
      <c r="AH1470" s="55">
        <f t="shared" si="2"/>
        <v>-0.945</v>
      </c>
      <c r="AI1470" s="55">
        <f t="shared" si="9"/>
        <v>0.952</v>
      </c>
      <c r="AJ1470" s="41">
        <f t="shared" si="3"/>
        <v>0.3523809524</v>
      </c>
      <c r="AK1470" s="501"/>
      <c r="AL1470" s="501"/>
      <c r="AM1470" s="501"/>
      <c r="AN1470" s="501"/>
      <c r="AO1470" s="501"/>
      <c r="AP1470" s="501"/>
      <c r="AQ1470" s="501"/>
      <c r="AR1470" s="501"/>
    </row>
    <row r="1471" ht="15.75" customHeight="1">
      <c r="A1471" s="287"/>
      <c r="B1471" s="148" t="s">
        <v>45</v>
      </c>
      <c r="C1471" s="347" t="s">
        <v>6688</v>
      </c>
      <c r="D1471" s="87" t="s">
        <v>6689</v>
      </c>
      <c r="E1471" s="300">
        <v>1.0</v>
      </c>
      <c r="F1471" s="300">
        <v>0.0</v>
      </c>
      <c r="G1471" s="300" t="s">
        <v>47</v>
      </c>
      <c r="H1471" s="94" t="s">
        <v>6690</v>
      </c>
      <c r="I1471" s="230" t="s">
        <v>6691</v>
      </c>
      <c r="J1471" s="302"/>
      <c r="K1471" s="302"/>
      <c r="L1471" s="302"/>
      <c r="M1471" s="255"/>
      <c r="N1471" s="300">
        <v>1.0</v>
      </c>
      <c r="O1471" s="398">
        <v>1000.0</v>
      </c>
      <c r="P1471" s="303"/>
      <c r="Q1471" s="303"/>
      <c r="R1471" s="303"/>
      <c r="S1471" s="255"/>
      <c r="T1471" s="255"/>
      <c r="U1471" s="255"/>
      <c r="V1471" s="255"/>
      <c r="W1471" s="255"/>
      <c r="X1471" s="255"/>
      <c r="Y1471" s="277"/>
      <c r="Z1471" s="304">
        <v>1.39</v>
      </c>
      <c r="AA1471" s="300" t="s">
        <v>291</v>
      </c>
      <c r="AB1471" s="84" t="s">
        <v>6692</v>
      </c>
      <c r="AC1471" s="560"/>
      <c r="AD1471" s="54" t="s">
        <v>92</v>
      </c>
      <c r="AE1471" s="85" t="str">
        <f t="shared" si="57"/>
        <v>6</v>
      </c>
      <c r="AF1471" s="55">
        <v>0.91</v>
      </c>
      <c r="AG1471" s="56">
        <f t="shared" si="185"/>
        <v>1.274</v>
      </c>
      <c r="AH1471" s="55">
        <f t="shared" si="2"/>
        <v>-1.251</v>
      </c>
      <c r="AI1471" s="55">
        <f t="shared" si="9"/>
        <v>1.274</v>
      </c>
      <c r="AJ1471" s="41">
        <f t="shared" si="3"/>
        <v>0.345323741</v>
      </c>
      <c r="AK1471" s="501"/>
      <c r="AL1471" s="501"/>
      <c r="AM1471" s="501"/>
      <c r="AN1471" s="501"/>
      <c r="AO1471" s="501"/>
      <c r="AP1471" s="501"/>
      <c r="AQ1471" s="501"/>
      <c r="AR1471" s="501"/>
    </row>
    <row r="1472" ht="15.75" customHeight="1">
      <c r="A1472" s="530"/>
      <c r="B1472" s="143" t="s">
        <v>45</v>
      </c>
      <c r="C1472" s="298" t="s">
        <v>6693</v>
      </c>
      <c r="D1472" s="299" t="s">
        <v>6694</v>
      </c>
      <c r="E1472" s="290">
        <v>0.0</v>
      </c>
      <c r="F1472" s="290">
        <v>0.0</v>
      </c>
      <c r="G1472" s="290" t="s">
        <v>86</v>
      </c>
      <c r="H1472" s="292" t="s">
        <v>6695</v>
      </c>
      <c r="I1472" s="117" t="s">
        <v>6696</v>
      </c>
      <c r="J1472" s="293"/>
      <c r="K1472" s="293"/>
      <c r="L1472" s="293"/>
      <c r="M1472" s="263"/>
      <c r="N1472" s="290">
        <v>0.0</v>
      </c>
      <c r="O1472" s="395">
        <v>0.0</v>
      </c>
      <c r="P1472" s="294"/>
      <c r="Q1472" s="294"/>
      <c r="R1472" s="294"/>
      <c r="S1472" s="263"/>
      <c r="T1472" s="263"/>
      <c r="U1472" s="263"/>
      <c r="V1472" s="263"/>
      <c r="W1472" s="263"/>
      <c r="X1472" s="263"/>
      <c r="Y1472" s="295"/>
      <c r="Z1472" s="296">
        <v>0.79</v>
      </c>
      <c r="AA1472" s="290" t="s">
        <v>268</v>
      </c>
      <c r="AB1472" s="71" t="s">
        <v>6697</v>
      </c>
      <c r="AC1472" s="559"/>
      <c r="AD1472" s="72" t="s">
        <v>99</v>
      </c>
      <c r="AE1472" s="73" t="str">
        <f t="shared" si="57"/>
        <v>12</v>
      </c>
      <c r="AF1472" s="74">
        <v>0.5</v>
      </c>
      <c r="AG1472" s="75">
        <f t="shared" si="185"/>
        <v>0.7</v>
      </c>
      <c r="AH1472" s="74">
        <f t="shared" si="2"/>
        <v>-0.711</v>
      </c>
      <c r="AI1472" s="74">
        <f t="shared" si="9"/>
        <v>0.7</v>
      </c>
      <c r="AJ1472" s="41">
        <f t="shared" si="3"/>
        <v>0.3670886076</v>
      </c>
      <c r="AK1472" s="500"/>
      <c r="AL1472" s="500"/>
      <c r="AM1472" s="500"/>
      <c r="AN1472" s="500"/>
      <c r="AO1472" s="500"/>
      <c r="AP1472" s="500"/>
      <c r="AQ1472" s="500"/>
      <c r="AR1472" s="500"/>
    </row>
    <row r="1473" ht="15.75" customHeight="1">
      <c r="A1473" s="287"/>
      <c r="B1473" s="148" t="s">
        <v>45</v>
      </c>
      <c r="C1473" s="347" t="s">
        <v>6698</v>
      </c>
      <c r="D1473" s="87" t="s">
        <v>6699</v>
      </c>
      <c r="E1473" s="300">
        <v>1.0</v>
      </c>
      <c r="F1473" s="300">
        <v>0.0</v>
      </c>
      <c r="G1473" s="300" t="s">
        <v>47</v>
      </c>
      <c r="H1473" s="94" t="s">
        <v>6700</v>
      </c>
      <c r="I1473" s="230" t="s">
        <v>6701</v>
      </c>
      <c r="J1473" s="302"/>
      <c r="K1473" s="302"/>
      <c r="L1473" s="302"/>
      <c r="M1473" s="255"/>
      <c r="N1473" s="300">
        <v>1.0</v>
      </c>
      <c r="O1473" s="398">
        <v>1000.0</v>
      </c>
      <c r="P1473" s="303"/>
      <c r="Q1473" s="303"/>
      <c r="R1473" s="303"/>
      <c r="S1473" s="255"/>
      <c r="T1473" s="255"/>
      <c r="U1473" s="255"/>
      <c r="V1473" s="255"/>
      <c r="W1473" s="255"/>
      <c r="X1473" s="255"/>
      <c r="Y1473" s="277"/>
      <c r="Z1473" s="304">
        <v>0.75</v>
      </c>
      <c r="AA1473" s="300" t="s">
        <v>268</v>
      </c>
      <c r="AB1473" s="84" t="s">
        <v>6702</v>
      </c>
      <c r="AC1473" s="560"/>
      <c r="AD1473" s="54" t="s">
        <v>3193</v>
      </c>
      <c r="AE1473" s="85" t="str">
        <f t="shared" si="57"/>
        <v>16</v>
      </c>
      <c r="AF1473" s="55">
        <v>0.49</v>
      </c>
      <c r="AG1473" s="56">
        <f t="shared" si="185"/>
        <v>0.686</v>
      </c>
      <c r="AH1473" s="55">
        <f t="shared" si="2"/>
        <v>-0.675</v>
      </c>
      <c r="AI1473" s="55">
        <f t="shared" si="9"/>
        <v>0.686</v>
      </c>
      <c r="AJ1473" s="41">
        <f t="shared" si="3"/>
        <v>0.3466666667</v>
      </c>
      <c r="AK1473" s="501"/>
      <c r="AL1473" s="501"/>
      <c r="AM1473" s="501"/>
      <c r="AN1473" s="501"/>
      <c r="AO1473" s="501"/>
      <c r="AP1473" s="501"/>
      <c r="AQ1473" s="501"/>
      <c r="AR1473" s="501"/>
    </row>
    <row r="1474" ht="15.75" customHeight="1">
      <c r="A1474" s="287"/>
      <c r="B1474" s="148" t="s">
        <v>45</v>
      </c>
      <c r="C1474" s="347" t="s">
        <v>6703</v>
      </c>
      <c r="D1474" s="87" t="s">
        <v>6704</v>
      </c>
      <c r="E1474" s="300">
        <v>1.0</v>
      </c>
      <c r="F1474" s="300">
        <v>0.0</v>
      </c>
      <c r="G1474" s="300" t="s">
        <v>47</v>
      </c>
      <c r="H1474" s="94" t="s">
        <v>6705</v>
      </c>
      <c r="I1474" s="230" t="s">
        <v>6706</v>
      </c>
      <c r="J1474" s="302"/>
      <c r="K1474" s="302"/>
      <c r="L1474" s="302"/>
      <c r="M1474" s="255"/>
      <c r="N1474" s="300">
        <v>1.0</v>
      </c>
      <c r="O1474" s="398">
        <v>1000.0</v>
      </c>
      <c r="P1474" s="303"/>
      <c r="Q1474" s="303"/>
      <c r="R1474" s="303"/>
      <c r="S1474" s="255"/>
      <c r="T1474" s="255"/>
      <c r="U1474" s="255"/>
      <c r="V1474" s="255"/>
      <c r="W1474" s="255"/>
      <c r="X1474" s="255"/>
      <c r="Y1474" s="277"/>
      <c r="Z1474" s="304">
        <v>1.35</v>
      </c>
      <c r="AA1474" s="300" t="s">
        <v>268</v>
      </c>
      <c r="AB1474" s="84" t="s">
        <v>6707</v>
      </c>
      <c r="AC1474" s="560"/>
      <c r="AD1474" s="54" t="s">
        <v>99</v>
      </c>
      <c r="AE1474" s="85" t="str">
        <f t="shared" si="57"/>
        <v>12</v>
      </c>
      <c r="AF1474" s="55">
        <v>0.9</v>
      </c>
      <c r="AG1474" s="130">
        <v>1.25</v>
      </c>
      <c r="AH1474" s="55">
        <f t="shared" si="2"/>
        <v>-1.215</v>
      </c>
      <c r="AI1474" s="55">
        <f t="shared" si="9"/>
        <v>1.26</v>
      </c>
      <c r="AJ1474" s="41">
        <f t="shared" si="3"/>
        <v>0.3333333333</v>
      </c>
      <c r="AK1474" s="501"/>
      <c r="AL1474" s="501"/>
      <c r="AM1474" s="501"/>
      <c r="AN1474" s="501"/>
      <c r="AO1474" s="501"/>
      <c r="AP1474" s="501"/>
      <c r="AQ1474" s="501"/>
      <c r="AR1474" s="501"/>
    </row>
    <row r="1475" ht="15.75" customHeight="1">
      <c r="A1475" s="287"/>
      <c r="B1475" s="148" t="s">
        <v>45</v>
      </c>
      <c r="C1475" s="347" t="s">
        <v>6708</v>
      </c>
      <c r="D1475" s="87" t="s">
        <v>6709</v>
      </c>
      <c r="E1475" s="300">
        <v>1.0</v>
      </c>
      <c r="F1475" s="300">
        <v>0.0</v>
      </c>
      <c r="G1475" s="300" t="s">
        <v>47</v>
      </c>
      <c r="H1475" s="94" t="s">
        <v>6710</v>
      </c>
      <c r="I1475" s="230" t="s">
        <v>6711</v>
      </c>
      <c r="J1475" s="302"/>
      <c r="K1475" s="302"/>
      <c r="L1475" s="302"/>
      <c r="M1475" s="255"/>
      <c r="N1475" s="300">
        <v>1.0</v>
      </c>
      <c r="O1475" s="398">
        <v>1000.0</v>
      </c>
      <c r="P1475" s="303"/>
      <c r="Q1475" s="303"/>
      <c r="R1475" s="303"/>
      <c r="S1475" s="255"/>
      <c r="T1475" s="255"/>
      <c r="U1475" s="255"/>
      <c r="V1475" s="255"/>
      <c r="W1475" s="255"/>
      <c r="X1475" s="255"/>
      <c r="Y1475" s="277"/>
      <c r="Z1475" s="304">
        <v>2.09</v>
      </c>
      <c r="AA1475" s="300" t="s">
        <v>268</v>
      </c>
      <c r="AB1475" s="84" t="s">
        <v>6712</v>
      </c>
      <c r="AC1475" s="560"/>
      <c r="AD1475" s="54" t="s">
        <v>92</v>
      </c>
      <c r="AE1475" s="85" t="str">
        <f t="shared" si="57"/>
        <v>6</v>
      </c>
      <c r="AF1475" s="55">
        <v>1.37</v>
      </c>
      <c r="AG1475" s="56">
        <f t="shared" ref="AG1475:AG1488" si="186">AF1475*0.4+AF1475</f>
        <v>1.918</v>
      </c>
      <c r="AH1475" s="55">
        <f t="shared" si="2"/>
        <v>-1.881</v>
      </c>
      <c r="AI1475" s="55">
        <f t="shared" si="9"/>
        <v>1.918</v>
      </c>
      <c r="AJ1475" s="41">
        <f t="shared" si="3"/>
        <v>0.3444976077</v>
      </c>
      <c r="AK1475" s="501"/>
      <c r="AL1475" s="501"/>
      <c r="AM1475" s="501"/>
      <c r="AN1475" s="501"/>
      <c r="AO1475" s="501"/>
      <c r="AP1475" s="501"/>
      <c r="AQ1475" s="501"/>
      <c r="AR1475" s="501"/>
    </row>
    <row r="1476" ht="15.75" customHeight="1">
      <c r="A1476" s="287"/>
      <c r="B1476" s="148" t="s">
        <v>45</v>
      </c>
      <c r="C1476" s="347" t="s">
        <v>6713</v>
      </c>
      <c r="D1476" s="87" t="s">
        <v>6714</v>
      </c>
      <c r="E1476" s="300">
        <v>1.0</v>
      </c>
      <c r="F1476" s="300">
        <v>0.0</v>
      </c>
      <c r="G1476" s="300" t="s">
        <v>47</v>
      </c>
      <c r="H1476" s="94" t="s">
        <v>6715</v>
      </c>
      <c r="I1476" s="230" t="s">
        <v>6716</v>
      </c>
      <c r="J1476" s="302"/>
      <c r="K1476" s="302"/>
      <c r="L1476" s="302"/>
      <c r="M1476" s="255"/>
      <c r="N1476" s="300">
        <v>1.0</v>
      </c>
      <c r="O1476" s="398">
        <v>1000.0</v>
      </c>
      <c r="P1476" s="303"/>
      <c r="Q1476" s="303"/>
      <c r="R1476" s="303"/>
      <c r="S1476" s="255"/>
      <c r="T1476" s="255"/>
      <c r="U1476" s="255"/>
      <c r="V1476" s="255"/>
      <c r="W1476" s="255"/>
      <c r="X1476" s="255"/>
      <c r="Y1476" s="277"/>
      <c r="Z1476" s="304">
        <v>1.19</v>
      </c>
      <c r="AA1476" s="300" t="s">
        <v>111</v>
      </c>
      <c r="AB1476" s="84" t="s">
        <v>6717</v>
      </c>
      <c r="AC1476" s="560"/>
      <c r="AD1476" s="54" t="s">
        <v>99</v>
      </c>
      <c r="AE1476" s="85" t="str">
        <f t="shared" si="57"/>
        <v>12</v>
      </c>
      <c r="AF1476" s="55">
        <v>0.79</v>
      </c>
      <c r="AG1476" s="56">
        <f t="shared" si="186"/>
        <v>1.106</v>
      </c>
      <c r="AH1476" s="55">
        <f t="shared" si="2"/>
        <v>-1.071</v>
      </c>
      <c r="AI1476" s="55">
        <f t="shared" si="9"/>
        <v>1.106</v>
      </c>
      <c r="AJ1476" s="41">
        <f t="shared" si="3"/>
        <v>0.3361344538</v>
      </c>
      <c r="AK1476" s="501"/>
      <c r="AL1476" s="501"/>
      <c r="AM1476" s="501"/>
      <c r="AN1476" s="501"/>
      <c r="AO1476" s="501"/>
      <c r="AP1476" s="501"/>
      <c r="AQ1476" s="501"/>
      <c r="AR1476" s="501"/>
    </row>
    <row r="1477" ht="15.75" customHeight="1">
      <c r="A1477" s="287"/>
      <c r="B1477" s="148" t="s">
        <v>45</v>
      </c>
      <c r="C1477" s="347" t="s">
        <v>6718</v>
      </c>
      <c r="D1477" s="87" t="s">
        <v>6719</v>
      </c>
      <c r="E1477" s="300">
        <v>1.0</v>
      </c>
      <c r="F1477" s="300">
        <v>0.0</v>
      </c>
      <c r="G1477" s="300" t="s">
        <v>47</v>
      </c>
      <c r="H1477" s="94" t="s">
        <v>6720</v>
      </c>
      <c r="I1477" s="230" t="s">
        <v>6721</v>
      </c>
      <c r="J1477" s="302"/>
      <c r="K1477" s="302"/>
      <c r="L1477" s="302"/>
      <c r="M1477" s="255"/>
      <c r="N1477" s="300">
        <v>1.0</v>
      </c>
      <c r="O1477" s="398">
        <v>1000.0</v>
      </c>
      <c r="P1477" s="303"/>
      <c r="Q1477" s="303"/>
      <c r="R1477" s="303"/>
      <c r="S1477" s="255"/>
      <c r="T1477" s="255"/>
      <c r="U1477" s="255"/>
      <c r="V1477" s="255"/>
      <c r="W1477" s="255"/>
      <c r="X1477" s="255"/>
      <c r="Y1477" s="277"/>
      <c r="Z1477" s="304">
        <v>1.35</v>
      </c>
      <c r="AA1477" s="300" t="s">
        <v>262</v>
      </c>
      <c r="AB1477" s="84" t="s">
        <v>6722</v>
      </c>
      <c r="AC1477" s="560"/>
      <c r="AD1477" s="54" t="s">
        <v>92</v>
      </c>
      <c r="AE1477" s="85" t="str">
        <f t="shared" si="57"/>
        <v>6</v>
      </c>
      <c r="AF1477" s="55">
        <v>0.87</v>
      </c>
      <c r="AG1477" s="56">
        <f t="shared" si="186"/>
        <v>1.218</v>
      </c>
      <c r="AH1477" s="55">
        <f t="shared" si="2"/>
        <v>-1.215</v>
      </c>
      <c r="AI1477" s="55">
        <f t="shared" si="9"/>
        <v>1.218</v>
      </c>
      <c r="AJ1477" s="41">
        <f t="shared" si="3"/>
        <v>0.3555555556</v>
      </c>
      <c r="AK1477" s="501"/>
      <c r="AL1477" s="501"/>
      <c r="AM1477" s="501"/>
      <c r="AN1477" s="501"/>
      <c r="AO1477" s="501"/>
      <c r="AP1477" s="501"/>
      <c r="AQ1477" s="501"/>
      <c r="AR1477" s="501"/>
    </row>
    <row r="1478" ht="15.75" customHeight="1">
      <c r="A1478" s="530"/>
      <c r="B1478" s="143" t="s">
        <v>45</v>
      </c>
      <c r="C1478" s="298" t="s">
        <v>6723</v>
      </c>
      <c r="D1478" s="299" t="s">
        <v>6724</v>
      </c>
      <c r="E1478" s="290">
        <v>0.0</v>
      </c>
      <c r="F1478" s="290">
        <v>0.0</v>
      </c>
      <c r="G1478" s="290" t="s">
        <v>86</v>
      </c>
      <c r="H1478" s="292" t="s">
        <v>6725</v>
      </c>
      <c r="I1478" s="117" t="s">
        <v>6726</v>
      </c>
      <c r="J1478" s="293"/>
      <c r="K1478" s="293"/>
      <c r="L1478" s="293"/>
      <c r="M1478" s="263"/>
      <c r="N1478" s="290">
        <v>0.0</v>
      </c>
      <c r="O1478" s="395">
        <v>0.0</v>
      </c>
      <c r="P1478" s="294"/>
      <c r="Q1478" s="294"/>
      <c r="R1478" s="294"/>
      <c r="S1478" s="263"/>
      <c r="T1478" s="263"/>
      <c r="U1478" s="263"/>
      <c r="V1478" s="263"/>
      <c r="W1478" s="263"/>
      <c r="X1478" s="263"/>
      <c r="Y1478" s="295"/>
      <c r="Z1478" s="296">
        <v>0.95</v>
      </c>
      <c r="AA1478" s="290" t="s">
        <v>262</v>
      </c>
      <c r="AB1478" s="71" t="s">
        <v>6727</v>
      </c>
      <c r="AC1478" s="559"/>
      <c r="AD1478" s="72" t="s">
        <v>99</v>
      </c>
      <c r="AE1478" s="73" t="str">
        <f t="shared" si="57"/>
        <v>12</v>
      </c>
      <c r="AF1478" s="74">
        <v>0.61</v>
      </c>
      <c r="AG1478" s="75">
        <f t="shared" si="186"/>
        <v>0.854</v>
      </c>
      <c r="AH1478" s="74">
        <f t="shared" si="2"/>
        <v>-0.855</v>
      </c>
      <c r="AI1478" s="74">
        <f t="shared" si="9"/>
        <v>0.854</v>
      </c>
      <c r="AJ1478" s="41">
        <f t="shared" si="3"/>
        <v>0.3578947368</v>
      </c>
      <c r="AK1478" s="500"/>
      <c r="AL1478" s="500"/>
      <c r="AM1478" s="500"/>
      <c r="AN1478" s="500"/>
      <c r="AO1478" s="500"/>
      <c r="AP1478" s="500"/>
      <c r="AQ1478" s="500"/>
      <c r="AR1478" s="500"/>
    </row>
    <row r="1479" ht="15.75" customHeight="1">
      <c r="A1479" s="287"/>
      <c r="B1479" s="148" t="s">
        <v>45</v>
      </c>
      <c r="C1479" s="347" t="s">
        <v>6728</v>
      </c>
      <c r="D1479" s="87" t="s">
        <v>6729</v>
      </c>
      <c r="E1479" s="300">
        <v>1.0</v>
      </c>
      <c r="F1479" s="300">
        <v>0.0</v>
      </c>
      <c r="G1479" s="300" t="s">
        <v>47</v>
      </c>
      <c r="H1479" s="94" t="s">
        <v>6730</v>
      </c>
      <c r="I1479" s="230" t="s">
        <v>6731</v>
      </c>
      <c r="J1479" s="302"/>
      <c r="K1479" s="302"/>
      <c r="L1479" s="302"/>
      <c r="M1479" s="255"/>
      <c r="N1479" s="300">
        <v>1.0</v>
      </c>
      <c r="O1479" s="398">
        <v>1000.0</v>
      </c>
      <c r="P1479" s="303"/>
      <c r="Q1479" s="303"/>
      <c r="R1479" s="303"/>
      <c r="S1479" s="255"/>
      <c r="T1479" s="255"/>
      <c r="U1479" s="255"/>
      <c r="V1479" s="255"/>
      <c r="W1479" s="255"/>
      <c r="X1479" s="255"/>
      <c r="Y1479" s="277"/>
      <c r="Z1479" s="304">
        <v>0.95</v>
      </c>
      <c r="AA1479" s="300" t="s">
        <v>262</v>
      </c>
      <c r="AB1479" s="84" t="s">
        <v>6732</v>
      </c>
      <c r="AC1479" s="560"/>
      <c r="AD1479" s="54" t="s">
        <v>99</v>
      </c>
      <c r="AE1479" s="85" t="str">
        <f t="shared" si="57"/>
        <v>12</v>
      </c>
      <c r="AF1479" s="55">
        <v>0.61</v>
      </c>
      <c r="AG1479" s="56">
        <f t="shared" si="186"/>
        <v>0.854</v>
      </c>
      <c r="AH1479" s="55">
        <f t="shared" si="2"/>
        <v>-0.855</v>
      </c>
      <c r="AI1479" s="55">
        <f t="shared" si="9"/>
        <v>0.854</v>
      </c>
      <c r="AJ1479" s="41">
        <f t="shared" si="3"/>
        <v>0.3578947368</v>
      </c>
      <c r="AK1479" s="501"/>
      <c r="AL1479" s="501"/>
      <c r="AM1479" s="501"/>
      <c r="AN1479" s="501"/>
      <c r="AO1479" s="501"/>
      <c r="AP1479" s="501"/>
      <c r="AQ1479" s="501"/>
      <c r="AR1479" s="501"/>
    </row>
    <row r="1480" ht="15.75" customHeight="1">
      <c r="A1480" s="287"/>
      <c r="B1480" s="148" t="s">
        <v>45</v>
      </c>
      <c r="C1480" s="347" t="s">
        <v>6733</v>
      </c>
      <c r="D1480" s="87" t="s">
        <v>6734</v>
      </c>
      <c r="E1480" s="300">
        <v>1.0</v>
      </c>
      <c r="F1480" s="300">
        <v>0.0</v>
      </c>
      <c r="G1480" s="300" t="s">
        <v>47</v>
      </c>
      <c r="H1480" s="94" t="s">
        <v>6735</v>
      </c>
      <c r="I1480" s="230" t="s">
        <v>6736</v>
      </c>
      <c r="J1480" s="302"/>
      <c r="K1480" s="302"/>
      <c r="L1480" s="302"/>
      <c r="M1480" s="255"/>
      <c r="N1480" s="300">
        <v>1.0</v>
      </c>
      <c r="O1480" s="398">
        <v>1000.0</v>
      </c>
      <c r="P1480" s="303"/>
      <c r="Q1480" s="303"/>
      <c r="R1480" s="303"/>
      <c r="S1480" s="255"/>
      <c r="T1480" s="255"/>
      <c r="U1480" s="255"/>
      <c r="V1480" s="255"/>
      <c r="W1480" s="255"/>
      <c r="X1480" s="255"/>
      <c r="Y1480" s="277"/>
      <c r="Z1480" s="304">
        <v>0.79</v>
      </c>
      <c r="AA1480" s="300" t="s">
        <v>262</v>
      </c>
      <c r="AB1480" s="84" t="s">
        <v>6737</v>
      </c>
      <c r="AC1480" s="560"/>
      <c r="AD1480" s="54" t="s">
        <v>99</v>
      </c>
      <c r="AE1480" s="85" t="str">
        <f t="shared" si="57"/>
        <v>12</v>
      </c>
      <c r="AF1480" s="55">
        <v>0.52</v>
      </c>
      <c r="AG1480" s="56">
        <f t="shared" si="186"/>
        <v>0.728</v>
      </c>
      <c r="AH1480" s="55">
        <f t="shared" si="2"/>
        <v>-0.711</v>
      </c>
      <c r="AI1480" s="55">
        <f t="shared" si="9"/>
        <v>0.728</v>
      </c>
      <c r="AJ1480" s="41">
        <f t="shared" si="3"/>
        <v>0.3417721519</v>
      </c>
      <c r="AK1480" s="501"/>
      <c r="AL1480" s="501"/>
      <c r="AM1480" s="501"/>
      <c r="AN1480" s="501"/>
      <c r="AO1480" s="501"/>
      <c r="AP1480" s="501"/>
      <c r="AQ1480" s="501"/>
      <c r="AR1480" s="501"/>
    </row>
    <row r="1481" ht="15.75" customHeight="1">
      <c r="A1481" s="530"/>
      <c r="B1481" s="143" t="s">
        <v>45</v>
      </c>
      <c r="C1481" s="298" t="s">
        <v>6738</v>
      </c>
      <c r="D1481" s="299" t="s">
        <v>6739</v>
      </c>
      <c r="E1481" s="290">
        <v>0.0</v>
      </c>
      <c r="F1481" s="290">
        <v>0.0</v>
      </c>
      <c r="G1481" s="290" t="s">
        <v>86</v>
      </c>
      <c r="H1481" s="292" t="s">
        <v>6740</v>
      </c>
      <c r="I1481" s="117" t="s">
        <v>6741</v>
      </c>
      <c r="J1481" s="293"/>
      <c r="K1481" s="293"/>
      <c r="L1481" s="293"/>
      <c r="M1481" s="263"/>
      <c r="N1481" s="290">
        <v>0.0</v>
      </c>
      <c r="O1481" s="395">
        <v>0.0</v>
      </c>
      <c r="P1481" s="294"/>
      <c r="Q1481" s="294"/>
      <c r="R1481" s="294"/>
      <c r="S1481" s="263"/>
      <c r="T1481" s="263"/>
      <c r="U1481" s="263"/>
      <c r="V1481" s="263"/>
      <c r="W1481" s="263"/>
      <c r="X1481" s="263"/>
      <c r="Y1481" s="295"/>
      <c r="Z1481" s="296">
        <v>2.35</v>
      </c>
      <c r="AA1481" s="290" t="s">
        <v>262</v>
      </c>
      <c r="AB1481" s="71" t="s">
        <v>6742</v>
      </c>
      <c r="AC1481" s="559"/>
      <c r="AD1481" s="72" t="s">
        <v>92</v>
      </c>
      <c r="AE1481" s="73" t="str">
        <f t="shared" si="57"/>
        <v>6</v>
      </c>
      <c r="AF1481" s="74">
        <v>1.56</v>
      </c>
      <c r="AG1481" s="75">
        <f t="shared" si="186"/>
        <v>2.184</v>
      </c>
      <c r="AH1481" s="74">
        <f t="shared" si="2"/>
        <v>-2.115</v>
      </c>
      <c r="AI1481" s="74">
        <f t="shared" si="9"/>
        <v>2.184</v>
      </c>
      <c r="AJ1481" s="41">
        <f t="shared" si="3"/>
        <v>0.3361702128</v>
      </c>
      <c r="AK1481" s="500"/>
      <c r="AL1481" s="500"/>
      <c r="AM1481" s="500"/>
      <c r="AN1481" s="500"/>
      <c r="AO1481" s="500"/>
      <c r="AP1481" s="500"/>
      <c r="AQ1481" s="500"/>
      <c r="AR1481" s="500"/>
    </row>
    <row r="1482" ht="15.75" customHeight="1">
      <c r="A1482" s="287"/>
      <c r="B1482" s="148" t="s">
        <v>45</v>
      </c>
      <c r="C1482" s="347" t="s">
        <v>6743</v>
      </c>
      <c r="D1482" s="87" t="s">
        <v>6744</v>
      </c>
      <c r="E1482" s="300">
        <v>1.0</v>
      </c>
      <c r="F1482" s="300">
        <v>0.0</v>
      </c>
      <c r="G1482" s="300" t="s">
        <v>47</v>
      </c>
      <c r="H1482" s="94" t="s">
        <v>6745</v>
      </c>
      <c r="I1482" s="230" t="s">
        <v>6746</v>
      </c>
      <c r="J1482" s="302"/>
      <c r="K1482" s="302"/>
      <c r="L1482" s="302"/>
      <c r="M1482" s="255"/>
      <c r="N1482" s="300">
        <v>1.0</v>
      </c>
      <c r="O1482" s="398">
        <v>1000.0</v>
      </c>
      <c r="P1482" s="303"/>
      <c r="Q1482" s="303"/>
      <c r="R1482" s="303"/>
      <c r="S1482" s="255"/>
      <c r="T1482" s="255"/>
      <c r="U1482" s="255"/>
      <c r="V1482" s="255"/>
      <c r="W1482" s="255"/>
      <c r="X1482" s="255"/>
      <c r="Y1482" s="277"/>
      <c r="Z1482" s="304">
        <v>1.69</v>
      </c>
      <c r="AA1482" s="300" t="s">
        <v>262</v>
      </c>
      <c r="AB1482" s="84" t="s">
        <v>6747</v>
      </c>
      <c r="AC1482" s="560"/>
      <c r="AD1482" s="54" t="s">
        <v>92</v>
      </c>
      <c r="AE1482" s="85" t="str">
        <f t="shared" si="57"/>
        <v>6</v>
      </c>
      <c r="AF1482" s="55">
        <v>1.1</v>
      </c>
      <c r="AG1482" s="56">
        <f t="shared" si="186"/>
        <v>1.54</v>
      </c>
      <c r="AH1482" s="55">
        <f t="shared" si="2"/>
        <v>-1.521</v>
      </c>
      <c r="AI1482" s="55">
        <f t="shared" si="9"/>
        <v>1.54</v>
      </c>
      <c r="AJ1482" s="41">
        <f t="shared" si="3"/>
        <v>0.349112426</v>
      </c>
      <c r="AK1482" s="501"/>
      <c r="AL1482" s="501"/>
      <c r="AM1482" s="501"/>
      <c r="AN1482" s="501"/>
      <c r="AO1482" s="501"/>
      <c r="AP1482" s="501"/>
      <c r="AQ1482" s="501"/>
      <c r="AR1482" s="501"/>
    </row>
    <row r="1483" ht="15.75" customHeight="1">
      <c r="A1483" s="287"/>
      <c r="B1483" s="148" t="s">
        <v>45</v>
      </c>
      <c r="C1483" s="347" t="s">
        <v>6748</v>
      </c>
      <c r="D1483" s="87" t="s">
        <v>6749</v>
      </c>
      <c r="E1483" s="300">
        <v>1.0</v>
      </c>
      <c r="F1483" s="300">
        <v>0.0</v>
      </c>
      <c r="G1483" s="300" t="s">
        <v>47</v>
      </c>
      <c r="H1483" s="94" t="s">
        <v>6750</v>
      </c>
      <c r="I1483" s="230" t="s">
        <v>6751</v>
      </c>
      <c r="J1483" s="302"/>
      <c r="K1483" s="302"/>
      <c r="L1483" s="302"/>
      <c r="M1483" s="255"/>
      <c r="N1483" s="300">
        <v>1.0</v>
      </c>
      <c r="O1483" s="398">
        <v>1000.0</v>
      </c>
      <c r="P1483" s="303"/>
      <c r="Q1483" s="303"/>
      <c r="R1483" s="303"/>
      <c r="S1483" s="255"/>
      <c r="T1483" s="255"/>
      <c r="U1483" s="255"/>
      <c r="V1483" s="255"/>
      <c r="W1483" s="255"/>
      <c r="X1483" s="255"/>
      <c r="Y1483" s="277"/>
      <c r="Z1483" s="304">
        <v>1.15</v>
      </c>
      <c r="AA1483" s="300" t="s">
        <v>262</v>
      </c>
      <c r="AB1483" s="84" t="s">
        <v>6752</v>
      </c>
      <c r="AC1483" s="560"/>
      <c r="AD1483" s="54" t="s">
        <v>99</v>
      </c>
      <c r="AE1483" s="85" t="str">
        <f t="shared" si="57"/>
        <v>12</v>
      </c>
      <c r="AF1483" s="55">
        <v>0.74</v>
      </c>
      <c r="AG1483" s="56">
        <f t="shared" si="186"/>
        <v>1.036</v>
      </c>
      <c r="AH1483" s="55">
        <f t="shared" si="2"/>
        <v>-1.035</v>
      </c>
      <c r="AI1483" s="55">
        <f t="shared" si="9"/>
        <v>1.036</v>
      </c>
      <c r="AJ1483" s="41">
        <f t="shared" si="3"/>
        <v>0.3565217391</v>
      </c>
      <c r="AK1483" s="501"/>
      <c r="AL1483" s="501"/>
      <c r="AM1483" s="501"/>
      <c r="AN1483" s="501"/>
      <c r="AO1483" s="501"/>
      <c r="AP1483" s="501"/>
      <c r="AQ1483" s="501"/>
      <c r="AR1483" s="501"/>
    </row>
    <row r="1484" ht="15.75" customHeight="1">
      <c r="A1484" s="287"/>
      <c r="B1484" s="148" t="s">
        <v>45</v>
      </c>
      <c r="C1484" s="347" t="s">
        <v>6753</v>
      </c>
      <c r="D1484" s="87" t="s">
        <v>6754</v>
      </c>
      <c r="E1484" s="300">
        <v>1.0</v>
      </c>
      <c r="F1484" s="300">
        <v>0.0</v>
      </c>
      <c r="G1484" s="300" t="s">
        <v>47</v>
      </c>
      <c r="H1484" s="94" t="s">
        <v>6755</v>
      </c>
      <c r="I1484" s="230" t="s">
        <v>6756</v>
      </c>
      <c r="J1484" s="302"/>
      <c r="K1484" s="302"/>
      <c r="L1484" s="302"/>
      <c r="M1484" s="255"/>
      <c r="N1484" s="300">
        <v>1.0</v>
      </c>
      <c r="O1484" s="398">
        <v>1000.0</v>
      </c>
      <c r="P1484" s="303"/>
      <c r="Q1484" s="303"/>
      <c r="R1484" s="303"/>
      <c r="S1484" s="255"/>
      <c r="T1484" s="255"/>
      <c r="U1484" s="255"/>
      <c r="V1484" s="255"/>
      <c r="W1484" s="255"/>
      <c r="X1484" s="255"/>
      <c r="Y1484" s="277"/>
      <c r="Z1484" s="304">
        <v>4.25</v>
      </c>
      <c r="AA1484" s="300" t="s">
        <v>262</v>
      </c>
      <c r="AB1484" s="84" t="s">
        <v>6757</v>
      </c>
      <c r="AC1484" s="560"/>
      <c r="AD1484" s="54" t="s">
        <v>92</v>
      </c>
      <c r="AE1484" s="85" t="str">
        <f t="shared" si="57"/>
        <v>6</v>
      </c>
      <c r="AF1484" s="55">
        <v>2.72</v>
      </c>
      <c r="AG1484" s="56">
        <f t="shared" si="186"/>
        <v>3.808</v>
      </c>
      <c r="AH1484" s="55">
        <f t="shared" si="2"/>
        <v>-3.825</v>
      </c>
      <c r="AI1484" s="55">
        <f t="shared" si="9"/>
        <v>3.808</v>
      </c>
      <c r="AJ1484" s="57">
        <f t="shared" si="3"/>
        <v>0.36</v>
      </c>
      <c r="AK1484" s="501"/>
      <c r="AL1484" s="501"/>
      <c r="AM1484" s="501"/>
      <c r="AN1484" s="501"/>
      <c r="AO1484" s="501"/>
      <c r="AP1484" s="501"/>
      <c r="AQ1484" s="501"/>
      <c r="AR1484" s="501"/>
    </row>
    <row r="1485" ht="15.75" customHeight="1">
      <c r="A1485" s="530"/>
      <c r="B1485" s="143" t="s">
        <v>45</v>
      </c>
      <c r="C1485" s="298" t="s">
        <v>6758</v>
      </c>
      <c r="D1485" s="299" t="s">
        <v>6759</v>
      </c>
      <c r="E1485" s="290">
        <v>0.0</v>
      </c>
      <c r="F1485" s="290">
        <v>0.0</v>
      </c>
      <c r="G1485" s="290" t="s">
        <v>86</v>
      </c>
      <c r="H1485" s="292" t="s">
        <v>6760</v>
      </c>
      <c r="I1485" s="117" t="s">
        <v>6761</v>
      </c>
      <c r="J1485" s="293"/>
      <c r="K1485" s="293"/>
      <c r="L1485" s="293"/>
      <c r="M1485" s="263"/>
      <c r="N1485" s="290">
        <v>0.0</v>
      </c>
      <c r="O1485" s="395">
        <v>0.0</v>
      </c>
      <c r="P1485" s="294"/>
      <c r="Q1485" s="294"/>
      <c r="R1485" s="294"/>
      <c r="S1485" s="263"/>
      <c r="T1485" s="263"/>
      <c r="U1485" s="263"/>
      <c r="V1485" s="263"/>
      <c r="W1485" s="263"/>
      <c r="X1485" s="263"/>
      <c r="Y1485" s="295"/>
      <c r="Z1485" s="296">
        <v>2.99</v>
      </c>
      <c r="AA1485" s="290" t="s">
        <v>262</v>
      </c>
      <c r="AB1485" s="71" t="s">
        <v>6762</v>
      </c>
      <c r="AC1485" s="559"/>
      <c r="AD1485" s="72" t="s">
        <v>92</v>
      </c>
      <c r="AE1485" s="73" t="str">
        <f t="shared" si="57"/>
        <v>6</v>
      </c>
      <c r="AF1485" s="74">
        <v>1.97</v>
      </c>
      <c r="AG1485" s="75">
        <f t="shared" si="186"/>
        <v>2.758</v>
      </c>
      <c r="AH1485" s="74">
        <f t="shared" si="2"/>
        <v>-2.691</v>
      </c>
      <c r="AI1485" s="74">
        <f t="shared" si="9"/>
        <v>2.758</v>
      </c>
      <c r="AJ1485" s="41">
        <f t="shared" si="3"/>
        <v>0.3411371237</v>
      </c>
      <c r="AK1485" s="500"/>
      <c r="AL1485" s="500"/>
      <c r="AM1485" s="500"/>
      <c r="AN1485" s="500"/>
      <c r="AO1485" s="500"/>
      <c r="AP1485" s="500"/>
      <c r="AQ1485" s="500"/>
      <c r="AR1485" s="500"/>
    </row>
    <row r="1486" ht="15.75" customHeight="1">
      <c r="A1486" s="287"/>
      <c r="B1486" s="148" t="s">
        <v>45</v>
      </c>
      <c r="C1486" s="347" t="s">
        <v>6763</v>
      </c>
      <c r="D1486" s="87" t="s">
        <v>6764</v>
      </c>
      <c r="E1486" s="300">
        <v>1.0</v>
      </c>
      <c r="F1486" s="300">
        <v>0.0</v>
      </c>
      <c r="G1486" s="300" t="s">
        <v>47</v>
      </c>
      <c r="H1486" s="94" t="s">
        <v>6765</v>
      </c>
      <c r="I1486" s="230" t="s">
        <v>6766</v>
      </c>
      <c r="J1486" s="302"/>
      <c r="K1486" s="302"/>
      <c r="L1486" s="302"/>
      <c r="M1486" s="255"/>
      <c r="N1486" s="300">
        <v>1.0</v>
      </c>
      <c r="O1486" s="398">
        <v>1000.0</v>
      </c>
      <c r="P1486" s="303"/>
      <c r="Q1486" s="303"/>
      <c r="R1486" s="303"/>
      <c r="S1486" s="255"/>
      <c r="T1486" s="255"/>
      <c r="U1486" s="255"/>
      <c r="V1486" s="255"/>
      <c r="W1486" s="255"/>
      <c r="X1486" s="255"/>
      <c r="Y1486" s="277"/>
      <c r="Z1486" s="304">
        <v>2.75</v>
      </c>
      <c r="AA1486" s="300" t="s">
        <v>262</v>
      </c>
      <c r="AB1486" s="84" t="s">
        <v>6767</v>
      </c>
      <c r="AC1486" s="560"/>
      <c r="AD1486" s="54" t="s">
        <v>92</v>
      </c>
      <c r="AE1486" s="85" t="str">
        <f t="shared" si="57"/>
        <v>6</v>
      </c>
      <c r="AF1486" s="55">
        <v>1.79</v>
      </c>
      <c r="AG1486" s="56">
        <f t="shared" si="186"/>
        <v>2.506</v>
      </c>
      <c r="AH1486" s="55">
        <f t="shared" si="2"/>
        <v>-2.475</v>
      </c>
      <c r="AI1486" s="55">
        <f t="shared" si="9"/>
        <v>2.506</v>
      </c>
      <c r="AJ1486" s="41">
        <f t="shared" si="3"/>
        <v>0.3490909091</v>
      </c>
      <c r="AK1486" s="501"/>
      <c r="AL1486" s="501"/>
      <c r="AM1486" s="501"/>
      <c r="AN1486" s="501"/>
      <c r="AO1486" s="501"/>
      <c r="AP1486" s="501"/>
      <c r="AQ1486" s="501"/>
      <c r="AR1486" s="501"/>
    </row>
    <row r="1487" ht="15.75" customHeight="1">
      <c r="A1487" s="530"/>
      <c r="B1487" s="143" t="s">
        <v>45</v>
      </c>
      <c r="C1487" s="298" t="s">
        <v>6768</v>
      </c>
      <c r="D1487" s="299" t="s">
        <v>6769</v>
      </c>
      <c r="E1487" s="290">
        <v>0.0</v>
      </c>
      <c r="F1487" s="290">
        <v>0.0</v>
      </c>
      <c r="G1487" s="290" t="s">
        <v>86</v>
      </c>
      <c r="H1487" s="292" t="s">
        <v>6770</v>
      </c>
      <c r="I1487" s="117" t="s">
        <v>6771</v>
      </c>
      <c r="J1487" s="293"/>
      <c r="K1487" s="293"/>
      <c r="L1487" s="293"/>
      <c r="M1487" s="263"/>
      <c r="N1487" s="290">
        <v>0.0</v>
      </c>
      <c r="O1487" s="395">
        <v>0.0</v>
      </c>
      <c r="P1487" s="294"/>
      <c r="Q1487" s="294"/>
      <c r="R1487" s="294"/>
      <c r="S1487" s="263"/>
      <c r="T1487" s="263"/>
      <c r="U1487" s="263"/>
      <c r="V1487" s="263"/>
      <c r="W1487" s="263"/>
      <c r="X1487" s="263"/>
      <c r="Y1487" s="295"/>
      <c r="Z1487" s="296">
        <v>0.9</v>
      </c>
      <c r="AA1487" s="290" t="s">
        <v>262</v>
      </c>
      <c r="AB1487" s="71" t="s">
        <v>6772</v>
      </c>
      <c r="AC1487" s="559"/>
      <c r="AD1487" s="72" t="s">
        <v>99</v>
      </c>
      <c r="AE1487" s="73" t="str">
        <f t="shared" si="57"/>
        <v>12</v>
      </c>
      <c r="AF1487" s="74">
        <v>0.6</v>
      </c>
      <c r="AG1487" s="75">
        <f t="shared" si="186"/>
        <v>0.84</v>
      </c>
      <c r="AH1487" s="74">
        <f t="shared" si="2"/>
        <v>-0.81</v>
      </c>
      <c r="AI1487" s="74">
        <f t="shared" si="9"/>
        <v>0.84</v>
      </c>
      <c r="AJ1487" s="41">
        <f t="shared" si="3"/>
        <v>0.3333333333</v>
      </c>
      <c r="AK1487" s="500"/>
      <c r="AL1487" s="500"/>
      <c r="AM1487" s="500"/>
      <c r="AN1487" s="500"/>
      <c r="AO1487" s="500"/>
      <c r="AP1487" s="500"/>
      <c r="AQ1487" s="500"/>
      <c r="AR1487" s="500"/>
    </row>
    <row r="1488" ht="15.75" customHeight="1">
      <c r="A1488" s="530"/>
      <c r="B1488" s="143" t="s">
        <v>45</v>
      </c>
      <c r="C1488" s="298" t="s">
        <v>6773</v>
      </c>
      <c r="D1488" s="299" t="s">
        <v>6774</v>
      </c>
      <c r="E1488" s="290">
        <v>0.0</v>
      </c>
      <c r="F1488" s="290">
        <v>0.0</v>
      </c>
      <c r="G1488" s="290" t="s">
        <v>86</v>
      </c>
      <c r="H1488" s="292" t="s">
        <v>6775</v>
      </c>
      <c r="I1488" s="117" t="s">
        <v>6776</v>
      </c>
      <c r="J1488" s="293"/>
      <c r="K1488" s="293"/>
      <c r="L1488" s="293"/>
      <c r="M1488" s="263"/>
      <c r="N1488" s="290">
        <v>0.0</v>
      </c>
      <c r="O1488" s="395">
        <v>0.0</v>
      </c>
      <c r="P1488" s="294"/>
      <c r="Q1488" s="294"/>
      <c r="R1488" s="294"/>
      <c r="S1488" s="263"/>
      <c r="T1488" s="263"/>
      <c r="U1488" s="263"/>
      <c r="V1488" s="263"/>
      <c r="W1488" s="263"/>
      <c r="X1488" s="263"/>
      <c r="Y1488" s="295"/>
      <c r="Z1488" s="296">
        <v>0.49</v>
      </c>
      <c r="AA1488" s="290" t="s">
        <v>262</v>
      </c>
      <c r="AB1488" s="71" t="s">
        <v>6777</v>
      </c>
      <c r="AC1488" s="559"/>
      <c r="AD1488" s="72" t="s">
        <v>99</v>
      </c>
      <c r="AE1488" s="73" t="str">
        <f t="shared" si="57"/>
        <v>12</v>
      </c>
      <c r="AF1488" s="74">
        <v>0.31</v>
      </c>
      <c r="AG1488" s="75">
        <f t="shared" si="186"/>
        <v>0.434</v>
      </c>
      <c r="AH1488" s="74">
        <f t="shared" si="2"/>
        <v>-0.441</v>
      </c>
      <c r="AI1488" s="74">
        <f t="shared" si="9"/>
        <v>0.434</v>
      </c>
      <c r="AJ1488" s="41">
        <f t="shared" si="3"/>
        <v>0.3673469388</v>
      </c>
      <c r="AK1488" s="500"/>
      <c r="AL1488" s="500"/>
      <c r="AM1488" s="500"/>
      <c r="AN1488" s="500"/>
      <c r="AO1488" s="500"/>
      <c r="AP1488" s="500"/>
      <c r="AQ1488" s="500"/>
      <c r="AR1488" s="500"/>
    </row>
    <row r="1489" ht="15.75" customHeight="1">
      <c r="A1489" s="287"/>
      <c r="B1489" s="148" t="s">
        <v>45</v>
      </c>
      <c r="C1489" s="347" t="s">
        <v>6778</v>
      </c>
      <c r="D1489" s="87" t="s">
        <v>6779</v>
      </c>
      <c r="E1489" s="300">
        <v>1.0</v>
      </c>
      <c r="F1489" s="300">
        <v>0.0</v>
      </c>
      <c r="G1489" s="300" t="s">
        <v>47</v>
      </c>
      <c r="H1489" s="87" t="s">
        <v>6779</v>
      </c>
      <c r="I1489" s="230" t="s">
        <v>6780</v>
      </c>
      <c r="J1489" s="302"/>
      <c r="K1489" s="302"/>
      <c r="L1489" s="302"/>
      <c r="M1489" s="255"/>
      <c r="N1489" s="300">
        <v>1.0</v>
      </c>
      <c r="O1489" s="398">
        <v>1000.0</v>
      </c>
      <c r="P1489" s="303"/>
      <c r="Q1489" s="303"/>
      <c r="R1489" s="303"/>
      <c r="S1489" s="255"/>
      <c r="T1489" s="255"/>
      <c r="U1489" s="255"/>
      <c r="V1489" s="255"/>
      <c r="W1489" s="255"/>
      <c r="X1489" s="255"/>
      <c r="Y1489" s="277"/>
      <c r="Z1489" s="304">
        <v>1.45</v>
      </c>
      <c r="AA1489" s="300" t="s">
        <v>298</v>
      </c>
      <c r="AB1489" s="84" t="s">
        <v>6781</v>
      </c>
      <c r="AC1489" s="54" t="s">
        <v>6782</v>
      </c>
      <c r="AD1489" s="54" t="s">
        <v>99</v>
      </c>
      <c r="AE1489" s="85" t="str">
        <f t="shared" si="57"/>
        <v>12</v>
      </c>
      <c r="AF1489" s="55">
        <v>0.8</v>
      </c>
      <c r="AG1489" s="56">
        <f t="shared" ref="AG1489:AG1506" si="187">AF1489*0.56+AF1489</f>
        <v>1.248</v>
      </c>
      <c r="AH1489" s="55">
        <f t="shared" si="2"/>
        <v>-1.305</v>
      </c>
      <c r="AI1489" s="55">
        <f t="shared" si="9"/>
        <v>1.12</v>
      </c>
      <c r="AJ1489" s="41">
        <f t="shared" si="3"/>
        <v>0.4482758621</v>
      </c>
      <c r="AK1489" s="501"/>
      <c r="AL1489" s="501"/>
      <c r="AM1489" s="501"/>
      <c r="AN1489" s="501"/>
      <c r="AO1489" s="501"/>
      <c r="AP1489" s="501"/>
      <c r="AQ1489" s="501"/>
      <c r="AR1489" s="501"/>
    </row>
    <row r="1490" ht="15.75" customHeight="1">
      <c r="A1490" s="287"/>
      <c r="B1490" s="148" t="s">
        <v>45</v>
      </c>
      <c r="C1490" s="347" t="s">
        <v>6783</v>
      </c>
      <c r="D1490" s="87" t="s">
        <v>6784</v>
      </c>
      <c r="E1490" s="300">
        <v>1.0</v>
      </c>
      <c r="F1490" s="300">
        <v>0.0</v>
      </c>
      <c r="G1490" s="300" t="s">
        <v>47</v>
      </c>
      <c r="H1490" s="87" t="s">
        <v>6784</v>
      </c>
      <c r="I1490" s="230" t="s">
        <v>6785</v>
      </c>
      <c r="J1490" s="302"/>
      <c r="K1490" s="302"/>
      <c r="L1490" s="302"/>
      <c r="M1490" s="255"/>
      <c r="N1490" s="300">
        <v>1.0</v>
      </c>
      <c r="O1490" s="398">
        <v>1000.0</v>
      </c>
      <c r="P1490" s="303"/>
      <c r="Q1490" s="303"/>
      <c r="R1490" s="303"/>
      <c r="S1490" s="255"/>
      <c r="T1490" s="255"/>
      <c r="U1490" s="255"/>
      <c r="V1490" s="255"/>
      <c r="W1490" s="255"/>
      <c r="X1490" s="255"/>
      <c r="Y1490" s="277"/>
      <c r="Z1490" s="304">
        <v>1.45</v>
      </c>
      <c r="AA1490" s="300" t="s">
        <v>298</v>
      </c>
      <c r="AB1490" s="84" t="s">
        <v>6786</v>
      </c>
      <c r="AC1490" s="54" t="s">
        <v>6782</v>
      </c>
      <c r="AD1490" s="54" t="s">
        <v>99</v>
      </c>
      <c r="AE1490" s="85" t="str">
        <f t="shared" si="57"/>
        <v>12</v>
      </c>
      <c r="AF1490" s="55">
        <v>0.8</v>
      </c>
      <c r="AG1490" s="56">
        <f t="shared" si="187"/>
        <v>1.248</v>
      </c>
      <c r="AH1490" s="55">
        <f t="shared" si="2"/>
        <v>-1.305</v>
      </c>
      <c r="AI1490" s="55">
        <f t="shared" si="9"/>
        <v>1.12</v>
      </c>
      <c r="AJ1490" s="41">
        <f t="shared" si="3"/>
        <v>0.4482758621</v>
      </c>
      <c r="AK1490" s="501"/>
      <c r="AL1490" s="501"/>
      <c r="AM1490" s="501"/>
      <c r="AN1490" s="501"/>
      <c r="AO1490" s="501"/>
      <c r="AP1490" s="501"/>
      <c r="AQ1490" s="501"/>
      <c r="AR1490" s="501"/>
    </row>
    <row r="1491" ht="15.75" customHeight="1">
      <c r="A1491" s="530"/>
      <c r="B1491" s="143" t="s">
        <v>45</v>
      </c>
      <c r="C1491" s="298" t="s">
        <v>6787</v>
      </c>
      <c r="D1491" s="299" t="s">
        <v>6788</v>
      </c>
      <c r="E1491" s="290">
        <v>0.0</v>
      </c>
      <c r="F1491" s="290">
        <v>0.0</v>
      </c>
      <c r="G1491" s="290" t="s">
        <v>86</v>
      </c>
      <c r="H1491" s="299" t="s">
        <v>6788</v>
      </c>
      <c r="I1491" s="117" t="s">
        <v>6789</v>
      </c>
      <c r="J1491" s="293"/>
      <c r="K1491" s="293"/>
      <c r="L1491" s="293"/>
      <c r="M1491" s="263"/>
      <c r="N1491" s="290">
        <v>0.0</v>
      </c>
      <c r="O1491" s="395">
        <v>0.0</v>
      </c>
      <c r="P1491" s="294"/>
      <c r="Q1491" s="294"/>
      <c r="R1491" s="294"/>
      <c r="S1491" s="263"/>
      <c r="T1491" s="263"/>
      <c r="U1491" s="263"/>
      <c r="V1491" s="263"/>
      <c r="W1491" s="263"/>
      <c r="X1491" s="263"/>
      <c r="Y1491" s="295"/>
      <c r="Z1491" s="296">
        <v>1.45</v>
      </c>
      <c r="AA1491" s="290" t="s">
        <v>298</v>
      </c>
      <c r="AB1491" s="71" t="s">
        <v>6790</v>
      </c>
      <c r="AC1491" s="72" t="s">
        <v>6782</v>
      </c>
      <c r="AD1491" s="72" t="s">
        <v>99</v>
      </c>
      <c r="AE1491" s="73" t="str">
        <f t="shared" si="57"/>
        <v>12</v>
      </c>
      <c r="AF1491" s="74">
        <v>0.8</v>
      </c>
      <c r="AG1491" s="75">
        <f t="shared" si="187"/>
        <v>1.248</v>
      </c>
      <c r="AH1491" s="74">
        <f t="shared" si="2"/>
        <v>-1.305</v>
      </c>
      <c r="AI1491" s="74">
        <f t="shared" si="9"/>
        <v>1.12</v>
      </c>
      <c r="AJ1491" s="41">
        <f t="shared" si="3"/>
        <v>0.4482758621</v>
      </c>
      <c r="AK1491" s="500"/>
      <c r="AL1491" s="500"/>
      <c r="AM1491" s="500"/>
      <c r="AN1491" s="500"/>
      <c r="AO1491" s="500"/>
      <c r="AP1491" s="500"/>
      <c r="AQ1491" s="500"/>
      <c r="AR1491" s="500"/>
    </row>
    <row r="1492" ht="15.75" customHeight="1">
      <c r="A1492" s="287"/>
      <c r="B1492" s="148" t="s">
        <v>45</v>
      </c>
      <c r="C1492" s="347" t="s">
        <v>6791</v>
      </c>
      <c r="D1492" s="87" t="s">
        <v>6792</v>
      </c>
      <c r="E1492" s="300">
        <v>1.0</v>
      </c>
      <c r="F1492" s="300">
        <v>0.0</v>
      </c>
      <c r="G1492" s="300" t="s">
        <v>47</v>
      </c>
      <c r="H1492" s="87" t="s">
        <v>6792</v>
      </c>
      <c r="I1492" s="230" t="s">
        <v>6793</v>
      </c>
      <c r="J1492" s="302"/>
      <c r="K1492" s="302"/>
      <c r="L1492" s="302"/>
      <c r="M1492" s="255"/>
      <c r="N1492" s="300">
        <v>1.0</v>
      </c>
      <c r="O1492" s="398">
        <v>1000.0</v>
      </c>
      <c r="P1492" s="303"/>
      <c r="Q1492" s="303"/>
      <c r="R1492" s="303"/>
      <c r="S1492" s="255"/>
      <c r="T1492" s="255"/>
      <c r="U1492" s="255"/>
      <c r="V1492" s="255"/>
      <c r="W1492" s="255"/>
      <c r="X1492" s="255"/>
      <c r="Y1492" s="277"/>
      <c r="Z1492" s="304">
        <v>1.45</v>
      </c>
      <c r="AA1492" s="300" t="s">
        <v>298</v>
      </c>
      <c r="AB1492" s="84" t="s">
        <v>6794</v>
      </c>
      <c r="AC1492" s="54" t="s">
        <v>6782</v>
      </c>
      <c r="AD1492" s="54" t="s">
        <v>99</v>
      </c>
      <c r="AE1492" s="85" t="str">
        <f t="shared" si="57"/>
        <v>12</v>
      </c>
      <c r="AF1492" s="55">
        <v>0.8</v>
      </c>
      <c r="AG1492" s="56">
        <f t="shared" si="187"/>
        <v>1.248</v>
      </c>
      <c r="AH1492" s="55">
        <f t="shared" si="2"/>
        <v>-1.305</v>
      </c>
      <c r="AI1492" s="55">
        <f t="shared" si="9"/>
        <v>1.12</v>
      </c>
      <c r="AJ1492" s="41">
        <f t="shared" si="3"/>
        <v>0.4482758621</v>
      </c>
      <c r="AK1492" s="501"/>
      <c r="AL1492" s="501"/>
      <c r="AM1492" s="501"/>
      <c r="AN1492" s="501"/>
      <c r="AO1492" s="501"/>
      <c r="AP1492" s="501"/>
      <c r="AQ1492" s="501"/>
      <c r="AR1492" s="501"/>
    </row>
    <row r="1493" ht="15.75" customHeight="1">
      <c r="A1493" s="287"/>
      <c r="B1493" s="148" t="s">
        <v>45</v>
      </c>
      <c r="C1493" s="347" t="s">
        <v>6795</v>
      </c>
      <c r="D1493" s="87" t="s">
        <v>6796</v>
      </c>
      <c r="E1493" s="300">
        <v>1.0</v>
      </c>
      <c r="F1493" s="300">
        <v>0.0</v>
      </c>
      <c r="G1493" s="300" t="s">
        <v>47</v>
      </c>
      <c r="H1493" s="87" t="s">
        <v>6796</v>
      </c>
      <c r="I1493" s="230" t="s">
        <v>6797</v>
      </c>
      <c r="J1493" s="302"/>
      <c r="K1493" s="302"/>
      <c r="L1493" s="302"/>
      <c r="M1493" s="255"/>
      <c r="N1493" s="300">
        <v>1.0</v>
      </c>
      <c r="O1493" s="398">
        <v>1000.0</v>
      </c>
      <c r="P1493" s="303"/>
      <c r="Q1493" s="303"/>
      <c r="R1493" s="303"/>
      <c r="S1493" s="255"/>
      <c r="T1493" s="255"/>
      <c r="U1493" s="255"/>
      <c r="V1493" s="255"/>
      <c r="W1493" s="255"/>
      <c r="X1493" s="255"/>
      <c r="Y1493" s="277"/>
      <c r="Z1493" s="304">
        <v>1.45</v>
      </c>
      <c r="AA1493" s="300" t="s">
        <v>298</v>
      </c>
      <c r="AB1493" s="84" t="s">
        <v>6798</v>
      </c>
      <c r="AC1493" s="54" t="s">
        <v>6782</v>
      </c>
      <c r="AD1493" s="54" t="s">
        <v>99</v>
      </c>
      <c r="AE1493" s="85" t="str">
        <f t="shared" si="57"/>
        <v>12</v>
      </c>
      <c r="AF1493" s="55">
        <v>0.8</v>
      </c>
      <c r="AG1493" s="56">
        <f t="shared" si="187"/>
        <v>1.248</v>
      </c>
      <c r="AH1493" s="55">
        <f t="shared" si="2"/>
        <v>-1.305</v>
      </c>
      <c r="AI1493" s="55">
        <f t="shared" si="9"/>
        <v>1.12</v>
      </c>
      <c r="AJ1493" s="41">
        <f t="shared" si="3"/>
        <v>0.4482758621</v>
      </c>
      <c r="AK1493" s="501"/>
      <c r="AL1493" s="501"/>
      <c r="AM1493" s="501"/>
      <c r="AN1493" s="501"/>
      <c r="AO1493" s="501"/>
      <c r="AP1493" s="501"/>
      <c r="AQ1493" s="501"/>
      <c r="AR1493" s="501"/>
    </row>
    <row r="1494" ht="15.75" customHeight="1">
      <c r="A1494" s="530"/>
      <c r="B1494" s="143" t="s">
        <v>45</v>
      </c>
      <c r="C1494" s="298" t="s">
        <v>1123</v>
      </c>
      <c r="D1494" s="299" t="s">
        <v>6799</v>
      </c>
      <c r="E1494" s="290">
        <v>0.0</v>
      </c>
      <c r="F1494" s="290">
        <v>0.0</v>
      </c>
      <c r="G1494" s="290" t="s">
        <v>86</v>
      </c>
      <c r="H1494" s="299" t="s">
        <v>6799</v>
      </c>
      <c r="I1494" s="117" t="s">
        <v>6800</v>
      </c>
      <c r="J1494" s="293"/>
      <c r="K1494" s="293"/>
      <c r="L1494" s="293"/>
      <c r="M1494" s="263"/>
      <c r="N1494" s="290">
        <v>0.0</v>
      </c>
      <c r="O1494" s="395">
        <v>0.0</v>
      </c>
      <c r="P1494" s="294"/>
      <c r="Q1494" s="294"/>
      <c r="R1494" s="294"/>
      <c r="S1494" s="263"/>
      <c r="T1494" s="263"/>
      <c r="U1494" s="263"/>
      <c r="V1494" s="263"/>
      <c r="W1494" s="263"/>
      <c r="X1494" s="263"/>
      <c r="Y1494" s="295"/>
      <c r="Z1494" s="296">
        <v>1.45</v>
      </c>
      <c r="AA1494" s="290" t="s">
        <v>298</v>
      </c>
      <c r="AB1494" s="71" t="s">
        <v>6801</v>
      </c>
      <c r="AC1494" s="72" t="s">
        <v>6782</v>
      </c>
      <c r="AD1494" s="72" t="s">
        <v>99</v>
      </c>
      <c r="AE1494" s="73" t="str">
        <f t="shared" si="57"/>
        <v>12</v>
      </c>
      <c r="AF1494" s="74">
        <v>0.8</v>
      </c>
      <c r="AG1494" s="75">
        <f t="shared" si="187"/>
        <v>1.248</v>
      </c>
      <c r="AH1494" s="74">
        <f t="shared" si="2"/>
        <v>-1.305</v>
      </c>
      <c r="AI1494" s="74">
        <f t="shared" si="9"/>
        <v>1.12</v>
      </c>
      <c r="AJ1494" s="41">
        <f t="shared" si="3"/>
        <v>0.4482758621</v>
      </c>
      <c r="AK1494" s="500"/>
      <c r="AL1494" s="500"/>
      <c r="AM1494" s="500"/>
      <c r="AN1494" s="500"/>
      <c r="AO1494" s="500"/>
      <c r="AP1494" s="500"/>
      <c r="AQ1494" s="500"/>
      <c r="AR1494" s="500"/>
    </row>
    <row r="1495" ht="15.75" customHeight="1">
      <c r="A1495" s="287"/>
      <c r="B1495" s="148" t="s">
        <v>45</v>
      </c>
      <c r="C1495" s="347" t="s">
        <v>6802</v>
      </c>
      <c r="D1495" s="87" t="s">
        <v>6803</v>
      </c>
      <c r="E1495" s="300">
        <v>1.0</v>
      </c>
      <c r="F1495" s="300">
        <v>0.0</v>
      </c>
      <c r="G1495" s="300" t="s">
        <v>47</v>
      </c>
      <c r="H1495" s="87" t="s">
        <v>6803</v>
      </c>
      <c r="I1495" s="230" t="s">
        <v>6804</v>
      </c>
      <c r="J1495" s="302"/>
      <c r="K1495" s="302"/>
      <c r="L1495" s="302"/>
      <c r="M1495" s="255"/>
      <c r="N1495" s="300">
        <v>1.0</v>
      </c>
      <c r="O1495" s="398">
        <v>1000.0</v>
      </c>
      <c r="P1495" s="303"/>
      <c r="Q1495" s="303"/>
      <c r="R1495" s="303"/>
      <c r="S1495" s="255"/>
      <c r="T1495" s="255"/>
      <c r="U1495" s="255"/>
      <c r="V1495" s="255"/>
      <c r="W1495" s="255"/>
      <c r="X1495" s="255"/>
      <c r="Y1495" s="277"/>
      <c r="Z1495" s="304">
        <v>1.45</v>
      </c>
      <c r="AA1495" s="300" t="s">
        <v>298</v>
      </c>
      <c r="AB1495" s="84" t="s">
        <v>6805</v>
      </c>
      <c r="AC1495" s="54" t="s">
        <v>6782</v>
      </c>
      <c r="AD1495" s="54" t="s">
        <v>99</v>
      </c>
      <c r="AE1495" s="85" t="str">
        <f t="shared" si="57"/>
        <v>12</v>
      </c>
      <c r="AF1495" s="55">
        <v>0.8</v>
      </c>
      <c r="AG1495" s="56">
        <f t="shared" si="187"/>
        <v>1.248</v>
      </c>
      <c r="AH1495" s="55">
        <f t="shared" si="2"/>
        <v>-1.305</v>
      </c>
      <c r="AI1495" s="55">
        <f t="shared" si="9"/>
        <v>1.12</v>
      </c>
      <c r="AJ1495" s="41">
        <f t="shared" si="3"/>
        <v>0.4482758621</v>
      </c>
      <c r="AK1495" s="501"/>
      <c r="AL1495" s="501"/>
      <c r="AM1495" s="501"/>
      <c r="AN1495" s="501"/>
      <c r="AO1495" s="501"/>
      <c r="AP1495" s="501"/>
      <c r="AQ1495" s="501"/>
      <c r="AR1495" s="501"/>
    </row>
    <row r="1496" ht="15.75" customHeight="1">
      <c r="A1496" s="287"/>
      <c r="B1496" s="148" t="s">
        <v>45</v>
      </c>
      <c r="C1496" s="347" t="s">
        <v>6806</v>
      </c>
      <c r="D1496" s="87" t="s">
        <v>6807</v>
      </c>
      <c r="E1496" s="300">
        <v>1.0</v>
      </c>
      <c r="F1496" s="300">
        <v>0.0</v>
      </c>
      <c r="G1496" s="300" t="s">
        <v>47</v>
      </c>
      <c r="H1496" s="87" t="s">
        <v>6807</v>
      </c>
      <c r="I1496" s="230" t="s">
        <v>6808</v>
      </c>
      <c r="J1496" s="302"/>
      <c r="K1496" s="302"/>
      <c r="L1496" s="302"/>
      <c r="M1496" s="255"/>
      <c r="N1496" s="300">
        <v>1.0</v>
      </c>
      <c r="O1496" s="398">
        <v>1000.0</v>
      </c>
      <c r="P1496" s="303"/>
      <c r="Q1496" s="303"/>
      <c r="R1496" s="303"/>
      <c r="S1496" s="255"/>
      <c r="T1496" s="255"/>
      <c r="U1496" s="255"/>
      <c r="V1496" s="255"/>
      <c r="W1496" s="255"/>
      <c r="X1496" s="255"/>
      <c r="Y1496" s="277"/>
      <c r="Z1496" s="304">
        <v>1.45</v>
      </c>
      <c r="AA1496" s="300" t="s">
        <v>298</v>
      </c>
      <c r="AB1496" s="84" t="s">
        <v>6809</v>
      </c>
      <c r="AC1496" s="54" t="s">
        <v>6782</v>
      </c>
      <c r="AD1496" s="54" t="s">
        <v>99</v>
      </c>
      <c r="AE1496" s="85" t="str">
        <f t="shared" si="57"/>
        <v>12</v>
      </c>
      <c r="AF1496" s="55">
        <v>0.8</v>
      </c>
      <c r="AG1496" s="56">
        <f t="shared" si="187"/>
        <v>1.248</v>
      </c>
      <c r="AH1496" s="55">
        <f t="shared" si="2"/>
        <v>-1.305</v>
      </c>
      <c r="AI1496" s="55">
        <f t="shared" si="9"/>
        <v>1.12</v>
      </c>
      <c r="AJ1496" s="41">
        <f t="shared" si="3"/>
        <v>0.4482758621</v>
      </c>
      <c r="AK1496" s="501"/>
      <c r="AL1496" s="501"/>
      <c r="AM1496" s="501"/>
      <c r="AN1496" s="501"/>
      <c r="AO1496" s="501"/>
      <c r="AP1496" s="501"/>
      <c r="AQ1496" s="501"/>
      <c r="AR1496" s="501"/>
    </row>
    <row r="1497" ht="15.75" customHeight="1">
      <c r="A1497" s="287"/>
      <c r="B1497" s="148" t="s">
        <v>45</v>
      </c>
      <c r="C1497" s="347" t="s">
        <v>6810</v>
      </c>
      <c r="D1497" s="87" t="s">
        <v>6811</v>
      </c>
      <c r="E1497" s="300">
        <v>1.0</v>
      </c>
      <c r="F1497" s="300">
        <v>0.0</v>
      </c>
      <c r="G1497" s="300" t="s">
        <v>47</v>
      </c>
      <c r="H1497" s="87" t="s">
        <v>6811</v>
      </c>
      <c r="I1497" s="230" t="s">
        <v>6812</v>
      </c>
      <c r="J1497" s="302"/>
      <c r="K1497" s="302"/>
      <c r="L1497" s="302"/>
      <c r="M1497" s="255"/>
      <c r="N1497" s="300">
        <v>1.0</v>
      </c>
      <c r="O1497" s="398">
        <v>1000.0</v>
      </c>
      <c r="P1497" s="303"/>
      <c r="Q1497" s="303"/>
      <c r="R1497" s="303"/>
      <c r="S1497" s="255"/>
      <c r="T1497" s="255"/>
      <c r="U1497" s="255"/>
      <c r="V1497" s="255"/>
      <c r="W1497" s="255"/>
      <c r="X1497" s="255"/>
      <c r="Y1497" s="277"/>
      <c r="Z1497" s="304">
        <v>1.45</v>
      </c>
      <c r="AA1497" s="300" t="s">
        <v>298</v>
      </c>
      <c r="AB1497" s="84" t="s">
        <v>6813</v>
      </c>
      <c r="AC1497" s="54" t="s">
        <v>6782</v>
      </c>
      <c r="AD1497" s="54" t="s">
        <v>99</v>
      </c>
      <c r="AE1497" s="85" t="str">
        <f t="shared" si="57"/>
        <v>12</v>
      </c>
      <c r="AF1497" s="55">
        <v>0.8</v>
      </c>
      <c r="AG1497" s="56">
        <f t="shared" si="187"/>
        <v>1.248</v>
      </c>
      <c r="AH1497" s="55">
        <f t="shared" si="2"/>
        <v>-1.305</v>
      </c>
      <c r="AI1497" s="55">
        <f t="shared" si="9"/>
        <v>1.12</v>
      </c>
      <c r="AJ1497" s="41">
        <f t="shared" si="3"/>
        <v>0.4482758621</v>
      </c>
      <c r="AK1497" s="501"/>
      <c r="AL1497" s="501"/>
      <c r="AM1497" s="501"/>
      <c r="AN1497" s="501"/>
      <c r="AO1497" s="501"/>
      <c r="AP1497" s="501"/>
      <c r="AQ1497" s="501"/>
      <c r="AR1497" s="501"/>
    </row>
    <row r="1498" ht="15.75" customHeight="1">
      <c r="A1498" s="287"/>
      <c r="B1498" s="148" t="s">
        <v>45</v>
      </c>
      <c r="C1498" s="347" t="s">
        <v>6814</v>
      </c>
      <c r="D1498" s="87" t="s">
        <v>6815</v>
      </c>
      <c r="E1498" s="300">
        <v>1.0</v>
      </c>
      <c r="F1498" s="300">
        <v>0.0</v>
      </c>
      <c r="G1498" s="300" t="s">
        <v>47</v>
      </c>
      <c r="H1498" s="87" t="s">
        <v>6815</v>
      </c>
      <c r="I1498" s="230" t="s">
        <v>6816</v>
      </c>
      <c r="J1498" s="302"/>
      <c r="K1498" s="302"/>
      <c r="L1498" s="302"/>
      <c r="M1498" s="255"/>
      <c r="N1498" s="300">
        <v>1.0</v>
      </c>
      <c r="O1498" s="398">
        <v>1000.0</v>
      </c>
      <c r="P1498" s="303"/>
      <c r="Q1498" s="303"/>
      <c r="R1498" s="303"/>
      <c r="S1498" s="255"/>
      <c r="T1498" s="255"/>
      <c r="U1498" s="255"/>
      <c r="V1498" s="255"/>
      <c r="W1498" s="255"/>
      <c r="X1498" s="255"/>
      <c r="Y1498" s="277"/>
      <c r="Z1498" s="304">
        <v>1.45</v>
      </c>
      <c r="AA1498" s="300" t="s">
        <v>298</v>
      </c>
      <c r="AB1498" s="84" t="s">
        <v>6817</v>
      </c>
      <c r="AC1498" s="54" t="s">
        <v>6782</v>
      </c>
      <c r="AD1498" s="54" t="s">
        <v>99</v>
      </c>
      <c r="AE1498" s="85" t="str">
        <f t="shared" si="57"/>
        <v>12</v>
      </c>
      <c r="AF1498" s="55">
        <v>0.8</v>
      </c>
      <c r="AG1498" s="56">
        <f t="shared" si="187"/>
        <v>1.248</v>
      </c>
      <c r="AH1498" s="55">
        <f t="shared" si="2"/>
        <v>-1.305</v>
      </c>
      <c r="AI1498" s="55">
        <f t="shared" si="9"/>
        <v>1.12</v>
      </c>
      <c r="AJ1498" s="41">
        <f t="shared" si="3"/>
        <v>0.4482758621</v>
      </c>
      <c r="AK1498" s="501"/>
      <c r="AL1498" s="501"/>
      <c r="AM1498" s="501"/>
      <c r="AN1498" s="501"/>
      <c r="AO1498" s="501"/>
      <c r="AP1498" s="501"/>
      <c r="AQ1498" s="501"/>
      <c r="AR1498" s="501"/>
    </row>
    <row r="1499" ht="15.75" customHeight="1">
      <c r="A1499" s="287"/>
      <c r="B1499" s="148" t="s">
        <v>45</v>
      </c>
      <c r="C1499" s="347" t="s">
        <v>6818</v>
      </c>
      <c r="D1499" s="87" t="s">
        <v>6819</v>
      </c>
      <c r="E1499" s="300">
        <v>1.0</v>
      </c>
      <c r="F1499" s="300">
        <v>0.0</v>
      </c>
      <c r="G1499" s="300" t="s">
        <v>47</v>
      </c>
      <c r="H1499" s="87" t="s">
        <v>6819</v>
      </c>
      <c r="I1499" s="230" t="s">
        <v>6820</v>
      </c>
      <c r="J1499" s="302"/>
      <c r="K1499" s="302"/>
      <c r="L1499" s="302"/>
      <c r="M1499" s="255"/>
      <c r="N1499" s="300">
        <v>1.0</v>
      </c>
      <c r="O1499" s="398">
        <v>1000.0</v>
      </c>
      <c r="P1499" s="303"/>
      <c r="Q1499" s="303"/>
      <c r="R1499" s="303"/>
      <c r="S1499" s="255"/>
      <c r="T1499" s="255"/>
      <c r="U1499" s="255"/>
      <c r="V1499" s="255"/>
      <c r="W1499" s="255"/>
      <c r="X1499" s="255"/>
      <c r="Y1499" s="277"/>
      <c r="Z1499" s="304">
        <v>1.45</v>
      </c>
      <c r="AA1499" s="300" t="s">
        <v>298</v>
      </c>
      <c r="AB1499" s="84" t="s">
        <v>6821</v>
      </c>
      <c r="AC1499" s="54" t="s">
        <v>6782</v>
      </c>
      <c r="AD1499" s="54" t="s">
        <v>99</v>
      </c>
      <c r="AE1499" s="85" t="str">
        <f t="shared" si="57"/>
        <v>12</v>
      </c>
      <c r="AF1499" s="55">
        <v>0.8</v>
      </c>
      <c r="AG1499" s="56">
        <f t="shared" si="187"/>
        <v>1.248</v>
      </c>
      <c r="AH1499" s="55">
        <f t="shared" si="2"/>
        <v>-1.305</v>
      </c>
      <c r="AI1499" s="55">
        <f t="shared" si="9"/>
        <v>1.12</v>
      </c>
      <c r="AJ1499" s="41">
        <f t="shared" si="3"/>
        <v>0.4482758621</v>
      </c>
      <c r="AK1499" s="501"/>
      <c r="AL1499" s="501"/>
      <c r="AM1499" s="501"/>
      <c r="AN1499" s="501"/>
      <c r="AO1499" s="501"/>
      <c r="AP1499" s="501"/>
      <c r="AQ1499" s="501"/>
      <c r="AR1499" s="501"/>
    </row>
    <row r="1500" ht="15.75" customHeight="1">
      <c r="A1500" s="287"/>
      <c r="B1500" s="148" t="s">
        <v>45</v>
      </c>
      <c r="C1500" s="347" t="s">
        <v>6822</v>
      </c>
      <c r="D1500" s="87" t="s">
        <v>6823</v>
      </c>
      <c r="E1500" s="300">
        <v>1.0</v>
      </c>
      <c r="F1500" s="300">
        <v>0.0</v>
      </c>
      <c r="G1500" s="300" t="s">
        <v>47</v>
      </c>
      <c r="H1500" s="87" t="s">
        <v>6823</v>
      </c>
      <c r="I1500" s="230" t="s">
        <v>6824</v>
      </c>
      <c r="J1500" s="302"/>
      <c r="K1500" s="302"/>
      <c r="L1500" s="302"/>
      <c r="M1500" s="255"/>
      <c r="N1500" s="300">
        <v>1.0</v>
      </c>
      <c r="O1500" s="398">
        <v>1000.0</v>
      </c>
      <c r="P1500" s="303"/>
      <c r="Q1500" s="303"/>
      <c r="R1500" s="303"/>
      <c r="S1500" s="255"/>
      <c r="T1500" s="255"/>
      <c r="U1500" s="255"/>
      <c r="V1500" s="255"/>
      <c r="W1500" s="255"/>
      <c r="X1500" s="255"/>
      <c r="Y1500" s="277"/>
      <c r="Z1500" s="304">
        <v>1.45</v>
      </c>
      <c r="AA1500" s="300" t="s">
        <v>298</v>
      </c>
      <c r="AB1500" s="84" t="s">
        <v>6825</v>
      </c>
      <c r="AC1500" s="54" t="s">
        <v>6782</v>
      </c>
      <c r="AD1500" s="54" t="s">
        <v>99</v>
      </c>
      <c r="AE1500" s="85" t="str">
        <f t="shared" si="57"/>
        <v>12</v>
      </c>
      <c r="AF1500" s="55">
        <v>0.8</v>
      </c>
      <c r="AG1500" s="56">
        <f t="shared" si="187"/>
        <v>1.248</v>
      </c>
      <c r="AH1500" s="55">
        <f t="shared" si="2"/>
        <v>-1.305</v>
      </c>
      <c r="AI1500" s="55">
        <f t="shared" si="9"/>
        <v>1.12</v>
      </c>
      <c r="AJ1500" s="41">
        <f t="shared" si="3"/>
        <v>0.4482758621</v>
      </c>
      <c r="AK1500" s="501"/>
      <c r="AL1500" s="501"/>
      <c r="AM1500" s="501"/>
      <c r="AN1500" s="501"/>
      <c r="AO1500" s="501"/>
      <c r="AP1500" s="501"/>
      <c r="AQ1500" s="501"/>
      <c r="AR1500" s="501"/>
    </row>
    <row r="1501" ht="15.75" customHeight="1">
      <c r="A1501" s="287"/>
      <c r="B1501" s="148" t="s">
        <v>45</v>
      </c>
      <c r="C1501" s="347" t="s">
        <v>6826</v>
      </c>
      <c r="D1501" s="87" t="s">
        <v>6827</v>
      </c>
      <c r="E1501" s="300">
        <v>1.0</v>
      </c>
      <c r="F1501" s="300">
        <v>0.0</v>
      </c>
      <c r="G1501" s="300" t="s">
        <v>47</v>
      </c>
      <c r="H1501" s="87" t="s">
        <v>6827</v>
      </c>
      <c r="I1501" s="230" t="s">
        <v>6828</v>
      </c>
      <c r="J1501" s="302"/>
      <c r="K1501" s="302"/>
      <c r="L1501" s="302"/>
      <c r="M1501" s="255"/>
      <c r="N1501" s="300">
        <v>1.0</v>
      </c>
      <c r="O1501" s="398">
        <v>1000.0</v>
      </c>
      <c r="P1501" s="303"/>
      <c r="Q1501" s="303"/>
      <c r="R1501" s="303"/>
      <c r="S1501" s="255"/>
      <c r="T1501" s="255"/>
      <c r="U1501" s="255"/>
      <c r="V1501" s="255"/>
      <c r="W1501" s="255"/>
      <c r="X1501" s="255"/>
      <c r="Y1501" s="277"/>
      <c r="Z1501" s="304">
        <v>1.45</v>
      </c>
      <c r="AA1501" s="300" t="s">
        <v>298</v>
      </c>
      <c r="AB1501" s="84" t="s">
        <v>6829</v>
      </c>
      <c r="AC1501" s="54" t="s">
        <v>6782</v>
      </c>
      <c r="AD1501" s="54" t="s">
        <v>99</v>
      </c>
      <c r="AE1501" s="85" t="str">
        <f t="shared" si="57"/>
        <v>12</v>
      </c>
      <c r="AF1501" s="55">
        <v>0.8</v>
      </c>
      <c r="AG1501" s="56">
        <f t="shared" si="187"/>
        <v>1.248</v>
      </c>
      <c r="AH1501" s="55">
        <f t="shared" si="2"/>
        <v>-1.305</v>
      </c>
      <c r="AI1501" s="55">
        <f t="shared" si="9"/>
        <v>1.12</v>
      </c>
      <c r="AJ1501" s="41">
        <f t="shared" si="3"/>
        <v>0.4482758621</v>
      </c>
      <c r="AK1501" s="501"/>
      <c r="AL1501" s="501"/>
      <c r="AM1501" s="501"/>
      <c r="AN1501" s="501"/>
      <c r="AO1501" s="501"/>
      <c r="AP1501" s="501"/>
      <c r="AQ1501" s="501"/>
      <c r="AR1501" s="501"/>
    </row>
    <row r="1502" ht="15.75" customHeight="1">
      <c r="A1502" s="530"/>
      <c r="B1502" s="143" t="s">
        <v>45</v>
      </c>
      <c r="C1502" s="298" t="s">
        <v>6830</v>
      </c>
      <c r="D1502" s="299" t="s">
        <v>6831</v>
      </c>
      <c r="E1502" s="290">
        <v>0.0</v>
      </c>
      <c r="F1502" s="290">
        <v>0.0</v>
      </c>
      <c r="G1502" s="290" t="s">
        <v>86</v>
      </c>
      <c r="H1502" s="299" t="s">
        <v>6831</v>
      </c>
      <c r="I1502" s="117" t="s">
        <v>6832</v>
      </c>
      <c r="J1502" s="293"/>
      <c r="K1502" s="293"/>
      <c r="L1502" s="293"/>
      <c r="M1502" s="263"/>
      <c r="N1502" s="290">
        <v>0.0</v>
      </c>
      <c r="O1502" s="395">
        <v>0.0</v>
      </c>
      <c r="P1502" s="294"/>
      <c r="Q1502" s="294"/>
      <c r="R1502" s="294"/>
      <c r="S1502" s="263"/>
      <c r="T1502" s="263"/>
      <c r="U1502" s="263"/>
      <c r="V1502" s="263"/>
      <c r="W1502" s="263"/>
      <c r="X1502" s="263"/>
      <c r="Y1502" s="295"/>
      <c r="Z1502" s="296">
        <v>1.45</v>
      </c>
      <c r="AA1502" s="290" t="s">
        <v>298</v>
      </c>
      <c r="AB1502" s="71" t="s">
        <v>6833</v>
      </c>
      <c r="AC1502" s="72" t="s">
        <v>6782</v>
      </c>
      <c r="AD1502" s="72" t="s">
        <v>99</v>
      </c>
      <c r="AE1502" s="73" t="str">
        <f t="shared" si="57"/>
        <v>12</v>
      </c>
      <c r="AF1502" s="74">
        <v>0.8</v>
      </c>
      <c r="AG1502" s="75">
        <f t="shared" si="187"/>
        <v>1.248</v>
      </c>
      <c r="AH1502" s="74">
        <f t="shared" si="2"/>
        <v>-1.305</v>
      </c>
      <c r="AI1502" s="74">
        <f t="shared" si="9"/>
        <v>1.12</v>
      </c>
      <c r="AJ1502" s="41">
        <f t="shared" si="3"/>
        <v>0.4482758621</v>
      </c>
      <c r="AK1502" s="500"/>
      <c r="AL1502" s="500"/>
      <c r="AM1502" s="500"/>
      <c r="AN1502" s="500"/>
      <c r="AO1502" s="500"/>
      <c r="AP1502" s="500"/>
      <c r="AQ1502" s="500"/>
      <c r="AR1502" s="500"/>
    </row>
    <row r="1503" ht="15.75" customHeight="1">
      <c r="A1503" s="287"/>
      <c r="B1503" s="148" t="s">
        <v>45</v>
      </c>
      <c r="C1503" s="347" t="s">
        <v>6834</v>
      </c>
      <c r="D1503" s="87" t="s">
        <v>6835</v>
      </c>
      <c r="E1503" s="300">
        <v>1.0</v>
      </c>
      <c r="F1503" s="300">
        <v>0.0</v>
      </c>
      <c r="G1503" s="300" t="s">
        <v>47</v>
      </c>
      <c r="H1503" s="87" t="s">
        <v>6835</v>
      </c>
      <c r="I1503" s="230" t="s">
        <v>6836</v>
      </c>
      <c r="J1503" s="302"/>
      <c r="K1503" s="302"/>
      <c r="L1503" s="302"/>
      <c r="M1503" s="255"/>
      <c r="N1503" s="300">
        <v>1.0</v>
      </c>
      <c r="O1503" s="398">
        <v>1000.0</v>
      </c>
      <c r="P1503" s="303"/>
      <c r="Q1503" s="303"/>
      <c r="R1503" s="303"/>
      <c r="S1503" s="255"/>
      <c r="T1503" s="255"/>
      <c r="U1503" s="255"/>
      <c r="V1503" s="255"/>
      <c r="W1503" s="255"/>
      <c r="X1503" s="255"/>
      <c r="Y1503" s="277"/>
      <c r="Z1503" s="304">
        <v>1.45</v>
      </c>
      <c r="AA1503" s="300" t="s">
        <v>298</v>
      </c>
      <c r="AB1503" s="84" t="s">
        <v>6837</v>
      </c>
      <c r="AC1503" s="54" t="s">
        <v>6782</v>
      </c>
      <c r="AD1503" s="54" t="s">
        <v>99</v>
      </c>
      <c r="AE1503" s="85" t="str">
        <f t="shared" si="57"/>
        <v>12</v>
      </c>
      <c r="AF1503" s="55">
        <v>0.8</v>
      </c>
      <c r="AG1503" s="56">
        <f t="shared" si="187"/>
        <v>1.248</v>
      </c>
      <c r="AH1503" s="55">
        <f t="shared" si="2"/>
        <v>-1.305</v>
      </c>
      <c r="AI1503" s="55">
        <f t="shared" si="9"/>
        <v>1.12</v>
      </c>
      <c r="AJ1503" s="41">
        <f t="shared" si="3"/>
        <v>0.4482758621</v>
      </c>
      <c r="AK1503" s="501"/>
      <c r="AL1503" s="501"/>
      <c r="AM1503" s="501"/>
      <c r="AN1503" s="501"/>
      <c r="AO1503" s="501"/>
      <c r="AP1503" s="501"/>
      <c r="AQ1503" s="501"/>
      <c r="AR1503" s="501"/>
    </row>
    <row r="1504" ht="15.75" customHeight="1">
      <c r="A1504" s="530"/>
      <c r="B1504" s="143" t="s">
        <v>45</v>
      </c>
      <c r="C1504" s="298" t="s">
        <v>6838</v>
      </c>
      <c r="D1504" s="299" t="s">
        <v>6839</v>
      </c>
      <c r="E1504" s="290">
        <v>0.0</v>
      </c>
      <c r="F1504" s="290">
        <v>0.0</v>
      </c>
      <c r="G1504" s="290" t="s">
        <v>86</v>
      </c>
      <c r="H1504" s="299" t="s">
        <v>6839</v>
      </c>
      <c r="I1504" s="117" t="s">
        <v>6840</v>
      </c>
      <c r="J1504" s="293"/>
      <c r="K1504" s="293"/>
      <c r="L1504" s="293"/>
      <c r="M1504" s="263"/>
      <c r="N1504" s="290">
        <v>0.0</v>
      </c>
      <c r="O1504" s="395">
        <v>0.0</v>
      </c>
      <c r="P1504" s="294"/>
      <c r="Q1504" s="294"/>
      <c r="R1504" s="294"/>
      <c r="S1504" s="263"/>
      <c r="T1504" s="263"/>
      <c r="U1504" s="263"/>
      <c r="V1504" s="263"/>
      <c r="W1504" s="263"/>
      <c r="X1504" s="263"/>
      <c r="Y1504" s="295"/>
      <c r="Z1504" s="296">
        <v>1.45</v>
      </c>
      <c r="AA1504" s="290" t="s">
        <v>298</v>
      </c>
      <c r="AB1504" s="71" t="s">
        <v>6841</v>
      </c>
      <c r="AC1504" s="72" t="s">
        <v>6782</v>
      </c>
      <c r="AD1504" s="72" t="s">
        <v>99</v>
      </c>
      <c r="AE1504" s="73" t="str">
        <f t="shared" si="57"/>
        <v>12</v>
      </c>
      <c r="AF1504" s="74">
        <v>0.8</v>
      </c>
      <c r="AG1504" s="75">
        <f t="shared" si="187"/>
        <v>1.248</v>
      </c>
      <c r="AH1504" s="74">
        <f t="shared" si="2"/>
        <v>-1.305</v>
      </c>
      <c r="AI1504" s="74">
        <f t="shared" si="9"/>
        <v>1.12</v>
      </c>
      <c r="AJ1504" s="41">
        <f t="shared" si="3"/>
        <v>0.4482758621</v>
      </c>
      <c r="AK1504" s="500"/>
      <c r="AL1504" s="500"/>
      <c r="AM1504" s="500"/>
      <c r="AN1504" s="500"/>
      <c r="AO1504" s="500"/>
      <c r="AP1504" s="500"/>
      <c r="AQ1504" s="500"/>
      <c r="AR1504" s="500"/>
    </row>
    <row r="1505" ht="15.75" customHeight="1">
      <c r="A1505" s="287"/>
      <c r="B1505" s="148" t="s">
        <v>45</v>
      </c>
      <c r="C1505" s="347" t="s">
        <v>6842</v>
      </c>
      <c r="D1505" s="87" t="s">
        <v>6843</v>
      </c>
      <c r="E1505" s="300">
        <v>1.0</v>
      </c>
      <c r="F1505" s="300">
        <v>0.0</v>
      </c>
      <c r="G1505" s="300" t="s">
        <v>47</v>
      </c>
      <c r="H1505" s="87" t="s">
        <v>6843</v>
      </c>
      <c r="I1505" s="230" t="s">
        <v>6844</v>
      </c>
      <c r="J1505" s="302"/>
      <c r="K1505" s="302"/>
      <c r="L1505" s="302"/>
      <c r="M1505" s="255"/>
      <c r="N1505" s="300">
        <v>1.0</v>
      </c>
      <c r="O1505" s="398">
        <v>1000.0</v>
      </c>
      <c r="P1505" s="303"/>
      <c r="Q1505" s="303"/>
      <c r="R1505" s="303"/>
      <c r="S1505" s="255"/>
      <c r="T1505" s="255"/>
      <c r="U1505" s="255"/>
      <c r="V1505" s="255"/>
      <c r="W1505" s="255"/>
      <c r="X1505" s="255"/>
      <c r="Y1505" s="277"/>
      <c r="Z1505" s="304">
        <v>1.45</v>
      </c>
      <c r="AA1505" s="300" t="s">
        <v>298</v>
      </c>
      <c r="AB1505" s="84" t="s">
        <v>6845</v>
      </c>
      <c r="AC1505" s="54" t="s">
        <v>6782</v>
      </c>
      <c r="AD1505" s="54" t="s">
        <v>99</v>
      </c>
      <c r="AE1505" s="85" t="str">
        <f t="shared" si="57"/>
        <v>12</v>
      </c>
      <c r="AF1505" s="55">
        <v>0.8</v>
      </c>
      <c r="AG1505" s="56">
        <f t="shared" si="187"/>
        <v>1.248</v>
      </c>
      <c r="AH1505" s="55">
        <f t="shared" si="2"/>
        <v>-1.305</v>
      </c>
      <c r="AI1505" s="55">
        <f t="shared" si="9"/>
        <v>1.12</v>
      </c>
      <c r="AJ1505" s="41">
        <f t="shared" si="3"/>
        <v>0.4482758621</v>
      </c>
      <c r="AK1505" s="501"/>
      <c r="AL1505" s="501"/>
      <c r="AM1505" s="501"/>
      <c r="AN1505" s="501"/>
      <c r="AO1505" s="501"/>
      <c r="AP1505" s="501"/>
      <c r="AQ1505" s="501"/>
      <c r="AR1505" s="501"/>
    </row>
    <row r="1506" ht="15.75" customHeight="1">
      <c r="A1506" s="287"/>
      <c r="B1506" s="148" t="s">
        <v>45</v>
      </c>
      <c r="C1506" s="347" t="s">
        <v>6846</v>
      </c>
      <c r="D1506" s="87" t="s">
        <v>6847</v>
      </c>
      <c r="E1506" s="300">
        <v>1.0</v>
      </c>
      <c r="F1506" s="300">
        <v>0.0</v>
      </c>
      <c r="G1506" s="300" t="s">
        <v>47</v>
      </c>
      <c r="H1506" s="87" t="s">
        <v>6847</v>
      </c>
      <c r="I1506" s="230" t="s">
        <v>6848</v>
      </c>
      <c r="J1506" s="302"/>
      <c r="K1506" s="302"/>
      <c r="L1506" s="302"/>
      <c r="M1506" s="255"/>
      <c r="N1506" s="300">
        <v>1.0</v>
      </c>
      <c r="O1506" s="398">
        <v>1000.0</v>
      </c>
      <c r="P1506" s="303"/>
      <c r="Q1506" s="303"/>
      <c r="R1506" s="303"/>
      <c r="S1506" s="255"/>
      <c r="T1506" s="255"/>
      <c r="U1506" s="255"/>
      <c r="V1506" s="255"/>
      <c r="W1506" s="255"/>
      <c r="X1506" s="255"/>
      <c r="Y1506" s="277"/>
      <c r="Z1506" s="304">
        <v>1.45</v>
      </c>
      <c r="AA1506" s="300" t="s">
        <v>298</v>
      </c>
      <c r="AB1506" s="84" t="s">
        <v>6849</v>
      </c>
      <c r="AC1506" s="54" t="s">
        <v>6782</v>
      </c>
      <c r="AD1506" s="54" t="s">
        <v>99</v>
      </c>
      <c r="AE1506" s="85" t="str">
        <f t="shared" si="57"/>
        <v>12</v>
      </c>
      <c r="AF1506" s="55">
        <v>0.8</v>
      </c>
      <c r="AG1506" s="56">
        <f t="shared" si="187"/>
        <v>1.248</v>
      </c>
      <c r="AH1506" s="55">
        <f t="shared" si="2"/>
        <v>-1.305</v>
      </c>
      <c r="AI1506" s="55">
        <f t="shared" si="9"/>
        <v>1.12</v>
      </c>
      <c r="AJ1506" s="41">
        <f t="shared" si="3"/>
        <v>0.4482758621</v>
      </c>
      <c r="AK1506" s="501"/>
      <c r="AL1506" s="501"/>
      <c r="AM1506" s="501"/>
      <c r="AN1506" s="501"/>
      <c r="AO1506" s="501"/>
      <c r="AP1506" s="501"/>
      <c r="AQ1506" s="501"/>
      <c r="AR1506" s="501"/>
    </row>
    <row r="1507" ht="15.75" customHeight="1">
      <c r="A1507" s="287"/>
      <c r="B1507" s="148" t="s">
        <v>45</v>
      </c>
      <c r="C1507" s="347" t="s">
        <v>6850</v>
      </c>
      <c r="D1507" s="87" t="s">
        <v>6851</v>
      </c>
      <c r="E1507" s="300">
        <v>1.0</v>
      </c>
      <c r="F1507" s="300">
        <v>0.0</v>
      </c>
      <c r="G1507" s="300" t="s">
        <v>47</v>
      </c>
      <c r="H1507" s="87" t="s">
        <v>6851</v>
      </c>
      <c r="I1507" s="230" t="s">
        <v>6852</v>
      </c>
      <c r="J1507" s="302"/>
      <c r="K1507" s="302"/>
      <c r="L1507" s="302"/>
      <c r="M1507" s="255"/>
      <c r="N1507" s="300">
        <v>1.0</v>
      </c>
      <c r="O1507" s="398">
        <v>1000.0</v>
      </c>
      <c r="P1507" s="303"/>
      <c r="Q1507" s="303"/>
      <c r="R1507" s="303"/>
      <c r="S1507" s="255"/>
      <c r="T1507" s="255"/>
      <c r="U1507" s="255"/>
      <c r="V1507" s="255"/>
      <c r="W1507" s="255"/>
      <c r="X1507" s="255"/>
      <c r="Y1507" s="277"/>
      <c r="Z1507" s="304">
        <v>0.89</v>
      </c>
      <c r="AA1507" s="300" t="s">
        <v>111</v>
      </c>
      <c r="AB1507" s="84" t="s">
        <v>6853</v>
      </c>
      <c r="AC1507" s="560"/>
      <c r="AD1507" s="54" t="s">
        <v>99</v>
      </c>
      <c r="AE1507" s="85" t="str">
        <f t="shared" si="57"/>
        <v>12</v>
      </c>
      <c r="AF1507" s="55">
        <v>0.59</v>
      </c>
      <c r="AG1507" s="56">
        <f>AF1507*0.35+AF1507</f>
        <v>0.7965</v>
      </c>
      <c r="AH1507" s="55">
        <f t="shared" si="2"/>
        <v>-0.801</v>
      </c>
      <c r="AI1507" s="55">
        <f t="shared" si="9"/>
        <v>0.826</v>
      </c>
      <c r="AJ1507" s="41">
        <f t="shared" si="3"/>
        <v>0.3370786517</v>
      </c>
      <c r="AK1507" s="501"/>
      <c r="AL1507" s="501"/>
      <c r="AM1507" s="501"/>
      <c r="AN1507" s="501"/>
      <c r="AO1507" s="501"/>
      <c r="AP1507" s="501"/>
      <c r="AQ1507" s="501"/>
      <c r="AR1507" s="501"/>
    </row>
    <row r="1508" ht="15.75" customHeight="1">
      <c r="A1508" s="530"/>
      <c r="B1508" s="143" t="s">
        <v>45</v>
      </c>
      <c r="C1508" s="298" t="s">
        <v>6854</v>
      </c>
      <c r="D1508" s="299" t="s">
        <v>6855</v>
      </c>
      <c r="E1508" s="290">
        <v>0.0</v>
      </c>
      <c r="F1508" s="290">
        <v>0.0</v>
      </c>
      <c r="G1508" s="290" t="s">
        <v>86</v>
      </c>
      <c r="H1508" s="299">
        <v>-102282.0</v>
      </c>
      <c r="I1508" s="117" t="s">
        <v>6856</v>
      </c>
      <c r="J1508" s="293"/>
      <c r="K1508" s="293"/>
      <c r="L1508" s="293"/>
      <c r="M1508" s="263"/>
      <c r="N1508" s="290">
        <v>0.0</v>
      </c>
      <c r="O1508" s="395">
        <v>0.0</v>
      </c>
      <c r="P1508" s="294"/>
      <c r="Q1508" s="294"/>
      <c r="R1508" s="294"/>
      <c r="S1508" s="263"/>
      <c r="T1508" s="263"/>
      <c r="U1508" s="263"/>
      <c r="V1508" s="263"/>
      <c r="W1508" s="263"/>
      <c r="X1508" s="263"/>
      <c r="Y1508" s="295"/>
      <c r="Z1508" s="296">
        <v>0.75</v>
      </c>
      <c r="AA1508" s="290" t="s">
        <v>298</v>
      </c>
      <c r="AB1508" s="104" t="s">
        <v>6857</v>
      </c>
      <c r="AC1508" s="72" t="s">
        <v>2924</v>
      </c>
      <c r="AD1508" s="72" t="s">
        <v>199</v>
      </c>
      <c r="AE1508" s="73" t="str">
        <f t="shared" si="57"/>
        <v>24</v>
      </c>
      <c r="AF1508" s="74">
        <v>0.48</v>
      </c>
      <c r="AG1508" s="75">
        <f t="shared" ref="AG1508:AG1512" si="188">AF1508*0.45+AF1508</f>
        <v>0.696</v>
      </c>
      <c r="AH1508" s="74">
        <f t="shared" si="2"/>
        <v>-0.675</v>
      </c>
      <c r="AI1508" s="74">
        <f t="shared" si="9"/>
        <v>0.672</v>
      </c>
      <c r="AJ1508" s="41">
        <f t="shared" si="3"/>
        <v>0.36</v>
      </c>
      <c r="AK1508" s="500"/>
      <c r="AL1508" s="500"/>
      <c r="AM1508" s="500"/>
      <c r="AN1508" s="500"/>
      <c r="AO1508" s="500"/>
      <c r="AP1508" s="500"/>
      <c r="AQ1508" s="500"/>
      <c r="AR1508" s="500"/>
    </row>
    <row r="1509" ht="15.75" customHeight="1">
      <c r="A1509" s="530"/>
      <c r="B1509" s="143" t="s">
        <v>45</v>
      </c>
      <c r="C1509" s="298" t="s">
        <v>6858</v>
      </c>
      <c r="D1509" s="299" t="s">
        <v>6859</v>
      </c>
      <c r="E1509" s="290">
        <v>0.0</v>
      </c>
      <c r="F1509" s="290">
        <v>0.0</v>
      </c>
      <c r="G1509" s="290" t="s">
        <v>86</v>
      </c>
      <c r="H1509" s="299">
        <v>-102285.0</v>
      </c>
      <c r="I1509" s="117" t="s">
        <v>6860</v>
      </c>
      <c r="J1509" s="293"/>
      <c r="K1509" s="293"/>
      <c r="L1509" s="293"/>
      <c r="M1509" s="263"/>
      <c r="N1509" s="290">
        <v>0.0</v>
      </c>
      <c r="O1509" s="395">
        <v>0.0</v>
      </c>
      <c r="P1509" s="294"/>
      <c r="Q1509" s="294"/>
      <c r="R1509" s="294"/>
      <c r="S1509" s="263"/>
      <c r="T1509" s="263"/>
      <c r="U1509" s="263"/>
      <c r="V1509" s="263"/>
      <c r="W1509" s="263"/>
      <c r="X1509" s="263"/>
      <c r="Y1509" s="295"/>
      <c r="Z1509" s="296">
        <v>0.75</v>
      </c>
      <c r="AA1509" s="290" t="s">
        <v>298</v>
      </c>
      <c r="AB1509" s="71" t="s">
        <v>6861</v>
      </c>
      <c r="AC1509" s="72" t="s">
        <v>2924</v>
      </c>
      <c r="AD1509" s="72" t="s">
        <v>199</v>
      </c>
      <c r="AE1509" s="73" t="str">
        <f t="shared" si="57"/>
        <v>24</v>
      </c>
      <c r="AF1509" s="74">
        <v>0.48</v>
      </c>
      <c r="AG1509" s="75">
        <f t="shared" si="188"/>
        <v>0.696</v>
      </c>
      <c r="AH1509" s="74">
        <f t="shared" si="2"/>
        <v>-0.675</v>
      </c>
      <c r="AI1509" s="74">
        <f t="shared" si="9"/>
        <v>0.672</v>
      </c>
      <c r="AJ1509" s="41">
        <f t="shared" si="3"/>
        <v>0.36</v>
      </c>
      <c r="AK1509" s="500"/>
      <c r="AL1509" s="500"/>
      <c r="AM1509" s="500"/>
      <c r="AN1509" s="500"/>
      <c r="AO1509" s="500"/>
      <c r="AP1509" s="500"/>
      <c r="AQ1509" s="500"/>
      <c r="AR1509" s="500"/>
    </row>
    <row r="1510" ht="15.75" customHeight="1">
      <c r="A1510" s="530"/>
      <c r="B1510" s="143" t="s">
        <v>45</v>
      </c>
      <c r="C1510" s="298" t="s">
        <v>6862</v>
      </c>
      <c r="D1510" s="299" t="s">
        <v>6863</v>
      </c>
      <c r="E1510" s="290">
        <v>0.0</v>
      </c>
      <c r="F1510" s="290">
        <v>0.0</v>
      </c>
      <c r="G1510" s="290" t="s">
        <v>86</v>
      </c>
      <c r="H1510" s="299">
        <v>-102280.0</v>
      </c>
      <c r="I1510" s="117" t="s">
        <v>6864</v>
      </c>
      <c r="J1510" s="293"/>
      <c r="K1510" s="293"/>
      <c r="L1510" s="293"/>
      <c r="M1510" s="263"/>
      <c r="N1510" s="290">
        <v>0.0</v>
      </c>
      <c r="O1510" s="395">
        <v>0.0</v>
      </c>
      <c r="P1510" s="294"/>
      <c r="Q1510" s="294"/>
      <c r="R1510" s="294"/>
      <c r="S1510" s="263"/>
      <c r="T1510" s="263"/>
      <c r="U1510" s="263"/>
      <c r="V1510" s="263"/>
      <c r="W1510" s="263"/>
      <c r="X1510" s="263"/>
      <c r="Y1510" s="295"/>
      <c r="Z1510" s="296">
        <v>0.75</v>
      </c>
      <c r="AA1510" s="290" t="s">
        <v>298</v>
      </c>
      <c r="AB1510" s="71" t="s">
        <v>6865</v>
      </c>
      <c r="AC1510" s="72" t="s">
        <v>2924</v>
      </c>
      <c r="AD1510" s="72" t="s">
        <v>199</v>
      </c>
      <c r="AE1510" s="73" t="str">
        <f t="shared" si="57"/>
        <v>24</v>
      </c>
      <c r="AF1510" s="74">
        <v>0.48</v>
      </c>
      <c r="AG1510" s="75">
        <f t="shared" si="188"/>
        <v>0.696</v>
      </c>
      <c r="AH1510" s="74">
        <f t="shared" si="2"/>
        <v>-0.675</v>
      </c>
      <c r="AI1510" s="74">
        <f t="shared" si="9"/>
        <v>0.672</v>
      </c>
      <c r="AJ1510" s="41">
        <f t="shared" si="3"/>
        <v>0.36</v>
      </c>
      <c r="AK1510" s="500"/>
      <c r="AL1510" s="500"/>
      <c r="AM1510" s="500"/>
      <c r="AN1510" s="500"/>
      <c r="AO1510" s="500"/>
      <c r="AP1510" s="500"/>
      <c r="AQ1510" s="500"/>
      <c r="AR1510" s="500"/>
    </row>
    <row r="1511" ht="15.75" customHeight="1">
      <c r="A1511" s="287"/>
      <c r="B1511" s="148" t="s">
        <v>45</v>
      </c>
      <c r="C1511" s="347" t="s">
        <v>6866</v>
      </c>
      <c r="D1511" s="87" t="s">
        <v>6867</v>
      </c>
      <c r="E1511" s="300">
        <v>1.0</v>
      </c>
      <c r="F1511" s="300">
        <v>0.0</v>
      </c>
      <c r="G1511" s="300" t="s">
        <v>47</v>
      </c>
      <c r="H1511" s="87">
        <v>-102283.0</v>
      </c>
      <c r="I1511" s="230" t="s">
        <v>6868</v>
      </c>
      <c r="J1511" s="302"/>
      <c r="K1511" s="302"/>
      <c r="L1511" s="302"/>
      <c r="M1511" s="255"/>
      <c r="N1511" s="300">
        <v>1.0</v>
      </c>
      <c r="O1511" s="398">
        <v>1000.0</v>
      </c>
      <c r="P1511" s="303"/>
      <c r="Q1511" s="303"/>
      <c r="R1511" s="303"/>
      <c r="S1511" s="255"/>
      <c r="T1511" s="255"/>
      <c r="U1511" s="255"/>
      <c r="V1511" s="255"/>
      <c r="W1511" s="255"/>
      <c r="X1511" s="255"/>
      <c r="Y1511" s="277"/>
      <c r="Z1511" s="304">
        <v>0.75</v>
      </c>
      <c r="AA1511" s="300" t="s">
        <v>298</v>
      </c>
      <c r="AB1511" s="84" t="s">
        <v>6869</v>
      </c>
      <c r="AC1511" s="54" t="s">
        <v>2924</v>
      </c>
      <c r="AD1511" s="54" t="s">
        <v>199</v>
      </c>
      <c r="AE1511" s="85" t="str">
        <f t="shared" si="57"/>
        <v>24</v>
      </c>
      <c r="AF1511" s="55">
        <v>0.48</v>
      </c>
      <c r="AG1511" s="56">
        <f t="shared" si="188"/>
        <v>0.696</v>
      </c>
      <c r="AH1511" s="55">
        <f t="shared" si="2"/>
        <v>-0.675</v>
      </c>
      <c r="AI1511" s="55">
        <f t="shared" si="9"/>
        <v>0.672</v>
      </c>
      <c r="AJ1511" s="41">
        <f t="shared" si="3"/>
        <v>0.36</v>
      </c>
      <c r="AK1511" s="501"/>
      <c r="AL1511" s="501"/>
      <c r="AM1511" s="501"/>
      <c r="AN1511" s="501"/>
      <c r="AO1511" s="501"/>
      <c r="AP1511" s="501"/>
      <c r="AQ1511" s="501"/>
      <c r="AR1511" s="501"/>
    </row>
    <row r="1512" ht="15.75" customHeight="1">
      <c r="A1512" s="287"/>
      <c r="B1512" s="148" t="s">
        <v>45</v>
      </c>
      <c r="C1512" s="347" t="s">
        <v>6870</v>
      </c>
      <c r="D1512" s="87" t="s">
        <v>6871</v>
      </c>
      <c r="E1512" s="300">
        <v>1.0</v>
      </c>
      <c r="F1512" s="300">
        <v>0.0</v>
      </c>
      <c r="G1512" s="300" t="s">
        <v>47</v>
      </c>
      <c r="H1512" s="87">
        <v>-102288.0</v>
      </c>
      <c r="I1512" s="230" t="s">
        <v>6872</v>
      </c>
      <c r="J1512" s="302"/>
      <c r="K1512" s="302"/>
      <c r="L1512" s="302"/>
      <c r="M1512" s="255"/>
      <c r="N1512" s="300">
        <v>1.0</v>
      </c>
      <c r="O1512" s="398">
        <v>1000.0</v>
      </c>
      <c r="P1512" s="303"/>
      <c r="Q1512" s="303"/>
      <c r="R1512" s="303"/>
      <c r="S1512" s="255"/>
      <c r="T1512" s="255"/>
      <c r="U1512" s="255"/>
      <c r="V1512" s="255"/>
      <c r="W1512" s="255"/>
      <c r="X1512" s="255"/>
      <c r="Y1512" s="277"/>
      <c r="Z1512" s="304">
        <v>0.75</v>
      </c>
      <c r="AA1512" s="300" t="s">
        <v>298</v>
      </c>
      <c r="AB1512" s="84" t="s">
        <v>6873</v>
      </c>
      <c r="AC1512" s="54" t="s">
        <v>2924</v>
      </c>
      <c r="AD1512" s="54" t="s">
        <v>199</v>
      </c>
      <c r="AE1512" s="85" t="str">
        <f t="shared" si="57"/>
        <v>24</v>
      </c>
      <c r="AF1512" s="55">
        <v>0.48</v>
      </c>
      <c r="AG1512" s="56">
        <f t="shared" si="188"/>
        <v>0.696</v>
      </c>
      <c r="AH1512" s="55">
        <f t="shared" si="2"/>
        <v>-0.675</v>
      </c>
      <c r="AI1512" s="55">
        <f t="shared" si="9"/>
        <v>0.672</v>
      </c>
      <c r="AJ1512" s="41">
        <f t="shared" si="3"/>
        <v>0.36</v>
      </c>
      <c r="AK1512" s="501"/>
      <c r="AL1512" s="501"/>
      <c r="AM1512" s="501"/>
      <c r="AN1512" s="501"/>
      <c r="AO1512" s="501"/>
      <c r="AP1512" s="501"/>
      <c r="AQ1512" s="501"/>
      <c r="AR1512" s="501"/>
    </row>
    <row r="1513" ht="15.75" customHeight="1">
      <c r="A1513" s="287"/>
      <c r="B1513" s="148" t="s">
        <v>45</v>
      </c>
      <c r="C1513" s="347" t="s">
        <v>6874</v>
      </c>
      <c r="D1513" s="87" t="s">
        <v>6875</v>
      </c>
      <c r="E1513" s="300">
        <v>1.0</v>
      </c>
      <c r="F1513" s="300">
        <v>0.0</v>
      </c>
      <c r="G1513" s="300" t="s">
        <v>47</v>
      </c>
      <c r="H1513" s="87" t="s">
        <v>6876</v>
      </c>
      <c r="I1513" s="230" t="s">
        <v>6877</v>
      </c>
      <c r="J1513" s="302"/>
      <c r="K1513" s="302"/>
      <c r="L1513" s="302"/>
      <c r="M1513" s="255"/>
      <c r="N1513" s="300">
        <v>1.0</v>
      </c>
      <c r="O1513" s="398">
        <v>1000.0</v>
      </c>
      <c r="P1513" s="303"/>
      <c r="Q1513" s="303"/>
      <c r="R1513" s="303"/>
      <c r="S1513" s="255"/>
      <c r="T1513" s="255"/>
      <c r="U1513" s="255"/>
      <c r="V1513" s="255"/>
      <c r="W1513" s="255"/>
      <c r="X1513" s="255"/>
      <c r="Y1513" s="277"/>
      <c r="Z1513" s="304">
        <v>2.65</v>
      </c>
      <c r="AA1513" s="300" t="s">
        <v>97</v>
      </c>
      <c r="AB1513" s="53" t="s">
        <v>6878</v>
      </c>
      <c r="AC1513" s="54" t="s">
        <v>6782</v>
      </c>
      <c r="AD1513" s="54" t="s">
        <v>3982</v>
      </c>
      <c r="AE1513" s="85" t="str">
        <f t="shared" si="57"/>
        <v>10</v>
      </c>
      <c r="AF1513" s="55">
        <v>1.77</v>
      </c>
      <c r="AG1513" s="56">
        <f>AF1513*0.44+AF1513</f>
        <v>2.5488</v>
      </c>
      <c r="AH1513" s="55">
        <f t="shared" si="2"/>
        <v>-2.385</v>
      </c>
      <c r="AI1513" s="55">
        <f t="shared" si="9"/>
        <v>2.478</v>
      </c>
      <c r="AJ1513" s="41">
        <f t="shared" si="3"/>
        <v>0.3320754717</v>
      </c>
      <c r="AK1513" s="501"/>
      <c r="AL1513" s="501"/>
      <c r="AM1513" s="501"/>
      <c r="AN1513" s="501"/>
      <c r="AO1513" s="501"/>
      <c r="AP1513" s="501"/>
      <c r="AQ1513" s="501"/>
      <c r="AR1513" s="501"/>
    </row>
    <row r="1514" ht="15.75" customHeight="1">
      <c r="A1514" s="287"/>
      <c r="B1514" s="148" t="s">
        <v>45</v>
      </c>
      <c r="C1514" s="347" t="s">
        <v>6879</v>
      </c>
      <c r="D1514" s="87" t="s">
        <v>6880</v>
      </c>
      <c r="E1514" s="300">
        <v>1.0</v>
      </c>
      <c r="F1514" s="300">
        <v>0.0</v>
      </c>
      <c r="G1514" s="300" t="s">
        <v>47</v>
      </c>
      <c r="H1514" s="87" t="s">
        <v>6881</v>
      </c>
      <c r="I1514" s="230" t="s">
        <v>6882</v>
      </c>
      <c r="J1514" s="302"/>
      <c r="K1514" s="302"/>
      <c r="L1514" s="302"/>
      <c r="M1514" s="255"/>
      <c r="N1514" s="300">
        <v>1.0</v>
      </c>
      <c r="O1514" s="398">
        <v>1000.0</v>
      </c>
      <c r="P1514" s="303"/>
      <c r="Q1514" s="303"/>
      <c r="R1514" s="303"/>
      <c r="S1514" s="255"/>
      <c r="T1514" s="255"/>
      <c r="U1514" s="255"/>
      <c r="V1514" s="255"/>
      <c r="W1514" s="255"/>
      <c r="X1514" s="255"/>
      <c r="Y1514" s="277"/>
      <c r="Z1514" s="304">
        <v>2.25</v>
      </c>
      <c r="AA1514" s="300" t="s">
        <v>97</v>
      </c>
      <c r="AB1514" s="53" t="s">
        <v>6883</v>
      </c>
      <c r="AC1514" s="54" t="s">
        <v>6782</v>
      </c>
      <c r="AD1514" s="54" t="s">
        <v>3982</v>
      </c>
      <c r="AE1514" s="85" t="str">
        <f t="shared" si="57"/>
        <v>10</v>
      </c>
      <c r="AF1514" s="55">
        <v>1.5</v>
      </c>
      <c r="AG1514" s="56">
        <f t="shared" ref="AG1514:AG1515" si="189">AF1514*0.43+AF1514</f>
        <v>2.145</v>
      </c>
      <c r="AH1514" s="55">
        <f t="shared" si="2"/>
        <v>-2.025</v>
      </c>
      <c r="AI1514" s="55">
        <f t="shared" si="9"/>
        <v>2.1</v>
      </c>
      <c r="AJ1514" s="41">
        <f t="shared" si="3"/>
        <v>0.3333333333</v>
      </c>
      <c r="AK1514" s="501"/>
      <c r="AL1514" s="501"/>
      <c r="AM1514" s="501"/>
      <c r="AN1514" s="501"/>
      <c r="AO1514" s="501"/>
      <c r="AP1514" s="501"/>
      <c r="AQ1514" s="501"/>
      <c r="AR1514" s="501"/>
    </row>
    <row r="1515" ht="15.75" customHeight="1">
      <c r="A1515" s="287"/>
      <c r="B1515" s="148" t="s">
        <v>45</v>
      </c>
      <c r="C1515" s="347" t="s">
        <v>6884</v>
      </c>
      <c r="D1515" s="87" t="s">
        <v>6885</v>
      </c>
      <c r="E1515" s="300">
        <v>1.0</v>
      </c>
      <c r="F1515" s="300">
        <v>0.0</v>
      </c>
      <c r="G1515" s="300" t="s">
        <v>47</v>
      </c>
      <c r="H1515" s="87" t="s">
        <v>6886</v>
      </c>
      <c r="I1515" s="230" t="s">
        <v>6887</v>
      </c>
      <c r="J1515" s="302"/>
      <c r="K1515" s="302"/>
      <c r="L1515" s="302"/>
      <c r="M1515" s="255"/>
      <c r="N1515" s="300">
        <v>1.0</v>
      </c>
      <c r="O1515" s="398">
        <v>1000.0</v>
      </c>
      <c r="P1515" s="303"/>
      <c r="Q1515" s="303"/>
      <c r="R1515" s="303"/>
      <c r="S1515" s="255"/>
      <c r="T1515" s="255"/>
      <c r="U1515" s="255"/>
      <c r="V1515" s="255"/>
      <c r="W1515" s="255"/>
      <c r="X1515" s="255"/>
      <c r="Y1515" s="277"/>
      <c r="Z1515" s="304">
        <v>2.25</v>
      </c>
      <c r="AA1515" s="300" t="s">
        <v>97</v>
      </c>
      <c r="AB1515" s="84" t="s">
        <v>6888</v>
      </c>
      <c r="AC1515" s="54" t="s">
        <v>6782</v>
      </c>
      <c r="AD1515" s="54" t="s">
        <v>3982</v>
      </c>
      <c r="AE1515" s="85" t="str">
        <f t="shared" si="57"/>
        <v>10</v>
      </c>
      <c r="AF1515" s="55">
        <v>1.5</v>
      </c>
      <c r="AG1515" s="56">
        <f t="shared" si="189"/>
        <v>2.145</v>
      </c>
      <c r="AH1515" s="55">
        <f t="shared" si="2"/>
        <v>-2.025</v>
      </c>
      <c r="AI1515" s="55">
        <f t="shared" si="9"/>
        <v>2.1</v>
      </c>
      <c r="AJ1515" s="41">
        <f t="shared" si="3"/>
        <v>0.3333333333</v>
      </c>
      <c r="AK1515" s="501"/>
      <c r="AL1515" s="501"/>
      <c r="AM1515" s="501"/>
      <c r="AN1515" s="501"/>
      <c r="AO1515" s="501"/>
      <c r="AP1515" s="501"/>
      <c r="AQ1515" s="501"/>
      <c r="AR1515" s="501"/>
    </row>
    <row r="1516" ht="15.75" customHeight="1">
      <c r="A1516" s="287"/>
      <c r="B1516" s="148" t="s">
        <v>45</v>
      </c>
      <c r="C1516" s="347" t="s">
        <v>6889</v>
      </c>
      <c r="D1516" s="87" t="s">
        <v>6890</v>
      </c>
      <c r="E1516" s="300">
        <v>1.0</v>
      </c>
      <c r="F1516" s="300">
        <v>0.0</v>
      </c>
      <c r="G1516" s="300" t="s">
        <v>47</v>
      </c>
      <c r="H1516" s="87" t="s">
        <v>6891</v>
      </c>
      <c r="I1516" s="230" t="s">
        <v>6892</v>
      </c>
      <c r="J1516" s="302"/>
      <c r="K1516" s="302"/>
      <c r="L1516" s="302"/>
      <c r="M1516" s="255"/>
      <c r="N1516" s="300">
        <v>1.0</v>
      </c>
      <c r="O1516" s="398">
        <v>1000.0</v>
      </c>
      <c r="P1516" s="303"/>
      <c r="Q1516" s="303"/>
      <c r="R1516" s="303"/>
      <c r="S1516" s="255"/>
      <c r="T1516" s="255"/>
      <c r="U1516" s="255"/>
      <c r="V1516" s="255"/>
      <c r="W1516" s="255"/>
      <c r="X1516" s="255"/>
      <c r="Y1516" s="277"/>
      <c r="Z1516" s="304">
        <v>0.69</v>
      </c>
      <c r="AA1516" s="300" t="s">
        <v>291</v>
      </c>
      <c r="AB1516" s="84" t="s">
        <v>6893</v>
      </c>
      <c r="AC1516" s="54" t="s">
        <v>6782</v>
      </c>
      <c r="AD1516" s="54" t="s">
        <v>99</v>
      </c>
      <c r="AE1516" s="85" t="str">
        <f t="shared" si="57"/>
        <v>12</v>
      </c>
      <c r="AF1516" s="55">
        <v>0.45</v>
      </c>
      <c r="AG1516" s="56">
        <f t="shared" ref="AG1516:AG1517" si="190">AF1516*0.45+AF1516</f>
        <v>0.6525</v>
      </c>
      <c r="AH1516" s="55">
        <f t="shared" si="2"/>
        <v>-0.621</v>
      </c>
      <c r="AI1516" s="55">
        <f t="shared" si="9"/>
        <v>0.63</v>
      </c>
      <c r="AJ1516" s="41">
        <f t="shared" si="3"/>
        <v>0.347826087</v>
      </c>
      <c r="AK1516" s="501"/>
      <c r="AL1516" s="501"/>
      <c r="AM1516" s="501"/>
      <c r="AN1516" s="501"/>
      <c r="AO1516" s="501"/>
      <c r="AP1516" s="501"/>
      <c r="AQ1516" s="501"/>
      <c r="AR1516" s="501"/>
    </row>
    <row r="1517" ht="15.75" customHeight="1">
      <c r="A1517" s="287"/>
      <c r="B1517" s="148" t="s">
        <v>45</v>
      </c>
      <c r="C1517" s="347" t="s">
        <v>6894</v>
      </c>
      <c r="D1517" s="87" t="s">
        <v>6895</v>
      </c>
      <c r="E1517" s="300">
        <v>1.0</v>
      </c>
      <c r="F1517" s="300">
        <v>0.0</v>
      </c>
      <c r="G1517" s="300" t="s">
        <v>47</v>
      </c>
      <c r="H1517" s="87" t="s">
        <v>6896</v>
      </c>
      <c r="I1517" s="230" t="s">
        <v>6897</v>
      </c>
      <c r="J1517" s="302"/>
      <c r="K1517" s="302"/>
      <c r="L1517" s="302"/>
      <c r="M1517" s="255"/>
      <c r="N1517" s="300">
        <v>1.0</v>
      </c>
      <c r="O1517" s="398">
        <v>1000.0</v>
      </c>
      <c r="P1517" s="303"/>
      <c r="Q1517" s="303"/>
      <c r="R1517" s="303"/>
      <c r="S1517" s="255"/>
      <c r="T1517" s="255"/>
      <c r="U1517" s="255"/>
      <c r="V1517" s="255"/>
      <c r="W1517" s="255"/>
      <c r="X1517" s="255"/>
      <c r="Y1517" s="277"/>
      <c r="Z1517" s="304">
        <v>0.79</v>
      </c>
      <c r="AA1517" s="300" t="s">
        <v>291</v>
      </c>
      <c r="AB1517" s="84" t="s">
        <v>6898</v>
      </c>
      <c r="AC1517" s="54" t="s">
        <v>6782</v>
      </c>
      <c r="AD1517" s="54" t="s">
        <v>99</v>
      </c>
      <c r="AE1517" s="85" t="str">
        <f t="shared" si="57"/>
        <v>12</v>
      </c>
      <c r="AF1517" s="55">
        <v>0.51</v>
      </c>
      <c r="AG1517" s="56">
        <f t="shared" si="190"/>
        <v>0.7395</v>
      </c>
      <c r="AH1517" s="55">
        <f t="shared" si="2"/>
        <v>-0.711</v>
      </c>
      <c r="AI1517" s="55">
        <f t="shared" si="9"/>
        <v>0.714</v>
      </c>
      <c r="AJ1517" s="41">
        <f t="shared" si="3"/>
        <v>0.3544303797</v>
      </c>
      <c r="AK1517" s="501"/>
      <c r="AL1517" s="501"/>
      <c r="AM1517" s="501"/>
      <c r="AN1517" s="501"/>
      <c r="AO1517" s="501"/>
      <c r="AP1517" s="501"/>
      <c r="AQ1517" s="501"/>
      <c r="AR1517" s="501"/>
    </row>
    <row r="1518" ht="15.75" customHeight="1">
      <c r="A1518" s="287"/>
      <c r="B1518" s="148" t="s">
        <v>45</v>
      </c>
      <c r="C1518" s="347" t="s">
        <v>6899</v>
      </c>
      <c r="D1518" s="87" t="s">
        <v>6900</v>
      </c>
      <c r="E1518" s="300">
        <v>1.0</v>
      </c>
      <c r="F1518" s="300">
        <v>0.0</v>
      </c>
      <c r="G1518" s="300" t="s">
        <v>47</v>
      </c>
      <c r="H1518" s="87" t="s">
        <v>6900</v>
      </c>
      <c r="I1518" s="230" t="s">
        <v>6901</v>
      </c>
      <c r="J1518" s="302"/>
      <c r="K1518" s="302"/>
      <c r="L1518" s="302"/>
      <c r="M1518" s="255"/>
      <c r="N1518" s="300">
        <v>1.0</v>
      </c>
      <c r="O1518" s="398">
        <v>1000.0</v>
      </c>
      <c r="P1518" s="303"/>
      <c r="Q1518" s="303"/>
      <c r="R1518" s="303"/>
      <c r="S1518" s="255"/>
      <c r="T1518" s="255"/>
      <c r="U1518" s="255"/>
      <c r="V1518" s="255"/>
      <c r="W1518" s="255"/>
      <c r="X1518" s="255"/>
      <c r="Y1518" s="277"/>
      <c r="Z1518" s="304">
        <v>0.75</v>
      </c>
      <c r="AA1518" s="300" t="s">
        <v>291</v>
      </c>
      <c r="AB1518" s="84" t="s">
        <v>6902</v>
      </c>
      <c r="AC1518" s="54" t="s">
        <v>6782</v>
      </c>
      <c r="AD1518" s="54" t="s">
        <v>99</v>
      </c>
      <c r="AE1518" s="85" t="str">
        <f t="shared" si="57"/>
        <v>12</v>
      </c>
      <c r="AF1518" s="55">
        <v>0.48</v>
      </c>
      <c r="AG1518" s="56">
        <f t="shared" ref="AG1518:AG1519" si="191">AF1518*0.43+AF1518</f>
        <v>0.6864</v>
      </c>
      <c r="AH1518" s="55">
        <f t="shared" si="2"/>
        <v>-0.675</v>
      </c>
      <c r="AI1518" s="55">
        <f t="shared" si="9"/>
        <v>0.672</v>
      </c>
      <c r="AJ1518" s="41">
        <f t="shared" si="3"/>
        <v>0.36</v>
      </c>
      <c r="AK1518" s="501"/>
      <c r="AL1518" s="501"/>
      <c r="AM1518" s="501"/>
      <c r="AN1518" s="501"/>
      <c r="AO1518" s="501"/>
      <c r="AP1518" s="501"/>
      <c r="AQ1518" s="501"/>
      <c r="AR1518" s="501"/>
    </row>
    <row r="1519" ht="15.75" customHeight="1">
      <c r="A1519" s="287"/>
      <c r="B1519" s="148" t="s">
        <v>45</v>
      </c>
      <c r="C1519" s="347" t="s">
        <v>6903</v>
      </c>
      <c r="D1519" s="87" t="s">
        <v>6904</v>
      </c>
      <c r="E1519" s="300">
        <v>1.0</v>
      </c>
      <c r="F1519" s="300">
        <v>0.0</v>
      </c>
      <c r="G1519" s="300" t="s">
        <v>47</v>
      </c>
      <c r="H1519" s="87" t="s">
        <v>6904</v>
      </c>
      <c r="I1519" s="230" t="s">
        <v>6905</v>
      </c>
      <c r="J1519" s="302"/>
      <c r="K1519" s="302"/>
      <c r="L1519" s="302"/>
      <c r="M1519" s="255"/>
      <c r="N1519" s="300">
        <v>1.0</v>
      </c>
      <c r="O1519" s="398">
        <v>1000.0</v>
      </c>
      <c r="P1519" s="303"/>
      <c r="Q1519" s="303"/>
      <c r="R1519" s="303"/>
      <c r="S1519" s="255"/>
      <c r="T1519" s="255"/>
      <c r="U1519" s="255"/>
      <c r="V1519" s="255"/>
      <c r="W1519" s="255"/>
      <c r="X1519" s="255"/>
      <c r="Y1519" s="277"/>
      <c r="Z1519" s="304">
        <v>0.75</v>
      </c>
      <c r="AA1519" s="300" t="s">
        <v>291</v>
      </c>
      <c r="AB1519" s="84" t="s">
        <v>6906</v>
      </c>
      <c r="AC1519" s="54" t="s">
        <v>6782</v>
      </c>
      <c r="AD1519" s="54" t="s">
        <v>99</v>
      </c>
      <c r="AE1519" s="85" t="str">
        <f t="shared" si="57"/>
        <v>12</v>
      </c>
      <c r="AF1519" s="55">
        <v>0.48</v>
      </c>
      <c r="AG1519" s="56">
        <f t="shared" si="191"/>
        <v>0.6864</v>
      </c>
      <c r="AH1519" s="55">
        <f t="shared" si="2"/>
        <v>-0.675</v>
      </c>
      <c r="AI1519" s="55">
        <f t="shared" si="9"/>
        <v>0.672</v>
      </c>
      <c r="AJ1519" s="41">
        <f t="shared" si="3"/>
        <v>0.36</v>
      </c>
      <c r="AK1519" s="501"/>
      <c r="AL1519" s="501"/>
      <c r="AM1519" s="501"/>
      <c r="AN1519" s="501"/>
      <c r="AO1519" s="501"/>
      <c r="AP1519" s="501"/>
      <c r="AQ1519" s="501"/>
      <c r="AR1519" s="501"/>
    </row>
    <row r="1520" ht="15.75" customHeight="1">
      <c r="A1520" s="287"/>
      <c r="B1520" s="148" t="s">
        <v>45</v>
      </c>
      <c r="C1520" s="347" t="s">
        <v>6907</v>
      </c>
      <c r="D1520" s="87" t="s">
        <v>6908</v>
      </c>
      <c r="E1520" s="300">
        <v>1.0</v>
      </c>
      <c r="F1520" s="300">
        <v>0.0</v>
      </c>
      <c r="G1520" s="300" t="s">
        <v>47</v>
      </c>
      <c r="H1520" s="87" t="s">
        <v>6908</v>
      </c>
      <c r="I1520" s="230" t="s">
        <v>6909</v>
      </c>
      <c r="J1520" s="302"/>
      <c r="K1520" s="302"/>
      <c r="L1520" s="302"/>
      <c r="M1520" s="255"/>
      <c r="N1520" s="300">
        <v>1.0</v>
      </c>
      <c r="O1520" s="398">
        <v>1000.0</v>
      </c>
      <c r="P1520" s="303"/>
      <c r="Q1520" s="303"/>
      <c r="R1520" s="303"/>
      <c r="S1520" s="255"/>
      <c r="T1520" s="255"/>
      <c r="U1520" s="255"/>
      <c r="V1520" s="255"/>
      <c r="W1520" s="255"/>
      <c r="X1520" s="255"/>
      <c r="Y1520" s="277"/>
      <c r="Z1520" s="304">
        <v>0.69</v>
      </c>
      <c r="AA1520" s="300" t="s">
        <v>291</v>
      </c>
      <c r="AB1520" s="84" t="s">
        <v>6910</v>
      </c>
      <c r="AC1520" s="54" t="s">
        <v>6782</v>
      </c>
      <c r="AD1520" s="54" t="s">
        <v>99</v>
      </c>
      <c r="AE1520" s="85" t="str">
        <f t="shared" si="57"/>
        <v>12</v>
      </c>
      <c r="AF1520" s="55">
        <v>0.46</v>
      </c>
      <c r="AG1520" s="56">
        <f>AF1520*0.42+AF1520</f>
        <v>0.6532</v>
      </c>
      <c r="AH1520" s="55">
        <f t="shared" si="2"/>
        <v>-0.621</v>
      </c>
      <c r="AI1520" s="55">
        <f t="shared" si="9"/>
        <v>0.644</v>
      </c>
      <c r="AJ1520" s="41">
        <f t="shared" si="3"/>
        <v>0.3333333333</v>
      </c>
      <c r="AK1520" s="501"/>
      <c r="AL1520" s="501"/>
      <c r="AM1520" s="501"/>
      <c r="AN1520" s="501"/>
      <c r="AO1520" s="501"/>
      <c r="AP1520" s="501"/>
      <c r="AQ1520" s="501"/>
      <c r="AR1520" s="501"/>
    </row>
    <row r="1521" ht="15.75" customHeight="1">
      <c r="A1521" s="287"/>
      <c r="B1521" s="148" t="s">
        <v>45</v>
      </c>
      <c r="C1521" s="347" t="s">
        <v>6911</v>
      </c>
      <c r="D1521" s="87" t="s">
        <v>6912</v>
      </c>
      <c r="E1521" s="300">
        <v>1.0</v>
      </c>
      <c r="F1521" s="300">
        <v>0.0</v>
      </c>
      <c r="G1521" s="300" t="s">
        <v>47</v>
      </c>
      <c r="H1521" s="87" t="s">
        <v>6912</v>
      </c>
      <c r="I1521" s="230" t="s">
        <v>6913</v>
      </c>
      <c r="J1521" s="302"/>
      <c r="K1521" s="302"/>
      <c r="L1521" s="302"/>
      <c r="M1521" s="255"/>
      <c r="N1521" s="300">
        <v>1.0</v>
      </c>
      <c r="O1521" s="398">
        <v>1000.0</v>
      </c>
      <c r="P1521" s="303"/>
      <c r="Q1521" s="303"/>
      <c r="R1521" s="303"/>
      <c r="S1521" s="255"/>
      <c r="T1521" s="255"/>
      <c r="U1521" s="255"/>
      <c r="V1521" s="255"/>
      <c r="W1521" s="255"/>
      <c r="X1521" s="255"/>
      <c r="Y1521" s="277"/>
      <c r="Z1521" s="304">
        <v>0.75</v>
      </c>
      <c r="AA1521" s="300" t="s">
        <v>291</v>
      </c>
      <c r="AB1521" s="84" t="s">
        <v>6914</v>
      </c>
      <c r="AC1521" s="54" t="s">
        <v>6782</v>
      </c>
      <c r="AD1521" s="54" t="s">
        <v>99</v>
      </c>
      <c r="AE1521" s="85" t="str">
        <f t="shared" si="57"/>
        <v>12</v>
      </c>
      <c r="AF1521" s="55">
        <v>0.48</v>
      </c>
      <c r="AG1521" s="56">
        <f>AF1521*0.43+AF1521</f>
        <v>0.6864</v>
      </c>
      <c r="AH1521" s="55">
        <f t="shared" si="2"/>
        <v>-0.675</v>
      </c>
      <c r="AI1521" s="55">
        <f t="shared" si="9"/>
        <v>0.672</v>
      </c>
      <c r="AJ1521" s="41">
        <f t="shared" si="3"/>
        <v>0.36</v>
      </c>
      <c r="AK1521" s="501"/>
      <c r="AL1521" s="501"/>
      <c r="AM1521" s="501"/>
      <c r="AN1521" s="501"/>
      <c r="AO1521" s="501"/>
      <c r="AP1521" s="501"/>
      <c r="AQ1521" s="501"/>
      <c r="AR1521" s="501"/>
    </row>
    <row r="1522" ht="15.75" customHeight="1">
      <c r="A1522" s="287"/>
      <c r="B1522" s="148" t="s">
        <v>45</v>
      </c>
      <c r="C1522" s="347" t="s">
        <v>6915</v>
      </c>
      <c r="D1522" s="87" t="s">
        <v>6916</v>
      </c>
      <c r="E1522" s="300">
        <v>1.0</v>
      </c>
      <c r="F1522" s="300">
        <v>0.0</v>
      </c>
      <c r="G1522" s="300" t="s">
        <v>47</v>
      </c>
      <c r="H1522" s="87" t="s">
        <v>6916</v>
      </c>
      <c r="I1522" s="230" t="s">
        <v>6917</v>
      </c>
      <c r="J1522" s="302"/>
      <c r="K1522" s="302"/>
      <c r="L1522" s="302"/>
      <c r="M1522" s="255"/>
      <c r="N1522" s="300">
        <v>1.0</v>
      </c>
      <c r="O1522" s="398">
        <v>1000.0</v>
      </c>
      <c r="P1522" s="303"/>
      <c r="Q1522" s="303"/>
      <c r="R1522" s="303"/>
      <c r="S1522" s="255"/>
      <c r="T1522" s="255"/>
      <c r="U1522" s="255"/>
      <c r="V1522" s="255"/>
      <c r="W1522" s="255"/>
      <c r="X1522" s="255"/>
      <c r="Y1522" s="277"/>
      <c r="Z1522" s="304">
        <v>0.79</v>
      </c>
      <c r="AA1522" s="300" t="s">
        <v>291</v>
      </c>
      <c r="AB1522" s="84" t="s">
        <v>6918</v>
      </c>
      <c r="AC1522" s="54" t="s">
        <v>6782</v>
      </c>
      <c r="AD1522" s="54" t="s">
        <v>99</v>
      </c>
      <c r="AE1522" s="85" t="str">
        <f t="shared" si="57"/>
        <v>12</v>
      </c>
      <c r="AF1522" s="55">
        <v>0.51</v>
      </c>
      <c r="AG1522" s="56">
        <f>AF1522*0.45+AF1522</f>
        <v>0.7395</v>
      </c>
      <c r="AH1522" s="55">
        <f t="shared" si="2"/>
        <v>-0.711</v>
      </c>
      <c r="AI1522" s="55">
        <f t="shared" si="9"/>
        <v>0.714</v>
      </c>
      <c r="AJ1522" s="41">
        <f t="shared" si="3"/>
        <v>0.3544303797</v>
      </c>
      <c r="AK1522" s="501"/>
      <c r="AL1522" s="501"/>
      <c r="AM1522" s="501"/>
      <c r="AN1522" s="501"/>
      <c r="AO1522" s="501"/>
      <c r="AP1522" s="501"/>
      <c r="AQ1522" s="501"/>
      <c r="AR1522" s="501"/>
    </row>
    <row r="1523" ht="15.75" customHeight="1">
      <c r="A1523" s="287"/>
      <c r="B1523" s="148" t="s">
        <v>45</v>
      </c>
      <c r="C1523" s="347" t="s">
        <v>6919</v>
      </c>
      <c r="D1523" s="87" t="s">
        <v>6920</v>
      </c>
      <c r="E1523" s="300">
        <v>1.0</v>
      </c>
      <c r="F1523" s="300">
        <v>0.0</v>
      </c>
      <c r="G1523" s="300" t="s">
        <v>47</v>
      </c>
      <c r="H1523" s="87" t="s">
        <v>6920</v>
      </c>
      <c r="I1523" s="230" t="s">
        <v>6921</v>
      </c>
      <c r="J1523" s="302"/>
      <c r="K1523" s="302"/>
      <c r="L1523" s="302"/>
      <c r="M1523" s="255"/>
      <c r="N1523" s="300">
        <v>1.0</v>
      </c>
      <c r="O1523" s="398">
        <v>1000.0</v>
      </c>
      <c r="P1523" s="303"/>
      <c r="Q1523" s="303"/>
      <c r="R1523" s="303"/>
      <c r="S1523" s="255"/>
      <c r="T1523" s="255"/>
      <c r="U1523" s="255"/>
      <c r="V1523" s="255"/>
      <c r="W1523" s="255"/>
      <c r="X1523" s="255"/>
      <c r="Y1523" s="277"/>
      <c r="Z1523" s="304">
        <v>0.65</v>
      </c>
      <c r="AA1523" s="300" t="s">
        <v>291</v>
      </c>
      <c r="AB1523" s="84" t="s">
        <v>6922</v>
      </c>
      <c r="AC1523" s="54" t="s">
        <v>6782</v>
      </c>
      <c r="AD1523" s="54" t="s">
        <v>99</v>
      </c>
      <c r="AE1523" s="85" t="str">
        <f t="shared" si="57"/>
        <v>12</v>
      </c>
      <c r="AF1523" s="55">
        <v>0.42</v>
      </c>
      <c r="AG1523" s="56">
        <f>AF1523*0.4+AF1523</f>
        <v>0.588</v>
      </c>
      <c r="AH1523" s="55">
        <f t="shared" si="2"/>
        <v>-0.585</v>
      </c>
      <c r="AI1523" s="55">
        <f t="shared" si="9"/>
        <v>0.588</v>
      </c>
      <c r="AJ1523" s="41">
        <f t="shared" si="3"/>
        <v>0.3538461538</v>
      </c>
      <c r="AK1523" s="501"/>
      <c r="AL1523" s="501"/>
      <c r="AM1523" s="501"/>
      <c r="AN1523" s="501"/>
      <c r="AO1523" s="501"/>
      <c r="AP1523" s="501"/>
      <c r="AQ1523" s="501"/>
      <c r="AR1523" s="501"/>
    </row>
    <row r="1524" ht="15.75" customHeight="1">
      <c r="A1524" s="287"/>
      <c r="B1524" s="148" t="s">
        <v>45</v>
      </c>
      <c r="C1524" s="347" t="s">
        <v>6923</v>
      </c>
      <c r="D1524" s="87" t="s">
        <v>6924</v>
      </c>
      <c r="E1524" s="300">
        <v>1.0</v>
      </c>
      <c r="F1524" s="300">
        <v>0.0</v>
      </c>
      <c r="G1524" s="300" t="s">
        <v>47</v>
      </c>
      <c r="H1524" s="87" t="s">
        <v>6924</v>
      </c>
      <c r="I1524" s="230" t="s">
        <v>6925</v>
      </c>
      <c r="J1524" s="302"/>
      <c r="K1524" s="302"/>
      <c r="L1524" s="302"/>
      <c r="M1524" s="255"/>
      <c r="N1524" s="300">
        <v>1.0</v>
      </c>
      <c r="O1524" s="398">
        <v>1000.0</v>
      </c>
      <c r="P1524" s="303"/>
      <c r="Q1524" s="303"/>
      <c r="R1524" s="303"/>
      <c r="S1524" s="255"/>
      <c r="T1524" s="255"/>
      <c r="U1524" s="255"/>
      <c r="V1524" s="255"/>
      <c r="W1524" s="255"/>
      <c r="X1524" s="255"/>
      <c r="Y1524" s="277"/>
      <c r="Z1524" s="304">
        <v>0.69</v>
      </c>
      <c r="AA1524" s="300" t="s">
        <v>291</v>
      </c>
      <c r="AB1524" s="84" t="s">
        <v>6926</v>
      </c>
      <c r="AC1524" s="54" t="s">
        <v>6782</v>
      </c>
      <c r="AD1524" s="54" t="s">
        <v>99</v>
      </c>
      <c r="AE1524" s="85" t="str">
        <f t="shared" si="57"/>
        <v>12</v>
      </c>
      <c r="AF1524" s="55">
        <v>0.46</v>
      </c>
      <c r="AG1524" s="56">
        <f t="shared" ref="AG1524:AG1525" si="192">AF1524*0.42+AF1524</f>
        <v>0.6532</v>
      </c>
      <c r="AH1524" s="55">
        <f t="shared" si="2"/>
        <v>-0.621</v>
      </c>
      <c r="AI1524" s="55">
        <f t="shared" si="9"/>
        <v>0.644</v>
      </c>
      <c r="AJ1524" s="41">
        <f t="shared" si="3"/>
        <v>0.3333333333</v>
      </c>
      <c r="AK1524" s="501"/>
      <c r="AL1524" s="501"/>
      <c r="AM1524" s="501"/>
      <c r="AN1524" s="501"/>
      <c r="AO1524" s="501"/>
      <c r="AP1524" s="501"/>
      <c r="AQ1524" s="501"/>
      <c r="AR1524" s="501"/>
    </row>
    <row r="1525" ht="15.75" customHeight="1">
      <c r="A1525" s="287"/>
      <c r="B1525" s="148" t="s">
        <v>45</v>
      </c>
      <c r="C1525" s="347" t="s">
        <v>6927</v>
      </c>
      <c r="D1525" s="87" t="s">
        <v>6928</v>
      </c>
      <c r="E1525" s="300">
        <v>1.0</v>
      </c>
      <c r="F1525" s="300">
        <v>0.0</v>
      </c>
      <c r="G1525" s="300" t="s">
        <v>47</v>
      </c>
      <c r="H1525" s="87" t="s">
        <v>6928</v>
      </c>
      <c r="I1525" s="230" t="s">
        <v>6929</v>
      </c>
      <c r="J1525" s="302"/>
      <c r="K1525" s="302"/>
      <c r="L1525" s="302"/>
      <c r="M1525" s="255"/>
      <c r="N1525" s="300">
        <v>1.0</v>
      </c>
      <c r="O1525" s="398">
        <v>1000.0</v>
      </c>
      <c r="P1525" s="303"/>
      <c r="Q1525" s="303"/>
      <c r="R1525" s="303"/>
      <c r="S1525" s="255"/>
      <c r="T1525" s="255"/>
      <c r="U1525" s="255"/>
      <c r="V1525" s="255"/>
      <c r="W1525" s="255"/>
      <c r="X1525" s="255"/>
      <c r="Y1525" s="277"/>
      <c r="Z1525" s="304">
        <v>0.75</v>
      </c>
      <c r="AA1525" s="300" t="s">
        <v>291</v>
      </c>
      <c r="AB1525" s="84" t="s">
        <v>6930</v>
      </c>
      <c r="AC1525" s="54" t="s">
        <v>6782</v>
      </c>
      <c r="AD1525" s="54" t="s">
        <v>99</v>
      </c>
      <c r="AE1525" s="85" t="str">
        <f t="shared" si="57"/>
        <v>12</v>
      </c>
      <c r="AF1525" s="55">
        <v>0.49</v>
      </c>
      <c r="AG1525" s="56">
        <f t="shared" si="192"/>
        <v>0.6958</v>
      </c>
      <c r="AH1525" s="55">
        <f t="shared" si="2"/>
        <v>-0.675</v>
      </c>
      <c r="AI1525" s="55">
        <f t="shared" si="9"/>
        <v>0.686</v>
      </c>
      <c r="AJ1525" s="41">
        <f t="shared" si="3"/>
        <v>0.3466666667</v>
      </c>
      <c r="AK1525" s="501"/>
      <c r="AL1525" s="501"/>
      <c r="AM1525" s="501"/>
      <c r="AN1525" s="501"/>
      <c r="AO1525" s="501"/>
      <c r="AP1525" s="501"/>
      <c r="AQ1525" s="501"/>
      <c r="AR1525" s="501"/>
    </row>
    <row r="1526" ht="15.75" customHeight="1">
      <c r="A1526" s="287"/>
      <c r="B1526" s="148" t="s">
        <v>45</v>
      </c>
      <c r="C1526" s="347" t="s">
        <v>6931</v>
      </c>
      <c r="D1526" s="87" t="s">
        <v>6932</v>
      </c>
      <c r="E1526" s="300">
        <v>1.0</v>
      </c>
      <c r="F1526" s="300">
        <v>0.0</v>
      </c>
      <c r="G1526" s="300" t="s">
        <v>47</v>
      </c>
      <c r="H1526" s="87" t="s">
        <v>6932</v>
      </c>
      <c r="I1526" s="230" t="s">
        <v>6933</v>
      </c>
      <c r="J1526" s="302"/>
      <c r="K1526" s="302"/>
      <c r="L1526" s="302"/>
      <c r="M1526" s="255"/>
      <c r="N1526" s="300">
        <v>1.0</v>
      </c>
      <c r="O1526" s="398">
        <v>1000.0</v>
      </c>
      <c r="P1526" s="303"/>
      <c r="Q1526" s="303"/>
      <c r="R1526" s="303"/>
      <c r="S1526" s="255"/>
      <c r="T1526" s="255"/>
      <c r="U1526" s="255"/>
      <c r="V1526" s="255"/>
      <c r="W1526" s="255"/>
      <c r="X1526" s="255"/>
      <c r="Y1526" s="277"/>
      <c r="Z1526" s="304">
        <v>0.79</v>
      </c>
      <c r="AA1526" s="300" t="s">
        <v>291</v>
      </c>
      <c r="AB1526" s="84" t="s">
        <v>6934</v>
      </c>
      <c r="AC1526" s="54" t="s">
        <v>6782</v>
      </c>
      <c r="AD1526" s="54" t="s">
        <v>99</v>
      </c>
      <c r="AE1526" s="85" t="str">
        <f t="shared" si="57"/>
        <v>12</v>
      </c>
      <c r="AF1526" s="55">
        <v>0.51</v>
      </c>
      <c r="AG1526" s="56">
        <f>AF1526*0.45+AF1526</f>
        <v>0.7395</v>
      </c>
      <c r="AH1526" s="55">
        <f t="shared" si="2"/>
        <v>-0.711</v>
      </c>
      <c r="AI1526" s="55">
        <f t="shared" si="9"/>
        <v>0.714</v>
      </c>
      <c r="AJ1526" s="41">
        <f t="shared" si="3"/>
        <v>0.3544303797</v>
      </c>
      <c r="AK1526" s="501"/>
      <c r="AL1526" s="501"/>
      <c r="AM1526" s="501"/>
      <c r="AN1526" s="501"/>
      <c r="AO1526" s="501"/>
      <c r="AP1526" s="501"/>
      <c r="AQ1526" s="501"/>
      <c r="AR1526" s="501"/>
    </row>
    <row r="1527" ht="15.75" customHeight="1">
      <c r="A1527" s="530"/>
      <c r="B1527" s="143" t="s">
        <v>45</v>
      </c>
      <c r="C1527" s="298" t="s">
        <v>6935</v>
      </c>
      <c r="D1527" s="299" t="s">
        <v>6936</v>
      </c>
      <c r="E1527" s="290">
        <v>0.0</v>
      </c>
      <c r="F1527" s="290">
        <v>0.0</v>
      </c>
      <c r="G1527" s="290" t="s">
        <v>86</v>
      </c>
      <c r="H1527" s="299" t="s">
        <v>6936</v>
      </c>
      <c r="I1527" s="117" t="s">
        <v>6937</v>
      </c>
      <c r="J1527" s="293"/>
      <c r="K1527" s="293"/>
      <c r="L1527" s="293"/>
      <c r="M1527" s="263"/>
      <c r="N1527" s="290">
        <v>0.0</v>
      </c>
      <c r="O1527" s="395">
        <v>0.0</v>
      </c>
      <c r="P1527" s="294"/>
      <c r="Q1527" s="294"/>
      <c r="R1527" s="294"/>
      <c r="S1527" s="263"/>
      <c r="T1527" s="263"/>
      <c r="U1527" s="263"/>
      <c r="V1527" s="263"/>
      <c r="W1527" s="263"/>
      <c r="X1527" s="263"/>
      <c r="Y1527" s="295"/>
      <c r="Z1527" s="296">
        <v>0.85</v>
      </c>
      <c r="AA1527" s="290" t="s">
        <v>291</v>
      </c>
      <c r="AB1527" s="71" t="s">
        <v>6938</v>
      </c>
      <c r="AC1527" s="72" t="s">
        <v>6782</v>
      </c>
      <c r="AD1527" s="72" t="s">
        <v>99</v>
      </c>
      <c r="AE1527" s="73" t="str">
        <f t="shared" si="57"/>
        <v>12</v>
      </c>
      <c r="AF1527" s="74">
        <v>0.57</v>
      </c>
      <c r="AG1527" s="75">
        <f>AF1527*0.4+AF1527</f>
        <v>0.798</v>
      </c>
      <c r="AH1527" s="74">
        <f t="shared" si="2"/>
        <v>-0.765</v>
      </c>
      <c r="AI1527" s="74">
        <f t="shared" si="9"/>
        <v>0.798</v>
      </c>
      <c r="AJ1527" s="41">
        <f t="shared" si="3"/>
        <v>0.3294117647</v>
      </c>
      <c r="AK1527" s="500"/>
      <c r="AL1527" s="500"/>
      <c r="AM1527" s="500"/>
      <c r="AN1527" s="500"/>
      <c r="AO1527" s="500"/>
      <c r="AP1527" s="500"/>
      <c r="AQ1527" s="500"/>
      <c r="AR1527" s="500"/>
    </row>
    <row r="1528" ht="15.75" customHeight="1">
      <c r="A1528" s="287"/>
      <c r="B1528" s="148" t="s">
        <v>45</v>
      </c>
      <c r="C1528" s="347" t="s">
        <v>6939</v>
      </c>
      <c r="D1528" s="87" t="s">
        <v>6940</v>
      </c>
      <c r="E1528" s="300">
        <v>1.0</v>
      </c>
      <c r="F1528" s="300">
        <v>0.0</v>
      </c>
      <c r="G1528" s="300" t="s">
        <v>47</v>
      </c>
      <c r="H1528" s="87" t="s">
        <v>6940</v>
      </c>
      <c r="I1528" s="230" t="s">
        <v>6941</v>
      </c>
      <c r="J1528" s="302"/>
      <c r="K1528" s="302"/>
      <c r="L1528" s="302"/>
      <c r="M1528" s="255"/>
      <c r="N1528" s="300">
        <v>1.0</v>
      </c>
      <c r="O1528" s="398">
        <v>1000.0</v>
      </c>
      <c r="P1528" s="303"/>
      <c r="Q1528" s="303"/>
      <c r="R1528" s="303"/>
      <c r="S1528" s="255"/>
      <c r="T1528" s="255"/>
      <c r="U1528" s="255"/>
      <c r="V1528" s="255"/>
      <c r="W1528" s="255"/>
      <c r="X1528" s="255"/>
      <c r="Y1528" s="277"/>
      <c r="Z1528" s="304">
        <v>0.75</v>
      </c>
      <c r="AA1528" s="300" t="s">
        <v>291</v>
      </c>
      <c r="AB1528" s="84" t="s">
        <v>6942</v>
      </c>
      <c r="AC1528" s="54" t="s">
        <v>6782</v>
      </c>
      <c r="AD1528" s="54" t="s">
        <v>99</v>
      </c>
      <c r="AE1528" s="85" t="str">
        <f t="shared" si="57"/>
        <v>12</v>
      </c>
      <c r="AF1528" s="55">
        <v>0.48</v>
      </c>
      <c r="AG1528" s="56">
        <f t="shared" ref="AG1528:AG1529" si="193">AF1528*0.43+AF1528</f>
        <v>0.6864</v>
      </c>
      <c r="AH1528" s="55">
        <f t="shared" si="2"/>
        <v>-0.675</v>
      </c>
      <c r="AI1528" s="55">
        <f t="shared" si="9"/>
        <v>0.672</v>
      </c>
      <c r="AJ1528" s="41">
        <f t="shared" si="3"/>
        <v>0.36</v>
      </c>
      <c r="AK1528" s="501"/>
      <c r="AL1528" s="501"/>
      <c r="AM1528" s="501"/>
      <c r="AN1528" s="501"/>
      <c r="AO1528" s="501"/>
      <c r="AP1528" s="501"/>
      <c r="AQ1528" s="501"/>
      <c r="AR1528" s="501"/>
    </row>
    <row r="1529" ht="15.75" customHeight="1">
      <c r="A1529" s="287"/>
      <c r="B1529" s="148" t="s">
        <v>45</v>
      </c>
      <c r="C1529" s="347" t="s">
        <v>6943</v>
      </c>
      <c r="D1529" s="87" t="s">
        <v>6944</v>
      </c>
      <c r="E1529" s="300">
        <v>1.0</v>
      </c>
      <c r="F1529" s="300">
        <v>0.0</v>
      </c>
      <c r="G1529" s="300" t="s">
        <v>47</v>
      </c>
      <c r="H1529" s="87" t="s">
        <v>6944</v>
      </c>
      <c r="I1529" s="230" t="s">
        <v>6945</v>
      </c>
      <c r="J1529" s="302"/>
      <c r="K1529" s="302"/>
      <c r="L1529" s="302"/>
      <c r="M1529" s="255"/>
      <c r="N1529" s="300">
        <v>1.0</v>
      </c>
      <c r="O1529" s="398">
        <v>1000.0</v>
      </c>
      <c r="P1529" s="303"/>
      <c r="Q1529" s="303"/>
      <c r="R1529" s="303"/>
      <c r="S1529" s="255"/>
      <c r="T1529" s="255"/>
      <c r="U1529" s="255"/>
      <c r="V1529" s="255"/>
      <c r="W1529" s="255"/>
      <c r="X1529" s="255"/>
      <c r="Y1529" s="277"/>
      <c r="Z1529" s="304">
        <v>0.75</v>
      </c>
      <c r="AA1529" s="300" t="s">
        <v>291</v>
      </c>
      <c r="AB1529" s="53" t="s">
        <v>6946</v>
      </c>
      <c r="AC1529" s="54" t="s">
        <v>6782</v>
      </c>
      <c r="AD1529" s="54" t="s">
        <v>99</v>
      </c>
      <c r="AE1529" s="85" t="str">
        <f t="shared" si="57"/>
        <v>12</v>
      </c>
      <c r="AF1529" s="55">
        <v>0.48</v>
      </c>
      <c r="AG1529" s="56">
        <f t="shared" si="193"/>
        <v>0.6864</v>
      </c>
      <c r="AH1529" s="55">
        <f t="shared" si="2"/>
        <v>-0.675</v>
      </c>
      <c r="AI1529" s="55">
        <f t="shared" si="9"/>
        <v>0.672</v>
      </c>
      <c r="AJ1529" s="41">
        <f t="shared" si="3"/>
        <v>0.36</v>
      </c>
      <c r="AK1529" s="501"/>
      <c r="AL1529" s="501"/>
      <c r="AM1529" s="501"/>
      <c r="AN1529" s="501"/>
      <c r="AO1529" s="501"/>
      <c r="AP1529" s="501"/>
      <c r="AQ1529" s="501"/>
      <c r="AR1529" s="501"/>
    </row>
    <row r="1530" ht="15.75" customHeight="1">
      <c r="A1530" s="287"/>
      <c r="B1530" s="148" t="s">
        <v>45</v>
      </c>
      <c r="C1530" s="347" t="s">
        <v>6947</v>
      </c>
      <c r="D1530" s="87" t="s">
        <v>6948</v>
      </c>
      <c r="E1530" s="300">
        <v>1.0</v>
      </c>
      <c r="F1530" s="300">
        <v>0.0</v>
      </c>
      <c r="G1530" s="300" t="s">
        <v>47</v>
      </c>
      <c r="H1530" s="87" t="s">
        <v>6948</v>
      </c>
      <c r="I1530" s="230" t="s">
        <v>6949</v>
      </c>
      <c r="J1530" s="302"/>
      <c r="K1530" s="302"/>
      <c r="L1530" s="302"/>
      <c r="M1530" s="255"/>
      <c r="N1530" s="300">
        <v>1.0</v>
      </c>
      <c r="O1530" s="398">
        <v>1000.0</v>
      </c>
      <c r="P1530" s="303"/>
      <c r="Q1530" s="303"/>
      <c r="R1530" s="303"/>
      <c r="S1530" s="255"/>
      <c r="T1530" s="255"/>
      <c r="U1530" s="255"/>
      <c r="V1530" s="255"/>
      <c r="W1530" s="255"/>
      <c r="X1530" s="255"/>
      <c r="Y1530" s="277"/>
      <c r="Z1530" s="304">
        <v>0.65</v>
      </c>
      <c r="AA1530" s="300" t="s">
        <v>291</v>
      </c>
      <c r="AB1530" s="53" t="s">
        <v>6950</v>
      </c>
      <c r="AC1530" s="54" t="s">
        <v>6782</v>
      </c>
      <c r="AD1530" s="54" t="s">
        <v>99</v>
      </c>
      <c r="AE1530" s="85" t="str">
        <f t="shared" si="57"/>
        <v>12</v>
      </c>
      <c r="AF1530" s="55">
        <v>0.43</v>
      </c>
      <c r="AG1530" s="56">
        <f>AF1530*0.4+AF1530</f>
        <v>0.602</v>
      </c>
      <c r="AH1530" s="55">
        <f t="shared" si="2"/>
        <v>-0.585</v>
      </c>
      <c r="AI1530" s="55">
        <f t="shared" si="9"/>
        <v>0.602</v>
      </c>
      <c r="AJ1530" s="41">
        <f t="shared" si="3"/>
        <v>0.3384615385</v>
      </c>
      <c r="AK1530" s="501"/>
      <c r="AL1530" s="501"/>
      <c r="AM1530" s="501"/>
      <c r="AN1530" s="501"/>
      <c r="AO1530" s="501"/>
      <c r="AP1530" s="501"/>
      <c r="AQ1530" s="501"/>
      <c r="AR1530" s="501"/>
    </row>
    <row r="1531" ht="15.75" customHeight="1">
      <c r="A1531" s="287"/>
      <c r="B1531" s="148" t="s">
        <v>45</v>
      </c>
      <c r="C1531" s="347" t="s">
        <v>6951</v>
      </c>
      <c r="D1531" s="87" t="s">
        <v>6952</v>
      </c>
      <c r="E1531" s="300">
        <v>1.0</v>
      </c>
      <c r="F1531" s="300">
        <v>0.0</v>
      </c>
      <c r="G1531" s="300" t="s">
        <v>47</v>
      </c>
      <c r="H1531" s="87" t="s">
        <v>6952</v>
      </c>
      <c r="I1531" s="230" t="s">
        <v>6953</v>
      </c>
      <c r="J1531" s="302"/>
      <c r="K1531" s="302"/>
      <c r="L1531" s="302"/>
      <c r="M1531" s="255"/>
      <c r="N1531" s="300">
        <v>1.0</v>
      </c>
      <c r="O1531" s="398">
        <v>1000.0</v>
      </c>
      <c r="P1531" s="303"/>
      <c r="Q1531" s="303"/>
      <c r="R1531" s="303"/>
      <c r="S1531" s="255"/>
      <c r="T1531" s="255"/>
      <c r="U1531" s="255"/>
      <c r="V1531" s="255"/>
      <c r="W1531" s="255"/>
      <c r="X1531" s="255"/>
      <c r="Y1531" s="277"/>
      <c r="Z1531" s="304">
        <v>0.89</v>
      </c>
      <c r="AA1531" s="300" t="s">
        <v>291</v>
      </c>
      <c r="AB1531" s="84" t="s">
        <v>6954</v>
      </c>
      <c r="AC1531" s="54" t="s">
        <v>6782</v>
      </c>
      <c r="AD1531" s="54" t="s">
        <v>99</v>
      </c>
      <c r="AE1531" s="85" t="str">
        <f t="shared" si="57"/>
        <v>12</v>
      </c>
      <c r="AF1531" s="55">
        <v>0.59</v>
      </c>
      <c r="AG1531" s="56">
        <f>AF1531*0.43+AF1531</f>
        <v>0.8437</v>
      </c>
      <c r="AH1531" s="55">
        <f t="shared" si="2"/>
        <v>-0.801</v>
      </c>
      <c r="AI1531" s="55">
        <f t="shared" si="9"/>
        <v>0.826</v>
      </c>
      <c r="AJ1531" s="41">
        <f t="shared" si="3"/>
        <v>0.3370786517</v>
      </c>
      <c r="AK1531" s="501"/>
      <c r="AL1531" s="501"/>
      <c r="AM1531" s="501"/>
      <c r="AN1531" s="501"/>
      <c r="AO1531" s="501"/>
      <c r="AP1531" s="501"/>
      <c r="AQ1531" s="501"/>
      <c r="AR1531" s="501"/>
    </row>
    <row r="1532" ht="15.75" customHeight="1">
      <c r="A1532" s="287"/>
      <c r="B1532" s="148" t="s">
        <v>45</v>
      </c>
      <c r="C1532" s="347" t="s">
        <v>6955</v>
      </c>
      <c r="D1532" s="87" t="s">
        <v>6956</v>
      </c>
      <c r="E1532" s="300">
        <v>1.0</v>
      </c>
      <c r="F1532" s="300">
        <v>0.0</v>
      </c>
      <c r="G1532" s="300" t="s">
        <v>47</v>
      </c>
      <c r="H1532" s="87" t="s">
        <v>6957</v>
      </c>
      <c r="I1532" s="230" t="s">
        <v>6958</v>
      </c>
      <c r="J1532" s="302"/>
      <c r="K1532" s="302"/>
      <c r="L1532" s="302"/>
      <c r="M1532" s="255"/>
      <c r="N1532" s="300">
        <v>1.0</v>
      </c>
      <c r="O1532" s="398">
        <v>1000.0</v>
      </c>
      <c r="P1532" s="303"/>
      <c r="Q1532" s="303"/>
      <c r="R1532" s="303"/>
      <c r="S1532" s="255"/>
      <c r="T1532" s="255"/>
      <c r="U1532" s="255"/>
      <c r="V1532" s="255"/>
      <c r="W1532" s="255"/>
      <c r="X1532" s="255"/>
      <c r="Y1532" s="277"/>
      <c r="Z1532" s="304">
        <v>1.95</v>
      </c>
      <c r="AA1532" s="300" t="s">
        <v>256</v>
      </c>
      <c r="AB1532" s="84" t="s">
        <v>6959</v>
      </c>
      <c r="AC1532" s="54" t="s">
        <v>6782</v>
      </c>
      <c r="AD1532" s="54" t="s">
        <v>99</v>
      </c>
      <c r="AE1532" s="85" t="str">
        <f t="shared" si="57"/>
        <v>12</v>
      </c>
      <c r="AF1532" s="55">
        <v>1.28</v>
      </c>
      <c r="AG1532" s="56">
        <f>AF1532*0.4+AF1532</f>
        <v>1.792</v>
      </c>
      <c r="AH1532" s="55">
        <f t="shared" si="2"/>
        <v>-1.755</v>
      </c>
      <c r="AI1532" s="55">
        <f t="shared" si="9"/>
        <v>1.792</v>
      </c>
      <c r="AJ1532" s="41">
        <f t="shared" si="3"/>
        <v>0.3435897436</v>
      </c>
      <c r="AK1532" s="501"/>
      <c r="AL1532" s="501"/>
      <c r="AM1532" s="501"/>
      <c r="AN1532" s="501"/>
      <c r="AO1532" s="501"/>
      <c r="AP1532" s="501"/>
      <c r="AQ1532" s="501"/>
      <c r="AR1532" s="501"/>
    </row>
    <row r="1533" ht="15.75" customHeight="1">
      <c r="A1533" s="287"/>
      <c r="B1533" s="148" t="s">
        <v>45</v>
      </c>
      <c r="C1533" s="347" t="s">
        <v>6960</v>
      </c>
      <c r="D1533" s="87" t="s">
        <v>6961</v>
      </c>
      <c r="E1533" s="300">
        <v>1.0</v>
      </c>
      <c r="F1533" s="300">
        <v>0.0</v>
      </c>
      <c r="G1533" s="300" t="s">
        <v>47</v>
      </c>
      <c r="H1533" s="87" t="s">
        <v>6961</v>
      </c>
      <c r="I1533" s="230" t="s">
        <v>6962</v>
      </c>
      <c r="J1533" s="302"/>
      <c r="K1533" s="302"/>
      <c r="L1533" s="302"/>
      <c r="M1533" s="255"/>
      <c r="N1533" s="300">
        <v>1.0</v>
      </c>
      <c r="O1533" s="398">
        <v>1000.0</v>
      </c>
      <c r="P1533" s="303"/>
      <c r="Q1533" s="303"/>
      <c r="R1533" s="303"/>
      <c r="S1533" s="255"/>
      <c r="T1533" s="255"/>
      <c r="U1533" s="255"/>
      <c r="V1533" s="255"/>
      <c r="W1533" s="255"/>
      <c r="X1533" s="255"/>
      <c r="Y1533" s="277"/>
      <c r="Z1533" s="304">
        <v>0.89</v>
      </c>
      <c r="AA1533" s="300" t="s">
        <v>268</v>
      </c>
      <c r="AB1533" s="84" t="s">
        <v>6963</v>
      </c>
      <c r="AC1533" s="54" t="s">
        <v>6782</v>
      </c>
      <c r="AD1533" s="54" t="s">
        <v>99</v>
      </c>
      <c r="AE1533" s="85" t="str">
        <f t="shared" si="57"/>
        <v>12</v>
      </c>
      <c r="AF1533" s="55">
        <v>0.59</v>
      </c>
      <c r="AG1533" s="56">
        <f t="shared" ref="AG1533:AG1535" si="194">AF1533*0.42+AF1533</f>
        <v>0.8378</v>
      </c>
      <c r="AH1533" s="55">
        <f t="shared" si="2"/>
        <v>-0.801</v>
      </c>
      <c r="AI1533" s="55">
        <f t="shared" si="9"/>
        <v>0.826</v>
      </c>
      <c r="AJ1533" s="41">
        <f t="shared" si="3"/>
        <v>0.3370786517</v>
      </c>
      <c r="AK1533" s="501"/>
      <c r="AL1533" s="501"/>
      <c r="AM1533" s="501"/>
      <c r="AN1533" s="501"/>
      <c r="AO1533" s="501"/>
      <c r="AP1533" s="501"/>
      <c r="AQ1533" s="501"/>
      <c r="AR1533" s="501"/>
    </row>
    <row r="1534" ht="15.75" customHeight="1">
      <c r="A1534" s="287"/>
      <c r="B1534" s="148" t="s">
        <v>45</v>
      </c>
      <c r="C1534" s="347" t="s">
        <v>6964</v>
      </c>
      <c r="D1534" s="87" t="s">
        <v>6965</v>
      </c>
      <c r="E1534" s="300">
        <v>1.0</v>
      </c>
      <c r="F1534" s="300">
        <v>0.0</v>
      </c>
      <c r="G1534" s="300" t="s">
        <v>47</v>
      </c>
      <c r="H1534" s="87" t="s">
        <v>6965</v>
      </c>
      <c r="I1534" s="230" t="s">
        <v>6966</v>
      </c>
      <c r="J1534" s="302"/>
      <c r="K1534" s="302"/>
      <c r="L1534" s="302"/>
      <c r="M1534" s="255"/>
      <c r="N1534" s="300">
        <v>1.0</v>
      </c>
      <c r="O1534" s="398">
        <v>1000.0</v>
      </c>
      <c r="P1534" s="303"/>
      <c r="Q1534" s="303"/>
      <c r="R1534" s="303"/>
      <c r="S1534" s="255"/>
      <c r="T1534" s="255"/>
      <c r="U1534" s="255"/>
      <c r="V1534" s="255"/>
      <c r="W1534" s="255"/>
      <c r="X1534" s="255"/>
      <c r="Y1534" s="277"/>
      <c r="Z1534" s="304">
        <v>0.89</v>
      </c>
      <c r="AA1534" s="300" t="s">
        <v>268</v>
      </c>
      <c r="AB1534" s="84" t="s">
        <v>6967</v>
      </c>
      <c r="AC1534" s="54" t="s">
        <v>6782</v>
      </c>
      <c r="AD1534" s="54" t="s">
        <v>99</v>
      </c>
      <c r="AE1534" s="85" t="str">
        <f t="shared" si="57"/>
        <v>12</v>
      </c>
      <c r="AF1534" s="55">
        <v>0.59</v>
      </c>
      <c r="AG1534" s="56">
        <f t="shared" si="194"/>
        <v>0.8378</v>
      </c>
      <c r="AH1534" s="55">
        <f t="shared" si="2"/>
        <v>-0.801</v>
      </c>
      <c r="AI1534" s="55">
        <f t="shared" si="9"/>
        <v>0.826</v>
      </c>
      <c r="AJ1534" s="41">
        <f t="shared" si="3"/>
        <v>0.3370786517</v>
      </c>
      <c r="AK1534" s="501"/>
      <c r="AL1534" s="501"/>
      <c r="AM1534" s="501"/>
      <c r="AN1534" s="501"/>
      <c r="AO1534" s="501"/>
      <c r="AP1534" s="501"/>
      <c r="AQ1534" s="501"/>
      <c r="AR1534" s="501"/>
    </row>
    <row r="1535" ht="15.75" customHeight="1">
      <c r="A1535" s="287"/>
      <c r="B1535" s="148" t="s">
        <v>45</v>
      </c>
      <c r="C1535" s="347" t="s">
        <v>6968</v>
      </c>
      <c r="D1535" s="87" t="s">
        <v>6969</v>
      </c>
      <c r="E1535" s="300">
        <v>1.0</v>
      </c>
      <c r="F1535" s="300">
        <v>0.0</v>
      </c>
      <c r="G1535" s="300" t="s">
        <v>47</v>
      </c>
      <c r="H1535" s="87" t="s">
        <v>6969</v>
      </c>
      <c r="I1535" s="230" t="s">
        <v>6970</v>
      </c>
      <c r="J1535" s="302"/>
      <c r="K1535" s="302"/>
      <c r="L1535" s="302"/>
      <c r="M1535" s="255"/>
      <c r="N1535" s="300">
        <v>1.0</v>
      </c>
      <c r="O1535" s="398">
        <v>1000.0</v>
      </c>
      <c r="P1535" s="303"/>
      <c r="Q1535" s="303"/>
      <c r="R1535" s="303"/>
      <c r="S1535" s="255"/>
      <c r="T1535" s="255"/>
      <c r="U1535" s="255"/>
      <c r="V1535" s="255"/>
      <c r="W1535" s="255"/>
      <c r="X1535" s="255"/>
      <c r="Y1535" s="277"/>
      <c r="Z1535" s="304">
        <v>0.89</v>
      </c>
      <c r="AA1535" s="300" t="s">
        <v>268</v>
      </c>
      <c r="AB1535" s="84" t="s">
        <v>6971</v>
      </c>
      <c r="AC1535" s="54" t="s">
        <v>6782</v>
      </c>
      <c r="AD1535" s="54" t="s">
        <v>99</v>
      </c>
      <c r="AE1535" s="85" t="str">
        <f t="shared" si="57"/>
        <v>12</v>
      </c>
      <c r="AF1535" s="55">
        <v>0.59</v>
      </c>
      <c r="AG1535" s="56">
        <f t="shared" si="194"/>
        <v>0.8378</v>
      </c>
      <c r="AH1535" s="55">
        <f t="shared" si="2"/>
        <v>-0.801</v>
      </c>
      <c r="AI1535" s="55">
        <f t="shared" si="9"/>
        <v>0.826</v>
      </c>
      <c r="AJ1535" s="41">
        <f t="shared" si="3"/>
        <v>0.3370786517</v>
      </c>
      <c r="AK1535" s="501"/>
      <c r="AL1535" s="501"/>
      <c r="AM1535" s="501"/>
      <c r="AN1535" s="501"/>
      <c r="AO1535" s="501"/>
      <c r="AP1535" s="501"/>
      <c r="AQ1535" s="501"/>
      <c r="AR1535" s="501"/>
    </row>
    <row r="1536" ht="15.75" customHeight="1">
      <c r="A1536" s="530"/>
      <c r="B1536" s="143" t="s">
        <v>45</v>
      </c>
      <c r="C1536" s="298" t="s">
        <v>6972</v>
      </c>
      <c r="D1536" s="299" t="s">
        <v>6973</v>
      </c>
      <c r="E1536" s="290">
        <v>0.0</v>
      </c>
      <c r="F1536" s="290">
        <v>0.0</v>
      </c>
      <c r="G1536" s="290" t="s">
        <v>86</v>
      </c>
      <c r="H1536" s="299" t="s">
        <v>6973</v>
      </c>
      <c r="I1536" s="117" t="s">
        <v>6974</v>
      </c>
      <c r="J1536" s="293"/>
      <c r="K1536" s="293"/>
      <c r="L1536" s="293"/>
      <c r="M1536" s="263"/>
      <c r="N1536" s="290">
        <v>0.0</v>
      </c>
      <c r="O1536" s="395">
        <v>0.0</v>
      </c>
      <c r="P1536" s="294"/>
      <c r="Q1536" s="294"/>
      <c r="R1536" s="294"/>
      <c r="S1536" s="263"/>
      <c r="T1536" s="263"/>
      <c r="U1536" s="263"/>
      <c r="V1536" s="263"/>
      <c r="W1536" s="263"/>
      <c r="X1536" s="263"/>
      <c r="Y1536" s="295"/>
      <c r="Z1536" s="296">
        <v>7.5</v>
      </c>
      <c r="AA1536" s="290" t="s">
        <v>417</v>
      </c>
      <c r="AB1536" s="71" t="s">
        <v>6975</v>
      </c>
      <c r="AC1536" s="72" t="s">
        <v>6782</v>
      </c>
      <c r="AD1536" s="72" t="s">
        <v>92</v>
      </c>
      <c r="AE1536" s="73" t="str">
        <f t="shared" si="57"/>
        <v>6</v>
      </c>
      <c r="AF1536" s="74">
        <v>4.82</v>
      </c>
      <c r="AG1536" s="75">
        <f>AF1536*0.505+AF1536</f>
        <v>7.2541</v>
      </c>
      <c r="AH1536" s="74">
        <f t="shared" si="2"/>
        <v>-6.75</v>
      </c>
      <c r="AI1536" s="74">
        <f t="shared" si="9"/>
        <v>6.748</v>
      </c>
      <c r="AJ1536" s="41">
        <f t="shared" si="3"/>
        <v>0.3573333333</v>
      </c>
      <c r="AK1536" s="500"/>
      <c r="AL1536" s="500"/>
      <c r="AM1536" s="500"/>
      <c r="AN1536" s="500"/>
      <c r="AO1536" s="500"/>
      <c r="AP1536" s="500"/>
      <c r="AQ1536" s="500"/>
      <c r="AR1536" s="500"/>
    </row>
    <row r="1537" ht="15.75" customHeight="1">
      <c r="A1537" s="530"/>
      <c r="B1537" s="143" t="s">
        <v>45</v>
      </c>
      <c r="C1537" s="298" t="s">
        <v>6976</v>
      </c>
      <c r="D1537" s="299" t="s">
        <v>6977</v>
      </c>
      <c r="E1537" s="290">
        <v>0.0</v>
      </c>
      <c r="F1537" s="290">
        <v>0.0</v>
      </c>
      <c r="G1537" s="290" t="s">
        <v>86</v>
      </c>
      <c r="H1537" s="299" t="s">
        <v>6977</v>
      </c>
      <c r="I1537" s="117" t="s">
        <v>6978</v>
      </c>
      <c r="J1537" s="293"/>
      <c r="K1537" s="293"/>
      <c r="L1537" s="293"/>
      <c r="M1537" s="263"/>
      <c r="N1537" s="290">
        <v>0.0</v>
      </c>
      <c r="O1537" s="395">
        <v>0.0</v>
      </c>
      <c r="P1537" s="294"/>
      <c r="Q1537" s="294"/>
      <c r="R1537" s="294"/>
      <c r="S1537" s="263"/>
      <c r="T1537" s="263"/>
      <c r="U1537" s="263"/>
      <c r="V1537" s="263"/>
      <c r="W1537" s="263"/>
      <c r="X1537" s="263"/>
      <c r="Y1537" s="295"/>
      <c r="Z1537" s="296">
        <v>3.75</v>
      </c>
      <c r="AA1537" s="290" t="s">
        <v>1105</v>
      </c>
      <c r="AB1537" s="71" t="s">
        <v>6979</v>
      </c>
      <c r="AC1537" s="559"/>
      <c r="AD1537" s="72" t="s">
        <v>99</v>
      </c>
      <c r="AE1537" s="73" t="str">
        <f t="shared" si="57"/>
        <v>12</v>
      </c>
      <c r="AF1537" s="74">
        <v>2.41</v>
      </c>
      <c r="AG1537" s="75">
        <f>AF1537*0.45+AF1537</f>
        <v>3.4945</v>
      </c>
      <c r="AH1537" s="74">
        <f t="shared" si="2"/>
        <v>-3.375</v>
      </c>
      <c r="AI1537" s="74">
        <f t="shared" si="9"/>
        <v>3.374</v>
      </c>
      <c r="AJ1537" s="41">
        <f t="shared" si="3"/>
        <v>0.3573333333</v>
      </c>
      <c r="AK1537" s="500"/>
      <c r="AL1537" s="500"/>
      <c r="AM1537" s="500"/>
      <c r="AN1537" s="500"/>
      <c r="AO1537" s="500"/>
      <c r="AP1537" s="500"/>
      <c r="AQ1537" s="500"/>
      <c r="AR1537" s="500"/>
    </row>
    <row r="1538" ht="15.75" customHeight="1">
      <c r="A1538" s="287"/>
      <c r="B1538" s="148" t="s">
        <v>45</v>
      </c>
      <c r="C1538" s="347" t="s">
        <v>6980</v>
      </c>
      <c r="D1538" s="87" t="s">
        <v>6981</v>
      </c>
      <c r="E1538" s="300">
        <v>1.0</v>
      </c>
      <c r="F1538" s="300">
        <v>0.0</v>
      </c>
      <c r="G1538" s="300" t="s">
        <v>47</v>
      </c>
      <c r="H1538" s="87" t="s">
        <v>6981</v>
      </c>
      <c r="I1538" s="230" t="s">
        <v>6982</v>
      </c>
      <c r="J1538" s="302"/>
      <c r="K1538" s="302"/>
      <c r="L1538" s="302"/>
      <c r="M1538" s="255"/>
      <c r="N1538" s="300">
        <v>1.0</v>
      </c>
      <c r="O1538" s="398">
        <v>1000.0</v>
      </c>
      <c r="P1538" s="303"/>
      <c r="Q1538" s="303"/>
      <c r="R1538" s="303"/>
      <c r="S1538" s="255"/>
      <c r="T1538" s="255"/>
      <c r="U1538" s="255"/>
      <c r="V1538" s="255"/>
      <c r="W1538" s="255"/>
      <c r="X1538" s="255"/>
      <c r="Y1538" s="277"/>
      <c r="Z1538" s="304">
        <v>5.0</v>
      </c>
      <c r="AA1538" s="300" t="s">
        <v>417</v>
      </c>
      <c r="AB1538" s="53" t="s">
        <v>6983</v>
      </c>
      <c r="AC1538" s="560"/>
      <c r="AD1538" s="54" t="s">
        <v>92</v>
      </c>
      <c r="AE1538" s="85" t="str">
        <f t="shared" si="57"/>
        <v>6</v>
      </c>
      <c r="AF1538" s="55">
        <v>3.21</v>
      </c>
      <c r="AG1538" s="56">
        <f>AF1538*0.48+AF1538</f>
        <v>4.7508</v>
      </c>
      <c r="AH1538" s="55">
        <f t="shared" si="2"/>
        <v>-4.5</v>
      </c>
      <c r="AI1538" s="55">
        <f t="shared" si="9"/>
        <v>4.494</v>
      </c>
      <c r="AJ1538" s="41">
        <f t="shared" si="3"/>
        <v>0.358</v>
      </c>
      <c r="AK1538" s="501"/>
      <c r="AL1538" s="501"/>
      <c r="AM1538" s="501"/>
      <c r="AN1538" s="501"/>
      <c r="AO1538" s="501"/>
      <c r="AP1538" s="501"/>
      <c r="AQ1538" s="501"/>
      <c r="AR1538" s="501"/>
    </row>
    <row r="1539" ht="15.75" customHeight="1">
      <c r="A1539" s="530"/>
      <c r="B1539" s="143" t="s">
        <v>45</v>
      </c>
      <c r="C1539" s="298" t="s">
        <v>6984</v>
      </c>
      <c r="D1539" s="299" t="s">
        <v>6985</v>
      </c>
      <c r="E1539" s="290">
        <v>0.0</v>
      </c>
      <c r="F1539" s="290">
        <v>0.0</v>
      </c>
      <c r="G1539" s="290" t="s">
        <v>86</v>
      </c>
      <c r="H1539" s="299" t="s">
        <v>6985</v>
      </c>
      <c r="I1539" s="117" t="s">
        <v>6986</v>
      </c>
      <c r="J1539" s="293"/>
      <c r="K1539" s="293"/>
      <c r="L1539" s="293"/>
      <c r="M1539" s="263"/>
      <c r="N1539" s="290">
        <v>0.0</v>
      </c>
      <c r="O1539" s="395">
        <v>0.0</v>
      </c>
      <c r="P1539" s="294"/>
      <c r="Q1539" s="294"/>
      <c r="R1539" s="294"/>
      <c r="S1539" s="263"/>
      <c r="T1539" s="263"/>
      <c r="U1539" s="263"/>
      <c r="V1539" s="263"/>
      <c r="W1539" s="263"/>
      <c r="X1539" s="263"/>
      <c r="Y1539" s="295"/>
      <c r="Z1539" s="296">
        <v>3.25</v>
      </c>
      <c r="AA1539" s="290" t="s">
        <v>417</v>
      </c>
      <c r="AB1539" s="71" t="s">
        <v>6987</v>
      </c>
      <c r="AC1539" s="559"/>
      <c r="AD1539" s="72" t="s">
        <v>99</v>
      </c>
      <c r="AE1539" s="73" t="str">
        <f t="shared" si="57"/>
        <v>12</v>
      </c>
      <c r="AF1539" s="74">
        <v>2.14</v>
      </c>
      <c r="AG1539" s="75">
        <f t="shared" ref="AG1539:AG1540" si="195">AF1539*0.45+AF1539</f>
        <v>3.103</v>
      </c>
      <c r="AH1539" s="74">
        <f t="shared" si="2"/>
        <v>-2.925</v>
      </c>
      <c r="AI1539" s="74">
        <f t="shared" si="9"/>
        <v>2.996</v>
      </c>
      <c r="AJ1539" s="41">
        <f t="shared" si="3"/>
        <v>0.3415384615</v>
      </c>
      <c r="AK1539" s="500"/>
      <c r="AL1539" s="500"/>
      <c r="AM1539" s="500"/>
      <c r="AN1539" s="500"/>
      <c r="AO1539" s="500"/>
      <c r="AP1539" s="500"/>
      <c r="AQ1539" s="500"/>
      <c r="AR1539" s="500"/>
    </row>
    <row r="1540" ht="15.75" customHeight="1">
      <c r="A1540" s="530"/>
      <c r="B1540" s="143" t="s">
        <v>45</v>
      </c>
      <c r="C1540" s="298" t="s">
        <v>6988</v>
      </c>
      <c r="D1540" s="299" t="s">
        <v>6989</v>
      </c>
      <c r="E1540" s="290">
        <v>0.0</v>
      </c>
      <c r="F1540" s="290">
        <v>0.0</v>
      </c>
      <c r="G1540" s="290" t="s">
        <v>86</v>
      </c>
      <c r="H1540" s="299" t="s">
        <v>6989</v>
      </c>
      <c r="I1540" s="117" t="s">
        <v>6990</v>
      </c>
      <c r="J1540" s="293"/>
      <c r="K1540" s="293"/>
      <c r="L1540" s="293"/>
      <c r="M1540" s="263"/>
      <c r="N1540" s="290">
        <v>0.0</v>
      </c>
      <c r="O1540" s="395">
        <v>0.0</v>
      </c>
      <c r="P1540" s="294"/>
      <c r="Q1540" s="294"/>
      <c r="R1540" s="294"/>
      <c r="S1540" s="263"/>
      <c r="T1540" s="263"/>
      <c r="U1540" s="263"/>
      <c r="V1540" s="263"/>
      <c r="W1540" s="263"/>
      <c r="X1540" s="263"/>
      <c r="Y1540" s="295"/>
      <c r="Z1540" s="296">
        <v>2.0</v>
      </c>
      <c r="AA1540" s="290" t="s">
        <v>417</v>
      </c>
      <c r="AB1540" s="104" t="s">
        <v>6991</v>
      </c>
      <c r="AC1540" s="559"/>
      <c r="AD1540" s="72" t="s">
        <v>99</v>
      </c>
      <c r="AE1540" s="73" t="str">
        <f t="shared" si="57"/>
        <v>12</v>
      </c>
      <c r="AF1540" s="74">
        <v>1.34</v>
      </c>
      <c r="AG1540" s="75">
        <f t="shared" si="195"/>
        <v>1.943</v>
      </c>
      <c r="AH1540" s="74">
        <f t="shared" si="2"/>
        <v>-1.8</v>
      </c>
      <c r="AI1540" s="74">
        <f t="shared" si="9"/>
        <v>1.876</v>
      </c>
      <c r="AJ1540" s="41">
        <f t="shared" si="3"/>
        <v>0.33</v>
      </c>
      <c r="AK1540" s="500"/>
      <c r="AL1540" s="500"/>
      <c r="AM1540" s="500"/>
      <c r="AN1540" s="500"/>
      <c r="AO1540" s="500"/>
      <c r="AP1540" s="500"/>
      <c r="AQ1540" s="500"/>
      <c r="AR1540" s="500"/>
    </row>
    <row r="1541" ht="15.75" customHeight="1">
      <c r="A1541" s="530"/>
      <c r="B1541" s="143" t="s">
        <v>45</v>
      </c>
      <c r="C1541" s="298" t="s">
        <v>6992</v>
      </c>
      <c r="D1541" s="299" t="s">
        <v>6993</v>
      </c>
      <c r="E1541" s="290">
        <v>0.0</v>
      </c>
      <c r="F1541" s="290">
        <v>0.0</v>
      </c>
      <c r="G1541" s="290" t="s">
        <v>86</v>
      </c>
      <c r="H1541" s="299" t="s">
        <v>6993</v>
      </c>
      <c r="I1541" s="117" t="s">
        <v>6994</v>
      </c>
      <c r="J1541" s="293"/>
      <c r="K1541" s="293"/>
      <c r="L1541" s="293"/>
      <c r="M1541" s="263"/>
      <c r="N1541" s="290">
        <v>0.0</v>
      </c>
      <c r="O1541" s="395">
        <v>0.0</v>
      </c>
      <c r="P1541" s="294"/>
      <c r="Q1541" s="294"/>
      <c r="R1541" s="294"/>
      <c r="S1541" s="263"/>
      <c r="T1541" s="263"/>
      <c r="U1541" s="263"/>
      <c r="V1541" s="263"/>
      <c r="W1541" s="263"/>
      <c r="X1541" s="263"/>
      <c r="Y1541" s="295"/>
      <c r="Z1541" s="296">
        <v>0.7</v>
      </c>
      <c r="AA1541" s="290" t="s">
        <v>298</v>
      </c>
      <c r="AB1541" s="71" t="s">
        <v>6995</v>
      </c>
      <c r="AC1541" s="559"/>
      <c r="AD1541" s="72" t="s">
        <v>99</v>
      </c>
      <c r="AE1541" s="73" t="str">
        <f t="shared" si="57"/>
        <v>12</v>
      </c>
      <c r="AF1541" s="74">
        <v>0.47</v>
      </c>
      <c r="AG1541" s="75">
        <f t="shared" ref="AG1541:AG1542" si="196">AF1541*0.4+AF1541</f>
        <v>0.658</v>
      </c>
      <c r="AH1541" s="74">
        <f t="shared" si="2"/>
        <v>-0.63</v>
      </c>
      <c r="AI1541" s="74">
        <f t="shared" si="9"/>
        <v>0.658</v>
      </c>
      <c r="AJ1541" s="41">
        <f t="shared" si="3"/>
        <v>0.3285714286</v>
      </c>
      <c r="AK1541" s="500"/>
      <c r="AL1541" s="500"/>
      <c r="AM1541" s="500"/>
      <c r="AN1541" s="500"/>
      <c r="AO1541" s="500"/>
      <c r="AP1541" s="500"/>
      <c r="AQ1541" s="500"/>
      <c r="AR1541" s="500"/>
    </row>
    <row r="1542" ht="15.75" customHeight="1">
      <c r="A1542" s="530"/>
      <c r="B1542" s="143" t="s">
        <v>45</v>
      </c>
      <c r="C1542" s="298" t="s">
        <v>6996</v>
      </c>
      <c r="D1542" s="299" t="s">
        <v>6997</v>
      </c>
      <c r="E1542" s="290">
        <v>0.0</v>
      </c>
      <c r="F1542" s="290">
        <v>0.0</v>
      </c>
      <c r="G1542" s="290" t="s">
        <v>86</v>
      </c>
      <c r="H1542" s="299" t="s">
        <v>6997</v>
      </c>
      <c r="I1542" s="117" t="s">
        <v>6998</v>
      </c>
      <c r="J1542" s="293"/>
      <c r="K1542" s="293"/>
      <c r="L1542" s="293"/>
      <c r="M1542" s="263"/>
      <c r="N1542" s="290">
        <v>0.0</v>
      </c>
      <c r="O1542" s="395">
        <v>0.0</v>
      </c>
      <c r="P1542" s="294"/>
      <c r="Q1542" s="294"/>
      <c r="R1542" s="294"/>
      <c r="S1542" s="263"/>
      <c r="T1542" s="263"/>
      <c r="U1542" s="263"/>
      <c r="V1542" s="263"/>
      <c r="W1542" s="263"/>
      <c r="X1542" s="263"/>
      <c r="Y1542" s="295"/>
      <c r="Z1542" s="296">
        <v>0.7</v>
      </c>
      <c r="AA1542" s="290" t="s">
        <v>298</v>
      </c>
      <c r="AB1542" s="71" t="s">
        <v>6999</v>
      </c>
      <c r="AC1542" s="559"/>
      <c r="AD1542" s="72" t="s">
        <v>99</v>
      </c>
      <c r="AE1542" s="73" t="str">
        <f t="shared" si="57"/>
        <v>12</v>
      </c>
      <c r="AF1542" s="74">
        <v>0.47</v>
      </c>
      <c r="AG1542" s="75">
        <f t="shared" si="196"/>
        <v>0.658</v>
      </c>
      <c r="AH1542" s="74">
        <f t="shared" si="2"/>
        <v>-0.63</v>
      </c>
      <c r="AI1542" s="74">
        <f t="shared" si="9"/>
        <v>0.658</v>
      </c>
      <c r="AJ1542" s="41">
        <f t="shared" si="3"/>
        <v>0.3285714286</v>
      </c>
      <c r="AK1542" s="500"/>
      <c r="AL1542" s="500"/>
      <c r="AM1542" s="500"/>
      <c r="AN1542" s="500"/>
      <c r="AO1542" s="500"/>
      <c r="AP1542" s="500"/>
      <c r="AQ1542" s="500"/>
      <c r="AR1542" s="500"/>
    </row>
    <row r="1543" ht="15.75" customHeight="1">
      <c r="A1543" s="287"/>
      <c r="B1543" s="148" t="s">
        <v>45</v>
      </c>
      <c r="C1543" s="347" t="s">
        <v>7000</v>
      </c>
      <c r="D1543" s="87" t="s">
        <v>7001</v>
      </c>
      <c r="E1543" s="300">
        <v>1.0</v>
      </c>
      <c r="F1543" s="300">
        <v>0.0</v>
      </c>
      <c r="G1543" s="300" t="s">
        <v>47</v>
      </c>
      <c r="H1543" s="87" t="s">
        <v>7001</v>
      </c>
      <c r="I1543" s="230" t="s">
        <v>7002</v>
      </c>
      <c r="J1543" s="302"/>
      <c r="K1543" s="302"/>
      <c r="L1543" s="302"/>
      <c r="M1543" s="255"/>
      <c r="N1543" s="300">
        <v>1.0</v>
      </c>
      <c r="O1543" s="398">
        <v>1000.0</v>
      </c>
      <c r="P1543" s="303"/>
      <c r="Q1543" s="303"/>
      <c r="R1543" s="303"/>
      <c r="S1543" s="255"/>
      <c r="T1543" s="255"/>
      <c r="U1543" s="255"/>
      <c r="V1543" s="255"/>
      <c r="W1543" s="255"/>
      <c r="X1543" s="255"/>
      <c r="Y1543" s="277"/>
      <c r="Z1543" s="304">
        <v>2.29</v>
      </c>
      <c r="AA1543" s="300" t="s">
        <v>298</v>
      </c>
      <c r="AB1543" s="84" t="s">
        <v>7003</v>
      </c>
      <c r="AC1543" s="560"/>
      <c r="AD1543" s="54" t="s">
        <v>99</v>
      </c>
      <c r="AE1543" s="85" t="str">
        <f t="shared" si="57"/>
        <v>12</v>
      </c>
      <c r="AF1543" s="55">
        <v>1.56</v>
      </c>
      <c r="AG1543" s="56">
        <f t="shared" ref="AG1543:AG1545" si="197">AF1543*0.41+AF1543</f>
        <v>2.1996</v>
      </c>
      <c r="AH1543" s="55">
        <f t="shared" si="2"/>
        <v>-2.061</v>
      </c>
      <c r="AI1543" s="55">
        <f t="shared" si="9"/>
        <v>2.184</v>
      </c>
      <c r="AJ1543" s="41">
        <f t="shared" si="3"/>
        <v>0.3187772926</v>
      </c>
      <c r="AK1543" s="501"/>
      <c r="AL1543" s="501"/>
      <c r="AM1543" s="501"/>
      <c r="AN1543" s="501"/>
      <c r="AO1543" s="501"/>
      <c r="AP1543" s="501"/>
      <c r="AQ1543" s="501"/>
      <c r="AR1543" s="501"/>
    </row>
    <row r="1544" ht="15.75" customHeight="1">
      <c r="A1544" s="530"/>
      <c r="B1544" s="143" t="s">
        <v>45</v>
      </c>
      <c r="C1544" s="298" t="s">
        <v>7004</v>
      </c>
      <c r="D1544" s="299" t="s">
        <v>7005</v>
      </c>
      <c r="E1544" s="290">
        <v>0.0</v>
      </c>
      <c r="F1544" s="290">
        <v>0.0</v>
      </c>
      <c r="G1544" s="290" t="s">
        <v>86</v>
      </c>
      <c r="H1544" s="299" t="s">
        <v>7005</v>
      </c>
      <c r="I1544" s="117" t="s">
        <v>7006</v>
      </c>
      <c r="J1544" s="293"/>
      <c r="K1544" s="293"/>
      <c r="L1544" s="293"/>
      <c r="M1544" s="263"/>
      <c r="N1544" s="290">
        <v>0.0</v>
      </c>
      <c r="O1544" s="395">
        <v>0.0</v>
      </c>
      <c r="P1544" s="294"/>
      <c r="Q1544" s="294"/>
      <c r="R1544" s="294"/>
      <c r="S1544" s="263"/>
      <c r="T1544" s="263"/>
      <c r="U1544" s="263"/>
      <c r="V1544" s="263"/>
      <c r="W1544" s="263"/>
      <c r="X1544" s="263"/>
      <c r="Y1544" s="295"/>
      <c r="Z1544" s="296">
        <v>2.29</v>
      </c>
      <c r="AA1544" s="290" t="s">
        <v>298</v>
      </c>
      <c r="AB1544" s="71" t="s">
        <v>7007</v>
      </c>
      <c r="AC1544" s="559"/>
      <c r="AD1544" s="72" t="s">
        <v>99</v>
      </c>
      <c r="AE1544" s="73" t="str">
        <f t="shared" si="57"/>
        <v>12</v>
      </c>
      <c r="AF1544" s="74">
        <v>1.56</v>
      </c>
      <c r="AG1544" s="75">
        <f t="shared" si="197"/>
        <v>2.1996</v>
      </c>
      <c r="AH1544" s="74">
        <f t="shared" si="2"/>
        <v>-2.061</v>
      </c>
      <c r="AI1544" s="74">
        <f t="shared" si="9"/>
        <v>2.184</v>
      </c>
      <c r="AJ1544" s="41">
        <f t="shared" si="3"/>
        <v>0.3187772926</v>
      </c>
      <c r="AK1544" s="500"/>
      <c r="AL1544" s="500"/>
      <c r="AM1544" s="500"/>
      <c r="AN1544" s="500"/>
      <c r="AO1544" s="500"/>
      <c r="AP1544" s="500"/>
      <c r="AQ1544" s="500"/>
      <c r="AR1544" s="500"/>
    </row>
    <row r="1545" ht="15.75" customHeight="1">
      <c r="A1545" s="287"/>
      <c r="B1545" s="148" t="s">
        <v>45</v>
      </c>
      <c r="C1545" s="347" t="s">
        <v>7008</v>
      </c>
      <c r="D1545" s="87" t="s">
        <v>7009</v>
      </c>
      <c r="E1545" s="300">
        <v>1.0</v>
      </c>
      <c r="F1545" s="300">
        <v>0.0</v>
      </c>
      <c r="G1545" s="300" t="s">
        <v>47</v>
      </c>
      <c r="H1545" s="87" t="s">
        <v>7009</v>
      </c>
      <c r="I1545" s="230" t="s">
        <v>7010</v>
      </c>
      <c r="J1545" s="302"/>
      <c r="K1545" s="302"/>
      <c r="L1545" s="302"/>
      <c r="M1545" s="255"/>
      <c r="N1545" s="300">
        <v>1.0</v>
      </c>
      <c r="O1545" s="398">
        <v>1000.0</v>
      </c>
      <c r="P1545" s="303"/>
      <c r="Q1545" s="303"/>
      <c r="R1545" s="303"/>
      <c r="S1545" s="255"/>
      <c r="T1545" s="255"/>
      <c r="U1545" s="255"/>
      <c r="V1545" s="255"/>
      <c r="W1545" s="255"/>
      <c r="X1545" s="255"/>
      <c r="Y1545" s="277"/>
      <c r="Z1545" s="304">
        <v>1.19</v>
      </c>
      <c r="AA1545" s="300" t="s">
        <v>298</v>
      </c>
      <c r="AB1545" s="53" t="s">
        <v>7011</v>
      </c>
      <c r="AC1545" s="560"/>
      <c r="AD1545" s="54" t="s">
        <v>3193</v>
      </c>
      <c r="AE1545" s="85" t="str">
        <f t="shared" si="57"/>
        <v>16</v>
      </c>
      <c r="AF1545" s="55">
        <v>0.77</v>
      </c>
      <c r="AG1545" s="56">
        <f t="shared" si="197"/>
        <v>1.0857</v>
      </c>
      <c r="AH1545" s="55">
        <f t="shared" si="2"/>
        <v>-1.071</v>
      </c>
      <c r="AI1545" s="55">
        <f t="shared" si="9"/>
        <v>1.078</v>
      </c>
      <c r="AJ1545" s="41">
        <f t="shared" si="3"/>
        <v>0.3529411765</v>
      </c>
      <c r="AK1545" s="501"/>
      <c r="AL1545" s="501"/>
      <c r="AM1545" s="501"/>
      <c r="AN1545" s="501"/>
      <c r="AO1545" s="501"/>
      <c r="AP1545" s="501"/>
      <c r="AQ1545" s="501"/>
      <c r="AR1545" s="501"/>
    </row>
    <row r="1546" ht="15.75" customHeight="1">
      <c r="A1546" s="287"/>
      <c r="B1546" s="148" t="s">
        <v>45</v>
      </c>
      <c r="C1546" s="347" t="s">
        <v>7012</v>
      </c>
      <c r="D1546" s="87" t="s">
        <v>7013</v>
      </c>
      <c r="E1546" s="300">
        <v>1.0</v>
      </c>
      <c r="F1546" s="300">
        <v>0.0</v>
      </c>
      <c r="G1546" s="300" t="s">
        <v>47</v>
      </c>
      <c r="H1546" s="87" t="s">
        <v>7013</v>
      </c>
      <c r="I1546" s="230" t="s">
        <v>7014</v>
      </c>
      <c r="J1546" s="302"/>
      <c r="K1546" s="302"/>
      <c r="L1546" s="302"/>
      <c r="M1546" s="255"/>
      <c r="N1546" s="300">
        <v>1.0</v>
      </c>
      <c r="O1546" s="398">
        <v>1000.0</v>
      </c>
      <c r="P1546" s="303"/>
      <c r="Q1546" s="303"/>
      <c r="R1546" s="303"/>
      <c r="S1546" s="255"/>
      <c r="T1546" s="255"/>
      <c r="U1546" s="255"/>
      <c r="V1546" s="255"/>
      <c r="W1546" s="255"/>
      <c r="X1546" s="255"/>
      <c r="Y1546" s="277"/>
      <c r="Z1546" s="304">
        <v>0.79</v>
      </c>
      <c r="AA1546" s="300" t="s">
        <v>298</v>
      </c>
      <c r="AB1546" s="84" t="s">
        <v>7015</v>
      </c>
      <c r="AC1546" s="560"/>
      <c r="AD1546" s="54" t="s">
        <v>7016</v>
      </c>
      <c r="AE1546" s="85" t="str">
        <f t="shared" si="57"/>
        <v>36</v>
      </c>
      <c r="AF1546" s="55">
        <v>0.52</v>
      </c>
      <c r="AG1546" s="56">
        <f t="shared" ref="AG1546:AG1547" si="198">AF1546*0.45+AF1546</f>
        <v>0.754</v>
      </c>
      <c r="AH1546" s="55">
        <f t="shared" si="2"/>
        <v>-0.711</v>
      </c>
      <c r="AI1546" s="55">
        <f t="shared" si="9"/>
        <v>0.728</v>
      </c>
      <c r="AJ1546" s="41">
        <f t="shared" si="3"/>
        <v>0.3417721519</v>
      </c>
      <c r="AK1546" s="501"/>
      <c r="AL1546" s="501"/>
      <c r="AM1546" s="501"/>
      <c r="AN1546" s="501"/>
      <c r="AO1546" s="501"/>
      <c r="AP1546" s="501"/>
      <c r="AQ1546" s="501"/>
      <c r="AR1546" s="501"/>
    </row>
    <row r="1547" ht="15.75" customHeight="1">
      <c r="A1547" s="287"/>
      <c r="B1547" s="148" t="s">
        <v>45</v>
      </c>
      <c r="C1547" s="347" t="s">
        <v>7017</v>
      </c>
      <c r="D1547" s="87" t="s">
        <v>7018</v>
      </c>
      <c r="E1547" s="300">
        <v>1.0</v>
      </c>
      <c r="F1547" s="300">
        <v>0.0</v>
      </c>
      <c r="G1547" s="300" t="s">
        <v>47</v>
      </c>
      <c r="H1547" s="87" t="s">
        <v>7018</v>
      </c>
      <c r="I1547" s="230" t="s">
        <v>7019</v>
      </c>
      <c r="J1547" s="302"/>
      <c r="K1547" s="302"/>
      <c r="L1547" s="302"/>
      <c r="M1547" s="255"/>
      <c r="N1547" s="300">
        <v>1.0</v>
      </c>
      <c r="O1547" s="398">
        <v>1000.0</v>
      </c>
      <c r="P1547" s="303"/>
      <c r="Q1547" s="303"/>
      <c r="R1547" s="303"/>
      <c r="S1547" s="255"/>
      <c r="T1547" s="255"/>
      <c r="U1547" s="255"/>
      <c r="V1547" s="255"/>
      <c r="W1547" s="255"/>
      <c r="X1547" s="255"/>
      <c r="Y1547" s="277"/>
      <c r="Z1547" s="304">
        <v>0.79</v>
      </c>
      <c r="AA1547" s="300" t="s">
        <v>298</v>
      </c>
      <c r="AB1547" s="53" t="s">
        <v>7020</v>
      </c>
      <c r="AC1547" s="560"/>
      <c r="AD1547" s="54" t="s">
        <v>7016</v>
      </c>
      <c r="AE1547" s="85" t="str">
        <f t="shared" si="57"/>
        <v>36</v>
      </c>
      <c r="AF1547" s="55">
        <v>0.52</v>
      </c>
      <c r="AG1547" s="56">
        <f t="shared" si="198"/>
        <v>0.754</v>
      </c>
      <c r="AH1547" s="55">
        <f t="shared" si="2"/>
        <v>-0.711</v>
      </c>
      <c r="AI1547" s="55">
        <f t="shared" si="9"/>
        <v>0.728</v>
      </c>
      <c r="AJ1547" s="41">
        <f t="shared" si="3"/>
        <v>0.3417721519</v>
      </c>
      <c r="AK1547" s="501"/>
      <c r="AL1547" s="501"/>
      <c r="AM1547" s="501"/>
      <c r="AN1547" s="501"/>
      <c r="AO1547" s="501"/>
      <c r="AP1547" s="501"/>
      <c r="AQ1547" s="501"/>
      <c r="AR1547" s="501"/>
    </row>
    <row r="1548" ht="15.75" customHeight="1">
      <c r="A1548" s="287"/>
      <c r="B1548" s="148" t="s">
        <v>45</v>
      </c>
      <c r="C1548" s="347" t="s">
        <v>7021</v>
      </c>
      <c r="D1548" s="87" t="s">
        <v>7022</v>
      </c>
      <c r="E1548" s="300">
        <v>1.0</v>
      </c>
      <c r="F1548" s="300">
        <v>0.0</v>
      </c>
      <c r="G1548" s="300" t="s">
        <v>47</v>
      </c>
      <c r="H1548" s="87" t="s">
        <v>7022</v>
      </c>
      <c r="I1548" s="230" t="s">
        <v>7023</v>
      </c>
      <c r="J1548" s="302"/>
      <c r="K1548" s="302"/>
      <c r="L1548" s="302"/>
      <c r="M1548" s="255"/>
      <c r="N1548" s="300">
        <v>1.0</v>
      </c>
      <c r="O1548" s="398">
        <v>1000.0</v>
      </c>
      <c r="P1548" s="303"/>
      <c r="Q1548" s="303"/>
      <c r="R1548" s="303"/>
      <c r="S1548" s="255"/>
      <c r="T1548" s="255"/>
      <c r="U1548" s="255"/>
      <c r="V1548" s="255"/>
      <c r="W1548" s="255"/>
      <c r="X1548" s="255"/>
      <c r="Y1548" s="277"/>
      <c r="Z1548" s="304">
        <v>0.75</v>
      </c>
      <c r="AA1548" s="300" t="s">
        <v>298</v>
      </c>
      <c r="AB1548" s="84" t="s">
        <v>7024</v>
      </c>
      <c r="AC1548" s="560"/>
      <c r="AD1548" s="54" t="s">
        <v>7016</v>
      </c>
      <c r="AE1548" s="85" t="str">
        <f t="shared" si="57"/>
        <v>36</v>
      </c>
      <c r="AF1548" s="55">
        <v>0.49</v>
      </c>
      <c r="AG1548" s="56">
        <f t="shared" ref="AG1548:AG1549" si="199">AF1548*0.43+AF1548</f>
        <v>0.7007</v>
      </c>
      <c r="AH1548" s="55">
        <f t="shared" si="2"/>
        <v>-0.675</v>
      </c>
      <c r="AI1548" s="55">
        <f t="shared" si="9"/>
        <v>0.686</v>
      </c>
      <c r="AJ1548" s="41">
        <f t="shared" si="3"/>
        <v>0.3466666667</v>
      </c>
      <c r="AK1548" s="501"/>
      <c r="AL1548" s="501"/>
      <c r="AM1548" s="501"/>
      <c r="AN1548" s="501"/>
      <c r="AO1548" s="501"/>
      <c r="AP1548" s="501"/>
      <c r="AQ1548" s="501"/>
      <c r="AR1548" s="501"/>
    </row>
    <row r="1549" ht="15.75" customHeight="1">
      <c r="A1549" s="287"/>
      <c r="B1549" s="148" t="s">
        <v>45</v>
      </c>
      <c r="C1549" s="347" t="s">
        <v>7025</v>
      </c>
      <c r="D1549" s="87" t="s">
        <v>7026</v>
      </c>
      <c r="E1549" s="300">
        <v>1.0</v>
      </c>
      <c r="F1549" s="300">
        <v>0.0</v>
      </c>
      <c r="G1549" s="300" t="s">
        <v>47</v>
      </c>
      <c r="H1549" s="87" t="s">
        <v>7026</v>
      </c>
      <c r="I1549" s="230" t="s">
        <v>7027</v>
      </c>
      <c r="J1549" s="302"/>
      <c r="K1549" s="302"/>
      <c r="L1549" s="302"/>
      <c r="M1549" s="255"/>
      <c r="N1549" s="300">
        <v>1.0</v>
      </c>
      <c r="O1549" s="398">
        <v>1000.0</v>
      </c>
      <c r="P1549" s="303"/>
      <c r="Q1549" s="303"/>
      <c r="R1549" s="303"/>
      <c r="S1549" s="255"/>
      <c r="T1549" s="255"/>
      <c r="U1549" s="255"/>
      <c r="V1549" s="255"/>
      <c r="W1549" s="255"/>
      <c r="X1549" s="255"/>
      <c r="Y1549" s="277"/>
      <c r="Z1549" s="304">
        <v>0.75</v>
      </c>
      <c r="AA1549" s="300" t="s">
        <v>298</v>
      </c>
      <c r="AB1549" s="84" t="s">
        <v>7028</v>
      </c>
      <c r="AC1549" s="560"/>
      <c r="AD1549" s="54" t="s">
        <v>7016</v>
      </c>
      <c r="AE1549" s="85" t="str">
        <f t="shared" si="57"/>
        <v>36</v>
      </c>
      <c r="AF1549" s="55">
        <v>0.49</v>
      </c>
      <c r="AG1549" s="56">
        <f t="shared" si="199"/>
        <v>0.7007</v>
      </c>
      <c r="AH1549" s="55">
        <f t="shared" si="2"/>
        <v>-0.675</v>
      </c>
      <c r="AI1549" s="55">
        <f t="shared" si="9"/>
        <v>0.686</v>
      </c>
      <c r="AJ1549" s="41">
        <f t="shared" si="3"/>
        <v>0.3466666667</v>
      </c>
      <c r="AK1549" s="501"/>
      <c r="AL1549" s="501"/>
      <c r="AM1549" s="501"/>
      <c r="AN1549" s="501"/>
      <c r="AO1549" s="501"/>
      <c r="AP1549" s="501"/>
      <c r="AQ1549" s="501"/>
      <c r="AR1549" s="501"/>
    </row>
    <row r="1550" ht="15.75" customHeight="1">
      <c r="A1550" s="530"/>
      <c r="B1550" s="143" t="s">
        <v>45</v>
      </c>
      <c r="C1550" s="298" t="s">
        <v>7029</v>
      </c>
      <c r="D1550" s="299" t="s">
        <v>7030</v>
      </c>
      <c r="E1550" s="290">
        <v>0.0</v>
      </c>
      <c r="F1550" s="290">
        <v>0.0</v>
      </c>
      <c r="G1550" s="290" t="s">
        <v>86</v>
      </c>
      <c r="H1550" s="299" t="s">
        <v>7030</v>
      </c>
      <c r="I1550" s="117" t="s">
        <v>7031</v>
      </c>
      <c r="J1550" s="293"/>
      <c r="K1550" s="293"/>
      <c r="L1550" s="293"/>
      <c r="M1550" s="263"/>
      <c r="N1550" s="290">
        <v>0.0</v>
      </c>
      <c r="O1550" s="395">
        <v>0.0</v>
      </c>
      <c r="P1550" s="294"/>
      <c r="Q1550" s="294"/>
      <c r="R1550" s="294"/>
      <c r="S1550" s="263"/>
      <c r="T1550" s="263"/>
      <c r="U1550" s="263"/>
      <c r="V1550" s="263"/>
      <c r="W1550" s="263"/>
      <c r="X1550" s="263"/>
      <c r="Y1550" s="295"/>
      <c r="Z1550" s="296">
        <v>0.75</v>
      </c>
      <c r="AA1550" s="290" t="s">
        <v>298</v>
      </c>
      <c r="AB1550" s="71" t="s">
        <v>7032</v>
      </c>
      <c r="AC1550" s="559"/>
      <c r="AD1550" s="72" t="s">
        <v>99</v>
      </c>
      <c r="AE1550" s="73" t="str">
        <f t="shared" si="57"/>
        <v>12</v>
      </c>
      <c r="AF1550" s="74">
        <v>0.47</v>
      </c>
      <c r="AG1550" s="75">
        <f>AF1550*0.48+AF1550</f>
        <v>0.6956</v>
      </c>
      <c r="AH1550" s="74">
        <f t="shared" si="2"/>
        <v>-0.675</v>
      </c>
      <c r="AI1550" s="74">
        <f t="shared" si="9"/>
        <v>0.658</v>
      </c>
      <c r="AJ1550" s="41">
        <f t="shared" si="3"/>
        <v>0.3733333333</v>
      </c>
      <c r="AK1550" s="500"/>
      <c r="AL1550" s="500"/>
      <c r="AM1550" s="500"/>
      <c r="AN1550" s="500"/>
      <c r="AO1550" s="500"/>
      <c r="AP1550" s="500"/>
      <c r="AQ1550" s="500"/>
      <c r="AR1550" s="500"/>
    </row>
    <row r="1551" ht="15.75" customHeight="1">
      <c r="A1551" s="530"/>
      <c r="B1551" s="143" t="s">
        <v>45</v>
      </c>
      <c r="C1551" s="298" t="s">
        <v>7033</v>
      </c>
      <c r="D1551" s="299" t="s">
        <v>7034</v>
      </c>
      <c r="E1551" s="290">
        <v>0.0</v>
      </c>
      <c r="F1551" s="290">
        <v>0.0</v>
      </c>
      <c r="G1551" s="290" t="s">
        <v>86</v>
      </c>
      <c r="H1551" s="299" t="s">
        <v>7034</v>
      </c>
      <c r="I1551" s="117" t="s">
        <v>7035</v>
      </c>
      <c r="J1551" s="293"/>
      <c r="K1551" s="293"/>
      <c r="L1551" s="293"/>
      <c r="M1551" s="263"/>
      <c r="N1551" s="290">
        <v>0.0</v>
      </c>
      <c r="O1551" s="395">
        <v>0.0</v>
      </c>
      <c r="P1551" s="294"/>
      <c r="Q1551" s="294"/>
      <c r="R1551" s="294"/>
      <c r="S1551" s="263"/>
      <c r="T1551" s="263"/>
      <c r="U1551" s="263"/>
      <c r="V1551" s="263"/>
      <c r="W1551" s="263"/>
      <c r="X1551" s="263"/>
      <c r="Y1551" s="295"/>
      <c r="Z1551" s="296">
        <v>1.15</v>
      </c>
      <c r="AA1551" s="290" t="s">
        <v>298</v>
      </c>
      <c r="AB1551" s="71" t="s">
        <v>7036</v>
      </c>
      <c r="AC1551" s="559"/>
      <c r="AD1551" s="72" t="s">
        <v>99</v>
      </c>
      <c r="AE1551" s="73" t="str">
        <f t="shared" si="57"/>
        <v>12</v>
      </c>
      <c r="AF1551" s="74">
        <v>0.76</v>
      </c>
      <c r="AG1551" s="75">
        <f>AF1551*0.45+AF1551</f>
        <v>1.102</v>
      </c>
      <c r="AH1551" s="74">
        <f t="shared" si="2"/>
        <v>-1.035</v>
      </c>
      <c r="AI1551" s="74">
        <f t="shared" si="9"/>
        <v>1.064</v>
      </c>
      <c r="AJ1551" s="41">
        <f t="shared" si="3"/>
        <v>0.3391304348</v>
      </c>
      <c r="AK1551" s="500"/>
      <c r="AL1551" s="500"/>
      <c r="AM1551" s="500"/>
      <c r="AN1551" s="500"/>
      <c r="AO1551" s="500"/>
      <c r="AP1551" s="500"/>
      <c r="AQ1551" s="500"/>
      <c r="AR1551" s="500"/>
    </row>
    <row r="1552" ht="15.75" customHeight="1">
      <c r="A1552" s="287"/>
      <c r="B1552" s="148" t="s">
        <v>45</v>
      </c>
      <c r="C1552" s="347" t="s">
        <v>7037</v>
      </c>
      <c r="D1552" s="87" t="s">
        <v>7038</v>
      </c>
      <c r="E1552" s="300">
        <v>1.0</v>
      </c>
      <c r="F1552" s="300">
        <v>0.0</v>
      </c>
      <c r="G1552" s="300" t="s">
        <v>47</v>
      </c>
      <c r="H1552" s="87" t="s">
        <v>7038</v>
      </c>
      <c r="I1552" s="230" t="s">
        <v>7039</v>
      </c>
      <c r="J1552" s="302"/>
      <c r="K1552" s="302"/>
      <c r="L1552" s="302"/>
      <c r="M1552" s="255"/>
      <c r="N1552" s="300">
        <v>1.0</v>
      </c>
      <c r="O1552" s="398">
        <v>1000.0</v>
      </c>
      <c r="P1552" s="303"/>
      <c r="Q1552" s="303"/>
      <c r="R1552" s="303"/>
      <c r="S1552" s="255"/>
      <c r="T1552" s="255"/>
      <c r="U1552" s="255"/>
      <c r="V1552" s="255"/>
      <c r="W1552" s="255"/>
      <c r="X1552" s="255"/>
      <c r="Y1552" s="277"/>
      <c r="Z1552" s="304">
        <v>0.85</v>
      </c>
      <c r="AA1552" s="300" t="s">
        <v>298</v>
      </c>
      <c r="AB1552" s="84" t="s">
        <v>7040</v>
      </c>
      <c r="AC1552" s="560"/>
      <c r="AD1552" s="54" t="s">
        <v>199</v>
      </c>
      <c r="AE1552" s="85" t="str">
        <f t="shared" si="57"/>
        <v>24</v>
      </c>
      <c r="AF1552" s="55">
        <v>0.54</v>
      </c>
      <c r="AG1552" s="56">
        <f t="shared" ref="AG1552:AG1554" si="200">AF1552*0.46+AF1552</f>
        <v>0.7884</v>
      </c>
      <c r="AH1552" s="55">
        <f t="shared" si="2"/>
        <v>-0.765</v>
      </c>
      <c r="AI1552" s="55">
        <f t="shared" si="9"/>
        <v>0.756</v>
      </c>
      <c r="AJ1552" s="41">
        <f t="shared" si="3"/>
        <v>0.3647058824</v>
      </c>
      <c r="AK1552" s="501"/>
      <c r="AL1552" s="501"/>
      <c r="AM1552" s="501"/>
      <c r="AN1552" s="501"/>
      <c r="AO1552" s="501"/>
      <c r="AP1552" s="501"/>
      <c r="AQ1552" s="501"/>
      <c r="AR1552" s="501"/>
    </row>
    <row r="1553" ht="15.75" customHeight="1">
      <c r="A1553" s="287"/>
      <c r="B1553" s="148" t="s">
        <v>45</v>
      </c>
      <c r="C1553" s="347" t="s">
        <v>7041</v>
      </c>
      <c r="D1553" s="87" t="s">
        <v>7042</v>
      </c>
      <c r="E1553" s="300">
        <v>1.0</v>
      </c>
      <c r="F1553" s="300">
        <v>0.0</v>
      </c>
      <c r="G1553" s="300" t="s">
        <v>47</v>
      </c>
      <c r="H1553" s="87" t="s">
        <v>7042</v>
      </c>
      <c r="I1553" s="230" t="s">
        <v>7043</v>
      </c>
      <c r="J1553" s="302"/>
      <c r="K1553" s="302"/>
      <c r="L1553" s="302"/>
      <c r="M1553" s="255"/>
      <c r="N1553" s="300">
        <v>1.0</v>
      </c>
      <c r="O1553" s="398">
        <v>1000.0</v>
      </c>
      <c r="P1553" s="303"/>
      <c r="Q1553" s="303"/>
      <c r="R1553" s="303"/>
      <c r="S1553" s="255"/>
      <c r="T1553" s="255"/>
      <c r="U1553" s="255"/>
      <c r="V1553" s="255"/>
      <c r="W1553" s="255"/>
      <c r="X1553" s="255"/>
      <c r="Y1553" s="277"/>
      <c r="Z1553" s="304">
        <v>0.85</v>
      </c>
      <c r="AA1553" s="300" t="s">
        <v>298</v>
      </c>
      <c r="AB1553" s="84" t="s">
        <v>7044</v>
      </c>
      <c r="AC1553" s="560"/>
      <c r="AD1553" s="54" t="s">
        <v>199</v>
      </c>
      <c r="AE1553" s="85" t="str">
        <f t="shared" si="57"/>
        <v>24</v>
      </c>
      <c r="AF1553" s="55">
        <v>0.54</v>
      </c>
      <c r="AG1553" s="56">
        <f t="shared" si="200"/>
        <v>0.7884</v>
      </c>
      <c r="AH1553" s="55">
        <f t="shared" si="2"/>
        <v>-0.765</v>
      </c>
      <c r="AI1553" s="55">
        <f t="shared" si="9"/>
        <v>0.756</v>
      </c>
      <c r="AJ1553" s="41">
        <f t="shared" si="3"/>
        <v>0.3647058824</v>
      </c>
      <c r="AK1553" s="501"/>
      <c r="AL1553" s="501"/>
      <c r="AM1553" s="501"/>
      <c r="AN1553" s="501"/>
      <c r="AO1553" s="501"/>
      <c r="AP1553" s="501"/>
      <c r="AQ1553" s="501"/>
      <c r="AR1553" s="501"/>
    </row>
    <row r="1554" ht="15.75" customHeight="1">
      <c r="A1554" s="287"/>
      <c r="B1554" s="148" t="s">
        <v>45</v>
      </c>
      <c r="C1554" s="347" t="s">
        <v>7045</v>
      </c>
      <c r="D1554" s="87" t="s">
        <v>7046</v>
      </c>
      <c r="E1554" s="300">
        <v>1.0</v>
      </c>
      <c r="F1554" s="300">
        <v>0.0</v>
      </c>
      <c r="G1554" s="300" t="s">
        <v>47</v>
      </c>
      <c r="H1554" s="87" t="s">
        <v>7046</v>
      </c>
      <c r="I1554" s="230" t="s">
        <v>7047</v>
      </c>
      <c r="J1554" s="302"/>
      <c r="K1554" s="302"/>
      <c r="L1554" s="302"/>
      <c r="M1554" s="255"/>
      <c r="N1554" s="300">
        <v>1.0</v>
      </c>
      <c r="O1554" s="398">
        <v>1000.0</v>
      </c>
      <c r="P1554" s="303"/>
      <c r="Q1554" s="303"/>
      <c r="R1554" s="303"/>
      <c r="S1554" s="255"/>
      <c r="T1554" s="255"/>
      <c r="U1554" s="255"/>
      <c r="V1554" s="255"/>
      <c r="W1554" s="255"/>
      <c r="X1554" s="255"/>
      <c r="Y1554" s="277"/>
      <c r="Z1554" s="304">
        <v>0.85</v>
      </c>
      <c r="AA1554" s="300" t="s">
        <v>298</v>
      </c>
      <c r="AB1554" s="84" t="s">
        <v>7048</v>
      </c>
      <c r="AC1554" s="560"/>
      <c r="AD1554" s="54" t="s">
        <v>199</v>
      </c>
      <c r="AE1554" s="85" t="str">
        <f t="shared" si="57"/>
        <v>24</v>
      </c>
      <c r="AF1554" s="55">
        <v>0.54</v>
      </c>
      <c r="AG1554" s="56">
        <f t="shared" si="200"/>
        <v>0.7884</v>
      </c>
      <c r="AH1554" s="55">
        <f t="shared" si="2"/>
        <v>-0.765</v>
      </c>
      <c r="AI1554" s="55">
        <f t="shared" si="9"/>
        <v>0.756</v>
      </c>
      <c r="AJ1554" s="41">
        <f t="shared" si="3"/>
        <v>0.3647058824</v>
      </c>
      <c r="AK1554" s="501"/>
      <c r="AL1554" s="501"/>
      <c r="AM1554" s="501"/>
      <c r="AN1554" s="501"/>
      <c r="AO1554" s="501"/>
      <c r="AP1554" s="501"/>
      <c r="AQ1554" s="501"/>
      <c r="AR1554" s="501"/>
    </row>
    <row r="1555" ht="15.75" customHeight="1">
      <c r="A1555" s="287"/>
      <c r="B1555" s="148" t="s">
        <v>45</v>
      </c>
      <c r="C1555" s="347" t="s">
        <v>7049</v>
      </c>
      <c r="D1555" s="87" t="s">
        <v>7050</v>
      </c>
      <c r="E1555" s="300">
        <v>1.0</v>
      </c>
      <c r="F1555" s="300">
        <v>0.0</v>
      </c>
      <c r="G1555" s="300" t="s">
        <v>47</v>
      </c>
      <c r="H1555" s="87" t="s">
        <v>7050</v>
      </c>
      <c r="I1555" s="230" t="s">
        <v>7051</v>
      </c>
      <c r="J1555" s="302"/>
      <c r="K1555" s="302"/>
      <c r="L1555" s="302"/>
      <c r="M1555" s="255"/>
      <c r="N1555" s="300">
        <v>1.0</v>
      </c>
      <c r="O1555" s="398">
        <v>1000.0</v>
      </c>
      <c r="P1555" s="303"/>
      <c r="Q1555" s="303"/>
      <c r="R1555" s="303"/>
      <c r="S1555" s="255"/>
      <c r="T1555" s="255"/>
      <c r="U1555" s="255"/>
      <c r="V1555" s="255"/>
      <c r="W1555" s="255"/>
      <c r="X1555" s="255"/>
      <c r="Y1555" s="277"/>
      <c r="Z1555" s="304">
        <v>0.7</v>
      </c>
      <c r="AA1555" s="300" t="s">
        <v>298</v>
      </c>
      <c r="AB1555" s="84" t="s">
        <v>7052</v>
      </c>
      <c r="AC1555" s="560"/>
      <c r="AD1555" s="54" t="s">
        <v>99</v>
      </c>
      <c r="AE1555" s="85" t="str">
        <f t="shared" si="57"/>
        <v>12</v>
      </c>
      <c r="AF1555" s="55">
        <v>0.47</v>
      </c>
      <c r="AG1555" s="56">
        <f t="shared" ref="AG1555:AG1556" si="201">AF1555*0.45+AF1555</f>
        <v>0.6815</v>
      </c>
      <c r="AH1555" s="55">
        <f t="shared" si="2"/>
        <v>-0.63</v>
      </c>
      <c r="AI1555" s="55">
        <f t="shared" si="9"/>
        <v>0.658</v>
      </c>
      <c r="AJ1555" s="41">
        <f t="shared" si="3"/>
        <v>0.3285714286</v>
      </c>
      <c r="AK1555" s="501"/>
      <c r="AL1555" s="501"/>
      <c r="AM1555" s="501"/>
      <c r="AN1555" s="501"/>
      <c r="AO1555" s="501"/>
      <c r="AP1555" s="501"/>
      <c r="AQ1555" s="501"/>
      <c r="AR1555" s="501"/>
    </row>
    <row r="1556" ht="15.75" customHeight="1">
      <c r="A1556" s="287"/>
      <c r="B1556" s="148" t="s">
        <v>45</v>
      </c>
      <c r="C1556" s="347" t="s">
        <v>7053</v>
      </c>
      <c r="D1556" s="87" t="s">
        <v>7054</v>
      </c>
      <c r="E1556" s="300">
        <v>1.0</v>
      </c>
      <c r="F1556" s="300">
        <v>0.0</v>
      </c>
      <c r="G1556" s="300" t="s">
        <v>47</v>
      </c>
      <c r="H1556" s="87" t="s">
        <v>7054</v>
      </c>
      <c r="I1556" s="230" t="s">
        <v>7055</v>
      </c>
      <c r="J1556" s="302"/>
      <c r="K1556" s="302"/>
      <c r="L1556" s="302"/>
      <c r="M1556" s="255"/>
      <c r="N1556" s="300">
        <v>1.0</v>
      </c>
      <c r="O1556" s="398">
        <v>1000.0</v>
      </c>
      <c r="P1556" s="303"/>
      <c r="Q1556" s="303"/>
      <c r="R1556" s="303"/>
      <c r="S1556" s="255"/>
      <c r="T1556" s="255"/>
      <c r="U1556" s="255"/>
      <c r="V1556" s="255"/>
      <c r="W1556" s="255"/>
      <c r="X1556" s="255"/>
      <c r="Y1556" s="277"/>
      <c r="Z1556" s="304">
        <v>0.7</v>
      </c>
      <c r="AA1556" s="300" t="s">
        <v>298</v>
      </c>
      <c r="AB1556" s="84" t="s">
        <v>7056</v>
      </c>
      <c r="AC1556" s="560"/>
      <c r="AD1556" s="54" t="s">
        <v>99</v>
      </c>
      <c r="AE1556" s="85" t="str">
        <f t="shared" si="57"/>
        <v>12</v>
      </c>
      <c r="AF1556" s="55">
        <v>0.47</v>
      </c>
      <c r="AG1556" s="56">
        <f t="shared" si="201"/>
        <v>0.6815</v>
      </c>
      <c r="AH1556" s="55">
        <f t="shared" si="2"/>
        <v>-0.63</v>
      </c>
      <c r="AI1556" s="55">
        <f t="shared" si="9"/>
        <v>0.658</v>
      </c>
      <c r="AJ1556" s="41">
        <f t="shared" si="3"/>
        <v>0.3285714286</v>
      </c>
      <c r="AK1556" s="501"/>
      <c r="AL1556" s="501"/>
      <c r="AM1556" s="501"/>
      <c r="AN1556" s="501"/>
      <c r="AO1556" s="501"/>
      <c r="AP1556" s="501"/>
      <c r="AQ1556" s="501"/>
      <c r="AR1556" s="501"/>
    </row>
    <row r="1557" ht="15.75" customHeight="1">
      <c r="A1557" s="287"/>
      <c r="B1557" s="148" t="s">
        <v>45</v>
      </c>
      <c r="C1557" s="347" t="s">
        <v>7057</v>
      </c>
      <c r="D1557" s="87" t="s">
        <v>7058</v>
      </c>
      <c r="E1557" s="300">
        <v>1.0</v>
      </c>
      <c r="F1557" s="300">
        <v>0.0</v>
      </c>
      <c r="G1557" s="300" t="s">
        <v>47</v>
      </c>
      <c r="H1557" s="87" t="s">
        <v>7058</v>
      </c>
      <c r="I1557" s="230" t="s">
        <v>7059</v>
      </c>
      <c r="J1557" s="302"/>
      <c r="K1557" s="302"/>
      <c r="L1557" s="302"/>
      <c r="M1557" s="255"/>
      <c r="N1557" s="300">
        <v>1.0</v>
      </c>
      <c r="O1557" s="398">
        <v>1000.0</v>
      </c>
      <c r="P1557" s="303"/>
      <c r="Q1557" s="303"/>
      <c r="R1557" s="303"/>
      <c r="S1557" s="255"/>
      <c r="T1557" s="255"/>
      <c r="U1557" s="255"/>
      <c r="V1557" s="255"/>
      <c r="W1557" s="255"/>
      <c r="X1557" s="255"/>
      <c r="Y1557" s="277"/>
      <c r="Z1557" s="304">
        <v>2.45</v>
      </c>
      <c r="AA1557" s="300" t="s">
        <v>167</v>
      </c>
      <c r="AB1557" s="84" t="s">
        <v>7060</v>
      </c>
      <c r="AC1557" s="560"/>
      <c r="AD1557" s="54" t="s">
        <v>1011</v>
      </c>
      <c r="AE1557" s="85" t="str">
        <f t="shared" si="57"/>
        <v>8</v>
      </c>
      <c r="AF1557" s="55">
        <v>1.75</v>
      </c>
      <c r="AG1557" s="56">
        <f>AF1557*0.37+AF1557</f>
        <v>2.3975</v>
      </c>
      <c r="AH1557" s="55">
        <f t="shared" si="2"/>
        <v>-2.205</v>
      </c>
      <c r="AI1557" s="55">
        <f t="shared" si="9"/>
        <v>2.45</v>
      </c>
      <c r="AJ1557" s="41">
        <f t="shared" si="3"/>
        <v>0.2857142857</v>
      </c>
      <c r="AK1557" s="501"/>
      <c r="AL1557" s="501"/>
      <c r="AM1557" s="501"/>
      <c r="AN1557" s="501"/>
      <c r="AO1557" s="501"/>
      <c r="AP1557" s="501"/>
      <c r="AQ1557" s="501"/>
      <c r="AR1557" s="501"/>
    </row>
    <row r="1558" ht="15.75" customHeight="1">
      <c r="A1558" s="287"/>
      <c r="B1558" s="148" t="s">
        <v>45</v>
      </c>
      <c r="C1558" s="347" t="s">
        <v>7061</v>
      </c>
      <c r="D1558" s="87" t="s">
        <v>7062</v>
      </c>
      <c r="E1558" s="300">
        <v>1.0</v>
      </c>
      <c r="F1558" s="300">
        <v>0.0</v>
      </c>
      <c r="G1558" s="300" t="s">
        <v>47</v>
      </c>
      <c r="H1558" s="87" t="s">
        <v>7063</v>
      </c>
      <c r="I1558" s="230" t="s">
        <v>7064</v>
      </c>
      <c r="J1558" s="302"/>
      <c r="K1558" s="302"/>
      <c r="L1558" s="302"/>
      <c r="M1558" s="255"/>
      <c r="N1558" s="300">
        <v>1.0</v>
      </c>
      <c r="O1558" s="398">
        <v>1000.0</v>
      </c>
      <c r="P1558" s="303"/>
      <c r="Q1558" s="303"/>
      <c r="R1558" s="303"/>
      <c r="S1558" s="255"/>
      <c r="T1558" s="255"/>
      <c r="U1558" s="255"/>
      <c r="V1558" s="255"/>
      <c r="W1558" s="255"/>
      <c r="X1558" s="255"/>
      <c r="Y1558" s="277"/>
      <c r="Z1558" s="304">
        <v>18.0</v>
      </c>
      <c r="AA1558" s="300" t="s">
        <v>97</v>
      </c>
      <c r="AB1558" s="84" t="s">
        <v>7065</v>
      </c>
      <c r="AC1558" s="560"/>
      <c r="AD1558" s="54" t="s">
        <v>91</v>
      </c>
      <c r="AE1558" s="85" t="str">
        <f t="shared" si="57"/>
        <v>1</v>
      </c>
      <c r="AF1558" s="55">
        <v>15.0</v>
      </c>
      <c r="AG1558" s="56">
        <f t="shared" ref="AG1558:AG1559" si="202">AF1558*0.2+AF1558</f>
        <v>18</v>
      </c>
      <c r="AH1558" s="55">
        <f t="shared" si="2"/>
        <v>-16.2</v>
      </c>
      <c r="AI1558" s="55">
        <f t="shared" si="9"/>
        <v>21</v>
      </c>
      <c r="AJ1558" s="41">
        <f t="shared" si="3"/>
        <v>0.1666666667</v>
      </c>
      <c r="AK1558" s="501"/>
      <c r="AL1558" s="501"/>
      <c r="AM1558" s="501"/>
      <c r="AN1558" s="501"/>
      <c r="AO1558" s="501"/>
      <c r="AP1558" s="501"/>
      <c r="AQ1558" s="501"/>
      <c r="AR1558" s="501"/>
    </row>
    <row r="1559" ht="15.75" customHeight="1">
      <c r="A1559" s="287"/>
      <c r="B1559" s="148" t="s">
        <v>45</v>
      </c>
      <c r="C1559" s="347" t="s">
        <v>7066</v>
      </c>
      <c r="D1559" s="87" t="s">
        <v>7067</v>
      </c>
      <c r="E1559" s="300">
        <v>1.0</v>
      </c>
      <c r="F1559" s="300">
        <v>0.0</v>
      </c>
      <c r="G1559" s="300" t="s">
        <v>47</v>
      </c>
      <c r="H1559" s="87" t="s">
        <v>7067</v>
      </c>
      <c r="I1559" s="230" t="s">
        <v>7068</v>
      </c>
      <c r="J1559" s="302"/>
      <c r="K1559" s="302"/>
      <c r="L1559" s="302"/>
      <c r="M1559" s="255"/>
      <c r="N1559" s="300">
        <v>1.0</v>
      </c>
      <c r="O1559" s="398">
        <v>1000.0</v>
      </c>
      <c r="P1559" s="303"/>
      <c r="Q1559" s="303"/>
      <c r="R1559" s="303"/>
      <c r="S1559" s="255"/>
      <c r="T1559" s="255"/>
      <c r="U1559" s="255"/>
      <c r="V1559" s="255"/>
      <c r="W1559" s="255"/>
      <c r="X1559" s="255"/>
      <c r="Y1559" s="277"/>
      <c r="Z1559" s="304">
        <v>2.49</v>
      </c>
      <c r="AA1559" s="300" t="s">
        <v>187</v>
      </c>
      <c r="AB1559" s="53" t="s">
        <v>7069</v>
      </c>
      <c r="AC1559" s="560"/>
      <c r="AD1559" s="54" t="s">
        <v>99</v>
      </c>
      <c r="AE1559" s="85" t="str">
        <f t="shared" si="57"/>
        <v>12</v>
      </c>
      <c r="AF1559" s="55">
        <v>1.67</v>
      </c>
      <c r="AG1559" s="56">
        <f t="shared" si="202"/>
        <v>2.004</v>
      </c>
      <c r="AH1559" s="55">
        <f t="shared" si="2"/>
        <v>-2.241</v>
      </c>
      <c r="AI1559" s="55">
        <f t="shared" si="9"/>
        <v>2.338</v>
      </c>
      <c r="AJ1559" s="41">
        <f t="shared" si="3"/>
        <v>0.3293172691</v>
      </c>
      <c r="AK1559" s="501"/>
      <c r="AL1559" s="501"/>
      <c r="AM1559" s="501"/>
      <c r="AN1559" s="501"/>
      <c r="AO1559" s="501"/>
      <c r="AP1559" s="501"/>
      <c r="AQ1559" s="501"/>
      <c r="AR1559" s="501"/>
    </row>
    <row r="1560" ht="15.75" customHeight="1">
      <c r="A1560" s="530"/>
      <c r="B1560" s="143" t="s">
        <v>45</v>
      </c>
      <c r="C1560" s="298" t="s">
        <v>7070</v>
      </c>
      <c r="D1560" s="62" t="s">
        <v>7071</v>
      </c>
      <c r="E1560" s="290">
        <v>0.0</v>
      </c>
      <c r="F1560" s="290">
        <v>0.0</v>
      </c>
      <c r="G1560" s="290" t="s">
        <v>86</v>
      </c>
      <c r="H1560" s="62" t="s">
        <v>7071</v>
      </c>
      <c r="I1560" s="117" t="s">
        <v>7072</v>
      </c>
      <c r="J1560" s="293"/>
      <c r="K1560" s="293"/>
      <c r="L1560" s="293"/>
      <c r="M1560" s="263"/>
      <c r="N1560" s="290">
        <v>0.0</v>
      </c>
      <c r="O1560" s="395">
        <v>0.0</v>
      </c>
      <c r="P1560" s="294"/>
      <c r="Q1560" s="294"/>
      <c r="R1560" s="294"/>
      <c r="S1560" s="263"/>
      <c r="T1560" s="263"/>
      <c r="U1560" s="263"/>
      <c r="V1560" s="263"/>
      <c r="W1560" s="263"/>
      <c r="X1560" s="263"/>
      <c r="Y1560" s="295"/>
      <c r="Z1560" s="296">
        <v>2.85</v>
      </c>
      <c r="AA1560" s="290" t="s">
        <v>167</v>
      </c>
      <c r="AB1560" s="71" t="s">
        <v>7073</v>
      </c>
      <c r="AC1560" s="559"/>
      <c r="AD1560" s="72" t="s">
        <v>92</v>
      </c>
      <c r="AE1560" s="73" t="str">
        <f t="shared" si="57"/>
        <v>6</v>
      </c>
      <c r="AF1560" s="74">
        <v>2.04</v>
      </c>
      <c r="AG1560" s="75">
        <f t="shared" ref="AG1560:AG1566" si="203">AF1560*0.35+AF1560</f>
        <v>2.754</v>
      </c>
      <c r="AH1560" s="74">
        <f t="shared" si="2"/>
        <v>-2.565</v>
      </c>
      <c r="AI1560" s="74">
        <f t="shared" si="9"/>
        <v>2.856</v>
      </c>
      <c r="AJ1560" s="41">
        <f t="shared" si="3"/>
        <v>0.2842105263</v>
      </c>
      <c r="AK1560" s="500"/>
      <c r="AL1560" s="500"/>
      <c r="AM1560" s="500"/>
      <c r="AN1560" s="500"/>
      <c r="AO1560" s="500"/>
      <c r="AP1560" s="500"/>
      <c r="AQ1560" s="500"/>
      <c r="AR1560" s="500"/>
    </row>
    <row r="1561" ht="15.75" customHeight="1">
      <c r="A1561" s="530"/>
      <c r="B1561" s="143" t="s">
        <v>45</v>
      </c>
      <c r="C1561" s="298" t="s">
        <v>7074</v>
      </c>
      <c r="D1561" s="62" t="s">
        <v>7075</v>
      </c>
      <c r="E1561" s="290">
        <v>0.0</v>
      </c>
      <c r="F1561" s="290">
        <v>0.0</v>
      </c>
      <c r="G1561" s="290" t="s">
        <v>86</v>
      </c>
      <c r="H1561" s="62" t="s">
        <v>7075</v>
      </c>
      <c r="I1561" s="117" t="s">
        <v>7076</v>
      </c>
      <c r="J1561" s="293"/>
      <c r="K1561" s="293"/>
      <c r="L1561" s="293"/>
      <c r="M1561" s="263"/>
      <c r="N1561" s="290">
        <v>0.0</v>
      </c>
      <c r="O1561" s="395">
        <v>0.0</v>
      </c>
      <c r="P1561" s="294"/>
      <c r="Q1561" s="294"/>
      <c r="R1561" s="294"/>
      <c r="S1561" s="263"/>
      <c r="T1561" s="263"/>
      <c r="U1561" s="263"/>
      <c r="V1561" s="263"/>
      <c r="W1561" s="263"/>
      <c r="X1561" s="263"/>
      <c r="Y1561" s="295"/>
      <c r="Z1561" s="296">
        <v>2.85</v>
      </c>
      <c r="AA1561" s="290" t="s">
        <v>167</v>
      </c>
      <c r="AB1561" s="71" t="s">
        <v>7077</v>
      </c>
      <c r="AC1561" s="559"/>
      <c r="AD1561" s="72" t="s">
        <v>92</v>
      </c>
      <c r="AE1561" s="73" t="str">
        <f t="shared" si="57"/>
        <v>6</v>
      </c>
      <c r="AF1561" s="74">
        <v>2.04</v>
      </c>
      <c r="AG1561" s="75">
        <f t="shared" si="203"/>
        <v>2.754</v>
      </c>
      <c r="AH1561" s="74">
        <f t="shared" si="2"/>
        <v>-2.565</v>
      </c>
      <c r="AI1561" s="74">
        <f t="shared" si="9"/>
        <v>2.856</v>
      </c>
      <c r="AJ1561" s="41">
        <f t="shared" si="3"/>
        <v>0.2842105263</v>
      </c>
      <c r="AK1561" s="500"/>
      <c r="AL1561" s="500"/>
      <c r="AM1561" s="500"/>
      <c r="AN1561" s="500"/>
      <c r="AO1561" s="500"/>
      <c r="AP1561" s="500"/>
      <c r="AQ1561" s="500"/>
      <c r="AR1561" s="500"/>
    </row>
    <row r="1562" ht="15.75" customHeight="1">
      <c r="A1562" s="530"/>
      <c r="B1562" s="143" t="s">
        <v>45</v>
      </c>
      <c r="C1562" s="298" t="s">
        <v>7078</v>
      </c>
      <c r="D1562" s="62" t="s">
        <v>7079</v>
      </c>
      <c r="E1562" s="290">
        <v>0.0</v>
      </c>
      <c r="F1562" s="290">
        <v>0.0</v>
      </c>
      <c r="G1562" s="290" t="s">
        <v>86</v>
      </c>
      <c r="H1562" s="62" t="s">
        <v>7079</v>
      </c>
      <c r="I1562" s="117" t="s">
        <v>7080</v>
      </c>
      <c r="J1562" s="293"/>
      <c r="K1562" s="293"/>
      <c r="L1562" s="293"/>
      <c r="M1562" s="263"/>
      <c r="N1562" s="290">
        <v>0.0</v>
      </c>
      <c r="O1562" s="395">
        <v>0.0</v>
      </c>
      <c r="P1562" s="294"/>
      <c r="Q1562" s="294"/>
      <c r="R1562" s="294"/>
      <c r="S1562" s="263"/>
      <c r="T1562" s="263"/>
      <c r="U1562" s="263"/>
      <c r="V1562" s="263"/>
      <c r="W1562" s="263"/>
      <c r="X1562" s="263"/>
      <c r="Y1562" s="295"/>
      <c r="Z1562" s="296">
        <v>2.85</v>
      </c>
      <c r="AA1562" s="290" t="s">
        <v>167</v>
      </c>
      <c r="AB1562" s="71" t="s">
        <v>7081</v>
      </c>
      <c r="AC1562" s="559"/>
      <c r="AD1562" s="72" t="s">
        <v>92</v>
      </c>
      <c r="AE1562" s="73" t="str">
        <f t="shared" si="57"/>
        <v>6</v>
      </c>
      <c r="AF1562" s="74">
        <v>2.04</v>
      </c>
      <c r="AG1562" s="75">
        <f t="shared" si="203"/>
        <v>2.754</v>
      </c>
      <c r="AH1562" s="74">
        <f t="shared" si="2"/>
        <v>-2.565</v>
      </c>
      <c r="AI1562" s="74">
        <f t="shared" si="9"/>
        <v>2.856</v>
      </c>
      <c r="AJ1562" s="41">
        <f t="shared" si="3"/>
        <v>0.2842105263</v>
      </c>
      <c r="AK1562" s="500"/>
      <c r="AL1562" s="500"/>
      <c r="AM1562" s="500"/>
      <c r="AN1562" s="500"/>
      <c r="AO1562" s="500"/>
      <c r="AP1562" s="500"/>
      <c r="AQ1562" s="500"/>
      <c r="AR1562" s="500"/>
    </row>
    <row r="1563" ht="15.75" customHeight="1">
      <c r="A1563" s="287"/>
      <c r="B1563" s="148" t="s">
        <v>45</v>
      </c>
      <c r="C1563" s="347" t="s">
        <v>7082</v>
      </c>
      <c r="D1563" s="45" t="s">
        <v>7083</v>
      </c>
      <c r="E1563" s="300">
        <v>1.0</v>
      </c>
      <c r="F1563" s="300">
        <v>0.0</v>
      </c>
      <c r="G1563" s="300" t="s">
        <v>47</v>
      </c>
      <c r="H1563" s="45" t="s">
        <v>7083</v>
      </c>
      <c r="I1563" s="230" t="s">
        <v>7084</v>
      </c>
      <c r="J1563" s="302"/>
      <c r="K1563" s="302"/>
      <c r="L1563" s="302"/>
      <c r="M1563" s="255"/>
      <c r="N1563" s="300">
        <v>1.0</v>
      </c>
      <c r="O1563" s="398">
        <v>1000.0</v>
      </c>
      <c r="P1563" s="303"/>
      <c r="Q1563" s="303"/>
      <c r="R1563" s="303"/>
      <c r="S1563" s="255"/>
      <c r="T1563" s="255"/>
      <c r="U1563" s="255"/>
      <c r="V1563" s="255"/>
      <c r="W1563" s="255"/>
      <c r="X1563" s="255"/>
      <c r="Y1563" s="277"/>
      <c r="Z1563" s="304">
        <v>2.85</v>
      </c>
      <c r="AA1563" s="300" t="s">
        <v>167</v>
      </c>
      <c r="AB1563" s="84" t="s">
        <v>7085</v>
      </c>
      <c r="AC1563" s="560"/>
      <c r="AD1563" s="54" t="s">
        <v>92</v>
      </c>
      <c r="AE1563" s="85" t="str">
        <f t="shared" si="57"/>
        <v>6</v>
      </c>
      <c r="AF1563" s="55">
        <v>2.04</v>
      </c>
      <c r="AG1563" s="56">
        <f t="shared" si="203"/>
        <v>2.754</v>
      </c>
      <c r="AH1563" s="55">
        <f t="shared" si="2"/>
        <v>-2.565</v>
      </c>
      <c r="AI1563" s="55">
        <f t="shared" si="9"/>
        <v>2.856</v>
      </c>
      <c r="AJ1563" s="41">
        <f t="shared" si="3"/>
        <v>0.2842105263</v>
      </c>
      <c r="AK1563" s="501"/>
      <c r="AL1563" s="501"/>
      <c r="AM1563" s="501"/>
      <c r="AN1563" s="501"/>
      <c r="AO1563" s="501"/>
      <c r="AP1563" s="501"/>
      <c r="AQ1563" s="501"/>
      <c r="AR1563" s="501"/>
    </row>
    <row r="1564" ht="15.75" customHeight="1">
      <c r="A1564" s="287"/>
      <c r="B1564" s="148" t="s">
        <v>45</v>
      </c>
      <c r="C1564" s="347" t="s">
        <v>7086</v>
      </c>
      <c r="D1564" s="45" t="s">
        <v>7087</v>
      </c>
      <c r="E1564" s="300">
        <v>1.0</v>
      </c>
      <c r="F1564" s="300">
        <v>0.0</v>
      </c>
      <c r="G1564" s="300" t="s">
        <v>47</v>
      </c>
      <c r="H1564" s="45" t="s">
        <v>7087</v>
      </c>
      <c r="I1564" s="230" t="s">
        <v>7088</v>
      </c>
      <c r="J1564" s="302"/>
      <c r="K1564" s="302"/>
      <c r="L1564" s="302"/>
      <c r="M1564" s="255"/>
      <c r="N1564" s="300">
        <v>1.0</v>
      </c>
      <c r="O1564" s="398">
        <v>1000.0</v>
      </c>
      <c r="P1564" s="303"/>
      <c r="Q1564" s="303"/>
      <c r="R1564" s="303"/>
      <c r="S1564" s="255"/>
      <c r="T1564" s="255"/>
      <c r="U1564" s="255"/>
      <c r="V1564" s="255"/>
      <c r="W1564" s="255"/>
      <c r="X1564" s="255"/>
      <c r="Y1564" s="277"/>
      <c r="Z1564" s="304">
        <v>2.85</v>
      </c>
      <c r="AA1564" s="300" t="s">
        <v>167</v>
      </c>
      <c r="AB1564" s="84" t="s">
        <v>7089</v>
      </c>
      <c r="AC1564" s="560"/>
      <c r="AD1564" s="54" t="s">
        <v>92</v>
      </c>
      <c r="AE1564" s="85" t="str">
        <f t="shared" si="57"/>
        <v>6</v>
      </c>
      <c r="AF1564" s="55">
        <v>2.04</v>
      </c>
      <c r="AG1564" s="56">
        <f t="shared" si="203"/>
        <v>2.754</v>
      </c>
      <c r="AH1564" s="55">
        <f t="shared" si="2"/>
        <v>-2.565</v>
      </c>
      <c r="AI1564" s="55">
        <f t="shared" si="9"/>
        <v>2.856</v>
      </c>
      <c r="AJ1564" s="41">
        <f t="shared" si="3"/>
        <v>0.2842105263</v>
      </c>
      <c r="AK1564" s="501"/>
      <c r="AL1564" s="501"/>
      <c r="AM1564" s="501"/>
      <c r="AN1564" s="501"/>
      <c r="AO1564" s="501"/>
      <c r="AP1564" s="501"/>
      <c r="AQ1564" s="501"/>
      <c r="AR1564" s="501"/>
    </row>
    <row r="1565" ht="15.75" customHeight="1">
      <c r="A1565" s="287"/>
      <c r="B1565" s="148" t="s">
        <v>45</v>
      </c>
      <c r="C1565" s="347" t="s">
        <v>7090</v>
      </c>
      <c r="D1565" s="45" t="s">
        <v>7091</v>
      </c>
      <c r="E1565" s="300">
        <v>1.0</v>
      </c>
      <c r="F1565" s="300">
        <v>0.0</v>
      </c>
      <c r="G1565" s="300" t="s">
        <v>47</v>
      </c>
      <c r="H1565" s="45" t="s">
        <v>7091</v>
      </c>
      <c r="I1565" s="230" t="s">
        <v>7092</v>
      </c>
      <c r="J1565" s="302"/>
      <c r="K1565" s="302"/>
      <c r="L1565" s="302"/>
      <c r="M1565" s="255"/>
      <c r="N1565" s="300">
        <v>1.0</v>
      </c>
      <c r="O1565" s="398">
        <v>1000.0</v>
      </c>
      <c r="P1565" s="303"/>
      <c r="Q1565" s="303"/>
      <c r="R1565" s="303"/>
      <c r="S1565" s="255"/>
      <c r="T1565" s="255"/>
      <c r="U1565" s="255"/>
      <c r="V1565" s="255"/>
      <c r="W1565" s="255"/>
      <c r="X1565" s="255"/>
      <c r="Y1565" s="277"/>
      <c r="Z1565" s="304">
        <v>2.85</v>
      </c>
      <c r="AA1565" s="300" t="s">
        <v>167</v>
      </c>
      <c r="AB1565" s="84" t="s">
        <v>7093</v>
      </c>
      <c r="AC1565" s="560"/>
      <c r="AD1565" s="54" t="s">
        <v>92</v>
      </c>
      <c r="AE1565" s="85" t="str">
        <f t="shared" si="57"/>
        <v>6</v>
      </c>
      <c r="AF1565" s="55">
        <v>2.04</v>
      </c>
      <c r="AG1565" s="56">
        <f t="shared" si="203"/>
        <v>2.754</v>
      </c>
      <c r="AH1565" s="55">
        <f t="shared" si="2"/>
        <v>-2.565</v>
      </c>
      <c r="AI1565" s="55">
        <f t="shared" si="9"/>
        <v>2.856</v>
      </c>
      <c r="AJ1565" s="41">
        <f t="shared" si="3"/>
        <v>0.2842105263</v>
      </c>
      <c r="AK1565" s="501"/>
      <c r="AL1565" s="501"/>
      <c r="AM1565" s="501"/>
      <c r="AN1565" s="501"/>
      <c r="AO1565" s="501"/>
      <c r="AP1565" s="501"/>
      <c r="AQ1565" s="501"/>
      <c r="AR1565" s="501"/>
    </row>
    <row r="1566" ht="15.75" customHeight="1">
      <c r="A1566" s="287"/>
      <c r="B1566" s="148" t="s">
        <v>45</v>
      </c>
      <c r="C1566" s="347" t="s">
        <v>7094</v>
      </c>
      <c r="D1566" s="45" t="s">
        <v>7095</v>
      </c>
      <c r="E1566" s="300">
        <v>1.0</v>
      </c>
      <c r="F1566" s="300">
        <v>0.0</v>
      </c>
      <c r="G1566" s="300" t="s">
        <v>47</v>
      </c>
      <c r="H1566" s="45" t="s">
        <v>7095</v>
      </c>
      <c r="I1566" s="230" t="s">
        <v>7096</v>
      </c>
      <c r="J1566" s="302"/>
      <c r="K1566" s="302"/>
      <c r="L1566" s="302"/>
      <c r="M1566" s="255"/>
      <c r="N1566" s="300">
        <v>1.0</v>
      </c>
      <c r="O1566" s="398">
        <v>1000.0</v>
      </c>
      <c r="P1566" s="303"/>
      <c r="Q1566" s="303"/>
      <c r="R1566" s="303"/>
      <c r="S1566" s="255"/>
      <c r="T1566" s="255"/>
      <c r="U1566" s="255"/>
      <c r="V1566" s="255"/>
      <c r="W1566" s="255"/>
      <c r="X1566" s="255"/>
      <c r="Y1566" s="277"/>
      <c r="Z1566" s="304">
        <v>2.85</v>
      </c>
      <c r="AA1566" s="300" t="s">
        <v>167</v>
      </c>
      <c r="AB1566" s="84" t="s">
        <v>7097</v>
      </c>
      <c r="AC1566" s="560"/>
      <c r="AD1566" s="54" t="s">
        <v>92</v>
      </c>
      <c r="AE1566" s="85" t="str">
        <f t="shared" si="57"/>
        <v>6</v>
      </c>
      <c r="AF1566" s="55">
        <v>2.04</v>
      </c>
      <c r="AG1566" s="56">
        <f t="shared" si="203"/>
        <v>2.754</v>
      </c>
      <c r="AH1566" s="55">
        <f t="shared" si="2"/>
        <v>-2.565</v>
      </c>
      <c r="AI1566" s="55">
        <f t="shared" si="9"/>
        <v>2.856</v>
      </c>
      <c r="AJ1566" s="41">
        <f t="shared" si="3"/>
        <v>0.2842105263</v>
      </c>
      <c r="AK1566" s="501"/>
      <c r="AL1566" s="501"/>
      <c r="AM1566" s="501"/>
      <c r="AN1566" s="501"/>
      <c r="AO1566" s="501"/>
      <c r="AP1566" s="501"/>
      <c r="AQ1566" s="501"/>
      <c r="AR1566" s="501"/>
    </row>
    <row r="1567" ht="15.75" customHeight="1">
      <c r="A1567" s="195"/>
      <c r="B1567" s="148" t="s">
        <v>45</v>
      </c>
      <c r="C1567" s="219" t="s">
        <v>7098</v>
      </c>
      <c r="D1567" s="129" t="s">
        <v>7099</v>
      </c>
      <c r="E1567" s="42">
        <v>1.0</v>
      </c>
      <c r="F1567" s="42">
        <v>0.0</v>
      </c>
      <c r="G1567" s="42" t="s">
        <v>47</v>
      </c>
      <c r="H1567" s="129" t="s">
        <v>7099</v>
      </c>
      <c r="I1567" s="47" t="s">
        <v>7100</v>
      </c>
      <c r="J1567" s="48"/>
      <c r="K1567" s="48"/>
      <c r="L1567" s="48"/>
      <c r="M1567" s="43"/>
      <c r="N1567" s="42">
        <v>1.0</v>
      </c>
      <c r="O1567" s="49">
        <v>1000.0</v>
      </c>
      <c r="P1567" s="50"/>
      <c r="Q1567" s="50"/>
      <c r="R1567" s="50"/>
      <c r="S1567" s="43"/>
      <c r="T1567" s="43"/>
      <c r="U1567" s="43"/>
      <c r="V1567" s="43"/>
      <c r="W1567" s="43"/>
      <c r="X1567" s="43"/>
      <c r="Y1567" s="51"/>
      <c r="Z1567" s="52">
        <v>2.29</v>
      </c>
      <c r="AA1567" s="42" t="s">
        <v>167</v>
      </c>
      <c r="AB1567" s="84" t="s">
        <v>7101</v>
      </c>
      <c r="AC1567" s="54" t="s">
        <v>2476</v>
      </c>
      <c r="AD1567" s="54" t="s">
        <v>2497</v>
      </c>
      <c r="AE1567" s="85" t="str">
        <f t="shared" si="57"/>
        <v>18</v>
      </c>
      <c r="AF1567" s="55">
        <v>1.53</v>
      </c>
      <c r="AG1567" s="56">
        <f t="shared" ref="AG1567:AG1581" si="204">AF1567*0.405+AF1567</f>
        <v>2.14965</v>
      </c>
      <c r="AH1567" s="55">
        <f t="shared" si="2"/>
        <v>-2.061</v>
      </c>
      <c r="AI1567" s="55">
        <f t="shared" si="9"/>
        <v>2.142</v>
      </c>
      <c r="AJ1567" s="41">
        <f t="shared" si="3"/>
        <v>0.3318777293</v>
      </c>
      <c r="AK1567" s="55"/>
      <c r="AL1567" s="55"/>
      <c r="AM1567" s="55"/>
      <c r="AN1567" s="55"/>
      <c r="AO1567" s="55"/>
      <c r="AP1567" s="55"/>
      <c r="AQ1567" s="55"/>
      <c r="AR1567" s="55"/>
    </row>
    <row r="1568" ht="15.75" customHeight="1">
      <c r="A1568" s="195"/>
      <c r="B1568" s="148" t="s">
        <v>45</v>
      </c>
      <c r="C1568" s="219" t="s">
        <v>7102</v>
      </c>
      <c r="D1568" s="129" t="s">
        <v>7103</v>
      </c>
      <c r="E1568" s="42">
        <v>1.0</v>
      </c>
      <c r="F1568" s="42">
        <v>0.0</v>
      </c>
      <c r="G1568" s="42" t="s">
        <v>47</v>
      </c>
      <c r="H1568" s="129" t="s">
        <v>7103</v>
      </c>
      <c r="I1568" s="47" t="s">
        <v>7104</v>
      </c>
      <c r="J1568" s="48"/>
      <c r="K1568" s="48"/>
      <c r="L1568" s="48"/>
      <c r="M1568" s="43"/>
      <c r="N1568" s="42">
        <v>1.0</v>
      </c>
      <c r="O1568" s="49">
        <v>1000.0</v>
      </c>
      <c r="P1568" s="50"/>
      <c r="Q1568" s="50"/>
      <c r="R1568" s="50"/>
      <c r="S1568" s="43"/>
      <c r="T1568" s="43"/>
      <c r="U1568" s="43"/>
      <c r="V1568" s="43"/>
      <c r="W1568" s="43"/>
      <c r="X1568" s="43"/>
      <c r="Y1568" s="51"/>
      <c r="Z1568" s="52">
        <v>2.29</v>
      </c>
      <c r="AA1568" s="42" t="s">
        <v>167</v>
      </c>
      <c r="AB1568" s="84" t="s">
        <v>7105</v>
      </c>
      <c r="AC1568" s="54" t="s">
        <v>2476</v>
      </c>
      <c r="AD1568" s="54" t="s">
        <v>2497</v>
      </c>
      <c r="AE1568" s="85" t="str">
        <f t="shared" si="57"/>
        <v>18</v>
      </c>
      <c r="AF1568" s="55">
        <v>1.53</v>
      </c>
      <c r="AG1568" s="56">
        <f t="shared" si="204"/>
        <v>2.14965</v>
      </c>
      <c r="AH1568" s="55">
        <f t="shared" si="2"/>
        <v>-2.061</v>
      </c>
      <c r="AI1568" s="55">
        <f t="shared" si="9"/>
        <v>2.142</v>
      </c>
      <c r="AJ1568" s="41">
        <f t="shared" si="3"/>
        <v>0.3318777293</v>
      </c>
      <c r="AK1568" s="55"/>
      <c r="AL1568" s="55"/>
      <c r="AM1568" s="55"/>
      <c r="AN1568" s="55"/>
      <c r="AO1568" s="55"/>
      <c r="AP1568" s="55"/>
      <c r="AQ1568" s="55"/>
      <c r="AR1568" s="55"/>
    </row>
    <row r="1569" ht="15.75" customHeight="1">
      <c r="A1569" s="287"/>
      <c r="B1569" s="148" t="s">
        <v>45</v>
      </c>
      <c r="C1569" s="347" t="s">
        <v>7106</v>
      </c>
      <c r="D1569" s="87" t="s">
        <v>7107</v>
      </c>
      <c r="E1569" s="300">
        <v>1.0</v>
      </c>
      <c r="F1569" s="300">
        <v>0.0</v>
      </c>
      <c r="G1569" s="300" t="s">
        <v>47</v>
      </c>
      <c r="H1569" s="87" t="s">
        <v>7107</v>
      </c>
      <c r="I1569" s="47" t="s">
        <v>7108</v>
      </c>
      <c r="J1569" s="302"/>
      <c r="K1569" s="302"/>
      <c r="L1569" s="302"/>
      <c r="M1569" s="255"/>
      <c r="N1569" s="300">
        <v>1.0</v>
      </c>
      <c r="O1569" s="398">
        <v>1000.0</v>
      </c>
      <c r="P1569" s="303"/>
      <c r="Q1569" s="303"/>
      <c r="R1569" s="303"/>
      <c r="S1569" s="255"/>
      <c r="T1569" s="255"/>
      <c r="U1569" s="255"/>
      <c r="V1569" s="255"/>
      <c r="W1569" s="255"/>
      <c r="X1569" s="255"/>
      <c r="Y1569" s="277"/>
      <c r="Z1569" s="304">
        <v>1.59</v>
      </c>
      <c r="AA1569" s="300" t="s">
        <v>1712</v>
      </c>
      <c r="AB1569" s="84" t="s">
        <v>7109</v>
      </c>
      <c r="AC1569" s="54" t="s">
        <v>7110</v>
      </c>
      <c r="AD1569" s="54" t="s">
        <v>99</v>
      </c>
      <c r="AE1569" s="85" t="str">
        <f t="shared" si="57"/>
        <v>12</v>
      </c>
      <c r="AF1569" s="55">
        <v>1.05</v>
      </c>
      <c r="AG1569" s="56">
        <f t="shared" si="204"/>
        <v>1.47525</v>
      </c>
      <c r="AH1569" s="55">
        <f t="shared" si="2"/>
        <v>-1.431</v>
      </c>
      <c r="AI1569" s="55">
        <f t="shared" si="9"/>
        <v>1.47</v>
      </c>
      <c r="AJ1569" s="41">
        <f t="shared" si="3"/>
        <v>0.3396226415</v>
      </c>
      <c r="AK1569" s="501"/>
      <c r="AL1569" s="501"/>
      <c r="AM1569" s="501"/>
      <c r="AN1569" s="501"/>
      <c r="AO1569" s="501"/>
      <c r="AP1569" s="501"/>
      <c r="AQ1569" s="501"/>
      <c r="AR1569" s="501"/>
    </row>
    <row r="1570" ht="15.75" customHeight="1">
      <c r="A1570" s="287"/>
      <c r="B1570" s="148" t="s">
        <v>45</v>
      </c>
      <c r="C1570" s="347" t="s">
        <v>7111</v>
      </c>
      <c r="D1570" s="87" t="s">
        <v>7112</v>
      </c>
      <c r="E1570" s="300">
        <v>1.0</v>
      </c>
      <c r="F1570" s="300">
        <v>0.0</v>
      </c>
      <c r="G1570" s="300" t="s">
        <v>47</v>
      </c>
      <c r="H1570" s="87" t="s">
        <v>7113</v>
      </c>
      <c r="I1570" s="230" t="s">
        <v>7114</v>
      </c>
      <c r="J1570" s="302"/>
      <c r="K1570" s="302"/>
      <c r="L1570" s="302"/>
      <c r="M1570" s="255"/>
      <c r="N1570" s="300">
        <v>1.0</v>
      </c>
      <c r="O1570" s="398">
        <v>1000.0</v>
      </c>
      <c r="P1570" s="303"/>
      <c r="Q1570" s="303"/>
      <c r="R1570" s="303"/>
      <c r="S1570" s="255"/>
      <c r="T1570" s="255"/>
      <c r="U1570" s="255"/>
      <c r="V1570" s="255"/>
      <c r="W1570" s="255"/>
      <c r="X1570" s="255"/>
      <c r="Y1570" s="277"/>
      <c r="Z1570" s="304">
        <v>2.35</v>
      </c>
      <c r="AA1570" s="300" t="s">
        <v>268</v>
      </c>
      <c r="AB1570" s="84" t="s">
        <v>7115</v>
      </c>
      <c r="AC1570" s="54" t="s">
        <v>7116</v>
      </c>
      <c r="AD1570" s="54" t="s">
        <v>92</v>
      </c>
      <c r="AE1570" s="85" t="str">
        <f t="shared" si="57"/>
        <v>6</v>
      </c>
      <c r="AF1570" s="55">
        <v>1.54</v>
      </c>
      <c r="AG1570" s="56">
        <f t="shared" si="204"/>
        <v>2.1637</v>
      </c>
      <c r="AH1570" s="55">
        <f t="shared" si="2"/>
        <v>-2.115</v>
      </c>
      <c r="AI1570" s="55">
        <f t="shared" si="9"/>
        <v>2.156</v>
      </c>
      <c r="AJ1570" s="41">
        <f t="shared" si="3"/>
        <v>0.3446808511</v>
      </c>
      <c r="AK1570" s="501"/>
      <c r="AL1570" s="501"/>
      <c r="AM1570" s="501"/>
      <c r="AN1570" s="501"/>
      <c r="AO1570" s="501"/>
      <c r="AP1570" s="501"/>
      <c r="AQ1570" s="501"/>
      <c r="AR1570" s="501"/>
    </row>
    <row r="1571" ht="15.75" customHeight="1">
      <c r="A1571" s="287"/>
      <c r="B1571" s="148" t="s">
        <v>45</v>
      </c>
      <c r="C1571" s="347" t="s">
        <v>7117</v>
      </c>
      <c r="D1571" s="87" t="s">
        <v>7118</v>
      </c>
      <c r="E1571" s="300">
        <v>1.0</v>
      </c>
      <c r="F1571" s="300">
        <v>0.0</v>
      </c>
      <c r="G1571" s="300" t="s">
        <v>47</v>
      </c>
      <c r="H1571" s="87" t="s">
        <v>7119</v>
      </c>
      <c r="I1571" s="230" t="s">
        <v>7120</v>
      </c>
      <c r="J1571" s="302"/>
      <c r="K1571" s="302"/>
      <c r="L1571" s="302"/>
      <c r="M1571" s="255"/>
      <c r="N1571" s="300">
        <v>1.0</v>
      </c>
      <c r="O1571" s="398">
        <v>1000.0</v>
      </c>
      <c r="P1571" s="303"/>
      <c r="Q1571" s="303"/>
      <c r="R1571" s="303"/>
      <c r="S1571" s="255"/>
      <c r="T1571" s="255"/>
      <c r="U1571" s="255"/>
      <c r="V1571" s="255"/>
      <c r="W1571" s="255"/>
      <c r="X1571" s="255"/>
      <c r="Y1571" s="277"/>
      <c r="Z1571" s="304">
        <v>3.19</v>
      </c>
      <c r="AA1571" s="300" t="s">
        <v>268</v>
      </c>
      <c r="AB1571" s="84" t="s">
        <v>7121</v>
      </c>
      <c r="AC1571" s="54" t="s">
        <v>7122</v>
      </c>
      <c r="AD1571" s="54" t="s">
        <v>92</v>
      </c>
      <c r="AE1571" s="85" t="str">
        <f t="shared" si="57"/>
        <v>6</v>
      </c>
      <c r="AF1571" s="55">
        <v>2.11</v>
      </c>
      <c r="AG1571" s="56">
        <f t="shared" si="204"/>
        <v>2.96455</v>
      </c>
      <c r="AH1571" s="55">
        <f t="shared" si="2"/>
        <v>-2.871</v>
      </c>
      <c r="AI1571" s="55">
        <f t="shared" si="9"/>
        <v>2.954</v>
      </c>
      <c r="AJ1571" s="41">
        <f t="shared" si="3"/>
        <v>0.3385579937</v>
      </c>
      <c r="AK1571" s="501"/>
      <c r="AL1571" s="501"/>
      <c r="AM1571" s="501"/>
      <c r="AN1571" s="501"/>
      <c r="AO1571" s="501"/>
      <c r="AP1571" s="501"/>
      <c r="AQ1571" s="501"/>
      <c r="AR1571" s="501"/>
    </row>
    <row r="1572" ht="15.75" customHeight="1">
      <c r="A1572" s="530"/>
      <c r="B1572" s="143" t="s">
        <v>45</v>
      </c>
      <c r="C1572" s="298" t="s">
        <v>7123</v>
      </c>
      <c r="D1572" s="299" t="s">
        <v>7124</v>
      </c>
      <c r="E1572" s="290">
        <v>0.0</v>
      </c>
      <c r="F1572" s="290">
        <v>0.0</v>
      </c>
      <c r="G1572" s="290" t="s">
        <v>86</v>
      </c>
      <c r="H1572" s="299" t="s">
        <v>7124</v>
      </c>
      <c r="I1572" s="117" t="s">
        <v>7125</v>
      </c>
      <c r="J1572" s="293"/>
      <c r="K1572" s="293"/>
      <c r="L1572" s="293"/>
      <c r="M1572" s="263"/>
      <c r="N1572" s="290">
        <v>0.0</v>
      </c>
      <c r="O1572" s="395">
        <v>0.0</v>
      </c>
      <c r="P1572" s="294"/>
      <c r="Q1572" s="294"/>
      <c r="R1572" s="294"/>
      <c r="S1572" s="263"/>
      <c r="T1572" s="263"/>
      <c r="U1572" s="263"/>
      <c r="V1572" s="263"/>
      <c r="W1572" s="263"/>
      <c r="X1572" s="263"/>
      <c r="Y1572" s="295"/>
      <c r="Z1572" s="296">
        <v>0.39</v>
      </c>
      <c r="AA1572" s="290" t="s">
        <v>97</v>
      </c>
      <c r="AB1572" s="71" t="s">
        <v>7126</v>
      </c>
      <c r="AC1572" s="72" t="s">
        <v>7127</v>
      </c>
      <c r="AD1572" s="72" t="s">
        <v>99</v>
      </c>
      <c r="AE1572" s="73" t="str">
        <f t="shared" si="57"/>
        <v>12</v>
      </c>
      <c r="AF1572" s="74">
        <v>0.24</v>
      </c>
      <c r="AG1572" s="75">
        <f t="shared" si="204"/>
        <v>0.3372</v>
      </c>
      <c r="AH1572" s="74">
        <f t="shared" si="2"/>
        <v>-0.351</v>
      </c>
      <c r="AI1572" s="74">
        <f t="shared" si="9"/>
        <v>0.336</v>
      </c>
      <c r="AJ1572" s="41">
        <f t="shared" si="3"/>
        <v>0.3846153846</v>
      </c>
      <c r="AK1572" s="500"/>
      <c r="AL1572" s="500"/>
      <c r="AM1572" s="500"/>
      <c r="AN1572" s="500"/>
      <c r="AO1572" s="500"/>
      <c r="AP1572" s="500"/>
      <c r="AQ1572" s="500"/>
      <c r="AR1572" s="500"/>
    </row>
    <row r="1573" ht="15.75" customHeight="1">
      <c r="A1573" s="530"/>
      <c r="B1573" s="143" t="s">
        <v>45</v>
      </c>
      <c r="C1573" s="298" t="s">
        <v>7128</v>
      </c>
      <c r="D1573" s="299" t="s">
        <v>7129</v>
      </c>
      <c r="E1573" s="290">
        <v>0.0</v>
      </c>
      <c r="F1573" s="290">
        <v>0.0</v>
      </c>
      <c r="G1573" s="290" t="s">
        <v>86</v>
      </c>
      <c r="H1573" s="299" t="s">
        <v>7129</v>
      </c>
      <c r="I1573" s="117" t="s">
        <v>7130</v>
      </c>
      <c r="J1573" s="293"/>
      <c r="K1573" s="293"/>
      <c r="L1573" s="293"/>
      <c r="M1573" s="263"/>
      <c r="N1573" s="290">
        <v>0.0</v>
      </c>
      <c r="O1573" s="395">
        <v>0.0</v>
      </c>
      <c r="P1573" s="294"/>
      <c r="Q1573" s="294"/>
      <c r="R1573" s="294"/>
      <c r="S1573" s="263"/>
      <c r="T1573" s="263"/>
      <c r="U1573" s="263"/>
      <c r="V1573" s="263"/>
      <c r="W1573" s="263"/>
      <c r="X1573" s="263"/>
      <c r="Y1573" s="295"/>
      <c r="Z1573" s="296">
        <v>1.09</v>
      </c>
      <c r="AA1573" s="290" t="s">
        <v>111</v>
      </c>
      <c r="AB1573" s="71" t="s">
        <v>7131</v>
      </c>
      <c r="AC1573" s="72" t="s">
        <v>7132</v>
      </c>
      <c r="AD1573" s="72" t="s">
        <v>99</v>
      </c>
      <c r="AE1573" s="73" t="str">
        <f t="shared" si="57"/>
        <v>12</v>
      </c>
      <c r="AF1573" s="74">
        <v>0.72</v>
      </c>
      <c r="AG1573" s="75">
        <f t="shared" si="204"/>
        <v>1.0116</v>
      </c>
      <c r="AH1573" s="74">
        <f t="shared" si="2"/>
        <v>-0.981</v>
      </c>
      <c r="AI1573" s="74">
        <f t="shared" si="9"/>
        <v>1.008</v>
      </c>
      <c r="AJ1573" s="41">
        <f t="shared" si="3"/>
        <v>0.3394495413</v>
      </c>
      <c r="AK1573" s="500"/>
      <c r="AL1573" s="500"/>
      <c r="AM1573" s="500"/>
      <c r="AN1573" s="500"/>
      <c r="AO1573" s="500"/>
      <c r="AP1573" s="500"/>
      <c r="AQ1573" s="500"/>
      <c r="AR1573" s="500"/>
    </row>
    <row r="1574" ht="15.75" customHeight="1">
      <c r="A1574" s="287"/>
      <c r="B1574" s="148" t="s">
        <v>45</v>
      </c>
      <c r="C1574" s="347" t="s">
        <v>7133</v>
      </c>
      <c r="D1574" s="87" t="s">
        <v>7134</v>
      </c>
      <c r="E1574" s="300">
        <v>1.0</v>
      </c>
      <c r="F1574" s="300">
        <v>0.0</v>
      </c>
      <c r="G1574" s="300" t="s">
        <v>47</v>
      </c>
      <c r="H1574" s="87" t="s">
        <v>7134</v>
      </c>
      <c r="I1574" s="230" t="s">
        <v>7135</v>
      </c>
      <c r="J1574" s="302"/>
      <c r="K1574" s="302"/>
      <c r="L1574" s="302"/>
      <c r="M1574" s="255"/>
      <c r="N1574" s="300">
        <v>1.0</v>
      </c>
      <c r="O1574" s="398">
        <v>1000.0</v>
      </c>
      <c r="P1574" s="303"/>
      <c r="Q1574" s="303"/>
      <c r="R1574" s="303"/>
      <c r="S1574" s="255"/>
      <c r="T1574" s="255"/>
      <c r="U1574" s="255"/>
      <c r="V1574" s="255"/>
      <c r="W1574" s="255"/>
      <c r="X1574" s="255"/>
      <c r="Y1574" s="277"/>
      <c r="Z1574" s="304">
        <v>0.89</v>
      </c>
      <c r="AA1574" s="300" t="s">
        <v>262</v>
      </c>
      <c r="AB1574" s="84" t="s">
        <v>7136</v>
      </c>
      <c r="AC1574" s="54" t="s">
        <v>7137</v>
      </c>
      <c r="AD1574" s="54" t="s">
        <v>99</v>
      </c>
      <c r="AE1574" s="85" t="str">
        <f t="shared" si="57"/>
        <v>12</v>
      </c>
      <c r="AF1574" s="55">
        <v>0.59</v>
      </c>
      <c r="AG1574" s="56">
        <f t="shared" si="204"/>
        <v>0.82895</v>
      </c>
      <c r="AH1574" s="55">
        <f t="shared" si="2"/>
        <v>-0.801</v>
      </c>
      <c r="AI1574" s="55">
        <f t="shared" si="9"/>
        <v>0.826</v>
      </c>
      <c r="AJ1574" s="41">
        <f t="shared" si="3"/>
        <v>0.3370786517</v>
      </c>
      <c r="AK1574" s="501"/>
      <c r="AL1574" s="501"/>
      <c r="AM1574" s="501"/>
      <c r="AN1574" s="501"/>
      <c r="AO1574" s="501"/>
      <c r="AP1574" s="501"/>
      <c r="AQ1574" s="501"/>
      <c r="AR1574" s="501"/>
    </row>
    <row r="1575" ht="15.75" customHeight="1">
      <c r="A1575" s="287"/>
      <c r="B1575" s="148" t="s">
        <v>45</v>
      </c>
      <c r="C1575" s="347" t="s">
        <v>6572</v>
      </c>
      <c r="D1575" s="87" t="s">
        <v>7138</v>
      </c>
      <c r="E1575" s="300">
        <v>1.0</v>
      </c>
      <c r="F1575" s="300">
        <v>0.0</v>
      </c>
      <c r="G1575" s="300" t="s">
        <v>47</v>
      </c>
      <c r="H1575" s="87" t="s">
        <v>7138</v>
      </c>
      <c r="I1575" s="230" t="s">
        <v>7139</v>
      </c>
      <c r="J1575" s="302"/>
      <c r="K1575" s="302"/>
      <c r="L1575" s="302"/>
      <c r="M1575" s="255"/>
      <c r="N1575" s="300">
        <v>1.0</v>
      </c>
      <c r="O1575" s="398">
        <v>1000.0</v>
      </c>
      <c r="P1575" s="303"/>
      <c r="Q1575" s="303"/>
      <c r="R1575" s="303"/>
      <c r="S1575" s="255"/>
      <c r="T1575" s="255"/>
      <c r="U1575" s="255"/>
      <c r="V1575" s="255"/>
      <c r="W1575" s="255"/>
      <c r="X1575" s="255"/>
      <c r="Y1575" s="277"/>
      <c r="Z1575" s="304">
        <v>1.19</v>
      </c>
      <c r="AA1575" s="300" t="s">
        <v>262</v>
      </c>
      <c r="AB1575" s="84" t="s">
        <v>7140</v>
      </c>
      <c r="AC1575" s="54" t="s">
        <v>7141</v>
      </c>
      <c r="AD1575" s="54" t="s">
        <v>99</v>
      </c>
      <c r="AE1575" s="85" t="str">
        <f t="shared" si="57"/>
        <v>12</v>
      </c>
      <c r="AF1575" s="55">
        <v>0.79</v>
      </c>
      <c r="AG1575" s="56">
        <f t="shared" si="204"/>
        <v>1.10995</v>
      </c>
      <c r="AH1575" s="55">
        <f t="shared" si="2"/>
        <v>-1.071</v>
      </c>
      <c r="AI1575" s="55">
        <f t="shared" si="9"/>
        <v>1.106</v>
      </c>
      <c r="AJ1575" s="41">
        <f t="shared" si="3"/>
        <v>0.3361344538</v>
      </c>
      <c r="AK1575" s="501"/>
      <c r="AL1575" s="501"/>
      <c r="AM1575" s="501"/>
      <c r="AN1575" s="501"/>
      <c r="AO1575" s="501"/>
      <c r="AP1575" s="501"/>
      <c r="AQ1575" s="501"/>
      <c r="AR1575" s="501"/>
    </row>
    <row r="1576" ht="15.75" customHeight="1">
      <c r="A1576" s="530"/>
      <c r="B1576" s="143" t="s">
        <v>45</v>
      </c>
      <c r="C1576" s="298" t="s">
        <v>7142</v>
      </c>
      <c r="D1576" s="299" t="s">
        <v>7143</v>
      </c>
      <c r="E1576" s="290">
        <v>0.0</v>
      </c>
      <c r="F1576" s="290">
        <v>0.0</v>
      </c>
      <c r="G1576" s="290" t="s">
        <v>86</v>
      </c>
      <c r="H1576" s="299" t="s">
        <v>7143</v>
      </c>
      <c r="I1576" s="117" t="s">
        <v>7144</v>
      </c>
      <c r="J1576" s="293"/>
      <c r="K1576" s="293"/>
      <c r="L1576" s="293"/>
      <c r="M1576" s="263"/>
      <c r="N1576" s="290">
        <v>0.0</v>
      </c>
      <c r="O1576" s="395">
        <v>0.0</v>
      </c>
      <c r="P1576" s="294"/>
      <c r="Q1576" s="294"/>
      <c r="R1576" s="294"/>
      <c r="S1576" s="263"/>
      <c r="T1576" s="263"/>
      <c r="U1576" s="263"/>
      <c r="V1576" s="263"/>
      <c r="W1576" s="263"/>
      <c r="X1576" s="263"/>
      <c r="Y1576" s="295"/>
      <c r="Z1576" s="296">
        <v>1.05</v>
      </c>
      <c r="AA1576" s="290" t="s">
        <v>262</v>
      </c>
      <c r="AB1576" s="71" t="s">
        <v>7145</v>
      </c>
      <c r="AC1576" s="72" t="s">
        <v>7146</v>
      </c>
      <c r="AD1576" s="72" t="s">
        <v>99</v>
      </c>
      <c r="AE1576" s="73" t="str">
        <f t="shared" si="57"/>
        <v>12</v>
      </c>
      <c r="AF1576" s="74">
        <v>0.69</v>
      </c>
      <c r="AG1576" s="75">
        <f t="shared" si="204"/>
        <v>0.96945</v>
      </c>
      <c r="AH1576" s="74">
        <f t="shared" si="2"/>
        <v>-0.945</v>
      </c>
      <c r="AI1576" s="74">
        <f t="shared" si="9"/>
        <v>0.966</v>
      </c>
      <c r="AJ1576" s="41">
        <f t="shared" si="3"/>
        <v>0.3428571429</v>
      </c>
      <c r="AK1576" s="500"/>
      <c r="AL1576" s="500"/>
      <c r="AM1576" s="500"/>
      <c r="AN1576" s="500"/>
      <c r="AO1576" s="500"/>
      <c r="AP1576" s="500"/>
      <c r="AQ1576" s="500"/>
      <c r="AR1576" s="500"/>
    </row>
    <row r="1577" ht="15.75" customHeight="1">
      <c r="A1577" s="287"/>
      <c r="B1577" s="148" t="s">
        <v>45</v>
      </c>
      <c r="C1577" s="347" t="s">
        <v>7147</v>
      </c>
      <c r="D1577" s="87" t="s">
        <v>7148</v>
      </c>
      <c r="E1577" s="300">
        <v>1.0</v>
      </c>
      <c r="F1577" s="300">
        <v>0.0</v>
      </c>
      <c r="G1577" s="300" t="s">
        <v>47</v>
      </c>
      <c r="H1577" s="87" t="s">
        <v>7148</v>
      </c>
      <c r="I1577" s="230" t="s">
        <v>7149</v>
      </c>
      <c r="J1577" s="302"/>
      <c r="K1577" s="302"/>
      <c r="L1577" s="302"/>
      <c r="M1577" s="255"/>
      <c r="N1577" s="300">
        <v>1.0</v>
      </c>
      <c r="O1577" s="398">
        <v>1000.0</v>
      </c>
      <c r="P1577" s="303"/>
      <c r="Q1577" s="303"/>
      <c r="R1577" s="303"/>
      <c r="S1577" s="255"/>
      <c r="T1577" s="255"/>
      <c r="U1577" s="255"/>
      <c r="V1577" s="255"/>
      <c r="W1577" s="255"/>
      <c r="X1577" s="255"/>
      <c r="Y1577" s="277"/>
      <c r="Z1577" s="304">
        <v>1.09</v>
      </c>
      <c r="AA1577" s="300" t="s">
        <v>262</v>
      </c>
      <c r="AB1577" s="84" t="s">
        <v>7150</v>
      </c>
      <c r="AC1577" s="54" t="s">
        <v>7151</v>
      </c>
      <c r="AD1577" s="54" t="s">
        <v>99</v>
      </c>
      <c r="AE1577" s="85" t="str">
        <f t="shared" si="57"/>
        <v>12</v>
      </c>
      <c r="AF1577" s="55">
        <v>0.72</v>
      </c>
      <c r="AG1577" s="56">
        <f t="shared" si="204"/>
        <v>1.0116</v>
      </c>
      <c r="AH1577" s="55">
        <f t="shared" si="2"/>
        <v>-0.981</v>
      </c>
      <c r="AI1577" s="55">
        <f t="shared" si="9"/>
        <v>1.008</v>
      </c>
      <c r="AJ1577" s="41">
        <f t="shared" si="3"/>
        <v>0.3394495413</v>
      </c>
      <c r="AK1577" s="501"/>
      <c r="AL1577" s="501"/>
      <c r="AM1577" s="501"/>
      <c r="AN1577" s="501"/>
      <c r="AO1577" s="501"/>
      <c r="AP1577" s="501"/>
      <c r="AQ1577" s="501"/>
      <c r="AR1577" s="501"/>
    </row>
    <row r="1578" ht="15.75" customHeight="1">
      <c r="A1578" s="220" t="s">
        <v>600</v>
      </c>
      <c r="B1578" s="148" t="s">
        <v>45</v>
      </c>
      <c r="C1578" s="347" t="s">
        <v>7152</v>
      </c>
      <c r="D1578" s="87" t="s">
        <v>7153</v>
      </c>
      <c r="E1578" s="300">
        <v>1.0</v>
      </c>
      <c r="F1578" s="300">
        <v>0.0</v>
      </c>
      <c r="G1578" s="300" t="s">
        <v>47</v>
      </c>
      <c r="H1578" s="87" t="s">
        <v>7154</v>
      </c>
      <c r="I1578" s="230" t="s">
        <v>7155</v>
      </c>
      <c r="J1578" s="302"/>
      <c r="K1578" s="302"/>
      <c r="L1578" s="302"/>
      <c r="M1578" s="255"/>
      <c r="N1578" s="300">
        <v>1.0</v>
      </c>
      <c r="O1578" s="398">
        <v>1000.0</v>
      </c>
      <c r="P1578" s="303"/>
      <c r="Q1578" s="303"/>
      <c r="R1578" s="303"/>
      <c r="S1578" s="255"/>
      <c r="T1578" s="255"/>
      <c r="U1578" s="255"/>
      <c r="V1578" s="255"/>
      <c r="W1578" s="255"/>
      <c r="X1578" s="255"/>
      <c r="Y1578" s="277"/>
      <c r="Z1578" s="304">
        <v>0.79</v>
      </c>
      <c r="AA1578" s="300" t="s">
        <v>111</v>
      </c>
      <c r="AB1578" s="84" t="s">
        <v>7156</v>
      </c>
      <c r="AC1578" s="54" t="s">
        <v>7157</v>
      </c>
      <c r="AD1578" s="54" t="s">
        <v>99</v>
      </c>
      <c r="AE1578" s="85" t="str">
        <f t="shared" si="57"/>
        <v>12</v>
      </c>
      <c r="AF1578" s="55">
        <v>0.52</v>
      </c>
      <c r="AG1578" s="56">
        <f t="shared" si="204"/>
        <v>0.7306</v>
      </c>
      <c r="AH1578" s="55">
        <f t="shared" si="2"/>
        <v>-0.711</v>
      </c>
      <c r="AI1578" s="55">
        <f t="shared" si="9"/>
        <v>0.728</v>
      </c>
      <c r="AJ1578" s="41">
        <f t="shared" si="3"/>
        <v>0.3417721519</v>
      </c>
      <c r="AK1578" s="501"/>
      <c r="AL1578" s="501"/>
      <c r="AM1578" s="501"/>
      <c r="AN1578" s="501"/>
      <c r="AO1578" s="501"/>
      <c r="AP1578" s="501"/>
      <c r="AQ1578" s="501"/>
      <c r="AR1578" s="501"/>
    </row>
    <row r="1579" ht="15.75" customHeight="1">
      <c r="A1579" s="530"/>
      <c r="B1579" s="143" t="s">
        <v>45</v>
      </c>
      <c r="C1579" s="298" t="s">
        <v>7158</v>
      </c>
      <c r="D1579" s="299" t="s">
        <v>7159</v>
      </c>
      <c r="E1579" s="290">
        <v>0.0</v>
      </c>
      <c r="F1579" s="290">
        <v>0.0</v>
      </c>
      <c r="G1579" s="290" t="s">
        <v>86</v>
      </c>
      <c r="H1579" s="299" t="s">
        <v>7159</v>
      </c>
      <c r="I1579" s="117" t="s">
        <v>7160</v>
      </c>
      <c r="J1579" s="293"/>
      <c r="K1579" s="293"/>
      <c r="L1579" s="293"/>
      <c r="M1579" s="263"/>
      <c r="N1579" s="290">
        <v>0.0</v>
      </c>
      <c r="O1579" s="395">
        <v>0.0</v>
      </c>
      <c r="P1579" s="294"/>
      <c r="Q1579" s="294"/>
      <c r="R1579" s="294"/>
      <c r="S1579" s="263"/>
      <c r="T1579" s="263"/>
      <c r="U1579" s="263"/>
      <c r="V1579" s="263"/>
      <c r="W1579" s="263"/>
      <c r="X1579" s="263"/>
      <c r="Y1579" s="295"/>
      <c r="Z1579" s="296">
        <v>1.49</v>
      </c>
      <c r="AA1579" s="290" t="s">
        <v>111</v>
      </c>
      <c r="AB1579" s="71" t="s">
        <v>7161</v>
      </c>
      <c r="AC1579" s="72" t="s">
        <v>7162</v>
      </c>
      <c r="AD1579" s="72" t="s">
        <v>99</v>
      </c>
      <c r="AE1579" s="73" t="str">
        <f t="shared" si="57"/>
        <v>12</v>
      </c>
      <c r="AF1579" s="296">
        <v>1.0</v>
      </c>
      <c r="AG1579" s="75">
        <f t="shared" si="204"/>
        <v>1.405</v>
      </c>
      <c r="AH1579" s="74">
        <f t="shared" si="2"/>
        <v>-1.341</v>
      </c>
      <c r="AI1579" s="74">
        <f t="shared" si="9"/>
        <v>1.4</v>
      </c>
      <c r="AJ1579" s="41">
        <f t="shared" si="3"/>
        <v>0.3288590604</v>
      </c>
      <c r="AK1579" s="500"/>
      <c r="AL1579" s="500"/>
      <c r="AM1579" s="500"/>
      <c r="AN1579" s="500"/>
      <c r="AO1579" s="500"/>
      <c r="AP1579" s="500"/>
      <c r="AQ1579" s="500"/>
      <c r="AR1579" s="500"/>
    </row>
    <row r="1580" ht="15.75" customHeight="1">
      <c r="A1580" s="287"/>
      <c r="B1580" s="148" t="s">
        <v>45</v>
      </c>
      <c r="C1580" s="347" t="s">
        <v>7163</v>
      </c>
      <c r="D1580" s="87" t="s">
        <v>7164</v>
      </c>
      <c r="E1580" s="300">
        <v>1.0</v>
      </c>
      <c r="F1580" s="300">
        <v>0.0</v>
      </c>
      <c r="G1580" s="300" t="s">
        <v>47</v>
      </c>
      <c r="H1580" s="87" t="s">
        <v>7164</v>
      </c>
      <c r="I1580" s="230" t="s">
        <v>7165</v>
      </c>
      <c r="J1580" s="302"/>
      <c r="K1580" s="302"/>
      <c r="L1580" s="302"/>
      <c r="M1580" s="255"/>
      <c r="N1580" s="300">
        <v>1.0</v>
      </c>
      <c r="O1580" s="398">
        <v>1000.0</v>
      </c>
      <c r="P1580" s="303"/>
      <c r="Q1580" s="303"/>
      <c r="R1580" s="303"/>
      <c r="S1580" s="255"/>
      <c r="T1580" s="255"/>
      <c r="U1580" s="255"/>
      <c r="V1580" s="255"/>
      <c r="W1580" s="255"/>
      <c r="X1580" s="255"/>
      <c r="Y1580" s="277"/>
      <c r="Z1580" s="304">
        <v>1.09</v>
      </c>
      <c r="AA1580" s="300" t="s">
        <v>111</v>
      </c>
      <c r="AB1580" s="84" t="s">
        <v>7166</v>
      </c>
      <c r="AC1580" s="54" t="s">
        <v>7167</v>
      </c>
      <c r="AD1580" s="54" t="s">
        <v>99</v>
      </c>
      <c r="AE1580" s="85" t="str">
        <f t="shared" si="57"/>
        <v>12</v>
      </c>
      <c r="AF1580" s="304">
        <v>0.75</v>
      </c>
      <c r="AG1580" s="56">
        <f t="shared" si="204"/>
        <v>1.05375</v>
      </c>
      <c r="AH1580" s="55">
        <f t="shared" si="2"/>
        <v>-0.981</v>
      </c>
      <c r="AI1580" s="55">
        <f t="shared" si="9"/>
        <v>1.05</v>
      </c>
      <c r="AJ1580" s="41">
        <f t="shared" si="3"/>
        <v>0.3119266055</v>
      </c>
      <c r="AK1580" s="501"/>
      <c r="AL1580" s="501"/>
      <c r="AM1580" s="501"/>
      <c r="AN1580" s="501"/>
      <c r="AO1580" s="501"/>
      <c r="AP1580" s="501"/>
      <c r="AQ1580" s="501"/>
      <c r="AR1580" s="501"/>
    </row>
    <row r="1581" ht="15.75" customHeight="1">
      <c r="A1581" s="287"/>
      <c r="B1581" s="148" t="s">
        <v>45</v>
      </c>
      <c r="C1581" s="347" t="s">
        <v>7168</v>
      </c>
      <c r="D1581" s="87" t="s">
        <v>7169</v>
      </c>
      <c r="E1581" s="300">
        <v>1.0</v>
      </c>
      <c r="F1581" s="300">
        <v>0.0</v>
      </c>
      <c r="G1581" s="300" t="s">
        <v>47</v>
      </c>
      <c r="H1581" s="87" t="s">
        <v>7169</v>
      </c>
      <c r="I1581" s="230" t="s">
        <v>7170</v>
      </c>
      <c r="J1581" s="302"/>
      <c r="K1581" s="302"/>
      <c r="L1581" s="302"/>
      <c r="M1581" s="255"/>
      <c r="N1581" s="300">
        <v>1.0</v>
      </c>
      <c r="O1581" s="398">
        <v>1000.0</v>
      </c>
      <c r="P1581" s="303"/>
      <c r="Q1581" s="303"/>
      <c r="R1581" s="303"/>
      <c r="S1581" s="255"/>
      <c r="T1581" s="255"/>
      <c r="U1581" s="255"/>
      <c r="V1581" s="255"/>
      <c r="W1581" s="255"/>
      <c r="X1581" s="255"/>
      <c r="Y1581" s="277"/>
      <c r="Z1581" s="304">
        <v>2.99</v>
      </c>
      <c r="AA1581" s="300" t="s">
        <v>111</v>
      </c>
      <c r="AB1581" s="84" t="s">
        <v>7171</v>
      </c>
      <c r="AC1581" s="54" t="s">
        <v>7172</v>
      </c>
      <c r="AD1581" s="54" t="s">
        <v>92</v>
      </c>
      <c r="AE1581" s="85" t="str">
        <f t="shared" si="57"/>
        <v>6</v>
      </c>
      <c r="AF1581" s="304">
        <v>2.05</v>
      </c>
      <c r="AG1581" s="56">
        <f t="shared" si="204"/>
        <v>2.88025</v>
      </c>
      <c r="AH1581" s="55">
        <f t="shared" si="2"/>
        <v>-2.691</v>
      </c>
      <c r="AI1581" s="55">
        <f t="shared" si="9"/>
        <v>2.87</v>
      </c>
      <c r="AJ1581" s="41">
        <f t="shared" si="3"/>
        <v>0.3143812709</v>
      </c>
      <c r="AK1581" s="501"/>
      <c r="AL1581" s="501"/>
      <c r="AM1581" s="501"/>
      <c r="AN1581" s="501"/>
      <c r="AO1581" s="501"/>
      <c r="AP1581" s="501"/>
      <c r="AQ1581" s="501"/>
      <c r="AR1581" s="501"/>
    </row>
    <row r="1582" ht="15.75" customHeight="1">
      <c r="A1582" s="287"/>
      <c r="B1582" s="148" t="s">
        <v>45</v>
      </c>
      <c r="C1582" s="347" t="s">
        <v>7173</v>
      </c>
      <c r="D1582" s="87" t="s">
        <v>7174</v>
      </c>
      <c r="E1582" s="300">
        <v>1.0</v>
      </c>
      <c r="F1582" s="300">
        <v>0.0</v>
      </c>
      <c r="G1582" s="300" t="s">
        <v>47</v>
      </c>
      <c r="H1582" s="87" t="s">
        <v>7175</v>
      </c>
      <c r="I1582" s="230" t="s">
        <v>7176</v>
      </c>
      <c r="J1582" s="302"/>
      <c r="K1582" s="302"/>
      <c r="L1582" s="302"/>
      <c r="M1582" s="255"/>
      <c r="N1582" s="300">
        <v>1.0</v>
      </c>
      <c r="O1582" s="398">
        <v>1000.0</v>
      </c>
      <c r="P1582" s="303"/>
      <c r="Q1582" s="303"/>
      <c r="R1582" s="303"/>
      <c r="S1582" s="255"/>
      <c r="T1582" s="255"/>
      <c r="U1582" s="255"/>
      <c r="V1582" s="255"/>
      <c r="W1582" s="255"/>
      <c r="X1582" s="255"/>
      <c r="Y1582" s="277"/>
      <c r="Z1582" s="304">
        <v>1.0</v>
      </c>
      <c r="AA1582" s="300" t="s">
        <v>111</v>
      </c>
      <c r="AB1582" s="84" t="s">
        <v>7177</v>
      </c>
      <c r="AC1582" s="54" t="s">
        <v>7178</v>
      </c>
      <c r="AD1582" s="54" t="s">
        <v>92</v>
      </c>
      <c r="AE1582" s="85" t="str">
        <f t="shared" si="57"/>
        <v>6</v>
      </c>
      <c r="AF1582" s="55">
        <v>0.1</v>
      </c>
      <c r="AG1582" s="56">
        <f>AF1582*7.5+AF1582</f>
        <v>0.85</v>
      </c>
      <c r="AH1582" s="55">
        <f t="shared" si="2"/>
        <v>-0.9</v>
      </c>
      <c r="AI1582" s="55">
        <f t="shared" si="9"/>
        <v>0.14</v>
      </c>
      <c r="AJ1582" s="41">
        <f t="shared" si="3"/>
        <v>0.9</v>
      </c>
      <c r="AK1582" s="501"/>
      <c r="AL1582" s="501"/>
      <c r="AM1582" s="501"/>
      <c r="AN1582" s="501"/>
      <c r="AO1582" s="501"/>
      <c r="AP1582" s="501"/>
      <c r="AQ1582" s="501"/>
      <c r="AR1582" s="501"/>
    </row>
    <row r="1583" ht="15.75" customHeight="1">
      <c r="A1583" s="530"/>
      <c r="B1583" s="143" t="s">
        <v>45</v>
      </c>
      <c r="C1583" s="298" t="s">
        <v>7179</v>
      </c>
      <c r="D1583" s="299" t="s">
        <v>7180</v>
      </c>
      <c r="E1583" s="290">
        <v>0.0</v>
      </c>
      <c r="F1583" s="290">
        <v>0.0</v>
      </c>
      <c r="G1583" s="290" t="s">
        <v>86</v>
      </c>
      <c r="H1583" s="299" t="s">
        <v>7180</v>
      </c>
      <c r="I1583" s="117" t="s">
        <v>7181</v>
      </c>
      <c r="J1583" s="293"/>
      <c r="K1583" s="293"/>
      <c r="L1583" s="293"/>
      <c r="M1583" s="263"/>
      <c r="N1583" s="290">
        <v>0.0</v>
      </c>
      <c r="O1583" s="395">
        <v>0.0</v>
      </c>
      <c r="P1583" s="294"/>
      <c r="Q1583" s="294"/>
      <c r="R1583" s="294"/>
      <c r="S1583" s="263"/>
      <c r="T1583" s="263"/>
      <c r="U1583" s="263"/>
      <c r="V1583" s="263"/>
      <c r="W1583" s="263"/>
      <c r="X1583" s="263"/>
      <c r="Y1583" s="295"/>
      <c r="Z1583" s="296">
        <v>0.65</v>
      </c>
      <c r="AA1583" s="290" t="s">
        <v>187</v>
      </c>
      <c r="AB1583" s="71" t="s">
        <v>7182</v>
      </c>
      <c r="AC1583" s="72" t="s">
        <v>7183</v>
      </c>
      <c r="AD1583" s="72" t="s">
        <v>99</v>
      </c>
      <c r="AE1583" s="73" t="str">
        <f t="shared" si="57"/>
        <v>12</v>
      </c>
      <c r="AF1583" s="74">
        <v>0.42</v>
      </c>
      <c r="AG1583" s="75">
        <f>AF1583*0.405+AF1583</f>
        <v>0.5901</v>
      </c>
      <c r="AH1583" s="74">
        <f t="shared" si="2"/>
        <v>-0.585</v>
      </c>
      <c r="AI1583" s="74">
        <f t="shared" si="9"/>
        <v>0.588</v>
      </c>
      <c r="AJ1583" s="41">
        <f t="shared" si="3"/>
        <v>0.3538461538</v>
      </c>
      <c r="AK1583" s="500"/>
      <c r="AL1583" s="500"/>
      <c r="AM1583" s="500"/>
      <c r="AN1583" s="500"/>
      <c r="AO1583" s="500"/>
      <c r="AP1583" s="500"/>
      <c r="AQ1583" s="500"/>
      <c r="AR1583" s="500"/>
    </row>
    <row r="1584" ht="15.75" customHeight="1">
      <c r="A1584" s="254"/>
      <c r="B1584" s="255" t="s">
        <v>45</v>
      </c>
      <c r="C1584" s="113" t="s">
        <v>7184</v>
      </c>
      <c r="D1584" s="45" t="s">
        <v>7185</v>
      </c>
      <c r="E1584" s="77">
        <v>1.0</v>
      </c>
      <c r="F1584" s="42">
        <v>0.0</v>
      </c>
      <c r="G1584" s="42" t="s">
        <v>47</v>
      </c>
      <c r="H1584" s="45" t="s">
        <v>7186</v>
      </c>
      <c r="I1584" s="47" t="s">
        <v>7187</v>
      </c>
      <c r="J1584" s="48"/>
      <c r="K1584" s="48"/>
      <c r="L1584" s="48"/>
      <c r="M1584" s="43"/>
      <c r="N1584" s="42">
        <v>1.0</v>
      </c>
      <c r="O1584" s="49">
        <v>1000.0</v>
      </c>
      <c r="P1584" s="50"/>
      <c r="Q1584" s="50"/>
      <c r="R1584" s="50"/>
      <c r="S1584" s="43"/>
      <c r="T1584" s="43"/>
      <c r="U1584" s="43"/>
      <c r="V1584" s="43"/>
      <c r="W1584" s="43"/>
      <c r="X1584" s="43"/>
      <c r="Y1584" s="51"/>
      <c r="Z1584" s="52">
        <v>28.0</v>
      </c>
      <c r="AA1584" s="42" t="s">
        <v>97</v>
      </c>
      <c r="AB1584" s="53" t="s">
        <v>7188</v>
      </c>
      <c r="AC1584" s="54" t="s">
        <v>2924</v>
      </c>
      <c r="AD1584" s="54" t="s">
        <v>91</v>
      </c>
      <c r="AE1584" s="55" t="str">
        <f t="shared" si="57"/>
        <v>1</v>
      </c>
      <c r="AF1584" s="55">
        <v>18.0</v>
      </c>
      <c r="AG1584" s="56">
        <f>AF1584*0.389+AF1584</f>
        <v>25.002</v>
      </c>
      <c r="AH1584" s="55">
        <f t="shared" si="2"/>
        <v>-25.2</v>
      </c>
      <c r="AI1584" s="55">
        <f t="shared" si="9"/>
        <v>25.2</v>
      </c>
      <c r="AJ1584" s="41">
        <f t="shared" si="3"/>
        <v>0.3571428571</v>
      </c>
      <c r="AK1584" s="55"/>
      <c r="AL1584" s="55"/>
      <c r="AM1584" s="55"/>
      <c r="AN1584" s="55"/>
      <c r="AO1584" s="55"/>
      <c r="AP1584" s="55"/>
      <c r="AQ1584" s="55"/>
      <c r="AR1584" s="55"/>
    </row>
    <row r="1585" ht="15.75" customHeight="1">
      <c r="A1585" s="287"/>
      <c r="B1585" s="148" t="s">
        <v>45</v>
      </c>
      <c r="C1585" s="347" t="s">
        <v>7189</v>
      </c>
      <c r="D1585" s="87" t="s">
        <v>7190</v>
      </c>
      <c r="E1585" s="300">
        <v>1.0</v>
      </c>
      <c r="F1585" s="300">
        <v>0.0</v>
      </c>
      <c r="G1585" s="300" t="s">
        <v>47</v>
      </c>
      <c r="H1585" s="87" t="s">
        <v>7190</v>
      </c>
      <c r="I1585" s="230" t="s">
        <v>7191</v>
      </c>
      <c r="J1585" s="302"/>
      <c r="K1585" s="302"/>
      <c r="L1585" s="302"/>
      <c r="M1585" s="255"/>
      <c r="N1585" s="300">
        <v>1.0</v>
      </c>
      <c r="O1585" s="398">
        <v>1000.0</v>
      </c>
      <c r="P1585" s="303"/>
      <c r="Q1585" s="303"/>
      <c r="R1585" s="303"/>
      <c r="S1585" s="255"/>
      <c r="T1585" s="255"/>
      <c r="U1585" s="255"/>
      <c r="V1585" s="255"/>
      <c r="W1585" s="255"/>
      <c r="X1585" s="255"/>
      <c r="Y1585" s="277"/>
      <c r="Z1585" s="304">
        <v>2.75</v>
      </c>
      <c r="AA1585" s="300" t="s">
        <v>97</v>
      </c>
      <c r="AB1585" s="84" t="s">
        <v>7192</v>
      </c>
      <c r="AC1585" s="54" t="s">
        <v>7193</v>
      </c>
      <c r="AD1585" s="54" t="s">
        <v>1011</v>
      </c>
      <c r="AE1585" s="85" t="str">
        <f t="shared" si="57"/>
        <v>8</v>
      </c>
      <c r="AF1585" s="55">
        <v>1.6</v>
      </c>
      <c r="AG1585" s="56">
        <f>AF1585*0.56+AF1585</f>
        <v>2.496</v>
      </c>
      <c r="AH1585" s="55">
        <f t="shared" si="2"/>
        <v>-2.475</v>
      </c>
      <c r="AI1585" s="55">
        <f t="shared" si="9"/>
        <v>2.24</v>
      </c>
      <c r="AJ1585" s="41">
        <f t="shared" si="3"/>
        <v>0.4181818182</v>
      </c>
      <c r="AK1585" s="501"/>
      <c r="AL1585" s="501"/>
      <c r="AM1585" s="501"/>
      <c r="AN1585" s="501"/>
      <c r="AO1585" s="501"/>
      <c r="AP1585" s="501"/>
      <c r="AQ1585" s="501"/>
      <c r="AR1585" s="501"/>
    </row>
    <row r="1586" ht="15.75" customHeight="1">
      <c r="A1586" s="287"/>
      <c r="B1586" s="148" t="s">
        <v>45</v>
      </c>
      <c r="C1586" s="347" t="s">
        <v>7194</v>
      </c>
      <c r="D1586" s="87" t="s">
        <v>7195</v>
      </c>
      <c r="E1586" s="300">
        <v>1.0</v>
      </c>
      <c r="F1586" s="300">
        <v>0.0</v>
      </c>
      <c r="G1586" s="300" t="s">
        <v>47</v>
      </c>
      <c r="H1586" s="87" t="s">
        <v>7195</v>
      </c>
      <c r="I1586" s="230" t="s">
        <v>7196</v>
      </c>
      <c r="J1586" s="302"/>
      <c r="K1586" s="302"/>
      <c r="L1586" s="302"/>
      <c r="M1586" s="255"/>
      <c r="N1586" s="300">
        <v>1.0</v>
      </c>
      <c r="O1586" s="398">
        <v>1000.0</v>
      </c>
      <c r="P1586" s="303"/>
      <c r="Q1586" s="303"/>
      <c r="R1586" s="303"/>
      <c r="S1586" s="255"/>
      <c r="T1586" s="255"/>
      <c r="U1586" s="255"/>
      <c r="V1586" s="255"/>
      <c r="W1586" s="255"/>
      <c r="X1586" s="255"/>
      <c r="Y1586" s="277"/>
      <c r="Z1586" s="304">
        <v>1.5</v>
      </c>
      <c r="AA1586" s="300" t="s">
        <v>97</v>
      </c>
      <c r="AB1586" s="84" t="s">
        <v>7197</v>
      </c>
      <c r="AC1586" s="54" t="s">
        <v>7198</v>
      </c>
      <c r="AD1586" s="54" t="s">
        <v>92</v>
      </c>
      <c r="AE1586" s="85" t="str">
        <f t="shared" si="57"/>
        <v>6</v>
      </c>
      <c r="AF1586" s="55">
        <v>0.25</v>
      </c>
      <c r="AG1586" s="56">
        <f t="shared" ref="AG1586:AG1588" si="205">AF1586*6+AF1586</f>
        <v>1.75</v>
      </c>
      <c r="AH1586" s="55">
        <f t="shared" si="2"/>
        <v>-1.35</v>
      </c>
      <c r="AI1586" s="55">
        <f t="shared" si="9"/>
        <v>0.35</v>
      </c>
      <c r="AJ1586" s="41">
        <f t="shared" si="3"/>
        <v>0.8333333333</v>
      </c>
      <c r="AK1586" s="501"/>
      <c r="AL1586" s="501"/>
      <c r="AM1586" s="501"/>
      <c r="AN1586" s="501"/>
      <c r="AO1586" s="501"/>
      <c r="AP1586" s="501"/>
      <c r="AQ1586" s="501"/>
      <c r="AR1586" s="501"/>
    </row>
    <row r="1587" ht="15.75" customHeight="1">
      <c r="A1587" s="530"/>
      <c r="B1587" s="143" t="s">
        <v>45</v>
      </c>
      <c r="C1587" s="298" t="s">
        <v>7199</v>
      </c>
      <c r="D1587" s="299" t="s">
        <v>7200</v>
      </c>
      <c r="E1587" s="290">
        <v>0.0</v>
      </c>
      <c r="F1587" s="290">
        <v>0.0</v>
      </c>
      <c r="G1587" s="290" t="s">
        <v>86</v>
      </c>
      <c r="H1587" s="299" t="s">
        <v>7200</v>
      </c>
      <c r="I1587" s="117" t="s">
        <v>7201</v>
      </c>
      <c r="J1587" s="293"/>
      <c r="K1587" s="293"/>
      <c r="L1587" s="293"/>
      <c r="M1587" s="263"/>
      <c r="N1587" s="290">
        <v>0.0</v>
      </c>
      <c r="O1587" s="395">
        <v>0.0</v>
      </c>
      <c r="P1587" s="294"/>
      <c r="Q1587" s="294"/>
      <c r="R1587" s="294"/>
      <c r="S1587" s="263"/>
      <c r="T1587" s="263"/>
      <c r="U1587" s="263"/>
      <c r="V1587" s="263"/>
      <c r="W1587" s="263"/>
      <c r="X1587" s="263"/>
      <c r="Y1587" s="295"/>
      <c r="Z1587" s="296">
        <v>1.75</v>
      </c>
      <c r="AA1587" s="290" t="s">
        <v>97</v>
      </c>
      <c r="AB1587" s="71" t="s">
        <v>7202</v>
      </c>
      <c r="AC1587" s="72" t="s">
        <v>7203</v>
      </c>
      <c r="AD1587" s="72" t="s">
        <v>92</v>
      </c>
      <c r="AE1587" s="73" t="str">
        <f t="shared" si="57"/>
        <v>6</v>
      </c>
      <c r="AF1587" s="74">
        <v>0.25</v>
      </c>
      <c r="AG1587" s="75">
        <f t="shared" si="205"/>
        <v>1.75</v>
      </c>
      <c r="AH1587" s="74">
        <f t="shared" si="2"/>
        <v>-1.575</v>
      </c>
      <c r="AI1587" s="74">
        <f t="shared" si="9"/>
        <v>0.35</v>
      </c>
      <c r="AJ1587" s="41">
        <f t="shared" si="3"/>
        <v>0.8571428571</v>
      </c>
      <c r="AK1587" s="500"/>
      <c r="AL1587" s="500"/>
      <c r="AM1587" s="500"/>
      <c r="AN1587" s="500"/>
      <c r="AO1587" s="500"/>
      <c r="AP1587" s="500"/>
      <c r="AQ1587" s="500"/>
      <c r="AR1587" s="500"/>
    </row>
    <row r="1588" ht="15.75" customHeight="1">
      <c r="A1588" s="287"/>
      <c r="B1588" s="148" t="s">
        <v>45</v>
      </c>
      <c r="C1588" s="347" t="s">
        <v>7204</v>
      </c>
      <c r="D1588" s="87" t="s">
        <v>7205</v>
      </c>
      <c r="E1588" s="300">
        <v>1.0</v>
      </c>
      <c r="F1588" s="300">
        <v>0.0</v>
      </c>
      <c r="G1588" s="300" t="s">
        <v>47</v>
      </c>
      <c r="H1588" s="87" t="s">
        <v>7206</v>
      </c>
      <c r="I1588" s="230" t="s">
        <v>7207</v>
      </c>
      <c r="J1588" s="302"/>
      <c r="K1588" s="302"/>
      <c r="L1588" s="302"/>
      <c r="M1588" s="255"/>
      <c r="N1588" s="300">
        <v>1.0</v>
      </c>
      <c r="O1588" s="398">
        <v>1000.0</v>
      </c>
      <c r="P1588" s="303"/>
      <c r="Q1588" s="303"/>
      <c r="R1588" s="303"/>
      <c r="S1588" s="255"/>
      <c r="T1588" s="255"/>
      <c r="U1588" s="255"/>
      <c r="V1588" s="255"/>
      <c r="W1588" s="255"/>
      <c r="X1588" s="255"/>
      <c r="Y1588" s="277"/>
      <c r="Z1588" s="304">
        <v>1.75</v>
      </c>
      <c r="AA1588" s="300" t="s">
        <v>97</v>
      </c>
      <c r="AB1588" s="84" t="s">
        <v>7208</v>
      </c>
      <c r="AC1588" s="54" t="s">
        <v>7209</v>
      </c>
      <c r="AD1588" s="54" t="s">
        <v>92</v>
      </c>
      <c r="AE1588" s="85" t="str">
        <f t="shared" si="57"/>
        <v>6</v>
      </c>
      <c r="AF1588" s="55">
        <v>0.25</v>
      </c>
      <c r="AG1588" s="56">
        <f t="shared" si="205"/>
        <v>1.75</v>
      </c>
      <c r="AH1588" s="55">
        <f t="shared" si="2"/>
        <v>-1.575</v>
      </c>
      <c r="AI1588" s="55">
        <f t="shared" si="9"/>
        <v>0.35</v>
      </c>
      <c r="AJ1588" s="41">
        <f t="shared" si="3"/>
        <v>0.8571428571</v>
      </c>
      <c r="AK1588" s="501"/>
      <c r="AL1588" s="501"/>
      <c r="AM1588" s="501"/>
      <c r="AN1588" s="501"/>
      <c r="AO1588" s="501"/>
      <c r="AP1588" s="501"/>
      <c r="AQ1588" s="501"/>
      <c r="AR1588" s="501"/>
    </row>
    <row r="1589" ht="15.75" customHeight="1">
      <c r="A1589" s="530"/>
      <c r="B1589" s="143" t="s">
        <v>45</v>
      </c>
      <c r="C1589" s="298" t="s">
        <v>7210</v>
      </c>
      <c r="D1589" s="299" t="s">
        <v>7211</v>
      </c>
      <c r="E1589" s="290">
        <v>0.0</v>
      </c>
      <c r="F1589" s="290">
        <v>0.0</v>
      </c>
      <c r="G1589" s="290" t="s">
        <v>86</v>
      </c>
      <c r="H1589" s="299" t="s">
        <v>7211</v>
      </c>
      <c r="I1589" s="117" t="s">
        <v>7212</v>
      </c>
      <c r="J1589" s="293"/>
      <c r="K1589" s="293"/>
      <c r="L1589" s="293"/>
      <c r="M1589" s="263"/>
      <c r="N1589" s="290">
        <v>0.0</v>
      </c>
      <c r="O1589" s="395">
        <v>0.0</v>
      </c>
      <c r="P1589" s="294"/>
      <c r="Q1589" s="294"/>
      <c r="R1589" s="294"/>
      <c r="S1589" s="263"/>
      <c r="T1589" s="263"/>
      <c r="U1589" s="263"/>
      <c r="V1589" s="263"/>
      <c r="W1589" s="263"/>
      <c r="X1589" s="263"/>
      <c r="Y1589" s="295"/>
      <c r="Z1589" s="296">
        <v>1.19</v>
      </c>
      <c r="AA1589" s="290" t="s">
        <v>298</v>
      </c>
      <c r="AB1589" s="71" t="s">
        <v>7213</v>
      </c>
      <c r="AC1589" s="72"/>
      <c r="AD1589" s="72" t="s">
        <v>92</v>
      </c>
      <c r="AE1589" s="73" t="str">
        <f t="shared" si="57"/>
        <v>6</v>
      </c>
      <c r="AF1589" s="74">
        <v>0.7</v>
      </c>
      <c r="AG1589" s="75">
        <f t="shared" ref="AG1589:AG1595" si="206">AF1589*0.5+AF1589</f>
        <v>1.05</v>
      </c>
      <c r="AH1589" s="74">
        <f t="shared" si="2"/>
        <v>-1.071</v>
      </c>
      <c r="AI1589" s="74">
        <f t="shared" si="9"/>
        <v>0.98</v>
      </c>
      <c r="AJ1589" s="41">
        <f t="shared" si="3"/>
        <v>0.4117647059</v>
      </c>
      <c r="AK1589" s="500"/>
      <c r="AL1589" s="500"/>
      <c r="AM1589" s="500"/>
      <c r="AN1589" s="500"/>
      <c r="AO1589" s="500"/>
      <c r="AP1589" s="500"/>
      <c r="AQ1589" s="500"/>
      <c r="AR1589" s="500"/>
    </row>
    <row r="1590" ht="15.75" customHeight="1">
      <c r="A1590" s="530"/>
      <c r="B1590" s="143" t="s">
        <v>45</v>
      </c>
      <c r="C1590" s="298" t="s">
        <v>7214</v>
      </c>
      <c r="D1590" s="299" t="s">
        <v>7215</v>
      </c>
      <c r="E1590" s="290">
        <v>0.0</v>
      </c>
      <c r="F1590" s="290">
        <v>0.0</v>
      </c>
      <c r="G1590" s="290" t="s">
        <v>86</v>
      </c>
      <c r="H1590" s="299" t="s">
        <v>7215</v>
      </c>
      <c r="I1590" s="117" t="s">
        <v>7216</v>
      </c>
      <c r="J1590" s="293"/>
      <c r="K1590" s="293"/>
      <c r="L1590" s="293"/>
      <c r="M1590" s="263"/>
      <c r="N1590" s="290">
        <v>0.0</v>
      </c>
      <c r="O1590" s="395">
        <v>0.0</v>
      </c>
      <c r="P1590" s="294"/>
      <c r="Q1590" s="294"/>
      <c r="R1590" s="294"/>
      <c r="S1590" s="263"/>
      <c r="T1590" s="263"/>
      <c r="U1590" s="263"/>
      <c r="V1590" s="263"/>
      <c r="W1590" s="263"/>
      <c r="X1590" s="263"/>
      <c r="Y1590" s="295"/>
      <c r="Z1590" s="296">
        <v>1.19</v>
      </c>
      <c r="AA1590" s="290" t="s">
        <v>298</v>
      </c>
      <c r="AB1590" s="71" t="s">
        <v>7217</v>
      </c>
      <c r="AC1590" s="72"/>
      <c r="AD1590" s="72" t="s">
        <v>92</v>
      </c>
      <c r="AE1590" s="73" t="str">
        <f t="shared" si="57"/>
        <v>6</v>
      </c>
      <c r="AF1590" s="74">
        <v>0.7</v>
      </c>
      <c r="AG1590" s="75">
        <f t="shared" si="206"/>
        <v>1.05</v>
      </c>
      <c r="AH1590" s="74">
        <f t="shared" si="2"/>
        <v>-1.071</v>
      </c>
      <c r="AI1590" s="74">
        <f t="shared" si="9"/>
        <v>0.98</v>
      </c>
      <c r="AJ1590" s="41">
        <f t="shared" si="3"/>
        <v>0.4117647059</v>
      </c>
      <c r="AK1590" s="500"/>
      <c r="AL1590" s="500"/>
      <c r="AM1590" s="500"/>
      <c r="AN1590" s="500"/>
      <c r="AO1590" s="500"/>
      <c r="AP1590" s="500"/>
      <c r="AQ1590" s="500"/>
      <c r="AR1590" s="500"/>
    </row>
    <row r="1591" ht="15.75" customHeight="1">
      <c r="A1591" s="530"/>
      <c r="B1591" s="143" t="s">
        <v>45</v>
      </c>
      <c r="C1591" s="298" t="s">
        <v>7218</v>
      </c>
      <c r="D1591" s="299" t="s">
        <v>7219</v>
      </c>
      <c r="E1591" s="290">
        <v>0.0</v>
      </c>
      <c r="F1591" s="290">
        <v>0.0</v>
      </c>
      <c r="G1591" s="290" t="s">
        <v>86</v>
      </c>
      <c r="H1591" s="299" t="s">
        <v>7219</v>
      </c>
      <c r="I1591" s="117" t="s">
        <v>7220</v>
      </c>
      <c r="J1591" s="293"/>
      <c r="K1591" s="293"/>
      <c r="L1591" s="293"/>
      <c r="M1591" s="263"/>
      <c r="N1591" s="290">
        <v>0.0</v>
      </c>
      <c r="O1591" s="395">
        <v>0.0</v>
      </c>
      <c r="P1591" s="294"/>
      <c r="Q1591" s="294"/>
      <c r="R1591" s="294"/>
      <c r="S1591" s="263"/>
      <c r="T1591" s="263"/>
      <c r="U1591" s="263"/>
      <c r="V1591" s="263"/>
      <c r="W1591" s="263"/>
      <c r="X1591" s="263"/>
      <c r="Y1591" s="295"/>
      <c r="Z1591" s="296">
        <v>1.19</v>
      </c>
      <c r="AA1591" s="290" t="s">
        <v>298</v>
      </c>
      <c r="AB1591" s="71" t="s">
        <v>7221</v>
      </c>
      <c r="AC1591" s="72"/>
      <c r="AD1591" s="72" t="s">
        <v>92</v>
      </c>
      <c r="AE1591" s="73" t="str">
        <f t="shared" si="57"/>
        <v>6</v>
      </c>
      <c r="AF1591" s="74">
        <v>0.7</v>
      </c>
      <c r="AG1591" s="75">
        <f t="shared" si="206"/>
        <v>1.05</v>
      </c>
      <c r="AH1591" s="74">
        <f t="shared" si="2"/>
        <v>-1.071</v>
      </c>
      <c r="AI1591" s="74">
        <f t="shared" si="9"/>
        <v>0.98</v>
      </c>
      <c r="AJ1591" s="41">
        <f t="shared" si="3"/>
        <v>0.4117647059</v>
      </c>
      <c r="AK1591" s="500"/>
      <c r="AL1591" s="500"/>
      <c r="AM1591" s="500"/>
      <c r="AN1591" s="500"/>
      <c r="AO1591" s="500"/>
      <c r="AP1591" s="500"/>
      <c r="AQ1591" s="500"/>
      <c r="AR1591" s="500"/>
    </row>
    <row r="1592" ht="15.75" customHeight="1">
      <c r="A1592" s="530"/>
      <c r="B1592" s="143" t="s">
        <v>45</v>
      </c>
      <c r="C1592" s="298" t="s">
        <v>7222</v>
      </c>
      <c r="D1592" s="299" t="s">
        <v>7223</v>
      </c>
      <c r="E1592" s="290">
        <v>0.0</v>
      </c>
      <c r="F1592" s="290">
        <v>0.0</v>
      </c>
      <c r="G1592" s="290" t="s">
        <v>86</v>
      </c>
      <c r="H1592" s="299" t="s">
        <v>7223</v>
      </c>
      <c r="I1592" s="117" t="s">
        <v>7224</v>
      </c>
      <c r="J1592" s="293"/>
      <c r="K1592" s="293"/>
      <c r="L1592" s="293"/>
      <c r="M1592" s="263"/>
      <c r="N1592" s="290">
        <v>0.0</v>
      </c>
      <c r="O1592" s="395">
        <v>0.0</v>
      </c>
      <c r="P1592" s="294"/>
      <c r="Q1592" s="294"/>
      <c r="R1592" s="294"/>
      <c r="S1592" s="263"/>
      <c r="T1592" s="263"/>
      <c r="U1592" s="263"/>
      <c r="V1592" s="263"/>
      <c r="W1592" s="263"/>
      <c r="X1592" s="263"/>
      <c r="Y1592" s="295"/>
      <c r="Z1592" s="296">
        <v>1.19</v>
      </c>
      <c r="AA1592" s="290" t="s">
        <v>298</v>
      </c>
      <c r="AB1592" s="71" t="s">
        <v>7225</v>
      </c>
      <c r="AC1592" s="72"/>
      <c r="AD1592" s="72" t="s">
        <v>92</v>
      </c>
      <c r="AE1592" s="73" t="str">
        <f t="shared" si="57"/>
        <v>6</v>
      </c>
      <c r="AF1592" s="74">
        <v>0.7</v>
      </c>
      <c r="AG1592" s="75">
        <f t="shared" si="206"/>
        <v>1.05</v>
      </c>
      <c r="AH1592" s="74">
        <f t="shared" si="2"/>
        <v>-1.071</v>
      </c>
      <c r="AI1592" s="74">
        <f t="shared" si="9"/>
        <v>0.98</v>
      </c>
      <c r="AJ1592" s="41">
        <f t="shared" si="3"/>
        <v>0.4117647059</v>
      </c>
      <c r="AK1592" s="500"/>
      <c r="AL1592" s="500"/>
      <c r="AM1592" s="500"/>
      <c r="AN1592" s="500"/>
      <c r="AO1592" s="500"/>
      <c r="AP1592" s="500"/>
      <c r="AQ1592" s="500"/>
      <c r="AR1592" s="500"/>
    </row>
    <row r="1593" ht="15.75" customHeight="1">
      <c r="A1593" s="530"/>
      <c r="B1593" s="143" t="s">
        <v>45</v>
      </c>
      <c r="C1593" s="298" t="s">
        <v>7226</v>
      </c>
      <c r="D1593" s="299" t="s">
        <v>7227</v>
      </c>
      <c r="E1593" s="290">
        <v>0.0</v>
      </c>
      <c r="F1593" s="290">
        <v>0.0</v>
      </c>
      <c r="G1593" s="290" t="s">
        <v>86</v>
      </c>
      <c r="H1593" s="299" t="s">
        <v>7227</v>
      </c>
      <c r="I1593" s="117" t="s">
        <v>7228</v>
      </c>
      <c r="J1593" s="293"/>
      <c r="K1593" s="293"/>
      <c r="L1593" s="293"/>
      <c r="M1593" s="263"/>
      <c r="N1593" s="290">
        <v>0.0</v>
      </c>
      <c r="O1593" s="395">
        <v>0.0</v>
      </c>
      <c r="P1593" s="294"/>
      <c r="Q1593" s="294"/>
      <c r="R1593" s="294"/>
      <c r="S1593" s="263"/>
      <c r="T1593" s="263"/>
      <c r="U1593" s="263"/>
      <c r="V1593" s="263"/>
      <c r="W1593" s="263"/>
      <c r="X1593" s="263"/>
      <c r="Y1593" s="295"/>
      <c r="Z1593" s="296">
        <v>1.0</v>
      </c>
      <c r="AA1593" s="290" t="s">
        <v>298</v>
      </c>
      <c r="AB1593" s="71" t="s">
        <v>7229</v>
      </c>
      <c r="AC1593" s="72"/>
      <c r="AD1593" s="72" t="s">
        <v>92</v>
      </c>
      <c r="AE1593" s="73" t="str">
        <f t="shared" si="57"/>
        <v>6</v>
      </c>
      <c r="AF1593" s="74">
        <v>0.7</v>
      </c>
      <c r="AG1593" s="75">
        <f t="shared" si="206"/>
        <v>1.05</v>
      </c>
      <c r="AH1593" s="74">
        <f t="shared" si="2"/>
        <v>-0.9</v>
      </c>
      <c r="AI1593" s="74">
        <f t="shared" si="9"/>
        <v>0.98</v>
      </c>
      <c r="AJ1593" s="41">
        <f t="shared" si="3"/>
        <v>0.3</v>
      </c>
      <c r="AK1593" s="500"/>
      <c r="AL1593" s="500"/>
      <c r="AM1593" s="500"/>
      <c r="AN1593" s="500"/>
      <c r="AO1593" s="500"/>
      <c r="AP1593" s="500"/>
      <c r="AQ1593" s="500"/>
      <c r="AR1593" s="500"/>
    </row>
    <row r="1594" ht="15.75" customHeight="1">
      <c r="A1594" s="530"/>
      <c r="B1594" s="143" t="s">
        <v>45</v>
      </c>
      <c r="C1594" s="298" t="s">
        <v>7230</v>
      </c>
      <c r="D1594" s="299" t="s">
        <v>7231</v>
      </c>
      <c r="E1594" s="290">
        <v>0.0</v>
      </c>
      <c r="F1594" s="290">
        <v>0.0</v>
      </c>
      <c r="G1594" s="290" t="s">
        <v>86</v>
      </c>
      <c r="H1594" s="299" t="s">
        <v>7231</v>
      </c>
      <c r="I1594" s="117" t="s">
        <v>7232</v>
      </c>
      <c r="J1594" s="293"/>
      <c r="K1594" s="293"/>
      <c r="L1594" s="293"/>
      <c r="M1594" s="263"/>
      <c r="N1594" s="290">
        <v>0.0</v>
      </c>
      <c r="O1594" s="395">
        <v>0.0</v>
      </c>
      <c r="P1594" s="294"/>
      <c r="Q1594" s="294"/>
      <c r="R1594" s="294"/>
      <c r="S1594" s="263"/>
      <c r="T1594" s="263"/>
      <c r="U1594" s="263"/>
      <c r="V1594" s="263"/>
      <c r="W1594" s="263"/>
      <c r="X1594" s="263"/>
      <c r="Y1594" s="295"/>
      <c r="Z1594" s="296">
        <v>1.0</v>
      </c>
      <c r="AA1594" s="290" t="s">
        <v>298</v>
      </c>
      <c r="AB1594" s="71" t="s">
        <v>7233</v>
      </c>
      <c r="AC1594" s="72"/>
      <c r="AD1594" s="72" t="s">
        <v>92</v>
      </c>
      <c r="AE1594" s="73" t="str">
        <f t="shared" si="57"/>
        <v>6</v>
      </c>
      <c r="AF1594" s="74">
        <v>0.7</v>
      </c>
      <c r="AG1594" s="75">
        <f t="shared" si="206"/>
        <v>1.05</v>
      </c>
      <c r="AH1594" s="74">
        <f t="shared" si="2"/>
        <v>-0.9</v>
      </c>
      <c r="AI1594" s="74">
        <f t="shared" si="9"/>
        <v>0.98</v>
      </c>
      <c r="AJ1594" s="41">
        <f t="shared" si="3"/>
        <v>0.3</v>
      </c>
      <c r="AK1594" s="500"/>
      <c r="AL1594" s="500"/>
      <c r="AM1594" s="500"/>
      <c r="AN1594" s="500"/>
      <c r="AO1594" s="500"/>
      <c r="AP1594" s="500"/>
      <c r="AQ1594" s="500"/>
      <c r="AR1594" s="500"/>
    </row>
    <row r="1595" ht="15.75" customHeight="1">
      <c r="A1595" s="530"/>
      <c r="B1595" s="143" t="s">
        <v>45</v>
      </c>
      <c r="C1595" s="298" t="s">
        <v>7234</v>
      </c>
      <c r="D1595" s="299" t="s">
        <v>7235</v>
      </c>
      <c r="E1595" s="290">
        <v>0.0</v>
      </c>
      <c r="F1595" s="290">
        <v>0.0</v>
      </c>
      <c r="G1595" s="290" t="s">
        <v>86</v>
      </c>
      <c r="H1595" s="299" t="s">
        <v>7235</v>
      </c>
      <c r="I1595" s="117" t="s">
        <v>7236</v>
      </c>
      <c r="J1595" s="293"/>
      <c r="K1595" s="293"/>
      <c r="L1595" s="293"/>
      <c r="M1595" s="263"/>
      <c r="N1595" s="290">
        <v>0.0</v>
      </c>
      <c r="O1595" s="395">
        <v>0.0</v>
      </c>
      <c r="P1595" s="294"/>
      <c r="Q1595" s="294"/>
      <c r="R1595" s="294"/>
      <c r="S1595" s="263"/>
      <c r="T1595" s="263"/>
      <c r="U1595" s="263"/>
      <c r="V1595" s="263"/>
      <c r="W1595" s="263"/>
      <c r="X1595" s="263"/>
      <c r="Y1595" s="295"/>
      <c r="Z1595" s="296">
        <v>1.0</v>
      </c>
      <c r="AA1595" s="290" t="s">
        <v>298</v>
      </c>
      <c r="AB1595" s="71" t="s">
        <v>7237</v>
      </c>
      <c r="AC1595" s="72"/>
      <c r="AD1595" s="72" t="s">
        <v>92</v>
      </c>
      <c r="AE1595" s="73" t="str">
        <f t="shared" si="57"/>
        <v>6</v>
      </c>
      <c r="AF1595" s="74">
        <v>0.7</v>
      </c>
      <c r="AG1595" s="75">
        <f t="shared" si="206"/>
        <v>1.05</v>
      </c>
      <c r="AH1595" s="74">
        <f t="shared" si="2"/>
        <v>-0.9</v>
      </c>
      <c r="AI1595" s="74">
        <f t="shared" si="9"/>
        <v>0.98</v>
      </c>
      <c r="AJ1595" s="41">
        <f t="shared" si="3"/>
        <v>0.3</v>
      </c>
      <c r="AK1595" s="500"/>
      <c r="AL1595" s="500"/>
      <c r="AM1595" s="500"/>
      <c r="AN1595" s="500"/>
      <c r="AO1595" s="500"/>
      <c r="AP1595" s="500"/>
      <c r="AQ1595" s="500"/>
      <c r="AR1595" s="500"/>
    </row>
    <row r="1596" ht="15.75" customHeight="1">
      <c r="A1596" s="530"/>
      <c r="B1596" s="143" t="s">
        <v>45</v>
      </c>
      <c r="C1596" s="298" t="s">
        <v>7238</v>
      </c>
      <c r="D1596" s="299" t="s">
        <v>7239</v>
      </c>
      <c r="E1596" s="290">
        <v>0.0</v>
      </c>
      <c r="F1596" s="290">
        <v>0.0</v>
      </c>
      <c r="G1596" s="290" t="s">
        <v>86</v>
      </c>
      <c r="H1596" s="299" t="s">
        <v>7239</v>
      </c>
      <c r="I1596" s="117" t="s">
        <v>7240</v>
      </c>
      <c r="J1596" s="293"/>
      <c r="K1596" s="293"/>
      <c r="L1596" s="293"/>
      <c r="M1596" s="263"/>
      <c r="N1596" s="290">
        <v>0.0</v>
      </c>
      <c r="O1596" s="395">
        <v>0.0</v>
      </c>
      <c r="P1596" s="294"/>
      <c r="Q1596" s="294"/>
      <c r="R1596" s="294"/>
      <c r="S1596" s="263"/>
      <c r="T1596" s="263"/>
      <c r="U1596" s="263"/>
      <c r="V1596" s="263"/>
      <c r="W1596" s="263"/>
      <c r="X1596" s="263"/>
      <c r="Y1596" s="295"/>
      <c r="Z1596" s="296">
        <v>2.99</v>
      </c>
      <c r="AA1596" s="290" t="s">
        <v>1105</v>
      </c>
      <c r="AB1596" s="71" t="s">
        <v>7241</v>
      </c>
      <c r="AC1596" s="72"/>
      <c r="AD1596" s="72" t="s">
        <v>92</v>
      </c>
      <c r="AE1596" s="73" t="str">
        <f t="shared" si="57"/>
        <v>6</v>
      </c>
      <c r="AF1596" s="74">
        <v>1.66</v>
      </c>
      <c r="AG1596" s="75">
        <f>AF1596*0.655+AF1596</f>
        <v>2.7473</v>
      </c>
      <c r="AH1596" s="74">
        <f t="shared" si="2"/>
        <v>-2.691</v>
      </c>
      <c r="AI1596" s="74">
        <f t="shared" si="9"/>
        <v>2.324</v>
      </c>
      <c r="AJ1596" s="41">
        <f t="shared" si="3"/>
        <v>0.4448160535</v>
      </c>
      <c r="AK1596" s="500"/>
      <c r="AL1596" s="500"/>
      <c r="AM1596" s="500"/>
      <c r="AN1596" s="500"/>
      <c r="AO1596" s="500"/>
      <c r="AP1596" s="500"/>
      <c r="AQ1596" s="500"/>
      <c r="AR1596" s="500"/>
    </row>
    <row r="1597" ht="15.75" customHeight="1">
      <c r="A1597" s="287"/>
      <c r="B1597" s="148" t="s">
        <v>45</v>
      </c>
      <c r="C1597" s="347" t="s">
        <v>7242</v>
      </c>
      <c r="D1597" s="87" t="s">
        <v>7243</v>
      </c>
      <c r="E1597" s="300">
        <v>1.0</v>
      </c>
      <c r="F1597" s="300">
        <v>0.0</v>
      </c>
      <c r="G1597" s="300" t="s">
        <v>47</v>
      </c>
      <c r="H1597" s="87" t="s">
        <v>7243</v>
      </c>
      <c r="I1597" s="230" t="s">
        <v>7244</v>
      </c>
      <c r="J1597" s="302"/>
      <c r="K1597" s="302"/>
      <c r="L1597" s="302"/>
      <c r="M1597" s="255"/>
      <c r="N1597" s="300">
        <v>1.0</v>
      </c>
      <c r="O1597" s="398">
        <v>1000.0</v>
      </c>
      <c r="P1597" s="303"/>
      <c r="Q1597" s="303"/>
      <c r="R1597" s="303"/>
      <c r="S1597" s="255"/>
      <c r="T1597" s="255"/>
      <c r="U1597" s="255"/>
      <c r="V1597" s="255"/>
      <c r="W1597" s="255"/>
      <c r="X1597" s="255"/>
      <c r="Y1597" s="277"/>
      <c r="Z1597" s="304">
        <v>0.75</v>
      </c>
      <c r="AA1597" s="300" t="s">
        <v>1105</v>
      </c>
      <c r="AB1597" s="84" t="s">
        <v>7245</v>
      </c>
      <c r="AC1597" s="54"/>
      <c r="AD1597" s="54" t="s">
        <v>99</v>
      </c>
      <c r="AE1597" s="85" t="str">
        <f t="shared" si="57"/>
        <v>12</v>
      </c>
      <c r="AF1597" s="55">
        <v>0.48</v>
      </c>
      <c r="AG1597" s="56">
        <f>AF1597*0.5+AF1597</f>
        <v>0.72</v>
      </c>
      <c r="AH1597" s="55">
        <f t="shared" si="2"/>
        <v>-0.675</v>
      </c>
      <c r="AI1597" s="55">
        <f t="shared" si="9"/>
        <v>0.672</v>
      </c>
      <c r="AJ1597" s="41">
        <f t="shared" si="3"/>
        <v>0.36</v>
      </c>
      <c r="AK1597" s="501"/>
      <c r="AL1597" s="501"/>
      <c r="AM1597" s="501"/>
      <c r="AN1597" s="501"/>
      <c r="AO1597" s="501"/>
      <c r="AP1597" s="501"/>
      <c r="AQ1597" s="501"/>
      <c r="AR1597" s="501"/>
    </row>
    <row r="1598" ht="15.75" customHeight="1">
      <c r="A1598" s="287"/>
      <c r="B1598" s="148" t="s">
        <v>45</v>
      </c>
      <c r="C1598" s="347" t="s">
        <v>7246</v>
      </c>
      <c r="D1598" s="87" t="s">
        <v>7247</v>
      </c>
      <c r="E1598" s="300">
        <v>1.0</v>
      </c>
      <c r="F1598" s="300">
        <v>0.0</v>
      </c>
      <c r="G1598" s="300" t="s">
        <v>47</v>
      </c>
      <c r="H1598" s="87" t="s">
        <v>7247</v>
      </c>
      <c r="I1598" s="230" t="s">
        <v>7248</v>
      </c>
      <c r="J1598" s="302"/>
      <c r="K1598" s="302"/>
      <c r="L1598" s="302"/>
      <c r="M1598" s="255"/>
      <c r="N1598" s="300">
        <v>1.0</v>
      </c>
      <c r="O1598" s="398">
        <v>1000.0</v>
      </c>
      <c r="P1598" s="303"/>
      <c r="Q1598" s="303"/>
      <c r="R1598" s="303"/>
      <c r="S1598" s="255"/>
      <c r="T1598" s="255"/>
      <c r="U1598" s="255"/>
      <c r="V1598" s="255"/>
      <c r="W1598" s="255"/>
      <c r="X1598" s="255"/>
      <c r="Y1598" s="277"/>
      <c r="Z1598" s="304">
        <v>2.75</v>
      </c>
      <c r="AA1598" s="300" t="s">
        <v>97</v>
      </c>
      <c r="AB1598" s="84" t="s">
        <v>7249</v>
      </c>
      <c r="AC1598" s="54"/>
      <c r="AD1598" s="54" t="s">
        <v>99</v>
      </c>
      <c r="AE1598" s="85" t="str">
        <f t="shared" si="57"/>
        <v>12</v>
      </c>
      <c r="AF1598" s="55">
        <v>2.2</v>
      </c>
      <c r="AG1598" s="56">
        <f>AF1598*0.205+AF1598</f>
        <v>2.651</v>
      </c>
      <c r="AH1598" s="55">
        <f t="shared" si="2"/>
        <v>-2.475</v>
      </c>
      <c r="AI1598" s="55">
        <f t="shared" si="9"/>
        <v>3.08</v>
      </c>
      <c r="AJ1598" s="41">
        <f t="shared" si="3"/>
        <v>0.2</v>
      </c>
      <c r="AK1598" s="501"/>
      <c r="AL1598" s="501"/>
      <c r="AM1598" s="501"/>
      <c r="AN1598" s="501"/>
      <c r="AO1598" s="501"/>
      <c r="AP1598" s="501"/>
      <c r="AQ1598" s="501"/>
      <c r="AR1598" s="501"/>
    </row>
    <row r="1599" ht="15.75" customHeight="1">
      <c r="A1599" s="287"/>
      <c r="B1599" s="148" t="s">
        <v>45</v>
      </c>
      <c r="C1599" s="347" t="s">
        <v>7250</v>
      </c>
      <c r="D1599" s="87" t="s">
        <v>7251</v>
      </c>
      <c r="E1599" s="300">
        <v>1.0</v>
      </c>
      <c r="F1599" s="300">
        <v>0.0</v>
      </c>
      <c r="G1599" s="300" t="s">
        <v>47</v>
      </c>
      <c r="H1599" s="87" t="s">
        <v>7251</v>
      </c>
      <c r="I1599" s="230" t="s">
        <v>7252</v>
      </c>
      <c r="J1599" s="302"/>
      <c r="K1599" s="302"/>
      <c r="L1599" s="302"/>
      <c r="M1599" s="255"/>
      <c r="N1599" s="300">
        <v>1.0</v>
      </c>
      <c r="O1599" s="398">
        <v>1000.0</v>
      </c>
      <c r="P1599" s="303"/>
      <c r="Q1599" s="303"/>
      <c r="R1599" s="303"/>
      <c r="S1599" s="255"/>
      <c r="T1599" s="255"/>
      <c r="U1599" s="255"/>
      <c r="V1599" s="255"/>
      <c r="W1599" s="255"/>
      <c r="X1599" s="255"/>
      <c r="Y1599" s="277"/>
      <c r="Z1599" s="304">
        <v>0.65</v>
      </c>
      <c r="AA1599" s="300" t="s">
        <v>167</v>
      </c>
      <c r="AB1599" s="84" t="s">
        <v>7253</v>
      </c>
      <c r="AC1599" s="54"/>
      <c r="AD1599" s="54" t="s">
        <v>99</v>
      </c>
      <c r="AE1599" s="85" t="str">
        <f t="shared" si="57"/>
        <v>12</v>
      </c>
      <c r="AF1599" s="55">
        <v>0.43</v>
      </c>
      <c r="AG1599" s="56">
        <f t="shared" ref="AG1599:AG1600" si="207">AF1599*0.4+AF1599</f>
        <v>0.602</v>
      </c>
      <c r="AH1599" s="55">
        <f t="shared" si="2"/>
        <v>-0.585</v>
      </c>
      <c r="AI1599" s="55">
        <f t="shared" si="9"/>
        <v>0.602</v>
      </c>
      <c r="AJ1599" s="41">
        <f t="shared" si="3"/>
        <v>0.3384615385</v>
      </c>
      <c r="AK1599" s="501"/>
      <c r="AL1599" s="501"/>
      <c r="AM1599" s="501"/>
      <c r="AN1599" s="501"/>
      <c r="AO1599" s="501"/>
      <c r="AP1599" s="501"/>
      <c r="AQ1599" s="501"/>
      <c r="AR1599" s="501"/>
    </row>
    <row r="1600" ht="15.75" customHeight="1">
      <c r="A1600" s="530"/>
      <c r="B1600" s="143" t="s">
        <v>45</v>
      </c>
      <c r="C1600" s="298" t="s">
        <v>7254</v>
      </c>
      <c r="D1600" s="299" t="s">
        <v>7255</v>
      </c>
      <c r="E1600" s="290">
        <v>0.0</v>
      </c>
      <c r="F1600" s="290">
        <v>0.0</v>
      </c>
      <c r="G1600" s="290" t="s">
        <v>86</v>
      </c>
      <c r="H1600" s="299" t="s">
        <v>7255</v>
      </c>
      <c r="I1600" s="117" t="s">
        <v>7256</v>
      </c>
      <c r="J1600" s="293"/>
      <c r="K1600" s="293"/>
      <c r="L1600" s="293"/>
      <c r="M1600" s="263"/>
      <c r="N1600" s="290">
        <v>0.0</v>
      </c>
      <c r="O1600" s="395">
        <v>0.0</v>
      </c>
      <c r="P1600" s="294"/>
      <c r="Q1600" s="294"/>
      <c r="R1600" s="294"/>
      <c r="S1600" s="263"/>
      <c r="T1600" s="263"/>
      <c r="U1600" s="263"/>
      <c r="V1600" s="263"/>
      <c r="W1600" s="263"/>
      <c r="X1600" s="263"/>
      <c r="Y1600" s="295"/>
      <c r="Z1600" s="296">
        <v>1.75</v>
      </c>
      <c r="AA1600" s="290" t="s">
        <v>111</v>
      </c>
      <c r="AB1600" s="71" t="s">
        <v>7257</v>
      </c>
      <c r="AC1600" s="72"/>
      <c r="AD1600" s="72" t="s">
        <v>99</v>
      </c>
      <c r="AE1600" s="73" t="str">
        <f t="shared" si="57"/>
        <v>12</v>
      </c>
      <c r="AF1600" s="74">
        <v>1.16</v>
      </c>
      <c r="AG1600" s="75">
        <f t="shared" si="207"/>
        <v>1.624</v>
      </c>
      <c r="AH1600" s="74">
        <f t="shared" si="2"/>
        <v>-1.575</v>
      </c>
      <c r="AI1600" s="74">
        <f t="shared" si="9"/>
        <v>1.624</v>
      </c>
      <c r="AJ1600" s="41">
        <f t="shared" si="3"/>
        <v>0.3371428571</v>
      </c>
      <c r="AK1600" s="500"/>
      <c r="AL1600" s="500"/>
      <c r="AM1600" s="500"/>
      <c r="AN1600" s="500"/>
      <c r="AO1600" s="500"/>
      <c r="AP1600" s="500"/>
      <c r="AQ1600" s="500"/>
      <c r="AR1600" s="500"/>
    </row>
    <row r="1601" ht="15.75" customHeight="1">
      <c r="A1601" s="530"/>
      <c r="B1601" s="143" t="s">
        <v>45</v>
      </c>
      <c r="C1601" s="298" t="s">
        <v>7258</v>
      </c>
      <c r="D1601" s="299" t="s">
        <v>7259</v>
      </c>
      <c r="E1601" s="290">
        <v>0.0</v>
      </c>
      <c r="F1601" s="290">
        <v>0.0</v>
      </c>
      <c r="G1601" s="290" t="s">
        <v>86</v>
      </c>
      <c r="H1601" s="299" t="s">
        <v>7259</v>
      </c>
      <c r="I1601" s="117" t="s">
        <v>7260</v>
      </c>
      <c r="J1601" s="293"/>
      <c r="K1601" s="293"/>
      <c r="L1601" s="293"/>
      <c r="M1601" s="263"/>
      <c r="N1601" s="290">
        <v>0.0</v>
      </c>
      <c r="O1601" s="395">
        <v>0.0</v>
      </c>
      <c r="P1601" s="294"/>
      <c r="Q1601" s="294"/>
      <c r="R1601" s="294"/>
      <c r="S1601" s="263"/>
      <c r="T1601" s="263"/>
      <c r="U1601" s="263"/>
      <c r="V1601" s="263"/>
      <c r="W1601" s="263"/>
      <c r="X1601" s="263"/>
      <c r="Y1601" s="295"/>
      <c r="Z1601" s="296">
        <v>13.0</v>
      </c>
      <c r="AA1601" s="290" t="s">
        <v>1712</v>
      </c>
      <c r="AB1601" s="71" t="s">
        <v>7261</v>
      </c>
      <c r="AC1601" s="72"/>
      <c r="AD1601" s="72" t="s">
        <v>92</v>
      </c>
      <c r="AE1601" s="73" t="str">
        <f t="shared" si="57"/>
        <v>6</v>
      </c>
      <c r="AF1601" s="74">
        <v>8.98</v>
      </c>
      <c r="AG1601" s="75">
        <f>AF1601*0.392+AF1601</f>
        <v>12.50016</v>
      </c>
      <c r="AH1601" s="74">
        <f t="shared" si="2"/>
        <v>-11.7</v>
      </c>
      <c r="AI1601" s="74">
        <f t="shared" si="9"/>
        <v>12.572</v>
      </c>
      <c r="AJ1601" s="41">
        <f t="shared" si="3"/>
        <v>0.3092307692</v>
      </c>
      <c r="AK1601" s="500"/>
      <c r="AL1601" s="500"/>
      <c r="AM1601" s="500"/>
      <c r="AN1601" s="500"/>
      <c r="AO1601" s="500"/>
      <c r="AP1601" s="500"/>
      <c r="AQ1601" s="500"/>
      <c r="AR1601" s="500"/>
    </row>
    <row r="1602" ht="15.75" customHeight="1">
      <c r="A1602" s="287"/>
      <c r="B1602" s="148" t="s">
        <v>45</v>
      </c>
      <c r="C1602" s="347" t="s">
        <v>7262</v>
      </c>
      <c r="D1602" s="87" t="s">
        <v>7263</v>
      </c>
      <c r="E1602" s="300">
        <v>1.0</v>
      </c>
      <c r="F1602" s="300">
        <v>0.0</v>
      </c>
      <c r="G1602" s="300" t="s">
        <v>47</v>
      </c>
      <c r="H1602" s="87" t="s">
        <v>7264</v>
      </c>
      <c r="I1602" s="230" t="s">
        <v>7265</v>
      </c>
      <c r="J1602" s="302"/>
      <c r="K1602" s="302"/>
      <c r="L1602" s="302"/>
      <c r="M1602" s="255"/>
      <c r="N1602" s="300">
        <v>1.0</v>
      </c>
      <c r="O1602" s="398">
        <v>1000.0</v>
      </c>
      <c r="P1602" s="303"/>
      <c r="Q1602" s="303"/>
      <c r="R1602" s="303"/>
      <c r="S1602" s="255"/>
      <c r="T1602" s="255"/>
      <c r="U1602" s="255"/>
      <c r="V1602" s="255"/>
      <c r="W1602" s="255"/>
      <c r="X1602" s="255"/>
      <c r="Y1602" s="277"/>
      <c r="Z1602" s="304">
        <v>0.75</v>
      </c>
      <c r="AA1602" s="300" t="s">
        <v>298</v>
      </c>
      <c r="AB1602" s="84" t="s">
        <v>7266</v>
      </c>
      <c r="AC1602" s="54"/>
      <c r="AD1602" s="54" t="s">
        <v>199</v>
      </c>
      <c r="AE1602" s="85" t="str">
        <f t="shared" si="57"/>
        <v>24</v>
      </c>
      <c r="AF1602" s="55">
        <v>0.4</v>
      </c>
      <c r="AG1602" s="56">
        <f t="shared" ref="AG1602:AG1605" si="208">AF1602*0.75+AF1602</f>
        <v>0.7</v>
      </c>
      <c r="AH1602" s="55"/>
      <c r="AI1602" s="55"/>
      <c r="AJ1602" s="41">
        <f t="shared" si="3"/>
        <v>0.4666666667</v>
      </c>
      <c r="AK1602" s="501"/>
      <c r="AL1602" s="501"/>
      <c r="AM1602" s="501"/>
      <c r="AN1602" s="501"/>
      <c r="AO1602" s="501"/>
      <c r="AP1602" s="501"/>
      <c r="AQ1602" s="501"/>
      <c r="AR1602" s="501"/>
    </row>
    <row r="1603" ht="15.75" customHeight="1">
      <c r="A1603" s="287"/>
      <c r="B1603" s="148" t="s">
        <v>45</v>
      </c>
      <c r="C1603" s="347" t="s">
        <v>7267</v>
      </c>
      <c r="D1603" s="87" t="s">
        <v>7268</v>
      </c>
      <c r="E1603" s="300">
        <v>1.0</v>
      </c>
      <c r="F1603" s="300">
        <v>0.0</v>
      </c>
      <c r="G1603" s="300" t="s">
        <v>47</v>
      </c>
      <c r="H1603" s="87" t="s">
        <v>7268</v>
      </c>
      <c r="I1603" s="230" t="s">
        <v>7269</v>
      </c>
      <c r="J1603" s="302"/>
      <c r="K1603" s="302"/>
      <c r="L1603" s="302"/>
      <c r="M1603" s="255"/>
      <c r="N1603" s="300">
        <v>1.0</v>
      </c>
      <c r="O1603" s="398">
        <v>1000.0</v>
      </c>
      <c r="P1603" s="303"/>
      <c r="Q1603" s="303"/>
      <c r="R1603" s="303"/>
      <c r="S1603" s="255"/>
      <c r="T1603" s="255"/>
      <c r="U1603" s="255"/>
      <c r="V1603" s="255"/>
      <c r="W1603" s="255"/>
      <c r="X1603" s="255"/>
      <c r="Y1603" s="277"/>
      <c r="Z1603" s="304">
        <v>0.75</v>
      </c>
      <c r="AA1603" s="300" t="s">
        <v>298</v>
      </c>
      <c r="AB1603" s="84" t="s">
        <v>7270</v>
      </c>
      <c r="AC1603" s="54"/>
      <c r="AD1603" s="54" t="s">
        <v>199</v>
      </c>
      <c r="AE1603" s="85" t="str">
        <f t="shared" si="57"/>
        <v>24</v>
      </c>
      <c r="AF1603" s="55">
        <v>0.4</v>
      </c>
      <c r="AG1603" s="56">
        <f t="shared" si="208"/>
        <v>0.7</v>
      </c>
      <c r="AH1603" s="55"/>
      <c r="AI1603" s="55"/>
      <c r="AJ1603" s="41">
        <f t="shared" si="3"/>
        <v>0.4666666667</v>
      </c>
      <c r="AK1603" s="501"/>
      <c r="AL1603" s="501"/>
      <c r="AM1603" s="501"/>
      <c r="AN1603" s="501"/>
      <c r="AO1603" s="501"/>
      <c r="AP1603" s="501"/>
      <c r="AQ1603" s="501"/>
      <c r="AR1603" s="501"/>
    </row>
    <row r="1604" ht="15.75" customHeight="1">
      <c r="A1604" s="287"/>
      <c r="B1604" s="148" t="s">
        <v>45</v>
      </c>
      <c r="C1604" s="347" t="s">
        <v>7271</v>
      </c>
      <c r="D1604" s="87" t="s">
        <v>7272</v>
      </c>
      <c r="E1604" s="300">
        <v>1.0</v>
      </c>
      <c r="F1604" s="300">
        <v>0.0</v>
      </c>
      <c r="G1604" s="300" t="s">
        <v>47</v>
      </c>
      <c r="H1604" s="87" t="s">
        <v>7273</v>
      </c>
      <c r="I1604" s="230" t="s">
        <v>7274</v>
      </c>
      <c r="J1604" s="302"/>
      <c r="K1604" s="302"/>
      <c r="L1604" s="302"/>
      <c r="M1604" s="255"/>
      <c r="N1604" s="300">
        <v>1.0</v>
      </c>
      <c r="O1604" s="398">
        <v>1000.0</v>
      </c>
      <c r="P1604" s="303"/>
      <c r="Q1604" s="303"/>
      <c r="R1604" s="303"/>
      <c r="S1604" s="255"/>
      <c r="T1604" s="255"/>
      <c r="U1604" s="255"/>
      <c r="V1604" s="255"/>
      <c r="W1604" s="255"/>
      <c r="X1604" s="255"/>
      <c r="Y1604" s="277"/>
      <c r="Z1604" s="304">
        <v>0.75</v>
      </c>
      <c r="AA1604" s="300" t="s">
        <v>298</v>
      </c>
      <c r="AB1604" s="84" t="s">
        <v>7275</v>
      </c>
      <c r="AC1604" s="54"/>
      <c r="AD1604" s="54" t="s">
        <v>199</v>
      </c>
      <c r="AE1604" s="85" t="str">
        <f t="shared" si="57"/>
        <v>24</v>
      </c>
      <c r="AF1604" s="55">
        <v>0.4</v>
      </c>
      <c r="AG1604" s="56">
        <f t="shared" si="208"/>
        <v>0.7</v>
      </c>
      <c r="AH1604" s="55"/>
      <c r="AI1604" s="55"/>
      <c r="AJ1604" s="41">
        <f t="shared" si="3"/>
        <v>0.4666666667</v>
      </c>
      <c r="AK1604" s="501"/>
      <c r="AL1604" s="501"/>
      <c r="AM1604" s="501"/>
      <c r="AN1604" s="501"/>
      <c r="AO1604" s="501"/>
      <c r="AP1604" s="501"/>
      <c r="AQ1604" s="501"/>
      <c r="AR1604" s="501"/>
    </row>
    <row r="1605" ht="15.75" customHeight="1">
      <c r="A1605" s="287"/>
      <c r="B1605" s="148" t="s">
        <v>45</v>
      </c>
      <c r="C1605" s="347" t="s">
        <v>7276</v>
      </c>
      <c r="D1605" s="87" t="s">
        <v>7277</v>
      </c>
      <c r="E1605" s="300">
        <v>1.0</v>
      </c>
      <c r="F1605" s="300">
        <v>0.0</v>
      </c>
      <c r="G1605" s="300" t="s">
        <v>47</v>
      </c>
      <c r="H1605" s="87" t="s">
        <v>7277</v>
      </c>
      <c r="I1605" s="230" t="s">
        <v>7278</v>
      </c>
      <c r="J1605" s="302"/>
      <c r="K1605" s="302"/>
      <c r="L1605" s="302"/>
      <c r="M1605" s="255"/>
      <c r="N1605" s="300">
        <v>1.0</v>
      </c>
      <c r="O1605" s="398">
        <v>1000.0</v>
      </c>
      <c r="P1605" s="303"/>
      <c r="Q1605" s="303"/>
      <c r="R1605" s="303"/>
      <c r="S1605" s="255"/>
      <c r="T1605" s="255"/>
      <c r="U1605" s="255"/>
      <c r="V1605" s="255"/>
      <c r="W1605" s="255"/>
      <c r="X1605" s="255"/>
      <c r="Y1605" s="277"/>
      <c r="Z1605" s="304">
        <v>0.75</v>
      </c>
      <c r="AA1605" s="300" t="s">
        <v>298</v>
      </c>
      <c r="AB1605" s="84" t="s">
        <v>7279</v>
      </c>
      <c r="AC1605" s="54"/>
      <c r="AD1605" s="54" t="s">
        <v>199</v>
      </c>
      <c r="AE1605" s="85" t="str">
        <f t="shared" si="57"/>
        <v>24</v>
      </c>
      <c r="AF1605" s="55">
        <v>0.4</v>
      </c>
      <c r="AG1605" s="56">
        <f t="shared" si="208"/>
        <v>0.7</v>
      </c>
      <c r="AH1605" s="55"/>
      <c r="AI1605" s="55"/>
      <c r="AJ1605" s="41">
        <f t="shared" si="3"/>
        <v>0.4666666667</v>
      </c>
      <c r="AK1605" s="501"/>
      <c r="AL1605" s="501"/>
      <c r="AM1605" s="501"/>
      <c r="AN1605" s="501"/>
      <c r="AO1605" s="501"/>
      <c r="AP1605" s="501"/>
      <c r="AQ1605" s="501"/>
      <c r="AR1605" s="501"/>
    </row>
    <row r="1606" ht="15.75" customHeight="1">
      <c r="A1606" s="530"/>
      <c r="B1606" s="143" t="s">
        <v>45</v>
      </c>
      <c r="C1606" s="298" t="s">
        <v>7280</v>
      </c>
      <c r="D1606" s="299" t="s">
        <v>7281</v>
      </c>
      <c r="E1606" s="290">
        <v>0.0</v>
      </c>
      <c r="F1606" s="290">
        <v>0.0</v>
      </c>
      <c r="G1606" s="290" t="s">
        <v>86</v>
      </c>
      <c r="H1606" s="299" t="s">
        <v>7281</v>
      </c>
      <c r="I1606" s="117" t="s">
        <v>7282</v>
      </c>
      <c r="J1606" s="293"/>
      <c r="K1606" s="293"/>
      <c r="L1606" s="293"/>
      <c r="M1606" s="263"/>
      <c r="N1606" s="290">
        <v>0.0</v>
      </c>
      <c r="O1606" s="395">
        <v>0.0</v>
      </c>
      <c r="P1606" s="294"/>
      <c r="Q1606" s="294"/>
      <c r="R1606" s="294"/>
      <c r="S1606" s="263"/>
      <c r="T1606" s="263"/>
      <c r="U1606" s="263"/>
      <c r="V1606" s="263"/>
      <c r="W1606" s="263"/>
      <c r="X1606" s="263"/>
      <c r="Y1606" s="295"/>
      <c r="Z1606" s="296">
        <v>3.25</v>
      </c>
      <c r="AA1606" s="290" t="s">
        <v>1105</v>
      </c>
      <c r="AB1606" s="104" t="s">
        <v>7283</v>
      </c>
      <c r="AC1606" s="72"/>
      <c r="AD1606" s="72" t="s">
        <v>92</v>
      </c>
      <c r="AE1606" s="73" t="str">
        <f t="shared" si="57"/>
        <v>6</v>
      </c>
      <c r="AF1606" s="74">
        <v>2.14</v>
      </c>
      <c r="AG1606" s="75">
        <f t="shared" ref="AG1606:AG1620" si="209">AF1606*0.392+AF1606</f>
        <v>2.97888</v>
      </c>
      <c r="AH1606" s="74"/>
      <c r="AI1606" s="74"/>
      <c r="AJ1606" s="41">
        <f t="shared" si="3"/>
        <v>0.3415384615</v>
      </c>
      <c r="AK1606" s="500"/>
      <c r="AL1606" s="500"/>
      <c r="AM1606" s="500"/>
      <c r="AN1606" s="500"/>
      <c r="AO1606" s="500"/>
      <c r="AP1606" s="500"/>
      <c r="AQ1606" s="500"/>
      <c r="AR1606" s="500"/>
    </row>
    <row r="1607" ht="15.75" customHeight="1">
      <c r="A1607" s="287"/>
      <c r="B1607" s="148" t="s">
        <v>45</v>
      </c>
      <c r="C1607" s="347" t="s">
        <v>7284</v>
      </c>
      <c r="D1607" s="87" t="s">
        <v>7285</v>
      </c>
      <c r="E1607" s="300">
        <v>1.0</v>
      </c>
      <c r="F1607" s="300">
        <v>0.0</v>
      </c>
      <c r="G1607" s="300" t="s">
        <v>47</v>
      </c>
      <c r="H1607" s="87" t="s">
        <v>7285</v>
      </c>
      <c r="I1607" s="230" t="s">
        <v>7286</v>
      </c>
      <c r="J1607" s="302"/>
      <c r="K1607" s="302"/>
      <c r="L1607" s="302"/>
      <c r="M1607" s="255"/>
      <c r="N1607" s="300">
        <v>1.0</v>
      </c>
      <c r="O1607" s="398">
        <v>1000.0</v>
      </c>
      <c r="P1607" s="303"/>
      <c r="Q1607" s="303"/>
      <c r="R1607" s="303"/>
      <c r="S1607" s="255"/>
      <c r="T1607" s="255"/>
      <c r="U1607" s="255"/>
      <c r="V1607" s="255"/>
      <c r="W1607" s="255"/>
      <c r="X1607" s="255"/>
      <c r="Y1607" s="277"/>
      <c r="Z1607" s="304">
        <v>1.05</v>
      </c>
      <c r="AA1607" s="300" t="s">
        <v>1105</v>
      </c>
      <c r="AB1607" s="84" t="s">
        <v>7287</v>
      </c>
      <c r="AC1607" s="54"/>
      <c r="AD1607" s="54" t="s">
        <v>99</v>
      </c>
      <c r="AE1607" s="85" t="str">
        <f t="shared" si="57"/>
        <v>12</v>
      </c>
      <c r="AF1607" s="55">
        <v>0.65</v>
      </c>
      <c r="AG1607" s="56">
        <f t="shared" si="209"/>
        <v>0.9048</v>
      </c>
      <c r="AH1607" s="55"/>
      <c r="AI1607" s="55"/>
      <c r="AJ1607" s="41">
        <f t="shared" si="3"/>
        <v>0.380952381</v>
      </c>
      <c r="AK1607" s="501"/>
      <c r="AL1607" s="501"/>
      <c r="AM1607" s="501"/>
      <c r="AN1607" s="501"/>
      <c r="AO1607" s="501"/>
      <c r="AP1607" s="501"/>
      <c r="AQ1607" s="501"/>
      <c r="AR1607" s="501"/>
    </row>
    <row r="1608" ht="15.75" customHeight="1">
      <c r="A1608" s="287"/>
      <c r="B1608" s="148" t="s">
        <v>45</v>
      </c>
      <c r="C1608" s="347" t="s">
        <v>7288</v>
      </c>
      <c r="D1608" s="87" t="s">
        <v>7289</v>
      </c>
      <c r="E1608" s="300">
        <v>1.0</v>
      </c>
      <c r="F1608" s="300">
        <v>0.0</v>
      </c>
      <c r="G1608" s="300" t="s">
        <v>47</v>
      </c>
      <c r="H1608" s="87" t="s">
        <v>7289</v>
      </c>
      <c r="I1608" s="230" t="s">
        <v>7290</v>
      </c>
      <c r="J1608" s="302"/>
      <c r="K1608" s="302"/>
      <c r="L1608" s="302"/>
      <c r="M1608" s="255"/>
      <c r="N1608" s="300">
        <v>1.0</v>
      </c>
      <c r="O1608" s="398">
        <v>1000.0</v>
      </c>
      <c r="P1608" s="303"/>
      <c r="Q1608" s="303"/>
      <c r="R1608" s="303"/>
      <c r="S1608" s="255"/>
      <c r="T1608" s="255"/>
      <c r="U1608" s="255"/>
      <c r="V1608" s="255"/>
      <c r="W1608" s="255"/>
      <c r="X1608" s="255"/>
      <c r="Y1608" s="277"/>
      <c r="Z1608" s="304">
        <v>1.15</v>
      </c>
      <c r="AA1608" s="300" t="s">
        <v>1105</v>
      </c>
      <c r="AB1608" s="84" t="s">
        <v>7291</v>
      </c>
      <c r="AC1608" s="54"/>
      <c r="AD1608" s="54" t="s">
        <v>99</v>
      </c>
      <c r="AE1608" s="85" t="str">
        <f t="shared" si="57"/>
        <v>12</v>
      </c>
      <c r="AF1608" s="55">
        <v>0.75</v>
      </c>
      <c r="AG1608" s="56">
        <f t="shared" si="209"/>
        <v>1.044</v>
      </c>
      <c r="AH1608" s="55"/>
      <c r="AI1608" s="55"/>
      <c r="AJ1608" s="41">
        <f t="shared" si="3"/>
        <v>0.347826087</v>
      </c>
      <c r="AK1608" s="501"/>
      <c r="AL1608" s="501"/>
      <c r="AM1608" s="501"/>
      <c r="AN1608" s="501"/>
      <c r="AO1608" s="501"/>
      <c r="AP1608" s="501"/>
      <c r="AQ1608" s="501"/>
      <c r="AR1608" s="501"/>
    </row>
    <row r="1609" ht="15.75" customHeight="1">
      <c r="A1609" s="287"/>
      <c r="B1609" s="148" t="s">
        <v>45</v>
      </c>
      <c r="C1609" s="347" t="s">
        <v>7292</v>
      </c>
      <c r="D1609" s="87" t="s">
        <v>7293</v>
      </c>
      <c r="E1609" s="300">
        <v>1.0</v>
      </c>
      <c r="F1609" s="300">
        <v>0.0</v>
      </c>
      <c r="G1609" s="300" t="s">
        <v>47</v>
      </c>
      <c r="H1609" s="87" t="s">
        <v>7293</v>
      </c>
      <c r="I1609" s="230" t="s">
        <v>7294</v>
      </c>
      <c r="J1609" s="302"/>
      <c r="K1609" s="302"/>
      <c r="L1609" s="302"/>
      <c r="M1609" s="255"/>
      <c r="N1609" s="300">
        <v>1.0</v>
      </c>
      <c r="O1609" s="398">
        <v>1000.0</v>
      </c>
      <c r="P1609" s="303"/>
      <c r="Q1609" s="303"/>
      <c r="R1609" s="303"/>
      <c r="S1609" s="255"/>
      <c r="T1609" s="255"/>
      <c r="U1609" s="255"/>
      <c r="V1609" s="255"/>
      <c r="W1609" s="255"/>
      <c r="X1609" s="255"/>
      <c r="Y1609" s="277"/>
      <c r="Z1609" s="304">
        <v>0.89</v>
      </c>
      <c r="AA1609" s="300" t="s">
        <v>1105</v>
      </c>
      <c r="AB1609" s="84" t="s">
        <v>7295</v>
      </c>
      <c r="AC1609" s="54"/>
      <c r="AD1609" s="54" t="s">
        <v>99</v>
      </c>
      <c r="AE1609" s="85" t="str">
        <f t="shared" si="57"/>
        <v>12</v>
      </c>
      <c r="AF1609" s="55">
        <v>0.59</v>
      </c>
      <c r="AG1609" s="56">
        <f t="shared" si="209"/>
        <v>0.82128</v>
      </c>
      <c r="AH1609" s="55"/>
      <c r="AI1609" s="55"/>
      <c r="AJ1609" s="41">
        <f t="shared" si="3"/>
        <v>0.3370786517</v>
      </c>
      <c r="AK1609" s="501"/>
      <c r="AL1609" s="501"/>
      <c r="AM1609" s="501"/>
      <c r="AN1609" s="501"/>
      <c r="AO1609" s="501"/>
      <c r="AP1609" s="501"/>
      <c r="AQ1609" s="501"/>
      <c r="AR1609" s="501"/>
    </row>
    <row r="1610" ht="15.75" customHeight="1">
      <c r="A1610" s="287"/>
      <c r="B1610" s="148" t="s">
        <v>45</v>
      </c>
      <c r="C1610" s="347" t="s">
        <v>7296</v>
      </c>
      <c r="D1610" s="87" t="s">
        <v>7297</v>
      </c>
      <c r="E1610" s="300">
        <v>1.0</v>
      </c>
      <c r="F1610" s="300">
        <v>0.0</v>
      </c>
      <c r="G1610" s="300" t="s">
        <v>47</v>
      </c>
      <c r="H1610" s="87" t="s">
        <v>7297</v>
      </c>
      <c r="I1610" s="230" t="s">
        <v>7298</v>
      </c>
      <c r="J1610" s="302"/>
      <c r="K1610" s="302"/>
      <c r="L1610" s="302"/>
      <c r="M1610" s="255"/>
      <c r="N1610" s="300">
        <v>1.0</v>
      </c>
      <c r="O1610" s="398">
        <v>1000.0</v>
      </c>
      <c r="P1610" s="303"/>
      <c r="Q1610" s="303"/>
      <c r="R1610" s="303"/>
      <c r="S1610" s="255"/>
      <c r="T1610" s="255"/>
      <c r="U1610" s="255"/>
      <c r="V1610" s="255"/>
      <c r="W1610" s="255"/>
      <c r="X1610" s="255"/>
      <c r="Y1610" s="277"/>
      <c r="Z1610" s="304">
        <v>0.89</v>
      </c>
      <c r="AA1610" s="300" t="s">
        <v>1105</v>
      </c>
      <c r="AB1610" s="84" t="s">
        <v>7299</v>
      </c>
      <c r="AC1610" s="54"/>
      <c r="AD1610" s="54" t="s">
        <v>99</v>
      </c>
      <c r="AE1610" s="85" t="str">
        <f t="shared" si="57"/>
        <v>12</v>
      </c>
      <c r="AF1610" s="55">
        <v>0.59</v>
      </c>
      <c r="AG1610" s="56">
        <f t="shared" si="209"/>
        <v>0.82128</v>
      </c>
      <c r="AH1610" s="55"/>
      <c r="AI1610" s="55"/>
      <c r="AJ1610" s="41">
        <f t="shared" si="3"/>
        <v>0.3370786517</v>
      </c>
      <c r="AK1610" s="501"/>
      <c r="AL1610" s="501"/>
      <c r="AM1610" s="501"/>
      <c r="AN1610" s="501"/>
      <c r="AO1610" s="501"/>
      <c r="AP1610" s="501"/>
      <c r="AQ1610" s="501"/>
      <c r="AR1610" s="501"/>
    </row>
    <row r="1611" ht="15.75" customHeight="1">
      <c r="A1611" s="530"/>
      <c r="B1611" s="143" t="s">
        <v>45</v>
      </c>
      <c r="C1611" s="298" t="s">
        <v>7300</v>
      </c>
      <c r="D1611" s="299" t="s">
        <v>7301</v>
      </c>
      <c r="E1611" s="290">
        <v>0.0</v>
      </c>
      <c r="F1611" s="290">
        <v>0.0</v>
      </c>
      <c r="G1611" s="290" t="s">
        <v>86</v>
      </c>
      <c r="H1611" s="299" t="s">
        <v>7301</v>
      </c>
      <c r="I1611" s="117" t="s">
        <v>7302</v>
      </c>
      <c r="J1611" s="293"/>
      <c r="K1611" s="293"/>
      <c r="L1611" s="293"/>
      <c r="M1611" s="263"/>
      <c r="N1611" s="290">
        <v>0.0</v>
      </c>
      <c r="O1611" s="395">
        <v>0.0</v>
      </c>
      <c r="P1611" s="294"/>
      <c r="Q1611" s="294"/>
      <c r="R1611" s="294"/>
      <c r="S1611" s="263"/>
      <c r="T1611" s="263"/>
      <c r="U1611" s="263"/>
      <c r="V1611" s="263"/>
      <c r="W1611" s="263"/>
      <c r="X1611" s="263"/>
      <c r="Y1611" s="295"/>
      <c r="Z1611" s="296">
        <v>0.89</v>
      </c>
      <c r="AA1611" s="290" t="s">
        <v>1105</v>
      </c>
      <c r="AB1611" s="71" t="s">
        <v>7303</v>
      </c>
      <c r="AC1611" s="72"/>
      <c r="AD1611" s="72" t="s">
        <v>99</v>
      </c>
      <c r="AE1611" s="73" t="str">
        <f t="shared" si="57"/>
        <v>12</v>
      </c>
      <c r="AF1611" s="74">
        <v>0.59</v>
      </c>
      <c r="AG1611" s="75">
        <f t="shared" si="209"/>
        <v>0.82128</v>
      </c>
      <c r="AH1611" s="74"/>
      <c r="AI1611" s="74"/>
      <c r="AJ1611" s="41">
        <f t="shared" si="3"/>
        <v>0.3370786517</v>
      </c>
      <c r="AK1611" s="500"/>
      <c r="AL1611" s="500"/>
      <c r="AM1611" s="500"/>
      <c r="AN1611" s="500"/>
      <c r="AO1611" s="500"/>
      <c r="AP1611" s="500"/>
      <c r="AQ1611" s="500"/>
      <c r="AR1611" s="500"/>
    </row>
    <row r="1612" ht="15.75" customHeight="1">
      <c r="A1612" s="287"/>
      <c r="B1612" s="148" t="s">
        <v>45</v>
      </c>
      <c r="C1612" s="347" t="s">
        <v>7304</v>
      </c>
      <c r="D1612" s="87" t="s">
        <v>7305</v>
      </c>
      <c r="E1612" s="300">
        <v>1.0</v>
      </c>
      <c r="F1612" s="300">
        <v>0.0</v>
      </c>
      <c r="G1612" s="300" t="s">
        <v>47</v>
      </c>
      <c r="H1612" s="87" t="s">
        <v>7305</v>
      </c>
      <c r="I1612" s="230" t="s">
        <v>7306</v>
      </c>
      <c r="J1612" s="302"/>
      <c r="K1612" s="302"/>
      <c r="L1612" s="302"/>
      <c r="M1612" s="255"/>
      <c r="N1612" s="300">
        <v>1.0</v>
      </c>
      <c r="O1612" s="398">
        <v>1000.0</v>
      </c>
      <c r="P1612" s="303"/>
      <c r="Q1612" s="303"/>
      <c r="R1612" s="303"/>
      <c r="S1612" s="255"/>
      <c r="T1612" s="255"/>
      <c r="U1612" s="255"/>
      <c r="V1612" s="255"/>
      <c r="W1612" s="255"/>
      <c r="X1612" s="255"/>
      <c r="Y1612" s="277"/>
      <c r="Z1612" s="304">
        <v>0.89</v>
      </c>
      <c r="AA1612" s="300" t="s">
        <v>1105</v>
      </c>
      <c r="AB1612" s="84" t="s">
        <v>7307</v>
      </c>
      <c r="AC1612" s="54"/>
      <c r="AD1612" s="54" t="s">
        <v>99</v>
      </c>
      <c r="AE1612" s="85" t="str">
        <f t="shared" si="57"/>
        <v>12</v>
      </c>
      <c r="AF1612" s="55">
        <v>0.59</v>
      </c>
      <c r="AG1612" s="56">
        <f t="shared" si="209"/>
        <v>0.82128</v>
      </c>
      <c r="AH1612" s="55"/>
      <c r="AI1612" s="55"/>
      <c r="AJ1612" s="41">
        <f t="shared" si="3"/>
        <v>0.3370786517</v>
      </c>
      <c r="AK1612" s="501"/>
      <c r="AL1612" s="501"/>
      <c r="AM1612" s="501"/>
      <c r="AN1612" s="501"/>
      <c r="AO1612" s="501"/>
      <c r="AP1612" s="501"/>
      <c r="AQ1612" s="501"/>
      <c r="AR1612" s="501"/>
    </row>
    <row r="1613" ht="15.75" customHeight="1">
      <c r="A1613" s="287"/>
      <c r="B1613" s="148" t="s">
        <v>45</v>
      </c>
      <c r="C1613" s="347" t="s">
        <v>7308</v>
      </c>
      <c r="D1613" s="87" t="s">
        <v>7309</v>
      </c>
      <c r="E1613" s="300">
        <v>1.0</v>
      </c>
      <c r="F1613" s="300">
        <v>0.0</v>
      </c>
      <c r="G1613" s="300" t="s">
        <v>47</v>
      </c>
      <c r="H1613" s="87" t="s">
        <v>7309</v>
      </c>
      <c r="I1613" s="230" t="s">
        <v>7310</v>
      </c>
      <c r="J1613" s="302"/>
      <c r="K1613" s="302"/>
      <c r="L1613" s="302"/>
      <c r="M1613" s="255"/>
      <c r="N1613" s="300">
        <v>1.0</v>
      </c>
      <c r="O1613" s="398">
        <v>1000.0</v>
      </c>
      <c r="P1613" s="303"/>
      <c r="Q1613" s="303"/>
      <c r="R1613" s="303"/>
      <c r="S1613" s="255"/>
      <c r="T1613" s="255"/>
      <c r="U1613" s="255"/>
      <c r="V1613" s="255"/>
      <c r="W1613" s="255"/>
      <c r="X1613" s="255"/>
      <c r="Y1613" s="277"/>
      <c r="Z1613" s="304">
        <v>3.65</v>
      </c>
      <c r="AA1613" s="300" t="s">
        <v>417</v>
      </c>
      <c r="AB1613" s="84" t="s">
        <v>7311</v>
      </c>
      <c r="AC1613" s="54"/>
      <c r="AD1613" s="54" t="s">
        <v>498</v>
      </c>
      <c r="AE1613" s="85" t="str">
        <f t="shared" si="57"/>
        <v>3</v>
      </c>
      <c r="AF1613" s="55">
        <v>2.41</v>
      </c>
      <c r="AG1613" s="56">
        <f t="shared" si="209"/>
        <v>3.35472</v>
      </c>
      <c r="AH1613" s="55"/>
      <c r="AI1613" s="55"/>
      <c r="AJ1613" s="41">
        <f t="shared" si="3"/>
        <v>0.3397260274</v>
      </c>
      <c r="AK1613" s="501"/>
      <c r="AL1613" s="501"/>
      <c r="AM1613" s="501"/>
      <c r="AN1613" s="501"/>
      <c r="AO1613" s="501"/>
      <c r="AP1613" s="501"/>
      <c r="AQ1613" s="501"/>
      <c r="AR1613" s="501"/>
    </row>
    <row r="1614" ht="15.75" customHeight="1">
      <c r="A1614" s="287"/>
      <c r="B1614" s="148" t="s">
        <v>45</v>
      </c>
      <c r="C1614" s="347" t="s">
        <v>7312</v>
      </c>
      <c r="D1614" s="87" t="s">
        <v>7313</v>
      </c>
      <c r="E1614" s="300">
        <v>1.0</v>
      </c>
      <c r="F1614" s="300">
        <v>0.0</v>
      </c>
      <c r="G1614" s="300" t="s">
        <v>47</v>
      </c>
      <c r="H1614" s="87" t="s">
        <v>7313</v>
      </c>
      <c r="I1614" s="230" t="s">
        <v>7314</v>
      </c>
      <c r="J1614" s="302"/>
      <c r="K1614" s="302"/>
      <c r="L1614" s="302"/>
      <c r="M1614" s="255"/>
      <c r="N1614" s="300">
        <v>1.0</v>
      </c>
      <c r="O1614" s="398">
        <v>1000.0</v>
      </c>
      <c r="P1614" s="303"/>
      <c r="Q1614" s="303"/>
      <c r="R1614" s="303"/>
      <c r="S1614" s="255"/>
      <c r="T1614" s="255"/>
      <c r="U1614" s="255"/>
      <c r="V1614" s="255"/>
      <c r="W1614" s="255"/>
      <c r="X1614" s="255"/>
      <c r="Y1614" s="277"/>
      <c r="Z1614" s="304">
        <v>6.45</v>
      </c>
      <c r="AA1614" s="300" t="s">
        <v>417</v>
      </c>
      <c r="AB1614" s="84" t="s">
        <v>7315</v>
      </c>
      <c r="AC1614" s="54"/>
      <c r="AD1614" s="54" t="s">
        <v>498</v>
      </c>
      <c r="AE1614" s="85" t="str">
        <f t="shared" si="57"/>
        <v>3</v>
      </c>
      <c r="AF1614" s="55">
        <v>4.28</v>
      </c>
      <c r="AG1614" s="56">
        <f t="shared" si="209"/>
        <v>5.95776</v>
      </c>
      <c r="AH1614" s="55"/>
      <c r="AI1614" s="55"/>
      <c r="AJ1614" s="41">
        <f t="shared" si="3"/>
        <v>0.3364341085</v>
      </c>
      <c r="AK1614" s="501"/>
      <c r="AL1614" s="501"/>
      <c r="AM1614" s="501"/>
      <c r="AN1614" s="501"/>
      <c r="AO1614" s="501"/>
      <c r="AP1614" s="501"/>
      <c r="AQ1614" s="501"/>
      <c r="AR1614" s="501"/>
    </row>
    <row r="1615" ht="15.75" customHeight="1">
      <c r="A1615" s="287"/>
      <c r="B1615" s="148" t="s">
        <v>45</v>
      </c>
      <c r="C1615" s="347" t="s">
        <v>7316</v>
      </c>
      <c r="D1615" s="87" t="s">
        <v>7317</v>
      </c>
      <c r="E1615" s="300">
        <v>1.0</v>
      </c>
      <c r="F1615" s="300">
        <v>0.0</v>
      </c>
      <c r="G1615" s="300" t="s">
        <v>47</v>
      </c>
      <c r="H1615" s="87" t="s">
        <v>7317</v>
      </c>
      <c r="I1615" s="230" t="s">
        <v>7318</v>
      </c>
      <c r="J1615" s="302"/>
      <c r="K1615" s="302"/>
      <c r="L1615" s="302"/>
      <c r="M1615" s="255"/>
      <c r="N1615" s="300">
        <v>1.0</v>
      </c>
      <c r="O1615" s="398">
        <v>1000.0</v>
      </c>
      <c r="P1615" s="303"/>
      <c r="Q1615" s="303"/>
      <c r="R1615" s="303"/>
      <c r="S1615" s="255"/>
      <c r="T1615" s="255"/>
      <c r="U1615" s="255"/>
      <c r="V1615" s="255"/>
      <c r="W1615" s="255"/>
      <c r="X1615" s="255"/>
      <c r="Y1615" s="277"/>
      <c r="Z1615" s="304">
        <v>6.85</v>
      </c>
      <c r="AA1615" s="300" t="s">
        <v>417</v>
      </c>
      <c r="AB1615" s="84" t="s">
        <v>7319</v>
      </c>
      <c r="AC1615" s="54"/>
      <c r="AD1615" s="54" t="s">
        <v>498</v>
      </c>
      <c r="AE1615" s="85" t="str">
        <f t="shared" si="57"/>
        <v>3</v>
      </c>
      <c r="AF1615" s="55">
        <v>4.55</v>
      </c>
      <c r="AG1615" s="56">
        <f t="shared" si="209"/>
        <v>6.3336</v>
      </c>
      <c r="AH1615" s="55"/>
      <c r="AI1615" s="55"/>
      <c r="AJ1615" s="41">
        <f t="shared" si="3"/>
        <v>0.3357664234</v>
      </c>
      <c r="AK1615" s="501"/>
      <c r="AL1615" s="501"/>
      <c r="AM1615" s="501"/>
      <c r="AN1615" s="501"/>
      <c r="AO1615" s="501"/>
      <c r="AP1615" s="501"/>
      <c r="AQ1615" s="501"/>
      <c r="AR1615" s="501"/>
    </row>
    <row r="1616" ht="15.75" customHeight="1">
      <c r="A1616" s="530"/>
      <c r="B1616" s="143" t="s">
        <v>45</v>
      </c>
      <c r="C1616" s="298" t="s">
        <v>7320</v>
      </c>
      <c r="D1616" s="299" t="s">
        <v>7321</v>
      </c>
      <c r="E1616" s="290">
        <v>0.0</v>
      </c>
      <c r="F1616" s="290">
        <v>0.0</v>
      </c>
      <c r="G1616" s="290" t="s">
        <v>86</v>
      </c>
      <c r="H1616" s="299" t="s">
        <v>7321</v>
      </c>
      <c r="I1616" s="117" t="s">
        <v>7322</v>
      </c>
      <c r="J1616" s="293"/>
      <c r="K1616" s="293"/>
      <c r="L1616" s="293"/>
      <c r="M1616" s="263"/>
      <c r="N1616" s="290">
        <v>0.0</v>
      </c>
      <c r="O1616" s="395">
        <v>0.0</v>
      </c>
      <c r="P1616" s="294"/>
      <c r="Q1616" s="294"/>
      <c r="R1616" s="294"/>
      <c r="S1616" s="263"/>
      <c r="T1616" s="263"/>
      <c r="U1616" s="263"/>
      <c r="V1616" s="263"/>
      <c r="W1616" s="263"/>
      <c r="X1616" s="263"/>
      <c r="Y1616" s="295"/>
      <c r="Z1616" s="296">
        <v>0.99</v>
      </c>
      <c r="AA1616" s="290" t="s">
        <v>1105</v>
      </c>
      <c r="AB1616" s="71" t="s">
        <v>7323</v>
      </c>
      <c r="AC1616" s="72"/>
      <c r="AD1616" s="72" t="s">
        <v>99</v>
      </c>
      <c r="AE1616" s="73" t="str">
        <f t="shared" si="57"/>
        <v>12</v>
      </c>
      <c r="AF1616" s="74">
        <v>0.64</v>
      </c>
      <c r="AG1616" s="75">
        <f t="shared" si="209"/>
        <v>0.89088</v>
      </c>
      <c r="AH1616" s="74"/>
      <c r="AI1616" s="74"/>
      <c r="AJ1616" s="41">
        <f t="shared" si="3"/>
        <v>0.3535353535</v>
      </c>
      <c r="AK1616" s="500"/>
      <c r="AL1616" s="500"/>
      <c r="AM1616" s="500"/>
      <c r="AN1616" s="500"/>
      <c r="AO1616" s="500"/>
      <c r="AP1616" s="500"/>
      <c r="AQ1616" s="500"/>
      <c r="AR1616" s="500"/>
    </row>
    <row r="1617" ht="15.75" customHeight="1">
      <c r="A1617" s="287"/>
      <c r="B1617" s="148" t="s">
        <v>45</v>
      </c>
      <c r="C1617" s="347" t="s">
        <v>7324</v>
      </c>
      <c r="D1617" s="87" t="s">
        <v>7325</v>
      </c>
      <c r="E1617" s="300">
        <v>1.0</v>
      </c>
      <c r="F1617" s="300">
        <v>0.0</v>
      </c>
      <c r="G1617" s="300" t="s">
        <v>47</v>
      </c>
      <c r="H1617" s="87" t="s">
        <v>7325</v>
      </c>
      <c r="I1617" s="230" t="s">
        <v>7326</v>
      </c>
      <c r="J1617" s="302"/>
      <c r="K1617" s="302"/>
      <c r="L1617" s="302"/>
      <c r="M1617" s="255"/>
      <c r="N1617" s="300">
        <v>1.0</v>
      </c>
      <c r="O1617" s="398">
        <v>1000.0</v>
      </c>
      <c r="P1617" s="303"/>
      <c r="Q1617" s="303"/>
      <c r="R1617" s="303"/>
      <c r="S1617" s="255"/>
      <c r="T1617" s="255"/>
      <c r="U1617" s="255"/>
      <c r="V1617" s="255"/>
      <c r="W1617" s="255"/>
      <c r="X1617" s="255"/>
      <c r="Y1617" s="277"/>
      <c r="Z1617" s="304">
        <v>1.29</v>
      </c>
      <c r="AA1617" s="300" t="s">
        <v>97</v>
      </c>
      <c r="AB1617" s="84" t="s">
        <v>7327</v>
      </c>
      <c r="AC1617" s="560"/>
      <c r="AD1617" s="54" t="s">
        <v>2545</v>
      </c>
      <c r="AE1617" s="85" t="str">
        <f t="shared" si="57"/>
        <v>50</v>
      </c>
      <c r="AF1617" s="55">
        <v>0.85</v>
      </c>
      <c r="AG1617" s="56">
        <f t="shared" si="209"/>
        <v>1.1832</v>
      </c>
      <c r="AH1617" s="55"/>
      <c r="AI1617" s="55"/>
      <c r="AJ1617" s="41">
        <f t="shared" si="3"/>
        <v>0.3410852713</v>
      </c>
      <c r="AK1617" s="501"/>
      <c r="AL1617" s="501"/>
      <c r="AM1617" s="501"/>
      <c r="AN1617" s="501"/>
      <c r="AO1617" s="501"/>
      <c r="AP1617" s="501"/>
      <c r="AQ1617" s="501"/>
      <c r="AR1617" s="501"/>
    </row>
    <row r="1618" ht="15.75" customHeight="1">
      <c r="A1618" s="287"/>
      <c r="B1618" s="148" t="s">
        <v>45</v>
      </c>
      <c r="C1618" s="347" t="s">
        <v>7328</v>
      </c>
      <c r="D1618" s="87" t="s">
        <v>7329</v>
      </c>
      <c r="E1618" s="300">
        <v>1.0</v>
      </c>
      <c r="F1618" s="300">
        <v>0.0</v>
      </c>
      <c r="G1618" s="300" t="s">
        <v>47</v>
      </c>
      <c r="H1618" s="87" t="s">
        <v>7329</v>
      </c>
      <c r="I1618" s="230" t="s">
        <v>7330</v>
      </c>
      <c r="J1618" s="302"/>
      <c r="K1618" s="302"/>
      <c r="L1618" s="302"/>
      <c r="M1618" s="255"/>
      <c r="N1618" s="300">
        <v>1.0</v>
      </c>
      <c r="O1618" s="398">
        <v>1000.0</v>
      </c>
      <c r="P1618" s="303"/>
      <c r="Q1618" s="303"/>
      <c r="R1618" s="303"/>
      <c r="S1618" s="255"/>
      <c r="T1618" s="255"/>
      <c r="U1618" s="255"/>
      <c r="V1618" s="255"/>
      <c r="W1618" s="255"/>
      <c r="X1618" s="255"/>
      <c r="Y1618" s="277"/>
      <c r="Z1618" s="304">
        <v>2.09</v>
      </c>
      <c r="AA1618" s="300" t="s">
        <v>167</v>
      </c>
      <c r="AB1618" s="84" t="s">
        <v>7331</v>
      </c>
      <c r="AC1618" s="560"/>
      <c r="AD1618" s="54" t="s">
        <v>99</v>
      </c>
      <c r="AE1618" s="85" t="str">
        <f t="shared" si="57"/>
        <v>12</v>
      </c>
      <c r="AF1618" s="55">
        <v>1.38</v>
      </c>
      <c r="AG1618" s="56">
        <f t="shared" si="209"/>
        <v>1.92096</v>
      </c>
      <c r="AH1618" s="55"/>
      <c r="AI1618" s="55"/>
      <c r="AJ1618" s="41">
        <f t="shared" si="3"/>
        <v>0.3397129187</v>
      </c>
      <c r="AK1618" s="501"/>
      <c r="AL1618" s="501"/>
      <c r="AM1618" s="501"/>
      <c r="AN1618" s="501"/>
      <c r="AO1618" s="501"/>
      <c r="AP1618" s="501"/>
      <c r="AQ1618" s="501"/>
      <c r="AR1618" s="501"/>
    </row>
    <row r="1619" ht="15.75" customHeight="1">
      <c r="A1619" s="530"/>
      <c r="B1619" s="143" t="s">
        <v>45</v>
      </c>
      <c r="C1619" s="298" t="s">
        <v>7332</v>
      </c>
      <c r="D1619" s="299" t="s">
        <v>7333</v>
      </c>
      <c r="E1619" s="290">
        <v>0.0</v>
      </c>
      <c r="F1619" s="290">
        <v>0.0</v>
      </c>
      <c r="G1619" s="290" t="s">
        <v>86</v>
      </c>
      <c r="H1619" s="299" t="s">
        <v>7333</v>
      </c>
      <c r="I1619" s="117" t="s">
        <v>7334</v>
      </c>
      <c r="J1619" s="293"/>
      <c r="K1619" s="293"/>
      <c r="L1619" s="293"/>
      <c r="M1619" s="263"/>
      <c r="N1619" s="290">
        <v>0.0</v>
      </c>
      <c r="O1619" s="395">
        <v>0.0</v>
      </c>
      <c r="P1619" s="294"/>
      <c r="Q1619" s="294"/>
      <c r="R1619" s="294"/>
      <c r="S1619" s="263"/>
      <c r="T1619" s="263"/>
      <c r="U1619" s="263"/>
      <c r="V1619" s="263"/>
      <c r="W1619" s="263"/>
      <c r="X1619" s="263"/>
      <c r="Y1619" s="295"/>
      <c r="Z1619" s="296">
        <v>2.09</v>
      </c>
      <c r="AA1619" s="290" t="s">
        <v>167</v>
      </c>
      <c r="AB1619" s="71" t="s">
        <v>7335</v>
      </c>
      <c r="AC1619" s="559"/>
      <c r="AD1619" s="72" t="s">
        <v>99</v>
      </c>
      <c r="AE1619" s="73" t="str">
        <f t="shared" si="57"/>
        <v>12</v>
      </c>
      <c r="AF1619" s="74">
        <v>1.38</v>
      </c>
      <c r="AG1619" s="75">
        <f t="shared" si="209"/>
        <v>1.92096</v>
      </c>
      <c r="AH1619" s="74"/>
      <c r="AI1619" s="74"/>
      <c r="AJ1619" s="41">
        <f t="shared" si="3"/>
        <v>0.3397129187</v>
      </c>
      <c r="AK1619" s="500"/>
      <c r="AL1619" s="500"/>
      <c r="AM1619" s="500"/>
      <c r="AN1619" s="500"/>
      <c r="AO1619" s="500"/>
      <c r="AP1619" s="500"/>
      <c r="AQ1619" s="500"/>
      <c r="AR1619" s="500"/>
    </row>
    <row r="1620" ht="15.75" customHeight="1">
      <c r="A1620" s="287"/>
      <c r="B1620" s="148" t="s">
        <v>45</v>
      </c>
      <c r="C1620" s="347" t="s">
        <v>7336</v>
      </c>
      <c r="D1620" s="87" t="s">
        <v>7337</v>
      </c>
      <c r="E1620" s="300">
        <v>1.0</v>
      </c>
      <c r="F1620" s="300">
        <v>0.0</v>
      </c>
      <c r="G1620" s="300" t="s">
        <v>47</v>
      </c>
      <c r="H1620" s="87" t="s">
        <v>7337</v>
      </c>
      <c r="I1620" s="230" t="s">
        <v>7338</v>
      </c>
      <c r="J1620" s="302"/>
      <c r="K1620" s="302"/>
      <c r="L1620" s="302"/>
      <c r="M1620" s="255"/>
      <c r="N1620" s="300">
        <v>1.0</v>
      </c>
      <c r="O1620" s="398">
        <v>1000.0</v>
      </c>
      <c r="P1620" s="303"/>
      <c r="Q1620" s="303"/>
      <c r="R1620" s="303"/>
      <c r="S1620" s="255"/>
      <c r="T1620" s="255"/>
      <c r="U1620" s="255"/>
      <c r="V1620" s="255"/>
      <c r="W1620" s="255"/>
      <c r="X1620" s="255"/>
      <c r="Y1620" s="277"/>
      <c r="Z1620" s="304">
        <v>2.09</v>
      </c>
      <c r="AA1620" s="300" t="s">
        <v>167</v>
      </c>
      <c r="AB1620" s="84" t="s">
        <v>7339</v>
      </c>
      <c r="AC1620" s="560"/>
      <c r="AD1620" s="54" t="s">
        <v>99</v>
      </c>
      <c r="AE1620" s="85" t="str">
        <f t="shared" si="57"/>
        <v>12</v>
      </c>
      <c r="AF1620" s="55">
        <v>1.38</v>
      </c>
      <c r="AG1620" s="56">
        <f t="shared" si="209"/>
        <v>1.92096</v>
      </c>
      <c r="AH1620" s="501"/>
      <c r="AI1620" s="501"/>
      <c r="AJ1620" s="41">
        <f t="shared" si="3"/>
        <v>0.3397129187</v>
      </c>
      <c r="AK1620" s="501"/>
      <c r="AL1620" s="501"/>
      <c r="AM1620" s="501"/>
      <c r="AN1620" s="501"/>
      <c r="AO1620" s="501"/>
      <c r="AP1620" s="501"/>
      <c r="AQ1620" s="501"/>
      <c r="AR1620" s="501"/>
    </row>
    <row r="1621" ht="15.75" customHeight="1">
      <c r="A1621" s="530"/>
      <c r="B1621" s="143" t="s">
        <v>45</v>
      </c>
      <c r="C1621" s="298" t="s">
        <v>7340</v>
      </c>
      <c r="D1621" s="299" t="s">
        <v>7341</v>
      </c>
      <c r="E1621" s="290">
        <v>0.0</v>
      </c>
      <c r="F1621" s="290">
        <v>0.0</v>
      </c>
      <c r="G1621" s="290" t="s">
        <v>86</v>
      </c>
      <c r="H1621" s="299" t="s">
        <v>7341</v>
      </c>
      <c r="I1621" s="117" t="s">
        <v>7342</v>
      </c>
      <c r="J1621" s="293"/>
      <c r="K1621" s="293"/>
      <c r="L1621" s="293"/>
      <c r="M1621" s="263"/>
      <c r="N1621" s="290">
        <v>0.0</v>
      </c>
      <c r="O1621" s="395">
        <v>0.0</v>
      </c>
      <c r="P1621" s="294"/>
      <c r="Q1621" s="294"/>
      <c r="R1621" s="294"/>
      <c r="S1621" s="263"/>
      <c r="T1621" s="263"/>
      <c r="U1621" s="263"/>
      <c r="V1621" s="263"/>
      <c r="W1621" s="263"/>
      <c r="X1621" s="263"/>
      <c r="Y1621" s="295"/>
      <c r="Z1621" s="296">
        <v>2.09</v>
      </c>
      <c r="AA1621" s="290" t="s">
        <v>167</v>
      </c>
      <c r="AB1621" s="71" t="s">
        <v>7343</v>
      </c>
      <c r="AC1621" s="559"/>
      <c r="AD1621" s="72" t="s">
        <v>99</v>
      </c>
      <c r="AE1621" s="73" t="str">
        <f t="shared" si="57"/>
        <v>12</v>
      </c>
      <c r="AF1621" s="74">
        <v>1.38</v>
      </c>
      <c r="AG1621" s="75">
        <f>AF1621*0.4+AF1621</f>
        <v>1.932</v>
      </c>
      <c r="AH1621" s="500"/>
      <c r="AI1621" s="500"/>
      <c r="AJ1621" s="41">
        <f t="shared" si="3"/>
        <v>0.3397129187</v>
      </c>
      <c r="AK1621" s="500"/>
      <c r="AL1621" s="500"/>
      <c r="AM1621" s="500"/>
      <c r="AN1621" s="500"/>
      <c r="AO1621" s="500"/>
      <c r="AP1621" s="500"/>
      <c r="AQ1621" s="500"/>
      <c r="AR1621" s="500"/>
    </row>
    <row r="1622" ht="15.75" customHeight="1">
      <c r="A1622" s="287"/>
      <c r="B1622" s="148" t="s">
        <v>45</v>
      </c>
      <c r="C1622" s="347" t="s">
        <v>7344</v>
      </c>
      <c r="D1622" s="87" t="s">
        <v>7345</v>
      </c>
      <c r="E1622" s="300">
        <v>1.0</v>
      </c>
      <c r="F1622" s="300">
        <v>0.0</v>
      </c>
      <c r="G1622" s="300" t="s">
        <v>47</v>
      </c>
      <c r="H1622" s="87" t="s">
        <v>7345</v>
      </c>
      <c r="I1622" s="230" t="s">
        <v>7346</v>
      </c>
      <c r="J1622" s="302"/>
      <c r="K1622" s="302"/>
      <c r="L1622" s="302"/>
      <c r="M1622" s="255"/>
      <c r="N1622" s="300">
        <v>1.0</v>
      </c>
      <c r="O1622" s="398">
        <v>1000.0</v>
      </c>
      <c r="P1622" s="303"/>
      <c r="Q1622" s="303"/>
      <c r="R1622" s="303"/>
      <c r="S1622" s="255"/>
      <c r="T1622" s="255"/>
      <c r="U1622" s="255"/>
      <c r="V1622" s="255"/>
      <c r="W1622" s="255"/>
      <c r="X1622" s="255"/>
      <c r="Y1622" s="277"/>
      <c r="Z1622" s="304">
        <v>8.59</v>
      </c>
      <c r="AA1622" s="300" t="s">
        <v>111</v>
      </c>
      <c r="AB1622" s="84" t="s">
        <v>7347</v>
      </c>
      <c r="AC1622" s="560"/>
      <c r="AD1622" s="54" t="s">
        <v>498</v>
      </c>
      <c r="AE1622" s="85" t="str">
        <f t="shared" si="57"/>
        <v>3</v>
      </c>
      <c r="AF1622" s="55">
        <v>5.73</v>
      </c>
      <c r="AG1622" s="56">
        <f>AF1622*0.396+AF1622</f>
        <v>7.99908</v>
      </c>
      <c r="AH1622" s="501"/>
      <c r="AI1622" s="501"/>
      <c r="AJ1622" s="41">
        <f t="shared" si="3"/>
        <v>0.3329452852</v>
      </c>
      <c r="AK1622" s="501"/>
      <c r="AL1622" s="501"/>
      <c r="AM1622" s="501"/>
      <c r="AN1622" s="501"/>
      <c r="AO1622" s="501"/>
      <c r="AP1622" s="501"/>
      <c r="AQ1622" s="501"/>
      <c r="AR1622" s="501"/>
    </row>
    <row r="1623" ht="15.75" customHeight="1">
      <c r="A1623" s="287"/>
      <c r="B1623" s="148" t="s">
        <v>45</v>
      </c>
      <c r="C1623" s="347" t="s">
        <v>7348</v>
      </c>
      <c r="D1623" s="87" t="s">
        <v>7349</v>
      </c>
      <c r="E1623" s="300">
        <v>1.0</v>
      </c>
      <c r="F1623" s="300">
        <v>0.0</v>
      </c>
      <c r="G1623" s="300" t="s">
        <v>47</v>
      </c>
      <c r="H1623" s="87" t="s">
        <v>7349</v>
      </c>
      <c r="I1623" s="230" t="s">
        <v>7350</v>
      </c>
      <c r="J1623" s="302"/>
      <c r="K1623" s="302"/>
      <c r="L1623" s="302"/>
      <c r="M1623" s="255"/>
      <c r="N1623" s="300">
        <v>1.0</v>
      </c>
      <c r="O1623" s="398">
        <v>1000.0</v>
      </c>
      <c r="P1623" s="303"/>
      <c r="Q1623" s="303"/>
      <c r="R1623" s="303"/>
      <c r="S1623" s="255"/>
      <c r="T1623" s="255"/>
      <c r="U1623" s="255"/>
      <c r="V1623" s="255"/>
      <c r="W1623" s="255"/>
      <c r="X1623" s="255"/>
      <c r="Y1623" s="277"/>
      <c r="Z1623" s="304">
        <v>3.09</v>
      </c>
      <c r="AA1623" s="300" t="s">
        <v>262</v>
      </c>
      <c r="AB1623" s="84" t="s">
        <v>7351</v>
      </c>
      <c r="AC1623" s="560"/>
      <c r="AD1623" s="54" t="s">
        <v>498</v>
      </c>
      <c r="AE1623" s="85" t="str">
        <f t="shared" si="57"/>
        <v>3</v>
      </c>
      <c r="AF1623" s="55">
        <v>2.06</v>
      </c>
      <c r="AG1623" s="56">
        <f>AF1623*0.455+AF1623</f>
        <v>2.9973</v>
      </c>
      <c r="AH1623" s="501"/>
      <c r="AI1623" s="501"/>
      <c r="AJ1623" s="41">
        <f t="shared" si="3"/>
        <v>0.3333333333</v>
      </c>
      <c r="AK1623" s="501"/>
      <c r="AL1623" s="501"/>
      <c r="AM1623" s="501"/>
      <c r="AN1623" s="501"/>
      <c r="AO1623" s="501"/>
      <c r="AP1623" s="501"/>
      <c r="AQ1623" s="501"/>
      <c r="AR1623" s="501"/>
    </row>
    <row r="1624" ht="15.75" customHeight="1">
      <c r="A1624" s="287"/>
      <c r="B1624" s="148" t="s">
        <v>45</v>
      </c>
      <c r="C1624" s="347" t="s">
        <v>7352</v>
      </c>
      <c r="D1624" s="87" t="s">
        <v>7353</v>
      </c>
      <c r="E1624" s="300">
        <v>1.0</v>
      </c>
      <c r="F1624" s="300">
        <v>0.0</v>
      </c>
      <c r="G1624" s="300" t="s">
        <v>47</v>
      </c>
      <c r="H1624" s="87" t="s">
        <v>7353</v>
      </c>
      <c r="I1624" s="230" t="s">
        <v>7354</v>
      </c>
      <c r="J1624" s="302"/>
      <c r="K1624" s="302"/>
      <c r="L1624" s="302"/>
      <c r="M1624" s="255"/>
      <c r="N1624" s="300">
        <v>1.0</v>
      </c>
      <c r="O1624" s="398">
        <v>1000.0</v>
      </c>
      <c r="P1624" s="303"/>
      <c r="Q1624" s="303"/>
      <c r="R1624" s="303"/>
      <c r="S1624" s="255"/>
      <c r="T1624" s="255"/>
      <c r="U1624" s="255"/>
      <c r="V1624" s="255"/>
      <c r="W1624" s="255"/>
      <c r="X1624" s="255"/>
      <c r="Y1624" s="277"/>
      <c r="Z1624" s="304">
        <v>3.55</v>
      </c>
      <c r="AA1624" s="300" t="s">
        <v>262</v>
      </c>
      <c r="AB1624" s="84" t="s">
        <v>7355</v>
      </c>
      <c r="AC1624" s="560"/>
      <c r="AD1624" s="54" t="s">
        <v>99</v>
      </c>
      <c r="AE1624" s="85" t="str">
        <f t="shared" si="57"/>
        <v>12</v>
      </c>
      <c r="AF1624" s="55">
        <v>2.34</v>
      </c>
      <c r="AG1624" s="56">
        <f>AF1624*0.39+AF1624</f>
        <v>3.2526</v>
      </c>
      <c r="AH1624" s="501"/>
      <c r="AI1624" s="501"/>
      <c r="AJ1624" s="41">
        <f t="shared" si="3"/>
        <v>0.3408450704</v>
      </c>
      <c r="AK1624" s="501"/>
      <c r="AL1624" s="501"/>
      <c r="AM1624" s="501"/>
      <c r="AN1624" s="501"/>
      <c r="AO1624" s="501"/>
      <c r="AP1624" s="501"/>
      <c r="AQ1624" s="501"/>
      <c r="AR1624" s="501"/>
    </row>
    <row r="1625" ht="15.75" customHeight="1">
      <c r="A1625" s="287"/>
      <c r="B1625" s="148" t="s">
        <v>45</v>
      </c>
      <c r="C1625" s="347" t="s">
        <v>7356</v>
      </c>
      <c r="D1625" s="87" t="s">
        <v>7357</v>
      </c>
      <c r="E1625" s="300">
        <v>1.0</v>
      </c>
      <c r="F1625" s="300">
        <v>0.0</v>
      </c>
      <c r="G1625" s="300" t="s">
        <v>47</v>
      </c>
      <c r="H1625" s="87" t="s">
        <v>7357</v>
      </c>
      <c r="I1625" s="230" t="s">
        <v>7358</v>
      </c>
      <c r="J1625" s="302"/>
      <c r="K1625" s="302"/>
      <c r="L1625" s="302"/>
      <c r="M1625" s="255"/>
      <c r="N1625" s="300">
        <v>1.0</v>
      </c>
      <c r="O1625" s="398">
        <v>1000.0</v>
      </c>
      <c r="P1625" s="303"/>
      <c r="Q1625" s="303"/>
      <c r="R1625" s="303"/>
      <c r="S1625" s="255"/>
      <c r="T1625" s="255"/>
      <c r="U1625" s="255"/>
      <c r="V1625" s="255"/>
      <c r="W1625" s="255"/>
      <c r="X1625" s="255"/>
      <c r="Y1625" s="277"/>
      <c r="Z1625" s="304">
        <v>2.55</v>
      </c>
      <c r="AA1625" s="300" t="s">
        <v>262</v>
      </c>
      <c r="AB1625" s="84" t="s">
        <v>7359</v>
      </c>
      <c r="AC1625" s="560"/>
      <c r="AD1625" s="54" t="s">
        <v>92</v>
      </c>
      <c r="AE1625" s="85" t="str">
        <f t="shared" si="57"/>
        <v>6</v>
      </c>
      <c r="AF1625" s="55">
        <v>1.7</v>
      </c>
      <c r="AG1625" s="56">
        <f>AF1625*0.325+AF1625</f>
        <v>2.2525</v>
      </c>
      <c r="AH1625" s="501"/>
      <c r="AI1625" s="501"/>
      <c r="AJ1625" s="41">
        <f t="shared" si="3"/>
        <v>0.3333333333</v>
      </c>
      <c r="AK1625" s="501"/>
      <c r="AL1625" s="501"/>
      <c r="AM1625" s="501"/>
      <c r="AN1625" s="501"/>
      <c r="AO1625" s="501"/>
      <c r="AP1625" s="501"/>
      <c r="AQ1625" s="501"/>
      <c r="AR1625" s="501"/>
    </row>
    <row r="1626" ht="15.75" customHeight="1">
      <c r="A1626" s="287"/>
      <c r="B1626" s="148" t="s">
        <v>45</v>
      </c>
      <c r="C1626" s="347" t="s">
        <v>7360</v>
      </c>
      <c r="D1626" s="87" t="s">
        <v>7361</v>
      </c>
      <c r="E1626" s="300">
        <v>1.0</v>
      </c>
      <c r="F1626" s="300">
        <v>0.0</v>
      </c>
      <c r="G1626" s="300" t="s">
        <v>47</v>
      </c>
      <c r="H1626" s="87" t="s">
        <v>7361</v>
      </c>
      <c r="I1626" s="230" t="s">
        <v>7362</v>
      </c>
      <c r="J1626" s="302"/>
      <c r="K1626" s="302"/>
      <c r="L1626" s="302"/>
      <c r="M1626" s="255"/>
      <c r="N1626" s="300">
        <v>1.0</v>
      </c>
      <c r="O1626" s="398">
        <v>1000.0</v>
      </c>
      <c r="P1626" s="303"/>
      <c r="Q1626" s="303"/>
      <c r="R1626" s="303"/>
      <c r="S1626" s="255"/>
      <c r="T1626" s="255"/>
      <c r="U1626" s="255"/>
      <c r="V1626" s="255"/>
      <c r="W1626" s="255"/>
      <c r="X1626" s="255"/>
      <c r="Y1626" s="277"/>
      <c r="Z1626" s="304">
        <v>3.09</v>
      </c>
      <c r="AA1626" s="300" t="s">
        <v>262</v>
      </c>
      <c r="AB1626" s="84" t="s">
        <v>7363</v>
      </c>
      <c r="AC1626" s="560"/>
      <c r="AD1626" s="54" t="s">
        <v>92</v>
      </c>
      <c r="AE1626" s="85" t="str">
        <f t="shared" si="57"/>
        <v>6</v>
      </c>
      <c r="AF1626" s="55">
        <v>2.04</v>
      </c>
      <c r="AG1626" s="56">
        <f>AF1626*0.395+AF1626</f>
        <v>2.8458</v>
      </c>
      <c r="AH1626" s="501"/>
      <c r="AI1626" s="501"/>
      <c r="AJ1626" s="41">
        <f t="shared" si="3"/>
        <v>0.3398058252</v>
      </c>
      <c r="AK1626" s="501"/>
      <c r="AL1626" s="501"/>
      <c r="AM1626" s="501"/>
      <c r="AN1626" s="501"/>
      <c r="AO1626" s="501"/>
      <c r="AP1626" s="501"/>
      <c r="AQ1626" s="501"/>
      <c r="AR1626" s="501"/>
    </row>
    <row r="1627" ht="15.75" customHeight="1">
      <c r="A1627" s="287"/>
      <c r="B1627" s="148" t="s">
        <v>45</v>
      </c>
      <c r="C1627" s="347" t="s">
        <v>7364</v>
      </c>
      <c r="D1627" s="87" t="s">
        <v>7365</v>
      </c>
      <c r="E1627" s="300">
        <v>1.0</v>
      </c>
      <c r="F1627" s="300">
        <v>0.0</v>
      </c>
      <c r="G1627" s="300" t="s">
        <v>47</v>
      </c>
      <c r="H1627" s="87" t="s">
        <v>7365</v>
      </c>
      <c r="I1627" s="230" t="s">
        <v>7366</v>
      </c>
      <c r="J1627" s="302"/>
      <c r="K1627" s="302"/>
      <c r="L1627" s="302"/>
      <c r="M1627" s="255"/>
      <c r="N1627" s="300">
        <v>1.0</v>
      </c>
      <c r="O1627" s="398">
        <v>1000.0</v>
      </c>
      <c r="P1627" s="303"/>
      <c r="Q1627" s="303"/>
      <c r="R1627" s="303"/>
      <c r="S1627" s="255"/>
      <c r="T1627" s="255"/>
      <c r="U1627" s="255"/>
      <c r="V1627" s="255"/>
      <c r="W1627" s="255"/>
      <c r="X1627" s="255"/>
      <c r="Y1627" s="277"/>
      <c r="Z1627" s="304">
        <v>1.49</v>
      </c>
      <c r="AA1627" s="300" t="s">
        <v>97</v>
      </c>
      <c r="AB1627" s="84" t="s">
        <v>7367</v>
      </c>
      <c r="AC1627" s="560"/>
      <c r="AD1627" s="54" t="s">
        <v>92</v>
      </c>
      <c r="AE1627" s="85" t="str">
        <f t="shared" si="57"/>
        <v>6</v>
      </c>
      <c r="AF1627" s="55">
        <v>0.88</v>
      </c>
      <c r="AG1627" s="56">
        <f>AF1627*0.48+AF1627</f>
        <v>1.3024</v>
      </c>
      <c r="AH1627" s="501"/>
      <c r="AI1627" s="501"/>
      <c r="AJ1627" s="41">
        <f t="shared" si="3"/>
        <v>0.4093959732</v>
      </c>
      <c r="AK1627" s="501"/>
      <c r="AL1627" s="501"/>
      <c r="AM1627" s="501"/>
      <c r="AN1627" s="501"/>
      <c r="AO1627" s="501"/>
      <c r="AP1627" s="501"/>
      <c r="AQ1627" s="501"/>
      <c r="AR1627" s="501"/>
    </row>
    <row r="1628" ht="15.75" customHeight="1">
      <c r="A1628" s="287"/>
      <c r="B1628" s="148" t="s">
        <v>45</v>
      </c>
      <c r="C1628" s="347" t="s">
        <v>7368</v>
      </c>
      <c r="D1628" s="87" t="s">
        <v>7369</v>
      </c>
      <c r="E1628" s="300">
        <v>1.0</v>
      </c>
      <c r="F1628" s="300">
        <v>0.0</v>
      </c>
      <c r="G1628" s="300" t="s">
        <v>47</v>
      </c>
      <c r="H1628" s="87" t="s">
        <v>7369</v>
      </c>
      <c r="I1628" s="230" t="s">
        <v>7370</v>
      </c>
      <c r="J1628" s="302"/>
      <c r="K1628" s="302"/>
      <c r="L1628" s="302"/>
      <c r="M1628" s="255"/>
      <c r="N1628" s="300">
        <v>1.0</v>
      </c>
      <c r="O1628" s="398">
        <v>1000.0</v>
      </c>
      <c r="P1628" s="303"/>
      <c r="Q1628" s="303"/>
      <c r="R1628" s="303"/>
      <c r="S1628" s="255"/>
      <c r="T1628" s="255"/>
      <c r="U1628" s="255"/>
      <c r="V1628" s="255"/>
      <c r="W1628" s="255"/>
      <c r="X1628" s="255"/>
      <c r="Y1628" s="277"/>
      <c r="Z1628" s="304">
        <v>1.49</v>
      </c>
      <c r="AA1628" s="300" t="s">
        <v>97</v>
      </c>
      <c r="AB1628" s="84" t="s">
        <v>7371</v>
      </c>
      <c r="AC1628" s="560"/>
      <c r="AD1628" s="54" t="s">
        <v>92</v>
      </c>
      <c r="AE1628" s="85" t="str">
        <f t="shared" si="57"/>
        <v>6</v>
      </c>
      <c r="AF1628" s="55">
        <v>0.88</v>
      </c>
      <c r="AG1628" s="56">
        <f>AF1628*0.475+AF1628</f>
        <v>1.298</v>
      </c>
      <c r="AH1628" s="501"/>
      <c r="AI1628" s="501"/>
      <c r="AJ1628" s="41">
        <f t="shared" si="3"/>
        <v>0.4093959732</v>
      </c>
      <c r="AK1628" s="501"/>
      <c r="AL1628" s="501"/>
      <c r="AM1628" s="501"/>
      <c r="AN1628" s="501"/>
      <c r="AO1628" s="501"/>
      <c r="AP1628" s="501"/>
      <c r="AQ1628" s="501"/>
      <c r="AR1628" s="501"/>
    </row>
    <row r="1629" ht="15.75" customHeight="1">
      <c r="A1629" s="287"/>
      <c r="B1629" s="148" t="s">
        <v>45</v>
      </c>
      <c r="C1629" s="347" t="s">
        <v>7372</v>
      </c>
      <c r="D1629" s="87" t="s">
        <v>7373</v>
      </c>
      <c r="E1629" s="300">
        <v>1.0</v>
      </c>
      <c r="F1629" s="300">
        <v>0.0</v>
      </c>
      <c r="G1629" s="300" t="s">
        <v>47</v>
      </c>
      <c r="H1629" s="87" t="s">
        <v>7373</v>
      </c>
      <c r="I1629" s="230" t="s">
        <v>7374</v>
      </c>
      <c r="J1629" s="302"/>
      <c r="K1629" s="302"/>
      <c r="L1629" s="302"/>
      <c r="M1629" s="255"/>
      <c r="N1629" s="300">
        <v>1.0</v>
      </c>
      <c r="O1629" s="398">
        <v>1000.0</v>
      </c>
      <c r="P1629" s="303"/>
      <c r="Q1629" s="303"/>
      <c r="R1629" s="303"/>
      <c r="S1629" s="255"/>
      <c r="T1629" s="255"/>
      <c r="U1629" s="255"/>
      <c r="V1629" s="255"/>
      <c r="W1629" s="255"/>
      <c r="X1629" s="255"/>
      <c r="Y1629" s="277"/>
      <c r="Z1629" s="304">
        <v>1.25</v>
      </c>
      <c r="AA1629" s="300" t="s">
        <v>97</v>
      </c>
      <c r="AB1629" s="84" t="s">
        <v>7375</v>
      </c>
      <c r="AC1629" s="560"/>
      <c r="AD1629" s="54" t="s">
        <v>92</v>
      </c>
      <c r="AE1629" s="85" t="str">
        <f t="shared" si="57"/>
        <v>6</v>
      </c>
      <c r="AF1629" s="55">
        <v>0.73</v>
      </c>
      <c r="AG1629" s="56">
        <f>AF1629*0.5+AF1629</f>
        <v>1.095</v>
      </c>
      <c r="AH1629" s="501"/>
      <c r="AI1629" s="501"/>
      <c r="AJ1629" s="41">
        <f t="shared" si="3"/>
        <v>0.416</v>
      </c>
      <c r="AK1629" s="501"/>
      <c r="AL1629" s="501"/>
      <c r="AM1629" s="501"/>
      <c r="AN1629" s="501"/>
      <c r="AO1629" s="501"/>
      <c r="AP1629" s="501"/>
      <c r="AQ1629" s="501"/>
      <c r="AR1629" s="501"/>
    </row>
    <row r="1630" ht="15.75" customHeight="1">
      <c r="A1630" s="287"/>
      <c r="B1630" s="148" t="s">
        <v>45</v>
      </c>
      <c r="C1630" s="347" t="s">
        <v>7376</v>
      </c>
      <c r="D1630" s="87" t="s">
        <v>7377</v>
      </c>
      <c r="E1630" s="300">
        <v>1.0</v>
      </c>
      <c r="F1630" s="300">
        <v>0.0</v>
      </c>
      <c r="G1630" s="300" t="s">
        <v>47</v>
      </c>
      <c r="H1630" s="87" t="s">
        <v>7377</v>
      </c>
      <c r="I1630" s="230" t="s">
        <v>7378</v>
      </c>
      <c r="J1630" s="302"/>
      <c r="K1630" s="302"/>
      <c r="L1630" s="302"/>
      <c r="M1630" s="255"/>
      <c r="N1630" s="300">
        <v>1.0</v>
      </c>
      <c r="O1630" s="398">
        <v>1000.0</v>
      </c>
      <c r="P1630" s="303"/>
      <c r="Q1630" s="303"/>
      <c r="R1630" s="303"/>
      <c r="S1630" s="255"/>
      <c r="T1630" s="255"/>
      <c r="U1630" s="255"/>
      <c r="V1630" s="255"/>
      <c r="W1630" s="255"/>
      <c r="X1630" s="255"/>
      <c r="Y1630" s="277"/>
      <c r="Z1630" s="304">
        <v>1.55</v>
      </c>
      <c r="AA1630" s="300" t="s">
        <v>262</v>
      </c>
      <c r="AB1630" s="84" t="s">
        <v>7379</v>
      </c>
      <c r="AC1630" s="560"/>
      <c r="AD1630" s="54" t="s">
        <v>92</v>
      </c>
      <c r="AE1630" s="85" t="str">
        <f t="shared" si="57"/>
        <v>6</v>
      </c>
      <c r="AF1630" s="55">
        <v>1.02</v>
      </c>
      <c r="AG1630" s="56">
        <f>AF1630*0.42+AF1630</f>
        <v>1.4484</v>
      </c>
      <c r="AH1630" s="501"/>
      <c r="AI1630" s="501"/>
      <c r="AJ1630" s="41">
        <f t="shared" si="3"/>
        <v>0.3419354839</v>
      </c>
      <c r="AK1630" s="501"/>
      <c r="AL1630" s="501"/>
      <c r="AM1630" s="501"/>
      <c r="AN1630" s="501"/>
      <c r="AO1630" s="501"/>
      <c r="AP1630" s="501"/>
      <c r="AQ1630" s="501"/>
      <c r="AR1630" s="501"/>
    </row>
    <row r="1631" ht="15.75" customHeight="1">
      <c r="A1631" s="287"/>
      <c r="B1631" s="148" t="s">
        <v>45</v>
      </c>
      <c r="C1631" s="347" t="s">
        <v>7380</v>
      </c>
      <c r="D1631" s="87" t="s">
        <v>7381</v>
      </c>
      <c r="E1631" s="300">
        <v>1.0</v>
      </c>
      <c r="F1631" s="300">
        <v>0.0</v>
      </c>
      <c r="G1631" s="300" t="s">
        <v>47</v>
      </c>
      <c r="H1631" s="87" t="s">
        <v>7381</v>
      </c>
      <c r="I1631" s="230" t="s">
        <v>7382</v>
      </c>
      <c r="J1631" s="302"/>
      <c r="K1631" s="302"/>
      <c r="L1631" s="302"/>
      <c r="M1631" s="255"/>
      <c r="N1631" s="300">
        <v>1.0</v>
      </c>
      <c r="O1631" s="398">
        <v>1000.0</v>
      </c>
      <c r="P1631" s="303"/>
      <c r="Q1631" s="303"/>
      <c r="R1631" s="303"/>
      <c r="S1631" s="255"/>
      <c r="T1631" s="255"/>
      <c r="U1631" s="255"/>
      <c r="V1631" s="255"/>
      <c r="W1631" s="255"/>
      <c r="X1631" s="255"/>
      <c r="Y1631" s="277"/>
      <c r="Z1631" s="304">
        <v>0.85</v>
      </c>
      <c r="AA1631" s="300" t="s">
        <v>262</v>
      </c>
      <c r="AB1631" s="84" t="s">
        <v>7383</v>
      </c>
      <c r="AC1631" s="560"/>
      <c r="AD1631" s="54" t="s">
        <v>92</v>
      </c>
      <c r="AE1631" s="85" t="str">
        <f t="shared" si="57"/>
        <v>6</v>
      </c>
      <c r="AF1631" s="55">
        <v>0.57</v>
      </c>
      <c r="AG1631" s="56">
        <f t="shared" ref="AG1631:AG1633" si="210">AF1631*0.392+AF1631</f>
        <v>0.79344</v>
      </c>
      <c r="AH1631" s="501"/>
      <c r="AI1631" s="501"/>
      <c r="AJ1631" s="41">
        <f t="shared" si="3"/>
        <v>0.3294117647</v>
      </c>
      <c r="AK1631" s="501"/>
      <c r="AL1631" s="501"/>
      <c r="AM1631" s="501"/>
      <c r="AN1631" s="501"/>
      <c r="AO1631" s="501"/>
      <c r="AP1631" s="501"/>
      <c r="AQ1631" s="501"/>
      <c r="AR1631" s="501"/>
    </row>
    <row r="1632" ht="15.75" customHeight="1">
      <c r="A1632" s="287"/>
      <c r="B1632" s="148" t="s">
        <v>45</v>
      </c>
      <c r="C1632" s="347" t="s">
        <v>7384</v>
      </c>
      <c r="D1632" s="87" t="s">
        <v>7385</v>
      </c>
      <c r="E1632" s="300">
        <v>1.0</v>
      </c>
      <c r="F1632" s="300">
        <v>0.0</v>
      </c>
      <c r="G1632" s="300" t="s">
        <v>47</v>
      </c>
      <c r="H1632" s="87" t="s">
        <v>7385</v>
      </c>
      <c r="I1632" s="230" t="s">
        <v>7386</v>
      </c>
      <c r="J1632" s="302"/>
      <c r="K1632" s="302"/>
      <c r="L1632" s="302"/>
      <c r="M1632" s="255"/>
      <c r="N1632" s="300">
        <v>1.0</v>
      </c>
      <c r="O1632" s="398">
        <v>1000.0</v>
      </c>
      <c r="P1632" s="303"/>
      <c r="Q1632" s="303"/>
      <c r="R1632" s="303"/>
      <c r="S1632" s="255"/>
      <c r="T1632" s="255"/>
      <c r="U1632" s="255"/>
      <c r="V1632" s="255"/>
      <c r="W1632" s="255"/>
      <c r="X1632" s="255"/>
      <c r="Y1632" s="277"/>
      <c r="Z1632" s="304">
        <v>1.65</v>
      </c>
      <c r="AA1632" s="300" t="s">
        <v>262</v>
      </c>
      <c r="AB1632" s="84" t="s">
        <v>7387</v>
      </c>
      <c r="AC1632" s="560"/>
      <c r="AD1632" s="54" t="s">
        <v>92</v>
      </c>
      <c r="AE1632" s="85" t="str">
        <f t="shared" si="57"/>
        <v>6</v>
      </c>
      <c r="AF1632" s="55">
        <v>1.08</v>
      </c>
      <c r="AG1632" s="56">
        <f t="shared" si="210"/>
        <v>1.50336</v>
      </c>
      <c r="AH1632" s="501"/>
      <c r="AI1632" s="501"/>
      <c r="AJ1632" s="41">
        <f t="shared" si="3"/>
        <v>0.3454545455</v>
      </c>
      <c r="AK1632" s="501"/>
      <c r="AL1632" s="501"/>
      <c r="AM1632" s="501"/>
      <c r="AN1632" s="501"/>
      <c r="AO1632" s="501"/>
      <c r="AP1632" s="501"/>
      <c r="AQ1632" s="501"/>
      <c r="AR1632" s="501"/>
    </row>
    <row r="1633" ht="15.75" customHeight="1">
      <c r="A1633" s="287"/>
      <c r="B1633" s="148" t="s">
        <v>45</v>
      </c>
      <c r="C1633" s="347" t="s">
        <v>7388</v>
      </c>
      <c r="D1633" s="87" t="s">
        <v>7389</v>
      </c>
      <c r="E1633" s="300">
        <v>1.0</v>
      </c>
      <c r="F1633" s="300">
        <v>0.0</v>
      </c>
      <c r="G1633" s="300" t="s">
        <v>47</v>
      </c>
      <c r="H1633" s="87" t="s">
        <v>7389</v>
      </c>
      <c r="I1633" s="230" t="s">
        <v>7390</v>
      </c>
      <c r="J1633" s="302"/>
      <c r="K1633" s="302"/>
      <c r="L1633" s="302"/>
      <c r="M1633" s="255"/>
      <c r="N1633" s="300">
        <v>1.0</v>
      </c>
      <c r="O1633" s="398">
        <v>1000.0</v>
      </c>
      <c r="P1633" s="303"/>
      <c r="Q1633" s="303"/>
      <c r="R1633" s="303"/>
      <c r="S1633" s="255"/>
      <c r="T1633" s="255"/>
      <c r="U1633" s="255"/>
      <c r="V1633" s="255"/>
      <c r="W1633" s="255"/>
      <c r="X1633" s="255"/>
      <c r="Y1633" s="277"/>
      <c r="Z1633" s="304">
        <v>0.7</v>
      </c>
      <c r="AA1633" s="300" t="s">
        <v>111</v>
      </c>
      <c r="AB1633" s="84" t="s">
        <v>7391</v>
      </c>
      <c r="AC1633" s="560"/>
      <c r="AD1633" s="54" t="s">
        <v>99</v>
      </c>
      <c r="AE1633" s="85" t="str">
        <f t="shared" si="57"/>
        <v>12</v>
      </c>
      <c r="AF1633" s="55">
        <v>0.47</v>
      </c>
      <c r="AG1633" s="56">
        <f t="shared" si="210"/>
        <v>0.65424</v>
      </c>
      <c r="AH1633" s="501"/>
      <c r="AI1633" s="501"/>
      <c r="AJ1633" s="41">
        <f t="shared" si="3"/>
        <v>0.3285714286</v>
      </c>
      <c r="AK1633" s="501"/>
      <c r="AL1633" s="501"/>
      <c r="AM1633" s="501"/>
      <c r="AN1633" s="501"/>
      <c r="AO1633" s="501"/>
      <c r="AP1633" s="501"/>
      <c r="AQ1633" s="501"/>
      <c r="AR1633" s="501"/>
    </row>
    <row r="1634" ht="15.75" customHeight="1">
      <c r="A1634" s="287"/>
      <c r="B1634" s="148" t="s">
        <v>45</v>
      </c>
      <c r="C1634" s="347" t="s">
        <v>7392</v>
      </c>
      <c r="D1634" s="87" t="s">
        <v>7393</v>
      </c>
      <c r="E1634" s="300">
        <v>1.0</v>
      </c>
      <c r="F1634" s="300">
        <v>0.0</v>
      </c>
      <c r="G1634" s="300" t="s">
        <v>47</v>
      </c>
      <c r="H1634" s="87" t="s">
        <v>7393</v>
      </c>
      <c r="I1634" s="230" t="s">
        <v>7394</v>
      </c>
      <c r="J1634" s="302"/>
      <c r="K1634" s="302"/>
      <c r="L1634" s="302"/>
      <c r="M1634" s="255"/>
      <c r="N1634" s="300">
        <v>1.0</v>
      </c>
      <c r="O1634" s="398">
        <v>1000.0</v>
      </c>
      <c r="P1634" s="303"/>
      <c r="Q1634" s="303"/>
      <c r="R1634" s="303"/>
      <c r="S1634" s="255"/>
      <c r="T1634" s="255"/>
      <c r="U1634" s="255"/>
      <c r="V1634" s="255"/>
      <c r="W1634" s="255"/>
      <c r="X1634" s="255"/>
      <c r="Y1634" s="277"/>
      <c r="Z1634" s="304">
        <v>0.75</v>
      </c>
      <c r="AA1634" s="300" t="s">
        <v>298</v>
      </c>
      <c r="AB1634" s="84" t="s">
        <v>7395</v>
      </c>
      <c r="AC1634" s="560"/>
      <c r="AD1634" s="54" t="s">
        <v>99</v>
      </c>
      <c r="AE1634" s="85" t="str">
        <f t="shared" si="57"/>
        <v>12</v>
      </c>
      <c r="AF1634" s="55">
        <v>0.49</v>
      </c>
      <c r="AG1634" s="56">
        <f>AF1634*0.4+AF1634</f>
        <v>0.686</v>
      </c>
      <c r="AH1634" s="501"/>
      <c r="AI1634" s="501"/>
      <c r="AJ1634" s="41">
        <f t="shared" si="3"/>
        <v>0.3466666667</v>
      </c>
      <c r="AK1634" s="501"/>
      <c r="AL1634" s="501"/>
      <c r="AM1634" s="501"/>
      <c r="AN1634" s="501"/>
      <c r="AO1634" s="501"/>
      <c r="AP1634" s="501"/>
      <c r="AQ1634" s="501"/>
      <c r="AR1634" s="501"/>
    </row>
    <row r="1635" ht="15.75" customHeight="1">
      <c r="A1635" s="530"/>
      <c r="B1635" s="143" t="s">
        <v>45</v>
      </c>
      <c r="C1635" s="298" t="s">
        <v>7396</v>
      </c>
      <c r="D1635" s="299" t="s">
        <v>7397</v>
      </c>
      <c r="E1635" s="290">
        <v>0.0</v>
      </c>
      <c r="F1635" s="290">
        <v>0.0</v>
      </c>
      <c r="G1635" s="290" t="s">
        <v>86</v>
      </c>
      <c r="H1635" s="299" t="s">
        <v>7397</v>
      </c>
      <c r="I1635" s="117" t="s">
        <v>7398</v>
      </c>
      <c r="J1635" s="293"/>
      <c r="K1635" s="293"/>
      <c r="L1635" s="293"/>
      <c r="M1635" s="263"/>
      <c r="N1635" s="290">
        <v>0.0</v>
      </c>
      <c r="O1635" s="395">
        <v>0.0</v>
      </c>
      <c r="P1635" s="294"/>
      <c r="Q1635" s="294"/>
      <c r="R1635" s="294"/>
      <c r="S1635" s="263"/>
      <c r="T1635" s="263"/>
      <c r="U1635" s="263"/>
      <c r="V1635" s="263"/>
      <c r="W1635" s="263"/>
      <c r="X1635" s="263"/>
      <c r="Y1635" s="295"/>
      <c r="Z1635" s="296">
        <v>0.8</v>
      </c>
      <c r="AA1635" s="290" t="s">
        <v>298</v>
      </c>
      <c r="AB1635" s="71" t="s">
        <v>7399</v>
      </c>
      <c r="AC1635" s="559"/>
      <c r="AD1635" s="72" t="s">
        <v>99</v>
      </c>
      <c r="AE1635" s="73" t="str">
        <f t="shared" si="57"/>
        <v>12</v>
      </c>
      <c r="AF1635" s="74">
        <v>0.53</v>
      </c>
      <c r="AG1635" s="75">
        <f t="shared" ref="AG1635:AG1643" si="211">AF1635*0.41+AF1635</f>
        <v>0.7473</v>
      </c>
      <c r="AH1635" s="500"/>
      <c r="AI1635" s="500"/>
      <c r="AJ1635" s="41">
        <f t="shared" si="3"/>
        <v>0.3375</v>
      </c>
      <c r="AK1635" s="500"/>
      <c r="AL1635" s="500"/>
      <c r="AM1635" s="500"/>
      <c r="AN1635" s="500"/>
      <c r="AO1635" s="500"/>
      <c r="AP1635" s="500"/>
      <c r="AQ1635" s="500"/>
      <c r="AR1635" s="500"/>
    </row>
    <row r="1636" ht="15.75" customHeight="1">
      <c r="A1636" s="287"/>
      <c r="B1636" s="148" t="s">
        <v>45</v>
      </c>
      <c r="C1636" s="347" t="s">
        <v>7400</v>
      </c>
      <c r="D1636" s="87" t="s">
        <v>7401</v>
      </c>
      <c r="E1636" s="300">
        <v>1.0</v>
      </c>
      <c r="F1636" s="300">
        <v>0.0</v>
      </c>
      <c r="G1636" s="300" t="s">
        <v>47</v>
      </c>
      <c r="H1636" s="87" t="s">
        <v>7401</v>
      </c>
      <c r="I1636" s="230" t="s">
        <v>7402</v>
      </c>
      <c r="J1636" s="302"/>
      <c r="K1636" s="302"/>
      <c r="L1636" s="302"/>
      <c r="M1636" s="255"/>
      <c r="N1636" s="300">
        <v>1.0</v>
      </c>
      <c r="O1636" s="398">
        <v>1000.0</v>
      </c>
      <c r="P1636" s="303"/>
      <c r="Q1636" s="303"/>
      <c r="R1636" s="303"/>
      <c r="S1636" s="255"/>
      <c r="T1636" s="255"/>
      <c r="U1636" s="255"/>
      <c r="V1636" s="255"/>
      <c r="W1636" s="255"/>
      <c r="X1636" s="255"/>
      <c r="Y1636" s="277"/>
      <c r="Z1636" s="304">
        <v>0.8</v>
      </c>
      <c r="AA1636" s="300" t="s">
        <v>298</v>
      </c>
      <c r="AB1636" s="84" t="s">
        <v>7403</v>
      </c>
      <c r="AC1636" s="560"/>
      <c r="AD1636" s="54" t="s">
        <v>99</v>
      </c>
      <c r="AE1636" s="85" t="str">
        <f t="shared" si="57"/>
        <v>12</v>
      </c>
      <c r="AF1636" s="55">
        <v>0.53</v>
      </c>
      <c r="AG1636" s="56">
        <f t="shared" si="211"/>
        <v>0.7473</v>
      </c>
      <c r="AH1636" s="501"/>
      <c r="AI1636" s="501"/>
      <c r="AJ1636" s="41">
        <f t="shared" si="3"/>
        <v>0.3375</v>
      </c>
      <c r="AK1636" s="501"/>
      <c r="AL1636" s="501"/>
      <c r="AM1636" s="501"/>
      <c r="AN1636" s="501"/>
      <c r="AO1636" s="501"/>
      <c r="AP1636" s="501"/>
      <c r="AQ1636" s="501"/>
      <c r="AR1636" s="501"/>
    </row>
    <row r="1637" ht="15.75" customHeight="1">
      <c r="A1637" s="287"/>
      <c r="B1637" s="148" t="s">
        <v>45</v>
      </c>
      <c r="C1637" s="347" t="s">
        <v>7404</v>
      </c>
      <c r="D1637" s="87" t="s">
        <v>7405</v>
      </c>
      <c r="E1637" s="300">
        <v>1.0</v>
      </c>
      <c r="F1637" s="300">
        <v>0.0</v>
      </c>
      <c r="G1637" s="300" t="s">
        <v>47</v>
      </c>
      <c r="H1637" s="87" t="s">
        <v>7405</v>
      </c>
      <c r="I1637" s="230" t="s">
        <v>7406</v>
      </c>
      <c r="J1637" s="302"/>
      <c r="K1637" s="302"/>
      <c r="L1637" s="302"/>
      <c r="M1637" s="255"/>
      <c r="N1637" s="300">
        <v>1.0</v>
      </c>
      <c r="O1637" s="398">
        <v>1000.0</v>
      </c>
      <c r="P1637" s="303"/>
      <c r="Q1637" s="303"/>
      <c r="R1637" s="303"/>
      <c r="S1637" s="255"/>
      <c r="T1637" s="255"/>
      <c r="U1637" s="255"/>
      <c r="V1637" s="255"/>
      <c r="W1637" s="255"/>
      <c r="X1637" s="255"/>
      <c r="Y1637" s="277"/>
      <c r="Z1637" s="304">
        <v>0.75</v>
      </c>
      <c r="AA1637" s="300" t="s">
        <v>298</v>
      </c>
      <c r="AB1637" s="84" t="s">
        <v>7407</v>
      </c>
      <c r="AC1637" s="560"/>
      <c r="AD1637" s="54" t="s">
        <v>99</v>
      </c>
      <c r="AE1637" s="85" t="str">
        <f t="shared" si="57"/>
        <v>12</v>
      </c>
      <c r="AF1637" s="55">
        <v>0.49</v>
      </c>
      <c r="AG1637" s="56">
        <f t="shared" si="211"/>
        <v>0.6909</v>
      </c>
      <c r="AH1637" s="501"/>
      <c r="AI1637" s="501"/>
      <c r="AJ1637" s="41">
        <f t="shared" si="3"/>
        <v>0.3466666667</v>
      </c>
      <c r="AK1637" s="501"/>
      <c r="AL1637" s="501"/>
      <c r="AM1637" s="501"/>
      <c r="AN1637" s="501"/>
      <c r="AO1637" s="501"/>
      <c r="AP1637" s="501"/>
      <c r="AQ1637" s="501"/>
      <c r="AR1637" s="501"/>
    </row>
    <row r="1638" ht="15.75" customHeight="1">
      <c r="A1638" s="287"/>
      <c r="B1638" s="148" t="s">
        <v>45</v>
      </c>
      <c r="C1638" s="347" t="s">
        <v>7408</v>
      </c>
      <c r="D1638" s="87" t="s">
        <v>7409</v>
      </c>
      <c r="E1638" s="300">
        <v>1.0</v>
      </c>
      <c r="F1638" s="300">
        <v>0.0</v>
      </c>
      <c r="G1638" s="300" t="s">
        <v>47</v>
      </c>
      <c r="H1638" s="87" t="s">
        <v>7409</v>
      </c>
      <c r="I1638" s="230" t="s">
        <v>7410</v>
      </c>
      <c r="J1638" s="302"/>
      <c r="K1638" s="302"/>
      <c r="L1638" s="302"/>
      <c r="M1638" s="255"/>
      <c r="N1638" s="300">
        <v>1.0</v>
      </c>
      <c r="O1638" s="398">
        <v>1000.0</v>
      </c>
      <c r="P1638" s="303"/>
      <c r="Q1638" s="303"/>
      <c r="R1638" s="303"/>
      <c r="S1638" s="255"/>
      <c r="T1638" s="255"/>
      <c r="U1638" s="255"/>
      <c r="V1638" s="255"/>
      <c r="W1638" s="255"/>
      <c r="X1638" s="255"/>
      <c r="Y1638" s="277"/>
      <c r="Z1638" s="304">
        <v>0.75</v>
      </c>
      <c r="AA1638" s="300" t="s">
        <v>298</v>
      </c>
      <c r="AB1638" s="84" t="s">
        <v>7411</v>
      </c>
      <c r="AC1638" s="560"/>
      <c r="AD1638" s="54" t="s">
        <v>99</v>
      </c>
      <c r="AE1638" s="85" t="str">
        <f t="shared" si="57"/>
        <v>12</v>
      </c>
      <c r="AF1638" s="55">
        <v>0.49</v>
      </c>
      <c r="AG1638" s="56">
        <f t="shared" si="211"/>
        <v>0.6909</v>
      </c>
      <c r="AH1638" s="501"/>
      <c r="AI1638" s="501"/>
      <c r="AJ1638" s="41">
        <f t="shared" si="3"/>
        <v>0.3466666667</v>
      </c>
      <c r="AK1638" s="501"/>
      <c r="AL1638" s="501"/>
      <c r="AM1638" s="501"/>
      <c r="AN1638" s="501"/>
      <c r="AO1638" s="501"/>
      <c r="AP1638" s="501"/>
      <c r="AQ1638" s="501"/>
      <c r="AR1638" s="501"/>
    </row>
    <row r="1639" ht="15.75" customHeight="1">
      <c r="A1639" s="287"/>
      <c r="B1639" s="148" t="s">
        <v>45</v>
      </c>
      <c r="C1639" s="347" t="s">
        <v>7412</v>
      </c>
      <c r="D1639" s="87" t="s">
        <v>7413</v>
      </c>
      <c r="E1639" s="300">
        <v>1.0</v>
      </c>
      <c r="F1639" s="300">
        <v>0.0</v>
      </c>
      <c r="G1639" s="300" t="s">
        <v>47</v>
      </c>
      <c r="H1639" s="87" t="s">
        <v>7413</v>
      </c>
      <c r="I1639" s="230" t="s">
        <v>7414</v>
      </c>
      <c r="J1639" s="302"/>
      <c r="K1639" s="302"/>
      <c r="L1639" s="302"/>
      <c r="M1639" s="255"/>
      <c r="N1639" s="300">
        <v>1.0</v>
      </c>
      <c r="O1639" s="398">
        <v>1000.0</v>
      </c>
      <c r="P1639" s="303"/>
      <c r="Q1639" s="303"/>
      <c r="R1639" s="303"/>
      <c r="S1639" s="255"/>
      <c r="T1639" s="255"/>
      <c r="U1639" s="255"/>
      <c r="V1639" s="255"/>
      <c r="W1639" s="255"/>
      <c r="X1639" s="255"/>
      <c r="Y1639" s="277"/>
      <c r="Z1639" s="304">
        <v>0.75</v>
      </c>
      <c r="AA1639" s="300" t="s">
        <v>298</v>
      </c>
      <c r="AB1639" s="84" t="s">
        <v>7415</v>
      </c>
      <c r="AC1639" s="560"/>
      <c r="AD1639" s="54" t="s">
        <v>99</v>
      </c>
      <c r="AE1639" s="85" t="str">
        <f t="shared" si="57"/>
        <v>12</v>
      </c>
      <c r="AF1639" s="55">
        <v>0.49</v>
      </c>
      <c r="AG1639" s="56">
        <f t="shared" si="211"/>
        <v>0.6909</v>
      </c>
      <c r="AH1639" s="501"/>
      <c r="AI1639" s="501"/>
      <c r="AJ1639" s="41">
        <f t="shared" si="3"/>
        <v>0.3466666667</v>
      </c>
      <c r="AK1639" s="501"/>
      <c r="AL1639" s="501"/>
      <c r="AM1639" s="501"/>
      <c r="AN1639" s="501"/>
      <c r="AO1639" s="501"/>
      <c r="AP1639" s="501"/>
      <c r="AQ1639" s="501"/>
      <c r="AR1639" s="501"/>
    </row>
    <row r="1640" ht="15.75" customHeight="1">
      <c r="A1640" s="563"/>
      <c r="B1640" s="452" t="s">
        <v>45</v>
      </c>
      <c r="C1640" s="564" t="s">
        <v>7416</v>
      </c>
      <c r="D1640" s="565" t="s">
        <v>7417</v>
      </c>
      <c r="E1640" s="440">
        <v>1.0</v>
      </c>
      <c r="F1640" s="440">
        <v>0.0</v>
      </c>
      <c r="G1640" s="440" t="s">
        <v>47</v>
      </c>
      <c r="H1640" s="565" t="s">
        <v>7417</v>
      </c>
      <c r="I1640" s="566" t="s">
        <v>7418</v>
      </c>
      <c r="J1640" s="447"/>
      <c r="K1640" s="447"/>
      <c r="L1640" s="447"/>
      <c r="M1640" s="441"/>
      <c r="N1640" s="440">
        <v>1.0</v>
      </c>
      <c r="O1640" s="448">
        <v>1000.0</v>
      </c>
      <c r="P1640" s="449"/>
      <c r="Q1640" s="449"/>
      <c r="R1640" s="449"/>
      <c r="S1640" s="441"/>
      <c r="T1640" s="441"/>
      <c r="U1640" s="441"/>
      <c r="V1640" s="441"/>
      <c r="W1640" s="441"/>
      <c r="X1640" s="441"/>
      <c r="Y1640" s="450"/>
      <c r="Z1640" s="451">
        <v>0.75</v>
      </c>
      <c r="AA1640" s="440" t="s">
        <v>298</v>
      </c>
      <c r="AB1640" s="455"/>
      <c r="AC1640" s="567"/>
      <c r="AD1640" s="568" t="s">
        <v>99</v>
      </c>
      <c r="AE1640" s="569" t="str">
        <f t="shared" si="57"/>
        <v>12</v>
      </c>
      <c r="AF1640" s="142">
        <v>0.49</v>
      </c>
      <c r="AG1640" s="56">
        <f t="shared" si="211"/>
        <v>0.6909</v>
      </c>
      <c r="AH1640" s="520"/>
      <c r="AI1640" s="520"/>
      <c r="AJ1640" s="41">
        <f t="shared" si="3"/>
        <v>0.3466666667</v>
      </c>
      <c r="AK1640" s="520"/>
      <c r="AL1640" s="520"/>
      <c r="AM1640" s="520"/>
      <c r="AN1640" s="520"/>
      <c r="AO1640" s="520"/>
      <c r="AP1640" s="520"/>
      <c r="AQ1640" s="520"/>
      <c r="AR1640" s="520"/>
    </row>
    <row r="1641" ht="15.75" customHeight="1">
      <c r="A1641" s="287"/>
      <c r="B1641" s="148" t="s">
        <v>45</v>
      </c>
      <c r="C1641" s="347" t="s">
        <v>7419</v>
      </c>
      <c r="D1641" s="87" t="s">
        <v>7420</v>
      </c>
      <c r="E1641" s="300">
        <v>1.0</v>
      </c>
      <c r="F1641" s="300">
        <v>0.0</v>
      </c>
      <c r="G1641" s="300" t="s">
        <v>47</v>
      </c>
      <c r="H1641" s="87" t="s">
        <v>7420</v>
      </c>
      <c r="I1641" s="230" t="s">
        <v>7421</v>
      </c>
      <c r="J1641" s="302"/>
      <c r="K1641" s="302"/>
      <c r="L1641" s="302"/>
      <c r="M1641" s="255"/>
      <c r="N1641" s="300">
        <v>1.0</v>
      </c>
      <c r="O1641" s="398">
        <v>1000.0</v>
      </c>
      <c r="P1641" s="303"/>
      <c r="Q1641" s="303"/>
      <c r="R1641" s="303"/>
      <c r="S1641" s="255"/>
      <c r="T1641" s="255"/>
      <c r="U1641" s="255"/>
      <c r="V1641" s="255"/>
      <c r="W1641" s="255"/>
      <c r="X1641" s="255"/>
      <c r="Y1641" s="277"/>
      <c r="Z1641" s="304">
        <v>0.75</v>
      </c>
      <c r="AA1641" s="300" t="s">
        <v>298</v>
      </c>
      <c r="AB1641" s="84" t="s">
        <v>7422</v>
      </c>
      <c r="AC1641" s="560"/>
      <c r="AD1641" s="54" t="s">
        <v>99</v>
      </c>
      <c r="AE1641" s="85" t="str">
        <f t="shared" si="57"/>
        <v>12</v>
      </c>
      <c r="AF1641" s="55">
        <v>0.49</v>
      </c>
      <c r="AG1641" s="56">
        <f t="shared" si="211"/>
        <v>0.6909</v>
      </c>
      <c r="AH1641" s="501"/>
      <c r="AI1641" s="501"/>
      <c r="AJ1641" s="41">
        <f t="shared" si="3"/>
        <v>0.3466666667</v>
      </c>
      <c r="AK1641" s="501"/>
      <c r="AL1641" s="501"/>
      <c r="AM1641" s="501"/>
      <c r="AN1641" s="501"/>
      <c r="AO1641" s="501"/>
      <c r="AP1641" s="501"/>
      <c r="AQ1641" s="501"/>
      <c r="AR1641" s="501"/>
    </row>
    <row r="1642" ht="15.75" customHeight="1">
      <c r="A1642" s="287"/>
      <c r="B1642" s="148" t="s">
        <v>45</v>
      </c>
      <c r="C1642" s="347" t="s">
        <v>7423</v>
      </c>
      <c r="D1642" s="87" t="s">
        <v>7424</v>
      </c>
      <c r="E1642" s="300">
        <v>1.0</v>
      </c>
      <c r="F1642" s="300">
        <v>0.0</v>
      </c>
      <c r="G1642" s="300" t="s">
        <v>47</v>
      </c>
      <c r="H1642" s="87" t="s">
        <v>7424</v>
      </c>
      <c r="I1642" s="230" t="s">
        <v>7425</v>
      </c>
      <c r="J1642" s="302"/>
      <c r="K1642" s="302"/>
      <c r="L1642" s="302"/>
      <c r="M1642" s="255"/>
      <c r="N1642" s="300">
        <v>1.0</v>
      </c>
      <c r="O1642" s="398">
        <v>1000.0</v>
      </c>
      <c r="P1642" s="303"/>
      <c r="Q1642" s="303"/>
      <c r="R1642" s="303"/>
      <c r="S1642" s="255"/>
      <c r="T1642" s="255"/>
      <c r="U1642" s="255"/>
      <c r="V1642" s="255"/>
      <c r="W1642" s="255"/>
      <c r="X1642" s="255"/>
      <c r="Y1642" s="277"/>
      <c r="Z1642" s="304">
        <v>0.75</v>
      </c>
      <c r="AA1642" s="300" t="s">
        <v>298</v>
      </c>
      <c r="AB1642" s="84" t="s">
        <v>7426</v>
      </c>
      <c r="AC1642" s="560"/>
      <c r="AD1642" s="54" t="s">
        <v>99</v>
      </c>
      <c r="AE1642" s="85" t="str">
        <f t="shared" si="57"/>
        <v>12</v>
      </c>
      <c r="AF1642" s="55">
        <v>0.49</v>
      </c>
      <c r="AG1642" s="56">
        <f t="shared" si="211"/>
        <v>0.6909</v>
      </c>
      <c r="AH1642" s="501"/>
      <c r="AI1642" s="501"/>
      <c r="AJ1642" s="41">
        <f t="shared" si="3"/>
        <v>0.3466666667</v>
      </c>
      <c r="AK1642" s="501"/>
      <c r="AL1642" s="501"/>
      <c r="AM1642" s="501"/>
      <c r="AN1642" s="501"/>
      <c r="AO1642" s="501"/>
      <c r="AP1642" s="501"/>
      <c r="AQ1642" s="501"/>
      <c r="AR1642" s="501"/>
    </row>
    <row r="1643" ht="15.75" customHeight="1">
      <c r="A1643" s="287"/>
      <c r="B1643" s="148" t="s">
        <v>45</v>
      </c>
      <c r="C1643" s="347" t="s">
        <v>7427</v>
      </c>
      <c r="D1643" s="87" t="s">
        <v>7428</v>
      </c>
      <c r="E1643" s="300">
        <v>1.0</v>
      </c>
      <c r="F1643" s="300">
        <v>0.0</v>
      </c>
      <c r="G1643" s="300" t="s">
        <v>47</v>
      </c>
      <c r="H1643" s="87" t="s">
        <v>7428</v>
      </c>
      <c r="I1643" s="230" t="s">
        <v>7429</v>
      </c>
      <c r="J1643" s="302"/>
      <c r="K1643" s="302"/>
      <c r="L1643" s="302"/>
      <c r="M1643" s="255"/>
      <c r="N1643" s="300">
        <v>1.0</v>
      </c>
      <c r="O1643" s="398">
        <v>1000.0</v>
      </c>
      <c r="P1643" s="303"/>
      <c r="Q1643" s="303"/>
      <c r="R1643" s="303"/>
      <c r="S1643" s="255"/>
      <c r="T1643" s="255"/>
      <c r="U1643" s="255"/>
      <c r="V1643" s="255"/>
      <c r="W1643" s="255"/>
      <c r="X1643" s="255"/>
      <c r="Y1643" s="277"/>
      <c r="Z1643" s="304">
        <v>0.8</v>
      </c>
      <c r="AA1643" s="300" t="s">
        <v>298</v>
      </c>
      <c r="AB1643" s="84" t="s">
        <v>7430</v>
      </c>
      <c r="AC1643" s="560"/>
      <c r="AD1643" s="54" t="s">
        <v>92</v>
      </c>
      <c r="AE1643" s="85" t="str">
        <f t="shared" si="57"/>
        <v>6</v>
      </c>
      <c r="AF1643" s="55">
        <v>0.53</v>
      </c>
      <c r="AG1643" s="56">
        <f t="shared" si="211"/>
        <v>0.7473</v>
      </c>
      <c r="AH1643" s="501"/>
      <c r="AI1643" s="501"/>
      <c r="AJ1643" s="41">
        <f t="shared" si="3"/>
        <v>0.3375</v>
      </c>
      <c r="AK1643" s="501"/>
      <c r="AL1643" s="501"/>
      <c r="AM1643" s="501"/>
      <c r="AN1643" s="501"/>
      <c r="AO1643" s="501"/>
      <c r="AP1643" s="501"/>
      <c r="AQ1643" s="501"/>
      <c r="AR1643" s="501"/>
    </row>
    <row r="1644" ht="15.75" customHeight="1">
      <c r="A1644" s="287"/>
      <c r="B1644" s="148" t="s">
        <v>45</v>
      </c>
      <c r="C1644" s="347" t="s">
        <v>7431</v>
      </c>
      <c r="D1644" s="87" t="s">
        <v>7432</v>
      </c>
      <c r="E1644" s="300">
        <v>1.0</v>
      </c>
      <c r="F1644" s="300">
        <v>0.0</v>
      </c>
      <c r="G1644" s="300" t="s">
        <v>47</v>
      </c>
      <c r="H1644" s="87" t="s">
        <v>7432</v>
      </c>
      <c r="I1644" s="230" t="s">
        <v>7433</v>
      </c>
      <c r="J1644" s="302"/>
      <c r="K1644" s="302"/>
      <c r="L1644" s="302"/>
      <c r="M1644" s="255"/>
      <c r="N1644" s="300">
        <v>1.0</v>
      </c>
      <c r="O1644" s="398">
        <v>1000.0</v>
      </c>
      <c r="P1644" s="303"/>
      <c r="Q1644" s="303"/>
      <c r="R1644" s="303"/>
      <c r="S1644" s="255"/>
      <c r="T1644" s="255"/>
      <c r="U1644" s="255"/>
      <c r="V1644" s="255"/>
      <c r="W1644" s="255"/>
      <c r="X1644" s="255"/>
      <c r="Y1644" s="277"/>
      <c r="Z1644" s="304">
        <v>1.15</v>
      </c>
      <c r="AA1644" s="300" t="s">
        <v>417</v>
      </c>
      <c r="AB1644" s="84" t="s">
        <v>7434</v>
      </c>
      <c r="AC1644" s="560"/>
      <c r="AD1644" s="54" t="s">
        <v>92</v>
      </c>
      <c r="AE1644" s="85" t="str">
        <f t="shared" si="57"/>
        <v>6</v>
      </c>
      <c r="AF1644" s="55">
        <v>0.75</v>
      </c>
      <c r="AG1644" s="56">
        <f>AF1644*0.4+AF1644</f>
        <v>1.05</v>
      </c>
      <c r="AH1644" s="501"/>
      <c r="AI1644" s="501"/>
      <c r="AJ1644" s="41">
        <f t="shared" si="3"/>
        <v>0.347826087</v>
      </c>
      <c r="AK1644" s="501"/>
      <c r="AL1644" s="501"/>
      <c r="AM1644" s="501"/>
      <c r="AN1644" s="501"/>
      <c r="AO1644" s="501"/>
      <c r="AP1644" s="501"/>
      <c r="AQ1644" s="501"/>
      <c r="AR1644" s="501"/>
    </row>
    <row r="1645" ht="15.75" customHeight="1">
      <c r="A1645" s="287"/>
      <c r="B1645" s="148" t="s">
        <v>45</v>
      </c>
      <c r="C1645" s="347" t="s">
        <v>7435</v>
      </c>
      <c r="D1645" s="87" t="s">
        <v>7436</v>
      </c>
      <c r="E1645" s="300">
        <v>1.0</v>
      </c>
      <c r="F1645" s="300">
        <v>0.0</v>
      </c>
      <c r="G1645" s="300" t="s">
        <v>47</v>
      </c>
      <c r="H1645" s="87" t="s">
        <v>7436</v>
      </c>
      <c r="I1645" s="230" t="s">
        <v>7437</v>
      </c>
      <c r="J1645" s="302"/>
      <c r="K1645" s="302"/>
      <c r="L1645" s="302"/>
      <c r="M1645" s="255"/>
      <c r="N1645" s="300">
        <v>1.0</v>
      </c>
      <c r="O1645" s="398">
        <v>1000.0</v>
      </c>
      <c r="P1645" s="303"/>
      <c r="Q1645" s="303"/>
      <c r="R1645" s="303"/>
      <c r="S1645" s="255"/>
      <c r="T1645" s="255"/>
      <c r="U1645" s="255"/>
      <c r="V1645" s="255"/>
      <c r="W1645" s="255"/>
      <c r="X1645" s="255"/>
      <c r="Y1645" s="277"/>
      <c r="Z1645" s="304">
        <v>3.25</v>
      </c>
      <c r="AA1645" s="300" t="s">
        <v>167</v>
      </c>
      <c r="AB1645" s="84" t="s">
        <v>7438</v>
      </c>
      <c r="AC1645" s="560"/>
      <c r="AD1645" s="54" t="s">
        <v>99</v>
      </c>
      <c r="AE1645" s="85" t="str">
        <f t="shared" si="57"/>
        <v>12</v>
      </c>
      <c r="AF1645" s="55">
        <v>2.17</v>
      </c>
      <c r="AG1645" s="56">
        <f t="shared" ref="AG1645:AG1653" si="212">AF1645*0.405+AF1645</f>
        <v>3.04885</v>
      </c>
      <c r="AH1645" s="501"/>
      <c r="AI1645" s="501"/>
      <c r="AJ1645" s="41">
        <f t="shared" si="3"/>
        <v>0.3323076923</v>
      </c>
      <c r="AK1645" s="501"/>
      <c r="AL1645" s="501"/>
      <c r="AM1645" s="501"/>
      <c r="AN1645" s="501"/>
      <c r="AO1645" s="501"/>
      <c r="AP1645" s="501"/>
      <c r="AQ1645" s="501"/>
      <c r="AR1645" s="501"/>
    </row>
    <row r="1646" ht="15.75" customHeight="1">
      <c r="A1646" s="287"/>
      <c r="B1646" s="148" t="s">
        <v>45</v>
      </c>
      <c r="C1646" s="347" t="s">
        <v>7439</v>
      </c>
      <c r="D1646" s="87" t="s">
        <v>7440</v>
      </c>
      <c r="E1646" s="300">
        <v>1.0</v>
      </c>
      <c r="F1646" s="300">
        <v>0.0</v>
      </c>
      <c r="G1646" s="300" t="s">
        <v>47</v>
      </c>
      <c r="H1646" s="87" t="s">
        <v>7440</v>
      </c>
      <c r="I1646" s="230" t="s">
        <v>7441</v>
      </c>
      <c r="J1646" s="302"/>
      <c r="K1646" s="302"/>
      <c r="L1646" s="302"/>
      <c r="M1646" s="255"/>
      <c r="N1646" s="300">
        <v>1.0</v>
      </c>
      <c r="O1646" s="398">
        <v>1000.0</v>
      </c>
      <c r="P1646" s="303"/>
      <c r="Q1646" s="303"/>
      <c r="R1646" s="303"/>
      <c r="S1646" s="255"/>
      <c r="T1646" s="255"/>
      <c r="U1646" s="255"/>
      <c r="V1646" s="255"/>
      <c r="W1646" s="255"/>
      <c r="X1646" s="255"/>
      <c r="Y1646" s="277"/>
      <c r="Z1646" s="304">
        <v>3.25</v>
      </c>
      <c r="AA1646" s="300" t="s">
        <v>167</v>
      </c>
      <c r="AB1646" s="84" t="s">
        <v>7442</v>
      </c>
      <c r="AC1646" s="560"/>
      <c r="AD1646" s="54" t="s">
        <v>99</v>
      </c>
      <c r="AE1646" s="85" t="str">
        <f t="shared" si="57"/>
        <v>12</v>
      </c>
      <c r="AF1646" s="55">
        <v>2.17</v>
      </c>
      <c r="AG1646" s="56">
        <f t="shared" si="212"/>
        <v>3.04885</v>
      </c>
      <c r="AH1646" s="501"/>
      <c r="AI1646" s="501"/>
      <c r="AJ1646" s="41">
        <f t="shared" si="3"/>
        <v>0.3323076923</v>
      </c>
      <c r="AK1646" s="501"/>
      <c r="AL1646" s="501"/>
      <c r="AM1646" s="501"/>
      <c r="AN1646" s="501"/>
      <c r="AO1646" s="501"/>
      <c r="AP1646" s="501"/>
      <c r="AQ1646" s="501"/>
      <c r="AR1646" s="501"/>
    </row>
    <row r="1647" ht="15.75" customHeight="1">
      <c r="A1647" s="287"/>
      <c r="B1647" s="148" t="s">
        <v>45</v>
      </c>
      <c r="C1647" s="347" t="s">
        <v>7443</v>
      </c>
      <c r="D1647" s="87" t="s">
        <v>7444</v>
      </c>
      <c r="E1647" s="300">
        <v>1.0</v>
      </c>
      <c r="F1647" s="300">
        <v>0.0</v>
      </c>
      <c r="G1647" s="300" t="s">
        <v>47</v>
      </c>
      <c r="H1647" s="87" t="s">
        <v>7444</v>
      </c>
      <c r="I1647" s="230" t="s">
        <v>7445</v>
      </c>
      <c r="J1647" s="302"/>
      <c r="K1647" s="302"/>
      <c r="L1647" s="302"/>
      <c r="M1647" s="255"/>
      <c r="N1647" s="300">
        <v>1.0</v>
      </c>
      <c r="O1647" s="398">
        <v>1000.0</v>
      </c>
      <c r="P1647" s="303"/>
      <c r="Q1647" s="303"/>
      <c r="R1647" s="303"/>
      <c r="S1647" s="255"/>
      <c r="T1647" s="255"/>
      <c r="U1647" s="255"/>
      <c r="V1647" s="255"/>
      <c r="W1647" s="255"/>
      <c r="X1647" s="255"/>
      <c r="Y1647" s="277"/>
      <c r="Z1647" s="304">
        <v>3.25</v>
      </c>
      <c r="AA1647" s="300" t="s">
        <v>167</v>
      </c>
      <c r="AB1647" s="84" t="s">
        <v>7446</v>
      </c>
      <c r="AC1647" s="560"/>
      <c r="AD1647" s="54" t="s">
        <v>99</v>
      </c>
      <c r="AE1647" s="85" t="str">
        <f t="shared" si="57"/>
        <v>12</v>
      </c>
      <c r="AF1647" s="55">
        <v>2.17</v>
      </c>
      <c r="AG1647" s="56">
        <f t="shared" si="212"/>
        <v>3.04885</v>
      </c>
      <c r="AH1647" s="501"/>
      <c r="AI1647" s="501"/>
      <c r="AJ1647" s="41">
        <f t="shared" si="3"/>
        <v>0.3323076923</v>
      </c>
      <c r="AK1647" s="501"/>
      <c r="AL1647" s="501"/>
      <c r="AM1647" s="501"/>
      <c r="AN1647" s="501"/>
      <c r="AO1647" s="501"/>
      <c r="AP1647" s="501"/>
      <c r="AQ1647" s="501"/>
      <c r="AR1647" s="501"/>
    </row>
    <row r="1648" ht="15.75" customHeight="1">
      <c r="A1648" s="287"/>
      <c r="B1648" s="148" t="s">
        <v>45</v>
      </c>
      <c r="C1648" s="347" t="s">
        <v>7447</v>
      </c>
      <c r="D1648" s="87" t="s">
        <v>7448</v>
      </c>
      <c r="E1648" s="300">
        <v>1.0</v>
      </c>
      <c r="F1648" s="300">
        <v>0.0</v>
      </c>
      <c r="G1648" s="300" t="s">
        <v>47</v>
      </c>
      <c r="H1648" s="87" t="s">
        <v>7448</v>
      </c>
      <c r="I1648" s="230" t="s">
        <v>7449</v>
      </c>
      <c r="J1648" s="302"/>
      <c r="K1648" s="302"/>
      <c r="L1648" s="302"/>
      <c r="M1648" s="255"/>
      <c r="N1648" s="300">
        <v>1.0</v>
      </c>
      <c r="O1648" s="398">
        <v>1000.0</v>
      </c>
      <c r="P1648" s="303"/>
      <c r="Q1648" s="303"/>
      <c r="R1648" s="303"/>
      <c r="S1648" s="255"/>
      <c r="T1648" s="255"/>
      <c r="U1648" s="255"/>
      <c r="V1648" s="255"/>
      <c r="W1648" s="255"/>
      <c r="X1648" s="255"/>
      <c r="Y1648" s="277"/>
      <c r="Z1648" s="304">
        <v>3.25</v>
      </c>
      <c r="AA1648" s="300" t="s">
        <v>167</v>
      </c>
      <c r="AB1648" s="84" t="s">
        <v>7450</v>
      </c>
      <c r="AC1648" s="560"/>
      <c r="AD1648" s="54" t="s">
        <v>99</v>
      </c>
      <c r="AE1648" s="85" t="str">
        <f t="shared" si="57"/>
        <v>12</v>
      </c>
      <c r="AF1648" s="55">
        <v>2.17</v>
      </c>
      <c r="AG1648" s="56">
        <f t="shared" si="212"/>
        <v>3.04885</v>
      </c>
      <c r="AH1648" s="501"/>
      <c r="AI1648" s="501"/>
      <c r="AJ1648" s="41">
        <f t="shared" si="3"/>
        <v>0.3323076923</v>
      </c>
      <c r="AK1648" s="501"/>
      <c r="AL1648" s="501"/>
      <c r="AM1648" s="501"/>
      <c r="AN1648" s="501"/>
      <c r="AO1648" s="501"/>
      <c r="AP1648" s="501"/>
      <c r="AQ1648" s="501"/>
      <c r="AR1648" s="501"/>
    </row>
    <row r="1649" ht="15.75" customHeight="1">
      <c r="A1649" s="287"/>
      <c r="B1649" s="148" t="s">
        <v>45</v>
      </c>
      <c r="C1649" s="347" t="s">
        <v>7451</v>
      </c>
      <c r="D1649" s="87" t="s">
        <v>7452</v>
      </c>
      <c r="E1649" s="300">
        <v>1.0</v>
      </c>
      <c r="F1649" s="300">
        <v>0.0</v>
      </c>
      <c r="G1649" s="300" t="s">
        <v>47</v>
      </c>
      <c r="H1649" s="87" t="s">
        <v>7452</v>
      </c>
      <c r="I1649" s="230" t="s">
        <v>7453</v>
      </c>
      <c r="J1649" s="302"/>
      <c r="K1649" s="302"/>
      <c r="L1649" s="302"/>
      <c r="M1649" s="255"/>
      <c r="N1649" s="300">
        <v>1.0</v>
      </c>
      <c r="O1649" s="398">
        <v>1000.0</v>
      </c>
      <c r="P1649" s="303"/>
      <c r="Q1649" s="303"/>
      <c r="R1649" s="303"/>
      <c r="S1649" s="255"/>
      <c r="T1649" s="255"/>
      <c r="U1649" s="255"/>
      <c r="V1649" s="255"/>
      <c r="W1649" s="255"/>
      <c r="X1649" s="255"/>
      <c r="Y1649" s="277"/>
      <c r="Z1649" s="304">
        <v>3.25</v>
      </c>
      <c r="AA1649" s="300" t="s">
        <v>167</v>
      </c>
      <c r="AB1649" s="84" t="s">
        <v>7454</v>
      </c>
      <c r="AC1649" s="560"/>
      <c r="AD1649" s="54" t="s">
        <v>99</v>
      </c>
      <c r="AE1649" s="85" t="str">
        <f t="shared" si="57"/>
        <v>12</v>
      </c>
      <c r="AF1649" s="55">
        <v>2.17</v>
      </c>
      <c r="AG1649" s="56">
        <f t="shared" si="212"/>
        <v>3.04885</v>
      </c>
      <c r="AH1649" s="501"/>
      <c r="AI1649" s="501"/>
      <c r="AJ1649" s="41">
        <f t="shared" si="3"/>
        <v>0.3323076923</v>
      </c>
      <c r="AK1649" s="501"/>
      <c r="AL1649" s="501"/>
      <c r="AM1649" s="501"/>
      <c r="AN1649" s="501"/>
      <c r="AO1649" s="501"/>
      <c r="AP1649" s="501"/>
      <c r="AQ1649" s="501"/>
      <c r="AR1649" s="501"/>
    </row>
    <row r="1650" ht="15.75" customHeight="1">
      <c r="A1650" s="530"/>
      <c r="B1650" s="143" t="s">
        <v>45</v>
      </c>
      <c r="C1650" s="298" t="s">
        <v>7455</v>
      </c>
      <c r="D1650" s="299" t="s">
        <v>7456</v>
      </c>
      <c r="E1650" s="290">
        <v>0.0</v>
      </c>
      <c r="F1650" s="290">
        <v>0.0</v>
      </c>
      <c r="G1650" s="290" t="s">
        <v>86</v>
      </c>
      <c r="H1650" s="299" t="s">
        <v>7456</v>
      </c>
      <c r="I1650" s="117" t="s">
        <v>7457</v>
      </c>
      <c r="J1650" s="293"/>
      <c r="K1650" s="293"/>
      <c r="L1650" s="293"/>
      <c r="M1650" s="263"/>
      <c r="N1650" s="290">
        <v>0.0</v>
      </c>
      <c r="O1650" s="395">
        <v>0.0</v>
      </c>
      <c r="P1650" s="294"/>
      <c r="Q1650" s="294"/>
      <c r="R1650" s="294"/>
      <c r="S1650" s="263"/>
      <c r="T1650" s="263"/>
      <c r="U1650" s="263"/>
      <c r="V1650" s="263"/>
      <c r="W1650" s="263"/>
      <c r="X1650" s="263"/>
      <c r="Y1650" s="295"/>
      <c r="Z1650" s="296">
        <v>3.25</v>
      </c>
      <c r="AA1650" s="290" t="s">
        <v>167</v>
      </c>
      <c r="AB1650" s="71" t="s">
        <v>7458</v>
      </c>
      <c r="AC1650" s="559"/>
      <c r="AD1650" s="72" t="s">
        <v>99</v>
      </c>
      <c r="AE1650" s="73" t="str">
        <f t="shared" si="57"/>
        <v>12</v>
      </c>
      <c r="AF1650" s="74">
        <v>2.17</v>
      </c>
      <c r="AG1650" s="75">
        <f t="shared" si="212"/>
        <v>3.04885</v>
      </c>
      <c r="AH1650" s="500"/>
      <c r="AI1650" s="500"/>
      <c r="AJ1650" s="41">
        <f t="shared" si="3"/>
        <v>0.3323076923</v>
      </c>
      <c r="AK1650" s="500"/>
      <c r="AL1650" s="500"/>
      <c r="AM1650" s="500"/>
      <c r="AN1650" s="500"/>
      <c r="AO1650" s="500"/>
      <c r="AP1650" s="500"/>
      <c r="AQ1650" s="500"/>
      <c r="AR1650" s="500"/>
    </row>
    <row r="1651" ht="15.75" customHeight="1">
      <c r="A1651" s="287"/>
      <c r="B1651" s="148" t="s">
        <v>45</v>
      </c>
      <c r="C1651" s="347" t="s">
        <v>7459</v>
      </c>
      <c r="D1651" s="87" t="s">
        <v>7460</v>
      </c>
      <c r="E1651" s="300">
        <v>1.0</v>
      </c>
      <c r="F1651" s="300">
        <v>0.0</v>
      </c>
      <c r="G1651" s="300" t="s">
        <v>47</v>
      </c>
      <c r="H1651" s="87" t="s">
        <v>7460</v>
      </c>
      <c r="I1651" s="230" t="s">
        <v>7461</v>
      </c>
      <c r="J1651" s="302"/>
      <c r="K1651" s="302"/>
      <c r="L1651" s="302"/>
      <c r="M1651" s="255"/>
      <c r="N1651" s="300">
        <v>1.0</v>
      </c>
      <c r="O1651" s="398">
        <v>1000.0</v>
      </c>
      <c r="P1651" s="303"/>
      <c r="Q1651" s="303"/>
      <c r="R1651" s="303"/>
      <c r="S1651" s="255"/>
      <c r="T1651" s="255"/>
      <c r="U1651" s="255"/>
      <c r="V1651" s="255"/>
      <c r="W1651" s="255"/>
      <c r="X1651" s="255"/>
      <c r="Y1651" s="277"/>
      <c r="Z1651" s="304">
        <v>3.25</v>
      </c>
      <c r="AA1651" s="300" t="s">
        <v>167</v>
      </c>
      <c r="AB1651" s="84" t="s">
        <v>7462</v>
      </c>
      <c r="AC1651" s="560"/>
      <c r="AD1651" s="54" t="s">
        <v>99</v>
      </c>
      <c r="AE1651" s="85" t="str">
        <f t="shared" si="57"/>
        <v>12</v>
      </c>
      <c r="AF1651" s="55">
        <v>2.17</v>
      </c>
      <c r="AG1651" s="56">
        <f t="shared" si="212"/>
        <v>3.04885</v>
      </c>
      <c r="AH1651" s="501"/>
      <c r="AI1651" s="501"/>
      <c r="AJ1651" s="41">
        <f t="shared" si="3"/>
        <v>0.3323076923</v>
      </c>
      <c r="AK1651" s="501"/>
      <c r="AL1651" s="501"/>
      <c r="AM1651" s="501"/>
      <c r="AN1651" s="501"/>
      <c r="AO1651" s="501"/>
      <c r="AP1651" s="501"/>
      <c r="AQ1651" s="501"/>
      <c r="AR1651" s="501"/>
    </row>
    <row r="1652" ht="15.75" customHeight="1">
      <c r="A1652" s="530"/>
      <c r="B1652" s="143" t="s">
        <v>45</v>
      </c>
      <c r="C1652" s="298" t="s">
        <v>7463</v>
      </c>
      <c r="D1652" s="299" t="s">
        <v>7464</v>
      </c>
      <c r="E1652" s="290">
        <v>0.0</v>
      </c>
      <c r="F1652" s="290">
        <v>0.0</v>
      </c>
      <c r="G1652" s="290" t="s">
        <v>86</v>
      </c>
      <c r="H1652" s="299" t="s">
        <v>7464</v>
      </c>
      <c r="I1652" s="117" t="s">
        <v>7465</v>
      </c>
      <c r="J1652" s="293"/>
      <c r="K1652" s="293"/>
      <c r="L1652" s="293"/>
      <c r="M1652" s="263"/>
      <c r="N1652" s="290">
        <v>0.0</v>
      </c>
      <c r="O1652" s="395">
        <v>0.0</v>
      </c>
      <c r="P1652" s="294"/>
      <c r="Q1652" s="294"/>
      <c r="R1652" s="294"/>
      <c r="S1652" s="263"/>
      <c r="T1652" s="263"/>
      <c r="U1652" s="263"/>
      <c r="V1652" s="263"/>
      <c r="W1652" s="263"/>
      <c r="X1652" s="263"/>
      <c r="Y1652" s="295"/>
      <c r="Z1652" s="296">
        <v>3.25</v>
      </c>
      <c r="AA1652" s="290" t="s">
        <v>167</v>
      </c>
      <c r="AB1652" s="71" t="s">
        <v>7466</v>
      </c>
      <c r="AC1652" s="559"/>
      <c r="AD1652" s="72" t="s">
        <v>99</v>
      </c>
      <c r="AE1652" s="73" t="str">
        <f t="shared" si="57"/>
        <v>12</v>
      </c>
      <c r="AF1652" s="74">
        <v>2.17</v>
      </c>
      <c r="AG1652" s="75">
        <f t="shared" si="212"/>
        <v>3.04885</v>
      </c>
      <c r="AH1652" s="500"/>
      <c r="AI1652" s="500"/>
      <c r="AJ1652" s="41">
        <f t="shared" si="3"/>
        <v>0.3323076923</v>
      </c>
      <c r="AK1652" s="500"/>
      <c r="AL1652" s="500"/>
      <c r="AM1652" s="500"/>
      <c r="AN1652" s="500"/>
      <c r="AO1652" s="500"/>
      <c r="AP1652" s="500"/>
      <c r="AQ1652" s="500"/>
      <c r="AR1652" s="500"/>
    </row>
    <row r="1653" ht="15.75" customHeight="1">
      <c r="A1653" s="287"/>
      <c r="B1653" s="148" t="s">
        <v>45</v>
      </c>
      <c r="C1653" s="347" t="s">
        <v>7467</v>
      </c>
      <c r="D1653" s="87" t="s">
        <v>7468</v>
      </c>
      <c r="E1653" s="300">
        <v>1.0</v>
      </c>
      <c r="F1653" s="300">
        <v>0.0</v>
      </c>
      <c r="G1653" s="300" t="s">
        <v>47</v>
      </c>
      <c r="H1653" s="87" t="s">
        <v>7468</v>
      </c>
      <c r="I1653" s="230" t="s">
        <v>7469</v>
      </c>
      <c r="J1653" s="302"/>
      <c r="K1653" s="302"/>
      <c r="L1653" s="302"/>
      <c r="M1653" s="255"/>
      <c r="N1653" s="300">
        <v>1.0</v>
      </c>
      <c r="O1653" s="398">
        <v>1000.0</v>
      </c>
      <c r="P1653" s="303"/>
      <c r="Q1653" s="303"/>
      <c r="R1653" s="303"/>
      <c r="S1653" s="255"/>
      <c r="T1653" s="255"/>
      <c r="U1653" s="255"/>
      <c r="V1653" s="255"/>
      <c r="W1653" s="255"/>
      <c r="X1653" s="255"/>
      <c r="Y1653" s="277"/>
      <c r="Z1653" s="304">
        <v>3.25</v>
      </c>
      <c r="AA1653" s="300" t="s">
        <v>167</v>
      </c>
      <c r="AB1653" s="84" t="s">
        <v>7470</v>
      </c>
      <c r="AC1653" s="560"/>
      <c r="AD1653" s="54" t="s">
        <v>99</v>
      </c>
      <c r="AE1653" s="85" t="str">
        <f t="shared" si="57"/>
        <v>12</v>
      </c>
      <c r="AF1653" s="55">
        <v>2.17</v>
      </c>
      <c r="AG1653" s="56">
        <f t="shared" si="212"/>
        <v>3.04885</v>
      </c>
      <c r="AH1653" s="501"/>
      <c r="AI1653" s="501"/>
      <c r="AJ1653" s="41">
        <f t="shared" si="3"/>
        <v>0.3323076923</v>
      </c>
      <c r="AK1653" s="501"/>
      <c r="AL1653" s="501"/>
      <c r="AM1653" s="501"/>
      <c r="AN1653" s="501"/>
      <c r="AO1653" s="501"/>
      <c r="AP1653" s="501"/>
      <c r="AQ1653" s="501"/>
      <c r="AR1653" s="501"/>
    </row>
    <row r="1654" ht="15.75" customHeight="1">
      <c r="A1654" s="287"/>
      <c r="B1654" s="148" t="s">
        <v>45</v>
      </c>
      <c r="C1654" s="347" t="s">
        <v>7471</v>
      </c>
      <c r="D1654" s="87" t="s">
        <v>7472</v>
      </c>
      <c r="E1654" s="300">
        <v>1.0</v>
      </c>
      <c r="F1654" s="300">
        <v>0.0</v>
      </c>
      <c r="G1654" s="300" t="s">
        <v>47</v>
      </c>
      <c r="H1654" s="87" t="s">
        <v>7472</v>
      </c>
      <c r="I1654" s="230" t="s">
        <v>7473</v>
      </c>
      <c r="J1654" s="302"/>
      <c r="K1654" s="302"/>
      <c r="L1654" s="302"/>
      <c r="M1654" s="255"/>
      <c r="N1654" s="300">
        <v>1.0</v>
      </c>
      <c r="O1654" s="398">
        <v>1000.0</v>
      </c>
      <c r="P1654" s="303"/>
      <c r="Q1654" s="303"/>
      <c r="R1654" s="303"/>
      <c r="S1654" s="255"/>
      <c r="T1654" s="255"/>
      <c r="U1654" s="255"/>
      <c r="V1654" s="255"/>
      <c r="W1654" s="255"/>
      <c r="X1654" s="255"/>
      <c r="Y1654" s="277"/>
      <c r="Z1654" s="304">
        <v>0.89</v>
      </c>
      <c r="AA1654" s="300" t="s">
        <v>97</v>
      </c>
      <c r="AB1654" s="84" t="s">
        <v>7474</v>
      </c>
      <c r="AC1654" s="560"/>
      <c r="AD1654" s="54" t="s">
        <v>92</v>
      </c>
      <c r="AE1654" s="85" t="str">
        <f t="shared" si="57"/>
        <v>6</v>
      </c>
      <c r="AF1654" s="55">
        <v>0.59</v>
      </c>
      <c r="AG1654" s="56">
        <f t="shared" ref="AG1654:AG1669" si="213">AF1654*0.4+AF1654</f>
        <v>0.826</v>
      </c>
      <c r="AH1654" s="501"/>
      <c r="AI1654" s="501"/>
      <c r="AJ1654" s="57">
        <f t="shared" si="3"/>
        <v>0.3370786517</v>
      </c>
      <c r="AK1654" s="501"/>
      <c r="AL1654" s="501"/>
      <c r="AM1654" s="501"/>
      <c r="AN1654" s="501"/>
      <c r="AO1654" s="501"/>
      <c r="AP1654" s="501"/>
      <c r="AQ1654" s="501"/>
      <c r="AR1654" s="501"/>
    </row>
    <row r="1655" ht="15.75" customHeight="1">
      <c r="A1655" s="287"/>
      <c r="B1655" s="148" t="s">
        <v>45</v>
      </c>
      <c r="C1655" s="347" t="s">
        <v>7475</v>
      </c>
      <c r="D1655" s="87" t="s">
        <v>7476</v>
      </c>
      <c r="E1655" s="300">
        <v>1.0</v>
      </c>
      <c r="F1655" s="300">
        <v>0.0</v>
      </c>
      <c r="G1655" s="300" t="s">
        <v>47</v>
      </c>
      <c r="H1655" s="87" t="s">
        <v>7476</v>
      </c>
      <c r="I1655" s="230" t="s">
        <v>7477</v>
      </c>
      <c r="J1655" s="302"/>
      <c r="K1655" s="302"/>
      <c r="L1655" s="302"/>
      <c r="M1655" s="255"/>
      <c r="N1655" s="300">
        <v>1.0</v>
      </c>
      <c r="O1655" s="398">
        <v>1000.0</v>
      </c>
      <c r="P1655" s="303"/>
      <c r="Q1655" s="303"/>
      <c r="R1655" s="303"/>
      <c r="S1655" s="255"/>
      <c r="T1655" s="255"/>
      <c r="U1655" s="255"/>
      <c r="V1655" s="255"/>
      <c r="W1655" s="255"/>
      <c r="X1655" s="255"/>
      <c r="Y1655" s="277"/>
      <c r="Z1655" s="304">
        <v>0.89</v>
      </c>
      <c r="AA1655" s="300" t="s">
        <v>97</v>
      </c>
      <c r="AB1655" s="53" t="s">
        <v>7478</v>
      </c>
      <c r="AC1655" s="560"/>
      <c r="AD1655" s="54" t="s">
        <v>92</v>
      </c>
      <c r="AE1655" s="85" t="str">
        <f t="shared" si="57"/>
        <v>6</v>
      </c>
      <c r="AF1655" s="55">
        <v>0.59</v>
      </c>
      <c r="AG1655" s="56">
        <f t="shared" si="213"/>
        <v>0.826</v>
      </c>
      <c r="AH1655" s="501"/>
      <c r="AI1655" s="501"/>
      <c r="AJ1655" s="57">
        <f t="shared" si="3"/>
        <v>0.3370786517</v>
      </c>
      <c r="AK1655" s="501"/>
      <c r="AL1655" s="501"/>
      <c r="AM1655" s="501"/>
      <c r="AN1655" s="501"/>
      <c r="AO1655" s="501"/>
      <c r="AP1655" s="501"/>
      <c r="AQ1655" s="501"/>
      <c r="AR1655" s="501"/>
    </row>
    <row r="1656" ht="15.75" customHeight="1">
      <c r="A1656" s="287"/>
      <c r="B1656" s="148" t="s">
        <v>45</v>
      </c>
      <c r="C1656" s="347" t="s">
        <v>7479</v>
      </c>
      <c r="D1656" s="87" t="s">
        <v>7480</v>
      </c>
      <c r="E1656" s="300">
        <v>1.0</v>
      </c>
      <c r="F1656" s="300">
        <v>0.0</v>
      </c>
      <c r="G1656" s="300" t="s">
        <v>47</v>
      </c>
      <c r="H1656" s="87" t="s">
        <v>7480</v>
      </c>
      <c r="I1656" s="230" t="s">
        <v>7481</v>
      </c>
      <c r="J1656" s="302"/>
      <c r="K1656" s="302"/>
      <c r="L1656" s="302"/>
      <c r="M1656" s="255"/>
      <c r="N1656" s="300">
        <v>1.0</v>
      </c>
      <c r="O1656" s="398">
        <v>1000.0</v>
      </c>
      <c r="P1656" s="303"/>
      <c r="Q1656" s="303"/>
      <c r="R1656" s="303"/>
      <c r="S1656" s="255"/>
      <c r="T1656" s="255"/>
      <c r="U1656" s="255"/>
      <c r="V1656" s="255"/>
      <c r="W1656" s="255"/>
      <c r="X1656" s="255"/>
      <c r="Y1656" s="277"/>
      <c r="Z1656" s="304">
        <v>0.89</v>
      </c>
      <c r="AA1656" s="300" t="s">
        <v>97</v>
      </c>
      <c r="AB1656" s="84" t="s">
        <v>7482</v>
      </c>
      <c r="AC1656" s="560"/>
      <c r="AD1656" s="54" t="s">
        <v>92</v>
      </c>
      <c r="AE1656" s="85" t="str">
        <f t="shared" si="57"/>
        <v>6</v>
      </c>
      <c r="AF1656" s="55">
        <v>0.59</v>
      </c>
      <c r="AG1656" s="56">
        <f t="shared" si="213"/>
        <v>0.826</v>
      </c>
      <c r="AH1656" s="501"/>
      <c r="AI1656" s="501"/>
      <c r="AJ1656" s="57">
        <f t="shared" si="3"/>
        <v>0.3370786517</v>
      </c>
      <c r="AK1656" s="501"/>
      <c r="AL1656" s="501"/>
      <c r="AM1656" s="501"/>
      <c r="AN1656" s="501"/>
      <c r="AO1656" s="501"/>
      <c r="AP1656" s="501"/>
      <c r="AQ1656" s="501"/>
      <c r="AR1656" s="501"/>
    </row>
    <row r="1657" ht="15.75" customHeight="1">
      <c r="A1657" s="287"/>
      <c r="B1657" s="148" t="s">
        <v>45</v>
      </c>
      <c r="C1657" s="347" t="s">
        <v>7483</v>
      </c>
      <c r="D1657" s="87" t="s">
        <v>7484</v>
      </c>
      <c r="E1657" s="300">
        <v>1.0</v>
      </c>
      <c r="F1657" s="300">
        <v>0.0</v>
      </c>
      <c r="G1657" s="300" t="s">
        <v>47</v>
      </c>
      <c r="H1657" s="87" t="s">
        <v>7484</v>
      </c>
      <c r="I1657" s="230" t="s">
        <v>7485</v>
      </c>
      <c r="J1657" s="302"/>
      <c r="K1657" s="302"/>
      <c r="L1657" s="302"/>
      <c r="M1657" s="255"/>
      <c r="N1657" s="300">
        <v>1.0</v>
      </c>
      <c r="O1657" s="398">
        <v>1000.0</v>
      </c>
      <c r="P1657" s="303"/>
      <c r="Q1657" s="303"/>
      <c r="R1657" s="303"/>
      <c r="S1657" s="255"/>
      <c r="T1657" s="255"/>
      <c r="U1657" s="255"/>
      <c r="V1657" s="255"/>
      <c r="W1657" s="255"/>
      <c r="X1657" s="255"/>
      <c r="Y1657" s="277"/>
      <c r="Z1657" s="304">
        <v>0.89</v>
      </c>
      <c r="AA1657" s="300" t="s">
        <v>97</v>
      </c>
      <c r="AB1657" s="53" t="s">
        <v>7486</v>
      </c>
      <c r="AC1657" s="560"/>
      <c r="AD1657" s="54" t="s">
        <v>92</v>
      </c>
      <c r="AE1657" s="85" t="str">
        <f t="shared" si="57"/>
        <v>6</v>
      </c>
      <c r="AF1657" s="55">
        <v>0.59</v>
      </c>
      <c r="AG1657" s="56">
        <f t="shared" si="213"/>
        <v>0.826</v>
      </c>
      <c r="AH1657" s="501"/>
      <c r="AI1657" s="501"/>
      <c r="AJ1657" s="57">
        <f t="shared" si="3"/>
        <v>0.3370786517</v>
      </c>
      <c r="AK1657" s="501"/>
      <c r="AL1657" s="501"/>
      <c r="AM1657" s="501"/>
      <c r="AN1657" s="501"/>
      <c r="AO1657" s="501"/>
      <c r="AP1657" s="501"/>
      <c r="AQ1657" s="501"/>
      <c r="AR1657" s="501"/>
    </row>
    <row r="1658" ht="15.75" customHeight="1">
      <c r="A1658" s="287"/>
      <c r="B1658" s="148" t="s">
        <v>45</v>
      </c>
      <c r="C1658" s="347" t="s">
        <v>7487</v>
      </c>
      <c r="D1658" s="87" t="s">
        <v>7488</v>
      </c>
      <c r="E1658" s="300">
        <v>1.0</v>
      </c>
      <c r="F1658" s="300">
        <v>0.0</v>
      </c>
      <c r="G1658" s="300" t="s">
        <v>47</v>
      </c>
      <c r="H1658" s="87" t="s">
        <v>7488</v>
      </c>
      <c r="I1658" s="230" t="s">
        <v>7489</v>
      </c>
      <c r="J1658" s="302"/>
      <c r="K1658" s="302"/>
      <c r="L1658" s="302"/>
      <c r="M1658" s="255"/>
      <c r="N1658" s="300">
        <v>1.0</v>
      </c>
      <c r="O1658" s="398">
        <v>1000.0</v>
      </c>
      <c r="P1658" s="303"/>
      <c r="Q1658" s="303"/>
      <c r="R1658" s="303"/>
      <c r="S1658" s="255"/>
      <c r="T1658" s="255"/>
      <c r="U1658" s="255"/>
      <c r="V1658" s="255"/>
      <c r="W1658" s="255"/>
      <c r="X1658" s="255"/>
      <c r="Y1658" s="277"/>
      <c r="Z1658" s="304">
        <v>0.89</v>
      </c>
      <c r="AA1658" s="300" t="s">
        <v>97</v>
      </c>
      <c r="AB1658" s="84" t="s">
        <v>7490</v>
      </c>
      <c r="AC1658" s="560"/>
      <c r="AD1658" s="54" t="s">
        <v>92</v>
      </c>
      <c r="AE1658" s="85" t="str">
        <f t="shared" si="57"/>
        <v>6</v>
      </c>
      <c r="AF1658" s="55">
        <v>0.59</v>
      </c>
      <c r="AG1658" s="56">
        <f t="shared" si="213"/>
        <v>0.826</v>
      </c>
      <c r="AH1658" s="501"/>
      <c r="AI1658" s="501"/>
      <c r="AJ1658" s="57">
        <f t="shared" si="3"/>
        <v>0.3370786517</v>
      </c>
      <c r="AK1658" s="501"/>
      <c r="AL1658" s="501"/>
      <c r="AM1658" s="501"/>
      <c r="AN1658" s="501"/>
      <c r="AO1658" s="501"/>
      <c r="AP1658" s="501"/>
      <c r="AQ1658" s="501"/>
      <c r="AR1658" s="501"/>
    </row>
    <row r="1659" ht="15.75" customHeight="1">
      <c r="A1659" s="287"/>
      <c r="B1659" s="148" t="s">
        <v>45</v>
      </c>
      <c r="C1659" s="347" t="s">
        <v>7491</v>
      </c>
      <c r="D1659" s="87" t="s">
        <v>7492</v>
      </c>
      <c r="E1659" s="300">
        <v>1.0</v>
      </c>
      <c r="F1659" s="300">
        <v>0.0</v>
      </c>
      <c r="G1659" s="300" t="s">
        <v>47</v>
      </c>
      <c r="H1659" s="87" t="s">
        <v>7492</v>
      </c>
      <c r="I1659" s="230" t="s">
        <v>7493</v>
      </c>
      <c r="J1659" s="302"/>
      <c r="K1659" s="302"/>
      <c r="L1659" s="302"/>
      <c r="M1659" s="255"/>
      <c r="N1659" s="300">
        <v>1.0</v>
      </c>
      <c r="O1659" s="398">
        <v>1000.0</v>
      </c>
      <c r="P1659" s="303"/>
      <c r="Q1659" s="303"/>
      <c r="R1659" s="303"/>
      <c r="S1659" s="255"/>
      <c r="T1659" s="255"/>
      <c r="U1659" s="255"/>
      <c r="V1659" s="255"/>
      <c r="W1659" s="255"/>
      <c r="X1659" s="255"/>
      <c r="Y1659" s="277"/>
      <c r="Z1659" s="304">
        <v>0.89</v>
      </c>
      <c r="AA1659" s="300" t="s">
        <v>268</v>
      </c>
      <c r="AB1659" s="84" t="s">
        <v>7494</v>
      </c>
      <c r="AC1659" s="560"/>
      <c r="AD1659" s="54" t="s">
        <v>92</v>
      </c>
      <c r="AE1659" s="85" t="str">
        <f t="shared" si="57"/>
        <v>6</v>
      </c>
      <c r="AF1659" s="55">
        <v>0.59</v>
      </c>
      <c r="AG1659" s="56">
        <f t="shared" si="213"/>
        <v>0.826</v>
      </c>
      <c r="AH1659" s="501"/>
      <c r="AI1659" s="501"/>
      <c r="AJ1659" s="57">
        <f t="shared" si="3"/>
        <v>0.3370786517</v>
      </c>
      <c r="AK1659" s="501"/>
      <c r="AL1659" s="501"/>
      <c r="AM1659" s="501"/>
      <c r="AN1659" s="501"/>
      <c r="AO1659" s="501"/>
      <c r="AP1659" s="501"/>
      <c r="AQ1659" s="501"/>
      <c r="AR1659" s="501"/>
    </row>
    <row r="1660" ht="15.75" customHeight="1">
      <c r="A1660" s="287"/>
      <c r="B1660" s="148" t="s">
        <v>45</v>
      </c>
      <c r="C1660" s="347" t="s">
        <v>7495</v>
      </c>
      <c r="D1660" s="87" t="s">
        <v>7496</v>
      </c>
      <c r="E1660" s="300">
        <v>1.0</v>
      </c>
      <c r="F1660" s="300">
        <v>0.0</v>
      </c>
      <c r="G1660" s="300" t="s">
        <v>47</v>
      </c>
      <c r="H1660" s="87" t="s">
        <v>7496</v>
      </c>
      <c r="I1660" s="230" t="s">
        <v>7497</v>
      </c>
      <c r="J1660" s="302"/>
      <c r="K1660" s="302"/>
      <c r="L1660" s="302"/>
      <c r="M1660" s="255"/>
      <c r="N1660" s="300">
        <v>1.0</v>
      </c>
      <c r="O1660" s="398">
        <v>1000.0</v>
      </c>
      <c r="P1660" s="303"/>
      <c r="Q1660" s="303"/>
      <c r="R1660" s="303"/>
      <c r="S1660" s="255"/>
      <c r="T1660" s="255"/>
      <c r="U1660" s="255"/>
      <c r="V1660" s="255"/>
      <c r="W1660" s="255"/>
      <c r="X1660" s="255"/>
      <c r="Y1660" s="277"/>
      <c r="Z1660" s="304">
        <v>0.89</v>
      </c>
      <c r="AA1660" s="300" t="s">
        <v>268</v>
      </c>
      <c r="AB1660" s="84" t="s">
        <v>7498</v>
      </c>
      <c r="AC1660" s="560"/>
      <c r="AD1660" s="54" t="s">
        <v>92</v>
      </c>
      <c r="AE1660" s="85" t="str">
        <f t="shared" si="57"/>
        <v>6</v>
      </c>
      <c r="AF1660" s="55">
        <v>0.59</v>
      </c>
      <c r="AG1660" s="56">
        <f t="shared" si="213"/>
        <v>0.826</v>
      </c>
      <c r="AH1660" s="501"/>
      <c r="AI1660" s="501"/>
      <c r="AJ1660" s="57">
        <f t="shared" si="3"/>
        <v>0.3370786517</v>
      </c>
      <c r="AK1660" s="501"/>
      <c r="AL1660" s="501"/>
      <c r="AM1660" s="501"/>
      <c r="AN1660" s="501"/>
      <c r="AO1660" s="501"/>
      <c r="AP1660" s="501"/>
      <c r="AQ1660" s="501"/>
      <c r="AR1660" s="501"/>
    </row>
    <row r="1661" ht="15.75" customHeight="1">
      <c r="A1661" s="287"/>
      <c r="B1661" s="148" t="s">
        <v>45</v>
      </c>
      <c r="C1661" s="347" t="s">
        <v>7499</v>
      </c>
      <c r="D1661" s="87" t="s">
        <v>7500</v>
      </c>
      <c r="E1661" s="300">
        <v>1.0</v>
      </c>
      <c r="F1661" s="300">
        <v>0.0</v>
      </c>
      <c r="G1661" s="300" t="s">
        <v>47</v>
      </c>
      <c r="H1661" s="87" t="s">
        <v>7500</v>
      </c>
      <c r="I1661" s="230" t="s">
        <v>7501</v>
      </c>
      <c r="J1661" s="302"/>
      <c r="K1661" s="302"/>
      <c r="L1661" s="302"/>
      <c r="M1661" s="255"/>
      <c r="N1661" s="300">
        <v>1.0</v>
      </c>
      <c r="O1661" s="398">
        <v>1000.0</v>
      </c>
      <c r="P1661" s="303"/>
      <c r="Q1661" s="303"/>
      <c r="R1661" s="303"/>
      <c r="S1661" s="255"/>
      <c r="T1661" s="255"/>
      <c r="U1661" s="255"/>
      <c r="V1661" s="255"/>
      <c r="W1661" s="255"/>
      <c r="X1661" s="255"/>
      <c r="Y1661" s="277"/>
      <c r="Z1661" s="304">
        <v>0.89</v>
      </c>
      <c r="AA1661" s="300" t="s">
        <v>268</v>
      </c>
      <c r="AB1661" s="84" t="s">
        <v>7502</v>
      </c>
      <c r="AC1661" s="560"/>
      <c r="AD1661" s="54" t="s">
        <v>92</v>
      </c>
      <c r="AE1661" s="85" t="str">
        <f t="shared" si="57"/>
        <v>6</v>
      </c>
      <c r="AF1661" s="55">
        <v>0.59</v>
      </c>
      <c r="AG1661" s="56">
        <f t="shared" si="213"/>
        <v>0.826</v>
      </c>
      <c r="AH1661" s="501"/>
      <c r="AI1661" s="501"/>
      <c r="AJ1661" s="57">
        <f t="shared" si="3"/>
        <v>0.3370786517</v>
      </c>
      <c r="AK1661" s="501"/>
      <c r="AL1661" s="501"/>
      <c r="AM1661" s="501"/>
      <c r="AN1661" s="501"/>
      <c r="AO1661" s="501"/>
      <c r="AP1661" s="501"/>
      <c r="AQ1661" s="501"/>
      <c r="AR1661" s="501"/>
    </row>
    <row r="1662" ht="15.75" customHeight="1">
      <c r="A1662" s="287"/>
      <c r="B1662" s="148" t="s">
        <v>45</v>
      </c>
      <c r="C1662" s="347" t="s">
        <v>7503</v>
      </c>
      <c r="D1662" s="87" t="s">
        <v>7504</v>
      </c>
      <c r="E1662" s="300">
        <v>1.0</v>
      </c>
      <c r="F1662" s="300">
        <v>0.0</v>
      </c>
      <c r="G1662" s="300" t="s">
        <v>47</v>
      </c>
      <c r="H1662" s="87" t="s">
        <v>7504</v>
      </c>
      <c r="I1662" s="230" t="s">
        <v>7505</v>
      </c>
      <c r="J1662" s="302"/>
      <c r="K1662" s="302"/>
      <c r="L1662" s="302"/>
      <c r="M1662" s="255"/>
      <c r="N1662" s="300">
        <v>1.0</v>
      </c>
      <c r="O1662" s="398">
        <v>1000.0</v>
      </c>
      <c r="P1662" s="303"/>
      <c r="Q1662" s="303"/>
      <c r="R1662" s="303"/>
      <c r="S1662" s="255"/>
      <c r="T1662" s="255"/>
      <c r="U1662" s="255"/>
      <c r="V1662" s="255"/>
      <c r="W1662" s="255"/>
      <c r="X1662" s="255"/>
      <c r="Y1662" s="277"/>
      <c r="Z1662" s="304">
        <v>0.89</v>
      </c>
      <c r="AA1662" s="300" t="s">
        <v>268</v>
      </c>
      <c r="AB1662" s="84" t="s">
        <v>7506</v>
      </c>
      <c r="AC1662" s="560"/>
      <c r="AD1662" s="54" t="s">
        <v>92</v>
      </c>
      <c r="AE1662" s="85" t="str">
        <f t="shared" si="57"/>
        <v>6</v>
      </c>
      <c r="AF1662" s="55">
        <v>0.59</v>
      </c>
      <c r="AG1662" s="56">
        <f t="shared" si="213"/>
        <v>0.826</v>
      </c>
      <c r="AH1662" s="501"/>
      <c r="AI1662" s="501"/>
      <c r="AJ1662" s="57">
        <f t="shared" si="3"/>
        <v>0.3370786517</v>
      </c>
      <c r="AK1662" s="501"/>
      <c r="AL1662" s="501"/>
      <c r="AM1662" s="501"/>
      <c r="AN1662" s="501"/>
      <c r="AO1662" s="501"/>
      <c r="AP1662" s="501"/>
      <c r="AQ1662" s="501"/>
      <c r="AR1662" s="501"/>
    </row>
    <row r="1663" ht="15.75" customHeight="1">
      <c r="A1663" s="287"/>
      <c r="B1663" s="148" t="s">
        <v>45</v>
      </c>
      <c r="C1663" s="347" t="s">
        <v>7507</v>
      </c>
      <c r="D1663" s="87" t="s">
        <v>7508</v>
      </c>
      <c r="E1663" s="300">
        <v>1.0</v>
      </c>
      <c r="F1663" s="300">
        <v>0.0</v>
      </c>
      <c r="G1663" s="300" t="s">
        <v>47</v>
      </c>
      <c r="H1663" s="87" t="s">
        <v>7508</v>
      </c>
      <c r="I1663" s="230" t="s">
        <v>7509</v>
      </c>
      <c r="J1663" s="302"/>
      <c r="K1663" s="302"/>
      <c r="L1663" s="302"/>
      <c r="M1663" s="255"/>
      <c r="N1663" s="300">
        <v>1.0</v>
      </c>
      <c r="O1663" s="398">
        <v>1000.0</v>
      </c>
      <c r="P1663" s="303"/>
      <c r="Q1663" s="303"/>
      <c r="R1663" s="303"/>
      <c r="S1663" s="255"/>
      <c r="T1663" s="255"/>
      <c r="U1663" s="255"/>
      <c r="V1663" s="255"/>
      <c r="W1663" s="255"/>
      <c r="X1663" s="255"/>
      <c r="Y1663" s="277"/>
      <c r="Z1663" s="304">
        <v>0.89</v>
      </c>
      <c r="AA1663" s="300" t="s">
        <v>268</v>
      </c>
      <c r="AB1663" s="84" t="s">
        <v>7510</v>
      </c>
      <c r="AC1663" s="560"/>
      <c r="AD1663" s="54" t="s">
        <v>92</v>
      </c>
      <c r="AE1663" s="85" t="str">
        <f t="shared" si="57"/>
        <v>6</v>
      </c>
      <c r="AF1663" s="55">
        <v>0.59</v>
      </c>
      <c r="AG1663" s="56">
        <f t="shared" si="213"/>
        <v>0.826</v>
      </c>
      <c r="AH1663" s="501"/>
      <c r="AI1663" s="501"/>
      <c r="AJ1663" s="57">
        <f t="shared" si="3"/>
        <v>0.3370786517</v>
      </c>
      <c r="AK1663" s="501"/>
      <c r="AL1663" s="501"/>
      <c r="AM1663" s="501"/>
      <c r="AN1663" s="501"/>
      <c r="AO1663" s="501"/>
      <c r="AP1663" s="501"/>
      <c r="AQ1663" s="501"/>
      <c r="AR1663" s="501"/>
    </row>
    <row r="1664" ht="15.75" customHeight="1">
      <c r="A1664" s="287"/>
      <c r="B1664" s="148" t="s">
        <v>45</v>
      </c>
      <c r="C1664" s="347" t="s">
        <v>7511</v>
      </c>
      <c r="D1664" s="87" t="s">
        <v>7512</v>
      </c>
      <c r="E1664" s="300">
        <v>1.0</v>
      </c>
      <c r="F1664" s="300">
        <v>0.0</v>
      </c>
      <c r="G1664" s="300" t="s">
        <v>47</v>
      </c>
      <c r="H1664" s="87" t="s">
        <v>7512</v>
      </c>
      <c r="I1664" s="230" t="s">
        <v>7513</v>
      </c>
      <c r="J1664" s="302"/>
      <c r="K1664" s="302"/>
      <c r="L1664" s="302"/>
      <c r="M1664" s="255"/>
      <c r="N1664" s="300">
        <v>1.0</v>
      </c>
      <c r="O1664" s="398">
        <v>1000.0</v>
      </c>
      <c r="P1664" s="303"/>
      <c r="Q1664" s="303"/>
      <c r="R1664" s="303"/>
      <c r="S1664" s="255"/>
      <c r="T1664" s="255"/>
      <c r="U1664" s="255"/>
      <c r="V1664" s="255"/>
      <c r="W1664" s="255"/>
      <c r="X1664" s="255"/>
      <c r="Y1664" s="277"/>
      <c r="Z1664" s="304">
        <v>0.39</v>
      </c>
      <c r="AA1664" s="300" t="s">
        <v>291</v>
      </c>
      <c r="AB1664" s="84" t="s">
        <v>7514</v>
      </c>
      <c r="AC1664" s="560"/>
      <c r="AD1664" s="54" t="s">
        <v>99</v>
      </c>
      <c r="AE1664" s="85" t="str">
        <f t="shared" si="57"/>
        <v>12</v>
      </c>
      <c r="AF1664" s="55">
        <v>0.25</v>
      </c>
      <c r="AG1664" s="56">
        <f t="shared" si="213"/>
        <v>0.35</v>
      </c>
      <c r="AH1664" s="501"/>
      <c r="AI1664" s="501"/>
      <c r="AJ1664" s="57">
        <f t="shared" si="3"/>
        <v>0.358974359</v>
      </c>
      <c r="AK1664" s="501"/>
      <c r="AL1664" s="501"/>
      <c r="AM1664" s="501"/>
      <c r="AN1664" s="501"/>
      <c r="AO1664" s="501"/>
      <c r="AP1664" s="501"/>
      <c r="AQ1664" s="501"/>
      <c r="AR1664" s="501"/>
    </row>
    <row r="1665" ht="15.75" customHeight="1">
      <c r="A1665" s="287"/>
      <c r="B1665" s="148" t="s">
        <v>45</v>
      </c>
      <c r="C1665" s="347" t="s">
        <v>7515</v>
      </c>
      <c r="D1665" s="87" t="s">
        <v>7516</v>
      </c>
      <c r="E1665" s="300">
        <v>1.0</v>
      </c>
      <c r="F1665" s="300">
        <v>0.0</v>
      </c>
      <c r="G1665" s="300" t="s">
        <v>47</v>
      </c>
      <c r="H1665" s="87" t="s">
        <v>7516</v>
      </c>
      <c r="I1665" s="230" t="s">
        <v>7517</v>
      </c>
      <c r="J1665" s="302"/>
      <c r="K1665" s="302"/>
      <c r="L1665" s="302"/>
      <c r="M1665" s="255"/>
      <c r="N1665" s="300">
        <v>1.0</v>
      </c>
      <c r="O1665" s="398">
        <v>1000.0</v>
      </c>
      <c r="P1665" s="303"/>
      <c r="Q1665" s="303"/>
      <c r="R1665" s="303"/>
      <c r="S1665" s="255"/>
      <c r="T1665" s="255"/>
      <c r="U1665" s="255"/>
      <c r="V1665" s="255"/>
      <c r="W1665" s="255"/>
      <c r="X1665" s="255"/>
      <c r="Y1665" s="277"/>
      <c r="Z1665" s="304">
        <v>0.65</v>
      </c>
      <c r="AA1665" s="300" t="s">
        <v>291</v>
      </c>
      <c r="AB1665" s="53" t="s">
        <v>7518</v>
      </c>
      <c r="AC1665" s="560"/>
      <c r="AD1665" s="54" t="s">
        <v>99</v>
      </c>
      <c r="AE1665" s="85" t="str">
        <f t="shared" si="57"/>
        <v>12</v>
      </c>
      <c r="AF1665" s="55">
        <v>0.42</v>
      </c>
      <c r="AG1665" s="56">
        <f t="shared" si="213"/>
        <v>0.588</v>
      </c>
      <c r="AH1665" s="501"/>
      <c r="AI1665" s="501"/>
      <c r="AJ1665" s="57">
        <f t="shared" si="3"/>
        <v>0.3538461538</v>
      </c>
      <c r="AK1665" s="501"/>
      <c r="AL1665" s="501"/>
      <c r="AM1665" s="501"/>
      <c r="AN1665" s="501"/>
      <c r="AO1665" s="501"/>
      <c r="AP1665" s="501"/>
      <c r="AQ1665" s="501"/>
      <c r="AR1665" s="501"/>
    </row>
    <row r="1666" ht="15.75" customHeight="1">
      <c r="A1666" s="287"/>
      <c r="B1666" s="148" t="s">
        <v>45</v>
      </c>
      <c r="C1666" s="347" t="s">
        <v>7519</v>
      </c>
      <c r="D1666" s="87" t="s">
        <v>7520</v>
      </c>
      <c r="E1666" s="300">
        <v>1.0</v>
      </c>
      <c r="F1666" s="300">
        <v>0.0</v>
      </c>
      <c r="G1666" s="300" t="s">
        <v>47</v>
      </c>
      <c r="H1666" s="87" t="s">
        <v>7520</v>
      </c>
      <c r="I1666" s="230" t="s">
        <v>7521</v>
      </c>
      <c r="J1666" s="302"/>
      <c r="K1666" s="302"/>
      <c r="L1666" s="302"/>
      <c r="M1666" s="255"/>
      <c r="N1666" s="300">
        <v>1.0</v>
      </c>
      <c r="O1666" s="398">
        <v>1000.0</v>
      </c>
      <c r="P1666" s="303"/>
      <c r="Q1666" s="303"/>
      <c r="R1666" s="303"/>
      <c r="S1666" s="255"/>
      <c r="T1666" s="255"/>
      <c r="U1666" s="255"/>
      <c r="V1666" s="255"/>
      <c r="W1666" s="255"/>
      <c r="X1666" s="255"/>
      <c r="Y1666" s="277"/>
      <c r="Z1666" s="304">
        <v>0.85</v>
      </c>
      <c r="AA1666" s="300" t="s">
        <v>367</v>
      </c>
      <c r="AB1666" s="84" t="s">
        <v>7522</v>
      </c>
      <c r="AC1666" s="560"/>
      <c r="AD1666" s="54" t="s">
        <v>99</v>
      </c>
      <c r="AE1666" s="85" t="str">
        <f t="shared" si="57"/>
        <v>12</v>
      </c>
      <c r="AF1666" s="55">
        <v>0.51</v>
      </c>
      <c r="AG1666" s="56">
        <f t="shared" si="213"/>
        <v>0.714</v>
      </c>
      <c r="AH1666" s="501"/>
      <c r="AI1666" s="501"/>
      <c r="AJ1666" s="57">
        <f t="shared" si="3"/>
        <v>0.4</v>
      </c>
      <c r="AK1666" s="501"/>
      <c r="AL1666" s="501"/>
      <c r="AM1666" s="501"/>
      <c r="AN1666" s="501"/>
      <c r="AO1666" s="501"/>
      <c r="AP1666" s="501"/>
      <c r="AQ1666" s="501"/>
      <c r="AR1666" s="501"/>
    </row>
    <row r="1667" ht="15.75" customHeight="1">
      <c r="A1667" s="287"/>
      <c r="B1667" s="148" t="s">
        <v>45</v>
      </c>
      <c r="C1667" s="347" t="s">
        <v>7523</v>
      </c>
      <c r="D1667" s="87" t="s">
        <v>7524</v>
      </c>
      <c r="E1667" s="300">
        <v>1.0</v>
      </c>
      <c r="F1667" s="300">
        <v>0.0</v>
      </c>
      <c r="G1667" s="300" t="s">
        <v>47</v>
      </c>
      <c r="H1667" s="87" t="s">
        <v>7524</v>
      </c>
      <c r="I1667" s="230" t="s">
        <v>7525</v>
      </c>
      <c r="J1667" s="302"/>
      <c r="K1667" s="302"/>
      <c r="L1667" s="302"/>
      <c r="M1667" s="255"/>
      <c r="N1667" s="300">
        <v>1.0</v>
      </c>
      <c r="O1667" s="398">
        <v>1000.0</v>
      </c>
      <c r="P1667" s="303"/>
      <c r="Q1667" s="303"/>
      <c r="R1667" s="303"/>
      <c r="S1667" s="255"/>
      <c r="T1667" s="255"/>
      <c r="U1667" s="255"/>
      <c r="V1667" s="255"/>
      <c r="W1667" s="255"/>
      <c r="X1667" s="255"/>
      <c r="Y1667" s="277"/>
      <c r="Z1667" s="304">
        <v>0.65</v>
      </c>
      <c r="AA1667" s="300" t="s">
        <v>167</v>
      </c>
      <c r="AB1667" s="84" t="s">
        <v>7526</v>
      </c>
      <c r="AC1667" s="560"/>
      <c r="AD1667" s="54" t="s">
        <v>99</v>
      </c>
      <c r="AE1667" s="85" t="str">
        <f t="shared" si="57"/>
        <v>12</v>
      </c>
      <c r="AF1667" s="55">
        <v>0.41</v>
      </c>
      <c r="AG1667" s="56">
        <f t="shared" si="213"/>
        <v>0.574</v>
      </c>
      <c r="AH1667" s="501"/>
      <c r="AI1667" s="501"/>
      <c r="AJ1667" s="57">
        <f t="shared" si="3"/>
        <v>0.3692307692</v>
      </c>
      <c r="AK1667" s="501"/>
      <c r="AL1667" s="501"/>
      <c r="AM1667" s="501"/>
      <c r="AN1667" s="501"/>
      <c r="AO1667" s="501"/>
      <c r="AP1667" s="501"/>
      <c r="AQ1667" s="501"/>
      <c r="AR1667" s="501"/>
    </row>
    <row r="1668" ht="15.75" customHeight="1">
      <c r="A1668" s="287"/>
      <c r="B1668" s="148" t="s">
        <v>45</v>
      </c>
      <c r="C1668" s="347" t="s">
        <v>7527</v>
      </c>
      <c r="D1668" s="87" t="s">
        <v>7528</v>
      </c>
      <c r="E1668" s="300">
        <v>1.0</v>
      </c>
      <c r="F1668" s="300">
        <v>0.0</v>
      </c>
      <c r="G1668" s="300" t="s">
        <v>47</v>
      </c>
      <c r="H1668" s="87" t="s">
        <v>7528</v>
      </c>
      <c r="I1668" s="230" t="s">
        <v>7529</v>
      </c>
      <c r="J1668" s="302"/>
      <c r="K1668" s="302"/>
      <c r="L1668" s="302"/>
      <c r="M1668" s="255"/>
      <c r="N1668" s="300">
        <v>1.0</v>
      </c>
      <c r="O1668" s="398">
        <v>1000.0</v>
      </c>
      <c r="P1668" s="303"/>
      <c r="Q1668" s="303"/>
      <c r="R1668" s="303"/>
      <c r="S1668" s="255"/>
      <c r="T1668" s="255"/>
      <c r="U1668" s="255"/>
      <c r="V1668" s="255"/>
      <c r="W1668" s="255"/>
      <c r="X1668" s="255"/>
      <c r="Y1668" s="277"/>
      <c r="Z1668" s="304">
        <v>0.39</v>
      </c>
      <c r="AA1668" s="300" t="s">
        <v>291</v>
      </c>
      <c r="AB1668" s="84" t="s">
        <v>7530</v>
      </c>
      <c r="AC1668" s="560"/>
      <c r="AD1668" s="54" t="s">
        <v>99</v>
      </c>
      <c r="AE1668" s="85" t="str">
        <f t="shared" si="57"/>
        <v>12</v>
      </c>
      <c r="AF1668" s="55">
        <v>0.23</v>
      </c>
      <c r="AG1668" s="56">
        <f t="shared" si="213"/>
        <v>0.322</v>
      </c>
      <c r="AH1668" s="501"/>
      <c r="AI1668" s="501"/>
      <c r="AJ1668" s="57">
        <f t="shared" si="3"/>
        <v>0.4102564103</v>
      </c>
      <c r="AK1668" s="501"/>
      <c r="AL1668" s="501"/>
      <c r="AM1668" s="501"/>
      <c r="AN1668" s="501"/>
      <c r="AO1668" s="501"/>
      <c r="AP1668" s="501"/>
      <c r="AQ1668" s="501"/>
      <c r="AR1668" s="501"/>
    </row>
    <row r="1669" ht="15.75" customHeight="1">
      <c r="A1669" s="287"/>
      <c r="B1669" s="148" t="s">
        <v>45</v>
      </c>
      <c r="C1669" s="347" t="s">
        <v>7531</v>
      </c>
      <c r="D1669" s="87" t="s">
        <v>7532</v>
      </c>
      <c r="E1669" s="300">
        <v>1.0</v>
      </c>
      <c r="F1669" s="300">
        <v>0.0</v>
      </c>
      <c r="G1669" s="300" t="s">
        <v>47</v>
      </c>
      <c r="H1669" s="87" t="s">
        <v>7532</v>
      </c>
      <c r="I1669" s="230" t="s">
        <v>7533</v>
      </c>
      <c r="J1669" s="302"/>
      <c r="K1669" s="302"/>
      <c r="L1669" s="302"/>
      <c r="M1669" s="255"/>
      <c r="N1669" s="300">
        <v>1.0</v>
      </c>
      <c r="O1669" s="398">
        <v>1000.0</v>
      </c>
      <c r="P1669" s="303"/>
      <c r="Q1669" s="303"/>
      <c r="R1669" s="303"/>
      <c r="S1669" s="255"/>
      <c r="T1669" s="255"/>
      <c r="U1669" s="255"/>
      <c r="V1669" s="255"/>
      <c r="W1669" s="255"/>
      <c r="X1669" s="255"/>
      <c r="Y1669" s="277"/>
      <c r="Z1669" s="304">
        <v>0.99</v>
      </c>
      <c r="AA1669" s="300" t="s">
        <v>1712</v>
      </c>
      <c r="AB1669" s="84" t="s">
        <v>7534</v>
      </c>
      <c r="AC1669" s="560"/>
      <c r="AD1669" s="54" t="s">
        <v>99</v>
      </c>
      <c r="AE1669" s="85" t="str">
        <f t="shared" si="57"/>
        <v>12</v>
      </c>
      <c r="AF1669" s="55">
        <v>0.65</v>
      </c>
      <c r="AG1669" s="56">
        <f t="shared" si="213"/>
        <v>0.91</v>
      </c>
      <c r="AH1669" s="501"/>
      <c r="AI1669" s="501"/>
      <c r="AJ1669" s="57"/>
      <c r="AK1669" s="501"/>
      <c r="AL1669" s="501"/>
      <c r="AM1669" s="501"/>
      <c r="AN1669" s="501"/>
      <c r="AO1669" s="501"/>
      <c r="AP1669" s="501"/>
      <c r="AQ1669" s="501"/>
      <c r="AR1669" s="501"/>
    </row>
    <row r="1670" ht="15.75" customHeight="1">
      <c r="A1670" s="570"/>
      <c r="B1670" s="148" t="s">
        <v>45</v>
      </c>
      <c r="C1670" s="571" t="s">
        <v>7535</v>
      </c>
      <c r="D1670" s="572" t="s">
        <v>7536</v>
      </c>
      <c r="E1670" s="300">
        <v>1.0</v>
      </c>
      <c r="F1670" s="300">
        <v>0.0</v>
      </c>
      <c r="G1670" s="300" t="s">
        <v>47</v>
      </c>
      <c r="H1670" s="572" t="s">
        <v>7537</v>
      </c>
      <c r="I1670" s="573" t="s">
        <v>7538</v>
      </c>
      <c r="J1670" s="574"/>
      <c r="K1670" s="574"/>
      <c r="L1670" s="574"/>
      <c r="M1670" s="575"/>
      <c r="N1670" s="300">
        <v>1.0</v>
      </c>
      <c r="O1670" s="398">
        <v>1000.0</v>
      </c>
      <c r="P1670" s="576"/>
      <c r="Q1670" s="576"/>
      <c r="R1670" s="576"/>
      <c r="S1670" s="575"/>
      <c r="T1670" s="575"/>
      <c r="U1670" s="575"/>
      <c r="V1670" s="575"/>
      <c r="W1670" s="575"/>
      <c r="X1670" s="575"/>
      <c r="Y1670" s="577"/>
      <c r="Z1670" s="578">
        <v>1.19</v>
      </c>
      <c r="AA1670" s="579" t="s">
        <v>111</v>
      </c>
      <c r="AB1670" s="580" t="s">
        <v>7539</v>
      </c>
      <c r="AC1670" s="581"/>
      <c r="AD1670" s="582" t="s">
        <v>199</v>
      </c>
      <c r="AE1670" s="85" t="str">
        <f t="shared" si="57"/>
        <v>24</v>
      </c>
      <c r="AF1670" s="583">
        <v>0.8</v>
      </c>
      <c r="AG1670" s="56">
        <f t="shared" ref="AG1670:AG1673" si="214">AF1670*0.31+AF1670</f>
        <v>1.048</v>
      </c>
      <c r="AH1670" s="584"/>
      <c r="AI1670" s="584"/>
      <c r="AJ1670" s="41"/>
      <c r="AK1670" s="584"/>
      <c r="AL1670" s="584"/>
      <c r="AM1670" s="584"/>
      <c r="AN1670" s="584"/>
      <c r="AO1670" s="584"/>
      <c r="AP1670" s="584"/>
      <c r="AQ1670" s="584"/>
      <c r="AR1670" s="584"/>
    </row>
    <row r="1671" ht="15.75" customHeight="1">
      <c r="A1671" s="570"/>
      <c r="B1671" s="148" t="s">
        <v>45</v>
      </c>
      <c r="C1671" s="571" t="s">
        <v>7540</v>
      </c>
      <c r="D1671" s="572" t="s">
        <v>7541</v>
      </c>
      <c r="E1671" s="300">
        <v>1.0</v>
      </c>
      <c r="F1671" s="300">
        <v>0.0</v>
      </c>
      <c r="G1671" s="300" t="s">
        <v>47</v>
      </c>
      <c r="H1671" s="572" t="s">
        <v>7542</v>
      </c>
      <c r="I1671" s="573" t="s">
        <v>7543</v>
      </c>
      <c r="J1671" s="574"/>
      <c r="K1671" s="574"/>
      <c r="L1671" s="574"/>
      <c r="M1671" s="575"/>
      <c r="N1671" s="300">
        <v>1.0</v>
      </c>
      <c r="O1671" s="398">
        <v>1000.0</v>
      </c>
      <c r="P1671" s="576"/>
      <c r="Q1671" s="576"/>
      <c r="R1671" s="576"/>
      <c r="S1671" s="575"/>
      <c r="T1671" s="575"/>
      <c r="U1671" s="575"/>
      <c r="V1671" s="575"/>
      <c r="W1671" s="575"/>
      <c r="X1671" s="575"/>
      <c r="Y1671" s="577"/>
      <c r="Z1671" s="578">
        <v>1.19</v>
      </c>
      <c r="AA1671" s="579" t="s">
        <v>111</v>
      </c>
      <c r="AB1671" s="580" t="s">
        <v>7544</v>
      </c>
      <c r="AC1671" s="581"/>
      <c r="AD1671" s="582" t="s">
        <v>199</v>
      </c>
      <c r="AE1671" s="85" t="str">
        <f t="shared" si="57"/>
        <v>24</v>
      </c>
      <c r="AF1671" s="583">
        <v>0.8</v>
      </c>
      <c r="AG1671" s="56">
        <f t="shared" si="214"/>
        <v>1.048</v>
      </c>
      <c r="AH1671" s="584"/>
      <c r="AI1671" s="584"/>
      <c r="AJ1671" s="584"/>
      <c r="AK1671" s="584"/>
      <c r="AL1671" s="584"/>
      <c r="AM1671" s="584"/>
      <c r="AN1671" s="584"/>
      <c r="AO1671" s="584"/>
      <c r="AP1671" s="584"/>
      <c r="AQ1671" s="584"/>
      <c r="AR1671" s="584"/>
    </row>
    <row r="1672" ht="15.75" customHeight="1">
      <c r="A1672" s="570"/>
      <c r="B1672" s="148" t="s">
        <v>45</v>
      </c>
      <c r="C1672" s="571" t="s">
        <v>7545</v>
      </c>
      <c r="D1672" s="572" t="s">
        <v>7546</v>
      </c>
      <c r="E1672" s="300">
        <v>1.0</v>
      </c>
      <c r="F1672" s="300">
        <v>0.0</v>
      </c>
      <c r="G1672" s="300" t="s">
        <v>47</v>
      </c>
      <c r="H1672" s="572" t="s">
        <v>7547</v>
      </c>
      <c r="I1672" s="573" t="s">
        <v>7548</v>
      </c>
      <c r="J1672" s="574"/>
      <c r="K1672" s="574"/>
      <c r="L1672" s="574"/>
      <c r="M1672" s="575"/>
      <c r="N1672" s="300">
        <v>1.0</v>
      </c>
      <c r="O1672" s="398">
        <v>1000.0</v>
      </c>
      <c r="P1672" s="576"/>
      <c r="Q1672" s="576"/>
      <c r="R1672" s="576"/>
      <c r="S1672" s="575"/>
      <c r="T1672" s="575"/>
      <c r="U1672" s="575"/>
      <c r="V1672" s="575"/>
      <c r="W1672" s="575"/>
      <c r="X1672" s="575"/>
      <c r="Y1672" s="577"/>
      <c r="Z1672" s="578">
        <v>1.19</v>
      </c>
      <c r="AA1672" s="579" t="s">
        <v>111</v>
      </c>
      <c r="AB1672" s="580" t="s">
        <v>7549</v>
      </c>
      <c r="AC1672" s="581"/>
      <c r="AD1672" s="582" t="s">
        <v>199</v>
      </c>
      <c r="AE1672" s="85" t="str">
        <f t="shared" si="57"/>
        <v>24</v>
      </c>
      <c r="AF1672" s="583">
        <v>0.8</v>
      </c>
      <c r="AG1672" s="56">
        <f t="shared" si="214"/>
        <v>1.048</v>
      </c>
      <c r="AH1672" s="584"/>
      <c r="AI1672" s="584"/>
      <c r="AJ1672" s="584"/>
      <c r="AK1672" s="584"/>
      <c r="AL1672" s="584"/>
      <c r="AM1672" s="584"/>
      <c r="AN1672" s="584"/>
      <c r="AO1672" s="584"/>
      <c r="AP1672" s="584"/>
      <c r="AQ1672" s="584"/>
      <c r="AR1672" s="584"/>
    </row>
    <row r="1673" ht="15.75" customHeight="1">
      <c r="A1673" s="570"/>
      <c r="B1673" s="148" t="s">
        <v>45</v>
      </c>
      <c r="C1673" s="571" t="s">
        <v>7550</v>
      </c>
      <c r="D1673" s="572" t="s">
        <v>7551</v>
      </c>
      <c r="E1673" s="300">
        <v>1.0</v>
      </c>
      <c r="F1673" s="300">
        <v>0.0</v>
      </c>
      <c r="G1673" s="300" t="s">
        <v>47</v>
      </c>
      <c r="H1673" s="572" t="s">
        <v>7552</v>
      </c>
      <c r="I1673" s="573" t="s">
        <v>7553</v>
      </c>
      <c r="J1673" s="574"/>
      <c r="K1673" s="574"/>
      <c r="L1673" s="574"/>
      <c r="M1673" s="575"/>
      <c r="N1673" s="300">
        <v>1.0</v>
      </c>
      <c r="O1673" s="398">
        <v>1000.0</v>
      </c>
      <c r="P1673" s="576"/>
      <c r="Q1673" s="576"/>
      <c r="R1673" s="576"/>
      <c r="S1673" s="575"/>
      <c r="T1673" s="575"/>
      <c r="U1673" s="575"/>
      <c r="V1673" s="575"/>
      <c r="W1673" s="575"/>
      <c r="X1673" s="575"/>
      <c r="Y1673" s="577"/>
      <c r="Z1673" s="578">
        <v>1.19</v>
      </c>
      <c r="AA1673" s="579" t="s">
        <v>111</v>
      </c>
      <c r="AB1673" s="580" t="s">
        <v>7554</v>
      </c>
      <c r="AC1673" s="581"/>
      <c r="AD1673" s="582" t="s">
        <v>199</v>
      </c>
      <c r="AE1673" s="85" t="str">
        <f t="shared" si="57"/>
        <v>24</v>
      </c>
      <c r="AF1673" s="583">
        <v>0.8</v>
      </c>
      <c r="AG1673" s="56">
        <f t="shared" si="214"/>
        <v>1.048</v>
      </c>
      <c r="AH1673" s="584"/>
      <c r="AI1673" s="584"/>
      <c r="AJ1673" s="584"/>
      <c r="AK1673" s="584"/>
      <c r="AL1673" s="584"/>
      <c r="AM1673" s="584"/>
      <c r="AN1673" s="584"/>
      <c r="AO1673" s="584"/>
      <c r="AP1673" s="584"/>
      <c r="AQ1673" s="584"/>
      <c r="AR1673" s="584"/>
    </row>
    <row r="1674" ht="15.75" customHeight="1">
      <c r="A1674" s="570"/>
      <c r="B1674" s="148" t="s">
        <v>45</v>
      </c>
      <c r="C1674" s="571" t="s">
        <v>7555</v>
      </c>
      <c r="D1674" s="572" t="s">
        <v>7556</v>
      </c>
      <c r="E1674" s="300">
        <v>1.0</v>
      </c>
      <c r="F1674" s="300">
        <v>0.0</v>
      </c>
      <c r="G1674" s="300" t="s">
        <v>47</v>
      </c>
      <c r="H1674" s="572" t="s">
        <v>7557</v>
      </c>
      <c r="I1674" s="573" t="s">
        <v>7558</v>
      </c>
      <c r="J1674" s="574"/>
      <c r="K1674" s="574"/>
      <c r="L1674" s="574"/>
      <c r="M1674" s="575"/>
      <c r="N1674" s="300">
        <v>1.0</v>
      </c>
      <c r="O1674" s="398">
        <v>1000.0</v>
      </c>
      <c r="P1674" s="576"/>
      <c r="Q1674" s="576"/>
      <c r="R1674" s="576"/>
      <c r="S1674" s="575"/>
      <c r="T1674" s="575"/>
      <c r="U1674" s="575"/>
      <c r="V1674" s="575"/>
      <c r="W1674" s="575"/>
      <c r="X1674" s="575"/>
      <c r="Y1674" s="577"/>
      <c r="Z1674" s="578">
        <v>1.79</v>
      </c>
      <c r="AA1674" s="579" t="s">
        <v>111</v>
      </c>
      <c r="AC1674" s="581"/>
      <c r="AD1674" s="582" t="s">
        <v>99</v>
      </c>
      <c r="AE1674" s="85" t="str">
        <f t="shared" si="57"/>
        <v>12</v>
      </c>
      <c r="AF1674" s="583">
        <v>1.25</v>
      </c>
      <c r="AG1674" s="56">
        <f t="shared" ref="AG1674:AG1681" si="215">AF1674*0.32+AF1674</f>
        <v>1.65</v>
      </c>
      <c r="AH1674" s="584"/>
      <c r="AI1674" s="584"/>
      <c r="AJ1674" s="584"/>
      <c r="AK1674" s="584"/>
      <c r="AL1674" s="584"/>
      <c r="AM1674" s="584"/>
      <c r="AN1674" s="584"/>
      <c r="AO1674" s="584"/>
      <c r="AP1674" s="584"/>
      <c r="AQ1674" s="584"/>
      <c r="AR1674" s="584"/>
    </row>
    <row r="1675" ht="15.75" customHeight="1">
      <c r="A1675" s="570"/>
      <c r="B1675" s="148" t="s">
        <v>45</v>
      </c>
      <c r="C1675" s="571" t="s">
        <v>7559</v>
      </c>
      <c r="D1675" s="572" t="s">
        <v>7560</v>
      </c>
      <c r="E1675" s="300">
        <v>1.0</v>
      </c>
      <c r="F1675" s="300">
        <v>0.0</v>
      </c>
      <c r="G1675" s="300" t="s">
        <v>47</v>
      </c>
      <c r="H1675" s="572" t="s">
        <v>7561</v>
      </c>
      <c r="I1675" s="573" t="s">
        <v>7562</v>
      </c>
      <c r="J1675" s="574"/>
      <c r="K1675" s="574"/>
      <c r="L1675" s="574"/>
      <c r="M1675" s="575"/>
      <c r="N1675" s="300">
        <v>1.0</v>
      </c>
      <c r="O1675" s="398">
        <v>1000.0</v>
      </c>
      <c r="P1675" s="576"/>
      <c r="Q1675" s="576"/>
      <c r="R1675" s="576"/>
      <c r="S1675" s="575"/>
      <c r="T1675" s="575"/>
      <c r="U1675" s="575"/>
      <c r="V1675" s="575"/>
      <c r="W1675" s="575"/>
      <c r="X1675" s="575"/>
      <c r="Y1675" s="577"/>
      <c r="Z1675" s="578">
        <v>1.79</v>
      </c>
      <c r="AA1675" s="579" t="s">
        <v>111</v>
      </c>
      <c r="AB1675" s="580" t="s">
        <v>7563</v>
      </c>
      <c r="AC1675" s="581"/>
      <c r="AD1675" s="582" t="s">
        <v>99</v>
      </c>
      <c r="AE1675" s="85" t="str">
        <f t="shared" si="57"/>
        <v>12</v>
      </c>
      <c r="AF1675" s="583">
        <v>1.25</v>
      </c>
      <c r="AG1675" s="56">
        <f t="shared" si="215"/>
        <v>1.65</v>
      </c>
      <c r="AH1675" s="584"/>
      <c r="AI1675" s="584"/>
      <c r="AJ1675" s="584"/>
      <c r="AK1675" s="584"/>
      <c r="AL1675" s="584"/>
      <c r="AM1675" s="584"/>
      <c r="AN1675" s="584"/>
      <c r="AO1675" s="584"/>
      <c r="AP1675" s="584"/>
      <c r="AQ1675" s="584"/>
      <c r="AR1675" s="584"/>
    </row>
    <row r="1676" ht="15.75" customHeight="1">
      <c r="A1676" s="570"/>
      <c r="B1676" s="148" t="s">
        <v>45</v>
      </c>
      <c r="C1676" s="571" t="s">
        <v>7564</v>
      </c>
      <c r="D1676" s="572" t="s">
        <v>7565</v>
      </c>
      <c r="E1676" s="300">
        <v>1.0</v>
      </c>
      <c r="F1676" s="300">
        <v>0.0</v>
      </c>
      <c r="G1676" s="300" t="s">
        <v>47</v>
      </c>
      <c r="H1676" s="572" t="s">
        <v>7566</v>
      </c>
      <c r="I1676" s="573" t="s">
        <v>7567</v>
      </c>
      <c r="J1676" s="574"/>
      <c r="K1676" s="574"/>
      <c r="L1676" s="574"/>
      <c r="M1676" s="575"/>
      <c r="N1676" s="300">
        <v>1.0</v>
      </c>
      <c r="O1676" s="398">
        <v>1000.0</v>
      </c>
      <c r="P1676" s="576"/>
      <c r="Q1676" s="576"/>
      <c r="R1676" s="576"/>
      <c r="S1676" s="575"/>
      <c r="T1676" s="575"/>
      <c r="U1676" s="575"/>
      <c r="V1676" s="575"/>
      <c r="W1676" s="575"/>
      <c r="X1676" s="575"/>
      <c r="Y1676" s="577"/>
      <c r="Z1676" s="578">
        <v>1.79</v>
      </c>
      <c r="AA1676" s="579" t="s">
        <v>111</v>
      </c>
      <c r="AB1676" s="580" t="s">
        <v>7568</v>
      </c>
      <c r="AC1676" s="581"/>
      <c r="AD1676" s="582" t="s">
        <v>99</v>
      </c>
      <c r="AE1676" s="85" t="str">
        <f t="shared" si="57"/>
        <v>12</v>
      </c>
      <c r="AF1676" s="583">
        <v>1.25</v>
      </c>
      <c r="AG1676" s="56">
        <f t="shared" si="215"/>
        <v>1.65</v>
      </c>
      <c r="AH1676" s="584"/>
      <c r="AI1676" s="584"/>
      <c r="AJ1676" s="584"/>
      <c r="AK1676" s="584"/>
      <c r="AL1676" s="584"/>
      <c r="AM1676" s="584"/>
      <c r="AN1676" s="584"/>
      <c r="AO1676" s="584"/>
      <c r="AP1676" s="584"/>
      <c r="AQ1676" s="584"/>
      <c r="AR1676" s="584"/>
    </row>
    <row r="1677" ht="15.75" customHeight="1">
      <c r="A1677" s="570"/>
      <c r="B1677" s="148" t="s">
        <v>45</v>
      </c>
      <c r="C1677" s="571" t="s">
        <v>7569</v>
      </c>
      <c r="D1677" s="572" t="s">
        <v>7570</v>
      </c>
      <c r="E1677" s="300">
        <v>1.0</v>
      </c>
      <c r="F1677" s="300">
        <v>0.0</v>
      </c>
      <c r="G1677" s="300" t="s">
        <v>47</v>
      </c>
      <c r="H1677" s="572" t="s">
        <v>7571</v>
      </c>
      <c r="I1677" s="573" t="s">
        <v>7572</v>
      </c>
      <c r="J1677" s="574"/>
      <c r="K1677" s="574"/>
      <c r="L1677" s="574"/>
      <c r="M1677" s="575"/>
      <c r="N1677" s="300">
        <v>1.0</v>
      </c>
      <c r="O1677" s="398">
        <v>1000.0</v>
      </c>
      <c r="P1677" s="576"/>
      <c r="Q1677" s="576"/>
      <c r="R1677" s="576"/>
      <c r="S1677" s="575"/>
      <c r="T1677" s="575"/>
      <c r="U1677" s="575"/>
      <c r="V1677" s="575"/>
      <c r="W1677" s="575"/>
      <c r="X1677" s="575"/>
      <c r="Y1677" s="577"/>
      <c r="Z1677" s="578">
        <v>1.79</v>
      </c>
      <c r="AA1677" s="579" t="s">
        <v>111</v>
      </c>
      <c r="AB1677" s="580" t="s">
        <v>7573</v>
      </c>
      <c r="AC1677" s="581"/>
      <c r="AD1677" s="582" t="s">
        <v>99</v>
      </c>
      <c r="AE1677" s="85" t="str">
        <f t="shared" si="57"/>
        <v>12</v>
      </c>
      <c r="AF1677" s="583">
        <v>1.25</v>
      </c>
      <c r="AG1677" s="56">
        <f t="shared" si="215"/>
        <v>1.65</v>
      </c>
      <c r="AH1677" s="584"/>
      <c r="AI1677" s="584"/>
      <c r="AJ1677" s="584"/>
      <c r="AK1677" s="584"/>
      <c r="AL1677" s="584"/>
      <c r="AM1677" s="584"/>
      <c r="AN1677" s="584"/>
      <c r="AO1677" s="584"/>
      <c r="AP1677" s="584"/>
      <c r="AQ1677" s="584"/>
      <c r="AR1677" s="584"/>
    </row>
    <row r="1678" ht="15.75" customHeight="1">
      <c r="A1678" s="570"/>
      <c r="B1678" s="148" t="s">
        <v>45</v>
      </c>
      <c r="C1678" s="571" t="s">
        <v>7574</v>
      </c>
      <c r="D1678" s="572" t="s">
        <v>7575</v>
      </c>
      <c r="E1678" s="300">
        <v>1.0</v>
      </c>
      <c r="F1678" s="300">
        <v>0.0</v>
      </c>
      <c r="G1678" s="300" t="s">
        <v>47</v>
      </c>
      <c r="H1678" s="572" t="s">
        <v>7576</v>
      </c>
      <c r="I1678" s="573" t="s">
        <v>7577</v>
      </c>
      <c r="J1678" s="574"/>
      <c r="K1678" s="574"/>
      <c r="L1678" s="574"/>
      <c r="M1678" s="575"/>
      <c r="N1678" s="300">
        <v>1.0</v>
      </c>
      <c r="O1678" s="398">
        <v>1000.0</v>
      </c>
      <c r="P1678" s="576"/>
      <c r="Q1678" s="576"/>
      <c r="R1678" s="576"/>
      <c r="S1678" s="575"/>
      <c r="T1678" s="575"/>
      <c r="U1678" s="575"/>
      <c r="V1678" s="575"/>
      <c r="W1678" s="575"/>
      <c r="X1678" s="575"/>
      <c r="Y1678" s="577"/>
      <c r="Z1678" s="578">
        <v>3.49</v>
      </c>
      <c r="AA1678" s="579" t="s">
        <v>111</v>
      </c>
      <c r="AB1678" s="580" t="s">
        <v>7578</v>
      </c>
      <c r="AC1678" s="581"/>
      <c r="AD1678" s="582" t="s">
        <v>92</v>
      </c>
      <c r="AE1678" s="85" t="str">
        <f t="shared" si="57"/>
        <v>6</v>
      </c>
      <c r="AF1678" s="583">
        <v>2.35</v>
      </c>
      <c r="AG1678" s="56">
        <f t="shared" si="215"/>
        <v>3.102</v>
      </c>
      <c r="AH1678" s="584"/>
      <c r="AI1678" s="584"/>
      <c r="AJ1678" s="584"/>
      <c r="AK1678" s="584"/>
      <c r="AL1678" s="584"/>
      <c r="AM1678" s="584"/>
      <c r="AN1678" s="584"/>
      <c r="AO1678" s="584"/>
      <c r="AP1678" s="584"/>
      <c r="AQ1678" s="584"/>
      <c r="AR1678" s="584"/>
    </row>
    <row r="1679" ht="15.75" customHeight="1">
      <c r="A1679" s="570"/>
      <c r="B1679" s="148" t="s">
        <v>45</v>
      </c>
      <c r="C1679" s="571" t="s">
        <v>7579</v>
      </c>
      <c r="D1679" s="572" t="s">
        <v>7580</v>
      </c>
      <c r="E1679" s="300">
        <v>1.0</v>
      </c>
      <c r="F1679" s="300">
        <v>0.0</v>
      </c>
      <c r="G1679" s="300" t="s">
        <v>47</v>
      </c>
      <c r="H1679" s="572" t="s">
        <v>7581</v>
      </c>
      <c r="I1679" s="573" t="s">
        <v>7582</v>
      </c>
      <c r="J1679" s="574"/>
      <c r="K1679" s="574"/>
      <c r="L1679" s="574"/>
      <c r="M1679" s="575"/>
      <c r="N1679" s="300">
        <v>1.0</v>
      </c>
      <c r="O1679" s="398">
        <v>1000.0</v>
      </c>
      <c r="P1679" s="576"/>
      <c r="Q1679" s="576"/>
      <c r="R1679" s="576"/>
      <c r="S1679" s="575"/>
      <c r="T1679" s="575"/>
      <c r="U1679" s="575"/>
      <c r="V1679" s="575"/>
      <c r="W1679" s="575"/>
      <c r="X1679" s="575"/>
      <c r="Y1679" s="577"/>
      <c r="Z1679" s="578">
        <v>3.49</v>
      </c>
      <c r="AA1679" s="579" t="s">
        <v>111</v>
      </c>
      <c r="AB1679" s="580" t="s">
        <v>7583</v>
      </c>
      <c r="AC1679" s="581"/>
      <c r="AD1679" s="582" t="s">
        <v>92</v>
      </c>
      <c r="AE1679" s="85" t="str">
        <f t="shared" si="57"/>
        <v>6</v>
      </c>
      <c r="AF1679" s="583">
        <v>2.35</v>
      </c>
      <c r="AG1679" s="56">
        <f t="shared" si="215"/>
        <v>3.102</v>
      </c>
      <c r="AH1679" s="584"/>
      <c r="AI1679" s="584"/>
      <c r="AJ1679" s="584"/>
      <c r="AK1679" s="584"/>
      <c r="AL1679" s="584"/>
      <c r="AM1679" s="584"/>
      <c r="AN1679" s="584"/>
      <c r="AO1679" s="584"/>
      <c r="AP1679" s="584"/>
      <c r="AQ1679" s="584"/>
      <c r="AR1679" s="584"/>
    </row>
    <row r="1680" ht="15.75" customHeight="1">
      <c r="A1680" s="570"/>
      <c r="B1680" s="148" t="s">
        <v>45</v>
      </c>
      <c r="C1680" s="571" t="s">
        <v>7584</v>
      </c>
      <c r="D1680" s="572" t="s">
        <v>7585</v>
      </c>
      <c r="E1680" s="300">
        <v>1.0</v>
      </c>
      <c r="F1680" s="300">
        <v>0.0</v>
      </c>
      <c r="G1680" s="300" t="s">
        <v>47</v>
      </c>
      <c r="H1680" s="572" t="s">
        <v>7586</v>
      </c>
      <c r="I1680" s="573" t="s">
        <v>7587</v>
      </c>
      <c r="J1680" s="574"/>
      <c r="K1680" s="574"/>
      <c r="L1680" s="574"/>
      <c r="M1680" s="575"/>
      <c r="N1680" s="300">
        <v>1.0</v>
      </c>
      <c r="O1680" s="398">
        <v>1000.0</v>
      </c>
      <c r="P1680" s="576"/>
      <c r="Q1680" s="576"/>
      <c r="R1680" s="576"/>
      <c r="S1680" s="575"/>
      <c r="T1680" s="575"/>
      <c r="U1680" s="575"/>
      <c r="V1680" s="575"/>
      <c r="W1680" s="575"/>
      <c r="X1680" s="575"/>
      <c r="Y1680" s="577"/>
      <c r="Z1680" s="578">
        <v>3.49</v>
      </c>
      <c r="AA1680" s="579" t="s">
        <v>111</v>
      </c>
      <c r="AB1680" s="580" t="s">
        <v>7588</v>
      </c>
      <c r="AC1680" s="581"/>
      <c r="AD1680" s="582" t="s">
        <v>92</v>
      </c>
      <c r="AE1680" s="85" t="str">
        <f t="shared" si="57"/>
        <v>6</v>
      </c>
      <c r="AF1680" s="583">
        <v>2.35</v>
      </c>
      <c r="AG1680" s="56">
        <f t="shared" si="215"/>
        <v>3.102</v>
      </c>
      <c r="AH1680" s="584"/>
      <c r="AI1680" s="584"/>
      <c r="AJ1680" s="584"/>
      <c r="AK1680" s="584"/>
      <c r="AL1680" s="584"/>
      <c r="AM1680" s="584"/>
      <c r="AN1680" s="584"/>
      <c r="AO1680" s="584"/>
      <c r="AP1680" s="584"/>
      <c r="AQ1680" s="584"/>
      <c r="AR1680" s="584"/>
    </row>
    <row r="1681" ht="15.75" customHeight="1">
      <c r="A1681" s="570"/>
      <c r="B1681" s="148" t="s">
        <v>45</v>
      </c>
      <c r="C1681" s="571" t="s">
        <v>7589</v>
      </c>
      <c r="D1681" s="572" t="s">
        <v>7590</v>
      </c>
      <c r="E1681" s="300">
        <v>1.0</v>
      </c>
      <c r="F1681" s="300">
        <v>0.0</v>
      </c>
      <c r="G1681" s="300" t="s">
        <v>47</v>
      </c>
      <c r="H1681" s="572" t="s">
        <v>7591</v>
      </c>
      <c r="I1681" s="573" t="s">
        <v>7592</v>
      </c>
      <c r="J1681" s="574"/>
      <c r="K1681" s="574"/>
      <c r="L1681" s="574"/>
      <c r="M1681" s="575"/>
      <c r="N1681" s="300">
        <v>1.0</v>
      </c>
      <c r="O1681" s="398">
        <v>1000.0</v>
      </c>
      <c r="P1681" s="576"/>
      <c r="Q1681" s="576"/>
      <c r="R1681" s="576"/>
      <c r="S1681" s="575"/>
      <c r="T1681" s="575"/>
      <c r="U1681" s="575"/>
      <c r="V1681" s="575"/>
      <c r="W1681" s="575"/>
      <c r="X1681" s="575"/>
      <c r="Y1681" s="577"/>
      <c r="Z1681" s="578">
        <v>3.49</v>
      </c>
      <c r="AA1681" s="579" t="s">
        <v>111</v>
      </c>
      <c r="AB1681" s="580" t="s">
        <v>7593</v>
      </c>
      <c r="AC1681" s="581"/>
      <c r="AD1681" s="582" t="s">
        <v>92</v>
      </c>
      <c r="AE1681" s="85" t="str">
        <f t="shared" si="57"/>
        <v>6</v>
      </c>
      <c r="AF1681" s="583">
        <v>2.35</v>
      </c>
      <c r="AG1681" s="56">
        <f t="shared" si="215"/>
        <v>3.102</v>
      </c>
      <c r="AH1681" s="584"/>
      <c r="AI1681" s="584"/>
      <c r="AJ1681" s="584"/>
      <c r="AK1681" s="584"/>
      <c r="AL1681" s="584"/>
      <c r="AM1681" s="584"/>
      <c r="AN1681" s="584"/>
      <c r="AO1681" s="584"/>
      <c r="AP1681" s="584"/>
      <c r="AQ1681" s="584"/>
      <c r="AR1681" s="584"/>
    </row>
    <row r="1682" ht="15.75" customHeight="1">
      <c r="A1682" s="570"/>
      <c r="B1682" s="148" t="s">
        <v>45</v>
      </c>
      <c r="C1682" s="571" t="s">
        <v>7594</v>
      </c>
      <c r="D1682" s="572" t="s">
        <v>7595</v>
      </c>
      <c r="E1682" s="300">
        <v>1.0</v>
      </c>
      <c r="F1682" s="300">
        <v>0.0</v>
      </c>
      <c r="G1682" s="300" t="s">
        <v>47</v>
      </c>
      <c r="H1682" s="572" t="s">
        <v>7596</v>
      </c>
      <c r="I1682" s="573" t="s">
        <v>7597</v>
      </c>
      <c r="J1682" s="574"/>
      <c r="K1682" s="574"/>
      <c r="L1682" s="574"/>
      <c r="M1682" s="575"/>
      <c r="N1682" s="300">
        <v>1.0</v>
      </c>
      <c r="O1682" s="398">
        <v>1000.0</v>
      </c>
      <c r="P1682" s="576"/>
      <c r="Q1682" s="576"/>
      <c r="R1682" s="576"/>
      <c r="S1682" s="575"/>
      <c r="T1682" s="575"/>
      <c r="U1682" s="575"/>
      <c r="V1682" s="575"/>
      <c r="W1682" s="575"/>
      <c r="X1682" s="575"/>
      <c r="Y1682" s="577"/>
      <c r="Z1682" s="578">
        <v>3.79</v>
      </c>
      <c r="AA1682" s="579" t="s">
        <v>111</v>
      </c>
      <c r="AB1682" s="580" t="s">
        <v>7598</v>
      </c>
      <c r="AC1682" s="581"/>
      <c r="AD1682" s="582" t="s">
        <v>92</v>
      </c>
      <c r="AE1682" s="85" t="str">
        <f t="shared" si="57"/>
        <v>6</v>
      </c>
      <c r="AF1682" s="583">
        <v>2.55</v>
      </c>
      <c r="AG1682" s="56">
        <f t="shared" ref="AG1682:AG1684" si="216">AF1682*0.335+AF1682</f>
        <v>3.40425</v>
      </c>
      <c r="AH1682" s="584"/>
      <c r="AI1682" s="584"/>
      <c r="AJ1682" s="584"/>
      <c r="AK1682" s="584"/>
      <c r="AL1682" s="584"/>
      <c r="AM1682" s="584"/>
      <c r="AN1682" s="584"/>
      <c r="AO1682" s="584"/>
      <c r="AP1682" s="584"/>
      <c r="AQ1682" s="584"/>
      <c r="AR1682" s="584"/>
    </row>
    <row r="1683" ht="15.75" customHeight="1">
      <c r="A1683" s="570"/>
      <c r="B1683" s="148" t="s">
        <v>45</v>
      </c>
      <c r="C1683" s="571" t="s">
        <v>7599</v>
      </c>
      <c r="D1683" s="572" t="s">
        <v>7600</v>
      </c>
      <c r="E1683" s="300">
        <v>1.0</v>
      </c>
      <c r="F1683" s="300">
        <v>0.0</v>
      </c>
      <c r="G1683" s="300" t="s">
        <v>47</v>
      </c>
      <c r="H1683" s="572" t="s">
        <v>7601</v>
      </c>
      <c r="I1683" s="573" t="s">
        <v>7602</v>
      </c>
      <c r="J1683" s="574"/>
      <c r="K1683" s="574"/>
      <c r="L1683" s="574"/>
      <c r="M1683" s="575"/>
      <c r="N1683" s="300">
        <v>1.0</v>
      </c>
      <c r="O1683" s="398">
        <v>1000.0</v>
      </c>
      <c r="P1683" s="576"/>
      <c r="Q1683" s="576"/>
      <c r="R1683" s="576"/>
      <c r="S1683" s="575"/>
      <c r="T1683" s="575"/>
      <c r="U1683" s="575"/>
      <c r="V1683" s="575"/>
      <c r="W1683" s="575"/>
      <c r="X1683" s="575"/>
      <c r="Y1683" s="577"/>
      <c r="Z1683" s="578">
        <v>3.79</v>
      </c>
      <c r="AA1683" s="579" t="s">
        <v>111</v>
      </c>
      <c r="AB1683" s="580" t="s">
        <v>7603</v>
      </c>
      <c r="AC1683" s="581"/>
      <c r="AD1683" s="582" t="s">
        <v>92</v>
      </c>
      <c r="AE1683" s="85" t="str">
        <f t="shared" si="57"/>
        <v>6</v>
      </c>
      <c r="AF1683" s="583">
        <v>2.55</v>
      </c>
      <c r="AG1683" s="56">
        <f t="shared" si="216"/>
        <v>3.40425</v>
      </c>
      <c r="AH1683" s="584"/>
      <c r="AI1683" s="584"/>
      <c r="AJ1683" s="584"/>
      <c r="AK1683" s="584"/>
      <c r="AL1683" s="584"/>
      <c r="AM1683" s="584"/>
      <c r="AN1683" s="584"/>
      <c r="AO1683" s="584"/>
      <c r="AP1683" s="584"/>
      <c r="AQ1683" s="584"/>
      <c r="AR1683" s="584"/>
    </row>
    <row r="1684" ht="15.75" customHeight="1">
      <c r="A1684" s="570"/>
      <c r="B1684" s="148" t="s">
        <v>45</v>
      </c>
      <c r="C1684" s="571" t="s">
        <v>7604</v>
      </c>
      <c r="D1684" s="572" t="s">
        <v>7605</v>
      </c>
      <c r="E1684" s="300">
        <v>1.0</v>
      </c>
      <c r="F1684" s="300">
        <v>0.0</v>
      </c>
      <c r="G1684" s="300" t="s">
        <v>47</v>
      </c>
      <c r="H1684" s="572" t="s">
        <v>7606</v>
      </c>
      <c r="I1684" s="573" t="s">
        <v>7607</v>
      </c>
      <c r="J1684" s="574"/>
      <c r="K1684" s="574"/>
      <c r="L1684" s="574"/>
      <c r="M1684" s="575"/>
      <c r="N1684" s="300">
        <v>1.0</v>
      </c>
      <c r="O1684" s="398">
        <v>1000.0</v>
      </c>
      <c r="P1684" s="576"/>
      <c r="Q1684" s="576"/>
      <c r="R1684" s="576"/>
      <c r="S1684" s="575"/>
      <c r="T1684" s="575"/>
      <c r="U1684" s="575"/>
      <c r="V1684" s="575"/>
      <c r="W1684" s="575"/>
      <c r="X1684" s="575"/>
      <c r="Y1684" s="577"/>
      <c r="Z1684" s="578">
        <v>3.79</v>
      </c>
      <c r="AA1684" s="579" t="s">
        <v>111</v>
      </c>
      <c r="AB1684" s="580" t="s">
        <v>7608</v>
      </c>
      <c r="AC1684" s="581"/>
      <c r="AD1684" s="582" t="s">
        <v>92</v>
      </c>
      <c r="AE1684" s="85" t="str">
        <f t="shared" si="57"/>
        <v>6</v>
      </c>
      <c r="AF1684" s="583">
        <v>2.55</v>
      </c>
      <c r="AG1684" s="56">
        <f t="shared" si="216"/>
        <v>3.40425</v>
      </c>
      <c r="AH1684" s="584"/>
      <c r="AI1684" s="584"/>
      <c r="AJ1684" s="584"/>
      <c r="AK1684" s="584"/>
      <c r="AL1684" s="584"/>
      <c r="AM1684" s="584"/>
      <c r="AN1684" s="584"/>
      <c r="AO1684" s="584"/>
      <c r="AP1684" s="584"/>
      <c r="AQ1684" s="584"/>
      <c r="AR1684" s="584"/>
    </row>
    <row r="1685" ht="15.75" customHeight="1">
      <c r="A1685" s="570"/>
      <c r="B1685" s="148" t="s">
        <v>45</v>
      </c>
      <c r="C1685" s="571" t="s">
        <v>7609</v>
      </c>
      <c r="D1685" s="572" t="s">
        <v>7610</v>
      </c>
      <c r="E1685" s="300">
        <v>1.0</v>
      </c>
      <c r="F1685" s="300">
        <v>0.0</v>
      </c>
      <c r="G1685" s="300" t="s">
        <v>47</v>
      </c>
      <c r="H1685" s="572" t="s">
        <v>7610</v>
      </c>
      <c r="I1685" s="573" t="s">
        <v>7611</v>
      </c>
      <c r="J1685" s="574"/>
      <c r="K1685" s="574"/>
      <c r="L1685" s="574"/>
      <c r="M1685" s="575"/>
      <c r="N1685" s="300">
        <v>1.0</v>
      </c>
      <c r="O1685" s="398">
        <v>1000.0</v>
      </c>
      <c r="P1685" s="576"/>
      <c r="Q1685" s="576"/>
      <c r="R1685" s="576"/>
      <c r="S1685" s="575"/>
      <c r="T1685" s="575"/>
      <c r="U1685" s="575"/>
      <c r="V1685" s="575"/>
      <c r="W1685" s="575"/>
      <c r="X1685" s="575"/>
      <c r="Y1685" s="577"/>
      <c r="Z1685" s="578">
        <v>0.75</v>
      </c>
      <c r="AA1685" s="579" t="s">
        <v>367</v>
      </c>
      <c r="AB1685" s="580" t="s">
        <v>7612</v>
      </c>
      <c r="AC1685" s="581"/>
      <c r="AD1685" s="582" t="s">
        <v>99</v>
      </c>
      <c r="AE1685" s="85" t="str">
        <f t="shared" si="57"/>
        <v>12</v>
      </c>
      <c r="AF1685" s="583">
        <v>0.5</v>
      </c>
      <c r="AG1685" s="56">
        <f t="shared" ref="AG1685:AG1686" si="217">AF1685*0.4+AF1685</f>
        <v>0.7</v>
      </c>
      <c r="AH1685" s="584"/>
      <c r="AI1685" s="584"/>
      <c r="AJ1685" s="584"/>
      <c r="AK1685" s="584"/>
      <c r="AL1685" s="584"/>
      <c r="AM1685" s="584"/>
      <c r="AN1685" s="584"/>
      <c r="AO1685" s="584"/>
      <c r="AP1685" s="584"/>
      <c r="AQ1685" s="584"/>
      <c r="AR1685" s="584"/>
    </row>
    <row r="1686" ht="15.75" customHeight="1">
      <c r="A1686" s="570"/>
      <c r="B1686" s="148" t="s">
        <v>45</v>
      </c>
      <c r="C1686" s="571" t="s">
        <v>7613</v>
      </c>
      <c r="D1686" s="572" t="s">
        <v>7614</v>
      </c>
      <c r="E1686" s="300">
        <v>1.0</v>
      </c>
      <c r="F1686" s="300">
        <v>0.0</v>
      </c>
      <c r="G1686" s="300" t="s">
        <v>47</v>
      </c>
      <c r="H1686" s="572" t="s">
        <v>7614</v>
      </c>
      <c r="I1686" s="573" t="s">
        <v>7615</v>
      </c>
      <c r="J1686" s="574"/>
      <c r="K1686" s="574"/>
      <c r="L1686" s="574"/>
      <c r="M1686" s="575"/>
      <c r="N1686" s="300">
        <v>1.0</v>
      </c>
      <c r="O1686" s="398">
        <v>1000.0</v>
      </c>
      <c r="P1686" s="576"/>
      <c r="Q1686" s="576"/>
      <c r="R1686" s="576"/>
      <c r="S1686" s="575"/>
      <c r="T1686" s="575"/>
      <c r="U1686" s="575"/>
      <c r="V1686" s="575"/>
      <c r="W1686" s="575"/>
      <c r="X1686" s="575"/>
      <c r="Y1686" s="577"/>
      <c r="Z1686" s="578">
        <v>0.75</v>
      </c>
      <c r="AA1686" s="579" t="s">
        <v>367</v>
      </c>
      <c r="AB1686" s="580" t="s">
        <v>7616</v>
      </c>
      <c r="AC1686" s="581"/>
      <c r="AD1686" s="582" t="s">
        <v>99</v>
      </c>
      <c r="AE1686" s="85" t="str">
        <f t="shared" si="57"/>
        <v>12</v>
      </c>
      <c r="AF1686" s="583">
        <v>0.5</v>
      </c>
      <c r="AG1686" s="56">
        <f t="shared" si="217"/>
        <v>0.7</v>
      </c>
      <c r="AH1686" s="584"/>
      <c r="AI1686" s="584"/>
      <c r="AJ1686" s="584"/>
      <c r="AK1686" s="584"/>
      <c r="AL1686" s="584"/>
      <c r="AM1686" s="584"/>
      <c r="AN1686" s="584"/>
      <c r="AO1686" s="584"/>
      <c r="AP1686" s="584"/>
      <c r="AQ1686" s="584"/>
      <c r="AR1686" s="584"/>
    </row>
    <row r="1687" ht="15.75" customHeight="1">
      <c r="A1687" s="570"/>
      <c r="B1687" s="148" t="s">
        <v>45</v>
      </c>
      <c r="C1687" s="571" t="s">
        <v>7617</v>
      </c>
      <c r="D1687" s="572" t="s">
        <v>7618</v>
      </c>
      <c r="E1687" s="300">
        <v>1.0</v>
      </c>
      <c r="F1687" s="300">
        <v>0.0</v>
      </c>
      <c r="G1687" s="300" t="s">
        <v>47</v>
      </c>
      <c r="H1687" s="572" t="s">
        <v>7618</v>
      </c>
      <c r="I1687" s="573" t="s">
        <v>7619</v>
      </c>
      <c r="J1687" s="574"/>
      <c r="K1687" s="574"/>
      <c r="L1687" s="574"/>
      <c r="M1687" s="575"/>
      <c r="N1687" s="300">
        <v>1.0</v>
      </c>
      <c r="O1687" s="398">
        <v>1000.0</v>
      </c>
      <c r="P1687" s="576"/>
      <c r="Q1687" s="576"/>
      <c r="R1687" s="576"/>
      <c r="S1687" s="575"/>
      <c r="T1687" s="575"/>
      <c r="U1687" s="575"/>
      <c r="V1687" s="575"/>
      <c r="W1687" s="575"/>
      <c r="X1687" s="575"/>
      <c r="Y1687" s="577"/>
      <c r="Z1687" s="578">
        <v>0.75</v>
      </c>
      <c r="AA1687" s="579" t="s">
        <v>367</v>
      </c>
      <c r="AB1687" s="580" t="s">
        <v>7620</v>
      </c>
      <c r="AC1687" s="581"/>
      <c r="AD1687" s="582" t="s">
        <v>99</v>
      </c>
      <c r="AE1687" s="85" t="str">
        <f t="shared" si="57"/>
        <v>12</v>
      </c>
      <c r="AF1687" s="583">
        <v>0.48</v>
      </c>
      <c r="AG1687" s="56">
        <f>AF1687*0.45+AF1687</f>
        <v>0.696</v>
      </c>
      <c r="AH1687" s="584"/>
      <c r="AI1687" s="584"/>
      <c r="AJ1687" s="584"/>
      <c r="AK1687" s="584"/>
      <c r="AL1687" s="584"/>
      <c r="AM1687" s="584"/>
      <c r="AN1687" s="584"/>
      <c r="AO1687" s="584"/>
      <c r="AP1687" s="584"/>
      <c r="AQ1687" s="584"/>
      <c r="AR1687" s="584"/>
    </row>
    <row r="1688" ht="15.75" customHeight="1">
      <c r="A1688" s="570"/>
      <c r="B1688" s="148" t="s">
        <v>45</v>
      </c>
      <c r="C1688" s="571" t="s">
        <v>7621</v>
      </c>
      <c r="D1688" s="572" t="s">
        <v>7622</v>
      </c>
      <c r="E1688" s="300">
        <v>1.0</v>
      </c>
      <c r="F1688" s="300">
        <v>0.0</v>
      </c>
      <c r="G1688" s="300" t="s">
        <v>47</v>
      </c>
      <c r="H1688" s="572" t="s">
        <v>7622</v>
      </c>
      <c r="I1688" s="573" t="s">
        <v>7623</v>
      </c>
      <c r="J1688" s="574"/>
      <c r="K1688" s="574"/>
      <c r="L1688" s="574"/>
      <c r="M1688" s="575"/>
      <c r="N1688" s="300">
        <v>1.0</v>
      </c>
      <c r="O1688" s="398">
        <v>1000.0</v>
      </c>
      <c r="P1688" s="576"/>
      <c r="Q1688" s="576"/>
      <c r="R1688" s="576"/>
      <c r="S1688" s="575"/>
      <c r="T1688" s="575"/>
      <c r="U1688" s="575"/>
      <c r="V1688" s="575"/>
      <c r="W1688" s="575"/>
      <c r="X1688" s="575"/>
      <c r="Y1688" s="577"/>
      <c r="Z1688" s="578">
        <v>1.39</v>
      </c>
      <c r="AA1688" s="579" t="s">
        <v>111</v>
      </c>
      <c r="AB1688" s="580" t="s">
        <v>7624</v>
      </c>
      <c r="AC1688" s="581"/>
      <c r="AD1688" s="582" t="s">
        <v>99</v>
      </c>
      <c r="AE1688" s="85" t="str">
        <f t="shared" si="57"/>
        <v>12</v>
      </c>
      <c r="AF1688" s="583">
        <v>0.96</v>
      </c>
      <c r="AG1688" s="56">
        <f t="shared" ref="AG1688:AG1692" si="218">AF1688*0.34+AF1688</f>
        <v>1.2864</v>
      </c>
      <c r="AH1688" s="584"/>
      <c r="AI1688" s="584"/>
      <c r="AJ1688" s="584"/>
      <c r="AK1688" s="584"/>
      <c r="AL1688" s="584"/>
      <c r="AM1688" s="584"/>
      <c r="AN1688" s="584"/>
      <c r="AO1688" s="584"/>
      <c r="AP1688" s="584"/>
      <c r="AQ1688" s="584"/>
      <c r="AR1688" s="584"/>
    </row>
    <row r="1689" ht="15.75" customHeight="1">
      <c r="A1689" s="570"/>
      <c r="B1689" s="148" t="s">
        <v>45</v>
      </c>
      <c r="C1689" s="571" t="s">
        <v>7625</v>
      </c>
      <c r="D1689" s="572" t="s">
        <v>7626</v>
      </c>
      <c r="E1689" s="300">
        <v>1.0</v>
      </c>
      <c r="F1689" s="300">
        <v>0.0</v>
      </c>
      <c r="G1689" s="300" t="s">
        <v>47</v>
      </c>
      <c r="H1689" s="572" t="s">
        <v>7626</v>
      </c>
      <c r="I1689" s="573" t="s">
        <v>7627</v>
      </c>
      <c r="J1689" s="574"/>
      <c r="K1689" s="574"/>
      <c r="L1689" s="574"/>
      <c r="M1689" s="575"/>
      <c r="N1689" s="300">
        <v>1.0</v>
      </c>
      <c r="O1689" s="398">
        <v>1000.0</v>
      </c>
      <c r="P1689" s="576"/>
      <c r="Q1689" s="576"/>
      <c r="R1689" s="576"/>
      <c r="S1689" s="575"/>
      <c r="T1689" s="575"/>
      <c r="U1689" s="575"/>
      <c r="V1689" s="575"/>
      <c r="W1689" s="575"/>
      <c r="X1689" s="575"/>
      <c r="Y1689" s="577"/>
      <c r="Z1689" s="578">
        <v>1.39</v>
      </c>
      <c r="AA1689" s="579" t="s">
        <v>111</v>
      </c>
      <c r="AB1689" s="580" t="s">
        <v>7628</v>
      </c>
      <c r="AC1689" s="581"/>
      <c r="AD1689" s="582" t="s">
        <v>99</v>
      </c>
      <c r="AE1689" s="85" t="str">
        <f t="shared" si="57"/>
        <v>12</v>
      </c>
      <c r="AF1689" s="583">
        <v>0.96</v>
      </c>
      <c r="AG1689" s="56">
        <f t="shared" si="218"/>
        <v>1.2864</v>
      </c>
      <c r="AH1689" s="584"/>
      <c r="AI1689" s="584"/>
      <c r="AJ1689" s="584"/>
      <c r="AK1689" s="584"/>
      <c r="AL1689" s="584"/>
      <c r="AM1689" s="584"/>
      <c r="AN1689" s="584"/>
      <c r="AO1689" s="584"/>
      <c r="AP1689" s="584"/>
      <c r="AQ1689" s="584"/>
      <c r="AR1689" s="584"/>
    </row>
    <row r="1690" ht="15.75" customHeight="1">
      <c r="A1690" s="570"/>
      <c r="B1690" s="148" t="s">
        <v>45</v>
      </c>
      <c r="C1690" s="571" t="s">
        <v>7629</v>
      </c>
      <c r="D1690" s="572" t="s">
        <v>7630</v>
      </c>
      <c r="E1690" s="300">
        <v>1.0</v>
      </c>
      <c r="F1690" s="300">
        <v>0.0</v>
      </c>
      <c r="G1690" s="300" t="s">
        <v>47</v>
      </c>
      <c r="H1690" s="572" t="s">
        <v>7630</v>
      </c>
      <c r="I1690" s="573" t="s">
        <v>7631</v>
      </c>
      <c r="J1690" s="574"/>
      <c r="K1690" s="574"/>
      <c r="L1690" s="574"/>
      <c r="M1690" s="575"/>
      <c r="N1690" s="300">
        <v>1.0</v>
      </c>
      <c r="O1690" s="398">
        <v>1000.0</v>
      </c>
      <c r="P1690" s="576"/>
      <c r="Q1690" s="576"/>
      <c r="R1690" s="576"/>
      <c r="S1690" s="575"/>
      <c r="T1690" s="575"/>
      <c r="U1690" s="575"/>
      <c r="V1690" s="575"/>
      <c r="W1690" s="575"/>
      <c r="X1690" s="575"/>
      <c r="Y1690" s="577"/>
      <c r="Z1690" s="578">
        <v>1.39</v>
      </c>
      <c r="AA1690" s="579" t="s">
        <v>111</v>
      </c>
      <c r="AB1690" s="580" t="s">
        <v>7632</v>
      </c>
      <c r="AC1690" s="581"/>
      <c r="AD1690" s="582" t="s">
        <v>99</v>
      </c>
      <c r="AE1690" s="85" t="str">
        <f t="shared" si="57"/>
        <v>12</v>
      </c>
      <c r="AF1690" s="583">
        <v>0.96</v>
      </c>
      <c r="AG1690" s="56">
        <f t="shared" si="218"/>
        <v>1.2864</v>
      </c>
      <c r="AH1690" s="584"/>
      <c r="AI1690" s="584"/>
      <c r="AJ1690" s="584"/>
      <c r="AK1690" s="584"/>
      <c r="AL1690" s="584"/>
      <c r="AM1690" s="584"/>
      <c r="AN1690" s="584"/>
      <c r="AO1690" s="584"/>
      <c r="AP1690" s="584"/>
      <c r="AQ1690" s="584"/>
      <c r="AR1690" s="584"/>
    </row>
    <row r="1691" ht="15.75" customHeight="1">
      <c r="A1691" s="570"/>
      <c r="B1691" s="148" t="s">
        <v>45</v>
      </c>
      <c r="C1691" s="571" t="s">
        <v>7633</v>
      </c>
      <c r="D1691" s="572" t="s">
        <v>7634</v>
      </c>
      <c r="E1691" s="300">
        <v>1.0</v>
      </c>
      <c r="F1691" s="300">
        <v>0.0</v>
      </c>
      <c r="G1691" s="300" t="s">
        <v>47</v>
      </c>
      <c r="H1691" s="572" t="s">
        <v>7634</v>
      </c>
      <c r="I1691" s="573" t="s">
        <v>7635</v>
      </c>
      <c r="J1691" s="574"/>
      <c r="K1691" s="574"/>
      <c r="L1691" s="574"/>
      <c r="M1691" s="575"/>
      <c r="N1691" s="300">
        <v>1.0</v>
      </c>
      <c r="O1691" s="398">
        <v>1000.0</v>
      </c>
      <c r="P1691" s="576"/>
      <c r="Q1691" s="576"/>
      <c r="R1691" s="576"/>
      <c r="S1691" s="575"/>
      <c r="T1691" s="575"/>
      <c r="U1691" s="575"/>
      <c r="V1691" s="575"/>
      <c r="W1691" s="575"/>
      <c r="X1691" s="575"/>
      <c r="Y1691" s="577"/>
      <c r="Z1691" s="578">
        <v>1.39</v>
      </c>
      <c r="AA1691" s="579" t="s">
        <v>111</v>
      </c>
      <c r="AB1691" s="580" t="s">
        <v>7636</v>
      </c>
      <c r="AC1691" s="581"/>
      <c r="AD1691" s="582" t="s">
        <v>99</v>
      </c>
      <c r="AE1691" s="85" t="str">
        <f t="shared" si="57"/>
        <v>12</v>
      </c>
      <c r="AF1691" s="583">
        <v>0.96</v>
      </c>
      <c r="AG1691" s="56">
        <f t="shared" si="218"/>
        <v>1.2864</v>
      </c>
      <c r="AH1691" s="584"/>
      <c r="AI1691" s="584"/>
      <c r="AJ1691" s="584"/>
      <c r="AK1691" s="584"/>
      <c r="AL1691" s="584"/>
      <c r="AM1691" s="584"/>
      <c r="AN1691" s="584"/>
      <c r="AO1691" s="584"/>
      <c r="AP1691" s="584"/>
      <c r="AQ1691" s="584"/>
      <c r="AR1691" s="584"/>
    </row>
    <row r="1692" ht="15.75" customHeight="1">
      <c r="A1692" s="570"/>
      <c r="B1692" s="148" t="s">
        <v>45</v>
      </c>
      <c r="C1692" s="571" t="s">
        <v>7637</v>
      </c>
      <c r="D1692" s="572" t="s">
        <v>7638</v>
      </c>
      <c r="E1692" s="300">
        <v>1.0</v>
      </c>
      <c r="F1692" s="300">
        <v>0.0</v>
      </c>
      <c r="G1692" s="300" t="s">
        <v>47</v>
      </c>
      <c r="H1692" s="572" t="s">
        <v>7638</v>
      </c>
      <c r="I1692" s="573" t="s">
        <v>7639</v>
      </c>
      <c r="J1692" s="574"/>
      <c r="K1692" s="574"/>
      <c r="L1692" s="574"/>
      <c r="M1692" s="575"/>
      <c r="N1692" s="300">
        <v>1.0</v>
      </c>
      <c r="O1692" s="398">
        <v>1000.0</v>
      </c>
      <c r="P1692" s="576"/>
      <c r="Q1692" s="576"/>
      <c r="R1692" s="576"/>
      <c r="S1692" s="575"/>
      <c r="T1692" s="575"/>
      <c r="U1692" s="575"/>
      <c r="V1692" s="575"/>
      <c r="W1692" s="575"/>
      <c r="X1692" s="575"/>
      <c r="Y1692" s="577"/>
      <c r="Z1692" s="578">
        <v>1.39</v>
      </c>
      <c r="AA1692" s="579" t="s">
        <v>111</v>
      </c>
      <c r="AB1692" s="580" t="s">
        <v>7640</v>
      </c>
      <c r="AC1692" s="581"/>
      <c r="AD1692" s="582" t="s">
        <v>99</v>
      </c>
      <c r="AE1692" s="85" t="str">
        <f t="shared" si="57"/>
        <v>12</v>
      </c>
      <c r="AF1692" s="583">
        <v>0.96</v>
      </c>
      <c r="AG1692" s="56">
        <f t="shared" si="218"/>
        <v>1.2864</v>
      </c>
      <c r="AH1692" s="584"/>
      <c r="AI1692" s="584"/>
      <c r="AJ1692" s="584"/>
      <c r="AK1692" s="584"/>
      <c r="AL1692" s="584"/>
      <c r="AM1692" s="584"/>
      <c r="AN1692" s="584"/>
      <c r="AO1692" s="584"/>
      <c r="AP1692" s="584"/>
      <c r="AQ1692" s="584"/>
      <c r="AR1692" s="584"/>
    </row>
    <row r="1693" ht="15.75" customHeight="1">
      <c r="A1693" s="570"/>
      <c r="B1693" s="7"/>
      <c r="C1693" s="585"/>
      <c r="D1693" s="572"/>
      <c r="E1693" s="575"/>
      <c r="F1693" s="575"/>
      <c r="G1693" s="579"/>
      <c r="H1693" s="586"/>
      <c r="I1693" s="573"/>
      <c r="J1693" s="574"/>
      <c r="K1693" s="574"/>
      <c r="L1693" s="574"/>
      <c r="M1693" s="575"/>
      <c r="N1693" s="575"/>
      <c r="O1693" s="576"/>
      <c r="P1693" s="576"/>
      <c r="Q1693" s="576"/>
      <c r="R1693" s="576"/>
      <c r="S1693" s="575"/>
      <c r="T1693" s="575"/>
      <c r="U1693" s="575"/>
      <c r="V1693" s="575"/>
      <c r="W1693" s="575"/>
      <c r="X1693" s="575"/>
      <c r="Y1693" s="577"/>
      <c r="Z1693" s="578"/>
      <c r="AA1693" s="579"/>
      <c r="AC1693" s="581"/>
      <c r="AD1693" s="581"/>
      <c r="AE1693" s="584"/>
      <c r="AF1693" s="584"/>
      <c r="AG1693" s="584"/>
      <c r="AH1693" s="584"/>
      <c r="AI1693" s="584"/>
      <c r="AJ1693" s="584"/>
      <c r="AK1693" s="584"/>
      <c r="AL1693" s="584"/>
      <c r="AM1693" s="584"/>
      <c r="AN1693" s="584"/>
      <c r="AO1693" s="584"/>
      <c r="AP1693" s="584"/>
      <c r="AQ1693" s="584"/>
      <c r="AR1693" s="584"/>
    </row>
    <row r="1694" ht="15.75" customHeight="1">
      <c r="A1694" s="570"/>
      <c r="B1694" s="7"/>
      <c r="C1694" s="585"/>
      <c r="D1694" s="572"/>
      <c r="E1694" s="575"/>
      <c r="F1694" s="575"/>
      <c r="G1694" s="579"/>
      <c r="H1694" s="586"/>
      <c r="I1694" s="573"/>
      <c r="J1694" s="574"/>
      <c r="K1694" s="574"/>
      <c r="L1694" s="574"/>
      <c r="M1694" s="575"/>
      <c r="N1694" s="575"/>
      <c r="O1694" s="576"/>
      <c r="P1694" s="576"/>
      <c r="Q1694" s="576"/>
      <c r="R1694" s="576"/>
      <c r="S1694" s="575"/>
      <c r="T1694" s="575"/>
      <c r="U1694" s="575"/>
      <c r="V1694" s="575"/>
      <c r="W1694" s="575"/>
      <c r="X1694" s="575"/>
      <c r="Y1694" s="577"/>
      <c r="Z1694" s="578"/>
      <c r="AA1694" s="579"/>
      <c r="AC1694" s="581"/>
      <c r="AD1694" s="581"/>
      <c r="AE1694" s="584"/>
      <c r="AF1694" s="584"/>
      <c r="AG1694" s="584"/>
      <c r="AH1694" s="584"/>
      <c r="AI1694" s="584"/>
      <c r="AJ1694" s="584"/>
      <c r="AK1694" s="584"/>
      <c r="AL1694" s="584"/>
      <c r="AM1694" s="584"/>
      <c r="AN1694" s="584"/>
      <c r="AO1694" s="584"/>
      <c r="AP1694" s="584"/>
      <c r="AQ1694" s="584"/>
      <c r="AR1694" s="584"/>
    </row>
    <row r="1695" ht="15.75" customHeight="1">
      <c r="A1695" s="570"/>
      <c r="B1695" s="7"/>
      <c r="C1695" s="585"/>
      <c r="D1695" s="572"/>
      <c r="E1695" s="575"/>
      <c r="F1695" s="575"/>
      <c r="G1695" s="579"/>
      <c r="H1695" s="586"/>
      <c r="I1695" s="573"/>
      <c r="J1695" s="574"/>
      <c r="K1695" s="574"/>
      <c r="L1695" s="574"/>
      <c r="M1695" s="575"/>
      <c r="N1695" s="575"/>
      <c r="O1695" s="576"/>
      <c r="P1695" s="576"/>
      <c r="Q1695" s="576"/>
      <c r="R1695" s="576"/>
      <c r="S1695" s="575"/>
      <c r="T1695" s="575"/>
      <c r="U1695" s="575"/>
      <c r="V1695" s="575"/>
      <c r="W1695" s="575"/>
      <c r="X1695" s="575"/>
      <c r="Y1695" s="577"/>
      <c r="Z1695" s="578"/>
      <c r="AA1695" s="579"/>
      <c r="AC1695" s="581"/>
      <c r="AD1695" s="581"/>
      <c r="AE1695" s="584"/>
      <c r="AF1695" s="584"/>
      <c r="AG1695" s="584"/>
      <c r="AH1695" s="584"/>
      <c r="AI1695" s="584"/>
      <c r="AJ1695" s="584"/>
      <c r="AK1695" s="584"/>
      <c r="AL1695" s="584"/>
      <c r="AM1695" s="584"/>
      <c r="AN1695" s="584"/>
      <c r="AO1695" s="584"/>
      <c r="AP1695" s="584"/>
      <c r="AQ1695" s="584"/>
      <c r="AR1695" s="584"/>
    </row>
    <row r="1696" ht="15.75" customHeight="1">
      <c r="A1696" s="570"/>
      <c r="B1696" s="7"/>
      <c r="C1696" s="585"/>
      <c r="D1696" s="572"/>
      <c r="E1696" s="575"/>
      <c r="F1696" s="575"/>
      <c r="G1696" s="579"/>
      <c r="H1696" s="586"/>
      <c r="I1696" s="573"/>
      <c r="J1696" s="574"/>
      <c r="K1696" s="574"/>
      <c r="L1696" s="574"/>
      <c r="M1696" s="575"/>
      <c r="N1696" s="575"/>
      <c r="O1696" s="576"/>
      <c r="P1696" s="576"/>
      <c r="Q1696" s="576"/>
      <c r="R1696" s="576"/>
      <c r="S1696" s="575"/>
      <c r="T1696" s="575"/>
      <c r="U1696" s="575"/>
      <c r="V1696" s="575"/>
      <c r="W1696" s="575"/>
      <c r="X1696" s="575"/>
      <c r="Y1696" s="577"/>
      <c r="Z1696" s="578"/>
      <c r="AA1696" s="579"/>
      <c r="AC1696" s="581"/>
      <c r="AD1696" s="581"/>
      <c r="AE1696" s="584"/>
      <c r="AF1696" s="584"/>
      <c r="AG1696" s="584"/>
      <c r="AH1696" s="584"/>
      <c r="AI1696" s="584"/>
      <c r="AJ1696" s="584"/>
      <c r="AK1696" s="584"/>
      <c r="AL1696" s="584"/>
      <c r="AM1696" s="584"/>
      <c r="AN1696" s="584"/>
      <c r="AO1696" s="584"/>
      <c r="AP1696" s="584"/>
      <c r="AQ1696" s="584"/>
      <c r="AR1696" s="584"/>
    </row>
    <row r="1697" ht="15.75" customHeight="1">
      <c r="A1697" s="570"/>
      <c r="B1697" s="7"/>
      <c r="C1697" s="585"/>
      <c r="D1697" s="572"/>
      <c r="E1697" s="575"/>
      <c r="F1697" s="575"/>
      <c r="G1697" s="579"/>
      <c r="H1697" s="586"/>
      <c r="I1697" s="573"/>
      <c r="J1697" s="574"/>
      <c r="K1697" s="574"/>
      <c r="L1697" s="574"/>
      <c r="M1697" s="575"/>
      <c r="N1697" s="575"/>
      <c r="O1697" s="576"/>
      <c r="P1697" s="576"/>
      <c r="Q1697" s="576"/>
      <c r="R1697" s="576"/>
      <c r="S1697" s="575"/>
      <c r="T1697" s="575"/>
      <c r="U1697" s="575"/>
      <c r="V1697" s="575"/>
      <c r="W1697" s="575"/>
      <c r="X1697" s="575"/>
      <c r="Y1697" s="577"/>
      <c r="Z1697" s="578"/>
      <c r="AA1697" s="579"/>
      <c r="AC1697" s="581"/>
      <c r="AD1697" s="581"/>
      <c r="AE1697" s="584"/>
      <c r="AF1697" s="584"/>
      <c r="AG1697" s="584"/>
      <c r="AH1697" s="584"/>
      <c r="AI1697" s="584"/>
      <c r="AJ1697" s="584"/>
      <c r="AK1697" s="584"/>
      <c r="AL1697" s="584"/>
      <c r="AM1697" s="584"/>
      <c r="AN1697" s="584"/>
      <c r="AO1697" s="584"/>
      <c r="AP1697" s="584"/>
      <c r="AQ1697" s="584"/>
      <c r="AR1697" s="584"/>
    </row>
    <row r="1698" ht="15.75" customHeight="1">
      <c r="A1698" s="570"/>
      <c r="B1698" s="7"/>
      <c r="C1698" s="585"/>
      <c r="D1698" s="572"/>
      <c r="E1698" s="575"/>
      <c r="F1698" s="575"/>
      <c r="G1698" s="579"/>
      <c r="H1698" s="586"/>
      <c r="I1698" s="573"/>
      <c r="J1698" s="574"/>
      <c r="K1698" s="574"/>
      <c r="L1698" s="574"/>
      <c r="M1698" s="575"/>
      <c r="N1698" s="575"/>
      <c r="O1698" s="576"/>
      <c r="P1698" s="576"/>
      <c r="Q1698" s="576"/>
      <c r="R1698" s="576"/>
      <c r="S1698" s="575"/>
      <c r="T1698" s="575"/>
      <c r="U1698" s="575"/>
      <c r="V1698" s="575"/>
      <c r="W1698" s="575"/>
      <c r="X1698" s="575"/>
      <c r="Y1698" s="577"/>
      <c r="Z1698" s="578"/>
      <c r="AA1698" s="579"/>
      <c r="AC1698" s="581"/>
      <c r="AD1698" s="581"/>
      <c r="AE1698" s="584"/>
      <c r="AF1698" s="584"/>
      <c r="AG1698" s="584"/>
      <c r="AH1698" s="584"/>
      <c r="AI1698" s="584"/>
      <c r="AJ1698" s="584"/>
      <c r="AK1698" s="584"/>
      <c r="AL1698" s="584"/>
      <c r="AM1698" s="584"/>
      <c r="AN1698" s="584"/>
      <c r="AO1698" s="584"/>
      <c r="AP1698" s="584"/>
      <c r="AQ1698" s="584"/>
      <c r="AR1698" s="584"/>
    </row>
    <row r="1699" ht="15.75" customHeight="1">
      <c r="A1699" s="570"/>
      <c r="B1699" s="7"/>
      <c r="C1699" s="585"/>
      <c r="D1699" s="572"/>
      <c r="E1699" s="575"/>
      <c r="F1699" s="575"/>
      <c r="G1699" s="579"/>
      <c r="H1699" s="586"/>
      <c r="I1699" s="573"/>
      <c r="J1699" s="574"/>
      <c r="K1699" s="574"/>
      <c r="L1699" s="574"/>
      <c r="M1699" s="575"/>
      <c r="N1699" s="575"/>
      <c r="O1699" s="576"/>
      <c r="P1699" s="576"/>
      <c r="Q1699" s="576"/>
      <c r="R1699" s="576"/>
      <c r="S1699" s="575"/>
      <c r="T1699" s="575"/>
      <c r="U1699" s="575"/>
      <c r="V1699" s="575"/>
      <c r="W1699" s="575"/>
      <c r="X1699" s="575"/>
      <c r="Y1699" s="577"/>
      <c r="Z1699" s="578"/>
      <c r="AA1699" s="579"/>
      <c r="AC1699" s="581"/>
      <c r="AD1699" s="581"/>
      <c r="AE1699" s="584"/>
      <c r="AF1699" s="584"/>
      <c r="AG1699" s="584"/>
      <c r="AH1699" s="584"/>
      <c r="AI1699" s="584"/>
      <c r="AJ1699" s="584"/>
      <c r="AK1699" s="584"/>
      <c r="AL1699" s="584"/>
      <c r="AM1699" s="584"/>
      <c r="AN1699" s="584"/>
      <c r="AO1699" s="584"/>
      <c r="AP1699" s="584"/>
      <c r="AQ1699" s="584"/>
      <c r="AR1699" s="584"/>
    </row>
    <row r="1700" ht="15.75" customHeight="1">
      <c r="A1700" s="570"/>
      <c r="B1700" s="7"/>
      <c r="C1700" s="585"/>
      <c r="D1700" s="572"/>
      <c r="E1700" s="575"/>
      <c r="F1700" s="575"/>
      <c r="G1700" s="579"/>
      <c r="H1700" s="586"/>
      <c r="I1700" s="573"/>
      <c r="J1700" s="574"/>
      <c r="K1700" s="574"/>
      <c r="L1700" s="574"/>
      <c r="M1700" s="575"/>
      <c r="N1700" s="575"/>
      <c r="O1700" s="576"/>
      <c r="P1700" s="576"/>
      <c r="Q1700" s="576"/>
      <c r="R1700" s="576"/>
      <c r="S1700" s="575"/>
      <c r="T1700" s="575"/>
      <c r="U1700" s="575"/>
      <c r="V1700" s="575"/>
      <c r="W1700" s="575"/>
      <c r="X1700" s="575"/>
      <c r="Y1700" s="577"/>
      <c r="Z1700" s="578"/>
      <c r="AA1700" s="579"/>
      <c r="AC1700" s="581"/>
      <c r="AD1700" s="581"/>
      <c r="AE1700" s="584"/>
      <c r="AF1700" s="584"/>
      <c r="AG1700" s="584"/>
      <c r="AH1700" s="584"/>
      <c r="AI1700" s="584"/>
      <c r="AJ1700" s="584"/>
      <c r="AK1700" s="584"/>
      <c r="AL1700" s="584"/>
      <c r="AM1700" s="584"/>
      <c r="AN1700" s="584"/>
      <c r="AO1700" s="584"/>
      <c r="AP1700" s="584"/>
      <c r="AQ1700" s="584"/>
      <c r="AR1700" s="584"/>
    </row>
    <row r="1701" ht="15.75" customHeight="1">
      <c r="A1701" s="570"/>
      <c r="B1701" s="7"/>
      <c r="C1701" s="585"/>
      <c r="D1701" s="572"/>
      <c r="E1701" s="575"/>
      <c r="F1701" s="575"/>
      <c r="G1701" s="579"/>
      <c r="H1701" s="586"/>
      <c r="I1701" s="573"/>
      <c r="J1701" s="574"/>
      <c r="K1701" s="574"/>
      <c r="L1701" s="574"/>
      <c r="M1701" s="575"/>
      <c r="N1701" s="575"/>
      <c r="O1701" s="576"/>
      <c r="P1701" s="576"/>
      <c r="Q1701" s="576"/>
      <c r="R1701" s="576"/>
      <c r="S1701" s="575"/>
      <c r="T1701" s="575"/>
      <c r="U1701" s="575"/>
      <c r="V1701" s="575"/>
      <c r="W1701" s="575"/>
      <c r="X1701" s="575"/>
      <c r="Y1701" s="577"/>
      <c r="Z1701" s="578"/>
      <c r="AA1701" s="579"/>
      <c r="AC1701" s="581"/>
      <c r="AD1701" s="581"/>
      <c r="AE1701" s="584"/>
      <c r="AF1701" s="584"/>
      <c r="AG1701" s="584"/>
      <c r="AH1701" s="584"/>
      <c r="AI1701" s="584"/>
      <c r="AJ1701" s="584"/>
      <c r="AK1701" s="584"/>
      <c r="AL1701" s="584"/>
      <c r="AM1701" s="584"/>
      <c r="AN1701" s="584"/>
      <c r="AO1701" s="584"/>
      <c r="AP1701" s="584"/>
      <c r="AQ1701" s="584"/>
      <c r="AR1701" s="584"/>
    </row>
    <row r="1702" ht="15.75" customHeight="1">
      <c r="A1702" s="570"/>
      <c r="B1702" s="7"/>
      <c r="C1702" s="585"/>
      <c r="D1702" s="572"/>
      <c r="E1702" s="575"/>
      <c r="F1702" s="575"/>
      <c r="G1702" s="579"/>
      <c r="H1702" s="586"/>
      <c r="I1702" s="573"/>
      <c r="J1702" s="574"/>
      <c r="K1702" s="574"/>
      <c r="L1702" s="574"/>
      <c r="M1702" s="575"/>
      <c r="N1702" s="575"/>
      <c r="O1702" s="576"/>
      <c r="P1702" s="576"/>
      <c r="Q1702" s="576"/>
      <c r="R1702" s="576"/>
      <c r="S1702" s="575"/>
      <c r="T1702" s="575"/>
      <c r="U1702" s="575"/>
      <c r="V1702" s="575"/>
      <c r="W1702" s="575"/>
      <c r="X1702" s="575"/>
      <c r="Y1702" s="577"/>
      <c r="Z1702" s="578"/>
      <c r="AA1702" s="579"/>
      <c r="AC1702" s="581"/>
      <c r="AD1702" s="581"/>
      <c r="AE1702" s="584"/>
      <c r="AF1702" s="584"/>
      <c r="AG1702" s="584"/>
      <c r="AH1702" s="584"/>
      <c r="AI1702" s="584"/>
      <c r="AJ1702" s="584"/>
      <c r="AK1702" s="584"/>
      <c r="AL1702" s="584"/>
      <c r="AM1702" s="584"/>
      <c r="AN1702" s="584"/>
      <c r="AO1702" s="584"/>
      <c r="AP1702" s="584"/>
      <c r="AQ1702" s="584"/>
      <c r="AR1702" s="584"/>
    </row>
    <row r="1703" ht="15.75" customHeight="1">
      <c r="A1703" s="570"/>
      <c r="B1703" s="7"/>
      <c r="C1703" s="585"/>
      <c r="D1703" s="572"/>
      <c r="E1703" s="575"/>
      <c r="F1703" s="575"/>
      <c r="G1703" s="579"/>
      <c r="H1703" s="586"/>
      <c r="I1703" s="573"/>
      <c r="J1703" s="574"/>
      <c r="K1703" s="574"/>
      <c r="L1703" s="574"/>
      <c r="M1703" s="575"/>
      <c r="N1703" s="575"/>
      <c r="O1703" s="576"/>
      <c r="P1703" s="576"/>
      <c r="Q1703" s="576"/>
      <c r="R1703" s="576"/>
      <c r="S1703" s="575"/>
      <c r="T1703" s="575"/>
      <c r="U1703" s="575"/>
      <c r="V1703" s="575"/>
      <c r="W1703" s="575"/>
      <c r="X1703" s="575"/>
      <c r="Y1703" s="577"/>
      <c r="Z1703" s="578"/>
      <c r="AA1703" s="579"/>
      <c r="AC1703" s="581"/>
      <c r="AD1703" s="581"/>
      <c r="AE1703" s="584"/>
      <c r="AF1703" s="584"/>
      <c r="AG1703" s="584"/>
      <c r="AH1703" s="584"/>
      <c r="AI1703" s="584"/>
      <c r="AJ1703" s="584"/>
      <c r="AK1703" s="584"/>
      <c r="AL1703" s="584"/>
      <c r="AM1703" s="584"/>
      <c r="AN1703" s="584"/>
      <c r="AO1703" s="584"/>
      <c r="AP1703" s="584"/>
      <c r="AQ1703" s="584"/>
      <c r="AR1703" s="584"/>
    </row>
    <row r="1704" ht="15.75" customHeight="1">
      <c r="A1704" s="570"/>
      <c r="B1704" s="7"/>
      <c r="C1704" s="585"/>
      <c r="D1704" s="572"/>
      <c r="E1704" s="575"/>
      <c r="F1704" s="575"/>
      <c r="G1704" s="579"/>
      <c r="H1704" s="586"/>
      <c r="I1704" s="573"/>
      <c r="J1704" s="574"/>
      <c r="K1704" s="574"/>
      <c r="L1704" s="574"/>
      <c r="M1704" s="575"/>
      <c r="N1704" s="575"/>
      <c r="O1704" s="576"/>
      <c r="P1704" s="576"/>
      <c r="Q1704" s="576"/>
      <c r="R1704" s="576"/>
      <c r="S1704" s="575"/>
      <c r="T1704" s="575"/>
      <c r="U1704" s="575"/>
      <c r="V1704" s="575"/>
      <c r="W1704" s="575"/>
      <c r="X1704" s="575"/>
      <c r="Y1704" s="577"/>
      <c r="Z1704" s="578"/>
      <c r="AA1704" s="579"/>
      <c r="AC1704" s="581"/>
      <c r="AD1704" s="581"/>
      <c r="AE1704" s="584"/>
      <c r="AF1704" s="584"/>
      <c r="AG1704" s="584"/>
      <c r="AH1704" s="584"/>
      <c r="AI1704" s="584"/>
      <c r="AJ1704" s="584"/>
      <c r="AK1704" s="584"/>
      <c r="AL1704" s="584"/>
      <c r="AM1704" s="584"/>
      <c r="AN1704" s="584"/>
      <c r="AO1704" s="584"/>
      <c r="AP1704" s="584"/>
      <c r="AQ1704" s="584"/>
      <c r="AR1704" s="584"/>
    </row>
    <row r="1705" ht="15.75" customHeight="1">
      <c r="A1705" s="570"/>
      <c r="B1705" s="7"/>
      <c r="C1705" s="585"/>
      <c r="D1705" s="572"/>
      <c r="E1705" s="575"/>
      <c r="F1705" s="575"/>
      <c r="G1705" s="579"/>
      <c r="H1705" s="586"/>
      <c r="I1705" s="573"/>
      <c r="J1705" s="574"/>
      <c r="K1705" s="574"/>
      <c r="L1705" s="574"/>
      <c r="M1705" s="575"/>
      <c r="N1705" s="575"/>
      <c r="O1705" s="576"/>
      <c r="P1705" s="576"/>
      <c r="Q1705" s="576"/>
      <c r="R1705" s="576"/>
      <c r="S1705" s="575"/>
      <c r="T1705" s="575"/>
      <c r="U1705" s="575"/>
      <c r="V1705" s="575"/>
      <c r="W1705" s="575"/>
      <c r="X1705" s="575"/>
      <c r="Y1705" s="577"/>
      <c r="Z1705" s="578"/>
      <c r="AA1705" s="579"/>
      <c r="AC1705" s="581"/>
      <c r="AD1705" s="581"/>
      <c r="AE1705" s="584"/>
      <c r="AF1705" s="584"/>
      <c r="AG1705" s="584"/>
      <c r="AH1705" s="584"/>
      <c r="AI1705" s="584"/>
      <c r="AJ1705" s="584"/>
      <c r="AK1705" s="584"/>
      <c r="AL1705" s="584"/>
      <c r="AM1705" s="584"/>
      <c r="AN1705" s="584"/>
      <c r="AO1705" s="584"/>
      <c r="AP1705" s="584"/>
      <c r="AQ1705" s="584"/>
      <c r="AR1705" s="584"/>
    </row>
    <row r="1706" ht="15.75" customHeight="1">
      <c r="A1706" s="570"/>
      <c r="B1706" s="7"/>
      <c r="C1706" s="585"/>
      <c r="D1706" s="572"/>
      <c r="E1706" s="575"/>
      <c r="F1706" s="575"/>
      <c r="G1706" s="579"/>
      <c r="H1706" s="586"/>
      <c r="I1706" s="573"/>
      <c r="J1706" s="574"/>
      <c r="K1706" s="574"/>
      <c r="L1706" s="574"/>
      <c r="M1706" s="575"/>
      <c r="N1706" s="575"/>
      <c r="O1706" s="576"/>
      <c r="P1706" s="576"/>
      <c r="Q1706" s="576"/>
      <c r="R1706" s="576"/>
      <c r="S1706" s="575"/>
      <c r="T1706" s="575"/>
      <c r="U1706" s="575"/>
      <c r="V1706" s="575"/>
      <c r="W1706" s="575"/>
      <c r="X1706" s="575"/>
      <c r="Y1706" s="577"/>
      <c r="Z1706" s="578"/>
      <c r="AA1706" s="579"/>
      <c r="AC1706" s="581"/>
      <c r="AD1706" s="581"/>
      <c r="AE1706" s="584"/>
      <c r="AF1706" s="584"/>
      <c r="AG1706" s="584"/>
      <c r="AH1706" s="584"/>
      <c r="AI1706" s="584"/>
      <c r="AJ1706" s="584"/>
      <c r="AK1706" s="584"/>
      <c r="AL1706" s="584"/>
      <c r="AM1706" s="584"/>
      <c r="AN1706" s="584"/>
      <c r="AO1706" s="584"/>
      <c r="AP1706" s="584"/>
      <c r="AQ1706" s="584"/>
      <c r="AR1706" s="584"/>
    </row>
    <row r="1707" ht="15.75" customHeight="1">
      <c r="A1707" s="570"/>
      <c r="B1707" s="7"/>
      <c r="C1707" s="585"/>
      <c r="D1707" s="572"/>
      <c r="E1707" s="575"/>
      <c r="F1707" s="575"/>
      <c r="G1707" s="579"/>
      <c r="H1707" s="586"/>
      <c r="I1707" s="573"/>
      <c r="J1707" s="574"/>
      <c r="K1707" s="574"/>
      <c r="L1707" s="574"/>
      <c r="M1707" s="575"/>
      <c r="N1707" s="575"/>
      <c r="O1707" s="576"/>
      <c r="P1707" s="576"/>
      <c r="Q1707" s="576"/>
      <c r="R1707" s="576"/>
      <c r="S1707" s="575"/>
      <c r="T1707" s="575"/>
      <c r="U1707" s="575"/>
      <c r="V1707" s="575"/>
      <c r="W1707" s="575"/>
      <c r="X1707" s="575"/>
      <c r="Y1707" s="577"/>
      <c r="Z1707" s="578"/>
      <c r="AA1707" s="579"/>
      <c r="AC1707" s="581"/>
      <c r="AD1707" s="581"/>
      <c r="AE1707" s="584"/>
      <c r="AF1707" s="584"/>
      <c r="AG1707" s="584"/>
      <c r="AH1707" s="584"/>
      <c r="AI1707" s="584"/>
      <c r="AJ1707" s="584"/>
      <c r="AK1707" s="584"/>
      <c r="AL1707" s="584"/>
      <c r="AM1707" s="584"/>
      <c r="AN1707" s="584"/>
      <c r="AO1707" s="584"/>
      <c r="AP1707" s="584"/>
      <c r="AQ1707" s="584"/>
      <c r="AR1707" s="584"/>
    </row>
    <row r="1708" ht="15.75" customHeight="1">
      <c r="A1708" s="570"/>
      <c r="B1708" s="7"/>
      <c r="C1708" s="585"/>
      <c r="D1708" s="572"/>
      <c r="E1708" s="575"/>
      <c r="F1708" s="575"/>
      <c r="G1708" s="579"/>
      <c r="H1708" s="586"/>
      <c r="I1708" s="573"/>
      <c r="J1708" s="574"/>
      <c r="K1708" s="574"/>
      <c r="L1708" s="574"/>
      <c r="M1708" s="575"/>
      <c r="N1708" s="575"/>
      <c r="O1708" s="576"/>
      <c r="P1708" s="576"/>
      <c r="Q1708" s="576"/>
      <c r="R1708" s="576"/>
      <c r="S1708" s="575"/>
      <c r="T1708" s="575"/>
      <c r="U1708" s="575"/>
      <c r="V1708" s="575"/>
      <c r="W1708" s="575"/>
      <c r="X1708" s="575"/>
      <c r="Y1708" s="577"/>
      <c r="Z1708" s="578"/>
      <c r="AA1708" s="579"/>
      <c r="AC1708" s="581"/>
      <c r="AD1708" s="581"/>
      <c r="AE1708" s="584"/>
      <c r="AF1708" s="584"/>
      <c r="AG1708" s="584"/>
      <c r="AH1708" s="584"/>
      <c r="AI1708" s="584"/>
      <c r="AJ1708" s="584"/>
      <c r="AK1708" s="584"/>
      <c r="AL1708" s="584"/>
      <c r="AM1708" s="584"/>
      <c r="AN1708" s="584"/>
      <c r="AO1708" s="584"/>
      <c r="AP1708" s="584"/>
      <c r="AQ1708" s="584"/>
      <c r="AR1708" s="584"/>
    </row>
    <row r="1709" ht="15.75" customHeight="1">
      <c r="A1709" s="570"/>
      <c r="B1709" s="7"/>
      <c r="C1709" s="585"/>
      <c r="D1709" s="572"/>
      <c r="E1709" s="575"/>
      <c r="F1709" s="575"/>
      <c r="G1709" s="579"/>
      <c r="H1709" s="586"/>
      <c r="I1709" s="573"/>
      <c r="J1709" s="574"/>
      <c r="K1709" s="574"/>
      <c r="L1709" s="574"/>
      <c r="M1709" s="575"/>
      <c r="N1709" s="575"/>
      <c r="O1709" s="576"/>
      <c r="P1709" s="576"/>
      <c r="Q1709" s="576"/>
      <c r="R1709" s="576"/>
      <c r="S1709" s="575"/>
      <c r="T1709" s="575"/>
      <c r="U1709" s="575"/>
      <c r="V1709" s="575"/>
      <c r="W1709" s="575"/>
      <c r="X1709" s="575"/>
      <c r="Y1709" s="577"/>
      <c r="Z1709" s="578"/>
      <c r="AA1709" s="579"/>
      <c r="AC1709" s="581"/>
      <c r="AD1709" s="581"/>
      <c r="AE1709" s="584"/>
      <c r="AF1709" s="584"/>
      <c r="AG1709" s="584"/>
      <c r="AH1709" s="584"/>
      <c r="AI1709" s="584"/>
      <c r="AJ1709" s="584"/>
      <c r="AK1709" s="584"/>
      <c r="AL1709" s="584"/>
      <c r="AM1709" s="584"/>
      <c r="AN1709" s="584"/>
      <c r="AO1709" s="584"/>
      <c r="AP1709" s="584"/>
      <c r="AQ1709" s="584"/>
      <c r="AR1709" s="584"/>
    </row>
    <row r="1710" ht="15.75" customHeight="1">
      <c r="A1710" s="570"/>
      <c r="B1710" s="7"/>
      <c r="C1710" s="585"/>
      <c r="D1710" s="572"/>
      <c r="E1710" s="575"/>
      <c r="F1710" s="575"/>
      <c r="G1710" s="579"/>
      <c r="H1710" s="586"/>
      <c r="I1710" s="573"/>
      <c r="J1710" s="574"/>
      <c r="K1710" s="574"/>
      <c r="L1710" s="574"/>
      <c r="M1710" s="575"/>
      <c r="N1710" s="575"/>
      <c r="O1710" s="576"/>
      <c r="P1710" s="576"/>
      <c r="Q1710" s="576"/>
      <c r="R1710" s="576"/>
      <c r="S1710" s="575"/>
      <c r="T1710" s="575"/>
      <c r="U1710" s="575"/>
      <c r="V1710" s="575"/>
      <c r="W1710" s="575"/>
      <c r="X1710" s="575"/>
      <c r="Y1710" s="577"/>
      <c r="Z1710" s="578"/>
      <c r="AA1710" s="579"/>
      <c r="AC1710" s="581"/>
      <c r="AD1710" s="581"/>
      <c r="AE1710" s="584"/>
      <c r="AF1710" s="584"/>
      <c r="AG1710" s="584"/>
      <c r="AH1710" s="584"/>
      <c r="AI1710" s="584"/>
      <c r="AJ1710" s="584"/>
      <c r="AK1710" s="584"/>
      <c r="AL1710" s="584"/>
      <c r="AM1710" s="584"/>
      <c r="AN1710" s="584"/>
      <c r="AO1710" s="584"/>
      <c r="AP1710" s="584"/>
      <c r="AQ1710" s="584"/>
      <c r="AR1710" s="584"/>
    </row>
    <row r="1711" ht="15.75" customHeight="1">
      <c r="A1711" s="570"/>
      <c r="B1711" s="7"/>
      <c r="C1711" s="585"/>
      <c r="D1711" s="572"/>
      <c r="E1711" s="575"/>
      <c r="F1711" s="575"/>
      <c r="G1711" s="579"/>
      <c r="H1711" s="586"/>
      <c r="I1711" s="573"/>
      <c r="J1711" s="574"/>
      <c r="K1711" s="574"/>
      <c r="L1711" s="574"/>
      <c r="M1711" s="575"/>
      <c r="N1711" s="575"/>
      <c r="O1711" s="576"/>
      <c r="P1711" s="576"/>
      <c r="Q1711" s="576"/>
      <c r="R1711" s="576"/>
      <c r="S1711" s="575"/>
      <c r="T1711" s="575"/>
      <c r="U1711" s="575"/>
      <c r="V1711" s="575"/>
      <c r="W1711" s="575"/>
      <c r="X1711" s="575"/>
      <c r="Y1711" s="577"/>
      <c r="Z1711" s="578"/>
      <c r="AA1711" s="579"/>
      <c r="AC1711" s="581"/>
      <c r="AD1711" s="581"/>
      <c r="AE1711" s="584"/>
      <c r="AF1711" s="584"/>
      <c r="AG1711" s="584"/>
      <c r="AH1711" s="584"/>
      <c r="AI1711" s="584"/>
      <c r="AJ1711" s="584"/>
      <c r="AK1711" s="584"/>
      <c r="AL1711" s="584"/>
      <c r="AM1711" s="584"/>
      <c r="AN1711" s="584"/>
      <c r="AO1711" s="584"/>
      <c r="AP1711" s="584"/>
      <c r="AQ1711" s="584"/>
      <c r="AR1711" s="584"/>
    </row>
    <row r="1712" ht="15.75" customHeight="1">
      <c r="A1712" s="570"/>
      <c r="B1712" s="7"/>
      <c r="C1712" s="585"/>
      <c r="D1712" s="572"/>
      <c r="E1712" s="575"/>
      <c r="F1712" s="575"/>
      <c r="G1712" s="579"/>
      <c r="H1712" s="586"/>
      <c r="I1712" s="573"/>
      <c r="J1712" s="574"/>
      <c r="K1712" s="574"/>
      <c r="L1712" s="574"/>
      <c r="M1712" s="575"/>
      <c r="N1712" s="575"/>
      <c r="O1712" s="576"/>
      <c r="P1712" s="576"/>
      <c r="Q1712" s="576"/>
      <c r="R1712" s="576"/>
      <c r="S1712" s="575"/>
      <c r="T1712" s="575"/>
      <c r="U1712" s="575"/>
      <c r="V1712" s="575"/>
      <c r="W1712" s="575"/>
      <c r="X1712" s="575"/>
      <c r="Y1712" s="577"/>
      <c r="Z1712" s="578"/>
      <c r="AA1712" s="579"/>
      <c r="AC1712" s="581"/>
      <c r="AD1712" s="581"/>
      <c r="AE1712" s="584"/>
      <c r="AF1712" s="584"/>
      <c r="AG1712" s="584"/>
      <c r="AH1712" s="584"/>
      <c r="AI1712" s="584"/>
      <c r="AJ1712" s="584"/>
      <c r="AK1712" s="584"/>
      <c r="AL1712" s="584"/>
      <c r="AM1712" s="584"/>
      <c r="AN1712" s="584"/>
      <c r="AO1712" s="584"/>
      <c r="AP1712" s="584"/>
      <c r="AQ1712" s="584"/>
      <c r="AR1712" s="584"/>
    </row>
    <row r="1713" ht="15.75" customHeight="1">
      <c r="A1713" s="570"/>
      <c r="B1713" s="7"/>
      <c r="C1713" s="585"/>
      <c r="D1713" s="572"/>
      <c r="E1713" s="575"/>
      <c r="F1713" s="575"/>
      <c r="G1713" s="579"/>
      <c r="H1713" s="586"/>
      <c r="I1713" s="573"/>
      <c r="J1713" s="574"/>
      <c r="K1713" s="574"/>
      <c r="L1713" s="574"/>
      <c r="M1713" s="575"/>
      <c r="N1713" s="575"/>
      <c r="O1713" s="576"/>
      <c r="P1713" s="576"/>
      <c r="Q1713" s="576"/>
      <c r="R1713" s="576"/>
      <c r="S1713" s="575"/>
      <c r="T1713" s="575"/>
      <c r="U1713" s="575"/>
      <c r="V1713" s="575"/>
      <c r="W1713" s="575"/>
      <c r="X1713" s="575"/>
      <c r="Y1713" s="577"/>
      <c r="Z1713" s="578"/>
      <c r="AA1713" s="579"/>
      <c r="AC1713" s="581"/>
      <c r="AD1713" s="581"/>
      <c r="AE1713" s="584"/>
      <c r="AF1713" s="584"/>
      <c r="AG1713" s="584"/>
      <c r="AH1713" s="584"/>
      <c r="AI1713" s="584"/>
      <c r="AJ1713" s="584"/>
      <c r="AK1713" s="584"/>
      <c r="AL1713" s="584"/>
      <c r="AM1713" s="584"/>
      <c r="AN1713" s="584"/>
      <c r="AO1713" s="584"/>
      <c r="AP1713" s="584"/>
      <c r="AQ1713" s="584"/>
      <c r="AR1713" s="584"/>
    </row>
    <row r="1714" ht="15.75" customHeight="1">
      <c r="A1714" s="570"/>
      <c r="B1714" s="7"/>
      <c r="C1714" s="585"/>
      <c r="D1714" s="572"/>
      <c r="E1714" s="575"/>
      <c r="F1714" s="575"/>
      <c r="G1714" s="579"/>
      <c r="H1714" s="586"/>
      <c r="I1714" s="573"/>
      <c r="J1714" s="574"/>
      <c r="K1714" s="574"/>
      <c r="L1714" s="574"/>
      <c r="M1714" s="575"/>
      <c r="N1714" s="575"/>
      <c r="O1714" s="576"/>
      <c r="P1714" s="576"/>
      <c r="Q1714" s="576"/>
      <c r="R1714" s="576"/>
      <c r="S1714" s="575"/>
      <c r="T1714" s="575"/>
      <c r="U1714" s="575"/>
      <c r="V1714" s="575"/>
      <c r="W1714" s="575"/>
      <c r="X1714" s="575"/>
      <c r="Y1714" s="577"/>
      <c r="Z1714" s="578"/>
      <c r="AA1714" s="579"/>
      <c r="AC1714" s="581"/>
      <c r="AD1714" s="581"/>
      <c r="AE1714" s="584"/>
      <c r="AF1714" s="584"/>
      <c r="AG1714" s="584"/>
      <c r="AH1714" s="584"/>
      <c r="AI1714" s="584"/>
      <c r="AJ1714" s="584"/>
      <c r="AK1714" s="584"/>
      <c r="AL1714" s="584"/>
      <c r="AM1714" s="584"/>
      <c r="AN1714" s="584"/>
      <c r="AO1714" s="584"/>
      <c r="AP1714" s="584"/>
      <c r="AQ1714" s="584"/>
      <c r="AR1714" s="584"/>
    </row>
    <row r="1715" ht="15.75" customHeight="1">
      <c r="A1715" s="570"/>
      <c r="B1715" s="7"/>
      <c r="C1715" s="585"/>
      <c r="D1715" s="572"/>
      <c r="E1715" s="575"/>
      <c r="F1715" s="575"/>
      <c r="G1715" s="579"/>
      <c r="H1715" s="586"/>
      <c r="I1715" s="573"/>
      <c r="J1715" s="574"/>
      <c r="K1715" s="574"/>
      <c r="L1715" s="574"/>
      <c r="M1715" s="575"/>
      <c r="N1715" s="575"/>
      <c r="O1715" s="576"/>
      <c r="P1715" s="576"/>
      <c r="Q1715" s="576"/>
      <c r="R1715" s="576"/>
      <c r="S1715" s="575"/>
      <c r="T1715" s="575"/>
      <c r="U1715" s="575"/>
      <c r="V1715" s="575"/>
      <c r="W1715" s="575"/>
      <c r="X1715" s="575"/>
      <c r="Y1715" s="577"/>
      <c r="Z1715" s="578"/>
      <c r="AA1715" s="579"/>
      <c r="AC1715" s="581"/>
      <c r="AD1715" s="581"/>
      <c r="AE1715" s="584"/>
      <c r="AF1715" s="584"/>
      <c r="AG1715" s="584"/>
      <c r="AH1715" s="584"/>
      <c r="AI1715" s="584"/>
      <c r="AJ1715" s="584"/>
      <c r="AK1715" s="584"/>
      <c r="AL1715" s="584"/>
      <c r="AM1715" s="584"/>
      <c r="AN1715" s="584"/>
      <c r="AO1715" s="584"/>
      <c r="AP1715" s="584"/>
      <c r="AQ1715" s="584"/>
      <c r="AR1715" s="584"/>
    </row>
    <row r="1716" ht="15.75" customHeight="1">
      <c r="A1716" s="570"/>
      <c r="B1716" s="7"/>
      <c r="C1716" s="585"/>
      <c r="D1716" s="572"/>
      <c r="E1716" s="575"/>
      <c r="F1716" s="575"/>
      <c r="G1716" s="579"/>
      <c r="H1716" s="586"/>
      <c r="I1716" s="573"/>
      <c r="J1716" s="574"/>
      <c r="K1716" s="574"/>
      <c r="L1716" s="574"/>
      <c r="M1716" s="575"/>
      <c r="N1716" s="575"/>
      <c r="O1716" s="576"/>
      <c r="P1716" s="576"/>
      <c r="Q1716" s="576"/>
      <c r="R1716" s="576"/>
      <c r="S1716" s="575"/>
      <c r="T1716" s="575"/>
      <c r="U1716" s="575"/>
      <c r="V1716" s="575"/>
      <c r="W1716" s="575"/>
      <c r="X1716" s="575"/>
      <c r="Y1716" s="577"/>
      <c r="Z1716" s="578"/>
      <c r="AA1716" s="579"/>
      <c r="AC1716" s="581"/>
      <c r="AD1716" s="581"/>
      <c r="AE1716" s="584"/>
      <c r="AF1716" s="584"/>
      <c r="AG1716" s="584"/>
      <c r="AH1716" s="584"/>
      <c r="AI1716" s="584"/>
      <c r="AJ1716" s="584"/>
      <c r="AK1716" s="584"/>
      <c r="AL1716" s="584"/>
      <c r="AM1716" s="584"/>
      <c r="AN1716" s="584"/>
      <c r="AO1716" s="584"/>
      <c r="AP1716" s="584"/>
      <c r="AQ1716" s="584"/>
      <c r="AR1716" s="584"/>
    </row>
    <row r="1717" ht="15.75" customHeight="1">
      <c r="A1717" s="570"/>
      <c r="B1717" s="7"/>
      <c r="C1717" s="585"/>
      <c r="D1717" s="572"/>
      <c r="E1717" s="575"/>
      <c r="F1717" s="575"/>
      <c r="G1717" s="579"/>
      <c r="H1717" s="586"/>
      <c r="I1717" s="573"/>
      <c r="J1717" s="574"/>
      <c r="K1717" s="574"/>
      <c r="L1717" s="574"/>
      <c r="M1717" s="575"/>
      <c r="N1717" s="575"/>
      <c r="O1717" s="576"/>
      <c r="P1717" s="576"/>
      <c r="Q1717" s="576"/>
      <c r="R1717" s="576"/>
      <c r="S1717" s="575"/>
      <c r="T1717" s="575"/>
      <c r="U1717" s="575"/>
      <c r="V1717" s="575"/>
      <c r="W1717" s="575"/>
      <c r="X1717" s="575"/>
      <c r="Y1717" s="577"/>
      <c r="Z1717" s="578"/>
      <c r="AA1717" s="579"/>
      <c r="AC1717" s="581"/>
      <c r="AD1717" s="581"/>
      <c r="AE1717" s="584"/>
      <c r="AF1717" s="584"/>
      <c r="AG1717" s="584"/>
      <c r="AH1717" s="584"/>
      <c r="AI1717" s="584"/>
      <c r="AJ1717" s="584"/>
      <c r="AK1717" s="584"/>
      <c r="AL1717" s="584"/>
      <c r="AM1717" s="584"/>
      <c r="AN1717" s="584"/>
      <c r="AO1717" s="584"/>
      <c r="AP1717" s="584"/>
      <c r="AQ1717" s="584"/>
      <c r="AR1717" s="584"/>
    </row>
    <row r="1718" ht="15.75" customHeight="1">
      <c r="A1718" s="570"/>
      <c r="B1718" s="7"/>
      <c r="C1718" s="585"/>
      <c r="D1718" s="572"/>
      <c r="E1718" s="575"/>
      <c r="F1718" s="575"/>
      <c r="G1718" s="579"/>
      <c r="H1718" s="586"/>
      <c r="I1718" s="573"/>
      <c r="J1718" s="574"/>
      <c r="K1718" s="574"/>
      <c r="L1718" s="574"/>
      <c r="M1718" s="575"/>
      <c r="N1718" s="575"/>
      <c r="O1718" s="576"/>
      <c r="P1718" s="576"/>
      <c r="Q1718" s="576"/>
      <c r="R1718" s="576"/>
      <c r="S1718" s="575"/>
      <c r="T1718" s="575"/>
      <c r="U1718" s="575"/>
      <c r="V1718" s="575"/>
      <c r="W1718" s="575"/>
      <c r="X1718" s="575"/>
      <c r="Y1718" s="577"/>
      <c r="Z1718" s="578"/>
      <c r="AA1718" s="579"/>
      <c r="AC1718" s="581"/>
      <c r="AD1718" s="581"/>
      <c r="AE1718" s="584"/>
      <c r="AF1718" s="584"/>
      <c r="AG1718" s="584"/>
      <c r="AH1718" s="584"/>
      <c r="AI1718" s="584"/>
      <c r="AJ1718" s="584"/>
      <c r="AK1718" s="584"/>
      <c r="AL1718" s="584"/>
      <c r="AM1718" s="584"/>
      <c r="AN1718" s="584"/>
      <c r="AO1718" s="584"/>
      <c r="AP1718" s="584"/>
      <c r="AQ1718" s="584"/>
      <c r="AR1718" s="584"/>
    </row>
    <row r="1719" ht="15.75" customHeight="1">
      <c r="A1719" s="570"/>
      <c r="B1719" s="7"/>
      <c r="C1719" s="585"/>
      <c r="D1719" s="572"/>
      <c r="E1719" s="575"/>
      <c r="F1719" s="575"/>
      <c r="G1719" s="579"/>
      <c r="H1719" s="586"/>
      <c r="I1719" s="573"/>
      <c r="J1719" s="574"/>
      <c r="K1719" s="574"/>
      <c r="L1719" s="574"/>
      <c r="M1719" s="575"/>
      <c r="N1719" s="575"/>
      <c r="O1719" s="576"/>
      <c r="P1719" s="576"/>
      <c r="Q1719" s="576"/>
      <c r="R1719" s="576"/>
      <c r="S1719" s="575"/>
      <c r="T1719" s="575"/>
      <c r="U1719" s="575"/>
      <c r="V1719" s="575"/>
      <c r="W1719" s="575"/>
      <c r="X1719" s="575"/>
      <c r="Y1719" s="577"/>
      <c r="Z1719" s="578"/>
      <c r="AA1719" s="579"/>
      <c r="AC1719" s="581"/>
      <c r="AD1719" s="581"/>
      <c r="AE1719" s="584"/>
      <c r="AF1719" s="584"/>
      <c r="AG1719" s="584"/>
      <c r="AH1719" s="584"/>
      <c r="AI1719" s="584"/>
      <c r="AJ1719" s="584"/>
      <c r="AK1719" s="584"/>
      <c r="AL1719" s="584"/>
      <c r="AM1719" s="584"/>
      <c r="AN1719" s="584"/>
      <c r="AO1719" s="584"/>
      <c r="AP1719" s="584"/>
      <c r="AQ1719" s="584"/>
      <c r="AR1719" s="584"/>
    </row>
    <row r="1720" ht="15.75" customHeight="1">
      <c r="A1720" s="570"/>
      <c r="B1720" s="7"/>
      <c r="C1720" s="585"/>
      <c r="D1720" s="572"/>
      <c r="E1720" s="575"/>
      <c r="F1720" s="575"/>
      <c r="G1720" s="579"/>
      <c r="H1720" s="586"/>
      <c r="I1720" s="573"/>
      <c r="J1720" s="574"/>
      <c r="K1720" s="574"/>
      <c r="L1720" s="574"/>
      <c r="M1720" s="575"/>
      <c r="N1720" s="575"/>
      <c r="O1720" s="576"/>
      <c r="P1720" s="576"/>
      <c r="Q1720" s="576"/>
      <c r="R1720" s="576"/>
      <c r="S1720" s="575"/>
      <c r="T1720" s="575"/>
      <c r="U1720" s="575"/>
      <c r="V1720" s="575"/>
      <c r="W1720" s="575"/>
      <c r="X1720" s="575"/>
      <c r="Y1720" s="577"/>
      <c r="Z1720" s="578"/>
      <c r="AA1720" s="579"/>
      <c r="AC1720" s="581"/>
      <c r="AD1720" s="581"/>
      <c r="AE1720" s="584"/>
      <c r="AF1720" s="584"/>
      <c r="AG1720" s="584"/>
      <c r="AH1720" s="584"/>
      <c r="AI1720" s="584"/>
      <c r="AJ1720" s="584"/>
      <c r="AK1720" s="584"/>
      <c r="AL1720" s="584"/>
      <c r="AM1720" s="584"/>
      <c r="AN1720" s="584"/>
      <c r="AO1720" s="584"/>
      <c r="AP1720" s="584"/>
      <c r="AQ1720" s="584"/>
      <c r="AR1720" s="584"/>
    </row>
    <row r="1721" ht="15.75" customHeight="1">
      <c r="A1721" s="570"/>
      <c r="B1721" s="7"/>
      <c r="C1721" s="585"/>
      <c r="D1721" s="572"/>
      <c r="E1721" s="575"/>
      <c r="F1721" s="575"/>
      <c r="G1721" s="579"/>
      <c r="H1721" s="586"/>
      <c r="I1721" s="573"/>
      <c r="J1721" s="574"/>
      <c r="K1721" s="574"/>
      <c r="L1721" s="574"/>
      <c r="M1721" s="575"/>
      <c r="N1721" s="575"/>
      <c r="O1721" s="576"/>
      <c r="P1721" s="576"/>
      <c r="Q1721" s="576"/>
      <c r="R1721" s="576"/>
      <c r="S1721" s="575"/>
      <c r="T1721" s="575"/>
      <c r="U1721" s="575"/>
      <c r="V1721" s="575"/>
      <c r="W1721" s="575"/>
      <c r="X1721" s="575"/>
      <c r="Y1721" s="577"/>
      <c r="Z1721" s="578"/>
      <c r="AA1721" s="579"/>
      <c r="AC1721" s="581"/>
      <c r="AD1721" s="581"/>
      <c r="AE1721" s="584"/>
      <c r="AF1721" s="584"/>
      <c r="AG1721" s="584"/>
      <c r="AH1721" s="584"/>
      <c r="AI1721" s="584"/>
      <c r="AJ1721" s="584"/>
      <c r="AK1721" s="584"/>
      <c r="AL1721" s="584"/>
      <c r="AM1721" s="584"/>
      <c r="AN1721" s="584"/>
      <c r="AO1721" s="584"/>
      <c r="AP1721" s="584"/>
      <c r="AQ1721" s="584"/>
      <c r="AR1721" s="584"/>
    </row>
    <row r="1722" ht="15.75" customHeight="1">
      <c r="A1722" s="570"/>
      <c r="B1722" s="7"/>
      <c r="C1722" s="585"/>
      <c r="D1722" s="572"/>
      <c r="E1722" s="575"/>
      <c r="F1722" s="575"/>
      <c r="G1722" s="579"/>
      <c r="H1722" s="586"/>
      <c r="I1722" s="573"/>
      <c r="J1722" s="574"/>
      <c r="K1722" s="574"/>
      <c r="L1722" s="574"/>
      <c r="M1722" s="575"/>
      <c r="N1722" s="575"/>
      <c r="O1722" s="576"/>
      <c r="P1722" s="576"/>
      <c r="Q1722" s="576"/>
      <c r="R1722" s="576"/>
      <c r="S1722" s="575"/>
      <c r="T1722" s="575"/>
      <c r="U1722" s="575"/>
      <c r="V1722" s="575"/>
      <c r="W1722" s="575"/>
      <c r="X1722" s="575"/>
      <c r="Y1722" s="577"/>
      <c r="Z1722" s="578"/>
      <c r="AA1722" s="579"/>
      <c r="AC1722" s="581"/>
      <c r="AD1722" s="581"/>
      <c r="AE1722" s="584"/>
      <c r="AF1722" s="584"/>
      <c r="AG1722" s="584"/>
      <c r="AH1722" s="584"/>
      <c r="AI1722" s="584"/>
      <c r="AJ1722" s="584"/>
      <c r="AK1722" s="584"/>
      <c r="AL1722" s="584"/>
      <c r="AM1722" s="584"/>
      <c r="AN1722" s="584"/>
      <c r="AO1722" s="584"/>
      <c r="AP1722" s="584"/>
      <c r="AQ1722" s="584"/>
      <c r="AR1722" s="584"/>
    </row>
    <row r="1723" ht="15.75" customHeight="1">
      <c r="A1723" s="570"/>
      <c r="B1723" s="7"/>
      <c r="C1723" s="585"/>
      <c r="D1723" s="572"/>
      <c r="E1723" s="575"/>
      <c r="F1723" s="575"/>
      <c r="G1723" s="579"/>
      <c r="H1723" s="586"/>
      <c r="I1723" s="573"/>
      <c r="J1723" s="574"/>
      <c r="K1723" s="574"/>
      <c r="L1723" s="574"/>
      <c r="M1723" s="575"/>
      <c r="N1723" s="575"/>
      <c r="O1723" s="576"/>
      <c r="P1723" s="576"/>
      <c r="Q1723" s="576"/>
      <c r="R1723" s="576"/>
      <c r="S1723" s="575"/>
      <c r="T1723" s="575"/>
      <c r="U1723" s="575"/>
      <c r="V1723" s="575"/>
      <c r="W1723" s="575"/>
      <c r="X1723" s="575"/>
      <c r="Y1723" s="577"/>
      <c r="Z1723" s="578"/>
      <c r="AA1723" s="579"/>
      <c r="AC1723" s="581"/>
      <c r="AD1723" s="581"/>
      <c r="AE1723" s="584"/>
      <c r="AF1723" s="584"/>
      <c r="AG1723" s="584"/>
      <c r="AH1723" s="584"/>
      <c r="AI1723" s="584"/>
      <c r="AJ1723" s="584"/>
      <c r="AK1723" s="584"/>
      <c r="AL1723" s="584"/>
      <c r="AM1723" s="584"/>
      <c r="AN1723" s="584"/>
      <c r="AO1723" s="584"/>
      <c r="AP1723" s="584"/>
      <c r="AQ1723" s="584"/>
      <c r="AR1723" s="584"/>
    </row>
    <row r="1724" ht="15.75" customHeight="1">
      <c r="A1724" s="570"/>
      <c r="B1724" s="7"/>
      <c r="C1724" s="585"/>
      <c r="D1724" s="572"/>
      <c r="E1724" s="575"/>
      <c r="F1724" s="575"/>
      <c r="G1724" s="579"/>
      <c r="H1724" s="586"/>
      <c r="I1724" s="573"/>
      <c r="J1724" s="574"/>
      <c r="K1724" s="574"/>
      <c r="L1724" s="574"/>
      <c r="M1724" s="575"/>
      <c r="N1724" s="575"/>
      <c r="O1724" s="576"/>
      <c r="P1724" s="576"/>
      <c r="Q1724" s="576"/>
      <c r="R1724" s="576"/>
      <c r="S1724" s="575"/>
      <c r="T1724" s="575"/>
      <c r="U1724" s="575"/>
      <c r="V1724" s="575"/>
      <c r="W1724" s="575"/>
      <c r="X1724" s="575"/>
      <c r="Y1724" s="577"/>
      <c r="Z1724" s="578"/>
      <c r="AA1724" s="579"/>
      <c r="AC1724" s="581"/>
      <c r="AD1724" s="581"/>
      <c r="AE1724" s="584"/>
      <c r="AF1724" s="584"/>
      <c r="AG1724" s="584"/>
      <c r="AH1724" s="584"/>
      <c r="AI1724" s="584"/>
      <c r="AJ1724" s="584"/>
      <c r="AK1724" s="584"/>
      <c r="AL1724" s="584"/>
      <c r="AM1724" s="584"/>
      <c r="AN1724" s="584"/>
      <c r="AO1724" s="584"/>
      <c r="AP1724" s="584"/>
      <c r="AQ1724" s="584"/>
      <c r="AR1724" s="584"/>
    </row>
    <row r="1725" ht="15.75" customHeight="1">
      <c r="A1725" s="570"/>
      <c r="B1725" s="7"/>
      <c r="C1725" s="585"/>
      <c r="D1725" s="572"/>
      <c r="E1725" s="575"/>
      <c r="F1725" s="575"/>
      <c r="G1725" s="579"/>
      <c r="H1725" s="586"/>
      <c r="I1725" s="573"/>
      <c r="J1725" s="574"/>
      <c r="K1725" s="574"/>
      <c r="L1725" s="574"/>
      <c r="M1725" s="575"/>
      <c r="N1725" s="575"/>
      <c r="O1725" s="576"/>
      <c r="P1725" s="576"/>
      <c r="Q1725" s="576"/>
      <c r="R1725" s="576"/>
      <c r="S1725" s="575"/>
      <c r="T1725" s="575"/>
      <c r="U1725" s="575"/>
      <c r="V1725" s="575"/>
      <c r="W1725" s="575"/>
      <c r="X1725" s="575"/>
      <c r="Y1725" s="577"/>
      <c r="Z1725" s="578"/>
      <c r="AA1725" s="579"/>
      <c r="AC1725" s="581"/>
      <c r="AD1725" s="581"/>
      <c r="AE1725" s="584"/>
      <c r="AF1725" s="584"/>
      <c r="AG1725" s="584"/>
      <c r="AH1725" s="584"/>
      <c r="AI1725" s="584"/>
      <c r="AJ1725" s="584"/>
      <c r="AK1725" s="584"/>
      <c r="AL1725" s="584"/>
      <c r="AM1725" s="584"/>
      <c r="AN1725" s="584"/>
      <c r="AO1725" s="584"/>
      <c r="AP1725" s="584"/>
      <c r="AQ1725" s="584"/>
      <c r="AR1725" s="584"/>
    </row>
    <row r="1726" ht="15.75" customHeight="1">
      <c r="A1726" s="570"/>
      <c r="B1726" s="7"/>
      <c r="C1726" s="585"/>
      <c r="D1726" s="572"/>
      <c r="E1726" s="575"/>
      <c r="F1726" s="575"/>
      <c r="G1726" s="579"/>
      <c r="H1726" s="586"/>
      <c r="I1726" s="573"/>
      <c r="J1726" s="574"/>
      <c r="K1726" s="574"/>
      <c r="L1726" s="574"/>
      <c r="M1726" s="575"/>
      <c r="N1726" s="575"/>
      <c r="O1726" s="576"/>
      <c r="P1726" s="576"/>
      <c r="Q1726" s="576"/>
      <c r="R1726" s="576"/>
      <c r="S1726" s="575"/>
      <c r="T1726" s="575"/>
      <c r="U1726" s="575"/>
      <c r="V1726" s="575"/>
      <c r="W1726" s="575"/>
      <c r="X1726" s="575"/>
      <c r="Y1726" s="577"/>
      <c r="Z1726" s="578"/>
      <c r="AA1726" s="579"/>
      <c r="AC1726" s="581"/>
      <c r="AD1726" s="581"/>
      <c r="AE1726" s="584"/>
      <c r="AF1726" s="584"/>
      <c r="AG1726" s="584"/>
      <c r="AH1726" s="584"/>
      <c r="AI1726" s="584"/>
      <c r="AJ1726" s="584"/>
      <c r="AK1726" s="584"/>
      <c r="AL1726" s="584"/>
      <c r="AM1726" s="584"/>
      <c r="AN1726" s="584"/>
      <c r="AO1726" s="584"/>
      <c r="AP1726" s="584"/>
      <c r="AQ1726" s="584"/>
      <c r="AR1726" s="584"/>
    </row>
    <row r="1727" ht="15.75" customHeight="1">
      <c r="A1727" s="570"/>
      <c r="B1727" s="7"/>
      <c r="C1727" s="585"/>
      <c r="D1727" s="572"/>
      <c r="E1727" s="575"/>
      <c r="F1727" s="575"/>
      <c r="G1727" s="579"/>
      <c r="H1727" s="586"/>
      <c r="I1727" s="573"/>
      <c r="J1727" s="574"/>
      <c r="K1727" s="574"/>
      <c r="L1727" s="574"/>
      <c r="M1727" s="575"/>
      <c r="N1727" s="575"/>
      <c r="O1727" s="576"/>
      <c r="P1727" s="576"/>
      <c r="Q1727" s="576"/>
      <c r="R1727" s="576"/>
      <c r="S1727" s="575"/>
      <c r="T1727" s="575"/>
      <c r="U1727" s="575"/>
      <c r="V1727" s="575"/>
      <c r="W1727" s="575"/>
      <c r="X1727" s="575"/>
      <c r="Y1727" s="577"/>
      <c r="Z1727" s="578"/>
      <c r="AA1727" s="579"/>
      <c r="AC1727" s="581"/>
      <c r="AD1727" s="581"/>
      <c r="AE1727" s="584"/>
      <c r="AF1727" s="584"/>
      <c r="AG1727" s="584"/>
      <c r="AH1727" s="584"/>
      <c r="AI1727" s="584"/>
      <c r="AJ1727" s="584"/>
      <c r="AK1727" s="584"/>
      <c r="AL1727" s="584"/>
      <c r="AM1727" s="584"/>
      <c r="AN1727" s="584"/>
      <c r="AO1727" s="584"/>
      <c r="AP1727" s="584"/>
      <c r="AQ1727" s="584"/>
      <c r="AR1727" s="584"/>
    </row>
    <row r="1728" ht="15.75" customHeight="1">
      <c r="A1728" s="570"/>
      <c r="B1728" s="7"/>
      <c r="C1728" s="585"/>
      <c r="D1728" s="572"/>
      <c r="E1728" s="575"/>
      <c r="F1728" s="575"/>
      <c r="G1728" s="579"/>
      <c r="H1728" s="586"/>
      <c r="I1728" s="573"/>
      <c r="J1728" s="574"/>
      <c r="K1728" s="574"/>
      <c r="L1728" s="574"/>
      <c r="M1728" s="575"/>
      <c r="N1728" s="575"/>
      <c r="O1728" s="576"/>
      <c r="P1728" s="576"/>
      <c r="Q1728" s="576"/>
      <c r="R1728" s="576"/>
      <c r="S1728" s="575"/>
      <c r="T1728" s="575"/>
      <c r="U1728" s="575"/>
      <c r="V1728" s="575"/>
      <c r="W1728" s="575"/>
      <c r="X1728" s="575"/>
      <c r="Y1728" s="577"/>
      <c r="Z1728" s="578"/>
      <c r="AA1728" s="579"/>
      <c r="AC1728" s="581"/>
      <c r="AD1728" s="581"/>
      <c r="AE1728" s="584"/>
      <c r="AF1728" s="584"/>
      <c r="AG1728" s="584"/>
      <c r="AH1728" s="584"/>
      <c r="AI1728" s="584"/>
      <c r="AJ1728" s="584"/>
      <c r="AK1728" s="584"/>
      <c r="AL1728" s="584"/>
      <c r="AM1728" s="584"/>
      <c r="AN1728" s="584"/>
      <c r="AO1728" s="584"/>
      <c r="AP1728" s="584"/>
      <c r="AQ1728" s="584"/>
      <c r="AR1728" s="584"/>
    </row>
    <row r="1729" ht="15.75" customHeight="1">
      <c r="A1729" s="570"/>
      <c r="B1729" s="7"/>
      <c r="C1729" s="585"/>
      <c r="D1729" s="572"/>
      <c r="E1729" s="575"/>
      <c r="F1729" s="575"/>
      <c r="G1729" s="579"/>
      <c r="H1729" s="586"/>
      <c r="I1729" s="573"/>
      <c r="J1729" s="574"/>
      <c r="K1729" s="574"/>
      <c r="L1729" s="574"/>
      <c r="M1729" s="575"/>
      <c r="N1729" s="575"/>
      <c r="O1729" s="576"/>
      <c r="P1729" s="576"/>
      <c r="Q1729" s="576"/>
      <c r="R1729" s="576"/>
      <c r="S1729" s="575"/>
      <c r="T1729" s="575"/>
      <c r="U1729" s="575"/>
      <c r="V1729" s="575"/>
      <c r="W1729" s="575"/>
      <c r="X1729" s="575"/>
      <c r="Y1729" s="577"/>
      <c r="Z1729" s="578"/>
      <c r="AA1729" s="579"/>
      <c r="AC1729" s="581"/>
      <c r="AD1729" s="581"/>
      <c r="AE1729" s="584"/>
      <c r="AF1729" s="584"/>
      <c r="AG1729" s="584"/>
      <c r="AH1729" s="584"/>
      <c r="AI1729" s="584"/>
      <c r="AJ1729" s="584"/>
      <c r="AK1729" s="584"/>
      <c r="AL1729" s="584"/>
      <c r="AM1729" s="584"/>
      <c r="AN1729" s="584"/>
      <c r="AO1729" s="584"/>
      <c r="AP1729" s="584"/>
      <c r="AQ1729" s="584"/>
      <c r="AR1729" s="584"/>
    </row>
    <row r="1730" ht="15.75" customHeight="1">
      <c r="A1730" s="570"/>
      <c r="B1730" s="7"/>
      <c r="C1730" s="585"/>
      <c r="D1730" s="572"/>
      <c r="E1730" s="575"/>
      <c r="F1730" s="575"/>
      <c r="G1730" s="579"/>
      <c r="H1730" s="586"/>
      <c r="I1730" s="573"/>
      <c r="J1730" s="574"/>
      <c r="K1730" s="574"/>
      <c r="L1730" s="574"/>
      <c r="M1730" s="575"/>
      <c r="N1730" s="575"/>
      <c r="O1730" s="576"/>
      <c r="P1730" s="576"/>
      <c r="Q1730" s="576"/>
      <c r="R1730" s="576"/>
      <c r="S1730" s="575"/>
      <c r="T1730" s="575"/>
      <c r="U1730" s="575"/>
      <c r="V1730" s="575"/>
      <c r="W1730" s="575"/>
      <c r="X1730" s="575"/>
      <c r="Y1730" s="577"/>
      <c r="Z1730" s="578"/>
      <c r="AA1730" s="579"/>
      <c r="AC1730" s="581"/>
      <c r="AD1730" s="581"/>
      <c r="AE1730" s="584"/>
      <c r="AF1730" s="584"/>
      <c r="AG1730" s="584"/>
      <c r="AH1730" s="584"/>
      <c r="AI1730" s="584"/>
      <c r="AJ1730" s="584"/>
      <c r="AK1730" s="584"/>
      <c r="AL1730" s="584"/>
      <c r="AM1730" s="584"/>
      <c r="AN1730" s="584"/>
      <c r="AO1730" s="584"/>
      <c r="AP1730" s="584"/>
      <c r="AQ1730" s="584"/>
      <c r="AR1730" s="584"/>
    </row>
    <row r="1731" ht="15.75" customHeight="1">
      <c r="A1731" s="570"/>
      <c r="B1731" s="7"/>
      <c r="C1731" s="585"/>
      <c r="D1731" s="572"/>
      <c r="E1731" s="575"/>
      <c r="F1731" s="575"/>
      <c r="G1731" s="579"/>
      <c r="H1731" s="586"/>
      <c r="I1731" s="573"/>
      <c r="J1731" s="574"/>
      <c r="K1731" s="574"/>
      <c r="L1731" s="574"/>
      <c r="M1731" s="575"/>
      <c r="N1731" s="575"/>
      <c r="O1731" s="576"/>
      <c r="P1731" s="576"/>
      <c r="Q1731" s="576"/>
      <c r="R1731" s="576"/>
      <c r="S1731" s="575"/>
      <c r="T1731" s="575"/>
      <c r="U1731" s="575"/>
      <c r="V1731" s="575"/>
      <c r="W1731" s="575"/>
      <c r="X1731" s="575"/>
      <c r="Y1731" s="577"/>
      <c r="Z1731" s="578"/>
      <c r="AA1731" s="579"/>
      <c r="AC1731" s="581"/>
      <c r="AD1731" s="581"/>
      <c r="AE1731" s="584"/>
      <c r="AF1731" s="584"/>
      <c r="AG1731" s="584"/>
      <c r="AH1731" s="584"/>
      <c r="AI1731" s="584"/>
      <c r="AJ1731" s="584"/>
      <c r="AK1731" s="584"/>
      <c r="AL1731" s="584"/>
      <c r="AM1731" s="584"/>
      <c r="AN1731" s="584"/>
      <c r="AO1731" s="584"/>
      <c r="AP1731" s="584"/>
      <c r="AQ1731" s="584"/>
      <c r="AR1731" s="584"/>
    </row>
    <row r="1732" ht="15.75" customHeight="1">
      <c r="A1732" s="570"/>
      <c r="B1732" s="7"/>
      <c r="C1732" s="585"/>
      <c r="D1732" s="572"/>
      <c r="E1732" s="575"/>
      <c r="F1732" s="575"/>
      <c r="G1732" s="579"/>
      <c r="H1732" s="586"/>
      <c r="I1732" s="573"/>
      <c r="J1732" s="574"/>
      <c r="K1732" s="574"/>
      <c r="L1732" s="574"/>
      <c r="M1732" s="575"/>
      <c r="N1732" s="575"/>
      <c r="O1732" s="576"/>
      <c r="P1732" s="576"/>
      <c r="Q1732" s="576"/>
      <c r="R1732" s="576"/>
      <c r="S1732" s="575"/>
      <c r="T1732" s="575"/>
      <c r="U1732" s="575"/>
      <c r="V1732" s="575"/>
      <c r="W1732" s="575"/>
      <c r="X1732" s="575"/>
      <c r="Y1732" s="577"/>
      <c r="Z1732" s="578"/>
      <c r="AA1732" s="579"/>
      <c r="AC1732" s="581"/>
      <c r="AD1732" s="581"/>
      <c r="AE1732" s="584"/>
      <c r="AF1732" s="584"/>
      <c r="AG1732" s="584"/>
      <c r="AH1732" s="584"/>
      <c r="AI1732" s="584"/>
      <c r="AJ1732" s="584"/>
      <c r="AK1732" s="584"/>
      <c r="AL1732" s="584"/>
      <c r="AM1732" s="584"/>
      <c r="AN1732" s="584"/>
      <c r="AO1732" s="584"/>
      <c r="AP1732" s="584"/>
      <c r="AQ1732" s="584"/>
      <c r="AR1732" s="584"/>
    </row>
    <row r="1733" ht="15.75" customHeight="1">
      <c r="A1733" s="570"/>
      <c r="B1733" s="7"/>
      <c r="C1733" s="585"/>
      <c r="D1733" s="572"/>
      <c r="E1733" s="575"/>
      <c r="F1733" s="575"/>
      <c r="G1733" s="579"/>
      <c r="H1733" s="586"/>
      <c r="I1733" s="573"/>
      <c r="J1733" s="574"/>
      <c r="K1733" s="574"/>
      <c r="L1733" s="574"/>
      <c r="M1733" s="575"/>
      <c r="N1733" s="575"/>
      <c r="O1733" s="576"/>
      <c r="P1733" s="576"/>
      <c r="Q1733" s="576"/>
      <c r="R1733" s="576"/>
      <c r="S1733" s="575"/>
      <c r="T1733" s="575"/>
      <c r="U1733" s="575"/>
      <c r="V1733" s="575"/>
      <c r="W1733" s="575"/>
      <c r="X1733" s="575"/>
      <c r="Y1733" s="577"/>
      <c r="Z1733" s="578"/>
      <c r="AA1733" s="579"/>
      <c r="AC1733" s="581"/>
      <c r="AD1733" s="581"/>
      <c r="AE1733" s="584"/>
      <c r="AF1733" s="584"/>
      <c r="AG1733" s="584"/>
      <c r="AH1733" s="584"/>
      <c r="AI1733" s="584"/>
      <c r="AJ1733" s="584"/>
      <c r="AK1733" s="584"/>
      <c r="AL1733" s="584"/>
      <c r="AM1733" s="584"/>
      <c r="AN1733" s="584"/>
      <c r="AO1733" s="584"/>
      <c r="AP1733" s="584"/>
      <c r="AQ1733" s="584"/>
      <c r="AR1733" s="584"/>
    </row>
    <row r="1734" ht="15.75" customHeight="1">
      <c r="A1734" s="570"/>
      <c r="B1734" s="7"/>
      <c r="C1734" s="585"/>
      <c r="D1734" s="572"/>
      <c r="E1734" s="575"/>
      <c r="F1734" s="575"/>
      <c r="G1734" s="579"/>
      <c r="H1734" s="586"/>
      <c r="I1734" s="573"/>
      <c r="J1734" s="574"/>
      <c r="K1734" s="574"/>
      <c r="L1734" s="574"/>
      <c r="M1734" s="575"/>
      <c r="N1734" s="575"/>
      <c r="O1734" s="576"/>
      <c r="P1734" s="576"/>
      <c r="Q1734" s="576"/>
      <c r="R1734" s="576"/>
      <c r="S1734" s="575"/>
      <c r="T1734" s="575"/>
      <c r="U1734" s="575"/>
      <c r="V1734" s="575"/>
      <c r="W1734" s="575"/>
      <c r="X1734" s="575"/>
      <c r="Y1734" s="577"/>
      <c r="Z1734" s="578"/>
      <c r="AA1734" s="579"/>
      <c r="AC1734" s="581"/>
      <c r="AD1734" s="581"/>
      <c r="AE1734" s="584"/>
      <c r="AF1734" s="584"/>
      <c r="AG1734" s="584"/>
      <c r="AH1734" s="584"/>
      <c r="AI1734" s="584"/>
      <c r="AJ1734" s="584"/>
      <c r="AK1734" s="584"/>
      <c r="AL1734" s="584"/>
      <c r="AM1734" s="584"/>
      <c r="AN1734" s="584"/>
      <c r="AO1734" s="584"/>
      <c r="AP1734" s="584"/>
      <c r="AQ1734" s="584"/>
      <c r="AR1734" s="584"/>
    </row>
    <row r="1735" ht="15.75" customHeight="1">
      <c r="A1735" s="570"/>
      <c r="B1735" s="7"/>
      <c r="C1735" s="585"/>
      <c r="D1735" s="572"/>
      <c r="E1735" s="575"/>
      <c r="F1735" s="575"/>
      <c r="G1735" s="579"/>
      <c r="H1735" s="586"/>
      <c r="I1735" s="573"/>
      <c r="J1735" s="574"/>
      <c r="K1735" s="574"/>
      <c r="L1735" s="574"/>
      <c r="M1735" s="575"/>
      <c r="N1735" s="575"/>
      <c r="O1735" s="576"/>
      <c r="P1735" s="576"/>
      <c r="Q1735" s="576"/>
      <c r="R1735" s="576"/>
      <c r="S1735" s="575"/>
      <c r="T1735" s="575"/>
      <c r="U1735" s="575"/>
      <c r="V1735" s="575"/>
      <c r="W1735" s="575"/>
      <c r="X1735" s="575"/>
      <c r="Y1735" s="577"/>
      <c r="Z1735" s="578"/>
      <c r="AA1735" s="579"/>
      <c r="AC1735" s="581"/>
      <c r="AD1735" s="581"/>
      <c r="AE1735" s="584"/>
      <c r="AF1735" s="584"/>
      <c r="AG1735" s="584"/>
      <c r="AH1735" s="584"/>
      <c r="AI1735" s="584"/>
      <c r="AJ1735" s="584"/>
      <c r="AK1735" s="584"/>
      <c r="AL1735" s="584"/>
      <c r="AM1735" s="584"/>
      <c r="AN1735" s="584"/>
      <c r="AO1735" s="584"/>
      <c r="AP1735" s="584"/>
      <c r="AQ1735" s="584"/>
      <c r="AR1735" s="584"/>
    </row>
    <row r="1736" ht="15.75" customHeight="1">
      <c r="A1736" s="570"/>
      <c r="B1736" s="7"/>
      <c r="C1736" s="585"/>
      <c r="D1736" s="572"/>
      <c r="E1736" s="575"/>
      <c r="F1736" s="575"/>
      <c r="G1736" s="579"/>
      <c r="H1736" s="586"/>
      <c r="I1736" s="573"/>
      <c r="J1736" s="574"/>
      <c r="K1736" s="574"/>
      <c r="L1736" s="574"/>
      <c r="M1736" s="575"/>
      <c r="N1736" s="575"/>
      <c r="O1736" s="576"/>
      <c r="P1736" s="576"/>
      <c r="Q1736" s="576"/>
      <c r="R1736" s="576"/>
      <c r="S1736" s="575"/>
      <c r="T1736" s="575"/>
      <c r="U1736" s="575"/>
      <c r="V1736" s="575"/>
      <c r="W1736" s="575"/>
      <c r="X1736" s="575"/>
      <c r="Y1736" s="577"/>
      <c r="Z1736" s="578"/>
      <c r="AA1736" s="579"/>
      <c r="AC1736" s="581"/>
      <c r="AD1736" s="581"/>
      <c r="AE1736" s="584"/>
      <c r="AF1736" s="584"/>
      <c r="AG1736" s="584"/>
      <c r="AH1736" s="584"/>
      <c r="AI1736" s="584"/>
      <c r="AJ1736" s="584"/>
      <c r="AK1736" s="584"/>
      <c r="AL1736" s="584"/>
      <c r="AM1736" s="584"/>
      <c r="AN1736" s="584"/>
      <c r="AO1736" s="584"/>
      <c r="AP1736" s="584"/>
      <c r="AQ1736" s="584"/>
      <c r="AR1736" s="584"/>
    </row>
    <row r="1737" ht="15.75" customHeight="1">
      <c r="A1737" s="570"/>
      <c r="B1737" s="7"/>
      <c r="C1737" s="585"/>
      <c r="D1737" s="572"/>
      <c r="E1737" s="575"/>
      <c r="F1737" s="575"/>
      <c r="G1737" s="579"/>
      <c r="H1737" s="586"/>
      <c r="I1737" s="573"/>
      <c r="J1737" s="574"/>
      <c r="K1737" s="574"/>
      <c r="L1737" s="574"/>
      <c r="M1737" s="575"/>
      <c r="N1737" s="575"/>
      <c r="O1737" s="576"/>
      <c r="P1737" s="576"/>
      <c r="Q1737" s="576"/>
      <c r="R1737" s="576"/>
      <c r="S1737" s="575"/>
      <c r="T1737" s="575"/>
      <c r="U1737" s="575"/>
      <c r="V1737" s="575"/>
      <c r="W1737" s="575"/>
      <c r="X1737" s="575"/>
      <c r="Y1737" s="577"/>
      <c r="Z1737" s="578"/>
      <c r="AA1737" s="579"/>
      <c r="AC1737" s="581"/>
      <c r="AD1737" s="581"/>
      <c r="AE1737" s="584"/>
      <c r="AF1737" s="584"/>
      <c r="AG1737" s="584"/>
      <c r="AH1737" s="584"/>
      <c r="AI1737" s="584"/>
      <c r="AJ1737" s="584"/>
      <c r="AK1737" s="584"/>
      <c r="AL1737" s="584"/>
      <c r="AM1737" s="584"/>
      <c r="AN1737" s="584"/>
      <c r="AO1737" s="584"/>
      <c r="AP1737" s="584"/>
      <c r="AQ1737" s="584"/>
      <c r="AR1737" s="584"/>
    </row>
    <row r="1738" ht="15.75" customHeight="1">
      <c r="A1738" s="570"/>
      <c r="B1738" s="7"/>
      <c r="C1738" s="585"/>
      <c r="D1738" s="572"/>
      <c r="E1738" s="575"/>
      <c r="F1738" s="575"/>
      <c r="G1738" s="579"/>
      <c r="H1738" s="586"/>
      <c r="I1738" s="573"/>
      <c r="J1738" s="574"/>
      <c r="K1738" s="574"/>
      <c r="L1738" s="574"/>
      <c r="M1738" s="575"/>
      <c r="N1738" s="575"/>
      <c r="O1738" s="576"/>
      <c r="P1738" s="576"/>
      <c r="Q1738" s="576"/>
      <c r="R1738" s="576"/>
      <c r="S1738" s="575"/>
      <c r="T1738" s="575"/>
      <c r="U1738" s="575"/>
      <c r="V1738" s="575"/>
      <c r="W1738" s="575"/>
      <c r="X1738" s="575"/>
      <c r="Y1738" s="577"/>
      <c r="Z1738" s="578"/>
      <c r="AA1738" s="579"/>
      <c r="AC1738" s="581"/>
      <c r="AD1738" s="581"/>
      <c r="AE1738" s="584"/>
      <c r="AF1738" s="584"/>
      <c r="AG1738" s="584"/>
      <c r="AH1738" s="584"/>
      <c r="AI1738" s="584"/>
      <c r="AJ1738" s="584"/>
      <c r="AK1738" s="584"/>
      <c r="AL1738" s="584"/>
      <c r="AM1738" s="584"/>
      <c r="AN1738" s="584"/>
      <c r="AO1738" s="584"/>
      <c r="AP1738" s="584"/>
      <c r="AQ1738" s="584"/>
      <c r="AR1738" s="584"/>
    </row>
    <row r="1739" ht="15.75" customHeight="1">
      <c r="A1739" s="570"/>
      <c r="B1739" s="7"/>
      <c r="C1739" s="585"/>
      <c r="D1739" s="572"/>
      <c r="E1739" s="575"/>
      <c r="F1739" s="575"/>
      <c r="G1739" s="579"/>
      <c r="H1739" s="586"/>
      <c r="I1739" s="573"/>
      <c r="J1739" s="574"/>
      <c r="K1739" s="574"/>
      <c r="L1739" s="574"/>
      <c r="M1739" s="575"/>
      <c r="N1739" s="575"/>
      <c r="O1739" s="576"/>
      <c r="P1739" s="576"/>
      <c r="Q1739" s="576"/>
      <c r="R1739" s="576"/>
      <c r="S1739" s="575"/>
      <c r="T1739" s="575"/>
      <c r="U1739" s="575"/>
      <c r="V1739" s="575"/>
      <c r="W1739" s="575"/>
      <c r="X1739" s="575"/>
      <c r="Y1739" s="577"/>
      <c r="Z1739" s="578"/>
      <c r="AA1739" s="579"/>
      <c r="AC1739" s="581"/>
      <c r="AD1739" s="581"/>
      <c r="AE1739" s="584"/>
      <c r="AF1739" s="584"/>
      <c r="AG1739" s="584"/>
      <c r="AH1739" s="584"/>
      <c r="AI1739" s="584"/>
      <c r="AJ1739" s="584"/>
      <c r="AK1739" s="584"/>
      <c r="AL1739" s="584"/>
      <c r="AM1739" s="584"/>
      <c r="AN1739" s="584"/>
      <c r="AO1739" s="584"/>
      <c r="AP1739" s="584"/>
      <c r="AQ1739" s="584"/>
      <c r="AR1739" s="584"/>
    </row>
    <row r="1740" ht="15.75" customHeight="1">
      <c r="A1740" s="570"/>
      <c r="B1740" s="7"/>
      <c r="C1740" s="585"/>
      <c r="D1740" s="572"/>
      <c r="E1740" s="575"/>
      <c r="F1740" s="575"/>
      <c r="G1740" s="579"/>
      <c r="H1740" s="586"/>
      <c r="I1740" s="573"/>
      <c r="J1740" s="574"/>
      <c r="K1740" s="574"/>
      <c r="L1740" s="574"/>
      <c r="M1740" s="575"/>
      <c r="N1740" s="575"/>
      <c r="O1740" s="576"/>
      <c r="P1740" s="576"/>
      <c r="Q1740" s="576"/>
      <c r="R1740" s="576"/>
      <c r="S1740" s="575"/>
      <c r="T1740" s="575"/>
      <c r="U1740" s="575"/>
      <c r="V1740" s="575"/>
      <c r="W1740" s="575"/>
      <c r="X1740" s="575"/>
      <c r="Y1740" s="577"/>
      <c r="Z1740" s="578"/>
      <c r="AA1740" s="579"/>
      <c r="AC1740" s="581"/>
      <c r="AD1740" s="581"/>
      <c r="AE1740" s="584"/>
      <c r="AF1740" s="584"/>
      <c r="AG1740" s="584"/>
      <c r="AH1740" s="584"/>
      <c r="AI1740" s="584"/>
      <c r="AJ1740" s="584"/>
      <c r="AK1740" s="584"/>
      <c r="AL1740" s="584"/>
      <c r="AM1740" s="584"/>
      <c r="AN1740" s="584"/>
      <c r="AO1740" s="584"/>
      <c r="AP1740" s="584"/>
      <c r="AQ1740" s="584"/>
      <c r="AR1740" s="584"/>
    </row>
    <row r="1741" ht="15.75" customHeight="1">
      <c r="A1741" s="570"/>
      <c r="B1741" s="7"/>
      <c r="C1741" s="585"/>
      <c r="D1741" s="572"/>
      <c r="E1741" s="575"/>
      <c r="F1741" s="575"/>
      <c r="G1741" s="579"/>
      <c r="H1741" s="586"/>
      <c r="I1741" s="573"/>
      <c r="J1741" s="574"/>
      <c r="K1741" s="574"/>
      <c r="L1741" s="574"/>
      <c r="M1741" s="575"/>
      <c r="N1741" s="575"/>
      <c r="O1741" s="576"/>
      <c r="P1741" s="576"/>
      <c r="Q1741" s="576"/>
      <c r="R1741" s="576"/>
      <c r="S1741" s="575"/>
      <c r="T1741" s="575"/>
      <c r="U1741" s="575"/>
      <c r="V1741" s="575"/>
      <c r="W1741" s="575"/>
      <c r="X1741" s="575"/>
      <c r="Y1741" s="577"/>
      <c r="Z1741" s="578"/>
      <c r="AA1741" s="579"/>
      <c r="AC1741" s="581"/>
      <c r="AD1741" s="581"/>
      <c r="AE1741" s="584"/>
      <c r="AF1741" s="584"/>
      <c r="AG1741" s="584"/>
      <c r="AH1741" s="584"/>
      <c r="AI1741" s="584"/>
      <c r="AJ1741" s="584"/>
      <c r="AK1741" s="584"/>
      <c r="AL1741" s="584"/>
      <c r="AM1741" s="584"/>
      <c r="AN1741" s="584"/>
      <c r="AO1741" s="584"/>
      <c r="AP1741" s="584"/>
      <c r="AQ1741" s="584"/>
      <c r="AR1741" s="584"/>
    </row>
    <row r="1742" ht="15.75" customHeight="1">
      <c r="A1742" s="570"/>
      <c r="B1742" s="7"/>
      <c r="C1742" s="585"/>
      <c r="D1742" s="572"/>
      <c r="E1742" s="575"/>
      <c r="F1742" s="575"/>
      <c r="G1742" s="579"/>
      <c r="H1742" s="586"/>
      <c r="I1742" s="573"/>
      <c r="J1742" s="574"/>
      <c r="K1742" s="574"/>
      <c r="L1742" s="574"/>
      <c r="M1742" s="575"/>
      <c r="N1742" s="575"/>
      <c r="O1742" s="576"/>
      <c r="P1742" s="576"/>
      <c r="Q1742" s="576"/>
      <c r="R1742" s="576"/>
      <c r="S1742" s="575"/>
      <c r="T1742" s="575"/>
      <c r="U1742" s="575"/>
      <c r="V1742" s="575"/>
      <c r="W1742" s="575"/>
      <c r="X1742" s="575"/>
      <c r="Y1742" s="577"/>
      <c r="Z1742" s="578"/>
      <c r="AA1742" s="579"/>
      <c r="AC1742" s="581"/>
      <c r="AD1742" s="581"/>
      <c r="AE1742" s="584"/>
      <c r="AF1742" s="584"/>
      <c r="AG1742" s="584"/>
      <c r="AH1742" s="584"/>
      <c r="AI1742" s="584"/>
      <c r="AJ1742" s="584"/>
      <c r="AK1742" s="584"/>
      <c r="AL1742" s="584"/>
      <c r="AM1742" s="584"/>
      <c r="AN1742" s="584"/>
      <c r="AO1742" s="584"/>
      <c r="AP1742" s="584"/>
      <c r="AQ1742" s="584"/>
      <c r="AR1742" s="584"/>
    </row>
    <row r="1743" ht="15.75" customHeight="1">
      <c r="A1743" s="570"/>
      <c r="B1743" s="7"/>
      <c r="C1743" s="585"/>
      <c r="D1743" s="572"/>
      <c r="E1743" s="575"/>
      <c r="F1743" s="575"/>
      <c r="G1743" s="579"/>
      <c r="H1743" s="586"/>
      <c r="I1743" s="573"/>
      <c r="J1743" s="574"/>
      <c r="K1743" s="574"/>
      <c r="L1743" s="574"/>
      <c r="M1743" s="575"/>
      <c r="N1743" s="575"/>
      <c r="O1743" s="576"/>
      <c r="P1743" s="576"/>
      <c r="Q1743" s="576"/>
      <c r="R1743" s="576"/>
      <c r="S1743" s="575"/>
      <c r="T1743" s="575"/>
      <c r="U1743" s="575"/>
      <c r="V1743" s="575"/>
      <c r="W1743" s="575"/>
      <c r="X1743" s="575"/>
      <c r="Y1743" s="577"/>
      <c r="Z1743" s="578"/>
      <c r="AA1743" s="579"/>
      <c r="AC1743" s="581"/>
      <c r="AD1743" s="581"/>
      <c r="AE1743" s="584"/>
      <c r="AF1743" s="584"/>
      <c r="AG1743" s="584"/>
      <c r="AH1743" s="584"/>
      <c r="AI1743" s="584"/>
      <c r="AJ1743" s="584"/>
      <c r="AK1743" s="584"/>
      <c r="AL1743" s="584"/>
      <c r="AM1743" s="584"/>
      <c r="AN1743" s="584"/>
      <c r="AO1743" s="584"/>
      <c r="AP1743" s="584"/>
      <c r="AQ1743" s="584"/>
      <c r="AR1743" s="584"/>
    </row>
    <row r="1744" ht="15.75" customHeight="1">
      <c r="A1744" s="570"/>
      <c r="B1744" s="7"/>
      <c r="C1744" s="585"/>
      <c r="D1744" s="572"/>
      <c r="E1744" s="575"/>
      <c r="F1744" s="575"/>
      <c r="G1744" s="579"/>
      <c r="H1744" s="586"/>
      <c r="I1744" s="573"/>
      <c r="J1744" s="574"/>
      <c r="K1744" s="574"/>
      <c r="L1744" s="574"/>
      <c r="M1744" s="575"/>
      <c r="N1744" s="575"/>
      <c r="O1744" s="576"/>
      <c r="P1744" s="576"/>
      <c r="Q1744" s="576"/>
      <c r="R1744" s="576"/>
      <c r="S1744" s="575"/>
      <c r="T1744" s="575"/>
      <c r="U1744" s="575"/>
      <c r="V1744" s="575"/>
      <c r="W1744" s="575"/>
      <c r="X1744" s="575"/>
      <c r="Y1744" s="577"/>
      <c r="Z1744" s="578"/>
      <c r="AA1744" s="579"/>
      <c r="AC1744" s="581"/>
      <c r="AD1744" s="581"/>
      <c r="AE1744" s="584"/>
      <c r="AF1744" s="584"/>
      <c r="AG1744" s="584"/>
      <c r="AH1744" s="584"/>
      <c r="AI1744" s="584"/>
      <c r="AJ1744" s="584"/>
      <c r="AK1744" s="584"/>
      <c r="AL1744" s="584"/>
      <c r="AM1744" s="584"/>
      <c r="AN1744" s="584"/>
      <c r="AO1744" s="584"/>
      <c r="AP1744" s="584"/>
      <c r="AQ1744" s="584"/>
      <c r="AR1744" s="584"/>
    </row>
    <row r="1745" ht="15.75" customHeight="1">
      <c r="A1745" s="570"/>
      <c r="B1745" s="7"/>
      <c r="C1745" s="585"/>
      <c r="D1745" s="572"/>
      <c r="E1745" s="575"/>
      <c r="F1745" s="575"/>
      <c r="G1745" s="579"/>
      <c r="H1745" s="586"/>
      <c r="I1745" s="573"/>
      <c r="J1745" s="574"/>
      <c r="K1745" s="574"/>
      <c r="L1745" s="574"/>
      <c r="M1745" s="575"/>
      <c r="N1745" s="575"/>
      <c r="O1745" s="576"/>
      <c r="P1745" s="576"/>
      <c r="Q1745" s="576"/>
      <c r="R1745" s="576"/>
      <c r="S1745" s="575"/>
      <c r="T1745" s="575"/>
      <c r="U1745" s="575"/>
      <c r="V1745" s="575"/>
      <c r="W1745" s="575"/>
      <c r="X1745" s="575"/>
      <c r="Y1745" s="577"/>
      <c r="Z1745" s="578"/>
      <c r="AA1745" s="579"/>
      <c r="AC1745" s="581"/>
      <c r="AD1745" s="581"/>
      <c r="AE1745" s="584"/>
      <c r="AF1745" s="584"/>
      <c r="AG1745" s="584"/>
      <c r="AH1745" s="584"/>
      <c r="AI1745" s="584"/>
      <c r="AJ1745" s="584"/>
      <c r="AK1745" s="584"/>
      <c r="AL1745" s="584"/>
      <c r="AM1745" s="584"/>
      <c r="AN1745" s="584"/>
      <c r="AO1745" s="584"/>
      <c r="AP1745" s="584"/>
      <c r="AQ1745" s="584"/>
      <c r="AR1745" s="584"/>
    </row>
    <row r="1746" ht="15.75" customHeight="1">
      <c r="A1746" s="570"/>
      <c r="B1746" s="7"/>
      <c r="C1746" s="585"/>
      <c r="D1746" s="572"/>
      <c r="E1746" s="575"/>
      <c r="F1746" s="575"/>
      <c r="G1746" s="579"/>
      <c r="H1746" s="586"/>
      <c r="I1746" s="573"/>
      <c r="J1746" s="574"/>
      <c r="K1746" s="574"/>
      <c r="L1746" s="574"/>
      <c r="M1746" s="575"/>
      <c r="N1746" s="575"/>
      <c r="O1746" s="576"/>
      <c r="P1746" s="576"/>
      <c r="Q1746" s="576"/>
      <c r="R1746" s="576"/>
      <c r="S1746" s="575"/>
      <c r="T1746" s="575"/>
      <c r="U1746" s="575"/>
      <c r="V1746" s="575"/>
      <c r="W1746" s="575"/>
      <c r="X1746" s="575"/>
      <c r="Y1746" s="577"/>
      <c r="Z1746" s="578"/>
      <c r="AA1746" s="579"/>
      <c r="AC1746" s="581"/>
      <c r="AD1746" s="581"/>
      <c r="AE1746" s="584"/>
      <c r="AF1746" s="584"/>
      <c r="AG1746" s="584"/>
      <c r="AH1746" s="584"/>
      <c r="AI1746" s="584"/>
      <c r="AJ1746" s="584"/>
      <c r="AK1746" s="584"/>
      <c r="AL1746" s="584"/>
      <c r="AM1746" s="584"/>
      <c r="AN1746" s="584"/>
      <c r="AO1746" s="584"/>
      <c r="AP1746" s="584"/>
      <c r="AQ1746" s="584"/>
      <c r="AR1746" s="584"/>
    </row>
    <row r="1747" ht="15.75" customHeight="1">
      <c r="A1747" s="570"/>
      <c r="B1747" s="7"/>
      <c r="C1747" s="585"/>
      <c r="D1747" s="572"/>
      <c r="E1747" s="575"/>
      <c r="F1747" s="575"/>
      <c r="G1747" s="579"/>
      <c r="H1747" s="586"/>
      <c r="I1747" s="573"/>
      <c r="J1747" s="574"/>
      <c r="K1747" s="574"/>
      <c r="L1747" s="574"/>
      <c r="M1747" s="575"/>
      <c r="N1747" s="575"/>
      <c r="O1747" s="576"/>
      <c r="P1747" s="576"/>
      <c r="Q1747" s="576"/>
      <c r="R1747" s="576"/>
      <c r="S1747" s="575"/>
      <c r="T1747" s="575"/>
      <c r="U1747" s="575"/>
      <c r="V1747" s="575"/>
      <c r="W1747" s="575"/>
      <c r="X1747" s="575"/>
      <c r="Y1747" s="577"/>
      <c r="Z1747" s="578"/>
      <c r="AA1747" s="579"/>
      <c r="AC1747" s="581"/>
      <c r="AD1747" s="581"/>
      <c r="AE1747" s="584"/>
      <c r="AF1747" s="584"/>
      <c r="AG1747" s="584"/>
      <c r="AH1747" s="584"/>
      <c r="AI1747" s="584"/>
      <c r="AJ1747" s="584"/>
      <c r="AK1747" s="584"/>
      <c r="AL1747" s="584"/>
      <c r="AM1747" s="584"/>
      <c r="AN1747" s="584"/>
      <c r="AO1747" s="584"/>
      <c r="AP1747" s="584"/>
      <c r="AQ1747" s="584"/>
      <c r="AR1747" s="584"/>
    </row>
    <row r="1748" ht="15.75" customHeight="1">
      <c r="A1748" s="570"/>
      <c r="B1748" s="7"/>
      <c r="C1748" s="585"/>
      <c r="D1748" s="572"/>
      <c r="E1748" s="575"/>
      <c r="F1748" s="575"/>
      <c r="G1748" s="579"/>
      <c r="H1748" s="586"/>
      <c r="I1748" s="573"/>
      <c r="J1748" s="574"/>
      <c r="K1748" s="574"/>
      <c r="L1748" s="574"/>
      <c r="M1748" s="575"/>
      <c r="N1748" s="575"/>
      <c r="O1748" s="576"/>
      <c r="P1748" s="576"/>
      <c r="Q1748" s="576"/>
      <c r="R1748" s="576"/>
      <c r="S1748" s="575"/>
      <c r="T1748" s="575"/>
      <c r="U1748" s="575"/>
      <c r="V1748" s="575"/>
      <c r="W1748" s="575"/>
      <c r="X1748" s="575"/>
      <c r="Y1748" s="577"/>
      <c r="Z1748" s="578"/>
      <c r="AA1748" s="579"/>
      <c r="AC1748" s="581"/>
      <c r="AD1748" s="581"/>
      <c r="AE1748" s="584"/>
      <c r="AF1748" s="584"/>
      <c r="AG1748" s="584"/>
      <c r="AH1748" s="584"/>
      <c r="AI1748" s="584"/>
      <c r="AJ1748" s="584"/>
      <c r="AK1748" s="584"/>
      <c r="AL1748" s="584"/>
      <c r="AM1748" s="584"/>
      <c r="AN1748" s="584"/>
      <c r="AO1748" s="584"/>
      <c r="AP1748" s="584"/>
      <c r="AQ1748" s="584"/>
      <c r="AR1748" s="584"/>
    </row>
    <row r="1749" ht="15.75" customHeight="1">
      <c r="A1749" s="570"/>
      <c r="B1749" s="7"/>
      <c r="C1749" s="585"/>
      <c r="D1749" s="572"/>
      <c r="E1749" s="575"/>
      <c r="F1749" s="575"/>
      <c r="G1749" s="579"/>
      <c r="H1749" s="586"/>
      <c r="I1749" s="573"/>
      <c r="J1749" s="574"/>
      <c r="K1749" s="574"/>
      <c r="L1749" s="574"/>
      <c r="M1749" s="575"/>
      <c r="N1749" s="575"/>
      <c r="O1749" s="576"/>
      <c r="P1749" s="576"/>
      <c r="Q1749" s="576"/>
      <c r="R1749" s="576"/>
      <c r="S1749" s="575"/>
      <c r="T1749" s="575"/>
      <c r="U1749" s="575"/>
      <c r="V1749" s="575"/>
      <c r="W1749" s="575"/>
      <c r="X1749" s="575"/>
      <c r="Y1749" s="577"/>
      <c r="Z1749" s="578"/>
      <c r="AA1749" s="579"/>
      <c r="AC1749" s="581"/>
      <c r="AD1749" s="581"/>
      <c r="AE1749" s="584"/>
      <c r="AF1749" s="584"/>
      <c r="AG1749" s="584"/>
      <c r="AH1749" s="584"/>
      <c r="AI1749" s="584"/>
      <c r="AJ1749" s="584"/>
      <c r="AK1749" s="584"/>
      <c r="AL1749" s="584"/>
      <c r="AM1749" s="584"/>
      <c r="AN1749" s="584"/>
      <c r="AO1749" s="584"/>
      <c r="AP1749" s="584"/>
      <c r="AQ1749" s="584"/>
      <c r="AR1749" s="584"/>
    </row>
    <row r="1750" ht="15.75" customHeight="1">
      <c r="A1750" s="570"/>
      <c r="B1750" s="7"/>
      <c r="C1750" s="585"/>
      <c r="D1750" s="572"/>
      <c r="E1750" s="575"/>
      <c r="F1750" s="575"/>
      <c r="G1750" s="579"/>
      <c r="H1750" s="586"/>
      <c r="I1750" s="573"/>
      <c r="J1750" s="574"/>
      <c r="K1750" s="574"/>
      <c r="L1750" s="574"/>
      <c r="M1750" s="575"/>
      <c r="N1750" s="575"/>
      <c r="O1750" s="576"/>
      <c r="P1750" s="576"/>
      <c r="Q1750" s="576"/>
      <c r="R1750" s="576"/>
      <c r="S1750" s="575"/>
      <c r="T1750" s="575"/>
      <c r="U1750" s="575"/>
      <c r="V1750" s="575"/>
      <c r="W1750" s="575"/>
      <c r="X1750" s="575"/>
      <c r="Y1750" s="577"/>
      <c r="Z1750" s="578"/>
      <c r="AA1750" s="579"/>
      <c r="AC1750" s="581"/>
      <c r="AD1750" s="581"/>
      <c r="AE1750" s="584"/>
      <c r="AF1750" s="584"/>
      <c r="AG1750" s="584"/>
      <c r="AH1750" s="584"/>
      <c r="AI1750" s="584"/>
      <c r="AJ1750" s="584"/>
      <c r="AK1750" s="584"/>
      <c r="AL1750" s="584"/>
      <c r="AM1750" s="584"/>
      <c r="AN1750" s="584"/>
      <c r="AO1750" s="584"/>
      <c r="AP1750" s="584"/>
      <c r="AQ1750" s="584"/>
      <c r="AR1750" s="584"/>
    </row>
    <row r="1751" ht="15.75" customHeight="1">
      <c r="A1751" s="570"/>
      <c r="B1751" s="7"/>
      <c r="C1751" s="585"/>
      <c r="D1751" s="572"/>
      <c r="E1751" s="575"/>
      <c r="F1751" s="575"/>
      <c r="G1751" s="579"/>
      <c r="H1751" s="586"/>
      <c r="I1751" s="573"/>
      <c r="J1751" s="574"/>
      <c r="K1751" s="574"/>
      <c r="L1751" s="574"/>
      <c r="M1751" s="575"/>
      <c r="N1751" s="575"/>
      <c r="O1751" s="576"/>
      <c r="P1751" s="576"/>
      <c r="Q1751" s="576"/>
      <c r="R1751" s="576"/>
      <c r="S1751" s="575"/>
      <c r="T1751" s="575"/>
      <c r="U1751" s="575"/>
      <c r="V1751" s="575"/>
      <c r="W1751" s="575"/>
      <c r="X1751" s="575"/>
      <c r="Y1751" s="577"/>
      <c r="Z1751" s="578"/>
      <c r="AA1751" s="579"/>
      <c r="AC1751" s="581"/>
      <c r="AD1751" s="581"/>
      <c r="AE1751" s="584"/>
      <c r="AF1751" s="584"/>
      <c r="AG1751" s="584"/>
      <c r="AH1751" s="584"/>
      <c r="AI1751" s="584"/>
      <c r="AJ1751" s="584"/>
      <c r="AK1751" s="584"/>
      <c r="AL1751" s="584"/>
      <c r="AM1751" s="584"/>
      <c r="AN1751" s="584"/>
      <c r="AO1751" s="584"/>
      <c r="AP1751" s="584"/>
      <c r="AQ1751" s="584"/>
      <c r="AR1751" s="584"/>
    </row>
    <row r="1752" ht="15.75" customHeight="1">
      <c r="A1752" s="570"/>
      <c r="B1752" s="7"/>
      <c r="C1752" s="585"/>
      <c r="D1752" s="572"/>
      <c r="E1752" s="575"/>
      <c r="F1752" s="575"/>
      <c r="G1752" s="579"/>
      <c r="H1752" s="586"/>
      <c r="I1752" s="573"/>
      <c r="J1752" s="574"/>
      <c r="K1752" s="574"/>
      <c r="L1752" s="574"/>
      <c r="M1752" s="575"/>
      <c r="N1752" s="575"/>
      <c r="O1752" s="576"/>
      <c r="P1752" s="576"/>
      <c r="Q1752" s="576"/>
      <c r="R1752" s="576"/>
      <c r="S1752" s="575"/>
      <c r="T1752" s="575"/>
      <c r="U1752" s="575"/>
      <c r="V1752" s="575"/>
      <c r="W1752" s="575"/>
      <c r="X1752" s="575"/>
      <c r="Y1752" s="577"/>
      <c r="Z1752" s="578"/>
      <c r="AA1752" s="579"/>
      <c r="AC1752" s="581"/>
      <c r="AD1752" s="581"/>
      <c r="AE1752" s="584"/>
      <c r="AF1752" s="584"/>
      <c r="AG1752" s="584"/>
      <c r="AH1752" s="584"/>
      <c r="AI1752" s="584"/>
      <c r="AJ1752" s="584"/>
      <c r="AK1752" s="584"/>
      <c r="AL1752" s="584"/>
      <c r="AM1752" s="584"/>
      <c r="AN1752" s="584"/>
      <c r="AO1752" s="584"/>
      <c r="AP1752" s="584"/>
      <c r="AQ1752" s="584"/>
      <c r="AR1752" s="584"/>
    </row>
    <row r="1753" ht="15.75" customHeight="1">
      <c r="A1753" s="570"/>
      <c r="B1753" s="7"/>
      <c r="C1753" s="585"/>
      <c r="D1753" s="572"/>
      <c r="E1753" s="575"/>
      <c r="F1753" s="575"/>
      <c r="G1753" s="579"/>
      <c r="H1753" s="586"/>
      <c r="I1753" s="573"/>
      <c r="J1753" s="574"/>
      <c r="K1753" s="574"/>
      <c r="L1753" s="574"/>
      <c r="M1753" s="575"/>
      <c r="N1753" s="575"/>
      <c r="O1753" s="576"/>
      <c r="P1753" s="576"/>
      <c r="Q1753" s="576"/>
      <c r="R1753" s="576"/>
      <c r="S1753" s="575"/>
      <c r="T1753" s="575"/>
      <c r="U1753" s="575"/>
      <c r="V1753" s="575"/>
      <c r="W1753" s="575"/>
      <c r="X1753" s="575"/>
      <c r="Y1753" s="577"/>
      <c r="Z1753" s="578"/>
      <c r="AA1753" s="579"/>
      <c r="AC1753" s="581"/>
      <c r="AD1753" s="581"/>
      <c r="AE1753" s="584"/>
      <c r="AF1753" s="584"/>
      <c r="AG1753" s="584"/>
      <c r="AH1753" s="584"/>
      <c r="AI1753" s="584"/>
      <c r="AJ1753" s="584"/>
      <c r="AK1753" s="584"/>
      <c r="AL1753" s="584"/>
      <c r="AM1753" s="584"/>
      <c r="AN1753" s="584"/>
      <c r="AO1753" s="584"/>
      <c r="AP1753" s="584"/>
      <c r="AQ1753" s="584"/>
      <c r="AR1753" s="584"/>
    </row>
    <row r="1754" ht="15.75" customHeight="1">
      <c r="A1754" s="570"/>
      <c r="B1754" s="7"/>
      <c r="C1754" s="585"/>
      <c r="D1754" s="572"/>
      <c r="E1754" s="575"/>
      <c r="F1754" s="575"/>
      <c r="G1754" s="579"/>
      <c r="H1754" s="586"/>
      <c r="I1754" s="573"/>
      <c r="J1754" s="574"/>
      <c r="K1754" s="574"/>
      <c r="L1754" s="574"/>
      <c r="M1754" s="575"/>
      <c r="N1754" s="575"/>
      <c r="O1754" s="576"/>
      <c r="P1754" s="576"/>
      <c r="Q1754" s="576"/>
      <c r="R1754" s="576"/>
      <c r="S1754" s="575"/>
      <c r="T1754" s="575"/>
      <c r="U1754" s="575"/>
      <c r="V1754" s="575"/>
      <c r="W1754" s="575"/>
      <c r="X1754" s="575"/>
      <c r="Y1754" s="577"/>
      <c r="Z1754" s="578"/>
      <c r="AA1754" s="579"/>
      <c r="AC1754" s="581"/>
      <c r="AD1754" s="581"/>
      <c r="AE1754" s="584"/>
      <c r="AF1754" s="584"/>
      <c r="AG1754" s="584"/>
      <c r="AH1754" s="584"/>
      <c r="AI1754" s="584"/>
      <c r="AJ1754" s="584"/>
      <c r="AK1754" s="584"/>
      <c r="AL1754" s="584"/>
      <c r="AM1754" s="584"/>
      <c r="AN1754" s="584"/>
      <c r="AO1754" s="584"/>
      <c r="AP1754" s="584"/>
      <c r="AQ1754" s="584"/>
      <c r="AR1754" s="584"/>
    </row>
    <row r="1755" ht="15.75" customHeight="1">
      <c r="A1755" s="570"/>
      <c r="B1755" s="7"/>
      <c r="C1755" s="585"/>
      <c r="D1755" s="572"/>
      <c r="E1755" s="575"/>
      <c r="F1755" s="575"/>
      <c r="G1755" s="579"/>
      <c r="H1755" s="586"/>
      <c r="I1755" s="573"/>
      <c r="J1755" s="574"/>
      <c r="K1755" s="574"/>
      <c r="L1755" s="574"/>
      <c r="M1755" s="575"/>
      <c r="N1755" s="575"/>
      <c r="O1755" s="576"/>
      <c r="P1755" s="576"/>
      <c r="Q1755" s="576"/>
      <c r="R1755" s="576"/>
      <c r="S1755" s="575"/>
      <c r="T1755" s="575"/>
      <c r="U1755" s="575"/>
      <c r="V1755" s="575"/>
      <c r="W1755" s="575"/>
      <c r="X1755" s="575"/>
      <c r="Y1755" s="577"/>
      <c r="Z1755" s="578"/>
      <c r="AA1755" s="579"/>
      <c r="AC1755" s="581"/>
      <c r="AD1755" s="581"/>
      <c r="AE1755" s="584"/>
      <c r="AF1755" s="584"/>
      <c r="AG1755" s="584"/>
      <c r="AH1755" s="584"/>
      <c r="AI1755" s="584"/>
      <c r="AJ1755" s="584"/>
      <c r="AK1755" s="584"/>
      <c r="AL1755" s="584"/>
      <c r="AM1755" s="584"/>
      <c r="AN1755" s="584"/>
      <c r="AO1755" s="584"/>
      <c r="AP1755" s="584"/>
      <c r="AQ1755" s="584"/>
      <c r="AR1755" s="584"/>
    </row>
    <row r="1756" ht="15.75" customHeight="1">
      <c r="A1756" s="570"/>
      <c r="B1756" s="7"/>
      <c r="C1756" s="585"/>
      <c r="D1756" s="572"/>
      <c r="E1756" s="575"/>
      <c r="F1756" s="575"/>
      <c r="G1756" s="579"/>
      <c r="H1756" s="586"/>
      <c r="I1756" s="573"/>
      <c r="J1756" s="574"/>
      <c r="K1756" s="574"/>
      <c r="L1756" s="574"/>
      <c r="M1756" s="575"/>
      <c r="N1756" s="575"/>
      <c r="O1756" s="576"/>
      <c r="P1756" s="576"/>
      <c r="Q1756" s="576"/>
      <c r="R1756" s="576"/>
      <c r="S1756" s="575"/>
      <c r="T1756" s="575"/>
      <c r="U1756" s="575"/>
      <c r="V1756" s="575"/>
      <c r="W1756" s="575"/>
      <c r="X1756" s="575"/>
      <c r="Y1756" s="577"/>
      <c r="Z1756" s="578"/>
      <c r="AA1756" s="579"/>
      <c r="AC1756" s="581"/>
      <c r="AD1756" s="581"/>
      <c r="AE1756" s="584"/>
      <c r="AF1756" s="584"/>
      <c r="AG1756" s="584"/>
      <c r="AH1756" s="584"/>
      <c r="AI1756" s="584"/>
      <c r="AJ1756" s="584"/>
      <c r="AK1756" s="584"/>
      <c r="AL1756" s="584"/>
      <c r="AM1756" s="584"/>
      <c r="AN1756" s="584"/>
      <c r="AO1756" s="584"/>
      <c r="AP1756" s="584"/>
      <c r="AQ1756" s="584"/>
      <c r="AR1756" s="584"/>
    </row>
    <row r="1757" ht="15.75" customHeight="1">
      <c r="A1757" s="570"/>
      <c r="B1757" s="7"/>
      <c r="C1757" s="585"/>
      <c r="D1757" s="572"/>
      <c r="E1757" s="575"/>
      <c r="F1757" s="575"/>
      <c r="G1757" s="579"/>
      <c r="H1757" s="586"/>
      <c r="I1757" s="573"/>
      <c r="J1757" s="574"/>
      <c r="K1757" s="574"/>
      <c r="L1757" s="574"/>
      <c r="M1757" s="575"/>
      <c r="N1757" s="575"/>
      <c r="O1757" s="576"/>
      <c r="P1757" s="576"/>
      <c r="Q1757" s="576"/>
      <c r="R1757" s="576"/>
      <c r="S1757" s="575"/>
      <c r="T1757" s="575"/>
      <c r="U1757" s="575"/>
      <c r="V1757" s="575"/>
      <c r="W1757" s="575"/>
      <c r="X1757" s="575"/>
      <c r="Y1757" s="577"/>
      <c r="Z1757" s="578"/>
      <c r="AA1757" s="579"/>
      <c r="AC1757" s="581"/>
      <c r="AD1757" s="581"/>
      <c r="AE1757" s="584"/>
      <c r="AF1757" s="584"/>
      <c r="AG1757" s="584"/>
      <c r="AH1757" s="584"/>
      <c r="AI1757" s="584"/>
      <c r="AJ1757" s="584"/>
      <c r="AK1757" s="584"/>
      <c r="AL1757" s="584"/>
      <c r="AM1757" s="584"/>
      <c r="AN1757" s="584"/>
      <c r="AO1757" s="584"/>
      <c r="AP1757" s="584"/>
      <c r="AQ1757" s="584"/>
      <c r="AR1757" s="584"/>
    </row>
    <row r="1758" ht="15.75" customHeight="1">
      <c r="A1758" s="570"/>
      <c r="B1758" s="7"/>
      <c r="C1758" s="585"/>
      <c r="D1758" s="572"/>
      <c r="E1758" s="575"/>
      <c r="F1758" s="575"/>
      <c r="G1758" s="579"/>
      <c r="H1758" s="586"/>
      <c r="I1758" s="573"/>
      <c r="J1758" s="574"/>
      <c r="K1758" s="574"/>
      <c r="L1758" s="574"/>
      <c r="M1758" s="575"/>
      <c r="N1758" s="575"/>
      <c r="O1758" s="576"/>
      <c r="P1758" s="576"/>
      <c r="Q1758" s="576"/>
      <c r="R1758" s="576"/>
      <c r="S1758" s="575"/>
      <c r="T1758" s="575"/>
      <c r="U1758" s="575"/>
      <c r="V1758" s="575"/>
      <c r="W1758" s="575"/>
      <c r="X1758" s="575"/>
      <c r="Y1758" s="577"/>
      <c r="Z1758" s="578"/>
      <c r="AA1758" s="579"/>
      <c r="AC1758" s="581"/>
      <c r="AD1758" s="581"/>
      <c r="AE1758" s="584"/>
      <c r="AF1758" s="584"/>
      <c r="AG1758" s="584"/>
      <c r="AH1758" s="584"/>
      <c r="AI1758" s="584"/>
      <c r="AJ1758" s="584"/>
      <c r="AK1758" s="584"/>
      <c r="AL1758" s="584"/>
      <c r="AM1758" s="584"/>
      <c r="AN1758" s="584"/>
      <c r="AO1758" s="584"/>
      <c r="AP1758" s="584"/>
      <c r="AQ1758" s="584"/>
      <c r="AR1758" s="584"/>
    </row>
    <row r="1759" ht="15.75" customHeight="1">
      <c r="A1759" s="570"/>
      <c r="B1759" s="7"/>
      <c r="C1759" s="585"/>
      <c r="D1759" s="572"/>
      <c r="E1759" s="575"/>
      <c r="F1759" s="575"/>
      <c r="G1759" s="579"/>
      <c r="H1759" s="586"/>
      <c r="I1759" s="573"/>
      <c r="J1759" s="574"/>
      <c r="K1759" s="574"/>
      <c r="L1759" s="574"/>
      <c r="M1759" s="575"/>
      <c r="N1759" s="575"/>
      <c r="O1759" s="576"/>
      <c r="P1759" s="576"/>
      <c r="Q1759" s="576"/>
      <c r="R1759" s="576"/>
      <c r="S1759" s="575"/>
      <c r="T1759" s="575"/>
      <c r="U1759" s="575"/>
      <c r="V1759" s="575"/>
      <c r="W1759" s="575"/>
      <c r="X1759" s="575"/>
      <c r="Y1759" s="577"/>
      <c r="Z1759" s="578"/>
      <c r="AA1759" s="579"/>
      <c r="AC1759" s="581"/>
      <c r="AD1759" s="581"/>
      <c r="AE1759" s="584"/>
      <c r="AF1759" s="584"/>
      <c r="AG1759" s="584"/>
      <c r="AH1759" s="584"/>
      <c r="AI1759" s="584"/>
      <c r="AJ1759" s="584"/>
      <c r="AK1759" s="584"/>
      <c r="AL1759" s="584"/>
      <c r="AM1759" s="584"/>
      <c r="AN1759" s="584"/>
      <c r="AO1759" s="584"/>
      <c r="AP1759" s="584"/>
      <c r="AQ1759" s="584"/>
      <c r="AR1759" s="584"/>
    </row>
    <row r="1760" ht="15.75" customHeight="1">
      <c r="A1760" s="570"/>
      <c r="B1760" s="7"/>
      <c r="C1760" s="585"/>
      <c r="D1760" s="572"/>
      <c r="E1760" s="575"/>
      <c r="F1760" s="575"/>
      <c r="G1760" s="579"/>
      <c r="H1760" s="586"/>
      <c r="I1760" s="573"/>
      <c r="J1760" s="574"/>
      <c r="K1760" s="574"/>
      <c r="L1760" s="574"/>
      <c r="M1760" s="575"/>
      <c r="N1760" s="575"/>
      <c r="O1760" s="576"/>
      <c r="P1760" s="576"/>
      <c r="Q1760" s="576"/>
      <c r="R1760" s="576"/>
      <c r="S1760" s="575"/>
      <c r="T1760" s="575"/>
      <c r="U1760" s="575"/>
      <c r="V1760" s="575"/>
      <c r="W1760" s="575"/>
      <c r="X1760" s="575"/>
      <c r="Y1760" s="577"/>
      <c r="Z1760" s="578"/>
      <c r="AA1760" s="579"/>
      <c r="AC1760" s="581"/>
      <c r="AD1760" s="581"/>
      <c r="AE1760" s="584"/>
      <c r="AF1760" s="584"/>
      <c r="AG1760" s="584"/>
      <c r="AH1760" s="584"/>
      <c r="AI1760" s="584"/>
      <c r="AJ1760" s="584"/>
      <c r="AK1760" s="584"/>
      <c r="AL1760" s="584"/>
      <c r="AM1760" s="584"/>
      <c r="AN1760" s="584"/>
      <c r="AO1760" s="584"/>
      <c r="AP1760" s="584"/>
      <c r="AQ1760" s="584"/>
      <c r="AR1760" s="584"/>
    </row>
    <row r="1761" ht="15.75" customHeight="1">
      <c r="A1761" s="570"/>
      <c r="B1761" s="7"/>
      <c r="C1761" s="585"/>
      <c r="D1761" s="572"/>
      <c r="E1761" s="575"/>
      <c r="F1761" s="575"/>
      <c r="G1761" s="579"/>
      <c r="H1761" s="586"/>
      <c r="I1761" s="573"/>
      <c r="J1761" s="574"/>
      <c r="K1761" s="574"/>
      <c r="L1761" s="574"/>
      <c r="M1761" s="575"/>
      <c r="N1761" s="575"/>
      <c r="O1761" s="576"/>
      <c r="P1761" s="576"/>
      <c r="Q1761" s="576"/>
      <c r="R1761" s="576"/>
      <c r="S1761" s="575"/>
      <c r="T1761" s="575"/>
      <c r="U1761" s="575"/>
      <c r="V1761" s="575"/>
      <c r="W1761" s="575"/>
      <c r="X1761" s="575"/>
      <c r="Y1761" s="577"/>
      <c r="Z1761" s="578"/>
      <c r="AA1761" s="579"/>
      <c r="AC1761" s="581"/>
      <c r="AD1761" s="581"/>
      <c r="AE1761" s="584"/>
      <c r="AF1761" s="584"/>
      <c r="AG1761" s="584"/>
      <c r="AH1761" s="584"/>
      <c r="AI1761" s="584"/>
      <c r="AJ1761" s="584"/>
      <c r="AK1761" s="584"/>
      <c r="AL1761" s="584"/>
      <c r="AM1761" s="584"/>
      <c r="AN1761" s="584"/>
      <c r="AO1761" s="584"/>
      <c r="AP1761" s="584"/>
      <c r="AQ1761" s="584"/>
      <c r="AR1761" s="584"/>
    </row>
    <row r="1762" ht="15.75" customHeight="1">
      <c r="A1762" s="570"/>
      <c r="B1762" s="7"/>
      <c r="C1762" s="585"/>
      <c r="D1762" s="572"/>
      <c r="E1762" s="575"/>
      <c r="F1762" s="575"/>
      <c r="G1762" s="579"/>
      <c r="H1762" s="586"/>
      <c r="I1762" s="573"/>
      <c r="J1762" s="574"/>
      <c r="K1762" s="574"/>
      <c r="L1762" s="574"/>
      <c r="M1762" s="575"/>
      <c r="N1762" s="575"/>
      <c r="O1762" s="576"/>
      <c r="P1762" s="576"/>
      <c r="Q1762" s="576"/>
      <c r="R1762" s="576"/>
      <c r="S1762" s="575"/>
      <c r="T1762" s="575"/>
      <c r="U1762" s="575"/>
      <c r="V1762" s="575"/>
      <c r="W1762" s="575"/>
      <c r="X1762" s="575"/>
      <c r="Y1762" s="577"/>
      <c r="Z1762" s="578"/>
      <c r="AA1762" s="579"/>
      <c r="AC1762" s="581"/>
      <c r="AD1762" s="581"/>
      <c r="AE1762" s="584"/>
      <c r="AF1762" s="584"/>
      <c r="AG1762" s="584"/>
      <c r="AH1762" s="584"/>
      <c r="AI1762" s="584"/>
      <c r="AJ1762" s="584"/>
      <c r="AK1762" s="584"/>
      <c r="AL1762" s="584"/>
      <c r="AM1762" s="584"/>
      <c r="AN1762" s="584"/>
      <c r="AO1762" s="584"/>
      <c r="AP1762" s="584"/>
      <c r="AQ1762" s="584"/>
      <c r="AR1762" s="584"/>
    </row>
    <row r="1763" ht="15.75" customHeight="1">
      <c r="A1763" s="570"/>
      <c r="B1763" s="7"/>
      <c r="C1763" s="585"/>
      <c r="D1763" s="572"/>
      <c r="E1763" s="575"/>
      <c r="F1763" s="575"/>
      <c r="G1763" s="579"/>
      <c r="H1763" s="586"/>
      <c r="I1763" s="573"/>
      <c r="J1763" s="574"/>
      <c r="K1763" s="574"/>
      <c r="L1763" s="574"/>
      <c r="M1763" s="575"/>
      <c r="N1763" s="575"/>
      <c r="O1763" s="576"/>
      <c r="P1763" s="576"/>
      <c r="Q1763" s="576"/>
      <c r="R1763" s="576"/>
      <c r="S1763" s="575"/>
      <c r="T1763" s="575"/>
      <c r="U1763" s="575"/>
      <c r="V1763" s="575"/>
      <c r="W1763" s="575"/>
      <c r="X1763" s="575"/>
      <c r="Y1763" s="577"/>
      <c r="Z1763" s="578"/>
      <c r="AA1763" s="579"/>
      <c r="AC1763" s="581"/>
      <c r="AD1763" s="581"/>
      <c r="AE1763" s="584"/>
      <c r="AF1763" s="584"/>
      <c r="AG1763" s="584"/>
      <c r="AH1763" s="584"/>
      <c r="AI1763" s="584"/>
      <c r="AJ1763" s="584"/>
      <c r="AK1763" s="584"/>
      <c r="AL1763" s="584"/>
      <c r="AM1763" s="584"/>
      <c r="AN1763" s="584"/>
      <c r="AO1763" s="584"/>
      <c r="AP1763" s="584"/>
      <c r="AQ1763" s="584"/>
      <c r="AR1763" s="584"/>
    </row>
    <row r="1764" ht="15.75" customHeight="1">
      <c r="A1764" s="570"/>
      <c r="B1764" s="7"/>
      <c r="C1764" s="585"/>
      <c r="D1764" s="572"/>
      <c r="E1764" s="575"/>
      <c r="F1764" s="575"/>
      <c r="G1764" s="579"/>
      <c r="H1764" s="586"/>
      <c r="I1764" s="573"/>
      <c r="J1764" s="574"/>
      <c r="K1764" s="574"/>
      <c r="L1764" s="574"/>
      <c r="M1764" s="575"/>
      <c r="N1764" s="575"/>
      <c r="O1764" s="576"/>
      <c r="P1764" s="576"/>
      <c r="Q1764" s="576"/>
      <c r="R1764" s="576"/>
      <c r="S1764" s="575"/>
      <c r="T1764" s="575"/>
      <c r="U1764" s="575"/>
      <c r="V1764" s="575"/>
      <c r="W1764" s="575"/>
      <c r="X1764" s="575"/>
      <c r="Y1764" s="577"/>
      <c r="Z1764" s="578"/>
      <c r="AA1764" s="579"/>
      <c r="AC1764" s="581"/>
      <c r="AD1764" s="581"/>
      <c r="AE1764" s="584"/>
      <c r="AF1764" s="584"/>
      <c r="AG1764" s="584"/>
      <c r="AH1764" s="584"/>
      <c r="AI1764" s="584"/>
      <c r="AJ1764" s="584"/>
      <c r="AK1764" s="584"/>
      <c r="AL1764" s="584"/>
      <c r="AM1764" s="584"/>
      <c r="AN1764" s="584"/>
      <c r="AO1764" s="584"/>
      <c r="AP1764" s="584"/>
      <c r="AQ1764" s="584"/>
      <c r="AR1764" s="584"/>
    </row>
    <row r="1765" ht="15.75" customHeight="1">
      <c r="A1765" s="570"/>
      <c r="B1765" s="7"/>
      <c r="C1765" s="585"/>
      <c r="D1765" s="572"/>
      <c r="E1765" s="575"/>
      <c r="F1765" s="575"/>
      <c r="G1765" s="579"/>
      <c r="H1765" s="586"/>
      <c r="I1765" s="573"/>
      <c r="J1765" s="574"/>
      <c r="K1765" s="574"/>
      <c r="L1765" s="574"/>
      <c r="M1765" s="575"/>
      <c r="N1765" s="575"/>
      <c r="O1765" s="576"/>
      <c r="P1765" s="576"/>
      <c r="Q1765" s="576"/>
      <c r="R1765" s="576"/>
      <c r="S1765" s="575"/>
      <c r="T1765" s="575"/>
      <c r="U1765" s="575"/>
      <c r="V1765" s="575"/>
      <c r="W1765" s="575"/>
      <c r="X1765" s="575"/>
      <c r="Y1765" s="577"/>
      <c r="Z1765" s="578"/>
      <c r="AA1765" s="579"/>
      <c r="AC1765" s="581"/>
      <c r="AD1765" s="581"/>
      <c r="AE1765" s="584"/>
      <c r="AF1765" s="584"/>
      <c r="AG1765" s="584"/>
      <c r="AH1765" s="584"/>
      <c r="AI1765" s="584"/>
      <c r="AJ1765" s="584"/>
      <c r="AK1765" s="584"/>
      <c r="AL1765" s="584"/>
      <c r="AM1765" s="584"/>
      <c r="AN1765" s="584"/>
      <c r="AO1765" s="584"/>
      <c r="AP1765" s="584"/>
      <c r="AQ1765" s="584"/>
      <c r="AR1765" s="584"/>
    </row>
    <row r="1766" ht="15.75" customHeight="1">
      <c r="A1766" s="570"/>
      <c r="B1766" s="7"/>
      <c r="C1766" s="585"/>
      <c r="D1766" s="572"/>
      <c r="E1766" s="575"/>
      <c r="F1766" s="575"/>
      <c r="G1766" s="579"/>
      <c r="H1766" s="586"/>
      <c r="I1766" s="573"/>
      <c r="J1766" s="574"/>
      <c r="K1766" s="574"/>
      <c r="L1766" s="574"/>
      <c r="M1766" s="575"/>
      <c r="N1766" s="575"/>
      <c r="O1766" s="576"/>
      <c r="P1766" s="576"/>
      <c r="Q1766" s="576"/>
      <c r="R1766" s="576"/>
      <c r="S1766" s="575"/>
      <c r="T1766" s="575"/>
      <c r="U1766" s="575"/>
      <c r="V1766" s="575"/>
      <c r="W1766" s="575"/>
      <c r="X1766" s="575"/>
      <c r="Y1766" s="577"/>
      <c r="Z1766" s="578"/>
      <c r="AA1766" s="579"/>
      <c r="AC1766" s="581"/>
      <c r="AD1766" s="581"/>
      <c r="AE1766" s="584"/>
      <c r="AF1766" s="584"/>
      <c r="AG1766" s="584"/>
      <c r="AH1766" s="584"/>
      <c r="AI1766" s="584"/>
      <c r="AJ1766" s="584"/>
      <c r="AK1766" s="584"/>
      <c r="AL1766" s="584"/>
      <c r="AM1766" s="584"/>
      <c r="AN1766" s="584"/>
      <c r="AO1766" s="584"/>
      <c r="AP1766" s="584"/>
      <c r="AQ1766" s="584"/>
      <c r="AR1766" s="584"/>
    </row>
    <row r="1767" ht="15.75" customHeight="1">
      <c r="A1767" s="570"/>
      <c r="B1767" s="7"/>
      <c r="C1767" s="585"/>
      <c r="D1767" s="572"/>
      <c r="E1767" s="575"/>
      <c r="F1767" s="575"/>
      <c r="G1767" s="579"/>
      <c r="H1767" s="586"/>
      <c r="I1767" s="573"/>
      <c r="J1767" s="574"/>
      <c r="K1767" s="574"/>
      <c r="L1767" s="574"/>
      <c r="M1767" s="575"/>
      <c r="N1767" s="575"/>
      <c r="O1767" s="576"/>
      <c r="P1767" s="576"/>
      <c r="Q1767" s="576"/>
      <c r="R1767" s="576"/>
      <c r="S1767" s="575"/>
      <c r="T1767" s="575"/>
      <c r="U1767" s="575"/>
      <c r="V1767" s="575"/>
      <c r="W1767" s="575"/>
      <c r="X1767" s="575"/>
      <c r="Y1767" s="577"/>
      <c r="Z1767" s="578"/>
      <c r="AA1767" s="579"/>
      <c r="AC1767" s="581"/>
      <c r="AD1767" s="581"/>
      <c r="AE1767" s="584"/>
      <c r="AF1767" s="584"/>
      <c r="AG1767" s="584"/>
      <c r="AH1767" s="584"/>
      <c r="AI1767" s="584"/>
      <c r="AJ1767" s="584"/>
      <c r="AK1767" s="584"/>
      <c r="AL1767" s="584"/>
      <c r="AM1767" s="584"/>
      <c r="AN1767" s="584"/>
      <c r="AO1767" s="584"/>
      <c r="AP1767" s="584"/>
      <c r="AQ1767" s="584"/>
      <c r="AR1767" s="584"/>
    </row>
    <row r="1768" ht="15.75" customHeight="1">
      <c r="A1768" s="570"/>
      <c r="B1768" s="7"/>
      <c r="C1768" s="585"/>
      <c r="D1768" s="572"/>
      <c r="E1768" s="575"/>
      <c r="F1768" s="575"/>
      <c r="G1768" s="579"/>
      <c r="H1768" s="586"/>
      <c r="I1768" s="573"/>
      <c r="J1768" s="574"/>
      <c r="K1768" s="574"/>
      <c r="L1768" s="574"/>
      <c r="M1768" s="575"/>
      <c r="N1768" s="575"/>
      <c r="O1768" s="576"/>
      <c r="P1768" s="576"/>
      <c r="Q1768" s="576"/>
      <c r="R1768" s="576"/>
      <c r="S1768" s="575"/>
      <c r="T1768" s="575"/>
      <c r="U1768" s="575"/>
      <c r="V1768" s="575"/>
      <c r="W1768" s="575"/>
      <c r="X1768" s="575"/>
      <c r="Y1768" s="577"/>
      <c r="Z1768" s="578"/>
      <c r="AA1768" s="579"/>
      <c r="AC1768" s="581"/>
      <c r="AD1768" s="581"/>
      <c r="AE1768" s="584"/>
      <c r="AF1768" s="584"/>
      <c r="AG1768" s="584"/>
      <c r="AH1768" s="584"/>
      <c r="AI1768" s="584"/>
      <c r="AJ1768" s="584"/>
      <c r="AK1768" s="584"/>
      <c r="AL1768" s="584"/>
      <c r="AM1768" s="584"/>
      <c r="AN1768" s="584"/>
      <c r="AO1768" s="584"/>
      <c r="AP1768" s="584"/>
      <c r="AQ1768" s="584"/>
      <c r="AR1768" s="584"/>
    </row>
    <row r="1769" ht="15.75" customHeight="1">
      <c r="A1769" s="570"/>
      <c r="B1769" s="7"/>
      <c r="C1769" s="585"/>
      <c r="D1769" s="572"/>
      <c r="E1769" s="575"/>
      <c r="F1769" s="575"/>
      <c r="G1769" s="579"/>
      <c r="H1769" s="586"/>
      <c r="I1769" s="573"/>
      <c r="J1769" s="574"/>
      <c r="K1769" s="574"/>
      <c r="L1769" s="574"/>
      <c r="M1769" s="575"/>
      <c r="N1769" s="575"/>
      <c r="O1769" s="576"/>
      <c r="P1769" s="576"/>
      <c r="Q1769" s="576"/>
      <c r="R1769" s="576"/>
      <c r="S1769" s="575"/>
      <c r="T1769" s="575"/>
      <c r="U1769" s="575"/>
      <c r="V1769" s="575"/>
      <c r="W1769" s="575"/>
      <c r="X1769" s="575"/>
      <c r="Y1769" s="577"/>
      <c r="Z1769" s="578"/>
      <c r="AA1769" s="579"/>
      <c r="AC1769" s="581"/>
      <c r="AD1769" s="581"/>
      <c r="AE1769" s="584"/>
      <c r="AF1769" s="584"/>
      <c r="AG1769" s="584"/>
      <c r="AH1769" s="584"/>
      <c r="AI1769" s="584"/>
      <c r="AJ1769" s="584"/>
      <c r="AK1769" s="584"/>
      <c r="AL1769" s="584"/>
      <c r="AM1769" s="584"/>
      <c r="AN1769" s="584"/>
      <c r="AO1769" s="584"/>
      <c r="AP1769" s="584"/>
      <c r="AQ1769" s="584"/>
      <c r="AR1769" s="584"/>
    </row>
    <row r="1770" ht="15.75" customHeight="1">
      <c r="A1770" s="570"/>
      <c r="B1770" s="7"/>
      <c r="C1770" s="585"/>
      <c r="D1770" s="572"/>
      <c r="E1770" s="575"/>
      <c r="F1770" s="575"/>
      <c r="G1770" s="579"/>
      <c r="H1770" s="586"/>
      <c r="I1770" s="573"/>
      <c r="J1770" s="574"/>
      <c r="K1770" s="574"/>
      <c r="L1770" s="574"/>
      <c r="M1770" s="575"/>
      <c r="N1770" s="575"/>
      <c r="O1770" s="576"/>
      <c r="P1770" s="576"/>
      <c r="Q1770" s="576"/>
      <c r="R1770" s="576"/>
      <c r="S1770" s="575"/>
      <c r="T1770" s="575"/>
      <c r="U1770" s="575"/>
      <c r="V1770" s="575"/>
      <c r="W1770" s="575"/>
      <c r="X1770" s="575"/>
      <c r="Y1770" s="577"/>
      <c r="Z1770" s="578"/>
      <c r="AA1770" s="579"/>
      <c r="AC1770" s="581"/>
      <c r="AD1770" s="581"/>
      <c r="AE1770" s="584"/>
      <c r="AF1770" s="584"/>
      <c r="AG1770" s="584"/>
      <c r="AH1770" s="584"/>
      <c r="AI1770" s="584"/>
      <c r="AJ1770" s="584"/>
      <c r="AK1770" s="584"/>
      <c r="AL1770" s="584"/>
      <c r="AM1770" s="584"/>
      <c r="AN1770" s="584"/>
      <c r="AO1770" s="584"/>
      <c r="AP1770" s="584"/>
      <c r="AQ1770" s="584"/>
      <c r="AR1770" s="584"/>
    </row>
    <row r="1771" ht="15.75" customHeight="1">
      <c r="A1771" s="570"/>
      <c r="B1771" s="7"/>
      <c r="C1771" s="585"/>
      <c r="D1771" s="572"/>
      <c r="E1771" s="575"/>
      <c r="F1771" s="575"/>
      <c r="G1771" s="579"/>
      <c r="H1771" s="586"/>
      <c r="I1771" s="573"/>
      <c r="J1771" s="574"/>
      <c r="K1771" s="574"/>
      <c r="L1771" s="574"/>
      <c r="M1771" s="575"/>
      <c r="N1771" s="575"/>
      <c r="O1771" s="576"/>
      <c r="P1771" s="576"/>
      <c r="Q1771" s="576"/>
      <c r="R1771" s="576"/>
      <c r="S1771" s="575"/>
      <c r="T1771" s="575"/>
      <c r="U1771" s="575"/>
      <c r="V1771" s="575"/>
      <c r="W1771" s="575"/>
      <c r="X1771" s="575"/>
      <c r="Y1771" s="577"/>
      <c r="Z1771" s="578"/>
      <c r="AA1771" s="579"/>
      <c r="AC1771" s="581"/>
      <c r="AD1771" s="581"/>
      <c r="AE1771" s="584"/>
      <c r="AF1771" s="584"/>
      <c r="AG1771" s="584"/>
      <c r="AH1771" s="584"/>
      <c r="AI1771" s="584"/>
      <c r="AJ1771" s="584"/>
      <c r="AK1771" s="584"/>
      <c r="AL1771" s="584"/>
      <c r="AM1771" s="584"/>
      <c r="AN1771" s="584"/>
      <c r="AO1771" s="584"/>
      <c r="AP1771" s="584"/>
      <c r="AQ1771" s="584"/>
      <c r="AR1771" s="584"/>
    </row>
    <row r="1772" ht="15.75" customHeight="1">
      <c r="A1772" s="570"/>
      <c r="B1772" s="7"/>
      <c r="C1772" s="585"/>
      <c r="D1772" s="572"/>
      <c r="E1772" s="575"/>
      <c r="F1772" s="575"/>
      <c r="G1772" s="579"/>
      <c r="H1772" s="586"/>
      <c r="I1772" s="573"/>
      <c r="J1772" s="574"/>
      <c r="K1772" s="574"/>
      <c r="L1772" s="574"/>
      <c r="M1772" s="575"/>
      <c r="N1772" s="575"/>
      <c r="O1772" s="576"/>
      <c r="P1772" s="576"/>
      <c r="Q1772" s="576"/>
      <c r="R1772" s="576"/>
      <c r="S1772" s="575"/>
      <c r="T1772" s="575"/>
      <c r="U1772" s="575"/>
      <c r="V1772" s="575"/>
      <c r="W1772" s="575"/>
      <c r="X1772" s="575"/>
      <c r="Y1772" s="577"/>
      <c r="Z1772" s="578"/>
      <c r="AA1772" s="579"/>
      <c r="AC1772" s="581"/>
      <c r="AD1772" s="581"/>
      <c r="AE1772" s="584"/>
      <c r="AF1772" s="584"/>
      <c r="AG1772" s="584"/>
      <c r="AH1772" s="584"/>
      <c r="AI1772" s="584"/>
      <c r="AJ1772" s="584"/>
      <c r="AK1772" s="584"/>
      <c r="AL1772" s="584"/>
      <c r="AM1772" s="584"/>
      <c r="AN1772" s="584"/>
      <c r="AO1772" s="584"/>
      <c r="AP1772" s="584"/>
      <c r="AQ1772" s="584"/>
      <c r="AR1772" s="584"/>
    </row>
    <row r="1773" ht="15.75" customHeight="1">
      <c r="A1773" s="570"/>
      <c r="B1773" s="7"/>
      <c r="C1773" s="585"/>
      <c r="D1773" s="572"/>
      <c r="E1773" s="575"/>
      <c r="F1773" s="575"/>
      <c r="G1773" s="579"/>
      <c r="H1773" s="586"/>
      <c r="I1773" s="573"/>
      <c r="J1773" s="574"/>
      <c r="K1773" s="574"/>
      <c r="L1773" s="574"/>
      <c r="M1773" s="575"/>
      <c r="N1773" s="575"/>
      <c r="O1773" s="576"/>
      <c r="P1773" s="576"/>
      <c r="Q1773" s="576"/>
      <c r="R1773" s="576"/>
      <c r="S1773" s="575"/>
      <c r="T1773" s="575"/>
      <c r="U1773" s="575"/>
      <c r="V1773" s="575"/>
      <c r="W1773" s="575"/>
      <c r="X1773" s="575"/>
      <c r="Y1773" s="577"/>
      <c r="Z1773" s="578"/>
      <c r="AA1773" s="579"/>
      <c r="AC1773" s="581"/>
      <c r="AD1773" s="581"/>
      <c r="AE1773" s="584"/>
      <c r="AF1773" s="584"/>
      <c r="AG1773" s="584"/>
      <c r="AH1773" s="584"/>
      <c r="AI1773" s="584"/>
      <c r="AJ1773" s="584"/>
      <c r="AK1773" s="584"/>
      <c r="AL1773" s="584"/>
      <c r="AM1773" s="584"/>
      <c r="AN1773" s="584"/>
      <c r="AO1773" s="584"/>
      <c r="AP1773" s="584"/>
      <c r="AQ1773" s="584"/>
      <c r="AR1773" s="584"/>
    </row>
    <row r="1774" ht="15.75" customHeight="1">
      <c r="A1774" s="570"/>
      <c r="B1774" s="7"/>
      <c r="C1774" s="585"/>
      <c r="D1774" s="572"/>
      <c r="E1774" s="575"/>
      <c r="F1774" s="575"/>
      <c r="G1774" s="579"/>
      <c r="H1774" s="586"/>
      <c r="I1774" s="573"/>
      <c r="J1774" s="574"/>
      <c r="K1774" s="574"/>
      <c r="L1774" s="574"/>
      <c r="M1774" s="575"/>
      <c r="N1774" s="575"/>
      <c r="O1774" s="576"/>
      <c r="P1774" s="576"/>
      <c r="Q1774" s="576"/>
      <c r="R1774" s="576"/>
      <c r="S1774" s="575"/>
      <c r="T1774" s="575"/>
      <c r="U1774" s="575"/>
      <c r="V1774" s="575"/>
      <c r="W1774" s="575"/>
      <c r="X1774" s="575"/>
      <c r="Y1774" s="577"/>
      <c r="Z1774" s="578"/>
      <c r="AA1774" s="579"/>
      <c r="AC1774" s="581"/>
      <c r="AD1774" s="581"/>
      <c r="AE1774" s="584"/>
      <c r="AF1774" s="584"/>
      <c r="AG1774" s="584"/>
      <c r="AH1774" s="584"/>
      <c r="AI1774" s="584"/>
      <c r="AJ1774" s="584"/>
      <c r="AK1774" s="584"/>
      <c r="AL1774" s="584"/>
      <c r="AM1774" s="584"/>
      <c r="AN1774" s="584"/>
      <c r="AO1774" s="584"/>
      <c r="AP1774" s="584"/>
      <c r="AQ1774" s="584"/>
      <c r="AR1774" s="584"/>
    </row>
    <row r="1775" ht="15.75" customHeight="1">
      <c r="A1775" s="570"/>
      <c r="B1775" s="7"/>
      <c r="C1775" s="585"/>
      <c r="D1775" s="572"/>
      <c r="E1775" s="575"/>
      <c r="F1775" s="575"/>
      <c r="G1775" s="579"/>
      <c r="H1775" s="586"/>
      <c r="I1775" s="573"/>
      <c r="J1775" s="574"/>
      <c r="K1775" s="574"/>
      <c r="L1775" s="574"/>
      <c r="M1775" s="575"/>
      <c r="N1775" s="575"/>
      <c r="O1775" s="576"/>
      <c r="P1775" s="576"/>
      <c r="Q1775" s="576"/>
      <c r="R1775" s="576"/>
      <c r="S1775" s="575"/>
      <c r="T1775" s="575"/>
      <c r="U1775" s="575"/>
      <c r="V1775" s="575"/>
      <c r="W1775" s="575"/>
      <c r="X1775" s="575"/>
      <c r="Y1775" s="577"/>
      <c r="Z1775" s="578"/>
      <c r="AA1775" s="579"/>
      <c r="AC1775" s="581"/>
      <c r="AD1775" s="581"/>
      <c r="AE1775" s="584"/>
      <c r="AF1775" s="584"/>
      <c r="AG1775" s="584"/>
      <c r="AH1775" s="584"/>
      <c r="AI1775" s="584"/>
      <c r="AJ1775" s="584"/>
      <c r="AK1775" s="584"/>
      <c r="AL1775" s="584"/>
      <c r="AM1775" s="584"/>
      <c r="AN1775" s="584"/>
      <c r="AO1775" s="584"/>
      <c r="AP1775" s="584"/>
      <c r="AQ1775" s="584"/>
      <c r="AR1775" s="584"/>
    </row>
    <row r="1776" ht="15.75" customHeight="1">
      <c r="A1776" s="570"/>
      <c r="B1776" s="7"/>
      <c r="C1776" s="585"/>
      <c r="D1776" s="572"/>
      <c r="E1776" s="575"/>
      <c r="F1776" s="575"/>
      <c r="G1776" s="579"/>
      <c r="H1776" s="586"/>
      <c r="I1776" s="573"/>
      <c r="J1776" s="574"/>
      <c r="K1776" s="574"/>
      <c r="L1776" s="574"/>
      <c r="M1776" s="575"/>
      <c r="N1776" s="575"/>
      <c r="O1776" s="576"/>
      <c r="P1776" s="576"/>
      <c r="Q1776" s="576"/>
      <c r="R1776" s="576"/>
      <c r="S1776" s="575"/>
      <c r="T1776" s="575"/>
      <c r="U1776" s="575"/>
      <c r="V1776" s="575"/>
      <c r="W1776" s="575"/>
      <c r="X1776" s="575"/>
      <c r="Y1776" s="577"/>
      <c r="Z1776" s="578"/>
      <c r="AA1776" s="579"/>
      <c r="AC1776" s="581"/>
      <c r="AD1776" s="581"/>
      <c r="AE1776" s="584"/>
      <c r="AF1776" s="584"/>
      <c r="AG1776" s="584"/>
      <c r="AH1776" s="584"/>
      <c r="AI1776" s="584"/>
      <c r="AJ1776" s="584"/>
      <c r="AK1776" s="584"/>
      <c r="AL1776" s="584"/>
      <c r="AM1776" s="584"/>
      <c r="AN1776" s="584"/>
      <c r="AO1776" s="584"/>
      <c r="AP1776" s="584"/>
      <c r="AQ1776" s="584"/>
      <c r="AR1776" s="584"/>
    </row>
    <row r="1777" ht="15.75" customHeight="1">
      <c r="A1777" s="570"/>
      <c r="B1777" s="7"/>
      <c r="C1777" s="585"/>
      <c r="D1777" s="572"/>
      <c r="E1777" s="575"/>
      <c r="F1777" s="575"/>
      <c r="G1777" s="579"/>
      <c r="H1777" s="586"/>
      <c r="I1777" s="573"/>
      <c r="J1777" s="574"/>
      <c r="K1777" s="574"/>
      <c r="L1777" s="574"/>
      <c r="M1777" s="575"/>
      <c r="N1777" s="575"/>
      <c r="O1777" s="576"/>
      <c r="P1777" s="576"/>
      <c r="Q1777" s="576"/>
      <c r="R1777" s="576"/>
      <c r="S1777" s="575"/>
      <c r="T1777" s="575"/>
      <c r="U1777" s="575"/>
      <c r="V1777" s="575"/>
      <c r="W1777" s="575"/>
      <c r="X1777" s="575"/>
      <c r="Y1777" s="577"/>
      <c r="Z1777" s="578"/>
      <c r="AA1777" s="579"/>
      <c r="AC1777" s="581"/>
      <c r="AD1777" s="581"/>
      <c r="AE1777" s="584"/>
      <c r="AF1777" s="584"/>
      <c r="AG1777" s="584"/>
      <c r="AH1777" s="584"/>
      <c r="AI1777" s="584"/>
      <c r="AJ1777" s="584"/>
      <c r="AK1777" s="584"/>
      <c r="AL1777" s="584"/>
      <c r="AM1777" s="584"/>
      <c r="AN1777" s="584"/>
      <c r="AO1777" s="584"/>
      <c r="AP1777" s="584"/>
      <c r="AQ1777" s="584"/>
      <c r="AR1777" s="584"/>
    </row>
    <row r="1778" ht="15.75" customHeight="1">
      <c r="A1778" s="570"/>
      <c r="B1778" s="7"/>
      <c r="C1778" s="585"/>
      <c r="D1778" s="572"/>
      <c r="E1778" s="575"/>
      <c r="F1778" s="575"/>
      <c r="G1778" s="579"/>
      <c r="H1778" s="586"/>
      <c r="I1778" s="573"/>
      <c r="J1778" s="574"/>
      <c r="K1778" s="574"/>
      <c r="L1778" s="574"/>
      <c r="M1778" s="575"/>
      <c r="N1778" s="575"/>
      <c r="O1778" s="576"/>
      <c r="P1778" s="576"/>
      <c r="Q1778" s="576"/>
      <c r="R1778" s="576"/>
      <c r="S1778" s="575"/>
      <c r="T1778" s="575"/>
      <c r="U1778" s="575"/>
      <c r="V1778" s="575"/>
      <c r="W1778" s="575"/>
      <c r="X1778" s="575"/>
      <c r="Y1778" s="577"/>
      <c r="Z1778" s="578"/>
      <c r="AA1778" s="579"/>
      <c r="AC1778" s="581"/>
      <c r="AD1778" s="581"/>
      <c r="AE1778" s="584"/>
      <c r="AF1778" s="584"/>
      <c r="AG1778" s="584"/>
      <c r="AH1778" s="584"/>
      <c r="AI1778" s="584"/>
      <c r="AJ1778" s="584"/>
      <c r="AK1778" s="584"/>
      <c r="AL1778" s="584"/>
      <c r="AM1778" s="584"/>
      <c r="AN1778" s="584"/>
      <c r="AO1778" s="584"/>
      <c r="AP1778" s="584"/>
      <c r="AQ1778" s="584"/>
      <c r="AR1778" s="584"/>
    </row>
    <row r="1779" ht="15.75" customHeight="1">
      <c r="A1779" s="570"/>
      <c r="B1779" s="7"/>
      <c r="C1779" s="585"/>
      <c r="D1779" s="572"/>
      <c r="E1779" s="575"/>
      <c r="F1779" s="575"/>
      <c r="G1779" s="579"/>
      <c r="H1779" s="586"/>
      <c r="I1779" s="573"/>
      <c r="J1779" s="574"/>
      <c r="K1779" s="574"/>
      <c r="L1779" s="574"/>
      <c r="M1779" s="575"/>
      <c r="N1779" s="575"/>
      <c r="O1779" s="576"/>
      <c r="P1779" s="576"/>
      <c r="Q1779" s="576"/>
      <c r="R1779" s="576"/>
      <c r="S1779" s="575"/>
      <c r="T1779" s="575"/>
      <c r="U1779" s="575"/>
      <c r="V1779" s="575"/>
      <c r="W1779" s="575"/>
      <c r="X1779" s="575"/>
      <c r="Y1779" s="577"/>
      <c r="Z1779" s="578"/>
      <c r="AA1779" s="579"/>
      <c r="AC1779" s="581"/>
      <c r="AD1779" s="581"/>
      <c r="AE1779" s="584"/>
      <c r="AF1779" s="584"/>
      <c r="AG1779" s="584"/>
      <c r="AH1779" s="584"/>
      <c r="AI1779" s="584"/>
      <c r="AJ1779" s="584"/>
      <c r="AK1779" s="584"/>
      <c r="AL1779" s="584"/>
      <c r="AM1779" s="584"/>
      <c r="AN1779" s="584"/>
      <c r="AO1779" s="584"/>
      <c r="AP1779" s="584"/>
      <c r="AQ1779" s="584"/>
      <c r="AR1779" s="584"/>
    </row>
    <row r="1780" ht="15.75" customHeight="1">
      <c r="A1780" s="570"/>
      <c r="B1780" s="7"/>
      <c r="C1780" s="585"/>
      <c r="D1780" s="572"/>
      <c r="E1780" s="575"/>
      <c r="F1780" s="575"/>
      <c r="G1780" s="579"/>
      <c r="H1780" s="586"/>
      <c r="I1780" s="573"/>
      <c r="J1780" s="574"/>
      <c r="K1780" s="574"/>
      <c r="L1780" s="574"/>
      <c r="M1780" s="575"/>
      <c r="N1780" s="575"/>
      <c r="O1780" s="576"/>
      <c r="P1780" s="576"/>
      <c r="Q1780" s="576"/>
      <c r="R1780" s="576"/>
      <c r="S1780" s="575"/>
      <c r="T1780" s="575"/>
      <c r="U1780" s="575"/>
      <c r="V1780" s="575"/>
      <c r="W1780" s="575"/>
      <c r="X1780" s="575"/>
      <c r="Y1780" s="577"/>
      <c r="Z1780" s="578"/>
      <c r="AA1780" s="579"/>
      <c r="AC1780" s="581"/>
      <c r="AD1780" s="581"/>
      <c r="AE1780" s="584"/>
      <c r="AF1780" s="584"/>
      <c r="AG1780" s="584"/>
      <c r="AH1780" s="584"/>
      <c r="AI1780" s="584"/>
      <c r="AJ1780" s="584"/>
      <c r="AK1780" s="584"/>
      <c r="AL1780" s="584"/>
      <c r="AM1780" s="584"/>
      <c r="AN1780" s="584"/>
      <c r="AO1780" s="584"/>
      <c r="AP1780" s="584"/>
      <c r="AQ1780" s="584"/>
      <c r="AR1780" s="584"/>
    </row>
    <row r="1781" ht="15.75" customHeight="1">
      <c r="A1781" s="570"/>
      <c r="B1781" s="7"/>
      <c r="C1781" s="585"/>
      <c r="D1781" s="572"/>
      <c r="E1781" s="575"/>
      <c r="F1781" s="575"/>
      <c r="G1781" s="579"/>
      <c r="H1781" s="586"/>
      <c r="I1781" s="573"/>
      <c r="J1781" s="574"/>
      <c r="K1781" s="574"/>
      <c r="L1781" s="574"/>
      <c r="M1781" s="575"/>
      <c r="N1781" s="575"/>
      <c r="O1781" s="576"/>
      <c r="P1781" s="576"/>
      <c r="Q1781" s="576"/>
      <c r="R1781" s="576"/>
      <c r="S1781" s="575"/>
      <c r="T1781" s="575"/>
      <c r="U1781" s="575"/>
      <c r="V1781" s="575"/>
      <c r="W1781" s="575"/>
      <c r="X1781" s="575"/>
      <c r="Y1781" s="577"/>
      <c r="Z1781" s="578"/>
      <c r="AA1781" s="579"/>
      <c r="AC1781" s="581"/>
      <c r="AD1781" s="581"/>
      <c r="AE1781" s="584"/>
      <c r="AF1781" s="584"/>
      <c r="AG1781" s="584"/>
      <c r="AH1781" s="584"/>
      <c r="AI1781" s="584"/>
      <c r="AJ1781" s="584"/>
      <c r="AK1781" s="584"/>
      <c r="AL1781" s="584"/>
      <c r="AM1781" s="584"/>
      <c r="AN1781" s="584"/>
      <c r="AO1781" s="584"/>
      <c r="AP1781" s="584"/>
      <c r="AQ1781" s="584"/>
      <c r="AR1781" s="584"/>
    </row>
    <row r="1782" ht="15.75" customHeight="1">
      <c r="A1782" s="570"/>
      <c r="B1782" s="7"/>
      <c r="C1782" s="585"/>
      <c r="D1782" s="572"/>
      <c r="E1782" s="575"/>
      <c r="F1782" s="575"/>
      <c r="G1782" s="579"/>
      <c r="H1782" s="586"/>
      <c r="I1782" s="573"/>
      <c r="J1782" s="574"/>
      <c r="K1782" s="574"/>
      <c r="L1782" s="574"/>
      <c r="M1782" s="575"/>
      <c r="N1782" s="575"/>
      <c r="O1782" s="576"/>
      <c r="P1782" s="576"/>
      <c r="Q1782" s="576"/>
      <c r="R1782" s="576"/>
      <c r="S1782" s="575"/>
      <c r="T1782" s="575"/>
      <c r="U1782" s="575"/>
      <c r="V1782" s="575"/>
      <c r="W1782" s="575"/>
      <c r="X1782" s="575"/>
      <c r="Y1782" s="577"/>
      <c r="Z1782" s="578"/>
      <c r="AA1782" s="579"/>
      <c r="AC1782" s="581"/>
      <c r="AD1782" s="581"/>
      <c r="AE1782" s="584"/>
      <c r="AF1782" s="584"/>
      <c r="AG1782" s="584"/>
      <c r="AH1782" s="584"/>
      <c r="AI1782" s="584"/>
      <c r="AJ1782" s="584"/>
      <c r="AK1782" s="584"/>
      <c r="AL1782" s="584"/>
      <c r="AM1782" s="584"/>
      <c r="AN1782" s="584"/>
      <c r="AO1782" s="584"/>
      <c r="AP1782" s="584"/>
      <c r="AQ1782" s="584"/>
      <c r="AR1782" s="584"/>
    </row>
    <row r="1783" ht="15.75" customHeight="1">
      <c r="A1783" s="570"/>
      <c r="B1783" s="7"/>
      <c r="C1783" s="585"/>
      <c r="D1783" s="572"/>
      <c r="E1783" s="575"/>
      <c r="F1783" s="575"/>
      <c r="G1783" s="579"/>
      <c r="H1783" s="586"/>
      <c r="I1783" s="573"/>
      <c r="J1783" s="574"/>
      <c r="K1783" s="574"/>
      <c r="L1783" s="574"/>
      <c r="M1783" s="575"/>
      <c r="N1783" s="575"/>
      <c r="O1783" s="576"/>
      <c r="P1783" s="576"/>
      <c r="Q1783" s="576"/>
      <c r="R1783" s="576"/>
      <c r="S1783" s="575"/>
      <c r="T1783" s="575"/>
      <c r="U1783" s="575"/>
      <c r="V1783" s="575"/>
      <c r="W1783" s="575"/>
      <c r="X1783" s="575"/>
      <c r="Y1783" s="577"/>
      <c r="Z1783" s="578"/>
      <c r="AA1783" s="579"/>
      <c r="AC1783" s="581"/>
      <c r="AD1783" s="581"/>
      <c r="AE1783" s="584"/>
      <c r="AF1783" s="584"/>
      <c r="AG1783" s="584"/>
      <c r="AH1783" s="584"/>
      <c r="AI1783" s="584"/>
      <c r="AJ1783" s="584"/>
      <c r="AK1783" s="584"/>
      <c r="AL1783" s="584"/>
      <c r="AM1783" s="584"/>
      <c r="AN1783" s="584"/>
      <c r="AO1783" s="584"/>
      <c r="AP1783" s="584"/>
      <c r="AQ1783" s="584"/>
      <c r="AR1783" s="584"/>
    </row>
    <row r="1784" ht="15.75" customHeight="1">
      <c r="A1784" s="570"/>
      <c r="B1784" s="7"/>
      <c r="C1784" s="585"/>
      <c r="D1784" s="572"/>
      <c r="E1784" s="575"/>
      <c r="F1784" s="575"/>
      <c r="G1784" s="579"/>
      <c r="H1784" s="586"/>
      <c r="I1784" s="573"/>
      <c r="J1784" s="574"/>
      <c r="K1784" s="574"/>
      <c r="L1784" s="574"/>
      <c r="M1784" s="575"/>
      <c r="N1784" s="575"/>
      <c r="O1784" s="576"/>
      <c r="P1784" s="576"/>
      <c r="Q1784" s="576"/>
      <c r="R1784" s="576"/>
      <c r="S1784" s="575"/>
      <c r="T1784" s="575"/>
      <c r="U1784" s="575"/>
      <c r="V1784" s="575"/>
      <c r="W1784" s="575"/>
      <c r="X1784" s="575"/>
      <c r="Y1784" s="577"/>
      <c r="Z1784" s="578"/>
      <c r="AA1784" s="579"/>
      <c r="AC1784" s="581"/>
      <c r="AD1784" s="581"/>
      <c r="AE1784" s="584"/>
      <c r="AF1784" s="584"/>
      <c r="AG1784" s="584"/>
      <c r="AH1784" s="584"/>
      <c r="AI1784" s="584"/>
      <c r="AJ1784" s="584"/>
      <c r="AK1784" s="584"/>
      <c r="AL1784" s="584"/>
      <c r="AM1784" s="584"/>
      <c r="AN1784" s="584"/>
      <c r="AO1784" s="584"/>
      <c r="AP1784" s="584"/>
      <c r="AQ1784" s="584"/>
      <c r="AR1784" s="584"/>
    </row>
    <row r="1785" ht="15.75" customHeight="1">
      <c r="A1785" s="570"/>
      <c r="B1785" s="7"/>
      <c r="C1785" s="585"/>
      <c r="D1785" s="572"/>
      <c r="E1785" s="575"/>
      <c r="F1785" s="575"/>
      <c r="G1785" s="579"/>
      <c r="H1785" s="586"/>
      <c r="I1785" s="573"/>
      <c r="J1785" s="574"/>
      <c r="K1785" s="574"/>
      <c r="L1785" s="574"/>
      <c r="M1785" s="575"/>
      <c r="N1785" s="575"/>
      <c r="O1785" s="576"/>
      <c r="P1785" s="576"/>
      <c r="Q1785" s="576"/>
      <c r="R1785" s="576"/>
      <c r="S1785" s="575"/>
      <c r="T1785" s="575"/>
      <c r="U1785" s="575"/>
      <c r="V1785" s="575"/>
      <c r="W1785" s="575"/>
      <c r="X1785" s="575"/>
      <c r="Y1785" s="577"/>
      <c r="Z1785" s="578"/>
      <c r="AA1785" s="579"/>
      <c r="AC1785" s="581"/>
      <c r="AD1785" s="581"/>
      <c r="AE1785" s="584"/>
      <c r="AF1785" s="584"/>
      <c r="AG1785" s="584"/>
      <c r="AH1785" s="584"/>
      <c r="AI1785" s="584"/>
      <c r="AJ1785" s="584"/>
      <c r="AK1785" s="584"/>
      <c r="AL1785" s="584"/>
      <c r="AM1785" s="584"/>
      <c r="AN1785" s="584"/>
      <c r="AO1785" s="584"/>
      <c r="AP1785" s="584"/>
      <c r="AQ1785" s="584"/>
      <c r="AR1785" s="584"/>
    </row>
    <row r="1786" ht="15.75" customHeight="1">
      <c r="A1786" s="570"/>
      <c r="B1786" s="7"/>
      <c r="C1786" s="585"/>
      <c r="D1786" s="572"/>
      <c r="E1786" s="575"/>
      <c r="F1786" s="575"/>
      <c r="G1786" s="579"/>
      <c r="H1786" s="586"/>
      <c r="I1786" s="573"/>
      <c r="J1786" s="574"/>
      <c r="K1786" s="574"/>
      <c r="L1786" s="574"/>
      <c r="M1786" s="575"/>
      <c r="N1786" s="575"/>
      <c r="O1786" s="576"/>
      <c r="P1786" s="576"/>
      <c r="Q1786" s="576"/>
      <c r="R1786" s="576"/>
      <c r="S1786" s="575"/>
      <c r="T1786" s="575"/>
      <c r="U1786" s="575"/>
      <c r="V1786" s="575"/>
      <c r="W1786" s="575"/>
      <c r="X1786" s="575"/>
      <c r="Y1786" s="577"/>
      <c r="Z1786" s="578"/>
      <c r="AA1786" s="579"/>
      <c r="AC1786" s="581"/>
      <c r="AD1786" s="581"/>
      <c r="AE1786" s="584"/>
      <c r="AF1786" s="584"/>
      <c r="AG1786" s="584"/>
      <c r="AH1786" s="584"/>
      <c r="AI1786" s="584"/>
      <c r="AJ1786" s="584"/>
      <c r="AK1786" s="584"/>
      <c r="AL1786" s="584"/>
      <c r="AM1786" s="584"/>
      <c r="AN1786" s="584"/>
      <c r="AO1786" s="584"/>
      <c r="AP1786" s="584"/>
      <c r="AQ1786" s="584"/>
      <c r="AR1786" s="584"/>
    </row>
    <row r="1787" ht="15.75" customHeight="1">
      <c r="A1787" s="570"/>
      <c r="B1787" s="7"/>
      <c r="C1787" s="585"/>
      <c r="D1787" s="572"/>
      <c r="E1787" s="575"/>
      <c r="F1787" s="575"/>
      <c r="G1787" s="579"/>
      <c r="H1787" s="586"/>
      <c r="I1787" s="573"/>
      <c r="J1787" s="574"/>
      <c r="K1787" s="574"/>
      <c r="L1787" s="574"/>
      <c r="M1787" s="575"/>
      <c r="N1787" s="575"/>
      <c r="O1787" s="576"/>
      <c r="P1787" s="576"/>
      <c r="Q1787" s="576"/>
      <c r="R1787" s="576"/>
      <c r="S1787" s="575"/>
      <c r="T1787" s="575"/>
      <c r="U1787" s="575"/>
      <c r="V1787" s="575"/>
      <c r="W1787" s="575"/>
      <c r="X1787" s="575"/>
      <c r="Y1787" s="577"/>
      <c r="Z1787" s="578"/>
      <c r="AA1787" s="579"/>
      <c r="AC1787" s="581"/>
      <c r="AD1787" s="581"/>
      <c r="AE1787" s="584"/>
      <c r="AF1787" s="584"/>
      <c r="AG1787" s="584"/>
      <c r="AH1787" s="584"/>
      <c r="AI1787" s="584"/>
      <c r="AJ1787" s="584"/>
      <c r="AK1787" s="584"/>
      <c r="AL1787" s="584"/>
      <c r="AM1787" s="584"/>
      <c r="AN1787" s="584"/>
      <c r="AO1787" s="584"/>
      <c r="AP1787" s="584"/>
      <c r="AQ1787" s="584"/>
      <c r="AR1787" s="584"/>
    </row>
    <row r="1788" ht="15.75" customHeight="1">
      <c r="A1788" s="570"/>
      <c r="B1788" s="7"/>
      <c r="C1788" s="585"/>
      <c r="D1788" s="572"/>
      <c r="E1788" s="575"/>
      <c r="F1788" s="575"/>
      <c r="G1788" s="579"/>
      <c r="H1788" s="586"/>
      <c r="I1788" s="573"/>
      <c r="J1788" s="574"/>
      <c r="K1788" s="574"/>
      <c r="L1788" s="574"/>
      <c r="M1788" s="575"/>
      <c r="N1788" s="575"/>
      <c r="O1788" s="576"/>
      <c r="P1788" s="576"/>
      <c r="Q1788" s="576"/>
      <c r="R1788" s="576"/>
      <c r="S1788" s="575"/>
      <c r="T1788" s="575"/>
      <c r="U1788" s="575"/>
      <c r="V1788" s="575"/>
      <c r="W1788" s="575"/>
      <c r="X1788" s="575"/>
      <c r="Y1788" s="577"/>
      <c r="Z1788" s="578"/>
      <c r="AA1788" s="579"/>
      <c r="AC1788" s="581"/>
      <c r="AD1788" s="581"/>
      <c r="AE1788" s="584"/>
      <c r="AF1788" s="584"/>
      <c r="AG1788" s="584"/>
      <c r="AH1788" s="584"/>
      <c r="AI1788" s="584"/>
      <c r="AJ1788" s="584"/>
      <c r="AK1788" s="584"/>
      <c r="AL1788" s="584"/>
      <c r="AM1788" s="584"/>
      <c r="AN1788" s="584"/>
      <c r="AO1788" s="584"/>
      <c r="AP1788" s="584"/>
      <c r="AQ1788" s="584"/>
      <c r="AR1788" s="584"/>
    </row>
    <row r="1789" ht="15.75" customHeight="1">
      <c r="A1789" s="570"/>
      <c r="B1789" s="7"/>
      <c r="C1789" s="585"/>
      <c r="D1789" s="572"/>
      <c r="E1789" s="575"/>
      <c r="F1789" s="575"/>
      <c r="G1789" s="579"/>
      <c r="H1789" s="586"/>
      <c r="I1789" s="573"/>
      <c r="J1789" s="574"/>
      <c r="K1789" s="574"/>
      <c r="L1789" s="574"/>
      <c r="M1789" s="575"/>
      <c r="N1789" s="575"/>
      <c r="O1789" s="576"/>
      <c r="P1789" s="576"/>
      <c r="Q1789" s="576"/>
      <c r="R1789" s="576"/>
      <c r="S1789" s="575"/>
      <c r="T1789" s="575"/>
      <c r="U1789" s="575"/>
      <c r="V1789" s="575"/>
      <c r="W1789" s="575"/>
      <c r="X1789" s="575"/>
      <c r="Y1789" s="577"/>
      <c r="Z1789" s="578"/>
      <c r="AA1789" s="579"/>
      <c r="AC1789" s="581"/>
      <c r="AD1789" s="581"/>
      <c r="AE1789" s="584"/>
      <c r="AF1789" s="584"/>
      <c r="AG1789" s="584"/>
      <c r="AH1789" s="584"/>
      <c r="AI1789" s="584"/>
      <c r="AJ1789" s="584"/>
      <c r="AK1789" s="584"/>
      <c r="AL1789" s="584"/>
      <c r="AM1789" s="584"/>
      <c r="AN1789" s="584"/>
      <c r="AO1789" s="584"/>
      <c r="AP1789" s="584"/>
      <c r="AQ1789" s="584"/>
      <c r="AR1789" s="584"/>
    </row>
    <row r="1790" ht="15.75" customHeight="1">
      <c r="A1790" s="570"/>
      <c r="B1790" s="7"/>
      <c r="C1790" s="585"/>
      <c r="D1790" s="572"/>
      <c r="E1790" s="575"/>
      <c r="F1790" s="575"/>
      <c r="G1790" s="579"/>
      <c r="H1790" s="586"/>
      <c r="I1790" s="573"/>
      <c r="J1790" s="574"/>
      <c r="K1790" s="574"/>
      <c r="L1790" s="574"/>
      <c r="M1790" s="575"/>
      <c r="N1790" s="575"/>
      <c r="O1790" s="576"/>
      <c r="P1790" s="576"/>
      <c r="Q1790" s="576"/>
      <c r="R1790" s="576"/>
      <c r="S1790" s="575"/>
      <c r="T1790" s="575"/>
      <c r="U1790" s="575"/>
      <c r="V1790" s="575"/>
      <c r="W1790" s="575"/>
      <c r="X1790" s="575"/>
      <c r="Y1790" s="577"/>
      <c r="Z1790" s="578"/>
      <c r="AA1790" s="579"/>
      <c r="AC1790" s="581"/>
      <c r="AD1790" s="581"/>
      <c r="AE1790" s="584"/>
      <c r="AF1790" s="584"/>
      <c r="AG1790" s="584"/>
      <c r="AH1790" s="584"/>
      <c r="AI1790" s="584"/>
      <c r="AJ1790" s="584"/>
      <c r="AK1790" s="584"/>
      <c r="AL1790" s="584"/>
      <c r="AM1790" s="584"/>
      <c r="AN1790" s="584"/>
      <c r="AO1790" s="584"/>
      <c r="AP1790" s="584"/>
      <c r="AQ1790" s="584"/>
      <c r="AR1790" s="584"/>
    </row>
    <row r="1791" ht="15.75" customHeight="1">
      <c r="A1791" s="570"/>
      <c r="B1791" s="7"/>
      <c r="C1791" s="585"/>
      <c r="D1791" s="572"/>
      <c r="E1791" s="575"/>
      <c r="F1791" s="575"/>
      <c r="G1791" s="579"/>
      <c r="H1791" s="586"/>
      <c r="I1791" s="573"/>
      <c r="J1791" s="574"/>
      <c r="K1791" s="574"/>
      <c r="L1791" s="574"/>
      <c r="M1791" s="575"/>
      <c r="N1791" s="575"/>
      <c r="O1791" s="576"/>
      <c r="P1791" s="576"/>
      <c r="Q1791" s="576"/>
      <c r="R1791" s="576"/>
      <c r="S1791" s="575"/>
      <c r="T1791" s="575"/>
      <c r="U1791" s="575"/>
      <c r="V1791" s="575"/>
      <c r="W1791" s="575"/>
      <c r="X1791" s="575"/>
      <c r="Y1791" s="577"/>
      <c r="Z1791" s="578"/>
      <c r="AA1791" s="579"/>
      <c r="AC1791" s="581"/>
      <c r="AD1791" s="581"/>
      <c r="AE1791" s="584"/>
      <c r="AF1791" s="584"/>
      <c r="AG1791" s="584"/>
      <c r="AH1791" s="584"/>
      <c r="AI1791" s="584"/>
      <c r="AJ1791" s="584"/>
      <c r="AK1791" s="584"/>
      <c r="AL1791" s="584"/>
      <c r="AM1791" s="584"/>
      <c r="AN1791" s="584"/>
      <c r="AO1791" s="584"/>
      <c r="AP1791" s="584"/>
      <c r="AQ1791" s="584"/>
      <c r="AR1791" s="584"/>
    </row>
    <row r="1792" ht="15.75" customHeight="1">
      <c r="A1792" s="570"/>
      <c r="B1792" s="7"/>
      <c r="C1792" s="585"/>
      <c r="D1792" s="572"/>
      <c r="E1792" s="575"/>
      <c r="F1792" s="575"/>
      <c r="G1792" s="579"/>
      <c r="H1792" s="586"/>
      <c r="I1792" s="573"/>
      <c r="J1792" s="574"/>
      <c r="K1792" s="574"/>
      <c r="L1792" s="574"/>
      <c r="M1792" s="575"/>
      <c r="N1792" s="575"/>
      <c r="O1792" s="576"/>
      <c r="P1792" s="576"/>
      <c r="Q1792" s="576"/>
      <c r="R1792" s="576"/>
      <c r="S1792" s="575"/>
      <c r="T1792" s="575"/>
      <c r="U1792" s="575"/>
      <c r="V1792" s="575"/>
      <c r="W1792" s="575"/>
      <c r="X1792" s="575"/>
      <c r="Y1792" s="577"/>
      <c r="Z1792" s="578"/>
      <c r="AA1792" s="579"/>
      <c r="AC1792" s="581"/>
      <c r="AD1792" s="581"/>
      <c r="AE1792" s="584"/>
      <c r="AF1792" s="584"/>
      <c r="AG1792" s="584"/>
      <c r="AH1792" s="584"/>
      <c r="AI1792" s="584"/>
      <c r="AJ1792" s="584"/>
      <c r="AK1792" s="584"/>
      <c r="AL1792" s="584"/>
      <c r="AM1792" s="584"/>
      <c r="AN1792" s="584"/>
      <c r="AO1792" s="584"/>
      <c r="AP1792" s="584"/>
      <c r="AQ1792" s="584"/>
      <c r="AR1792" s="584"/>
    </row>
    <row r="1793" ht="15.75" customHeight="1">
      <c r="A1793" s="570"/>
      <c r="B1793" s="7"/>
      <c r="C1793" s="585"/>
      <c r="D1793" s="572"/>
      <c r="E1793" s="575"/>
      <c r="F1793" s="575"/>
      <c r="G1793" s="579"/>
      <c r="H1793" s="586"/>
      <c r="I1793" s="573"/>
      <c r="J1793" s="574"/>
      <c r="K1793" s="574"/>
      <c r="L1793" s="574"/>
      <c r="M1793" s="575"/>
      <c r="N1793" s="575"/>
      <c r="O1793" s="576"/>
      <c r="P1793" s="576"/>
      <c r="Q1793" s="576"/>
      <c r="R1793" s="576"/>
      <c r="S1793" s="575"/>
      <c r="T1793" s="575"/>
      <c r="U1793" s="575"/>
      <c r="V1793" s="575"/>
      <c r="W1793" s="575"/>
      <c r="X1793" s="575"/>
      <c r="Y1793" s="577"/>
      <c r="Z1793" s="578"/>
      <c r="AA1793" s="579"/>
      <c r="AC1793" s="581"/>
      <c r="AD1793" s="581"/>
      <c r="AE1793" s="584"/>
      <c r="AF1793" s="584"/>
      <c r="AG1793" s="584"/>
      <c r="AH1793" s="584"/>
      <c r="AI1793" s="584"/>
      <c r="AJ1793" s="584"/>
      <c r="AK1793" s="584"/>
      <c r="AL1793" s="584"/>
      <c r="AM1793" s="584"/>
      <c r="AN1793" s="584"/>
      <c r="AO1793" s="584"/>
      <c r="AP1793" s="584"/>
      <c r="AQ1793" s="584"/>
      <c r="AR1793" s="584"/>
    </row>
    <row r="1794" ht="15.75" customHeight="1">
      <c r="A1794" s="570"/>
      <c r="B1794" s="7"/>
      <c r="C1794" s="585"/>
      <c r="D1794" s="572"/>
      <c r="E1794" s="575"/>
      <c r="F1794" s="575"/>
      <c r="G1794" s="579"/>
      <c r="H1794" s="586"/>
      <c r="I1794" s="573"/>
      <c r="J1794" s="574"/>
      <c r="K1794" s="574"/>
      <c r="L1794" s="574"/>
      <c r="M1794" s="575"/>
      <c r="N1794" s="575"/>
      <c r="O1794" s="576"/>
      <c r="P1794" s="576"/>
      <c r="Q1794" s="576"/>
      <c r="R1794" s="576"/>
      <c r="S1794" s="575"/>
      <c r="T1794" s="575"/>
      <c r="U1794" s="575"/>
      <c r="V1794" s="575"/>
      <c r="W1794" s="575"/>
      <c r="X1794" s="575"/>
      <c r="Y1794" s="577"/>
      <c r="Z1794" s="578"/>
      <c r="AA1794" s="579"/>
      <c r="AC1794" s="581"/>
      <c r="AD1794" s="581"/>
      <c r="AE1794" s="584"/>
      <c r="AF1794" s="584"/>
      <c r="AG1794" s="584"/>
      <c r="AH1794" s="584"/>
      <c r="AI1794" s="584"/>
      <c r="AJ1794" s="584"/>
      <c r="AK1794" s="584"/>
      <c r="AL1794" s="584"/>
      <c r="AM1794" s="584"/>
      <c r="AN1794" s="584"/>
      <c r="AO1794" s="584"/>
      <c r="AP1794" s="584"/>
      <c r="AQ1794" s="584"/>
      <c r="AR1794" s="584"/>
    </row>
    <row r="1795" ht="15.75" customHeight="1">
      <c r="A1795" s="570"/>
      <c r="B1795" s="7"/>
      <c r="C1795" s="585"/>
      <c r="D1795" s="572"/>
      <c r="E1795" s="575"/>
      <c r="F1795" s="575"/>
      <c r="G1795" s="579"/>
      <c r="H1795" s="586"/>
      <c r="I1795" s="573"/>
      <c r="J1795" s="574"/>
      <c r="K1795" s="574"/>
      <c r="L1795" s="574"/>
      <c r="M1795" s="575"/>
      <c r="N1795" s="575"/>
      <c r="O1795" s="576"/>
      <c r="P1795" s="576"/>
      <c r="Q1795" s="576"/>
      <c r="R1795" s="576"/>
      <c r="S1795" s="575"/>
      <c r="T1795" s="575"/>
      <c r="U1795" s="575"/>
      <c r="V1795" s="575"/>
      <c r="W1795" s="575"/>
      <c r="X1795" s="575"/>
      <c r="Y1795" s="577"/>
      <c r="Z1795" s="578"/>
      <c r="AA1795" s="579"/>
      <c r="AC1795" s="581"/>
      <c r="AD1795" s="581"/>
      <c r="AE1795" s="584"/>
      <c r="AF1795" s="584"/>
      <c r="AG1795" s="584"/>
      <c r="AH1795" s="584"/>
      <c r="AI1795" s="584"/>
      <c r="AJ1795" s="584"/>
      <c r="AK1795" s="584"/>
      <c r="AL1795" s="584"/>
      <c r="AM1795" s="584"/>
      <c r="AN1795" s="584"/>
      <c r="AO1795" s="584"/>
      <c r="AP1795" s="584"/>
      <c r="AQ1795" s="584"/>
      <c r="AR1795" s="584"/>
    </row>
    <row r="1796" ht="15.75" customHeight="1">
      <c r="A1796" s="570"/>
      <c r="B1796" s="7"/>
      <c r="C1796" s="585"/>
      <c r="D1796" s="572"/>
      <c r="E1796" s="575"/>
      <c r="F1796" s="575"/>
      <c r="G1796" s="579"/>
      <c r="H1796" s="586"/>
      <c r="I1796" s="573"/>
      <c r="J1796" s="574"/>
      <c r="K1796" s="574"/>
      <c r="L1796" s="574"/>
      <c r="M1796" s="575"/>
      <c r="N1796" s="575"/>
      <c r="O1796" s="576"/>
      <c r="P1796" s="576"/>
      <c r="Q1796" s="576"/>
      <c r="R1796" s="576"/>
      <c r="S1796" s="575"/>
      <c r="T1796" s="575"/>
      <c r="U1796" s="575"/>
      <c r="V1796" s="575"/>
      <c r="W1796" s="575"/>
      <c r="X1796" s="575"/>
      <c r="Y1796" s="577"/>
      <c r="Z1796" s="578"/>
      <c r="AA1796" s="579"/>
      <c r="AC1796" s="581"/>
      <c r="AD1796" s="581"/>
      <c r="AE1796" s="584"/>
      <c r="AF1796" s="584"/>
      <c r="AG1796" s="584"/>
      <c r="AH1796" s="584"/>
      <c r="AI1796" s="584"/>
      <c r="AJ1796" s="584"/>
      <c r="AK1796" s="584"/>
      <c r="AL1796" s="584"/>
      <c r="AM1796" s="584"/>
      <c r="AN1796" s="584"/>
      <c r="AO1796" s="584"/>
      <c r="AP1796" s="584"/>
      <c r="AQ1796" s="584"/>
      <c r="AR1796" s="584"/>
    </row>
    <row r="1797" ht="15.75" customHeight="1">
      <c r="A1797" s="570"/>
      <c r="B1797" s="7"/>
      <c r="C1797" s="585"/>
      <c r="D1797" s="572"/>
      <c r="E1797" s="575"/>
      <c r="F1797" s="575"/>
      <c r="G1797" s="579"/>
      <c r="H1797" s="586"/>
      <c r="I1797" s="573"/>
      <c r="J1797" s="574"/>
      <c r="K1797" s="574"/>
      <c r="L1797" s="574"/>
      <c r="M1797" s="575"/>
      <c r="N1797" s="575"/>
      <c r="O1797" s="576"/>
      <c r="P1797" s="576"/>
      <c r="Q1797" s="576"/>
      <c r="R1797" s="576"/>
      <c r="S1797" s="575"/>
      <c r="T1797" s="575"/>
      <c r="U1797" s="575"/>
      <c r="V1797" s="575"/>
      <c r="W1797" s="575"/>
      <c r="X1797" s="575"/>
      <c r="Y1797" s="577"/>
      <c r="Z1797" s="578"/>
      <c r="AA1797" s="579"/>
      <c r="AC1797" s="581"/>
      <c r="AD1797" s="581"/>
      <c r="AE1797" s="584"/>
      <c r="AF1797" s="584"/>
      <c r="AG1797" s="584"/>
      <c r="AH1797" s="584"/>
      <c r="AI1797" s="584"/>
      <c r="AJ1797" s="584"/>
      <c r="AK1797" s="584"/>
      <c r="AL1797" s="584"/>
      <c r="AM1797" s="584"/>
      <c r="AN1797" s="584"/>
      <c r="AO1797" s="584"/>
      <c r="AP1797" s="584"/>
      <c r="AQ1797" s="584"/>
      <c r="AR1797" s="584"/>
    </row>
    <row r="1798" ht="15.75" customHeight="1">
      <c r="A1798" s="570"/>
      <c r="B1798" s="7"/>
      <c r="C1798" s="585"/>
      <c r="D1798" s="572"/>
      <c r="E1798" s="575"/>
      <c r="F1798" s="575"/>
      <c r="G1798" s="579"/>
      <c r="H1798" s="586"/>
      <c r="I1798" s="573"/>
      <c r="J1798" s="574"/>
      <c r="K1798" s="574"/>
      <c r="L1798" s="574"/>
      <c r="M1798" s="575"/>
      <c r="N1798" s="575"/>
      <c r="O1798" s="576"/>
      <c r="P1798" s="576"/>
      <c r="Q1798" s="576"/>
      <c r="R1798" s="576"/>
      <c r="S1798" s="575"/>
      <c r="T1798" s="575"/>
      <c r="U1798" s="575"/>
      <c r="V1798" s="575"/>
      <c r="W1798" s="575"/>
      <c r="X1798" s="575"/>
      <c r="Y1798" s="577"/>
      <c r="Z1798" s="578"/>
      <c r="AA1798" s="579"/>
      <c r="AC1798" s="581"/>
      <c r="AD1798" s="581"/>
      <c r="AE1798" s="584"/>
      <c r="AF1798" s="584"/>
      <c r="AG1798" s="584"/>
      <c r="AH1798" s="584"/>
      <c r="AI1798" s="584"/>
      <c r="AJ1798" s="584"/>
      <c r="AK1798" s="584"/>
      <c r="AL1798" s="584"/>
      <c r="AM1798" s="584"/>
      <c r="AN1798" s="584"/>
      <c r="AO1798" s="584"/>
      <c r="AP1798" s="584"/>
      <c r="AQ1798" s="584"/>
      <c r="AR1798" s="584"/>
    </row>
    <row r="1799" ht="15.75" customHeight="1">
      <c r="A1799" s="570"/>
      <c r="B1799" s="7"/>
      <c r="C1799" s="585"/>
      <c r="D1799" s="572"/>
      <c r="E1799" s="575"/>
      <c r="F1799" s="575"/>
      <c r="G1799" s="579"/>
      <c r="H1799" s="586"/>
      <c r="I1799" s="573"/>
      <c r="J1799" s="574"/>
      <c r="K1799" s="574"/>
      <c r="L1799" s="574"/>
      <c r="M1799" s="575"/>
      <c r="N1799" s="575"/>
      <c r="O1799" s="576"/>
      <c r="P1799" s="576"/>
      <c r="Q1799" s="576"/>
      <c r="R1799" s="576"/>
      <c r="S1799" s="575"/>
      <c r="T1799" s="575"/>
      <c r="U1799" s="575"/>
      <c r="V1799" s="575"/>
      <c r="W1799" s="575"/>
      <c r="X1799" s="575"/>
      <c r="Y1799" s="577"/>
      <c r="Z1799" s="578"/>
      <c r="AA1799" s="579"/>
      <c r="AC1799" s="581"/>
      <c r="AD1799" s="581"/>
      <c r="AE1799" s="584"/>
      <c r="AF1799" s="584"/>
      <c r="AG1799" s="584"/>
      <c r="AH1799" s="584"/>
      <c r="AI1799" s="584"/>
      <c r="AJ1799" s="584"/>
      <c r="AK1799" s="584"/>
      <c r="AL1799" s="584"/>
      <c r="AM1799" s="584"/>
      <c r="AN1799" s="584"/>
      <c r="AO1799" s="584"/>
      <c r="AP1799" s="584"/>
      <c r="AQ1799" s="584"/>
      <c r="AR1799" s="584"/>
    </row>
    <row r="1800" ht="15.75" customHeight="1">
      <c r="A1800" s="570"/>
      <c r="B1800" s="7"/>
      <c r="C1800" s="585"/>
      <c r="D1800" s="572"/>
      <c r="E1800" s="575"/>
      <c r="F1800" s="575"/>
      <c r="G1800" s="579"/>
      <c r="H1800" s="586"/>
      <c r="I1800" s="573"/>
      <c r="J1800" s="574"/>
      <c r="K1800" s="574"/>
      <c r="L1800" s="574"/>
      <c r="M1800" s="575"/>
      <c r="N1800" s="575"/>
      <c r="O1800" s="576"/>
      <c r="P1800" s="576"/>
      <c r="Q1800" s="576"/>
      <c r="R1800" s="576"/>
      <c r="S1800" s="575"/>
      <c r="T1800" s="575"/>
      <c r="U1800" s="575"/>
      <c r="V1800" s="575"/>
      <c r="W1800" s="575"/>
      <c r="X1800" s="575"/>
      <c r="Y1800" s="577"/>
      <c r="Z1800" s="578"/>
      <c r="AA1800" s="579"/>
      <c r="AC1800" s="581"/>
      <c r="AD1800" s="581"/>
      <c r="AE1800" s="584"/>
      <c r="AF1800" s="584"/>
      <c r="AG1800" s="584"/>
      <c r="AH1800" s="584"/>
      <c r="AI1800" s="584"/>
      <c r="AJ1800" s="584"/>
      <c r="AK1800" s="584"/>
      <c r="AL1800" s="584"/>
      <c r="AM1800" s="584"/>
      <c r="AN1800" s="584"/>
      <c r="AO1800" s="584"/>
      <c r="AP1800" s="584"/>
      <c r="AQ1800" s="584"/>
      <c r="AR1800" s="584"/>
    </row>
    <row r="1801" ht="15.75" customHeight="1">
      <c r="A1801" s="570"/>
      <c r="B1801" s="7"/>
      <c r="C1801" s="585"/>
      <c r="D1801" s="572"/>
      <c r="E1801" s="575"/>
      <c r="F1801" s="575"/>
      <c r="G1801" s="579"/>
      <c r="H1801" s="586"/>
      <c r="I1801" s="573"/>
      <c r="J1801" s="574"/>
      <c r="K1801" s="574"/>
      <c r="L1801" s="574"/>
      <c r="M1801" s="575"/>
      <c r="N1801" s="575"/>
      <c r="O1801" s="576"/>
      <c r="P1801" s="576"/>
      <c r="Q1801" s="576"/>
      <c r="R1801" s="576"/>
      <c r="S1801" s="575"/>
      <c r="T1801" s="575"/>
      <c r="U1801" s="575"/>
      <c r="V1801" s="575"/>
      <c r="W1801" s="575"/>
      <c r="X1801" s="575"/>
      <c r="Y1801" s="577"/>
      <c r="Z1801" s="578"/>
      <c r="AA1801" s="579"/>
      <c r="AC1801" s="581"/>
      <c r="AD1801" s="581"/>
      <c r="AE1801" s="584"/>
      <c r="AF1801" s="584"/>
      <c r="AG1801" s="584"/>
      <c r="AH1801" s="584"/>
      <c r="AI1801" s="584"/>
      <c r="AJ1801" s="584"/>
      <c r="AK1801" s="584"/>
      <c r="AL1801" s="584"/>
      <c r="AM1801" s="584"/>
      <c r="AN1801" s="584"/>
      <c r="AO1801" s="584"/>
      <c r="AP1801" s="584"/>
      <c r="AQ1801" s="584"/>
      <c r="AR1801" s="584"/>
    </row>
    <row r="1802" ht="15.75" customHeight="1">
      <c r="A1802" s="570"/>
      <c r="B1802" s="7"/>
      <c r="C1802" s="585"/>
      <c r="D1802" s="572"/>
      <c r="E1802" s="575"/>
      <c r="F1802" s="575"/>
      <c r="G1802" s="579"/>
      <c r="H1802" s="586"/>
      <c r="I1802" s="573"/>
      <c r="J1802" s="574"/>
      <c r="K1802" s="574"/>
      <c r="L1802" s="574"/>
      <c r="M1802" s="575"/>
      <c r="N1802" s="575"/>
      <c r="O1802" s="576"/>
      <c r="P1802" s="576"/>
      <c r="Q1802" s="576"/>
      <c r="R1802" s="576"/>
      <c r="S1802" s="575"/>
      <c r="T1802" s="575"/>
      <c r="U1802" s="575"/>
      <c r="V1802" s="575"/>
      <c r="W1802" s="575"/>
      <c r="X1802" s="575"/>
      <c r="Y1802" s="577"/>
      <c r="Z1802" s="578"/>
      <c r="AA1802" s="579"/>
      <c r="AC1802" s="581"/>
      <c r="AD1802" s="581"/>
      <c r="AE1802" s="584"/>
      <c r="AF1802" s="584"/>
      <c r="AG1802" s="584"/>
      <c r="AH1802" s="584"/>
      <c r="AI1802" s="584"/>
      <c r="AJ1802" s="584"/>
      <c r="AK1802" s="584"/>
      <c r="AL1802" s="584"/>
      <c r="AM1802" s="584"/>
      <c r="AN1802" s="584"/>
      <c r="AO1802" s="584"/>
      <c r="AP1802" s="584"/>
      <c r="AQ1802" s="584"/>
      <c r="AR1802" s="584"/>
    </row>
    <row r="1803" ht="15.75" customHeight="1">
      <c r="A1803" s="570"/>
      <c r="B1803" s="7"/>
      <c r="C1803" s="585"/>
      <c r="D1803" s="572"/>
      <c r="E1803" s="575"/>
      <c r="F1803" s="575"/>
      <c r="G1803" s="579"/>
      <c r="H1803" s="586"/>
      <c r="I1803" s="573"/>
      <c r="J1803" s="574"/>
      <c r="K1803" s="574"/>
      <c r="L1803" s="574"/>
      <c r="M1803" s="575"/>
      <c r="N1803" s="575"/>
      <c r="O1803" s="576"/>
      <c r="P1803" s="576"/>
      <c r="Q1803" s="576"/>
      <c r="R1803" s="576"/>
      <c r="S1803" s="575"/>
      <c r="T1803" s="575"/>
      <c r="U1803" s="575"/>
      <c r="V1803" s="575"/>
      <c r="W1803" s="575"/>
      <c r="X1803" s="575"/>
      <c r="Y1803" s="577"/>
      <c r="Z1803" s="578"/>
      <c r="AA1803" s="579"/>
      <c r="AC1803" s="581"/>
      <c r="AD1803" s="581"/>
      <c r="AE1803" s="584"/>
      <c r="AF1803" s="584"/>
      <c r="AG1803" s="584"/>
      <c r="AH1803" s="584"/>
      <c r="AI1803" s="584"/>
      <c r="AJ1803" s="584"/>
      <c r="AK1803" s="584"/>
      <c r="AL1803" s="584"/>
      <c r="AM1803" s="584"/>
      <c r="AN1803" s="584"/>
      <c r="AO1803" s="584"/>
      <c r="AP1803" s="584"/>
      <c r="AQ1803" s="584"/>
      <c r="AR1803" s="584"/>
    </row>
    <row r="1804" ht="15.75" customHeight="1">
      <c r="A1804" s="570"/>
      <c r="B1804" s="7"/>
      <c r="C1804" s="585"/>
      <c r="D1804" s="572"/>
      <c r="E1804" s="575"/>
      <c r="F1804" s="575"/>
      <c r="G1804" s="579"/>
      <c r="H1804" s="586"/>
      <c r="I1804" s="573"/>
      <c r="J1804" s="574"/>
      <c r="K1804" s="574"/>
      <c r="L1804" s="574"/>
      <c r="M1804" s="575"/>
      <c r="N1804" s="575"/>
      <c r="O1804" s="576"/>
      <c r="P1804" s="576"/>
      <c r="Q1804" s="576"/>
      <c r="R1804" s="576"/>
      <c r="S1804" s="575"/>
      <c r="T1804" s="575"/>
      <c r="U1804" s="575"/>
      <c r="V1804" s="575"/>
      <c r="W1804" s="575"/>
      <c r="X1804" s="575"/>
      <c r="Y1804" s="577"/>
      <c r="Z1804" s="578"/>
      <c r="AA1804" s="579"/>
      <c r="AC1804" s="581"/>
      <c r="AD1804" s="581"/>
      <c r="AE1804" s="584"/>
      <c r="AF1804" s="584"/>
      <c r="AG1804" s="584"/>
      <c r="AH1804" s="584"/>
      <c r="AI1804" s="584"/>
      <c r="AJ1804" s="584"/>
      <c r="AK1804" s="584"/>
      <c r="AL1804" s="584"/>
      <c r="AM1804" s="584"/>
      <c r="AN1804" s="584"/>
      <c r="AO1804" s="584"/>
      <c r="AP1804" s="584"/>
      <c r="AQ1804" s="584"/>
      <c r="AR1804" s="584"/>
    </row>
    <row r="1805" ht="15.75" customHeight="1">
      <c r="A1805" s="570"/>
      <c r="B1805" s="7"/>
      <c r="C1805" s="585"/>
      <c r="D1805" s="572"/>
      <c r="E1805" s="575"/>
      <c r="F1805" s="575"/>
      <c r="G1805" s="579"/>
      <c r="H1805" s="586"/>
      <c r="I1805" s="573"/>
      <c r="J1805" s="574"/>
      <c r="K1805" s="574"/>
      <c r="L1805" s="574"/>
      <c r="M1805" s="575"/>
      <c r="N1805" s="575"/>
      <c r="O1805" s="576"/>
      <c r="P1805" s="576"/>
      <c r="Q1805" s="576"/>
      <c r="R1805" s="576"/>
      <c r="S1805" s="575"/>
      <c r="T1805" s="575"/>
      <c r="U1805" s="575"/>
      <c r="V1805" s="575"/>
      <c r="W1805" s="575"/>
      <c r="X1805" s="575"/>
      <c r="Y1805" s="577"/>
      <c r="Z1805" s="578"/>
      <c r="AA1805" s="579"/>
      <c r="AC1805" s="581"/>
      <c r="AD1805" s="581"/>
      <c r="AE1805" s="584"/>
      <c r="AF1805" s="584"/>
      <c r="AG1805" s="584"/>
      <c r="AH1805" s="584"/>
      <c r="AI1805" s="584"/>
      <c r="AJ1805" s="584"/>
      <c r="AK1805" s="584"/>
      <c r="AL1805" s="584"/>
      <c r="AM1805" s="584"/>
      <c r="AN1805" s="584"/>
      <c r="AO1805" s="584"/>
      <c r="AP1805" s="584"/>
      <c r="AQ1805" s="584"/>
      <c r="AR1805" s="584"/>
    </row>
    <row r="1806" ht="15.75" customHeight="1">
      <c r="A1806" s="570"/>
      <c r="B1806" s="7"/>
      <c r="C1806" s="585"/>
      <c r="D1806" s="572"/>
      <c r="E1806" s="575"/>
      <c r="F1806" s="575"/>
      <c r="G1806" s="579"/>
      <c r="H1806" s="586"/>
      <c r="I1806" s="573"/>
      <c r="J1806" s="574"/>
      <c r="K1806" s="574"/>
      <c r="L1806" s="574"/>
      <c r="M1806" s="575"/>
      <c r="N1806" s="575"/>
      <c r="O1806" s="576"/>
      <c r="P1806" s="576"/>
      <c r="Q1806" s="576"/>
      <c r="R1806" s="576"/>
      <c r="S1806" s="575"/>
      <c r="T1806" s="575"/>
      <c r="U1806" s="575"/>
      <c r="V1806" s="575"/>
      <c r="W1806" s="575"/>
      <c r="X1806" s="575"/>
      <c r="Y1806" s="577"/>
      <c r="Z1806" s="578"/>
      <c r="AA1806" s="579"/>
      <c r="AC1806" s="581"/>
      <c r="AD1806" s="581"/>
      <c r="AE1806" s="584"/>
      <c r="AF1806" s="584"/>
      <c r="AG1806" s="584"/>
      <c r="AH1806" s="584"/>
      <c r="AI1806" s="584"/>
      <c r="AJ1806" s="584"/>
      <c r="AK1806" s="584"/>
      <c r="AL1806" s="584"/>
      <c r="AM1806" s="584"/>
      <c r="AN1806" s="584"/>
      <c r="AO1806" s="584"/>
      <c r="AP1806" s="584"/>
      <c r="AQ1806" s="584"/>
      <c r="AR1806" s="584"/>
    </row>
    <row r="1807" ht="15.75" customHeight="1">
      <c r="A1807" s="570"/>
      <c r="B1807" s="7"/>
      <c r="C1807" s="585"/>
      <c r="D1807" s="572"/>
      <c r="E1807" s="575"/>
      <c r="F1807" s="575"/>
      <c r="G1807" s="579"/>
      <c r="H1807" s="586"/>
      <c r="I1807" s="573"/>
      <c r="J1807" s="574"/>
      <c r="K1807" s="574"/>
      <c r="L1807" s="574"/>
      <c r="M1807" s="575"/>
      <c r="N1807" s="575"/>
      <c r="O1807" s="576"/>
      <c r="P1807" s="576"/>
      <c r="Q1807" s="576"/>
      <c r="R1807" s="576"/>
      <c r="S1807" s="575"/>
      <c r="T1807" s="575"/>
      <c r="U1807" s="575"/>
      <c r="V1807" s="575"/>
      <c r="W1807" s="575"/>
      <c r="X1807" s="575"/>
      <c r="Y1807" s="577"/>
      <c r="Z1807" s="578"/>
      <c r="AA1807" s="579"/>
      <c r="AC1807" s="581"/>
      <c r="AD1807" s="581"/>
      <c r="AE1807" s="584"/>
      <c r="AF1807" s="584"/>
      <c r="AG1807" s="584"/>
      <c r="AH1807" s="584"/>
      <c r="AI1807" s="584"/>
      <c r="AJ1807" s="584"/>
      <c r="AK1807" s="584"/>
      <c r="AL1807" s="584"/>
      <c r="AM1807" s="584"/>
      <c r="AN1807" s="584"/>
      <c r="AO1807" s="584"/>
      <c r="AP1807" s="584"/>
      <c r="AQ1807" s="584"/>
      <c r="AR1807" s="584"/>
    </row>
    <row r="1808" ht="15.75" customHeight="1">
      <c r="A1808" s="570"/>
      <c r="B1808" s="7"/>
      <c r="C1808" s="585"/>
      <c r="D1808" s="572"/>
      <c r="E1808" s="575"/>
      <c r="F1808" s="575"/>
      <c r="G1808" s="579"/>
      <c r="H1808" s="586"/>
      <c r="I1808" s="573"/>
      <c r="J1808" s="574"/>
      <c r="K1808" s="574"/>
      <c r="L1808" s="574"/>
      <c r="M1808" s="575"/>
      <c r="N1808" s="575"/>
      <c r="O1808" s="576"/>
      <c r="P1808" s="576"/>
      <c r="Q1808" s="576"/>
      <c r="R1808" s="576"/>
      <c r="S1808" s="575"/>
      <c r="T1808" s="575"/>
      <c r="U1808" s="575"/>
      <c r="V1808" s="575"/>
      <c r="W1808" s="575"/>
      <c r="X1808" s="575"/>
      <c r="Y1808" s="577"/>
      <c r="Z1808" s="578"/>
      <c r="AA1808" s="579"/>
      <c r="AC1808" s="581"/>
      <c r="AD1808" s="581"/>
      <c r="AE1808" s="584"/>
      <c r="AF1808" s="584"/>
      <c r="AG1808" s="584"/>
      <c r="AH1808" s="584"/>
      <c r="AI1808" s="584"/>
      <c r="AJ1808" s="584"/>
      <c r="AK1808" s="584"/>
      <c r="AL1808" s="584"/>
      <c r="AM1808" s="584"/>
      <c r="AN1808" s="584"/>
      <c r="AO1808" s="584"/>
      <c r="AP1808" s="584"/>
      <c r="AQ1808" s="584"/>
      <c r="AR1808" s="584"/>
    </row>
    <row r="1809" ht="15.75" customHeight="1">
      <c r="A1809" s="570"/>
      <c r="B1809" s="7"/>
      <c r="C1809" s="585"/>
      <c r="D1809" s="572"/>
      <c r="E1809" s="575"/>
      <c r="F1809" s="575"/>
      <c r="G1809" s="579"/>
      <c r="H1809" s="586"/>
      <c r="I1809" s="573"/>
      <c r="J1809" s="574"/>
      <c r="K1809" s="574"/>
      <c r="L1809" s="574"/>
      <c r="M1809" s="575"/>
      <c r="N1809" s="575"/>
      <c r="O1809" s="576"/>
      <c r="P1809" s="576"/>
      <c r="Q1809" s="576"/>
      <c r="R1809" s="576"/>
      <c r="S1809" s="575"/>
      <c r="T1809" s="575"/>
      <c r="U1809" s="575"/>
      <c r="V1809" s="575"/>
      <c r="W1809" s="575"/>
      <c r="X1809" s="575"/>
      <c r="Y1809" s="577"/>
      <c r="Z1809" s="578"/>
      <c r="AA1809" s="579"/>
      <c r="AC1809" s="581"/>
      <c r="AD1809" s="581"/>
      <c r="AE1809" s="584"/>
      <c r="AF1809" s="584"/>
      <c r="AG1809" s="584"/>
      <c r="AH1809" s="584"/>
      <c r="AI1809" s="584"/>
      <c r="AJ1809" s="584"/>
      <c r="AK1809" s="584"/>
      <c r="AL1809" s="584"/>
      <c r="AM1809" s="584"/>
      <c r="AN1809" s="584"/>
      <c r="AO1809" s="584"/>
      <c r="AP1809" s="584"/>
      <c r="AQ1809" s="584"/>
      <c r="AR1809" s="584"/>
    </row>
    <row r="1810" ht="15.75" customHeight="1">
      <c r="A1810" s="570"/>
      <c r="B1810" s="7"/>
      <c r="C1810" s="585"/>
      <c r="D1810" s="572"/>
      <c r="E1810" s="575"/>
      <c r="F1810" s="575"/>
      <c r="G1810" s="579"/>
      <c r="H1810" s="586"/>
      <c r="I1810" s="573"/>
      <c r="J1810" s="574"/>
      <c r="K1810" s="574"/>
      <c r="L1810" s="574"/>
      <c r="M1810" s="575"/>
      <c r="N1810" s="575"/>
      <c r="O1810" s="576"/>
      <c r="P1810" s="576"/>
      <c r="Q1810" s="576"/>
      <c r="R1810" s="576"/>
      <c r="S1810" s="575"/>
      <c r="T1810" s="575"/>
      <c r="U1810" s="575"/>
      <c r="V1810" s="575"/>
      <c r="W1810" s="575"/>
      <c r="X1810" s="575"/>
      <c r="Y1810" s="577"/>
      <c r="Z1810" s="578"/>
      <c r="AA1810" s="579"/>
      <c r="AC1810" s="581"/>
      <c r="AD1810" s="581"/>
      <c r="AE1810" s="584"/>
      <c r="AF1810" s="584"/>
      <c r="AG1810" s="584"/>
      <c r="AH1810" s="584"/>
      <c r="AI1810" s="584"/>
      <c r="AJ1810" s="584"/>
      <c r="AK1810" s="584"/>
      <c r="AL1810" s="584"/>
      <c r="AM1810" s="584"/>
      <c r="AN1810" s="584"/>
      <c r="AO1810" s="584"/>
      <c r="AP1810" s="584"/>
      <c r="AQ1810" s="584"/>
      <c r="AR1810" s="584"/>
    </row>
    <row r="1811" ht="15.75" customHeight="1">
      <c r="A1811" s="570"/>
      <c r="B1811" s="7"/>
      <c r="C1811" s="585"/>
      <c r="D1811" s="572"/>
      <c r="E1811" s="575"/>
      <c r="F1811" s="575"/>
      <c r="G1811" s="579"/>
      <c r="H1811" s="586"/>
      <c r="I1811" s="573"/>
      <c r="J1811" s="574"/>
      <c r="K1811" s="574"/>
      <c r="L1811" s="574"/>
      <c r="M1811" s="575"/>
      <c r="N1811" s="575"/>
      <c r="O1811" s="576"/>
      <c r="P1811" s="576"/>
      <c r="Q1811" s="576"/>
      <c r="R1811" s="576"/>
      <c r="S1811" s="575"/>
      <c r="T1811" s="575"/>
      <c r="U1811" s="575"/>
      <c r="V1811" s="575"/>
      <c r="W1811" s="575"/>
      <c r="X1811" s="575"/>
      <c r="Y1811" s="577"/>
      <c r="Z1811" s="578"/>
      <c r="AA1811" s="579"/>
      <c r="AC1811" s="581"/>
      <c r="AD1811" s="581"/>
      <c r="AE1811" s="584"/>
      <c r="AF1811" s="584"/>
      <c r="AG1811" s="584"/>
      <c r="AH1811" s="584"/>
      <c r="AI1811" s="584"/>
      <c r="AJ1811" s="584"/>
      <c r="AK1811" s="584"/>
      <c r="AL1811" s="584"/>
      <c r="AM1811" s="584"/>
      <c r="AN1811" s="584"/>
      <c r="AO1811" s="584"/>
      <c r="AP1811" s="584"/>
      <c r="AQ1811" s="584"/>
      <c r="AR1811" s="584"/>
    </row>
    <row r="1812" ht="15.75" customHeight="1">
      <c r="A1812" s="570"/>
      <c r="B1812" s="7"/>
      <c r="C1812" s="585"/>
      <c r="D1812" s="572"/>
      <c r="E1812" s="575"/>
      <c r="F1812" s="575"/>
      <c r="G1812" s="579"/>
      <c r="H1812" s="586"/>
      <c r="I1812" s="573"/>
      <c r="J1812" s="574"/>
      <c r="K1812" s="574"/>
      <c r="L1812" s="574"/>
      <c r="M1812" s="575"/>
      <c r="N1812" s="575"/>
      <c r="O1812" s="576"/>
      <c r="P1812" s="576"/>
      <c r="Q1812" s="576"/>
      <c r="R1812" s="576"/>
      <c r="S1812" s="575"/>
      <c r="T1812" s="575"/>
      <c r="U1812" s="575"/>
      <c r="V1812" s="575"/>
      <c r="W1812" s="575"/>
      <c r="X1812" s="575"/>
      <c r="Y1812" s="577"/>
      <c r="Z1812" s="578"/>
      <c r="AA1812" s="579"/>
      <c r="AC1812" s="581"/>
      <c r="AD1812" s="581"/>
      <c r="AE1812" s="584"/>
      <c r="AF1812" s="584"/>
      <c r="AG1812" s="584"/>
      <c r="AH1812" s="584"/>
      <c r="AI1812" s="584"/>
      <c r="AJ1812" s="584"/>
      <c r="AK1812" s="584"/>
      <c r="AL1812" s="584"/>
      <c r="AM1812" s="584"/>
      <c r="AN1812" s="584"/>
      <c r="AO1812" s="584"/>
      <c r="AP1812" s="584"/>
      <c r="AQ1812" s="584"/>
      <c r="AR1812" s="584"/>
    </row>
    <row r="1813" ht="15.75" customHeight="1">
      <c r="A1813" s="570"/>
      <c r="B1813" s="7"/>
      <c r="C1813" s="585"/>
      <c r="D1813" s="572"/>
      <c r="E1813" s="575"/>
      <c r="F1813" s="575"/>
      <c r="G1813" s="579"/>
      <c r="H1813" s="586"/>
      <c r="I1813" s="573"/>
      <c r="J1813" s="574"/>
      <c r="K1813" s="574"/>
      <c r="L1813" s="574"/>
      <c r="M1813" s="575"/>
      <c r="N1813" s="575"/>
      <c r="O1813" s="576"/>
      <c r="P1813" s="576"/>
      <c r="Q1813" s="576"/>
      <c r="R1813" s="576"/>
      <c r="S1813" s="575"/>
      <c r="T1813" s="575"/>
      <c r="U1813" s="575"/>
      <c r="V1813" s="575"/>
      <c r="W1813" s="575"/>
      <c r="X1813" s="575"/>
      <c r="Y1813" s="577"/>
      <c r="Z1813" s="578"/>
      <c r="AA1813" s="579"/>
      <c r="AC1813" s="581"/>
      <c r="AD1813" s="581"/>
      <c r="AE1813" s="584"/>
      <c r="AF1813" s="584"/>
      <c r="AG1813" s="584"/>
      <c r="AH1813" s="584"/>
      <c r="AI1813" s="584"/>
      <c r="AJ1813" s="584"/>
      <c r="AK1813" s="584"/>
      <c r="AL1813" s="584"/>
      <c r="AM1813" s="584"/>
      <c r="AN1813" s="584"/>
      <c r="AO1813" s="584"/>
      <c r="AP1813" s="584"/>
      <c r="AQ1813" s="584"/>
      <c r="AR1813" s="584"/>
    </row>
    <row r="1814" ht="15.75" customHeight="1">
      <c r="A1814" s="570"/>
      <c r="B1814" s="7"/>
      <c r="C1814" s="585"/>
      <c r="D1814" s="572"/>
      <c r="E1814" s="575"/>
      <c r="F1814" s="575"/>
      <c r="G1814" s="579"/>
      <c r="H1814" s="586"/>
      <c r="I1814" s="573"/>
      <c r="J1814" s="574"/>
      <c r="K1814" s="574"/>
      <c r="L1814" s="574"/>
      <c r="M1814" s="575"/>
      <c r="N1814" s="575"/>
      <c r="O1814" s="576"/>
      <c r="P1814" s="576"/>
      <c r="Q1814" s="576"/>
      <c r="R1814" s="576"/>
      <c r="S1814" s="575"/>
      <c r="T1814" s="575"/>
      <c r="U1814" s="575"/>
      <c r="V1814" s="575"/>
      <c r="W1814" s="575"/>
      <c r="X1814" s="575"/>
      <c r="Y1814" s="577"/>
      <c r="Z1814" s="578"/>
      <c r="AA1814" s="579"/>
      <c r="AC1814" s="581"/>
      <c r="AD1814" s="581"/>
      <c r="AE1814" s="584"/>
      <c r="AF1814" s="584"/>
      <c r="AG1814" s="584"/>
      <c r="AH1814" s="584"/>
      <c r="AI1814" s="584"/>
      <c r="AJ1814" s="584"/>
      <c r="AK1814" s="584"/>
      <c r="AL1814" s="584"/>
      <c r="AM1814" s="584"/>
      <c r="AN1814" s="584"/>
      <c r="AO1814" s="584"/>
      <c r="AP1814" s="584"/>
      <c r="AQ1814" s="584"/>
      <c r="AR1814" s="584"/>
    </row>
    <row r="1815" ht="15.75" customHeight="1">
      <c r="A1815" s="570"/>
      <c r="B1815" s="7"/>
      <c r="C1815" s="585"/>
      <c r="D1815" s="572"/>
      <c r="E1815" s="575"/>
      <c r="F1815" s="575"/>
      <c r="G1815" s="579"/>
      <c r="H1815" s="586"/>
      <c r="I1815" s="573"/>
      <c r="J1815" s="574"/>
      <c r="K1815" s="574"/>
      <c r="L1815" s="574"/>
      <c r="M1815" s="575"/>
      <c r="N1815" s="575"/>
      <c r="O1815" s="576"/>
      <c r="P1815" s="576"/>
      <c r="Q1815" s="576"/>
      <c r="R1815" s="576"/>
      <c r="S1815" s="575"/>
      <c r="T1815" s="575"/>
      <c r="U1815" s="575"/>
      <c r="V1815" s="575"/>
      <c r="W1815" s="575"/>
      <c r="X1815" s="575"/>
      <c r="Y1815" s="577"/>
      <c r="Z1815" s="578"/>
      <c r="AA1815" s="579"/>
      <c r="AC1815" s="581"/>
      <c r="AD1815" s="581"/>
      <c r="AE1815" s="584"/>
      <c r="AF1815" s="584"/>
      <c r="AG1815" s="584"/>
      <c r="AH1815" s="584"/>
      <c r="AI1815" s="584"/>
      <c r="AJ1815" s="584"/>
      <c r="AK1815" s="584"/>
      <c r="AL1815" s="584"/>
      <c r="AM1815" s="584"/>
      <c r="AN1815" s="584"/>
      <c r="AO1815" s="584"/>
      <c r="AP1815" s="584"/>
      <c r="AQ1815" s="584"/>
      <c r="AR1815" s="584"/>
    </row>
    <row r="1816" ht="15.75" customHeight="1">
      <c r="A1816" s="570"/>
      <c r="B1816" s="7"/>
      <c r="C1816" s="585"/>
      <c r="D1816" s="572"/>
      <c r="E1816" s="575"/>
      <c r="F1816" s="575"/>
      <c r="G1816" s="579"/>
      <c r="H1816" s="586"/>
      <c r="I1816" s="573"/>
      <c r="J1816" s="574"/>
      <c r="K1816" s="574"/>
      <c r="L1816" s="574"/>
      <c r="M1816" s="575"/>
      <c r="N1816" s="575"/>
      <c r="O1816" s="576"/>
      <c r="P1816" s="576"/>
      <c r="Q1816" s="576"/>
      <c r="R1816" s="576"/>
      <c r="S1816" s="575"/>
      <c r="T1816" s="575"/>
      <c r="U1816" s="575"/>
      <c r="V1816" s="575"/>
      <c r="W1816" s="575"/>
      <c r="X1816" s="575"/>
      <c r="Y1816" s="577"/>
      <c r="Z1816" s="578"/>
      <c r="AA1816" s="579"/>
      <c r="AC1816" s="581"/>
      <c r="AD1816" s="581"/>
      <c r="AE1816" s="584"/>
      <c r="AF1816" s="584"/>
      <c r="AG1816" s="584"/>
      <c r="AH1816" s="584"/>
      <c r="AI1816" s="584"/>
      <c r="AJ1816" s="584"/>
      <c r="AK1816" s="584"/>
      <c r="AL1816" s="584"/>
      <c r="AM1816" s="584"/>
      <c r="AN1816" s="584"/>
      <c r="AO1816" s="584"/>
      <c r="AP1816" s="584"/>
      <c r="AQ1816" s="584"/>
      <c r="AR1816" s="584"/>
    </row>
    <row r="1817" ht="15.75" customHeight="1">
      <c r="A1817" s="570"/>
      <c r="B1817" s="7"/>
      <c r="C1817" s="585"/>
      <c r="D1817" s="572"/>
      <c r="E1817" s="575"/>
      <c r="F1817" s="575"/>
      <c r="G1817" s="579"/>
      <c r="H1817" s="586"/>
      <c r="I1817" s="573"/>
      <c r="J1817" s="574"/>
      <c r="K1817" s="574"/>
      <c r="L1817" s="574"/>
      <c r="M1817" s="575"/>
      <c r="N1817" s="575"/>
      <c r="O1817" s="576"/>
      <c r="P1817" s="576"/>
      <c r="Q1817" s="576"/>
      <c r="R1817" s="576"/>
      <c r="S1817" s="575"/>
      <c r="T1817" s="575"/>
      <c r="U1817" s="575"/>
      <c r="V1817" s="575"/>
      <c r="W1817" s="575"/>
      <c r="X1817" s="575"/>
      <c r="Y1817" s="577"/>
      <c r="Z1817" s="578"/>
      <c r="AA1817" s="579"/>
      <c r="AC1817" s="581"/>
      <c r="AD1817" s="581"/>
      <c r="AE1817" s="584"/>
      <c r="AF1817" s="584"/>
      <c r="AG1817" s="584"/>
      <c r="AH1817" s="584"/>
      <c r="AI1817" s="584"/>
      <c r="AJ1817" s="584"/>
      <c r="AK1817" s="584"/>
      <c r="AL1817" s="584"/>
      <c r="AM1817" s="584"/>
      <c r="AN1817" s="584"/>
      <c r="AO1817" s="584"/>
      <c r="AP1817" s="584"/>
      <c r="AQ1817" s="584"/>
      <c r="AR1817" s="584"/>
    </row>
    <row r="1818" ht="15.75" customHeight="1">
      <c r="A1818" s="570"/>
      <c r="B1818" s="7"/>
      <c r="C1818" s="585"/>
      <c r="D1818" s="572"/>
      <c r="E1818" s="575"/>
      <c r="F1818" s="575"/>
      <c r="G1818" s="579"/>
      <c r="H1818" s="586"/>
      <c r="I1818" s="573"/>
      <c r="J1818" s="574"/>
      <c r="K1818" s="574"/>
      <c r="L1818" s="574"/>
      <c r="M1818" s="575"/>
      <c r="N1818" s="575"/>
      <c r="O1818" s="576"/>
      <c r="P1818" s="576"/>
      <c r="Q1818" s="576"/>
      <c r="R1818" s="576"/>
      <c r="S1818" s="575"/>
      <c r="T1818" s="575"/>
      <c r="U1818" s="575"/>
      <c r="V1818" s="575"/>
      <c r="W1818" s="575"/>
      <c r="X1818" s="575"/>
      <c r="Y1818" s="577"/>
      <c r="Z1818" s="578"/>
      <c r="AA1818" s="579"/>
      <c r="AC1818" s="581"/>
      <c r="AD1818" s="581"/>
      <c r="AE1818" s="584"/>
      <c r="AF1818" s="584"/>
      <c r="AG1818" s="584"/>
      <c r="AH1818" s="584"/>
      <c r="AI1818" s="584"/>
      <c r="AJ1818" s="584"/>
      <c r="AK1818" s="584"/>
      <c r="AL1818" s="584"/>
      <c r="AM1818" s="584"/>
      <c r="AN1818" s="584"/>
      <c r="AO1818" s="584"/>
      <c r="AP1818" s="584"/>
      <c r="AQ1818" s="584"/>
      <c r="AR1818" s="584"/>
    </row>
    <row r="1819" ht="15.75" customHeight="1">
      <c r="A1819" s="570"/>
      <c r="B1819" s="7"/>
      <c r="C1819" s="585"/>
      <c r="D1819" s="572"/>
      <c r="E1819" s="575"/>
      <c r="F1819" s="575"/>
      <c r="G1819" s="579"/>
      <c r="H1819" s="586"/>
      <c r="I1819" s="573"/>
      <c r="J1819" s="574"/>
      <c r="K1819" s="574"/>
      <c r="L1819" s="574"/>
      <c r="M1819" s="575"/>
      <c r="N1819" s="575"/>
      <c r="O1819" s="576"/>
      <c r="P1819" s="576"/>
      <c r="Q1819" s="576"/>
      <c r="R1819" s="576"/>
      <c r="S1819" s="575"/>
      <c r="T1819" s="575"/>
      <c r="U1819" s="575"/>
      <c r="V1819" s="575"/>
      <c r="W1819" s="575"/>
      <c r="X1819" s="575"/>
      <c r="Y1819" s="577"/>
      <c r="Z1819" s="578"/>
      <c r="AA1819" s="579"/>
      <c r="AC1819" s="581"/>
      <c r="AD1819" s="581"/>
      <c r="AE1819" s="584"/>
      <c r="AF1819" s="584"/>
      <c r="AG1819" s="584"/>
      <c r="AH1819" s="584"/>
      <c r="AI1819" s="584"/>
      <c r="AJ1819" s="584"/>
      <c r="AK1819" s="584"/>
      <c r="AL1819" s="584"/>
      <c r="AM1819" s="584"/>
      <c r="AN1819" s="584"/>
      <c r="AO1819" s="584"/>
      <c r="AP1819" s="584"/>
      <c r="AQ1819" s="584"/>
      <c r="AR1819" s="584"/>
    </row>
    <row r="1820" ht="15.75" customHeight="1">
      <c r="A1820" s="570"/>
      <c r="B1820" s="7"/>
      <c r="C1820" s="585"/>
      <c r="D1820" s="572"/>
      <c r="E1820" s="575"/>
      <c r="F1820" s="575"/>
      <c r="G1820" s="579"/>
      <c r="H1820" s="586"/>
      <c r="I1820" s="573"/>
      <c r="J1820" s="574"/>
      <c r="K1820" s="574"/>
      <c r="L1820" s="574"/>
      <c r="M1820" s="575"/>
      <c r="N1820" s="575"/>
      <c r="O1820" s="576"/>
      <c r="P1820" s="576"/>
      <c r="Q1820" s="576"/>
      <c r="R1820" s="576"/>
      <c r="S1820" s="575"/>
      <c r="T1820" s="575"/>
      <c r="U1820" s="575"/>
      <c r="V1820" s="575"/>
      <c r="W1820" s="575"/>
      <c r="X1820" s="575"/>
      <c r="Y1820" s="577"/>
      <c r="Z1820" s="578"/>
      <c r="AA1820" s="579"/>
      <c r="AC1820" s="581"/>
      <c r="AD1820" s="581"/>
      <c r="AE1820" s="584"/>
      <c r="AF1820" s="584"/>
      <c r="AG1820" s="584"/>
      <c r="AH1820" s="584"/>
      <c r="AI1820" s="584"/>
      <c r="AJ1820" s="584"/>
      <c r="AK1820" s="584"/>
      <c r="AL1820" s="584"/>
      <c r="AM1820" s="584"/>
      <c r="AN1820" s="584"/>
      <c r="AO1820" s="584"/>
      <c r="AP1820" s="584"/>
      <c r="AQ1820" s="584"/>
      <c r="AR1820" s="584"/>
    </row>
    <row r="1821" ht="15.75" customHeight="1">
      <c r="A1821" s="570"/>
      <c r="B1821" s="7"/>
      <c r="C1821" s="585"/>
      <c r="D1821" s="572"/>
      <c r="E1821" s="575"/>
      <c r="F1821" s="575"/>
      <c r="G1821" s="579"/>
      <c r="H1821" s="586"/>
      <c r="I1821" s="573"/>
      <c r="J1821" s="574"/>
      <c r="K1821" s="574"/>
      <c r="L1821" s="574"/>
      <c r="M1821" s="575"/>
      <c r="N1821" s="575"/>
      <c r="O1821" s="576"/>
      <c r="P1821" s="576"/>
      <c r="Q1821" s="576"/>
      <c r="R1821" s="576"/>
      <c r="S1821" s="575"/>
      <c r="T1821" s="575"/>
      <c r="U1821" s="575"/>
      <c r="V1821" s="575"/>
      <c r="W1821" s="575"/>
      <c r="X1821" s="575"/>
      <c r="Y1821" s="577"/>
      <c r="Z1821" s="578"/>
      <c r="AA1821" s="579"/>
      <c r="AC1821" s="581"/>
      <c r="AD1821" s="581"/>
      <c r="AE1821" s="584"/>
      <c r="AF1821" s="584"/>
      <c r="AG1821" s="584"/>
      <c r="AH1821" s="584"/>
      <c r="AI1821" s="584"/>
      <c r="AJ1821" s="584"/>
      <c r="AK1821" s="584"/>
      <c r="AL1821" s="584"/>
      <c r="AM1821" s="584"/>
      <c r="AN1821" s="584"/>
      <c r="AO1821" s="584"/>
      <c r="AP1821" s="584"/>
      <c r="AQ1821" s="584"/>
      <c r="AR1821" s="584"/>
    </row>
    <row r="1822" ht="15.75" customHeight="1">
      <c r="A1822" s="570"/>
      <c r="B1822" s="7"/>
      <c r="C1822" s="585"/>
      <c r="D1822" s="572"/>
      <c r="E1822" s="575"/>
      <c r="F1822" s="575"/>
      <c r="G1822" s="579"/>
      <c r="H1822" s="586"/>
      <c r="I1822" s="573"/>
      <c r="J1822" s="574"/>
      <c r="K1822" s="574"/>
      <c r="L1822" s="574"/>
      <c r="M1822" s="575"/>
      <c r="N1822" s="575"/>
      <c r="O1822" s="576"/>
      <c r="P1822" s="576"/>
      <c r="Q1822" s="576"/>
      <c r="R1822" s="576"/>
      <c r="S1822" s="575"/>
      <c r="T1822" s="575"/>
      <c r="U1822" s="575"/>
      <c r="V1822" s="575"/>
      <c r="W1822" s="575"/>
      <c r="X1822" s="575"/>
      <c r="Y1822" s="577"/>
      <c r="Z1822" s="578"/>
      <c r="AA1822" s="579"/>
      <c r="AC1822" s="581"/>
      <c r="AD1822" s="581"/>
      <c r="AE1822" s="584"/>
      <c r="AF1822" s="584"/>
      <c r="AG1822" s="584"/>
      <c r="AH1822" s="584"/>
      <c r="AI1822" s="584"/>
      <c r="AJ1822" s="584"/>
      <c r="AK1822" s="584"/>
      <c r="AL1822" s="584"/>
      <c r="AM1822" s="584"/>
      <c r="AN1822" s="584"/>
      <c r="AO1822" s="584"/>
      <c r="AP1822" s="584"/>
      <c r="AQ1822" s="584"/>
      <c r="AR1822" s="584"/>
    </row>
    <row r="1823" ht="15.75" customHeight="1">
      <c r="A1823" s="570"/>
      <c r="B1823" s="7"/>
      <c r="C1823" s="585"/>
      <c r="D1823" s="572"/>
      <c r="E1823" s="575"/>
      <c r="F1823" s="575"/>
      <c r="G1823" s="579"/>
      <c r="H1823" s="586"/>
      <c r="I1823" s="573"/>
      <c r="J1823" s="574"/>
      <c r="K1823" s="574"/>
      <c r="L1823" s="574"/>
      <c r="M1823" s="575"/>
      <c r="N1823" s="575"/>
      <c r="O1823" s="576"/>
      <c r="P1823" s="576"/>
      <c r="Q1823" s="576"/>
      <c r="R1823" s="576"/>
      <c r="S1823" s="575"/>
      <c r="T1823" s="575"/>
      <c r="U1823" s="575"/>
      <c r="V1823" s="575"/>
      <c r="W1823" s="575"/>
      <c r="X1823" s="575"/>
      <c r="Y1823" s="577"/>
      <c r="Z1823" s="578"/>
      <c r="AA1823" s="579"/>
      <c r="AC1823" s="581"/>
      <c r="AD1823" s="581"/>
      <c r="AE1823" s="584"/>
      <c r="AF1823" s="584"/>
      <c r="AG1823" s="584"/>
      <c r="AH1823" s="584"/>
      <c r="AI1823" s="584"/>
      <c r="AJ1823" s="584"/>
      <c r="AK1823" s="584"/>
      <c r="AL1823" s="584"/>
      <c r="AM1823" s="584"/>
      <c r="AN1823" s="584"/>
      <c r="AO1823" s="584"/>
      <c r="AP1823" s="584"/>
      <c r="AQ1823" s="584"/>
      <c r="AR1823" s="584"/>
    </row>
    <row r="1824" ht="15.75" customHeight="1">
      <c r="A1824" s="570"/>
      <c r="B1824" s="7"/>
      <c r="C1824" s="585"/>
      <c r="D1824" s="572"/>
      <c r="E1824" s="575"/>
      <c r="F1824" s="575"/>
      <c r="G1824" s="579"/>
      <c r="H1824" s="586"/>
      <c r="I1824" s="573"/>
      <c r="J1824" s="574"/>
      <c r="K1824" s="574"/>
      <c r="L1824" s="574"/>
      <c r="M1824" s="575"/>
      <c r="N1824" s="575"/>
      <c r="O1824" s="576"/>
      <c r="P1824" s="576"/>
      <c r="Q1824" s="576"/>
      <c r="R1824" s="576"/>
      <c r="S1824" s="575"/>
      <c r="T1824" s="575"/>
      <c r="U1824" s="575"/>
      <c r="V1824" s="575"/>
      <c r="W1824" s="575"/>
      <c r="X1824" s="575"/>
      <c r="Y1824" s="577"/>
      <c r="Z1824" s="578"/>
      <c r="AA1824" s="579"/>
      <c r="AC1824" s="581"/>
      <c r="AD1824" s="581"/>
      <c r="AE1824" s="584"/>
      <c r="AF1824" s="584"/>
      <c r="AG1824" s="584"/>
      <c r="AH1824" s="584"/>
      <c r="AI1824" s="584"/>
      <c r="AJ1824" s="584"/>
      <c r="AK1824" s="584"/>
      <c r="AL1824" s="584"/>
      <c r="AM1824" s="584"/>
      <c r="AN1824" s="584"/>
      <c r="AO1824" s="584"/>
      <c r="AP1824" s="584"/>
      <c r="AQ1824" s="584"/>
      <c r="AR1824" s="584"/>
    </row>
    <row r="1825" ht="15.75" customHeight="1">
      <c r="A1825" s="570"/>
      <c r="B1825" s="7"/>
      <c r="C1825" s="585"/>
      <c r="D1825" s="572"/>
      <c r="E1825" s="575"/>
      <c r="F1825" s="575"/>
      <c r="G1825" s="579"/>
      <c r="H1825" s="586"/>
      <c r="I1825" s="573"/>
      <c r="J1825" s="574"/>
      <c r="K1825" s="574"/>
      <c r="L1825" s="574"/>
      <c r="M1825" s="575"/>
      <c r="N1825" s="575"/>
      <c r="O1825" s="576"/>
      <c r="P1825" s="576"/>
      <c r="Q1825" s="576"/>
      <c r="R1825" s="576"/>
      <c r="S1825" s="575"/>
      <c r="T1825" s="575"/>
      <c r="U1825" s="575"/>
      <c r="V1825" s="575"/>
      <c r="W1825" s="575"/>
      <c r="X1825" s="575"/>
      <c r="Y1825" s="577"/>
      <c r="Z1825" s="578"/>
      <c r="AA1825" s="579"/>
      <c r="AC1825" s="581"/>
      <c r="AD1825" s="581"/>
      <c r="AE1825" s="584"/>
      <c r="AF1825" s="584"/>
      <c r="AG1825" s="584"/>
      <c r="AH1825" s="584"/>
      <c r="AI1825" s="584"/>
      <c r="AJ1825" s="584"/>
      <c r="AK1825" s="584"/>
      <c r="AL1825" s="584"/>
      <c r="AM1825" s="584"/>
      <c r="AN1825" s="584"/>
      <c r="AO1825" s="584"/>
      <c r="AP1825" s="584"/>
      <c r="AQ1825" s="584"/>
      <c r="AR1825" s="584"/>
    </row>
    <row r="1826" ht="15.75" customHeight="1">
      <c r="A1826" s="570"/>
      <c r="B1826" s="7"/>
      <c r="C1826" s="585"/>
      <c r="D1826" s="572"/>
      <c r="E1826" s="575"/>
      <c r="F1826" s="575"/>
      <c r="G1826" s="579"/>
      <c r="H1826" s="586"/>
      <c r="I1826" s="573"/>
      <c r="J1826" s="574"/>
      <c r="K1826" s="574"/>
      <c r="L1826" s="574"/>
      <c r="M1826" s="575"/>
      <c r="N1826" s="575"/>
      <c r="O1826" s="576"/>
      <c r="P1826" s="576"/>
      <c r="Q1826" s="576"/>
      <c r="R1826" s="576"/>
      <c r="S1826" s="575"/>
      <c r="T1826" s="575"/>
      <c r="U1826" s="575"/>
      <c r="V1826" s="575"/>
      <c r="W1826" s="575"/>
      <c r="X1826" s="575"/>
      <c r="Y1826" s="577"/>
      <c r="Z1826" s="578"/>
      <c r="AA1826" s="579"/>
      <c r="AC1826" s="581"/>
      <c r="AD1826" s="581"/>
      <c r="AE1826" s="584"/>
      <c r="AF1826" s="584"/>
      <c r="AG1826" s="584"/>
      <c r="AH1826" s="584"/>
      <c r="AI1826" s="584"/>
      <c r="AJ1826" s="584"/>
      <c r="AK1826" s="584"/>
      <c r="AL1826" s="584"/>
      <c r="AM1826" s="584"/>
      <c r="AN1826" s="584"/>
      <c r="AO1826" s="584"/>
      <c r="AP1826" s="584"/>
      <c r="AQ1826" s="584"/>
      <c r="AR1826" s="584"/>
    </row>
    <row r="1827" ht="15.75" customHeight="1">
      <c r="A1827" s="570"/>
      <c r="B1827" s="7"/>
      <c r="C1827" s="585"/>
      <c r="D1827" s="572"/>
      <c r="E1827" s="575"/>
      <c r="F1827" s="575"/>
      <c r="G1827" s="579"/>
      <c r="H1827" s="586"/>
      <c r="I1827" s="573"/>
      <c r="J1827" s="574"/>
      <c r="K1827" s="574"/>
      <c r="L1827" s="574"/>
      <c r="M1827" s="575"/>
      <c r="N1827" s="575"/>
      <c r="O1827" s="576"/>
      <c r="P1827" s="576"/>
      <c r="Q1827" s="576"/>
      <c r="R1827" s="576"/>
      <c r="S1827" s="575"/>
      <c r="T1827" s="575"/>
      <c r="U1827" s="575"/>
      <c r="V1827" s="575"/>
      <c r="W1827" s="575"/>
      <c r="X1827" s="575"/>
      <c r="Y1827" s="577"/>
      <c r="Z1827" s="578"/>
      <c r="AA1827" s="579"/>
      <c r="AC1827" s="581"/>
      <c r="AD1827" s="581"/>
      <c r="AE1827" s="584"/>
      <c r="AF1827" s="584"/>
      <c r="AG1827" s="584"/>
      <c r="AH1827" s="584"/>
      <c r="AI1827" s="584"/>
      <c r="AJ1827" s="584"/>
      <c r="AK1827" s="584"/>
      <c r="AL1827" s="584"/>
      <c r="AM1827" s="584"/>
      <c r="AN1827" s="584"/>
      <c r="AO1827" s="584"/>
      <c r="AP1827" s="584"/>
      <c r="AQ1827" s="584"/>
      <c r="AR1827" s="584"/>
    </row>
    <row r="1828" ht="15.75" customHeight="1">
      <c r="A1828" s="570"/>
      <c r="B1828" s="7"/>
      <c r="C1828" s="585"/>
      <c r="D1828" s="572"/>
      <c r="E1828" s="575"/>
      <c r="F1828" s="575"/>
      <c r="G1828" s="579"/>
      <c r="H1828" s="586"/>
      <c r="I1828" s="573"/>
      <c r="J1828" s="574"/>
      <c r="K1828" s="574"/>
      <c r="L1828" s="574"/>
      <c r="M1828" s="575"/>
      <c r="N1828" s="575"/>
      <c r="O1828" s="576"/>
      <c r="P1828" s="576"/>
      <c r="Q1828" s="576"/>
      <c r="R1828" s="576"/>
      <c r="S1828" s="575"/>
      <c r="T1828" s="575"/>
      <c r="U1828" s="575"/>
      <c r="V1828" s="575"/>
      <c r="W1828" s="575"/>
      <c r="X1828" s="575"/>
      <c r="Y1828" s="577"/>
      <c r="Z1828" s="578"/>
      <c r="AA1828" s="579"/>
      <c r="AC1828" s="581"/>
      <c r="AD1828" s="581"/>
      <c r="AE1828" s="584"/>
      <c r="AF1828" s="584"/>
      <c r="AG1828" s="584"/>
      <c r="AH1828" s="584"/>
      <c r="AI1828" s="584"/>
      <c r="AJ1828" s="584"/>
      <c r="AK1828" s="584"/>
      <c r="AL1828" s="584"/>
      <c r="AM1828" s="584"/>
      <c r="AN1828" s="584"/>
      <c r="AO1828" s="584"/>
      <c r="AP1828" s="584"/>
      <c r="AQ1828" s="584"/>
      <c r="AR1828" s="584"/>
    </row>
    <row r="1829" ht="15.75" customHeight="1">
      <c r="A1829" s="570"/>
      <c r="B1829" s="7"/>
      <c r="C1829" s="585"/>
      <c r="D1829" s="572"/>
      <c r="E1829" s="575"/>
      <c r="F1829" s="575"/>
      <c r="G1829" s="579"/>
      <c r="H1829" s="586"/>
      <c r="I1829" s="573"/>
      <c r="J1829" s="574"/>
      <c r="K1829" s="574"/>
      <c r="L1829" s="574"/>
      <c r="M1829" s="575"/>
      <c r="N1829" s="575"/>
      <c r="O1829" s="576"/>
      <c r="P1829" s="576"/>
      <c r="Q1829" s="576"/>
      <c r="R1829" s="576"/>
      <c r="S1829" s="575"/>
      <c r="T1829" s="575"/>
      <c r="U1829" s="575"/>
      <c r="V1829" s="575"/>
      <c r="W1829" s="575"/>
      <c r="X1829" s="575"/>
      <c r="Y1829" s="577"/>
      <c r="Z1829" s="578"/>
      <c r="AA1829" s="579"/>
      <c r="AC1829" s="581"/>
      <c r="AD1829" s="581"/>
      <c r="AE1829" s="584"/>
      <c r="AF1829" s="584"/>
      <c r="AG1829" s="584"/>
      <c r="AH1829" s="584"/>
      <c r="AI1829" s="584"/>
      <c r="AJ1829" s="584"/>
      <c r="AK1829" s="584"/>
      <c r="AL1829" s="584"/>
      <c r="AM1829" s="584"/>
      <c r="AN1829" s="584"/>
      <c r="AO1829" s="584"/>
      <c r="AP1829" s="584"/>
      <c r="AQ1829" s="584"/>
      <c r="AR1829" s="584"/>
    </row>
    <row r="1830" ht="15.75" customHeight="1">
      <c r="A1830" s="570"/>
      <c r="B1830" s="7"/>
      <c r="C1830" s="585"/>
      <c r="D1830" s="572"/>
      <c r="E1830" s="575"/>
      <c r="F1830" s="575"/>
      <c r="G1830" s="579"/>
      <c r="H1830" s="586"/>
      <c r="I1830" s="573"/>
      <c r="J1830" s="574"/>
      <c r="K1830" s="574"/>
      <c r="L1830" s="574"/>
      <c r="M1830" s="575"/>
      <c r="N1830" s="575"/>
      <c r="O1830" s="576"/>
      <c r="P1830" s="576"/>
      <c r="Q1830" s="576"/>
      <c r="R1830" s="576"/>
      <c r="S1830" s="575"/>
      <c r="T1830" s="575"/>
      <c r="U1830" s="575"/>
      <c r="V1830" s="575"/>
      <c r="W1830" s="575"/>
      <c r="X1830" s="575"/>
      <c r="Y1830" s="577"/>
      <c r="Z1830" s="578"/>
      <c r="AA1830" s="579"/>
      <c r="AC1830" s="581"/>
      <c r="AD1830" s="581"/>
      <c r="AE1830" s="584"/>
      <c r="AF1830" s="584"/>
      <c r="AG1830" s="584"/>
      <c r="AH1830" s="584"/>
      <c r="AI1830" s="584"/>
      <c r="AJ1830" s="584"/>
      <c r="AK1830" s="584"/>
      <c r="AL1830" s="584"/>
      <c r="AM1830" s="584"/>
      <c r="AN1830" s="584"/>
      <c r="AO1830" s="584"/>
      <c r="AP1830" s="584"/>
      <c r="AQ1830" s="584"/>
      <c r="AR1830" s="584"/>
    </row>
    <row r="1831" ht="15.75" customHeight="1">
      <c r="A1831" s="570"/>
      <c r="B1831" s="7"/>
      <c r="C1831" s="585"/>
      <c r="D1831" s="572"/>
      <c r="E1831" s="575"/>
      <c r="F1831" s="575"/>
      <c r="G1831" s="579"/>
      <c r="H1831" s="586"/>
      <c r="I1831" s="573"/>
      <c r="J1831" s="574"/>
      <c r="K1831" s="574"/>
      <c r="L1831" s="574"/>
      <c r="M1831" s="575"/>
      <c r="N1831" s="575"/>
      <c r="O1831" s="576"/>
      <c r="P1831" s="576"/>
      <c r="Q1831" s="576"/>
      <c r="R1831" s="576"/>
      <c r="S1831" s="575"/>
      <c r="T1831" s="575"/>
      <c r="U1831" s="575"/>
      <c r="V1831" s="575"/>
      <c r="W1831" s="575"/>
      <c r="X1831" s="575"/>
      <c r="Y1831" s="577"/>
      <c r="Z1831" s="578"/>
      <c r="AA1831" s="579"/>
      <c r="AC1831" s="581"/>
      <c r="AD1831" s="581"/>
      <c r="AE1831" s="584"/>
      <c r="AF1831" s="584"/>
      <c r="AG1831" s="584"/>
      <c r="AH1831" s="584"/>
      <c r="AI1831" s="584"/>
      <c r="AJ1831" s="584"/>
      <c r="AK1831" s="584"/>
      <c r="AL1831" s="584"/>
      <c r="AM1831" s="584"/>
      <c r="AN1831" s="584"/>
      <c r="AO1831" s="584"/>
      <c r="AP1831" s="584"/>
      <c r="AQ1831" s="584"/>
      <c r="AR1831" s="584"/>
    </row>
    <row r="1832" ht="15.75" customHeight="1">
      <c r="A1832" s="570"/>
      <c r="B1832" s="7"/>
      <c r="C1832" s="585"/>
      <c r="D1832" s="572"/>
      <c r="E1832" s="575"/>
      <c r="F1832" s="575"/>
      <c r="G1832" s="579"/>
      <c r="H1832" s="586"/>
      <c r="I1832" s="573"/>
      <c r="J1832" s="574"/>
      <c r="K1832" s="574"/>
      <c r="L1832" s="574"/>
      <c r="M1832" s="575"/>
      <c r="N1832" s="575"/>
      <c r="O1832" s="576"/>
      <c r="P1832" s="576"/>
      <c r="Q1832" s="576"/>
      <c r="R1832" s="576"/>
      <c r="S1832" s="575"/>
      <c r="T1832" s="575"/>
      <c r="U1832" s="575"/>
      <c r="V1832" s="575"/>
      <c r="W1832" s="575"/>
      <c r="X1832" s="575"/>
      <c r="Y1832" s="577"/>
      <c r="Z1832" s="578"/>
      <c r="AA1832" s="579"/>
      <c r="AC1832" s="581"/>
      <c r="AD1832" s="581"/>
      <c r="AE1832" s="584"/>
      <c r="AF1832" s="584"/>
      <c r="AG1832" s="584"/>
      <c r="AH1832" s="584"/>
      <c r="AI1832" s="584"/>
      <c r="AJ1832" s="584"/>
      <c r="AK1832" s="584"/>
      <c r="AL1832" s="584"/>
      <c r="AM1832" s="584"/>
      <c r="AN1832" s="584"/>
      <c r="AO1832" s="584"/>
      <c r="AP1832" s="584"/>
      <c r="AQ1832" s="584"/>
      <c r="AR1832" s="584"/>
    </row>
    <row r="1833" ht="15.75" customHeight="1">
      <c r="A1833" s="570"/>
      <c r="B1833" s="7"/>
      <c r="C1833" s="585"/>
      <c r="D1833" s="572"/>
      <c r="E1833" s="575"/>
      <c r="F1833" s="575"/>
      <c r="G1833" s="579"/>
      <c r="H1833" s="586"/>
      <c r="I1833" s="573"/>
      <c r="J1833" s="574"/>
      <c r="K1833" s="574"/>
      <c r="L1833" s="574"/>
      <c r="M1833" s="575"/>
      <c r="N1833" s="575"/>
      <c r="O1833" s="576"/>
      <c r="P1833" s="576"/>
      <c r="Q1833" s="576"/>
      <c r="R1833" s="576"/>
      <c r="S1833" s="575"/>
      <c r="T1833" s="575"/>
      <c r="U1833" s="575"/>
      <c r="V1833" s="575"/>
      <c r="W1833" s="575"/>
      <c r="X1833" s="575"/>
      <c r="Y1833" s="577"/>
      <c r="Z1833" s="578"/>
      <c r="AA1833" s="579"/>
      <c r="AC1833" s="581"/>
      <c r="AD1833" s="581"/>
      <c r="AE1833" s="584"/>
      <c r="AF1833" s="584"/>
      <c r="AG1833" s="584"/>
      <c r="AH1833" s="584"/>
      <c r="AI1833" s="584"/>
      <c r="AJ1833" s="584"/>
      <c r="AK1833" s="584"/>
      <c r="AL1833" s="584"/>
      <c r="AM1833" s="584"/>
      <c r="AN1833" s="584"/>
      <c r="AO1833" s="584"/>
      <c r="AP1833" s="584"/>
      <c r="AQ1833" s="584"/>
      <c r="AR1833" s="584"/>
    </row>
    <row r="1834" ht="15.75" customHeight="1">
      <c r="A1834" s="570"/>
      <c r="B1834" s="7"/>
      <c r="C1834" s="585"/>
      <c r="D1834" s="572"/>
      <c r="E1834" s="575"/>
      <c r="F1834" s="575"/>
      <c r="G1834" s="579"/>
      <c r="H1834" s="586"/>
      <c r="I1834" s="573"/>
      <c r="J1834" s="574"/>
      <c r="K1834" s="574"/>
      <c r="L1834" s="574"/>
      <c r="M1834" s="575"/>
      <c r="N1834" s="575"/>
      <c r="O1834" s="576"/>
      <c r="P1834" s="576"/>
      <c r="Q1834" s="576"/>
      <c r="R1834" s="576"/>
      <c r="S1834" s="575"/>
      <c r="T1834" s="575"/>
      <c r="U1834" s="575"/>
      <c r="V1834" s="575"/>
      <c r="W1834" s="575"/>
      <c r="X1834" s="575"/>
      <c r="Y1834" s="577"/>
      <c r="Z1834" s="578"/>
      <c r="AA1834" s="579"/>
      <c r="AC1834" s="581"/>
      <c r="AD1834" s="581"/>
      <c r="AE1834" s="584"/>
      <c r="AF1834" s="584"/>
      <c r="AG1834" s="584"/>
      <c r="AH1834" s="584"/>
      <c r="AI1834" s="584"/>
      <c r="AJ1834" s="584"/>
      <c r="AK1834" s="584"/>
      <c r="AL1834" s="584"/>
      <c r="AM1834" s="584"/>
      <c r="AN1834" s="584"/>
      <c r="AO1834" s="584"/>
      <c r="AP1834" s="584"/>
      <c r="AQ1834" s="584"/>
      <c r="AR1834" s="584"/>
    </row>
    <row r="1835" ht="15.75" customHeight="1">
      <c r="A1835" s="570"/>
      <c r="B1835" s="7"/>
      <c r="C1835" s="585"/>
      <c r="D1835" s="572"/>
      <c r="E1835" s="575"/>
      <c r="F1835" s="575"/>
      <c r="G1835" s="579"/>
      <c r="H1835" s="586"/>
      <c r="I1835" s="573"/>
      <c r="J1835" s="574"/>
      <c r="K1835" s="574"/>
      <c r="L1835" s="574"/>
      <c r="M1835" s="575"/>
      <c r="N1835" s="575"/>
      <c r="O1835" s="576"/>
      <c r="P1835" s="576"/>
      <c r="Q1835" s="576"/>
      <c r="R1835" s="576"/>
      <c r="S1835" s="575"/>
      <c r="T1835" s="575"/>
      <c r="U1835" s="575"/>
      <c r="V1835" s="575"/>
      <c r="W1835" s="575"/>
      <c r="X1835" s="575"/>
      <c r="Y1835" s="577"/>
      <c r="Z1835" s="578"/>
      <c r="AA1835" s="579"/>
      <c r="AC1835" s="581"/>
      <c r="AD1835" s="581"/>
      <c r="AE1835" s="584"/>
      <c r="AF1835" s="584"/>
      <c r="AG1835" s="584"/>
      <c r="AH1835" s="584"/>
      <c r="AI1835" s="584"/>
      <c r="AJ1835" s="584"/>
      <c r="AK1835" s="584"/>
      <c r="AL1835" s="584"/>
      <c r="AM1835" s="584"/>
      <c r="AN1835" s="584"/>
      <c r="AO1835" s="584"/>
      <c r="AP1835" s="584"/>
      <c r="AQ1835" s="584"/>
      <c r="AR1835" s="584"/>
    </row>
    <row r="1836" ht="15.75" customHeight="1">
      <c r="A1836" s="570"/>
      <c r="B1836" s="7"/>
      <c r="C1836" s="585"/>
      <c r="D1836" s="572"/>
      <c r="E1836" s="575"/>
      <c r="F1836" s="575"/>
      <c r="G1836" s="579"/>
      <c r="H1836" s="586"/>
      <c r="I1836" s="573"/>
      <c r="J1836" s="574"/>
      <c r="K1836" s="574"/>
      <c r="L1836" s="574"/>
      <c r="M1836" s="575"/>
      <c r="N1836" s="575"/>
      <c r="O1836" s="576"/>
      <c r="P1836" s="576"/>
      <c r="Q1836" s="576"/>
      <c r="R1836" s="576"/>
      <c r="S1836" s="575"/>
      <c r="T1836" s="575"/>
      <c r="U1836" s="575"/>
      <c r="V1836" s="575"/>
      <c r="W1836" s="575"/>
      <c r="X1836" s="575"/>
      <c r="Y1836" s="577"/>
      <c r="Z1836" s="578"/>
      <c r="AA1836" s="579"/>
      <c r="AC1836" s="581"/>
      <c r="AD1836" s="581"/>
      <c r="AE1836" s="584"/>
      <c r="AF1836" s="584"/>
      <c r="AG1836" s="584"/>
      <c r="AH1836" s="584"/>
      <c r="AI1836" s="584"/>
      <c r="AJ1836" s="584"/>
      <c r="AK1836" s="584"/>
      <c r="AL1836" s="584"/>
      <c r="AM1836" s="584"/>
      <c r="AN1836" s="584"/>
      <c r="AO1836" s="584"/>
      <c r="AP1836" s="584"/>
      <c r="AQ1836" s="584"/>
      <c r="AR1836" s="584"/>
    </row>
    <row r="1837" ht="15.75" customHeight="1">
      <c r="A1837" s="570"/>
      <c r="B1837" s="7"/>
      <c r="C1837" s="585"/>
      <c r="D1837" s="572"/>
      <c r="E1837" s="575"/>
      <c r="F1837" s="575"/>
      <c r="G1837" s="579"/>
      <c r="H1837" s="586"/>
      <c r="I1837" s="573"/>
      <c r="J1837" s="574"/>
      <c r="K1837" s="574"/>
      <c r="L1837" s="574"/>
      <c r="M1837" s="575"/>
      <c r="N1837" s="575"/>
      <c r="O1837" s="576"/>
      <c r="P1837" s="576"/>
      <c r="Q1837" s="576"/>
      <c r="R1837" s="576"/>
      <c r="S1837" s="575"/>
      <c r="T1837" s="575"/>
      <c r="U1837" s="575"/>
      <c r="V1837" s="575"/>
      <c r="W1837" s="575"/>
      <c r="X1837" s="575"/>
      <c r="Y1837" s="577"/>
      <c r="Z1837" s="578"/>
      <c r="AA1837" s="579"/>
      <c r="AC1837" s="581"/>
      <c r="AD1837" s="581"/>
      <c r="AE1837" s="584"/>
      <c r="AF1837" s="584"/>
      <c r="AG1837" s="584"/>
      <c r="AH1837" s="584"/>
      <c r="AI1837" s="584"/>
      <c r="AJ1837" s="584"/>
      <c r="AK1837" s="584"/>
      <c r="AL1837" s="584"/>
      <c r="AM1837" s="584"/>
      <c r="AN1837" s="584"/>
      <c r="AO1837" s="584"/>
      <c r="AP1837" s="584"/>
      <c r="AQ1837" s="584"/>
      <c r="AR1837" s="584"/>
    </row>
    <row r="1838" ht="15.75" customHeight="1">
      <c r="A1838" s="570"/>
      <c r="B1838" s="7"/>
      <c r="C1838" s="585"/>
      <c r="D1838" s="572"/>
      <c r="E1838" s="575"/>
      <c r="F1838" s="575"/>
      <c r="G1838" s="579"/>
      <c r="H1838" s="586"/>
      <c r="I1838" s="573"/>
      <c r="J1838" s="574"/>
      <c r="K1838" s="574"/>
      <c r="L1838" s="574"/>
      <c r="M1838" s="575"/>
      <c r="N1838" s="575"/>
      <c r="O1838" s="576"/>
      <c r="P1838" s="576"/>
      <c r="Q1838" s="576"/>
      <c r="R1838" s="576"/>
      <c r="S1838" s="575"/>
      <c r="T1838" s="575"/>
      <c r="U1838" s="575"/>
      <c r="V1838" s="575"/>
      <c r="W1838" s="575"/>
      <c r="X1838" s="575"/>
      <c r="Y1838" s="577"/>
      <c r="Z1838" s="578"/>
      <c r="AA1838" s="579"/>
      <c r="AC1838" s="581"/>
      <c r="AD1838" s="581"/>
      <c r="AE1838" s="584"/>
      <c r="AF1838" s="584"/>
      <c r="AG1838" s="584"/>
      <c r="AH1838" s="584"/>
      <c r="AI1838" s="584"/>
      <c r="AJ1838" s="584"/>
      <c r="AK1838" s="584"/>
      <c r="AL1838" s="584"/>
      <c r="AM1838" s="584"/>
      <c r="AN1838" s="584"/>
      <c r="AO1838" s="584"/>
      <c r="AP1838" s="584"/>
      <c r="AQ1838" s="584"/>
      <c r="AR1838" s="584"/>
    </row>
    <row r="1839" ht="15.75" customHeight="1">
      <c r="A1839" s="570"/>
      <c r="B1839" s="7"/>
      <c r="C1839" s="585"/>
      <c r="D1839" s="572"/>
      <c r="E1839" s="575"/>
      <c r="F1839" s="575"/>
      <c r="G1839" s="579"/>
      <c r="H1839" s="586"/>
      <c r="I1839" s="573"/>
      <c r="J1839" s="574"/>
      <c r="K1839" s="574"/>
      <c r="L1839" s="574"/>
      <c r="M1839" s="575"/>
      <c r="N1839" s="575"/>
      <c r="O1839" s="576"/>
      <c r="P1839" s="576"/>
      <c r="Q1839" s="576"/>
      <c r="R1839" s="576"/>
      <c r="S1839" s="575"/>
      <c r="T1839" s="575"/>
      <c r="U1839" s="575"/>
      <c r="V1839" s="575"/>
      <c r="W1839" s="575"/>
      <c r="X1839" s="575"/>
      <c r="Y1839" s="577"/>
      <c r="Z1839" s="578"/>
      <c r="AA1839" s="579"/>
      <c r="AC1839" s="581"/>
      <c r="AD1839" s="581"/>
      <c r="AE1839" s="584"/>
      <c r="AF1839" s="584"/>
      <c r="AG1839" s="584"/>
      <c r="AH1839" s="584"/>
      <c r="AI1839" s="584"/>
      <c r="AJ1839" s="584"/>
      <c r="AK1839" s="584"/>
      <c r="AL1839" s="584"/>
      <c r="AM1839" s="584"/>
      <c r="AN1839" s="584"/>
      <c r="AO1839" s="584"/>
      <c r="AP1839" s="584"/>
      <c r="AQ1839" s="584"/>
      <c r="AR1839" s="584"/>
    </row>
    <row r="1840" ht="15.75" customHeight="1">
      <c r="A1840" s="570"/>
      <c r="B1840" s="7"/>
      <c r="C1840" s="585"/>
      <c r="D1840" s="572"/>
      <c r="E1840" s="575"/>
      <c r="F1840" s="575"/>
      <c r="G1840" s="579"/>
      <c r="H1840" s="586"/>
      <c r="I1840" s="573"/>
      <c r="J1840" s="574"/>
      <c r="K1840" s="574"/>
      <c r="L1840" s="574"/>
      <c r="M1840" s="575"/>
      <c r="N1840" s="575"/>
      <c r="O1840" s="576"/>
      <c r="P1840" s="576"/>
      <c r="Q1840" s="576"/>
      <c r="R1840" s="576"/>
      <c r="S1840" s="575"/>
      <c r="T1840" s="575"/>
      <c r="U1840" s="575"/>
      <c r="V1840" s="575"/>
      <c r="W1840" s="575"/>
      <c r="X1840" s="575"/>
      <c r="Y1840" s="577"/>
      <c r="Z1840" s="578"/>
      <c r="AA1840" s="579"/>
      <c r="AC1840" s="581"/>
      <c r="AD1840" s="581"/>
      <c r="AE1840" s="584"/>
      <c r="AF1840" s="584"/>
      <c r="AG1840" s="584"/>
      <c r="AH1840" s="584"/>
      <c r="AI1840" s="584"/>
      <c r="AJ1840" s="584"/>
      <c r="AK1840" s="584"/>
      <c r="AL1840" s="584"/>
      <c r="AM1840" s="584"/>
      <c r="AN1840" s="584"/>
      <c r="AO1840" s="584"/>
      <c r="AP1840" s="584"/>
      <c r="AQ1840" s="584"/>
      <c r="AR1840" s="584"/>
    </row>
    <row r="1841" ht="15.75" customHeight="1">
      <c r="A1841" s="570"/>
      <c r="B1841" s="7"/>
      <c r="C1841" s="585"/>
      <c r="D1841" s="572"/>
      <c r="E1841" s="575"/>
      <c r="F1841" s="575"/>
      <c r="G1841" s="579"/>
      <c r="H1841" s="586"/>
      <c r="I1841" s="573"/>
      <c r="J1841" s="574"/>
      <c r="K1841" s="574"/>
      <c r="L1841" s="574"/>
      <c r="M1841" s="575"/>
      <c r="N1841" s="575"/>
      <c r="O1841" s="576"/>
      <c r="P1841" s="576"/>
      <c r="Q1841" s="576"/>
      <c r="R1841" s="576"/>
      <c r="S1841" s="575"/>
      <c r="T1841" s="575"/>
      <c r="U1841" s="575"/>
      <c r="V1841" s="575"/>
      <c r="W1841" s="575"/>
      <c r="X1841" s="575"/>
      <c r="Y1841" s="577"/>
      <c r="Z1841" s="578"/>
      <c r="AA1841" s="579"/>
      <c r="AC1841" s="581"/>
      <c r="AD1841" s="581"/>
      <c r="AE1841" s="584"/>
      <c r="AF1841" s="584"/>
      <c r="AG1841" s="584"/>
      <c r="AH1841" s="584"/>
      <c r="AI1841" s="584"/>
      <c r="AJ1841" s="584"/>
      <c r="AK1841" s="584"/>
      <c r="AL1841" s="584"/>
      <c r="AM1841" s="584"/>
      <c r="AN1841" s="584"/>
      <c r="AO1841" s="584"/>
      <c r="AP1841" s="584"/>
      <c r="AQ1841" s="584"/>
      <c r="AR1841" s="584"/>
    </row>
    <row r="1842" ht="15.75" customHeight="1">
      <c r="A1842" s="570"/>
      <c r="B1842" s="7"/>
      <c r="C1842" s="585"/>
      <c r="D1842" s="572"/>
      <c r="E1842" s="575"/>
      <c r="F1842" s="575"/>
      <c r="G1842" s="579"/>
      <c r="H1842" s="586"/>
      <c r="I1842" s="573"/>
      <c r="J1842" s="574"/>
      <c r="K1842" s="574"/>
      <c r="L1842" s="574"/>
      <c r="M1842" s="575"/>
      <c r="N1842" s="575"/>
      <c r="O1842" s="576"/>
      <c r="P1842" s="576"/>
      <c r="Q1842" s="576"/>
      <c r="R1842" s="576"/>
      <c r="S1842" s="575"/>
      <c r="T1842" s="575"/>
      <c r="U1842" s="575"/>
      <c r="V1842" s="575"/>
      <c r="W1842" s="575"/>
      <c r="X1842" s="575"/>
      <c r="Y1842" s="577"/>
      <c r="Z1842" s="578"/>
      <c r="AA1842" s="579"/>
      <c r="AC1842" s="581"/>
      <c r="AD1842" s="581"/>
      <c r="AE1842" s="584"/>
      <c r="AF1842" s="584"/>
      <c r="AG1842" s="584"/>
      <c r="AH1842" s="584"/>
      <c r="AI1842" s="584"/>
      <c r="AJ1842" s="584"/>
      <c r="AK1842" s="584"/>
      <c r="AL1842" s="584"/>
      <c r="AM1842" s="584"/>
      <c r="AN1842" s="584"/>
      <c r="AO1842" s="584"/>
      <c r="AP1842" s="584"/>
      <c r="AQ1842" s="584"/>
      <c r="AR1842" s="584"/>
    </row>
    <row r="1843" ht="15.75" customHeight="1">
      <c r="A1843" s="570"/>
      <c r="B1843" s="7"/>
      <c r="C1843" s="585"/>
      <c r="D1843" s="572"/>
      <c r="E1843" s="575"/>
      <c r="F1843" s="575"/>
      <c r="G1843" s="579"/>
      <c r="H1843" s="586"/>
      <c r="I1843" s="573"/>
      <c r="J1843" s="574"/>
      <c r="K1843" s="574"/>
      <c r="L1843" s="574"/>
      <c r="M1843" s="575"/>
      <c r="N1843" s="575"/>
      <c r="O1843" s="576"/>
      <c r="P1843" s="576"/>
      <c r="Q1843" s="576"/>
      <c r="R1843" s="576"/>
      <c r="S1843" s="575"/>
      <c r="T1843" s="575"/>
      <c r="U1843" s="575"/>
      <c r="V1843" s="575"/>
      <c r="W1843" s="575"/>
      <c r="X1843" s="575"/>
      <c r="Y1843" s="577"/>
      <c r="Z1843" s="578"/>
      <c r="AA1843" s="579"/>
      <c r="AC1843" s="581"/>
      <c r="AD1843" s="581"/>
      <c r="AE1843" s="584"/>
      <c r="AF1843" s="584"/>
      <c r="AG1843" s="584"/>
      <c r="AH1843" s="584"/>
      <c r="AI1843" s="584"/>
      <c r="AJ1843" s="584"/>
      <c r="AK1843" s="584"/>
      <c r="AL1843" s="584"/>
      <c r="AM1843" s="584"/>
      <c r="AN1843" s="584"/>
      <c r="AO1843" s="584"/>
      <c r="AP1843" s="584"/>
      <c r="AQ1843" s="584"/>
      <c r="AR1843" s="584"/>
    </row>
    <row r="1844" ht="15.75" customHeight="1">
      <c r="A1844" s="570"/>
      <c r="B1844" s="7"/>
      <c r="C1844" s="585"/>
      <c r="D1844" s="572"/>
      <c r="E1844" s="575"/>
      <c r="F1844" s="575"/>
      <c r="G1844" s="579"/>
      <c r="H1844" s="586"/>
      <c r="I1844" s="573"/>
      <c r="J1844" s="574"/>
      <c r="K1844" s="574"/>
      <c r="L1844" s="574"/>
      <c r="M1844" s="575"/>
      <c r="N1844" s="575"/>
      <c r="O1844" s="576"/>
      <c r="P1844" s="576"/>
      <c r="Q1844" s="576"/>
      <c r="R1844" s="576"/>
      <c r="S1844" s="575"/>
      <c r="T1844" s="575"/>
      <c r="U1844" s="575"/>
      <c r="V1844" s="575"/>
      <c r="W1844" s="575"/>
      <c r="X1844" s="575"/>
      <c r="Y1844" s="577"/>
      <c r="Z1844" s="578"/>
      <c r="AA1844" s="579"/>
      <c r="AC1844" s="581"/>
      <c r="AD1844" s="581"/>
      <c r="AE1844" s="584"/>
      <c r="AF1844" s="584"/>
      <c r="AG1844" s="584"/>
      <c r="AH1844" s="584"/>
      <c r="AI1844" s="584"/>
      <c r="AJ1844" s="584"/>
      <c r="AK1844" s="584"/>
      <c r="AL1844" s="584"/>
      <c r="AM1844" s="584"/>
      <c r="AN1844" s="584"/>
      <c r="AO1844" s="584"/>
      <c r="AP1844" s="584"/>
      <c r="AQ1844" s="584"/>
      <c r="AR1844" s="584"/>
    </row>
    <row r="1845" ht="15.75" customHeight="1">
      <c r="A1845" s="570"/>
      <c r="B1845" s="7"/>
      <c r="C1845" s="585"/>
      <c r="D1845" s="572"/>
      <c r="E1845" s="575"/>
      <c r="F1845" s="575"/>
      <c r="G1845" s="579"/>
      <c r="H1845" s="586"/>
      <c r="I1845" s="573"/>
      <c r="J1845" s="574"/>
      <c r="K1845" s="574"/>
      <c r="L1845" s="574"/>
      <c r="M1845" s="575"/>
      <c r="N1845" s="575"/>
      <c r="O1845" s="576"/>
      <c r="P1845" s="576"/>
      <c r="Q1845" s="576"/>
      <c r="R1845" s="576"/>
      <c r="S1845" s="575"/>
      <c r="T1845" s="575"/>
      <c r="U1845" s="575"/>
      <c r="V1845" s="575"/>
      <c r="W1845" s="575"/>
      <c r="X1845" s="575"/>
      <c r="Y1845" s="577"/>
      <c r="Z1845" s="578"/>
      <c r="AA1845" s="579"/>
      <c r="AC1845" s="581"/>
      <c r="AD1845" s="581"/>
      <c r="AE1845" s="584"/>
      <c r="AF1845" s="584"/>
      <c r="AG1845" s="584"/>
      <c r="AH1845" s="584"/>
      <c r="AI1845" s="584"/>
      <c r="AJ1845" s="584"/>
      <c r="AK1845" s="584"/>
      <c r="AL1845" s="584"/>
      <c r="AM1845" s="584"/>
      <c r="AN1845" s="584"/>
      <c r="AO1845" s="584"/>
      <c r="AP1845" s="584"/>
      <c r="AQ1845" s="584"/>
      <c r="AR1845" s="584"/>
    </row>
    <row r="1846" ht="15.75" customHeight="1">
      <c r="A1846" s="570"/>
      <c r="B1846" s="7"/>
      <c r="C1846" s="585"/>
      <c r="D1846" s="572"/>
      <c r="E1846" s="575"/>
      <c r="F1846" s="575"/>
      <c r="G1846" s="579"/>
      <c r="H1846" s="586"/>
      <c r="I1846" s="573"/>
      <c r="J1846" s="574"/>
      <c r="K1846" s="574"/>
      <c r="L1846" s="574"/>
      <c r="M1846" s="575"/>
      <c r="N1846" s="575"/>
      <c r="O1846" s="576"/>
      <c r="P1846" s="576"/>
      <c r="Q1846" s="576"/>
      <c r="R1846" s="576"/>
      <c r="S1846" s="575"/>
      <c r="T1846" s="575"/>
      <c r="U1846" s="575"/>
      <c r="V1846" s="575"/>
      <c r="W1846" s="575"/>
      <c r="X1846" s="575"/>
      <c r="Y1846" s="577"/>
      <c r="Z1846" s="578"/>
      <c r="AA1846" s="579"/>
      <c r="AC1846" s="581"/>
      <c r="AD1846" s="581"/>
      <c r="AE1846" s="584"/>
      <c r="AF1846" s="584"/>
      <c r="AG1846" s="584"/>
      <c r="AH1846" s="584"/>
      <c r="AI1846" s="584"/>
      <c r="AJ1846" s="584"/>
      <c r="AK1846" s="584"/>
      <c r="AL1846" s="584"/>
      <c r="AM1846" s="584"/>
      <c r="AN1846" s="584"/>
      <c r="AO1846" s="584"/>
      <c r="AP1846" s="584"/>
      <c r="AQ1846" s="584"/>
      <c r="AR1846" s="584"/>
    </row>
    <row r="1847" ht="15.75" customHeight="1">
      <c r="A1847" s="570"/>
      <c r="B1847" s="7"/>
      <c r="C1847" s="585"/>
      <c r="D1847" s="572"/>
      <c r="E1847" s="575"/>
      <c r="F1847" s="575"/>
      <c r="G1847" s="579"/>
      <c r="H1847" s="586"/>
      <c r="I1847" s="573"/>
      <c r="J1847" s="574"/>
      <c r="K1847" s="574"/>
      <c r="L1847" s="574"/>
      <c r="M1847" s="575"/>
      <c r="N1847" s="575"/>
      <c r="O1847" s="576"/>
      <c r="P1847" s="576"/>
      <c r="Q1847" s="576"/>
      <c r="R1847" s="576"/>
      <c r="S1847" s="575"/>
      <c r="T1847" s="575"/>
      <c r="U1847" s="575"/>
      <c r="V1847" s="575"/>
      <c r="W1847" s="575"/>
      <c r="X1847" s="575"/>
      <c r="Y1847" s="577"/>
      <c r="Z1847" s="578"/>
      <c r="AA1847" s="579"/>
      <c r="AC1847" s="581"/>
      <c r="AD1847" s="581"/>
      <c r="AE1847" s="584"/>
      <c r="AF1847" s="584"/>
      <c r="AG1847" s="584"/>
      <c r="AH1847" s="584"/>
      <c r="AI1847" s="584"/>
      <c r="AJ1847" s="584"/>
      <c r="AK1847" s="584"/>
      <c r="AL1847" s="584"/>
      <c r="AM1847" s="584"/>
      <c r="AN1847" s="584"/>
      <c r="AO1847" s="584"/>
      <c r="AP1847" s="584"/>
      <c r="AQ1847" s="584"/>
      <c r="AR1847" s="584"/>
    </row>
    <row r="1848" ht="15.75" customHeight="1">
      <c r="A1848" s="570"/>
      <c r="B1848" s="7"/>
      <c r="C1848" s="585"/>
      <c r="D1848" s="572"/>
      <c r="E1848" s="575"/>
      <c r="F1848" s="575"/>
      <c r="G1848" s="579"/>
      <c r="H1848" s="586"/>
      <c r="I1848" s="573"/>
      <c r="J1848" s="574"/>
      <c r="K1848" s="574"/>
      <c r="L1848" s="574"/>
      <c r="M1848" s="575"/>
      <c r="N1848" s="575"/>
      <c r="O1848" s="576"/>
      <c r="P1848" s="576"/>
      <c r="Q1848" s="576"/>
      <c r="R1848" s="576"/>
      <c r="S1848" s="575"/>
      <c r="T1848" s="575"/>
      <c r="U1848" s="575"/>
      <c r="V1848" s="575"/>
      <c r="W1848" s="575"/>
      <c r="X1848" s="575"/>
      <c r="Y1848" s="577"/>
      <c r="Z1848" s="578"/>
      <c r="AA1848" s="579"/>
      <c r="AC1848" s="581"/>
      <c r="AD1848" s="581"/>
      <c r="AE1848" s="584"/>
      <c r="AF1848" s="584"/>
      <c r="AG1848" s="584"/>
      <c r="AH1848" s="584"/>
      <c r="AI1848" s="584"/>
      <c r="AJ1848" s="584"/>
      <c r="AK1848" s="584"/>
      <c r="AL1848" s="584"/>
      <c r="AM1848" s="584"/>
      <c r="AN1848" s="584"/>
      <c r="AO1848" s="584"/>
      <c r="AP1848" s="584"/>
      <c r="AQ1848" s="584"/>
      <c r="AR1848" s="584"/>
    </row>
    <row r="1849" ht="15.75" customHeight="1">
      <c r="A1849" s="570"/>
      <c r="B1849" s="7"/>
      <c r="C1849" s="585"/>
      <c r="D1849" s="572"/>
      <c r="E1849" s="575"/>
      <c r="F1849" s="575"/>
      <c r="G1849" s="579"/>
      <c r="H1849" s="586"/>
      <c r="I1849" s="573"/>
      <c r="J1849" s="574"/>
      <c r="K1849" s="574"/>
      <c r="L1849" s="574"/>
      <c r="M1849" s="575"/>
      <c r="N1849" s="575"/>
      <c r="O1849" s="576"/>
      <c r="P1849" s="576"/>
      <c r="Q1849" s="576"/>
      <c r="R1849" s="576"/>
      <c r="S1849" s="575"/>
      <c r="T1849" s="575"/>
      <c r="U1849" s="575"/>
      <c r="V1849" s="575"/>
      <c r="W1849" s="575"/>
      <c r="X1849" s="575"/>
      <c r="Y1849" s="577"/>
      <c r="Z1849" s="578"/>
      <c r="AA1849" s="579"/>
      <c r="AC1849" s="581"/>
      <c r="AD1849" s="581"/>
      <c r="AE1849" s="584"/>
      <c r="AF1849" s="584"/>
      <c r="AG1849" s="584"/>
      <c r="AH1849" s="584"/>
      <c r="AI1849" s="584"/>
      <c r="AJ1849" s="584"/>
      <c r="AK1849" s="584"/>
      <c r="AL1849" s="584"/>
      <c r="AM1849" s="584"/>
      <c r="AN1849" s="584"/>
      <c r="AO1849" s="584"/>
      <c r="AP1849" s="584"/>
      <c r="AQ1849" s="584"/>
      <c r="AR1849" s="584"/>
    </row>
    <row r="1850" ht="15.75" customHeight="1">
      <c r="A1850" s="570"/>
      <c r="B1850" s="7"/>
      <c r="C1850" s="585"/>
      <c r="D1850" s="572"/>
      <c r="E1850" s="575"/>
      <c r="F1850" s="575"/>
      <c r="G1850" s="579"/>
      <c r="H1850" s="586"/>
      <c r="I1850" s="573"/>
      <c r="J1850" s="574"/>
      <c r="K1850" s="574"/>
      <c r="L1850" s="574"/>
      <c r="M1850" s="575"/>
      <c r="N1850" s="575"/>
      <c r="O1850" s="576"/>
      <c r="P1850" s="576"/>
      <c r="Q1850" s="576"/>
      <c r="R1850" s="576"/>
      <c r="S1850" s="575"/>
      <c r="T1850" s="575"/>
      <c r="U1850" s="575"/>
      <c r="V1850" s="575"/>
      <c r="W1850" s="575"/>
      <c r="X1850" s="575"/>
      <c r="Y1850" s="577"/>
      <c r="Z1850" s="578"/>
      <c r="AA1850" s="579"/>
      <c r="AC1850" s="581"/>
      <c r="AD1850" s="581"/>
      <c r="AE1850" s="584"/>
      <c r="AF1850" s="584"/>
      <c r="AG1850" s="584"/>
      <c r="AH1850" s="584"/>
      <c r="AI1850" s="584"/>
      <c r="AJ1850" s="584"/>
      <c r="AK1850" s="584"/>
      <c r="AL1850" s="584"/>
      <c r="AM1850" s="584"/>
      <c r="AN1850" s="584"/>
      <c r="AO1850" s="584"/>
      <c r="AP1850" s="584"/>
      <c r="AQ1850" s="584"/>
      <c r="AR1850" s="584"/>
    </row>
    <row r="1851" ht="15.75" customHeight="1">
      <c r="A1851" s="570"/>
      <c r="B1851" s="7"/>
      <c r="C1851" s="585"/>
      <c r="D1851" s="572"/>
      <c r="E1851" s="575"/>
      <c r="F1851" s="575"/>
      <c r="G1851" s="579"/>
      <c r="H1851" s="586"/>
      <c r="I1851" s="573"/>
      <c r="J1851" s="574"/>
      <c r="K1851" s="574"/>
      <c r="L1851" s="574"/>
      <c r="M1851" s="575"/>
      <c r="N1851" s="575"/>
      <c r="O1851" s="576"/>
      <c r="P1851" s="576"/>
      <c r="Q1851" s="576"/>
      <c r="R1851" s="576"/>
      <c r="S1851" s="575"/>
      <c r="T1851" s="575"/>
      <c r="U1851" s="575"/>
      <c r="V1851" s="575"/>
      <c r="W1851" s="575"/>
      <c r="X1851" s="575"/>
      <c r="Y1851" s="577"/>
      <c r="Z1851" s="578"/>
      <c r="AA1851" s="579"/>
      <c r="AC1851" s="581"/>
      <c r="AD1851" s="581"/>
      <c r="AE1851" s="584"/>
      <c r="AF1851" s="584"/>
      <c r="AG1851" s="584"/>
      <c r="AH1851" s="584"/>
      <c r="AI1851" s="584"/>
      <c r="AJ1851" s="584"/>
      <c r="AK1851" s="584"/>
      <c r="AL1851" s="584"/>
      <c r="AM1851" s="584"/>
      <c r="AN1851" s="584"/>
      <c r="AO1851" s="584"/>
      <c r="AP1851" s="584"/>
      <c r="AQ1851" s="584"/>
      <c r="AR1851" s="584"/>
    </row>
    <row r="1852" ht="15.75" customHeight="1">
      <c r="A1852" s="570"/>
      <c r="B1852" s="7"/>
      <c r="C1852" s="585"/>
      <c r="D1852" s="572"/>
      <c r="E1852" s="575"/>
      <c r="F1852" s="575"/>
      <c r="G1852" s="579"/>
      <c r="H1852" s="586"/>
      <c r="I1852" s="573"/>
      <c r="J1852" s="574"/>
      <c r="K1852" s="574"/>
      <c r="L1852" s="574"/>
      <c r="M1852" s="575"/>
      <c r="N1852" s="575"/>
      <c r="O1852" s="576"/>
      <c r="P1852" s="576"/>
      <c r="Q1852" s="576"/>
      <c r="R1852" s="576"/>
      <c r="S1852" s="575"/>
      <c r="T1852" s="575"/>
      <c r="U1852" s="575"/>
      <c r="V1852" s="575"/>
      <c r="W1852" s="575"/>
      <c r="X1852" s="575"/>
      <c r="Y1852" s="577"/>
      <c r="Z1852" s="578"/>
      <c r="AA1852" s="579"/>
      <c r="AC1852" s="581"/>
      <c r="AD1852" s="581"/>
      <c r="AE1852" s="584"/>
      <c r="AF1852" s="584"/>
      <c r="AG1852" s="584"/>
      <c r="AH1852" s="584"/>
      <c r="AI1852" s="584"/>
      <c r="AJ1852" s="584"/>
      <c r="AK1852" s="584"/>
      <c r="AL1852" s="584"/>
      <c r="AM1852" s="584"/>
      <c r="AN1852" s="584"/>
      <c r="AO1852" s="584"/>
      <c r="AP1852" s="584"/>
      <c r="AQ1852" s="584"/>
      <c r="AR1852" s="584"/>
    </row>
    <row r="1853" ht="15.75" customHeight="1">
      <c r="A1853" s="570"/>
      <c r="B1853" s="7"/>
      <c r="C1853" s="585"/>
      <c r="D1853" s="572"/>
      <c r="E1853" s="575"/>
      <c r="F1853" s="575"/>
      <c r="G1853" s="579"/>
      <c r="H1853" s="586"/>
      <c r="I1853" s="573"/>
      <c r="J1853" s="574"/>
      <c r="K1853" s="574"/>
      <c r="L1853" s="574"/>
      <c r="M1853" s="575"/>
      <c r="N1853" s="575"/>
      <c r="O1853" s="576"/>
      <c r="P1853" s="576"/>
      <c r="Q1853" s="576"/>
      <c r="R1853" s="576"/>
      <c r="S1853" s="575"/>
      <c r="T1853" s="575"/>
      <c r="U1853" s="575"/>
      <c r="V1853" s="575"/>
      <c r="W1853" s="575"/>
      <c r="X1853" s="575"/>
      <c r="Y1853" s="577"/>
      <c r="Z1853" s="578"/>
      <c r="AA1853" s="579"/>
      <c r="AC1853" s="581"/>
      <c r="AD1853" s="581"/>
      <c r="AE1853" s="584"/>
      <c r="AF1853" s="584"/>
      <c r="AG1853" s="584"/>
      <c r="AH1853" s="584"/>
      <c r="AI1853" s="584"/>
      <c r="AJ1853" s="584"/>
      <c r="AK1853" s="584"/>
      <c r="AL1853" s="584"/>
      <c r="AM1853" s="584"/>
      <c r="AN1853" s="584"/>
      <c r="AO1853" s="584"/>
      <c r="AP1853" s="584"/>
      <c r="AQ1853" s="584"/>
      <c r="AR1853" s="584"/>
    </row>
    <row r="1854" ht="15.75" customHeight="1">
      <c r="A1854" s="570"/>
      <c r="B1854" s="7"/>
      <c r="C1854" s="585"/>
      <c r="D1854" s="572"/>
      <c r="E1854" s="575"/>
      <c r="F1854" s="575"/>
      <c r="G1854" s="579"/>
      <c r="H1854" s="586"/>
      <c r="I1854" s="573"/>
      <c r="J1854" s="574"/>
      <c r="K1854" s="574"/>
      <c r="L1854" s="574"/>
      <c r="M1854" s="575"/>
      <c r="N1854" s="575"/>
      <c r="O1854" s="576"/>
      <c r="P1854" s="576"/>
      <c r="Q1854" s="576"/>
      <c r="R1854" s="576"/>
      <c r="S1854" s="575"/>
      <c r="T1854" s="575"/>
      <c r="U1854" s="575"/>
      <c r="V1854" s="575"/>
      <c r="W1854" s="575"/>
      <c r="X1854" s="575"/>
      <c r="Y1854" s="577"/>
      <c r="Z1854" s="578"/>
      <c r="AA1854" s="579"/>
      <c r="AC1854" s="581"/>
      <c r="AD1854" s="581"/>
      <c r="AE1854" s="584"/>
      <c r="AF1854" s="584"/>
      <c r="AG1854" s="584"/>
      <c r="AH1854" s="584"/>
      <c r="AI1854" s="584"/>
      <c r="AJ1854" s="584"/>
      <c r="AK1854" s="584"/>
      <c r="AL1854" s="584"/>
      <c r="AM1854" s="584"/>
      <c r="AN1854" s="584"/>
      <c r="AO1854" s="584"/>
      <c r="AP1854" s="584"/>
      <c r="AQ1854" s="584"/>
      <c r="AR1854" s="584"/>
    </row>
    <row r="1855" ht="15.75" customHeight="1">
      <c r="A1855" s="570"/>
      <c r="B1855" s="7"/>
      <c r="C1855" s="585"/>
      <c r="D1855" s="572"/>
      <c r="E1855" s="575"/>
      <c r="F1855" s="575"/>
      <c r="G1855" s="579"/>
      <c r="H1855" s="586"/>
      <c r="I1855" s="573"/>
      <c r="J1855" s="574"/>
      <c r="K1855" s="574"/>
      <c r="L1855" s="574"/>
      <c r="M1855" s="575"/>
      <c r="N1855" s="575"/>
      <c r="O1855" s="576"/>
      <c r="P1855" s="576"/>
      <c r="Q1855" s="576"/>
      <c r="R1855" s="576"/>
      <c r="S1855" s="575"/>
      <c r="T1855" s="575"/>
      <c r="U1855" s="575"/>
      <c r="V1855" s="575"/>
      <c r="W1855" s="575"/>
      <c r="X1855" s="575"/>
      <c r="Y1855" s="577"/>
      <c r="Z1855" s="578"/>
      <c r="AA1855" s="579"/>
      <c r="AC1855" s="581"/>
      <c r="AD1855" s="581"/>
      <c r="AE1855" s="584"/>
      <c r="AF1855" s="584"/>
      <c r="AG1855" s="584"/>
      <c r="AH1855" s="584"/>
      <c r="AI1855" s="584"/>
      <c r="AJ1855" s="584"/>
      <c r="AK1855" s="584"/>
      <c r="AL1855" s="584"/>
      <c r="AM1855" s="584"/>
      <c r="AN1855" s="584"/>
      <c r="AO1855" s="584"/>
      <c r="AP1855" s="584"/>
      <c r="AQ1855" s="584"/>
      <c r="AR1855" s="584"/>
    </row>
    <row r="1856" ht="15.75" customHeight="1">
      <c r="A1856" s="570"/>
      <c r="B1856" s="7"/>
      <c r="C1856" s="585"/>
      <c r="D1856" s="572"/>
      <c r="E1856" s="575"/>
      <c r="F1856" s="575"/>
      <c r="G1856" s="579"/>
      <c r="H1856" s="586"/>
      <c r="I1856" s="573"/>
      <c r="J1856" s="574"/>
      <c r="K1856" s="574"/>
      <c r="L1856" s="574"/>
      <c r="M1856" s="575"/>
      <c r="N1856" s="575"/>
      <c r="O1856" s="576"/>
      <c r="P1856" s="576"/>
      <c r="Q1856" s="576"/>
      <c r="R1856" s="576"/>
      <c r="S1856" s="575"/>
      <c r="T1856" s="575"/>
      <c r="U1856" s="575"/>
      <c r="V1856" s="575"/>
      <c r="W1856" s="575"/>
      <c r="X1856" s="575"/>
      <c r="Y1856" s="577"/>
      <c r="Z1856" s="578"/>
      <c r="AA1856" s="579"/>
      <c r="AC1856" s="581"/>
      <c r="AD1856" s="581"/>
      <c r="AE1856" s="584"/>
      <c r="AF1856" s="584"/>
      <c r="AG1856" s="584"/>
      <c r="AH1856" s="584"/>
      <c r="AI1856" s="584"/>
      <c r="AJ1856" s="584"/>
      <c r="AK1856" s="584"/>
      <c r="AL1856" s="584"/>
      <c r="AM1856" s="584"/>
      <c r="AN1856" s="584"/>
      <c r="AO1856" s="584"/>
      <c r="AP1856" s="584"/>
      <c r="AQ1856" s="584"/>
      <c r="AR1856" s="584"/>
    </row>
    <row r="1857" ht="15.75" customHeight="1">
      <c r="A1857" s="570"/>
      <c r="B1857" s="7"/>
      <c r="C1857" s="585"/>
      <c r="D1857" s="572"/>
      <c r="E1857" s="575"/>
      <c r="F1857" s="575"/>
      <c r="G1857" s="579"/>
      <c r="H1857" s="586"/>
      <c r="I1857" s="573"/>
      <c r="J1857" s="574"/>
      <c r="K1857" s="574"/>
      <c r="L1857" s="574"/>
      <c r="M1857" s="575"/>
      <c r="N1857" s="575"/>
      <c r="O1857" s="576"/>
      <c r="P1857" s="576"/>
      <c r="Q1857" s="576"/>
      <c r="R1857" s="576"/>
      <c r="S1857" s="575"/>
      <c r="T1857" s="575"/>
      <c r="U1857" s="575"/>
      <c r="V1857" s="575"/>
      <c r="W1857" s="575"/>
      <c r="X1857" s="575"/>
      <c r="Y1857" s="577"/>
      <c r="Z1857" s="578"/>
      <c r="AA1857" s="579"/>
      <c r="AC1857" s="581"/>
      <c r="AD1857" s="581"/>
      <c r="AE1857" s="584"/>
      <c r="AF1857" s="584"/>
      <c r="AG1857" s="584"/>
      <c r="AH1857" s="584"/>
      <c r="AI1857" s="584"/>
      <c r="AJ1857" s="584"/>
      <c r="AK1857" s="584"/>
      <c r="AL1857" s="584"/>
      <c r="AM1857" s="584"/>
      <c r="AN1857" s="584"/>
      <c r="AO1857" s="584"/>
      <c r="AP1857" s="584"/>
      <c r="AQ1857" s="584"/>
      <c r="AR1857" s="584"/>
    </row>
    <row r="1858" ht="15.75" customHeight="1">
      <c r="A1858" s="570"/>
      <c r="B1858" s="7"/>
      <c r="C1858" s="585"/>
      <c r="D1858" s="572"/>
      <c r="E1858" s="575"/>
      <c r="F1858" s="575"/>
      <c r="G1858" s="579"/>
      <c r="H1858" s="586"/>
      <c r="I1858" s="573"/>
      <c r="J1858" s="574"/>
      <c r="K1858" s="574"/>
      <c r="L1858" s="574"/>
      <c r="M1858" s="575"/>
      <c r="N1858" s="575"/>
      <c r="O1858" s="576"/>
      <c r="P1858" s="576"/>
      <c r="Q1858" s="576"/>
      <c r="R1858" s="576"/>
      <c r="S1858" s="575"/>
      <c r="T1858" s="575"/>
      <c r="U1858" s="575"/>
      <c r="V1858" s="575"/>
      <c r="W1858" s="575"/>
      <c r="X1858" s="575"/>
      <c r="Y1858" s="577"/>
      <c r="Z1858" s="578"/>
      <c r="AA1858" s="579"/>
      <c r="AC1858" s="581"/>
      <c r="AD1858" s="581"/>
      <c r="AE1858" s="584"/>
      <c r="AF1858" s="584"/>
      <c r="AG1858" s="584"/>
      <c r="AH1858" s="584"/>
      <c r="AI1858" s="584"/>
      <c r="AJ1858" s="584"/>
      <c r="AK1858" s="584"/>
      <c r="AL1858" s="584"/>
      <c r="AM1858" s="584"/>
      <c r="AN1858" s="584"/>
      <c r="AO1858" s="584"/>
      <c r="AP1858" s="584"/>
      <c r="AQ1858" s="584"/>
      <c r="AR1858" s="584"/>
    </row>
    <row r="1859" ht="15.75" customHeight="1">
      <c r="A1859" s="570"/>
      <c r="B1859" s="7"/>
      <c r="C1859" s="585"/>
      <c r="D1859" s="572"/>
      <c r="E1859" s="575"/>
      <c r="F1859" s="575"/>
      <c r="G1859" s="579"/>
      <c r="H1859" s="586"/>
      <c r="I1859" s="573"/>
      <c r="J1859" s="574"/>
      <c r="K1859" s="574"/>
      <c r="L1859" s="574"/>
      <c r="M1859" s="575"/>
      <c r="N1859" s="575"/>
      <c r="O1859" s="576"/>
      <c r="P1859" s="576"/>
      <c r="Q1859" s="576"/>
      <c r="R1859" s="576"/>
      <c r="S1859" s="575"/>
      <c r="T1859" s="575"/>
      <c r="U1859" s="575"/>
      <c r="V1859" s="575"/>
      <c r="W1859" s="575"/>
      <c r="X1859" s="575"/>
      <c r="Y1859" s="577"/>
      <c r="Z1859" s="578"/>
      <c r="AA1859" s="579"/>
      <c r="AC1859" s="581"/>
      <c r="AD1859" s="581"/>
      <c r="AE1859" s="584"/>
      <c r="AF1859" s="584"/>
      <c r="AG1859" s="584"/>
      <c r="AH1859" s="584"/>
      <c r="AI1859" s="584"/>
      <c r="AJ1859" s="584"/>
      <c r="AK1859" s="584"/>
      <c r="AL1859" s="584"/>
      <c r="AM1859" s="584"/>
      <c r="AN1859" s="584"/>
      <c r="AO1859" s="584"/>
      <c r="AP1859" s="584"/>
      <c r="AQ1859" s="584"/>
      <c r="AR1859" s="584"/>
    </row>
    <row r="1860" ht="15.75" customHeight="1">
      <c r="A1860" s="570"/>
      <c r="B1860" s="7"/>
      <c r="C1860" s="585"/>
      <c r="D1860" s="572"/>
      <c r="E1860" s="575"/>
      <c r="F1860" s="575"/>
      <c r="G1860" s="579"/>
      <c r="H1860" s="586"/>
      <c r="I1860" s="573"/>
      <c r="J1860" s="574"/>
      <c r="K1860" s="574"/>
      <c r="L1860" s="574"/>
      <c r="M1860" s="575"/>
      <c r="N1860" s="575"/>
      <c r="O1860" s="576"/>
      <c r="P1860" s="576"/>
      <c r="Q1860" s="576"/>
      <c r="R1860" s="576"/>
      <c r="S1860" s="575"/>
      <c r="T1860" s="575"/>
      <c r="U1860" s="575"/>
      <c r="V1860" s="575"/>
      <c r="W1860" s="575"/>
      <c r="X1860" s="575"/>
      <c r="Y1860" s="577"/>
      <c r="Z1860" s="578"/>
      <c r="AA1860" s="579"/>
      <c r="AC1860" s="581"/>
      <c r="AD1860" s="581"/>
      <c r="AE1860" s="584"/>
      <c r="AF1860" s="584"/>
      <c r="AG1860" s="584"/>
      <c r="AH1860" s="584"/>
      <c r="AI1860" s="584"/>
      <c r="AJ1860" s="584"/>
      <c r="AK1860" s="584"/>
      <c r="AL1860" s="584"/>
      <c r="AM1860" s="584"/>
      <c r="AN1860" s="584"/>
      <c r="AO1860" s="584"/>
      <c r="AP1860" s="584"/>
      <c r="AQ1860" s="584"/>
      <c r="AR1860" s="584"/>
    </row>
    <row r="1861" ht="15.75" customHeight="1">
      <c r="A1861" s="570"/>
      <c r="B1861" s="7"/>
      <c r="C1861" s="585"/>
      <c r="D1861" s="572"/>
      <c r="E1861" s="575"/>
      <c r="F1861" s="575"/>
      <c r="G1861" s="579"/>
      <c r="H1861" s="586"/>
      <c r="I1861" s="573"/>
      <c r="J1861" s="574"/>
      <c r="K1861" s="574"/>
      <c r="L1861" s="574"/>
      <c r="M1861" s="575"/>
      <c r="N1861" s="575"/>
      <c r="O1861" s="576"/>
      <c r="P1861" s="576"/>
      <c r="Q1861" s="576"/>
      <c r="R1861" s="576"/>
      <c r="S1861" s="575"/>
      <c r="T1861" s="575"/>
      <c r="U1861" s="575"/>
      <c r="V1861" s="575"/>
      <c r="W1861" s="575"/>
      <c r="X1861" s="575"/>
      <c r="Y1861" s="577"/>
      <c r="Z1861" s="578"/>
      <c r="AA1861" s="579"/>
      <c r="AC1861" s="581"/>
      <c r="AD1861" s="581"/>
      <c r="AE1861" s="584"/>
      <c r="AF1861" s="584"/>
      <c r="AG1861" s="584"/>
      <c r="AH1861" s="584"/>
      <c r="AI1861" s="584"/>
      <c r="AJ1861" s="584"/>
      <c r="AK1861" s="584"/>
      <c r="AL1861" s="584"/>
      <c r="AM1861" s="584"/>
      <c r="AN1861" s="584"/>
      <c r="AO1861" s="584"/>
      <c r="AP1861" s="584"/>
      <c r="AQ1861" s="584"/>
      <c r="AR1861" s="584"/>
    </row>
    <row r="1862" ht="15.75" customHeight="1">
      <c r="A1862" s="570"/>
      <c r="B1862" s="7"/>
      <c r="C1862" s="585"/>
      <c r="D1862" s="572"/>
      <c r="E1862" s="575"/>
      <c r="F1862" s="575"/>
      <c r="G1862" s="579"/>
      <c r="H1862" s="586"/>
      <c r="I1862" s="573"/>
      <c r="J1862" s="574"/>
      <c r="K1862" s="574"/>
      <c r="L1862" s="574"/>
      <c r="M1862" s="575"/>
      <c r="N1862" s="575"/>
      <c r="O1862" s="576"/>
      <c r="P1862" s="576"/>
      <c r="Q1862" s="576"/>
      <c r="R1862" s="576"/>
      <c r="S1862" s="575"/>
      <c r="T1862" s="575"/>
      <c r="U1862" s="575"/>
      <c r="V1862" s="575"/>
      <c r="W1862" s="575"/>
      <c r="X1862" s="575"/>
      <c r="Y1862" s="577"/>
      <c r="Z1862" s="578"/>
      <c r="AA1862" s="579"/>
      <c r="AC1862" s="581"/>
      <c r="AD1862" s="581"/>
      <c r="AE1862" s="584"/>
      <c r="AF1862" s="584"/>
      <c r="AG1862" s="584"/>
      <c r="AH1862" s="584"/>
      <c r="AI1862" s="584"/>
      <c r="AJ1862" s="584"/>
      <c r="AK1862" s="584"/>
      <c r="AL1862" s="584"/>
      <c r="AM1862" s="584"/>
      <c r="AN1862" s="584"/>
      <c r="AO1862" s="584"/>
      <c r="AP1862" s="584"/>
      <c r="AQ1862" s="584"/>
      <c r="AR1862" s="584"/>
    </row>
    <row r="1863" ht="15.75" customHeight="1">
      <c r="A1863" s="570"/>
      <c r="B1863" s="7"/>
      <c r="C1863" s="585"/>
      <c r="D1863" s="572"/>
      <c r="E1863" s="575"/>
      <c r="F1863" s="575"/>
      <c r="G1863" s="579"/>
      <c r="H1863" s="586"/>
      <c r="I1863" s="573"/>
      <c r="J1863" s="574"/>
      <c r="K1863" s="574"/>
      <c r="L1863" s="574"/>
      <c r="M1863" s="575"/>
      <c r="N1863" s="575"/>
      <c r="O1863" s="576"/>
      <c r="P1863" s="576"/>
      <c r="Q1863" s="576"/>
      <c r="R1863" s="576"/>
      <c r="S1863" s="575"/>
      <c r="T1863" s="575"/>
      <c r="U1863" s="575"/>
      <c r="V1863" s="575"/>
      <c r="W1863" s="575"/>
      <c r="X1863" s="575"/>
      <c r="Y1863" s="577"/>
      <c r="Z1863" s="578"/>
      <c r="AA1863" s="579"/>
      <c r="AC1863" s="581"/>
      <c r="AD1863" s="581"/>
      <c r="AE1863" s="584"/>
      <c r="AF1863" s="584"/>
      <c r="AG1863" s="584"/>
      <c r="AH1863" s="584"/>
      <c r="AI1863" s="584"/>
      <c r="AJ1863" s="584"/>
      <c r="AK1863" s="584"/>
      <c r="AL1863" s="584"/>
      <c r="AM1863" s="584"/>
      <c r="AN1863" s="584"/>
      <c r="AO1863" s="584"/>
      <c r="AP1863" s="584"/>
      <c r="AQ1863" s="584"/>
      <c r="AR1863" s="584"/>
    </row>
    <row r="1864" ht="15.75" customHeight="1">
      <c r="A1864" s="570"/>
      <c r="B1864" s="7"/>
      <c r="C1864" s="585"/>
      <c r="D1864" s="572"/>
      <c r="E1864" s="575"/>
      <c r="F1864" s="575"/>
      <c r="G1864" s="579"/>
      <c r="H1864" s="586"/>
      <c r="I1864" s="573"/>
      <c r="J1864" s="574"/>
      <c r="K1864" s="574"/>
      <c r="L1864" s="574"/>
      <c r="M1864" s="575"/>
      <c r="N1864" s="575"/>
      <c r="O1864" s="576"/>
      <c r="P1864" s="576"/>
      <c r="Q1864" s="576"/>
      <c r="R1864" s="576"/>
      <c r="S1864" s="575"/>
      <c r="T1864" s="575"/>
      <c r="U1864" s="575"/>
      <c r="V1864" s="575"/>
      <c r="W1864" s="575"/>
      <c r="X1864" s="575"/>
      <c r="Y1864" s="577"/>
      <c r="Z1864" s="578"/>
      <c r="AA1864" s="579"/>
      <c r="AC1864" s="581"/>
      <c r="AD1864" s="581"/>
      <c r="AE1864" s="584"/>
      <c r="AF1864" s="584"/>
      <c r="AG1864" s="584"/>
      <c r="AH1864" s="584"/>
      <c r="AI1864" s="584"/>
      <c r="AJ1864" s="584"/>
      <c r="AK1864" s="584"/>
      <c r="AL1864" s="584"/>
      <c r="AM1864" s="584"/>
      <c r="AN1864" s="584"/>
      <c r="AO1864" s="584"/>
      <c r="AP1864" s="584"/>
      <c r="AQ1864" s="584"/>
      <c r="AR1864" s="584"/>
    </row>
    <row r="1865" ht="15.75" customHeight="1">
      <c r="A1865" s="570"/>
      <c r="B1865" s="7"/>
      <c r="C1865" s="585"/>
      <c r="D1865" s="572"/>
      <c r="E1865" s="575"/>
      <c r="F1865" s="575"/>
      <c r="G1865" s="579"/>
      <c r="H1865" s="586"/>
      <c r="I1865" s="573"/>
      <c r="J1865" s="574"/>
      <c r="K1865" s="574"/>
      <c r="L1865" s="574"/>
      <c r="M1865" s="575"/>
      <c r="N1865" s="575"/>
      <c r="O1865" s="576"/>
      <c r="P1865" s="576"/>
      <c r="Q1865" s="576"/>
      <c r="R1865" s="576"/>
      <c r="S1865" s="575"/>
      <c r="T1865" s="575"/>
      <c r="U1865" s="575"/>
      <c r="V1865" s="575"/>
      <c r="W1865" s="575"/>
      <c r="X1865" s="575"/>
      <c r="Y1865" s="577"/>
      <c r="Z1865" s="578"/>
      <c r="AA1865" s="579"/>
      <c r="AC1865" s="581"/>
      <c r="AD1865" s="581"/>
      <c r="AE1865" s="584"/>
      <c r="AF1865" s="584"/>
      <c r="AG1865" s="584"/>
      <c r="AH1865" s="584"/>
      <c r="AI1865" s="584"/>
      <c r="AJ1865" s="584"/>
      <c r="AK1865" s="584"/>
      <c r="AL1865" s="584"/>
      <c r="AM1865" s="584"/>
      <c r="AN1865" s="584"/>
      <c r="AO1865" s="584"/>
      <c r="AP1865" s="584"/>
      <c r="AQ1865" s="584"/>
      <c r="AR1865" s="584"/>
    </row>
    <row r="1866" ht="15.75" customHeight="1">
      <c r="A1866" s="570"/>
      <c r="B1866" s="7"/>
      <c r="C1866" s="585"/>
      <c r="D1866" s="572"/>
      <c r="E1866" s="575"/>
      <c r="F1866" s="575"/>
      <c r="G1866" s="579"/>
      <c r="H1866" s="586"/>
      <c r="I1866" s="573"/>
      <c r="J1866" s="574"/>
      <c r="K1866" s="574"/>
      <c r="L1866" s="574"/>
      <c r="M1866" s="575"/>
      <c r="N1866" s="575"/>
      <c r="O1866" s="576"/>
      <c r="P1866" s="576"/>
      <c r="Q1866" s="576"/>
      <c r="R1866" s="576"/>
      <c r="S1866" s="575"/>
      <c r="T1866" s="575"/>
      <c r="U1866" s="575"/>
      <c r="V1866" s="575"/>
      <c r="W1866" s="575"/>
      <c r="X1866" s="575"/>
      <c r="Y1866" s="577"/>
      <c r="Z1866" s="578"/>
      <c r="AA1866" s="579"/>
      <c r="AC1866" s="581"/>
      <c r="AD1866" s="581"/>
      <c r="AE1866" s="584"/>
      <c r="AF1866" s="584"/>
      <c r="AG1866" s="584"/>
      <c r="AH1866" s="584"/>
      <c r="AI1866" s="584"/>
      <c r="AJ1866" s="584"/>
      <c r="AK1866" s="584"/>
      <c r="AL1866" s="584"/>
      <c r="AM1866" s="584"/>
      <c r="AN1866" s="584"/>
      <c r="AO1866" s="584"/>
      <c r="AP1866" s="584"/>
      <c r="AQ1866" s="584"/>
      <c r="AR1866" s="584"/>
    </row>
    <row r="1867" ht="15.75" customHeight="1">
      <c r="A1867" s="570"/>
      <c r="B1867" s="7"/>
      <c r="C1867" s="585"/>
      <c r="D1867" s="572"/>
      <c r="E1867" s="575"/>
      <c r="F1867" s="575"/>
      <c r="G1867" s="579"/>
      <c r="H1867" s="586"/>
      <c r="I1867" s="573"/>
      <c r="J1867" s="574"/>
      <c r="K1867" s="574"/>
      <c r="L1867" s="574"/>
      <c r="M1867" s="575"/>
      <c r="N1867" s="575"/>
      <c r="O1867" s="576"/>
      <c r="P1867" s="576"/>
      <c r="Q1867" s="576"/>
      <c r="R1867" s="576"/>
      <c r="S1867" s="575"/>
      <c r="T1867" s="575"/>
      <c r="U1867" s="575"/>
      <c r="V1867" s="575"/>
      <c r="W1867" s="575"/>
      <c r="X1867" s="575"/>
      <c r="Y1867" s="577"/>
      <c r="Z1867" s="578"/>
      <c r="AA1867" s="579"/>
      <c r="AC1867" s="581"/>
      <c r="AD1867" s="581"/>
      <c r="AE1867" s="584"/>
      <c r="AF1867" s="584"/>
      <c r="AG1867" s="584"/>
      <c r="AH1867" s="584"/>
      <c r="AI1867" s="584"/>
      <c r="AJ1867" s="584"/>
      <c r="AK1867" s="584"/>
      <c r="AL1867" s="584"/>
      <c r="AM1867" s="584"/>
      <c r="AN1867" s="584"/>
      <c r="AO1867" s="584"/>
      <c r="AP1867" s="584"/>
      <c r="AQ1867" s="584"/>
      <c r="AR1867" s="584"/>
    </row>
    <row r="1868" ht="15.75" customHeight="1">
      <c r="A1868" s="570"/>
      <c r="B1868" s="7"/>
      <c r="C1868" s="585"/>
      <c r="D1868" s="572"/>
      <c r="E1868" s="575"/>
      <c r="F1868" s="575"/>
      <c r="G1868" s="579"/>
      <c r="H1868" s="586"/>
      <c r="I1868" s="573"/>
      <c r="J1868" s="574"/>
      <c r="K1868" s="574"/>
      <c r="L1868" s="574"/>
      <c r="M1868" s="575"/>
      <c r="N1868" s="575"/>
      <c r="O1868" s="576"/>
      <c r="P1868" s="576"/>
      <c r="Q1868" s="576"/>
      <c r="R1868" s="576"/>
      <c r="S1868" s="575"/>
      <c r="T1868" s="575"/>
      <c r="U1868" s="575"/>
      <c r="V1868" s="575"/>
      <c r="W1868" s="575"/>
      <c r="X1868" s="575"/>
      <c r="Y1868" s="577"/>
      <c r="Z1868" s="578"/>
      <c r="AA1868" s="579"/>
      <c r="AC1868" s="581"/>
      <c r="AD1868" s="581"/>
      <c r="AE1868" s="584"/>
      <c r="AF1868" s="584"/>
      <c r="AG1868" s="584"/>
      <c r="AH1868" s="584"/>
      <c r="AI1868" s="584"/>
      <c r="AJ1868" s="584"/>
      <c r="AK1868" s="584"/>
      <c r="AL1868" s="584"/>
      <c r="AM1868" s="584"/>
      <c r="AN1868" s="584"/>
      <c r="AO1868" s="584"/>
      <c r="AP1868" s="584"/>
      <c r="AQ1868" s="584"/>
      <c r="AR1868" s="584"/>
    </row>
    <row r="1869" ht="15.75" customHeight="1">
      <c r="A1869" s="570"/>
      <c r="B1869" s="7"/>
      <c r="C1869" s="585"/>
      <c r="D1869" s="572"/>
      <c r="E1869" s="575"/>
      <c r="F1869" s="575"/>
      <c r="G1869" s="579"/>
      <c r="H1869" s="586"/>
      <c r="I1869" s="573"/>
      <c r="J1869" s="574"/>
      <c r="K1869" s="574"/>
      <c r="L1869" s="574"/>
      <c r="M1869" s="575"/>
      <c r="N1869" s="575"/>
      <c r="O1869" s="576"/>
      <c r="P1869" s="576"/>
      <c r="Q1869" s="576"/>
      <c r="R1869" s="576"/>
      <c r="S1869" s="575"/>
      <c r="T1869" s="575"/>
      <c r="U1869" s="575"/>
      <c r="V1869" s="575"/>
      <c r="W1869" s="575"/>
      <c r="X1869" s="575"/>
      <c r="Y1869" s="577"/>
      <c r="Z1869" s="578"/>
      <c r="AA1869" s="579"/>
      <c r="AC1869" s="581"/>
      <c r="AD1869" s="581"/>
      <c r="AE1869" s="584"/>
      <c r="AF1869" s="584"/>
      <c r="AG1869" s="584"/>
      <c r="AH1869" s="584"/>
      <c r="AI1869" s="584"/>
      <c r="AJ1869" s="584"/>
      <c r="AK1869" s="584"/>
      <c r="AL1869" s="584"/>
      <c r="AM1869" s="584"/>
      <c r="AN1869" s="584"/>
      <c r="AO1869" s="584"/>
      <c r="AP1869" s="584"/>
      <c r="AQ1869" s="584"/>
      <c r="AR1869" s="584"/>
    </row>
    <row r="1870" ht="15.75" customHeight="1">
      <c r="A1870" s="570"/>
      <c r="B1870" s="7"/>
      <c r="C1870" s="585"/>
      <c r="D1870" s="572"/>
      <c r="E1870" s="575"/>
      <c r="F1870" s="575"/>
      <c r="G1870" s="579"/>
      <c r="H1870" s="586"/>
      <c r="I1870" s="573"/>
      <c r="J1870" s="574"/>
      <c r="K1870" s="574"/>
      <c r="L1870" s="574"/>
      <c r="M1870" s="575"/>
      <c r="N1870" s="575"/>
      <c r="O1870" s="576"/>
      <c r="P1870" s="576"/>
      <c r="Q1870" s="576"/>
      <c r="R1870" s="576"/>
      <c r="S1870" s="575"/>
      <c r="T1870" s="575"/>
      <c r="U1870" s="575"/>
      <c r="V1870" s="575"/>
      <c r="W1870" s="575"/>
      <c r="X1870" s="575"/>
      <c r="Y1870" s="577"/>
      <c r="Z1870" s="578"/>
      <c r="AA1870" s="579"/>
      <c r="AC1870" s="581"/>
      <c r="AD1870" s="581"/>
      <c r="AE1870" s="584"/>
      <c r="AF1870" s="584"/>
      <c r="AG1870" s="584"/>
      <c r="AH1870" s="584"/>
      <c r="AI1870" s="584"/>
      <c r="AJ1870" s="584"/>
      <c r="AK1870" s="584"/>
      <c r="AL1870" s="584"/>
      <c r="AM1870" s="584"/>
      <c r="AN1870" s="584"/>
      <c r="AO1870" s="584"/>
      <c r="AP1870" s="584"/>
      <c r="AQ1870" s="584"/>
      <c r="AR1870" s="584"/>
    </row>
    <row r="1871" ht="15.75" customHeight="1">
      <c r="A1871" s="570"/>
      <c r="B1871" s="7"/>
      <c r="C1871" s="585"/>
      <c r="D1871" s="572"/>
      <c r="E1871" s="575"/>
      <c r="F1871" s="575"/>
      <c r="G1871" s="579"/>
      <c r="H1871" s="586"/>
      <c r="I1871" s="573"/>
      <c r="J1871" s="574"/>
      <c r="K1871" s="574"/>
      <c r="L1871" s="574"/>
      <c r="M1871" s="575"/>
      <c r="N1871" s="575"/>
      <c r="O1871" s="576"/>
      <c r="P1871" s="576"/>
      <c r="Q1871" s="576"/>
      <c r="R1871" s="576"/>
      <c r="S1871" s="575"/>
      <c r="T1871" s="575"/>
      <c r="U1871" s="575"/>
      <c r="V1871" s="575"/>
      <c r="W1871" s="575"/>
      <c r="X1871" s="575"/>
      <c r="Y1871" s="577"/>
      <c r="Z1871" s="578"/>
      <c r="AA1871" s="579"/>
      <c r="AC1871" s="581"/>
      <c r="AD1871" s="581"/>
      <c r="AE1871" s="584"/>
      <c r="AF1871" s="584"/>
      <c r="AG1871" s="584"/>
      <c r="AH1871" s="584"/>
      <c r="AI1871" s="584"/>
      <c r="AJ1871" s="584"/>
      <c r="AK1871" s="584"/>
      <c r="AL1871" s="584"/>
      <c r="AM1871" s="584"/>
      <c r="AN1871" s="584"/>
      <c r="AO1871" s="584"/>
      <c r="AP1871" s="584"/>
      <c r="AQ1871" s="584"/>
      <c r="AR1871" s="584"/>
    </row>
    <row r="1872" ht="15.75" customHeight="1">
      <c r="A1872" s="570"/>
      <c r="B1872" s="7"/>
      <c r="C1872" s="585"/>
      <c r="D1872" s="572"/>
      <c r="E1872" s="575"/>
      <c r="F1872" s="575"/>
      <c r="G1872" s="579"/>
      <c r="H1872" s="586"/>
      <c r="I1872" s="573"/>
      <c r="J1872" s="574"/>
      <c r="K1872" s="574"/>
      <c r="L1872" s="574"/>
      <c r="M1872" s="575"/>
      <c r="N1872" s="575"/>
      <c r="O1872" s="576"/>
      <c r="P1872" s="576"/>
      <c r="Q1872" s="576"/>
      <c r="R1872" s="576"/>
      <c r="S1872" s="575"/>
      <c r="T1872" s="575"/>
      <c r="U1872" s="575"/>
      <c r="V1872" s="575"/>
      <c r="W1872" s="575"/>
      <c r="X1872" s="575"/>
      <c r="Y1872" s="577"/>
      <c r="Z1872" s="578"/>
      <c r="AA1872" s="579"/>
      <c r="AC1872" s="581"/>
      <c r="AD1872" s="581"/>
      <c r="AE1872" s="584"/>
      <c r="AF1872" s="584"/>
      <c r="AG1872" s="584"/>
      <c r="AH1872" s="584"/>
      <c r="AI1872" s="584"/>
      <c r="AJ1872" s="584"/>
      <c r="AK1872" s="584"/>
      <c r="AL1872" s="584"/>
      <c r="AM1872" s="584"/>
      <c r="AN1872" s="584"/>
      <c r="AO1872" s="584"/>
      <c r="AP1872" s="584"/>
      <c r="AQ1872" s="584"/>
      <c r="AR1872" s="584"/>
    </row>
    <row r="1873" ht="15.75" customHeight="1">
      <c r="A1873" s="570"/>
      <c r="B1873" s="7"/>
      <c r="C1873" s="585"/>
      <c r="D1873" s="572"/>
      <c r="E1873" s="575"/>
      <c r="F1873" s="575"/>
      <c r="G1873" s="579"/>
      <c r="H1873" s="586"/>
      <c r="I1873" s="573"/>
      <c r="J1873" s="574"/>
      <c r="K1873" s="574"/>
      <c r="L1873" s="574"/>
      <c r="M1873" s="575"/>
      <c r="N1873" s="575"/>
      <c r="O1873" s="576"/>
      <c r="P1873" s="576"/>
      <c r="Q1873" s="576"/>
      <c r="R1873" s="576"/>
      <c r="S1873" s="575"/>
      <c r="T1873" s="575"/>
      <c r="U1873" s="575"/>
      <c r="V1873" s="575"/>
      <c r="W1873" s="575"/>
      <c r="X1873" s="575"/>
      <c r="Y1873" s="577"/>
      <c r="Z1873" s="578"/>
      <c r="AA1873" s="579"/>
      <c r="AC1873" s="581"/>
      <c r="AD1873" s="581"/>
      <c r="AE1873" s="584"/>
      <c r="AF1873" s="584"/>
      <c r="AG1873" s="584"/>
      <c r="AH1873" s="584"/>
      <c r="AI1873" s="584"/>
      <c r="AJ1873" s="584"/>
      <c r="AK1873" s="584"/>
      <c r="AL1873" s="584"/>
      <c r="AM1873" s="584"/>
      <c r="AN1873" s="584"/>
      <c r="AO1873" s="584"/>
      <c r="AP1873" s="584"/>
      <c r="AQ1873" s="584"/>
      <c r="AR1873" s="584"/>
    </row>
    <row r="1874" ht="15.75" customHeight="1">
      <c r="A1874" s="570"/>
      <c r="B1874" s="7"/>
      <c r="C1874" s="585"/>
      <c r="D1874" s="572"/>
      <c r="E1874" s="575"/>
      <c r="F1874" s="575"/>
      <c r="G1874" s="579"/>
      <c r="H1874" s="586"/>
      <c r="I1874" s="573"/>
      <c r="J1874" s="574"/>
      <c r="K1874" s="574"/>
      <c r="L1874" s="574"/>
      <c r="M1874" s="575"/>
      <c r="N1874" s="575"/>
      <c r="O1874" s="576"/>
      <c r="P1874" s="576"/>
      <c r="Q1874" s="576"/>
      <c r="R1874" s="576"/>
      <c r="S1874" s="575"/>
      <c r="T1874" s="575"/>
      <c r="U1874" s="575"/>
      <c r="V1874" s="575"/>
      <c r="W1874" s="575"/>
      <c r="X1874" s="575"/>
      <c r="Y1874" s="577"/>
      <c r="Z1874" s="578"/>
      <c r="AA1874" s="579"/>
      <c r="AC1874" s="581"/>
      <c r="AD1874" s="581"/>
      <c r="AE1874" s="584"/>
      <c r="AF1874" s="584"/>
      <c r="AG1874" s="584"/>
      <c r="AH1874" s="584"/>
      <c r="AI1874" s="584"/>
      <c r="AJ1874" s="584"/>
      <c r="AK1874" s="584"/>
      <c r="AL1874" s="584"/>
      <c r="AM1874" s="584"/>
      <c r="AN1874" s="584"/>
      <c r="AO1874" s="584"/>
      <c r="AP1874" s="584"/>
      <c r="AQ1874" s="584"/>
      <c r="AR1874" s="584"/>
    </row>
    <row r="1875" ht="15.75" customHeight="1">
      <c r="A1875" s="570"/>
      <c r="B1875" s="7"/>
      <c r="C1875" s="585"/>
      <c r="D1875" s="572"/>
      <c r="E1875" s="575"/>
      <c r="F1875" s="575"/>
      <c r="G1875" s="579"/>
      <c r="H1875" s="586"/>
      <c r="I1875" s="573"/>
      <c r="J1875" s="574"/>
      <c r="K1875" s="574"/>
      <c r="L1875" s="574"/>
      <c r="M1875" s="575"/>
      <c r="N1875" s="575"/>
      <c r="O1875" s="576"/>
      <c r="P1875" s="576"/>
      <c r="Q1875" s="576"/>
      <c r="R1875" s="576"/>
      <c r="S1875" s="575"/>
      <c r="T1875" s="575"/>
      <c r="U1875" s="575"/>
      <c r="V1875" s="575"/>
      <c r="W1875" s="575"/>
      <c r="X1875" s="575"/>
      <c r="Y1875" s="577"/>
      <c r="Z1875" s="578"/>
      <c r="AA1875" s="579"/>
      <c r="AC1875" s="581"/>
      <c r="AD1875" s="581"/>
      <c r="AE1875" s="584"/>
      <c r="AF1875" s="584"/>
      <c r="AG1875" s="584"/>
      <c r="AH1875" s="584"/>
      <c r="AI1875" s="584"/>
      <c r="AJ1875" s="584"/>
      <c r="AK1875" s="584"/>
      <c r="AL1875" s="584"/>
      <c r="AM1875" s="584"/>
      <c r="AN1875" s="584"/>
      <c r="AO1875" s="584"/>
      <c r="AP1875" s="584"/>
      <c r="AQ1875" s="584"/>
      <c r="AR1875" s="584"/>
    </row>
    <row r="1876" ht="15.75" customHeight="1">
      <c r="A1876" s="570"/>
      <c r="B1876" s="7"/>
      <c r="C1876" s="585"/>
      <c r="D1876" s="572"/>
      <c r="E1876" s="575"/>
      <c r="F1876" s="575"/>
      <c r="G1876" s="579"/>
      <c r="H1876" s="586"/>
      <c r="I1876" s="573"/>
      <c r="J1876" s="574"/>
      <c r="K1876" s="574"/>
      <c r="L1876" s="574"/>
      <c r="M1876" s="575"/>
      <c r="N1876" s="575"/>
      <c r="O1876" s="576"/>
      <c r="P1876" s="576"/>
      <c r="Q1876" s="576"/>
      <c r="R1876" s="576"/>
      <c r="S1876" s="575"/>
      <c r="T1876" s="575"/>
      <c r="U1876" s="575"/>
      <c r="V1876" s="575"/>
      <c r="W1876" s="575"/>
      <c r="X1876" s="575"/>
      <c r="Y1876" s="577"/>
      <c r="Z1876" s="578"/>
      <c r="AA1876" s="579"/>
      <c r="AC1876" s="581"/>
      <c r="AD1876" s="581"/>
      <c r="AE1876" s="584"/>
      <c r="AF1876" s="584"/>
      <c r="AG1876" s="584"/>
      <c r="AH1876" s="584"/>
      <c r="AI1876" s="584"/>
      <c r="AJ1876" s="584"/>
      <c r="AK1876" s="584"/>
      <c r="AL1876" s="584"/>
      <c r="AM1876" s="584"/>
      <c r="AN1876" s="584"/>
      <c r="AO1876" s="584"/>
      <c r="AP1876" s="584"/>
      <c r="AQ1876" s="584"/>
      <c r="AR1876" s="584"/>
    </row>
    <row r="1877" ht="15.75" customHeight="1">
      <c r="A1877" s="570"/>
      <c r="B1877" s="7"/>
      <c r="C1877" s="585"/>
      <c r="D1877" s="572"/>
      <c r="E1877" s="575"/>
      <c r="F1877" s="575"/>
      <c r="G1877" s="579"/>
      <c r="H1877" s="586"/>
      <c r="I1877" s="573"/>
      <c r="J1877" s="574"/>
      <c r="K1877" s="574"/>
      <c r="L1877" s="574"/>
      <c r="M1877" s="575"/>
      <c r="N1877" s="575"/>
      <c r="O1877" s="576"/>
      <c r="P1877" s="576"/>
      <c r="Q1877" s="576"/>
      <c r="R1877" s="576"/>
      <c r="S1877" s="575"/>
      <c r="T1877" s="575"/>
      <c r="U1877" s="575"/>
      <c r="V1877" s="575"/>
      <c r="W1877" s="575"/>
      <c r="X1877" s="575"/>
      <c r="Y1877" s="577"/>
      <c r="Z1877" s="578"/>
      <c r="AA1877" s="579"/>
      <c r="AC1877" s="581"/>
      <c r="AD1877" s="581"/>
      <c r="AE1877" s="584"/>
      <c r="AF1877" s="584"/>
      <c r="AG1877" s="584"/>
      <c r="AH1877" s="584"/>
      <c r="AI1877" s="584"/>
      <c r="AJ1877" s="584"/>
      <c r="AK1877" s="584"/>
      <c r="AL1877" s="584"/>
      <c r="AM1877" s="584"/>
      <c r="AN1877" s="584"/>
      <c r="AO1877" s="584"/>
      <c r="AP1877" s="584"/>
      <c r="AQ1877" s="584"/>
      <c r="AR1877" s="584"/>
    </row>
    <row r="1878" ht="15.75" customHeight="1">
      <c r="A1878" s="570"/>
      <c r="B1878" s="7"/>
      <c r="C1878" s="585"/>
      <c r="D1878" s="572"/>
      <c r="E1878" s="575"/>
      <c r="F1878" s="575"/>
      <c r="G1878" s="579"/>
      <c r="H1878" s="586"/>
      <c r="I1878" s="573"/>
      <c r="J1878" s="574"/>
      <c r="K1878" s="574"/>
      <c r="L1878" s="574"/>
      <c r="M1878" s="575"/>
      <c r="N1878" s="575"/>
      <c r="O1878" s="576"/>
      <c r="P1878" s="576"/>
      <c r="Q1878" s="576"/>
      <c r="R1878" s="576"/>
      <c r="S1878" s="575"/>
      <c r="T1878" s="575"/>
      <c r="U1878" s="575"/>
      <c r="V1878" s="575"/>
      <c r="W1878" s="575"/>
      <c r="X1878" s="575"/>
      <c r="Y1878" s="577"/>
      <c r="Z1878" s="578"/>
      <c r="AA1878" s="579"/>
      <c r="AC1878" s="581"/>
      <c r="AD1878" s="581"/>
      <c r="AE1878" s="584"/>
      <c r="AF1878" s="584"/>
      <c r="AG1878" s="584"/>
      <c r="AH1878" s="584"/>
      <c r="AI1878" s="584"/>
      <c r="AJ1878" s="584"/>
      <c r="AK1878" s="584"/>
      <c r="AL1878" s="584"/>
      <c r="AM1878" s="584"/>
      <c r="AN1878" s="584"/>
      <c r="AO1878" s="584"/>
      <c r="AP1878" s="584"/>
      <c r="AQ1878" s="584"/>
      <c r="AR1878" s="584"/>
    </row>
    <row r="1879" ht="15.75" customHeight="1">
      <c r="A1879" s="570"/>
      <c r="B1879" s="7"/>
      <c r="C1879" s="585"/>
      <c r="D1879" s="572"/>
      <c r="E1879" s="575"/>
      <c r="F1879" s="575"/>
      <c r="G1879" s="579"/>
      <c r="H1879" s="586"/>
      <c r="I1879" s="573"/>
      <c r="J1879" s="574"/>
      <c r="K1879" s="574"/>
      <c r="L1879" s="574"/>
      <c r="M1879" s="575"/>
      <c r="N1879" s="575"/>
      <c r="O1879" s="576"/>
      <c r="P1879" s="576"/>
      <c r="Q1879" s="576"/>
      <c r="R1879" s="576"/>
      <c r="S1879" s="575"/>
      <c r="T1879" s="575"/>
      <c r="U1879" s="575"/>
      <c r="V1879" s="575"/>
      <c r="W1879" s="575"/>
      <c r="X1879" s="575"/>
      <c r="Y1879" s="577"/>
      <c r="Z1879" s="578"/>
      <c r="AA1879" s="579"/>
      <c r="AC1879" s="581"/>
      <c r="AD1879" s="581"/>
      <c r="AE1879" s="584"/>
      <c r="AF1879" s="584"/>
      <c r="AG1879" s="584"/>
      <c r="AH1879" s="584"/>
      <c r="AI1879" s="584"/>
      <c r="AJ1879" s="584"/>
      <c r="AK1879" s="584"/>
      <c r="AL1879" s="584"/>
      <c r="AM1879" s="584"/>
      <c r="AN1879" s="584"/>
      <c r="AO1879" s="584"/>
      <c r="AP1879" s="584"/>
      <c r="AQ1879" s="584"/>
      <c r="AR1879" s="584"/>
    </row>
    <row r="1880" ht="15.75" customHeight="1">
      <c r="A1880" s="570"/>
      <c r="B1880" s="7"/>
      <c r="C1880" s="585"/>
      <c r="D1880" s="572"/>
      <c r="E1880" s="575"/>
      <c r="F1880" s="575"/>
      <c r="G1880" s="579"/>
      <c r="H1880" s="586"/>
      <c r="I1880" s="573"/>
      <c r="J1880" s="574"/>
      <c r="K1880" s="574"/>
      <c r="L1880" s="574"/>
      <c r="M1880" s="575"/>
      <c r="N1880" s="575"/>
      <c r="O1880" s="576"/>
      <c r="P1880" s="576"/>
      <c r="Q1880" s="576"/>
      <c r="R1880" s="576"/>
      <c r="S1880" s="575"/>
      <c r="T1880" s="575"/>
      <c r="U1880" s="575"/>
      <c r="V1880" s="575"/>
      <c r="W1880" s="575"/>
      <c r="X1880" s="575"/>
      <c r="Y1880" s="577"/>
      <c r="Z1880" s="578"/>
      <c r="AA1880" s="579"/>
      <c r="AC1880" s="581"/>
      <c r="AD1880" s="581"/>
      <c r="AE1880" s="584"/>
      <c r="AF1880" s="584"/>
      <c r="AG1880" s="584"/>
      <c r="AH1880" s="584"/>
      <c r="AI1880" s="584"/>
      <c r="AJ1880" s="584"/>
      <c r="AK1880" s="584"/>
      <c r="AL1880" s="584"/>
      <c r="AM1880" s="584"/>
      <c r="AN1880" s="584"/>
      <c r="AO1880" s="584"/>
      <c r="AP1880" s="584"/>
      <c r="AQ1880" s="584"/>
      <c r="AR1880" s="584"/>
    </row>
    <row r="1881" ht="15.75" customHeight="1">
      <c r="A1881" s="570"/>
      <c r="B1881" s="7"/>
      <c r="C1881" s="585"/>
      <c r="D1881" s="572"/>
      <c r="E1881" s="575"/>
      <c r="F1881" s="575"/>
      <c r="G1881" s="579"/>
      <c r="H1881" s="586"/>
      <c r="I1881" s="573"/>
      <c r="J1881" s="574"/>
      <c r="K1881" s="574"/>
      <c r="L1881" s="574"/>
      <c r="M1881" s="575"/>
      <c r="N1881" s="575"/>
      <c r="O1881" s="576"/>
      <c r="P1881" s="576"/>
      <c r="Q1881" s="576"/>
      <c r="R1881" s="576"/>
      <c r="S1881" s="575"/>
      <c r="T1881" s="575"/>
      <c r="U1881" s="575"/>
      <c r="V1881" s="575"/>
      <c r="W1881" s="575"/>
      <c r="X1881" s="575"/>
      <c r="Y1881" s="577"/>
      <c r="Z1881" s="578"/>
      <c r="AA1881" s="579"/>
      <c r="AC1881" s="581"/>
      <c r="AD1881" s="581"/>
      <c r="AE1881" s="584"/>
      <c r="AF1881" s="584"/>
      <c r="AG1881" s="584"/>
      <c r="AH1881" s="584"/>
      <c r="AI1881" s="584"/>
      <c r="AJ1881" s="584"/>
      <c r="AK1881" s="584"/>
      <c r="AL1881" s="584"/>
      <c r="AM1881" s="584"/>
      <c r="AN1881" s="584"/>
      <c r="AO1881" s="584"/>
      <c r="AP1881" s="584"/>
      <c r="AQ1881" s="584"/>
      <c r="AR1881" s="584"/>
    </row>
    <row r="1882" ht="15.75" customHeight="1">
      <c r="A1882" s="570"/>
      <c r="B1882" s="7"/>
      <c r="C1882" s="585"/>
      <c r="D1882" s="572"/>
      <c r="E1882" s="575"/>
      <c r="F1882" s="575"/>
      <c r="G1882" s="579"/>
      <c r="H1882" s="586"/>
      <c r="I1882" s="573"/>
      <c r="J1882" s="574"/>
      <c r="K1882" s="574"/>
      <c r="L1882" s="574"/>
      <c r="M1882" s="575"/>
      <c r="N1882" s="575"/>
      <c r="O1882" s="576"/>
      <c r="P1882" s="576"/>
      <c r="Q1882" s="576"/>
      <c r="R1882" s="576"/>
      <c r="S1882" s="575"/>
      <c r="T1882" s="575"/>
      <c r="U1882" s="575"/>
      <c r="V1882" s="575"/>
      <c r="W1882" s="575"/>
      <c r="X1882" s="575"/>
      <c r="Y1882" s="577"/>
      <c r="Z1882" s="578"/>
      <c r="AA1882" s="579"/>
      <c r="AC1882" s="581"/>
      <c r="AD1882" s="581"/>
      <c r="AE1882" s="584"/>
      <c r="AF1882" s="584"/>
      <c r="AG1882" s="584"/>
      <c r="AH1882" s="584"/>
      <c r="AI1882" s="584"/>
      <c r="AJ1882" s="584"/>
      <c r="AK1882" s="584"/>
      <c r="AL1882" s="584"/>
      <c r="AM1882" s="584"/>
      <c r="AN1882" s="584"/>
      <c r="AO1882" s="584"/>
      <c r="AP1882" s="584"/>
      <c r="AQ1882" s="584"/>
      <c r="AR1882" s="584"/>
    </row>
    <row r="1883" ht="15.75" customHeight="1">
      <c r="A1883" s="570"/>
      <c r="B1883" s="7"/>
      <c r="C1883" s="585"/>
      <c r="D1883" s="572"/>
      <c r="E1883" s="575"/>
      <c r="F1883" s="575"/>
      <c r="G1883" s="579"/>
      <c r="H1883" s="586"/>
      <c r="I1883" s="573"/>
      <c r="J1883" s="574"/>
      <c r="K1883" s="574"/>
      <c r="L1883" s="574"/>
      <c r="M1883" s="575"/>
      <c r="N1883" s="575"/>
      <c r="O1883" s="576"/>
      <c r="P1883" s="576"/>
      <c r="Q1883" s="576"/>
      <c r="R1883" s="576"/>
      <c r="S1883" s="575"/>
      <c r="T1883" s="575"/>
      <c r="U1883" s="575"/>
      <c r="V1883" s="575"/>
      <c r="W1883" s="575"/>
      <c r="X1883" s="575"/>
      <c r="Y1883" s="577"/>
      <c r="Z1883" s="578"/>
      <c r="AA1883" s="579"/>
      <c r="AC1883" s="581"/>
      <c r="AD1883" s="581"/>
      <c r="AE1883" s="584"/>
      <c r="AF1883" s="584"/>
      <c r="AG1883" s="584"/>
      <c r="AH1883" s="584"/>
      <c r="AI1883" s="584"/>
      <c r="AJ1883" s="584"/>
      <c r="AK1883" s="584"/>
      <c r="AL1883" s="584"/>
      <c r="AM1883" s="584"/>
      <c r="AN1883" s="584"/>
      <c r="AO1883" s="584"/>
      <c r="AP1883" s="584"/>
      <c r="AQ1883" s="584"/>
      <c r="AR1883" s="584"/>
    </row>
    <row r="1884" ht="15.75" customHeight="1">
      <c r="A1884" s="570"/>
      <c r="B1884" s="7"/>
      <c r="C1884" s="585"/>
      <c r="D1884" s="572"/>
      <c r="E1884" s="575"/>
      <c r="F1884" s="575"/>
      <c r="G1884" s="579"/>
      <c r="H1884" s="586"/>
      <c r="I1884" s="573"/>
      <c r="J1884" s="574"/>
      <c r="K1884" s="574"/>
      <c r="L1884" s="574"/>
      <c r="M1884" s="575"/>
      <c r="N1884" s="575"/>
      <c r="O1884" s="576"/>
      <c r="P1884" s="576"/>
      <c r="Q1884" s="576"/>
      <c r="R1884" s="576"/>
      <c r="S1884" s="575"/>
      <c r="T1884" s="575"/>
      <c r="U1884" s="575"/>
      <c r="V1884" s="575"/>
      <c r="W1884" s="575"/>
      <c r="X1884" s="575"/>
      <c r="Y1884" s="577"/>
      <c r="Z1884" s="578"/>
      <c r="AA1884" s="579"/>
      <c r="AC1884" s="581"/>
      <c r="AD1884" s="581"/>
      <c r="AE1884" s="584"/>
      <c r="AF1884" s="584"/>
      <c r="AG1884" s="584"/>
      <c r="AH1884" s="584"/>
      <c r="AI1884" s="584"/>
      <c r="AJ1884" s="584"/>
      <c r="AK1884" s="584"/>
      <c r="AL1884" s="584"/>
      <c r="AM1884" s="584"/>
      <c r="AN1884" s="584"/>
      <c r="AO1884" s="584"/>
      <c r="AP1884" s="584"/>
      <c r="AQ1884" s="584"/>
      <c r="AR1884" s="584"/>
    </row>
    <row r="1885" ht="15.75" customHeight="1">
      <c r="A1885" s="570"/>
      <c r="B1885" s="7"/>
      <c r="C1885" s="585"/>
      <c r="D1885" s="572"/>
      <c r="E1885" s="575"/>
      <c r="F1885" s="575"/>
      <c r="G1885" s="579"/>
      <c r="H1885" s="586"/>
      <c r="I1885" s="573"/>
      <c r="J1885" s="574"/>
      <c r="K1885" s="574"/>
      <c r="L1885" s="574"/>
      <c r="M1885" s="575"/>
      <c r="N1885" s="575"/>
      <c r="O1885" s="576"/>
      <c r="P1885" s="576"/>
      <c r="Q1885" s="576"/>
      <c r="R1885" s="576"/>
      <c r="S1885" s="575"/>
      <c r="T1885" s="575"/>
      <c r="U1885" s="575"/>
      <c r="V1885" s="575"/>
      <c r="W1885" s="575"/>
      <c r="X1885" s="575"/>
      <c r="Y1885" s="577"/>
      <c r="Z1885" s="578"/>
      <c r="AA1885" s="579"/>
      <c r="AC1885" s="581"/>
      <c r="AD1885" s="581"/>
      <c r="AE1885" s="584"/>
      <c r="AF1885" s="584"/>
      <c r="AG1885" s="584"/>
      <c r="AH1885" s="584"/>
      <c r="AI1885" s="584"/>
      <c r="AJ1885" s="584"/>
      <c r="AK1885" s="584"/>
      <c r="AL1885" s="584"/>
      <c r="AM1885" s="584"/>
      <c r="AN1885" s="584"/>
      <c r="AO1885" s="584"/>
      <c r="AP1885" s="584"/>
      <c r="AQ1885" s="584"/>
      <c r="AR1885" s="584"/>
    </row>
    <row r="1886" ht="15.75" customHeight="1">
      <c r="A1886" s="570"/>
      <c r="B1886" s="7"/>
      <c r="C1886" s="585"/>
      <c r="D1886" s="572"/>
      <c r="E1886" s="575"/>
      <c r="F1886" s="575"/>
      <c r="G1886" s="579"/>
      <c r="H1886" s="586"/>
      <c r="I1886" s="573"/>
      <c r="J1886" s="574"/>
      <c r="K1886" s="574"/>
      <c r="L1886" s="574"/>
      <c r="M1886" s="575"/>
      <c r="N1886" s="575"/>
      <c r="O1886" s="576"/>
      <c r="P1886" s="576"/>
      <c r="Q1886" s="576"/>
      <c r="R1886" s="576"/>
      <c r="S1886" s="575"/>
      <c r="T1886" s="575"/>
      <c r="U1886" s="575"/>
      <c r="V1886" s="575"/>
      <c r="W1886" s="575"/>
      <c r="X1886" s="575"/>
      <c r="Y1886" s="577"/>
      <c r="Z1886" s="578"/>
      <c r="AA1886" s="579"/>
      <c r="AC1886" s="581"/>
      <c r="AD1886" s="581"/>
      <c r="AE1886" s="584"/>
      <c r="AF1886" s="584"/>
      <c r="AG1886" s="584"/>
      <c r="AH1886" s="584"/>
      <c r="AI1886" s="584"/>
      <c r="AJ1886" s="584"/>
      <c r="AK1886" s="584"/>
      <c r="AL1886" s="584"/>
      <c r="AM1886" s="584"/>
      <c r="AN1886" s="584"/>
      <c r="AO1886" s="584"/>
      <c r="AP1886" s="584"/>
      <c r="AQ1886" s="584"/>
      <c r="AR1886" s="584"/>
    </row>
    <row r="1887" ht="15.75" customHeight="1">
      <c r="A1887" s="570"/>
      <c r="B1887" s="7"/>
      <c r="C1887" s="585"/>
      <c r="D1887" s="572"/>
      <c r="E1887" s="575"/>
      <c r="F1887" s="575"/>
      <c r="G1887" s="579"/>
      <c r="H1887" s="586"/>
      <c r="I1887" s="573"/>
      <c r="J1887" s="574"/>
      <c r="K1887" s="574"/>
      <c r="L1887" s="574"/>
      <c r="M1887" s="575"/>
      <c r="N1887" s="575"/>
      <c r="O1887" s="576"/>
      <c r="P1887" s="576"/>
      <c r="Q1887" s="576"/>
      <c r="R1887" s="576"/>
      <c r="S1887" s="575"/>
      <c r="T1887" s="575"/>
      <c r="U1887" s="575"/>
      <c r="V1887" s="575"/>
      <c r="W1887" s="575"/>
      <c r="X1887" s="575"/>
      <c r="Y1887" s="577"/>
      <c r="Z1887" s="578"/>
      <c r="AA1887" s="579"/>
      <c r="AC1887" s="581"/>
      <c r="AD1887" s="581"/>
      <c r="AE1887" s="584"/>
      <c r="AF1887" s="584"/>
      <c r="AG1887" s="584"/>
      <c r="AH1887" s="584"/>
      <c r="AI1887" s="584"/>
      <c r="AJ1887" s="584"/>
      <c r="AK1887" s="584"/>
      <c r="AL1887" s="584"/>
      <c r="AM1887" s="584"/>
      <c r="AN1887" s="584"/>
      <c r="AO1887" s="584"/>
      <c r="AP1887" s="584"/>
      <c r="AQ1887" s="584"/>
      <c r="AR1887" s="584"/>
    </row>
    <row r="1888" ht="15.75" customHeight="1">
      <c r="A1888" s="570"/>
      <c r="B1888" s="7"/>
      <c r="C1888" s="585"/>
      <c r="D1888" s="572"/>
      <c r="E1888" s="575"/>
      <c r="F1888" s="575"/>
      <c r="G1888" s="579"/>
      <c r="H1888" s="586"/>
      <c r="I1888" s="573"/>
      <c r="J1888" s="574"/>
      <c r="K1888" s="574"/>
      <c r="L1888" s="574"/>
      <c r="M1888" s="575"/>
      <c r="N1888" s="575"/>
      <c r="O1888" s="576"/>
      <c r="P1888" s="576"/>
      <c r="Q1888" s="576"/>
      <c r="R1888" s="576"/>
      <c r="S1888" s="575"/>
      <c r="T1888" s="575"/>
      <c r="U1888" s="575"/>
      <c r="V1888" s="575"/>
      <c r="W1888" s="575"/>
      <c r="X1888" s="575"/>
      <c r="Y1888" s="577"/>
      <c r="Z1888" s="578"/>
      <c r="AA1888" s="579"/>
      <c r="AC1888" s="581"/>
      <c r="AD1888" s="581"/>
      <c r="AE1888" s="584"/>
      <c r="AF1888" s="584"/>
      <c r="AG1888" s="584"/>
      <c r="AH1888" s="584"/>
      <c r="AI1888" s="584"/>
      <c r="AJ1888" s="584"/>
      <c r="AK1888" s="584"/>
      <c r="AL1888" s="584"/>
      <c r="AM1888" s="584"/>
      <c r="AN1888" s="584"/>
      <c r="AO1888" s="584"/>
      <c r="AP1888" s="584"/>
      <c r="AQ1888" s="584"/>
      <c r="AR1888" s="584"/>
    </row>
    <row r="1889" ht="15.75" customHeight="1">
      <c r="A1889" s="570"/>
      <c r="B1889" s="7"/>
      <c r="C1889" s="585"/>
      <c r="D1889" s="572"/>
      <c r="E1889" s="575"/>
      <c r="F1889" s="575"/>
      <c r="G1889" s="579"/>
      <c r="H1889" s="586"/>
      <c r="I1889" s="573"/>
      <c r="J1889" s="574"/>
      <c r="K1889" s="574"/>
      <c r="L1889" s="574"/>
      <c r="M1889" s="575"/>
      <c r="N1889" s="575"/>
      <c r="O1889" s="576"/>
      <c r="P1889" s="576"/>
      <c r="Q1889" s="576"/>
      <c r="R1889" s="576"/>
      <c r="S1889" s="575"/>
      <c r="T1889" s="575"/>
      <c r="U1889" s="575"/>
      <c r="V1889" s="575"/>
      <c r="W1889" s="575"/>
      <c r="X1889" s="575"/>
      <c r="Y1889" s="577"/>
      <c r="Z1889" s="578"/>
      <c r="AA1889" s="579"/>
      <c r="AC1889" s="581"/>
      <c r="AD1889" s="581"/>
      <c r="AE1889" s="584"/>
      <c r="AF1889" s="584"/>
      <c r="AG1889" s="584"/>
      <c r="AH1889" s="584"/>
      <c r="AI1889" s="584"/>
      <c r="AJ1889" s="584"/>
      <c r="AK1889" s="584"/>
      <c r="AL1889" s="584"/>
      <c r="AM1889" s="584"/>
      <c r="AN1889" s="584"/>
      <c r="AO1889" s="584"/>
      <c r="AP1889" s="584"/>
      <c r="AQ1889" s="584"/>
      <c r="AR1889" s="584"/>
    </row>
    <row r="1890" ht="15.75" customHeight="1">
      <c r="A1890" s="570"/>
      <c r="B1890" s="7"/>
      <c r="C1890" s="585"/>
      <c r="D1890" s="572"/>
      <c r="E1890" s="575"/>
      <c r="F1890" s="575"/>
      <c r="G1890" s="579"/>
      <c r="H1890" s="586"/>
      <c r="I1890" s="573"/>
      <c r="J1890" s="574"/>
      <c r="K1890" s="574"/>
      <c r="L1890" s="574"/>
      <c r="M1890" s="575"/>
      <c r="N1890" s="575"/>
      <c r="O1890" s="576"/>
      <c r="P1890" s="576"/>
      <c r="Q1890" s="576"/>
      <c r="R1890" s="576"/>
      <c r="S1890" s="575"/>
      <c r="T1890" s="575"/>
      <c r="U1890" s="575"/>
      <c r="V1890" s="575"/>
      <c r="W1890" s="575"/>
      <c r="X1890" s="575"/>
      <c r="Y1890" s="577"/>
      <c r="Z1890" s="578"/>
      <c r="AA1890" s="579"/>
      <c r="AC1890" s="581"/>
      <c r="AD1890" s="581"/>
      <c r="AE1890" s="584"/>
      <c r="AF1890" s="584"/>
      <c r="AG1890" s="584"/>
      <c r="AH1890" s="584"/>
      <c r="AI1890" s="584"/>
      <c r="AJ1890" s="584"/>
      <c r="AK1890" s="584"/>
      <c r="AL1890" s="584"/>
      <c r="AM1890" s="584"/>
      <c r="AN1890" s="584"/>
      <c r="AO1890" s="584"/>
      <c r="AP1890" s="584"/>
      <c r="AQ1890" s="584"/>
      <c r="AR1890" s="584"/>
    </row>
    <row r="1891" ht="15.75" customHeight="1">
      <c r="A1891" s="570"/>
      <c r="B1891" s="7"/>
      <c r="C1891" s="585"/>
      <c r="D1891" s="572"/>
      <c r="E1891" s="575"/>
      <c r="F1891" s="575"/>
      <c r="G1891" s="579"/>
      <c r="H1891" s="586"/>
      <c r="I1891" s="573"/>
      <c r="J1891" s="574"/>
      <c r="K1891" s="574"/>
      <c r="L1891" s="574"/>
      <c r="M1891" s="575"/>
      <c r="N1891" s="575"/>
      <c r="O1891" s="576"/>
      <c r="P1891" s="576"/>
      <c r="Q1891" s="576"/>
      <c r="R1891" s="576"/>
      <c r="S1891" s="575"/>
      <c r="T1891" s="575"/>
      <c r="U1891" s="575"/>
      <c r="V1891" s="575"/>
      <c r="W1891" s="575"/>
      <c r="X1891" s="575"/>
      <c r="Y1891" s="577"/>
      <c r="Z1891" s="578"/>
      <c r="AA1891" s="579"/>
      <c r="AC1891" s="581"/>
      <c r="AD1891" s="581"/>
      <c r="AE1891" s="584"/>
      <c r="AF1891" s="584"/>
      <c r="AG1891" s="584"/>
      <c r="AH1891" s="584"/>
      <c r="AI1891" s="584"/>
      <c r="AJ1891" s="584"/>
      <c r="AK1891" s="584"/>
      <c r="AL1891" s="584"/>
      <c r="AM1891" s="584"/>
      <c r="AN1891" s="584"/>
      <c r="AO1891" s="584"/>
      <c r="AP1891" s="584"/>
      <c r="AQ1891" s="584"/>
      <c r="AR1891" s="584"/>
    </row>
    <row r="1892" ht="15.75" customHeight="1">
      <c r="A1892" s="570"/>
      <c r="B1892" s="7"/>
      <c r="C1892" s="585"/>
      <c r="D1892" s="572"/>
      <c r="E1892" s="575"/>
      <c r="F1892" s="575"/>
      <c r="G1892" s="579"/>
      <c r="H1892" s="586"/>
      <c r="I1892" s="573"/>
      <c r="J1892" s="574"/>
      <c r="K1892" s="574"/>
      <c r="L1892" s="574"/>
      <c r="M1892" s="575"/>
      <c r="N1892" s="575"/>
      <c r="O1892" s="576"/>
      <c r="P1892" s="576"/>
      <c r="Q1892" s="576"/>
      <c r="R1892" s="576"/>
      <c r="S1892" s="575"/>
      <c r="T1892" s="575"/>
      <c r="U1892" s="575"/>
      <c r="V1892" s="575"/>
      <c r="W1892" s="575"/>
      <c r="X1892" s="575"/>
      <c r="Y1892" s="577"/>
      <c r="Z1892" s="578"/>
      <c r="AA1892" s="579"/>
      <c r="AC1892" s="581"/>
      <c r="AD1892" s="581"/>
      <c r="AE1892" s="584"/>
      <c r="AF1892" s="584"/>
      <c r="AG1892" s="584"/>
      <c r="AH1892" s="584"/>
      <c r="AI1892" s="584"/>
      <c r="AJ1892" s="584"/>
      <c r="AK1892" s="584"/>
      <c r="AL1892" s="584"/>
      <c r="AM1892" s="584"/>
      <c r="AN1892" s="584"/>
      <c r="AO1892" s="584"/>
      <c r="AP1892" s="584"/>
      <c r="AQ1892" s="584"/>
      <c r="AR1892" s="584"/>
    </row>
    <row r="1893" ht="15.75" customHeight="1">
      <c r="A1893" s="570"/>
      <c r="B1893" s="7"/>
      <c r="C1893" s="585"/>
      <c r="D1893" s="572"/>
      <c r="E1893" s="575"/>
      <c r="F1893" s="575"/>
      <c r="G1893" s="579"/>
      <c r="H1893" s="586"/>
      <c r="I1893" s="573"/>
      <c r="J1893" s="574"/>
      <c r="K1893" s="574"/>
      <c r="L1893" s="574"/>
      <c r="M1893" s="575"/>
      <c r="N1893" s="575"/>
      <c r="O1893" s="576"/>
      <c r="P1893" s="576"/>
      <c r="Q1893" s="576"/>
      <c r="R1893" s="576"/>
      <c r="S1893" s="575"/>
      <c r="T1893" s="575"/>
      <c r="U1893" s="575"/>
      <c r="V1893" s="575"/>
      <c r="W1893" s="575"/>
      <c r="X1893" s="575"/>
      <c r="Y1893" s="577"/>
      <c r="Z1893" s="578"/>
      <c r="AA1893" s="579"/>
      <c r="AC1893" s="581"/>
      <c r="AD1893" s="581"/>
      <c r="AE1893" s="584"/>
      <c r="AF1893" s="584"/>
      <c r="AG1893" s="584"/>
      <c r="AH1893" s="584"/>
      <c r="AI1893" s="584"/>
      <c r="AJ1893" s="584"/>
      <c r="AK1893" s="584"/>
      <c r="AL1893" s="584"/>
      <c r="AM1893" s="584"/>
      <c r="AN1893" s="584"/>
      <c r="AO1893" s="584"/>
      <c r="AP1893" s="584"/>
      <c r="AQ1893" s="584"/>
      <c r="AR1893" s="584"/>
    </row>
    <row r="1894" ht="15.75" customHeight="1">
      <c r="A1894" s="570"/>
      <c r="B1894" s="7"/>
      <c r="C1894" s="585"/>
      <c r="D1894" s="572"/>
      <c r="E1894" s="575"/>
      <c r="F1894" s="575"/>
      <c r="G1894" s="579"/>
      <c r="H1894" s="586"/>
      <c r="I1894" s="573"/>
      <c r="J1894" s="574"/>
      <c r="K1894" s="574"/>
      <c r="L1894" s="574"/>
      <c r="M1894" s="575"/>
      <c r="N1894" s="575"/>
      <c r="O1894" s="576"/>
      <c r="P1894" s="576"/>
      <c r="Q1894" s="576"/>
      <c r="R1894" s="576"/>
      <c r="S1894" s="575"/>
      <c r="T1894" s="575"/>
      <c r="U1894" s="575"/>
      <c r="V1894" s="575"/>
      <c r="W1894" s="575"/>
      <c r="X1894" s="575"/>
      <c r="Y1894" s="577"/>
      <c r="Z1894" s="578"/>
      <c r="AA1894" s="579"/>
      <c r="AC1894" s="581"/>
      <c r="AD1894" s="581"/>
      <c r="AE1894" s="584"/>
      <c r="AF1894" s="584"/>
      <c r="AG1894" s="584"/>
      <c r="AH1894" s="584"/>
      <c r="AI1894" s="584"/>
      <c r="AJ1894" s="584"/>
      <c r="AK1894" s="584"/>
      <c r="AL1894" s="584"/>
      <c r="AM1894" s="584"/>
      <c r="AN1894" s="584"/>
      <c r="AO1894" s="584"/>
      <c r="AP1894" s="584"/>
      <c r="AQ1894" s="584"/>
      <c r="AR1894" s="584"/>
    </row>
    <row r="1895" ht="15.75" customHeight="1">
      <c r="A1895" s="570"/>
      <c r="B1895" s="7"/>
      <c r="C1895" s="585"/>
      <c r="D1895" s="572"/>
      <c r="E1895" s="575"/>
      <c r="F1895" s="575"/>
      <c r="G1895" s="579"/>
      <c r="H1895" s="586"/>
      <c r="I1895" s="573"/>
      <c r="J1895" s="574"/>
      <c r="K1895" s="574"/>
      <c r="L1895" s="574"/>
      <c r="M1895" s="575"/>
      <c r="N1895" s="575"/>
      <c r="O1895" s="576"/>
      <c r="P1895" s="576"/>
      <c r="Q1895" s="576"/>
      <c r="R1895" s="576"/>
      <c r="S1895" s="575"/>
      <c r="T1895" s="575"/>
      <c r="U1895" s="575"/>
      <c r="V1895" s="575"/>
      <c r="W1895" s="575"/>
      <c r="X1895" s="575"/>
      <c r="Y1895" s="577"/>
      <c r="Z1895" s="578"/>
      <c r="AA1895" s="579"/>
      <c r="AC1895" s="581"/>
      <c r="AD1895" s="581"/>
      <c r="AE1895" s="584"/>
      <c r="AF1895" s="584"/>
      <c r="AG1895" s="584"/>
      <c r="AH1895" s="584"/>
      <c r="AI1895" s="584"/>
      <c r="AJ1895" s="584"/>
      <c r="AK1895" s="584"/>
      <c r="AL1895" s="584"/>
      <c r="AM1895" s="584"/>
      <c r="AN1895" s="584"/>
      <c r="AO1895" s="584"/>
      <c r="AP1895" s="584"/>
      <c r="AQ1895" s="584"/>
      <c r="AR1895" s="584"/>
    </row>
    <row r="1896" ht="15.75" customHeight="1">
      <c r="A1896" s="570"/>
      <c r="B1896" s="7"/>
      <c r="C1896" s="585"/>
      <c r="D1896" s="572"/>
      <c r="E1896" s="575"/>
      <c r="F1896" s="575"/>
      <c r="G1896" s="579"/>
      <c r="H1896" s="586"/>
      <c r="I1896" s="573"/>
      <c r="J1896" s="574"/>
      <c r="K1896" s="574"/>
      <c r="L1896" s="574"/>
      <c r="M1896" s="575"/>
      <c r="N1896" s="575"/>
      <c r="O1896" s="576"/>
      <c r="P1896" s="576"/>
      <c r="Q1896" s="576"/>
      <c r="R1896" s="576"/>
      <c r="S1896" s="575"/>
      <c r="T1896" s="575"/>
      <c r="U1896" s="575"/>
      <c r="V1896" s="575"/>
      <c r="W1896" s="575"/>
      <c r="X1896" s="575"/>
      <c r="Y1896" s="577"/>
      <c r="Z1896" s="578"/>
      <c r="AA1896" s="579"/>
      <c r="AC1896" s="581"/>
      <c r="AD1896" s="581"/>
      <c r="AE1896" s="584"/>
      <c r="AF1896" s="584"/>
      <c r="AG1896" s="584"/>
      <c r="AH1896" s="584"/>
      <c r="AI1896" s="584"/>
      <c r="AJ1896" s="584"/>
      <c r="AK1896" s="584"/>
      <c r="AL1896" s="584"/>
      <c r="AM1896" s="584"/>
      <c r="AN1896" s="584"/>
      <c r="AO1896" s="584"/>
      <c r="AP1896" s="584"/>
      <c r="AQ1896" s="584"/>
      <c r="AR1896" s="584"/>
    </row>
    <row r="1897" ht="15.75" customHeight="1">
      <c r="A1897" s="570"/>
      <c r="B1897" s="7"/>
      <c r="C1897" s="585"/>
      <c r="D1897" s="572"/>
      <c r="E1897" s="575"/>
      <c r="F1897" s="575"/>
      <c r="G1897" s="579"/>
      <c r="H1897" s="586"/>
      <c r="I1897" s="573"/>
      <c r="J1897" s="574"/>
      <c r="K1897" s="574"/>
      <c r="L1897" s="574"/>
      <c r="M1897" s="575"/>
      <c r="N1897" s="575"/>
      <c r="O1897" s="576"/>
      <c r="P1897" s="576"/>
      <c r="Q1897" s="576"/>
      <c r="R1897" s="576"/>
      <c r="S1897" s="575"/>
      <c r="T1897" s="575"/>
      <c r="U1897" s="575"/>
      <c r="V1897" s="575"/>
      <c r="W1897" s="575"/>
      <c r="X1897" s="575"/>
      <c r="Y1897" s="577"/>
      <c r="Z1897" s="578"/>
      <c r="AA1897" s="579"/>
      <c r="AC1897" s="581"/>
      <c r="AD1897" s="581"/>
      <c r="AE1897" s="584"/>
      <c r="AF1897" s="584"/>
      <c r="AG1897" s="584"/>
      <c r="AH1897" s="584"/>
      <c r="AI1897" s="584"/>
      <c r="AJ1897" s="584"/>
      <c r="AK1897" s="584"/>
      <c r="AL1897" s="584"/>
      <c r="AM1897" s="584"/>
      <c r="AN1897" s="584"/>
      <c r="AO1897" s="584"/>
      <c r="AP1897" s="584"/>
      <c r="AQ1897" s="584"/>
      <c r="AR1897" s="584"/>
    </row>
    <row r="1898" ht="15.75" customHeight="1">
      <c r="A1898" s="570"/>
      <c r="B1898" s="7"/>
      <c r="C1898" s="585"/>
      <c r="D1898" s="572"/>
      <c r="E1898" s="575"/>
      <c r="F1898" s="575"/>
      <c r="G1898" s="579"/>
      <c r="H1898" s="586"/>
      <c r="I1898" s="573"/>
      <c r="J1898" s="574"/>
      <c r="K1898" s="574"/>
      <c r="L1898" s="574"/>
      <c r="M1898" s="575"/>
      <c r="N1898" s="575"/>
      <c r="O1898" s="576"/>
      <c r="P1898" s="576"/>
      <c r="Q1898" s="576"/>
      <c r="R1898" s="576"/>
      <c r="S1898" s="575"/>
      <c r="T1898" s="575"/>
      <c r="U1898" s="575"/>
      <c r="V1898" s="575"/>
      <c r="W1898" s="575"/>
      <c r="X1898" s="575"/>
      <c r="Y1898" s="577"/>
      <c r="Z1898" s="578"/>
      <c r="AA1898" s="579"/>
      <c r="AC1898" s="581"/>
      <c r="AD1898" s="581"/>
      <c r="AE1898" s="584"/>
      <c r="AF1898" s="584"/>
      <c r="AG1898" s="584"/>
      <c r="AH1898" s="584"/>
      <c r="AI1898" s="584"/>
      <c r="AJ1898" s="584"/>
      <c r="AK1898" s="584"/>
      <c r="AL1898" s="584"/>
      <c r="AM1898" s="584"/>
      <c r="AN1898" s="584"/>
      <c r="AO1898" s="584"/>
      <c r="AP1898" s="584"/>
      <c r="AQ1898" s="584"/>
      <c r="AR1898" s="584"/>
    </row>
    <row r="1899" ht="15.75" customHeight="1">
      <c r="A1899" s="570"/>
      <c r="B1899" s="7"/>
      <c r="C1899" s="585"/>
      <c r="D1899" s="572"/>
      <c r="E1899" s="575"/>
      <c r="F1899" s="575"/>
      <c r="G1899" s="579"/>
      <c r="H1899" s="586"/>
      <c r="I1899" s="573"/>
      <c r="J1899" s="574"/>
      <c r="K1899" s="574"/>
      <c r="L1899" s="574"/>
      <c r="M1899" s="575"/>
      <c r="N1899" s="575"/>
      <c r="O1899" s="576"/>
      <c r="P1899" s="576"/>
      <c r="Q1899" s="576"/>
      <c r="R1899" s="576"/>
      <c r="S1899" s="575"/>
      <c r="T1899" s="575"/>
      <c r="U1899" s="575"/>
      <c r="V1899" s="575"/>
      <c r="W1899" s="575"/>
      <c r="X1899" s="575"/>
      <c r="Y1899" s="577"/>
      <c r="Z1899" s="578"/>
      <c r="AA1899" s="579"/>
      <c r="AC1899" s="581"/>
      <c r="AD1899" s="581"/>
      <c r="AE1899" s="584"/>
      <c r="AF1899" s="584"/>
      <c r="AG1899" s="584"/>
      <c r="AH1899" s="584"/>
      <c r="AI1899" s="584"/>
      <c r="AJ1899" s="584"/>
      <c r="AK1899" s="584"/>
      <c r="AL1899" s="584"/>
      <c r="AM1899" s="584"/>
      <c r="AN1899" s="584"/>
      <c r="AO1899" s="584"/>
      <c r="AP1899" s="584"/>
      <c r="AQ1899" s="584"/>
      <c r="AR1899" s="584"/>
    </row>
    <row r="1900" ht="15.75" customHeight="1">
      <c r="A1900" s="570"/>
      <c r="B1900" s="7"/>
      <c r="C1900" s="585"/>
      <c r="D1900" s="572"/>
      <c r="E1900" s="575"/>
      <c r="F1900" s="575"/>
      <c r="G1900" s="579"/>
      <c r="H1900" s="586"/>
      <c r="I1900" s="573"/>
      <c r="J1900" s="574"/>
      <c r="K1900" s="574"/>
      <c r="L1900" s="574"/>
      <c r="M1900" s="575"/>
      <c r="N1900" s="575"/>
      <c r="O1900" s="576"/>
      <c r="P1900" s="576"/>
      <c r="Q1900" s="576"/>
      <c r="R1900" s="576"/>
      <c r="S1900" s="575"/>
      <c r="T1900" s="575"/>
      <c r="U1900" s="575"/>
      <c r="V1900" s="575"/>
      <c r="W1900" s="575"/>
      <c r="X1900" s="575"/>
      <c r="Y1900" s="577"/>
      <c r="Z1900" s="578"/>
      <c r="AA1900" s="579"/>
      <c r="AC1900" s="581"/>
      <c r="AD1900" s="581"/>
      <c r="AE1900" s="584"/>
      <c r="AF1900" s="584"/>
      <c r="AG1900" s="584"/>
      <c r="AH1900" s="584"/>
      <c r="AI1900" s="584"/>
      <c r="AJ1900" s="584"/>
      <c r="AK1900" s="584"/>
      <c r="AL1900" s="584"/>
      <c r="AM1900" s="584"/>
      <c r="AN1900" s="584"/>
      <c r="AO1900" s="584"/>
      <c r="AP1900" s="584"/>
      <c r="AQ1900" s="584"/>
      <c r="AR1900" s="584"/>
    </row>
    <row r="1901" ht="15.75" customHeight="1">
      <c r="A1901" s="570"/>
      <c r="B1901" s="7"/>
      <c r="C1901" s="585"/>
      <c r="D1901" s="572"/>
      <c r="E1901" s="575"/>
      <c r="F1901" s="575"/>
      <c r="G1901" s="579"/>
      <c r="H1901" s="586"/>
      <c r="I1901" s="573"/>
      <c r="J1901" s="574"/>
      <c r="K1901" s="574"/>
      <c r="L1901" s="574"/>
      <c r="M1901" s="575"/>
      <c r="N1901" s="575"/>
      <c r="O1901" s="576"/>
      <c r="P1901" s="576"/>
      <c r="Q1901" s="576"/>
      <c r="R1901" s="576"/>
      <c r="S1901" s="575"/>
      <c r="T1901" s="575"/>
      <c r="U1901" s="575"/>
      <c r="V1901" s="575"/>
      <c r="W1901" s="575"/>
      <c r="X1901" s="575"/>
      <c r="Y1901" s="577"/>
      <c r="Z1901" s="578"/>
      <c r="AA1901" s="579"/>
      <c r="AC1901" s="581"/>
      <c r="AD1901" s="581"/>
      <c r="AE1901" s="584"/>
      <c r="AF1901" s="584"/>
      <c r="AG1901" s="584"/>
      <c r="AH1901" s="584"/>
      <c r="AI1901" s="584"/>
      <c r="AJ1901" s="584"/>
      <c r="AK1901" s="584"/>
      <c r="AL1901" s="584"/>
      <c r="AM1901" s="584"/>
      <c r="AN1901" s="584"/>
      <c r="AO1901" s="584"/>
      <c r="AP1901" s="584"/>
      <c r="AQ1901" s="584"/>
      <c r="AR1901" s="584"/>
    </row>
    <row r="1902" ht="15.75" customHeight="1">
      <c r="A1902" s="570"/>
      <c r="B1902" s="7"/>
      <c r="C1902" s="585"/>
      <c r="D1902" s="572"/>
      <c r="E1902" s="575"/>
      <c r="F1902" s="575"/>
      <c r="G1902" s="579"/>
      <c r="H1902" s="586"/>
      <c r="I1902" s="573"/>
      <c r="J1902" s="574"/>
      <c r="K1902" s="574"/>
      <c r="L1902" s="574"/>
      <c r="M1902" s="575"/>
      <c r="N1902" s="575"/>
      <c r="O1902" s="576"/>
      <c r="P1902" s="576"/>
      <c r="Q1902" s="576"/>
      <c r="R1902" s="576"/>
      <c r="S1902" s="575"/>
      <c r="T1902" s="575"/>
      <c r="U1902" s="575"/>
      <c r="V1902" s="575"/>
      <c r="W1902" s="575"/>
      <c r="X1902" s="575"/>
      <c r="Y1902" s="577"/>
      <c r="Z1902" s="578"/>
      <c r="AA1902" s="579"/>
      <c r="AC1902" s="581"/>
      <c r="AD1902" s="581"/>
      <c r="AE1902" s="584"/>
      <c r="AF1902" s="584"/>
      <c r="AG1902" s="584"/>
      <c r="AH1902" s="584"/>
      <c r="AI1902" s="584"/>
      <c r="AJ1902" s="584"/>
      <c r="AK1902" s="584"/>
      <c r="AL1902" s="584"/>
      <c r="AM1902" s="584"/>
      <c r="AN1902" s="584"/>
      <c r="AO1902" s="584"/>
      <c r="AP1902" s="584"/>
      <c r="AQ1902" s="584"/>
      <c r="AR1902" s="584"/>
    </row>
    <row r="1903" ht="15.75" customHeight="1">
      <c r="A1903" s="570"/>
      <c r="B1903" s="7"/>
      <c r="C1903" s="585"/>
      <c r="D1903" s="572"/>
      <c r="E1903" s="575"/>
      <c r="F1903" s="575"/>
      <c r="G1903" s="579"/>
      <c r="H1903" s="586"/>
      <c r="I1903" s="573"/>
      <c r="J1903" s="574"/>
      <c r="K1903" s="574"/>
      <c r="L1903" s="574"/>
      <c r="M1903" s="575"/>
      <c r="N1903" s="575"/>
      <c r="O1903" s="576"/>
      <c r="P1903" s="576"/>
      <c r="Q1903" s="576"/>
      <c r="R1903" s="576"/>
      <c r="S1903" s="575"/>
      <c r="T1903" s="575"/>
      <c r="U1903" s="575"/>
      <c r="V1903" s="575"/>
      <c r="W1903" s="575"/>
      <c r="X1903" s="575"/>
      <c r="Y1903" s="577"/>
      <c r="Z1903" s="578"/>
      <c r="AA1903" s="579"/>
      <c r="AC1903" s="581"/>
      <c r="AD1903" s="581"/>
      <c r="AE1903" s="584"/>
      <c r="AF1903" s="584"/>
      <c r="AG1903" s="584"/>
      <c r="AH1903" s="584"/>
      <c r="AI1903" s="584"/>
      <c r="AJ1903" s="584"/>
      <c r="AK1903" s="584"/>
      <c r="AL1903" s="584"/>
      <c r="AM1903" s="584"/>
      <c r="AN1903" s="584"/>
      <c r="AO1903" s="584"/>
      <c r="AP1903" s="584"/>
      <c r="AQ1903" s="584"/>
      <c r="AR1903" s="584"/>
    </row>
    <row r="1904" ht="15.75" customHeight="1">
      <c r="A1904" s="570"/>
      <c r="B1904" s="7"/>
      <c r="C1904" s="585"/>
      <c r="D1904" s="572"/>
      <c r="E1904" s="575"/>
      <c r="F1904" s="575"/>
      <c r="G1904" s="579"/>
      <c r="H1904" s="586"/>
      <c r="I1904" s="573"/>
      <c r="J1904" s="574"/>
      <c r="K1904" s="574"/>
      <c r="L1904" s="574"/>
      <c r="M1904" s="575"/>
      <c r="N1904" s="575"/>
      <c r="O1904" s="576"/>
      <c r="P1904" s="576"/>
      <c r="Q1904" s="576"/>
      <c r="R1904" s="576"/>
      <c r="S1904" s="575"/>
      <c r="T1904" s="575"/>
      <c r="U1904" s="575"/>
      <c r="V1904" s="575"/>
      <c r="W1904" s="575"/>
      <c r="X1904" s="575"/>
      <c r="Y1904" s="577"/>
      <c r="Z1904" s="578"/>
      <c r="AA1904" s="579"/>
      <c r="AC1904" s="581"/>
      <c r="AD1904" s="581"/>
      <c r="AE1904" s="584"/>
      <c r="AF1904" s="584"/>
      <c r="AG1904" s="584"/>
      <c r="AH1904" s="584"/>
      <c r="AI1904" s="584"/>
      <c r="AJ1904" s="584"/>
      <c r="AK1904" s="584"/>
      <c r="AL1904" s="584"/>
      <c r="AM1904" s="584"/>
      <c r="AN1904" s="584"/>
      <c r="AO1904" s="584"/>
      <c r="AP1904" s="584"/>
      <c r="AQ1904" s="584"/>
      <c r="AR1904" s="584"/>
    </row>
    <row r="1905" ht="15.75" customHeight="1">
      <c r="A1905" s="570"/>
      <c r="B1905" s="7"/>
      <c r="C1905" s="585"/>
      <c r="D1905" s="572"/>
      <c r="E1905" s="575"/>
      <c r="F1905" s="575"/>
      <c r="G1905" s="579"/>
      <c r="H1905" s="586"/>
      <c r="I1905" s="573"/>
      <c r="J1905" s="574"/>
      <c r="K1905" s="574"/>
      <c r="L1905" s="574"/>
      <c r="M1905" s="575"/>
      <c r="N1905" s="575"/>
      <c r="O1905" s="576"/>
      <c r="P1905" s="576"/>
      <c r="Q1905" s="576"/>
      <c r="R1905" s="576"/>
      <c r="S1905" s="575"/>
      <c r="T1905" s="575"/>
      <c r="U1905" s="575"/>
      <c r="V1905" s="575"/>
      <c r="W1905" s="575"/>
      <c r="X1905" s="575"/>
      <c r="Y1905" s="577"/>
      <c r="Z1905" s="578"/>
      <c r="AA1905" s="579"/>
      <c r="AC1905" s="581"/>
      <c r="AD1905" s="581"/>
      <c r="AE1905" s="584"/>
      <c r="AF1905" s="584"/>
      <c r="AG1905" s="584"/>
      <c r="AH1905" s="584"/>
      <c r="AI1905" s="584"/>
      <c r="AJ1905" s="584"/>
      <c r="AK1905" s="584"/>
      <c r="AL1905" s="584"/>
      <c r="AM1905" s="584"/>
      <c r="AN1905" s="584"/>
      <c r="AO1905" s="584"/>
      <c r="AP1905" s="584"/>
      <c r="AQ1905" s="584"/>
      <c r="AR1905" s="584"/>
    </row>
    <row r="1906" ht="15.75" customHeight="1">
      <c r="A1906" s="570"/>
      <c r="B1906" s="7"/>
      <c r="C1906" s="585"/>
      <c r="D1906" s="572"/>
      <c r="E1906" s="575"/>
      <c r="F1906" s="575"/>
      <c r="G1906" s="579"/>
      <c r="H1906" s="586"/>
      <c r="I1906" s="573"/>
      <c r="J1906" s="574"/>
      <c r="K1906" s="574"/>
      <c r="L1906" s="574"/>
      <c r="M1906" s="575"/>
      <c r="N1906" s="575"/>
      <c r="O1906" s="576"/>
      <c r="P1906" s="576"/>
      <c r="Q1906" s="576"/>
      <c r="R1906" s="576"/>
      <c r="S1906" s="575"/>
      <c r="T1906" s="575"/>
      <c r="U1906" s="575"/>
      <c r="V1906" s="575"/>
      <c r="W1906" s="575"/>
      <c r="X1906" s="575"/>
      <c r="Y1906" s="577"/>
      <c r="Z1906" s="578"/>
      <c r="AA1906" s="579"/>
      <c r="AC1906" s="581"/>
      <c r="AD1906" s="581"/>
      <c r="AE1906" s="584"/>
      <c r="AF1906" s="584"/>
      <c r="AG1906" s="584"/>
      <c r="AH1906" s="584"/>
      <c r="AI1906" s="584"/>
      <c r="AJ1906" s="584"/>
      <c r="AK1906" s="584"/>
      <c r="AL1906" s="584"/>
      <c r="AM1906" s="584"/>
      <c r="AN1906" s="584"/>
      <c r="AO1906" s="584"/>
      <c r="AP1906" s="584"/>
      <c r="AQ1906" s="584"/>
      <c r="AR1906" s="584"/>
    </row>
    <row r="1907" ht="15.75" customHeight="1">
      <c r="A1907" s="570"/>
      <c r="B1907" s="7"/>
      <c r="C1907" s="585"/>
      <c r="D1907" s="572"/>
      <c r="E1907" s="575"/>
      <c r="F1907" s="575"/>
      <c r="G1907" s="579"/>
      <c r="H1907" s="586"/>
      <c r="I1907" s="573"/>
      <c r="J1907" s="574"/>
      <c r="K1907" s="574"/>
      <c r="L1907" s="574"/>
      <c r="M1907" s="575"/>
      <c r="N1907" s="575"/>
      <c r="O1907" s="576"/>
      <c r="P1907" s="576"/>
      <c r="Q1907" s="576"/>
      <c r="R1907" s="576"/>
      <c r="S1907" s="575"/>
      <c r="T1907" s="575"/>
      <c r="U1907" s="575"/>
      <c r="V1907" s="575"/>
      <c r="W1907" s="575"/>
      <c r="X1907" s="575"/>
      <c r="Y1907" s="577"/>
      <c r="Z1907" s="578"/>
      <c r="AA1907" s="579"/>
      <c r="AC1907" s="581"/>
      <c r="AD1907" s="581"/>
      <c r="AE1907" s="584"/>
      <c r="AF1907" s="584"/>
      <c r="AG1907" s="584"/>
      <c r="AH1907" s="584"/>
      <c r="AI1907" s="584"/>
      <c r="AJ1907" s="584"/>
      <c r="AK1907" s="584"/>
      <c r="AL1907" s="584"/>
      <c r="AM1907" s="584"/>
      <c r="AN1907" s="584"/>
      <c r="AO1907" s="584"/>
      <c r="AP1907" s="584"/>
      <c r="AQ1907" s="584"/>
      <c r="AR1907" s="584"/>
    </row>
    <row r="1908" ht="15.75" customHeight="1">
      <c r="A1908" s="570"/>
      <c r="B1908" s="7"/>
      <c r="C1908" s="585"/>
      <c r="D1908" s="572"/>
      <c r="E1908" s="575"/>
      <c r="F1908" s="575"/>
      <c r="G1908" s="579"/>
      <c r="H1908" s="586"/>
      <c r="I1908" s="573"/>
      <c r="J1908" s="574"/>
      <c r="K1908" s="574"/>
      <c r="L1908" s="574"/>
      <c r="M1908" s="575"/>
      <c r="N1908" s="575"/>
      <c r="O1908" s="576"/>
      <c r="P1908" s="576"/>
      <c r="Q1908" s="576"/>
      <c r="R1908" s="576"/>
      <c r="S1908" s="575"/>
      <c r="T1908" s="575"/>
      <c r="U1908" s="575"/>
      <c r="V1908" s="575"/>
      <c r="W1908" s="575"/>
      <c r="X1908" s="575"/>
      <c r="Y1908" s="577"/>
      <c r="Z1908" s="578"/>
      <c r="AA1908" s="579"/>
      <c r="AC1908" s="581"/>
      <c r="AD1908" s="581"/>
      <c r="AE1908" s="584"/>
      <c r="AF1908" s="584"/>
      <c r="AG1908" s="584"/>
      <c r="AH1908" s="584"/>
      <c r="AI1908" s="584"/>
      <c r="AJ1908" s="584"/>
      <c r="AK1908" s="584"/>
      <c r="AL1908" s="584"/>
      <c r="AM1908" s="584"/>
      <c r="AN1908" s="584"/>
      <c r="AO1908" s="584"/>
      <c r="AP1908" s="584"/>
      <c r="AQ1908" s="584"/>
      <c r="AR1908" s="584"/>
    </row>
    <row r="1909" ht="15.75" customHeight="1">
      <c r="A1909" s="570"/>
      <c r="B1909" s="7"/>
      <c r="C1909" s="585"/>
      <c r="D1909" s="572"/>
      <c r="E1909" s="575"/>
      <c r="F1909" s="575"/>
      <c r="G1909" s="579"/>
      <c r="H1909" s="586"/>
      <c r="I1909" s="573"/>
      <c r="J1909" s="574"/>
      <c r="K1909" s="574"/>
      <c r="L1909" s="574"/>
      <c r="M1909" s="575"/>
      <c r="N1909" s="575"/>
      <c r="O1909" s="576"/>
      <c r="P1909" s="576"/>
      <c r="Q1909" s="576"/>
      <c r="R1909" s="576"/>
      <c r="S1909" s="575"/>
      <c r="T1909" s="575"/>
      <c r="U1909" s="575"/>
      <c r="V1909" s="575"/>
      <c r="W1909" s="575"/>
      <c r="X1909" s="575"/>
      <c r="Y1909" s="577"/>
      <c r="Z1909" s="578"/>
      <c r="AA1909" s="579"/>
      <c r="AC1909" s="581"/>
      <c r="AD1909" s="581"/>
      <c r="AE1909" s="584"/>
      <c r="AF1909" s="584"/>
      <c r="AG1909" s="584"/>
      <c r="AH1909" s="584"/>
      <c r="AI1909" s="584"/>
      <c r="AJ1909" s="584"/>
      <c r="AK1909" s="584"/>
      <c r="AL1909" s="584"/>
      <c r="AM1909" s="584"/>
      <c r="AN1909" s="584"/>
      <c r="AO1909" s="584"/>
      <c r="AP1909" s="584"/>
      <c r="AQ1909" s="584"/>
      <c r="AR1909" s="584"/>
    </row>
    <row r="1910" ht="15.75" customHeight="1">
      <c r="A1910" s="570"/>
      <c r="B1910" s="7"/>
      <c r="C1910" s="585"/>
      <c r="D1910" s="572"/>
      <c r="E1910" s="575"/>
      <c r="F1910" s="575"/>
      <c r="G1910" s="579"/>
      <c r="H1910" s="586"/>
      <c r="I1910" s="573"/>
      <c r="J1910" s="574"/>
      <c r="K1910" s="574"/>
      <c r="L1910" s="574"/>
      <c r="M1910" s="575"/>
      <c r="N1910" s="575"/>
      <c r="O1910" s="576"/>
      <c r="P1910" s="576"/>
      <c r="Q1910" s="576"/>
      <c r="R1910" s="576"/>
      <c r="S1910" s="575"/>
      <c r="T1910" s="575"/>
      <c r="U1910" s="575"/>
      <c r="V1910" s="575"/>
      <c r="W1910" s="575"/>
      <c r="X1910" s="575"/>
      <c r="Y1910" s="577"/>
      <c r="Z1910" s="578"/>
      <c r="AA1910" s="579"/>
      <c r="AC1910" s="581"/>
      <c r="AD1910" s="581"/>
      <c r="AE1910" s="584"/>
      <c r="AF1910" s="584"/>
      <c r="AG1910" s="584"/>
      <c r="AH1910" s="584"/>
      <c r="AI1910" s="584"/>
      <c r="AJ1910" s="584"/>
      <c r="AK1910" s="584"/>
      <c r="AL1910" s="584"/>
      <c r="AM1910" s="584"/>
      <c r="AN1910" s="584"/>
      <c r="AO1910" s="584"/>
      <c r="AP1910" s="584"/>
      <c r="AQ1910" s="584"/>
      <c r="AR1910" s="584"/>
    </row>
    <row r="1911" ht="15.75" customHeight="1">
      <c r="A1911" s="570"/>
      <c r="B1911" s="7"/>
      <c r="C1911" s="585"/>
      <c r="D1911" s="572"/>
      <c r="E1911" s="575"/>
      <c r="F1911" s="575"/>
      <c r="G1911" s="579"/>
      <c r="H1911" s="586"/>
      <c r="I1911" s="573"/>
      <c r="J1911" s="574"/>
      <c r="K1911" s="574"/>
      <c r="L1911" s="574"/>
      <c r="M1911" s="575"/>
      <c r="N1911" s="575"/>
      <c r="O1911" s="576"/>
      <c r="P1911" s="576"/>
      <c r="Q1911" s="576"/>
      <c r="R1911" s="576"/>
      <c r="S1911" s="575"/>
      <c r="T1911" s="575"/>
      <c r="U1911" s="575"/>
      <c r="V1911" s="575"/>
      <c r="W1911" s="575"/>
      <c r="X1911" s="575"/>
      <c r="Y1911" s="577"/>
      <c r="Z1911" s="578"/>
      <c r="AA1911" s="579"/>
      <c r="AC1911" s="581"/>
      <c r="AD1911" s="581"/>
      <c r="AE1911" s="584"/>
      <c r="AF1911" s="584"/>
      <c r="AG1911" s="584"/>
      <c r="AH1911" s="584"/>
      <c r="AI1911" s="584"/>
      <c r="AJ1911" s="584"/>
      <c r="AK1911" s="584"/>
      <c r="AL1911" s="584"/>
      <c r="AM1911" s="584"/>
      <c r="AN1911" s="584"/>
      <c r="AO1911" s="584"/>
      <c r="AP1911" s="584"/>
      <c r="AQ1911" s="584"/>
      <c r="AR1911" s="584"/>
    </row>
    <row r="1912" ht="15.75" customHeight="1">
      <c r="A1912" s="570"/>
      <c r="B1912" s="7"/>
      <c r="C1912" s="585"/>
      <c r="D1912" s="572"/>
      <c r="E1912" s="575"/>
      <c r="F1912" s="575"/>
      <c r="G1912" s="579"/>
      <c r="H1912" s="586"/>
      <c r="I1912" s="573"/>
      <c r="J1912" s="574"/>
      <c r="K1912" s="574"/>
      <c r="L1912" s="574"/>
      <c r="M1912" s="575"/>
      <c r="N1912" s="575"/>
      <c r="O1912" s="576"/>
      <c r="P1912" s="576"/>
      <c r="Q1912" s="576"/>
      <c r="R1912" s="576"/>
      <c r="S1912" s="575"/>
      <c r="T1912" s="575"/>
      <c r="U1912" s="575"/>
      <c r="V1912" s="575"/>
      <c r="W1912" s="575"/>
      <c r="X1912" s="575"/>
      <c r="Y1912" s="577"/>
      <c r="Z1912" s="578"/>
      <c r="AA1912" s="579"/>
      <c r="AC1912" s="581"/>
      <c r="AD1912" s="581"/>
      <c r="AE1912" s="584"/>
      <c r="AF1912" s="584"/>
      <c r="AG1912" s="584"/>
      <c r="AH1912" s="584"/>
      <c r="AI1912" s="584"/>
      <c r="AJ1912" s="584"/>
      <c r="AK1912" s="584"/>
      <c r="AL1912" s="584"/>
      <c r="AM1912" s="584"/>
      <c r="AN1912" s="584"/>
      <c r="AO1912" s="584"/>
      <c r="AP1912" s="584"/>
      <c r="AQ1912" s="584"/>
      <c r="AR1912" s="584"/>
    </row>
    <row r="1913" ht="15.75" customHeight="1">
      <c r="A1913" s="570"/>
      <c r="B1913" s="7"/>
      <c r="C1913" s="585"/>
      <c r="D1913" s="572"/>
      <c r="E1913" s="575"/>
      <c r="F1913" s="575"/>
      <c r="G1913" s="579"/>
      <c r="H1913" s="586"/>
      <c r="I1913" s="573"/>
      <c r="J1913" s="574"/>
      <c r="K1913" s="574"/>
      <c r="L1913" s="574"/>
      <c r="M1913" s="575"/>
      <c r="N1913" s="575"/>
      <c r="O1913" s="576"/>
      <c r="P1913" s="576"/>
      <c r="Q1913" s="576"/>
      <c r="R1913" s="576"/>
      <c r="S1913" s="575"/>
      <c r="T1913" s="575"/>
      <c r="U1913" s="575"/>
      <c r="V1913" s="575"/>
      <c r="W1913" s="575"/>
      <c r="X1913" s="575"/>
      <c r="Y1913" s="577"/>
      <c r="Z1913" s="578"/>
      <c r="AA1913" s="579"/>
      <c r="AC1913" s="581"/>
      <c r="AD1913" s="581"/>
      <c r="AE1913" s="584"/>
      <c r="AF1913" s="584"/>
      <c r="AG1913" s="584"/>
      <c r="AH1913" s="584"/>
      <c r="AI1913" s="584"/>
      <c r="AJ1913" s="584"/>
      <c r="AK1913" s="584"/>
      <c r="AL1913" s="584"/>
      <c r="AM1913" s="584"/>
      <c r="AN1913" s="584"/>
      <c r="AO1913" s="584"/>
      <c r="AP1913" s="584"/>
      <c r="AQ1913" s="584"/>
      <c r="AR1913" s="584"/>
    </row>
    <row r="1914" ht="15.75" customHeight="1">
      <c r="A1914" s="570"/>
      <c r="B1914" s="7"/>
      <c r="C1914" s="585"/>
      <c r="D1914" s="572"/>
      <c r="E1914" s="575"/>
      <c r="F1914" s="575"/>
      <c r="G1914" s="579"/>
      <c r="H1914" s="586"/>
      <c r="I1914" s="573"/>
      <c r="J1914" s="574"/>
      <c r="K1914" s="574"/>
      <c r="L1914" s="574"/>
      <c r="M1914" s="575"/>
      <c r="N1914" s="575"/>
      <c r="O1914" s="576"/>
      <c r="P1914" s="576"/>
      <c r="Q1914" s="576"/>
      <c r="R1914" s="576"/>
      <c r="S1914" s="575"/>
      <c r="T1914" s="575"/>
      <c r="U1914" s="575"/>
      <c r="V1914" s="575"/>
      <c r="W1914" s="575"/>
      <c r="X1914" s="575"/>
      <c r="Y1914" s="577"/>
      <c r="Z1914" s="578"/>
      <c r="AA1914" s="579"/>
      <c r="AC1914" s="581"/>
      <c r="AD1914" s="581"/>
      <c r="AE1914" s="584"/>
      <c r="AF1914" s="584"/>
      <c r="AG1914" s="584"/>
      <c r="AH1914" s="584"/>
      <c r="AI1914" s="584"/>
      <c r="AJ1914" s="584"/>
      <c r="AK1914" s="584"/>
      <c r="AL1914" s="584"/>
      <c r="AM1914" s="584"/>
      <c r="AN1914" s="584"/>
      <c r="AO1914" s="584"/>
      <c r="AP1914" s="584"/>
      <c r="AQ1914" s="584"/>
      <c r="AR1914" s="584"/>
    </row>
    <row r="1915" ht="15.75" customHeight="1">
      <c r="A1915" s="570"/>
      <c r="B1915" s="7"/>
      <c r="C1915" s="585"/>
      <c r="D1915" s="572"/>
      <c r="E1915" s="575"/>
      <c r="F1915" s="575"/>
      <c r="G1915" s="579"/>
      <c r="H1915" s="586"/>
      <c r="I1915" s="573"/>
      <c r="J1915" s="574"/>
      <c r="K1915" s="574"/>
      <c r="L1915" s="574"/>
      <c r="M1915" s="575"/>
      <c r="N1915" s="575"/>
      <c r="O1915" s="576"/>
      <c r="P1915" s="576"/>
      <c r="Q1915" s="576"/>
      <c r="R1915" s="576"/>
      <c r="S1915" s="575"/>
      <c r="T1915" s="575"/>
      <c r="U1915" s="575"/>
      <c r="V1915" s="575"/>
      <c r="W1915" s="575"/>
      <c r="X1915" s="575"/>
      <c r="Y1915" s="577"/>
      <c r="Z1915" s="578"/>
      <c r="AA1915" s="579"/>
      <c r="AC1915" s="581"/>
      <c r="AD1915" s="581"/>
      <c r="AE1915" s="584"/>
      <c r="AF1915" s="584"/>
      <c r="AG1915" s="584"/>
      <c r="AH1915" s="584"/>
      <c r="AI1915" s="584"/>
      <c r="AJ1915" s="584"/>
      <c r="AK1915" s="584"/>
      <c r="AL1915" s="584"/>
      <c r="AM1915" s="584"/>
      <c r="AN1915" s="584"/>
      <c r="AO1915" s="584"/>
      <c r="AP1915" s="584"/>
      <c r="AQ1915" s="584"/>
      <c r="AR1915" s="584"/>
    </row>
    <row r="1916" ht="15.75" customHeight="1">
      <c r="A1916" s="570"/>
      <c r="B1916" s="7"/>
      <c r="C1916" s="585"/>
      <c r="D1916" s="572"/>
      <c r="E1916" s="575"/>
      <c r="F1916" s="575"/>
      <c r="G1916" s="579"/>
      <c r="H1916" s="586"/>
      <c r="I1916" s="573"/>
      <c r="J1916" s="574"/>
      <c r="K1916" s="574"/>
      <c r="L1916" s="574"/>
      <c r="M1916" s="575"/>
      <c r="N1916" s="575"/>
      <c r="O1916" s="576"/>
      <c r="P1916" s="576"/>
      <c r="Q1916" s="576"/>
      <c r="R1916" s="576"/>
      <c r="S1916" s="575"/>
      <c r="T1916" s="575"/>
      <c r="U1916" s="575"/>
      <c r="V1916" s="575"/>
      <c r="W1916" s="575"/>
      <c r="X1916" s="575"/>
      <c r="Y1916" s="577"/>
      <c r="Z1916" s="578"/>
      <c r="AA1916" s="579"/>
      <c r="AC1916" s="581"/>
      <c r="AD1916" s="581"/>
      <c r="AE1916" s="584"/>
      <c r="AF1916" s="584"/>
      <c r="AG1916" s="584"/>
      <c r="AH1916" s="584"/>
      <c r="AI1916" s="584"/>
      <c r="AJ1916" s="584"/>
      <c r="AK1916" s="584"/>
      <c r="AL1916" s="584"/>
      <c r="AM1916" s="584"/>
      <c r="AN1916" s="584"/>
      <c r="AO1916" s="584"/>
      <c r="AP1916" s="584"/>
      <c r="AQ1916" s="584"/>
      <c r="AR1916" s="584"/>
    </row>
    <row r="1917" ht="15.75" customHeight="1">
      <c r="A1917" s="570"/>
      <c r="B1917" s="7"/>
      <c r="C1917" s="585"/>
      <c r="D1917" s="572"/>
      <c r="E1917" s="575"/>
      <c r="F1917" s="575"/>
      <c r="G1917" s="579"/>
      <c r="H1917" s="586"/>
      <c r="I1917" s="573"/>
      <c r="J1917" s="574"/>
      <c r="K1917" s="574"/>
      <c r="L1917" s="574"/>
      <c r="M1917" s="575"/>
      <c r="N1917" s="575"/>
      <c r="O1917" s="576"/>
      <c r="P1917" s="576"/>
      <c r="Q1917" s="576"/>
      <c r="R1917" s="576"/>
      <c r="S1917" s="575"/>
      <c r="T1917" s="575"/>
      <c r="U1917" s="575"/>
      <c r="V1917" s="575"/>
      <c r="W1917" s="575"/>
      <c r="X1917" s="575"/>
      <c r="Y1917" s="577"/>
      <c r="Z1917" s="578"/>
      <c r="AA1917" s="579"/>
      <c r="AC1917" s="581"/>
      <c r="AD1917" s="581"/>
      <c r="AE1917" s="584"/>
      <c r="AF1917" s="584"/>
      <c r="AG1917" s="584"/>
      <c r="AH1917" s="584"/>
      <c r="AI1917" s="584"/>
      <c r="AJ1917" s="584"/>
      <c r="AK1917" s="584"/>
      <c r="AL1917" s="584"/>
      <c r="AM1917" s="584"/>
      <c r="AN1917" s="584"/>
      <c r="AO1917" s="584"/>
      <c r="AP1917" s="584"/>
      <c r="AQ1917" s="584"/>
      <c r="AR1917" s="584"/>
    </row>
    <row r="1918" ht="15.75" customHeight="1">
      <c r="A1918" s="570"/>
      <c r="B1918" s="7"/>
      <c r="C1918" s="585"/>
      <c r="D1918" s="572"/>
      <c r="E1918" s="575"/>
      <c r="F1918" s="575"/>
      <c r="G1918" s="579"/>
      <c r="H1918" s="586"/>
      <c r="I1918" s="573"/>
      <c r="J1918" s="574"/>
      <c r="K1918" s="574"/>
      <c r="L1918" s="574"/>
      <c r="M1918" s="575"/>
      <c r="N1918" s="575"/>
      <c r="O1918" s="576"/>
      <c r="P1918" s="576"/>
      <c r="Q1918" s="576"/>
      <c r="R1918" s="576"/>
      <c r="S1918" s="575"/>
      <c r="T1918" s="575"/>
      <c r="U1918" s="575"/>
      <c r="V1918" s="575"/>
      <c r="W1918" s="575"/>
      <c r="X1918" s="575"/>
      <c r="Y1918" s="577"/>
      <c r="Z1918" s="578"/>
      <c r="AA1918" s="579"/>
      <c r="AC1918" s="581"/>
      <c r="AD1918" s="581"/>
      <c r="AE1918" s="584"/>
      <c r="AF1918" s="584"/>
      <c r="AG1918" s="584"/>
      <c r="AH1918" s="584"/>
      <c r="AI1918" s="584"/>
      <c r="AJ1918" s="584"/>
      <c r="AK1918" s="584"/>
      <c r="AL1918" s="584"/>
      <c r="AM1918" s="584"/>
      <c r="AN1918" s="584"/>
      <c r="AO1918" s="584"/>
      <c r="AP1918" s="584"/>
      <c r="AQ1918" s="584"/>
      <c r="AR1918" s="584"/>
    </row>
    <row r="1919" ht="15.75" customHeight="1">
      <c r="A1919" s="570"/>
      <c r="B1919" s="7"/>
      <c r="C1919" s="585"/>
      <c r="D1919" s="572"/>
      <c r="E1919" s="575"/>
      <c r="F1919" s="575"/>
      <c r="G1919" s="579"/>
      <c r="H1919" s="586"/>
      <c r="I1919" s="573"/>
      <c r="J1919" s="574"/>
      <c r="K1919" s="574"/>
      <c r="L1919" s="574"/>
      <c r="M1919" s="575"/>
      <c r="N1919" s="575"/>
      <c r="O1919" s="576"/>
      <c r="P1919" s="576"/>
      <c r="Q1919" s="576"/>
      <c r="R1919" s="576"/>
      <c r="S1919" s="575"/>
      <c r="T1919" s="575"/>
      <c r="U1919" s="575"/>
      <c r="V1919" s="575"/>
      <c r="W1919" s="575"/>
      <c r="X1919" s="575"/>
      <c r="Y1919" s="577"/>
      <c r="Z1919" s="578"/>
      <c r="AA1919" s="579"/>
      <c r="AC1919" s="581"/>
      <c r="AD1919" s="581"/>
      <c r="AE1919" s="584"/>
      <c r="AF1919" s="584"/>
      <c r="AG1919" s="584"/>
      <c r="AH1919" s="584"/>
      <c r="AI1919" s="584"/>
      <c r="AJ1919" s="584"/>
      <c r="AK1919" s="584"/>
      <c r="AL1919" s="584"/>
      <c r="AM1919" s="584"/>
      <c r="AN1919" s="584"/>
      <c r="AO1919" s="584"/>
      <c r="AP1919" s="584"/>
      <c r="AQ1919" s="584"/>
      <c r="AR1919" s="584"/>
    </row>
    <row r="1920" ht="15.75" customHeight="1">
      <c r="A1920" s="570"/>
      <c r="B1920" s="7"/>
      <c r="C1920" s="585"/>
      <c r="D1920" s="572"/>
      <c r="E1920" s="575"/>
      <c r="F1920" s="575"/>
      <c r="G1920" s="579"/>
      <c r="H1920" s="586"/>
      <c r="I1920" s="573"/>
      <c r="J1920" s="574"/>
      <c r="K1920" s="574"/>
      <c r="L1920" s="574"/>
      <c r="M1920" s="575"/>
      <c r="N1920" s="575"/>
      <c r="O1920" s="576"/>
      <c r="P1920" s="576"/>
      <c r="Q1920" s="576"/>
      <c r="R1920" s="576"/>
      <c r="S1920" s="575"/>
      <c r="T1920" s="575"/>
      <c r="U1920" s="575"/>
      <c r="V1920" s="575"/>
      <c r="W1920" s="575"/>
      <c r="X1920" s="575"/>
      <c r="Y1920" s="577"/>
      <c r="Z1920" s="578"/>
      <c r="AA1920" s="579"/>
      <c r="AC1920" s="581"/>
      <c r="AD1920" s="581"/>
      <c r="AE1920" s="584"/>
      <c r="AF1920" s="584"/>
      <c r="AG1920" s="584"/>
      <c r="AH1920" s="584"/>
      <c r="AI1920" s="584"/>
      <c r="AJ1920" s="584"/>
      <c r="AK1920" s="584"/>
      <c r="AL1920" s="584"/>
      <c r="AM1920" s="584"/>
      <c r="AN1920" s="584"/>
      <c r="AO1920" s="584"/>
      <c r="AP1920" s="584"/>
      <c r="AQ1920" s="584"/>
      <c r="AR1920" s="584"/>
    </row>
    <row r="1921" ht="15.75" customHeight="1">
      <c r="A1921" s="570"/>
      <c r="B1921" s="7"/>
      <c r="C1921" s="585"/>
      <c r="D1921" s="572"/>
      <c r="E1921" s="575"/>
      <c r="F1921" s="575"/>
      <c r="G1921" s="579"/>
      <c r="H1921" s="586"/>
      <c r="I1921" s="573"/>
      <c r="J1921" s="574"/>
      <c r="K1921" s="574"/>
      <c r="L1921" s="574"/>
      <c r="M1921" s="575"/>
      <c r="N1921" s="575"/>
      <c r="O1921" s="576"/>
      <c r="P1921" s="576"/>
      <c r="Q1921" s="576"/>
      <c r="R1921" s="576"/>
      <c r="S1921" s="575"/>
      <c r="T1921" s="575"/>
      <c r="U1921" s="575"/>
      <c r="V1921" s="575"/>
      <c r="W1921" s="575"/>
      <c r="X1921" s="575"/>
      <c r="Y1921" s="577"/>
      <c r="Z1921" s="578"/>
      <c r="AA1921" s="579"/>
      <c r="AC1921" s="581"/>
      <c r="AD1921" s="581"/>
      <c r="AE1921" s="584"/>
      <c r="AF1921" s="584"/>
      <c r="AG1921" s="584"/>
      <c r="AH1921" s="584"/>
      <c r="AI1921" s="584"/>
      <c r="AJ1921" s="584"/>
      <c r="AK1921" s="584"/>
      <c r="AL1921" s="584"/>
      <c r="AM1921" s="584"/>
      <c r="AN1921" s="584"/>
      <c r="AO1921" s="584"/>
      <c r="AP1921" s="584"/>
      <c r="AQ1921" s="584"/>
      <c r="AR1921" s="584"/>
    </row>
    <row r="1922" ht="15.75" customHeight="1">
      <c r="A1922" s="570"/>
      <c r="B1922" s="7"/>
      <c r="C1922" s="585"/>
      <c r="D1922" s="572"/>
      <c r="E1922" s="575"/>
      <c r="F1922" s="575"/>
      <c r="G1922" s="579"/>
      <c r="H1922" s="586"/>
      <c r="I1922" s="573"/>
      <c r="J1922" s="574"/>
      <c r="K1922" s="574"/>
      <c r="L1922" s="574"/>
      <c r="M1922" s="575"/>
      <c r="N1922" s="575"/>
      <c r="O1922" s="576"/>
      <c r="P1922" s="576"/>
      <c r="Q1922" s="576"/>
      <c r="R1922" s="576"/>
      <c r="S1922" s="575"/>
      <c r="T1922" s="575"/>
      <c r="U1922" s="575"/>
      <c r="V1922" s="575"/>
      <c r="W1922" s="575"/>
      <c r="X1922" s="575"/>
      <c r="Y1922" s="577"/>
      <c r="Z1922" s="578"/>
      <c r="AA1922" s="579"/>
      <c r="AC1922" s="581"/>
      <c r="AD1922" s="581"/>
      <c r="AE1922" s="584"/>
      <c r="AF1922" s="584"/>
      <c r="AG1922" s="584"/>
      <c r="AH1922" s="584"/>
      <c r="AI1922" s="584"/>
      <c r="AJ1922" s="584"/>
      <c r="AK1922" s="584"/>
      <c r="AL1922" s="584"/>
      <c r="AM1922" s="584"/>
      <c r="AN1922" s="584"/>
      <c r="AO1922" s="584"/>
      <c r="AP1922" s="584"/>
      <c r="AQ1922" s="584"/>
      <c r="AR1922" s="584"/>
    </row>
    <row r="1923" ht="15.75" customHeight="1">
      <c r="A1923" s="570"/>
      <c r="B1923" s="7"/>
      <c r="C1923" s="585"/>
      <c r="D1923" s="572"/>
      <c r="E1923" s="575"/>
      <c r="F1923" s="575"/>
      <c r="G1923" s="579"/>
      <c r="H1923" s="586"/>
      <c r="I1923" s="573"/>
      <c r="J1923" s="574"/>
      <c r="K1923" s="574"/>
      <c r="L1923" s="574"/>
      <c r="M1923" s="575"/>
      <c r="N1923" s="575"/>
      <c r="O1923" s="576"/>
      <c r="P1923" s="576"/>
      <c r="Q1923" s="576"/>
      <c r="R1923" s="576"/>
      <c r="S1923" s="575"/>
      <c r="T1923" s="575"/>
      <c r="U1923" s="575"/>
      <c r="V1923" s="575"/>
      <c r="W1923" s="575"/>
      <c r="X1923" s="575"/>
      <c r="Y1923" s="577"/>
      <c r="Z1923" s="578"/>
      <c r="AA1923" s="579"/>
      <c r="AC1923" s="581"/>
      <c r="AD1923" s="581"/>
      <c r="AE1923" s="584"/>
      <c r="AF1923" s="584"/>
      <c r="AG1923" s="584"/>
      <c r="AH1923" s="584"/>
      <c r="AI1923" s="584"/>
      <c r="AJ1923" s="584"/>
      <c r="AK1923" s="584"/>
      <c r="AL1923" s="584"/>
      <c r="AM1923" s="584"/>
      <c r="AN1923" s="584"/>
      <c r="AO1923" s="584"/>
      <c r="AP1923" s="584"/>
      <c r="AQ1923" s="584"/>
      <c r="AR1923" s="584"/>
    </row>
    <row r="1924" ht="15.75" customHeight="1">
      <c r="A1924" s="570"/>
      <c r="B1924" s="7"/>
      <c r="C1924" s="585"/>
      <c r="D1924" s="572"/>
      <c r="E1924" s="575"/>
      <c r="F1924" s="575"/>
      <c r="G1924" s="579"/>
      <c r="H1924" s="586"/>
      <c r="I1924" s="573"/>
      <c r="J1924" s="574"/>
      <c r="K1924" s="574"/>
      <c r="L1924" s="574"/>
      <c r="M1924" s="575"/>
      <c r="N1924" s="575"/>
      <c r="O1924" s="576"/>
      <c r="P1924" s="576"/>
      <c r="Q1924" s="576"/>
      <c r="R1924" s="576"/>
      <c r="S1924" s="575"/>
      <c r="T1924" s="575"/>
      <c r="U1924" s="575"/>
      <c r="V1924" s="575"/>
      <c r="W1924" s="575"/>
      <c r="X1924" s="575"/>
      <c r="Y1924" s="577"/>
      <c r="Z1924" s="578"/>
      <c r="AA1924" s="579"/>
      <c r="AC1924" s="581"/>
      <c r="AD1924" s="581"/>
      <c r="AE1924" s="584"/>
      <c r="AF1924" s="584"/>
      <c r="AG1924" s="584"/>
      <c r="AH1924" s="584"/>
      <c r="AI1924" s="584"/>
      <c r="AJ1924" s="584"/>
      <c r="AK1924" s="584"/>
      <c r="AL1924" s="584"/>
      <c r="AM1924" s="584"/>
      <c r="AN1924" s="584"/>
      <c r="AO1924" s="584"/>
      <c r="AP1924" s="584"/>
      <c r="AQ1924" s="584"/>
      <c r="AR1924" s="584"/>
    </row>
    <row r="1925" ht="15.75" customHeight="1">
      <c r="A1925" s="570"/>
      <c r="B1925" s="7"/>
      <c r="C1925" s="585"/>
      <c r="D1925" s="572"/>
      <c r="E1925" s="575"/>
      <c r="F1925" s="575"/>
      <c r="G1925" s="579"/>
      <c r="H1925" s="586"/>
      <c r="I1925" s="573"/>
      <c r="J1925" s="574"/>
      <c r="K1925" s="574"/>
      <c r="L1925" s="574"/>
      <c r="M1925" s="575"/>
      <c r="N1925" s="575"/>
      <c r="O1925" s="576"/>
      <c r="P1925" s="576"/>
      <c r="Q1925" s="576"/>
      <c r="R1925" s="576"/>
      <c r="S1925" s="575"/>
      <c r="T1925" s="575"/>
      <c r="U1925" s="575"/>
      <c r="V1925" s="575"/>
      <c r="W1925" s="575"/>
      <c r="X1925" s="575"/>
      <c r="Y1925" s="577"/>
      <c r="Z1925" s="578"/>
      <c r="AA1925" s="579"/>
      <c r="AC1925" s="581"/>
      <c r="AD1925" s="581"/>
      <c r="AE1925" s="584"/>
      <c r="AF1925" s="584"/>
      <c r="AG1925" s="584"/>
      <c r="AH1925" s="584"/>
      <c r="AI1925" s="584"/>
      <c r="AJ1925" s="584"/>
      <c r="AK1925" s="584"/>
      <c r="AL1925" s="584"/>
      <c r="AM1925" s="584"/>
      <c r="AN1925" s="584"/>
      <c r="AO1925" s="584"/>
      <c r="AP1925" s="584"/>
      <c r="AQ1925" s="584"/>
      <c r="AR1925" s="584"/>
    </row>
    <row r="1926" ht="15.75" customHeight="1">
      <c r="A1926" s="570"/>
      <c r="B1926" s="7"/>
      <c r="C1926" s="585"/>
      <c r="D1926" s="572"/>
      <c r="E1926" s="575"/>
      <c r="F1926" s="575"/>
      <c r="G1926" s="579"/>
      <c r="H1926" s="586"/>
      <c r="I1926" s="573"/>
      <c r="J1926" s="574"/>
      <c r="K1926" s="574"/>
      <c r="L1926" s="574"/>
      <c r="M1926" s="575"/>
      <c r="N1926" s="575"/>
      <c r="O1926" s="576"/>
      <c r="P1926" s="576"/>
      <c r="Q1926" s="576"/>
      <c r="R1926" s="576"/>
      <c r="S1926" s="575"/>
      <c r="T1926" s="575"/>
      <c r="U1926" s="575"/>
      <c r="V1926" s="575"/>
      <c r="W1926" s="575"/>
      <c r="X1926" s="575"/>
      <c r="Y1926" s="577"/>
      <c r="Z1926" s="578"/>
      <c r="AA1926" s="579"/>
      <c r="AC1926" s="581"/>
      <c r="AD1926" s="581"/>
      <c r="AE1926" s="584"/>
      <c r="AF1926" s="584"/>
      <c r="AG1926" s="584"/>
      <c r="AH1926" s="584"/>
      <c r="AI1926" s="584"/>
      <c r="AJ1926" s="584"/>
      <c r="AK1926" s="584"/>
      <c r="AL1926" s="584"/>
      <c r="AM1926" s="584"/>
      <c r="AN1926" s="584"/>
      <c r="AO1926" s="584"/>
      <c r="AP1926" s="584"/>
      <c r="AQ1926" s="584"/>
      <c r="AR1926" s="584"/>
    </row>
    <row r="1927" ht="15.75" customHeight="1">
      <c r="A1927" s="570"/>
      <c r="B1927" s="7"/>
      <c r="C1927" s="585"/>
      <c r="D1927" s="572"/>
      <c r="E1927" s="575"/>
      <c r="F1927" s="575"/>
      <c r="G1927" s="579"/>
      <c r="H1927" s="586"/>
      <c r="I1927" s="573"/>
      <c r="J1927" s="574"/>
      <c r="K1927" s="574"/>
      <c r="L1927" s="574"/>
      <c r="M1927" s="575"/>
      <c r="N1927" s="575"/>
      <c r="O1927" s="576"/>
      <c r="P1927" s="576"/>
      <c r="Q1927" s="576"/>
      <c r="R1927" s="576"/>
      <c r="S1927" s="575"/>
      <c r="T1927" s="575"/>
      <c r="U1927" s="575"/>
      <c r="V1927" s="575"/>
      <c r="W1927" s="575"/>
      <c r="X1927" s="575"/>
      <c r="Y1927" s="577"/>
      <c r="Z1927" s="578"/>
      <c r="AA1927" s="579"/>
      <c r="AC1927" s="581"/>
      <c r="AD1927" s="581"/>
      <c r="AE1927" s="584"/>
      <c r="AF1927" s="584"/>
      <c r="AG1927" s="584"/>
      <c r="AH1927" s="584"/>
      <c r="AI1927" s="584"/>
      <c r="AJ1927" s="584"/>
      <c r="AK1927" s="584"/>
      <c r="AL1927" s="584"/>
      <c r="AM1927" s="584"/>
      <c r="AN1927" s="584"/>
      <c r="AO1927" s="584"/>
      <c r="AP1927" s="584"/>
      <c r="AQ1927" s="584"/>
      <c r="AR1927" s="584"/>
    </row>
    <row r="1928" ht="15.75" customHeight="1">
      <c r="A1928" s="570"/>
      <c r="B1928" s="7"/>
      <c r="C1928" s="585"/>
      <c r="D1928" s="572"/>
      <c r="E1928" s="575"/>
      <c r="F1928" s="575"/>
      <c r="G1928" s="579"/>
      <c r="H1928" s="586"/>
      <c r="I1928" s="573"/>
      <c r="J1928" s="574"/>
      <c r="K1928" s="574"/>
      <c r="L1928" s="574"/>
      <c r="M1928" s="575"/>
      <c r="N1928" s="575"/>
      <c r="O1928" s="576"/>
      <c r="P1928" s="576"/>
      <c r="Q1928" s="576"/>
      <c r="R1928" s="576"/>
      <c r="S1928" s="575"/>
      <c r="T1928" s="575"/>
      <c r="U1928" s="575"/>
      <c r="V1928" s="575"/>
      <c r="W1928" s="575"/>
      <c r="X1928" s="575"/>
      <c r="Y1928" s="577"/>
      <c r="Z1928" s="578"/>
      <c r="AA1928" s="579"/>
      <c r="AC1928" s="581"/>
      <c r="AD1928" s="581"/>
      <c r="AE1928" s="584"/>
      <c r="AF1928" s="584"/>
      <c r="AG1928" s="584"/>
      <c r="AH1928" s="584"/>
      <c r="AI1928" s="584"/>
      <c r="AJ1928" s="584"/>
      <c r="AK1928" s="584"/>
      <c r="AL1928" s="584"/>
      <c r="AM1928" s="584"/>
      <c r="AN1928" s="584"/>
      <c r="AO1928" s="584"/>
      <c r="AP1928" s="584"/>
      <c r="AQ1928" s="584"/>
      <c r="AR1928" s="584"/>
    </row>
    <row r="1929" ht="15.75" customHeight="1">
      <c r="A1929" s="570"/>
      <c r="B1929" s="7"/>
      <c r="C1929" s="585"/>
      <c r="D1929" s="572"/>
      <c r="E1929" s="575"/>
      <c r="F1929" s="575"/>
      <c r="G1929" s="579"/>
      <c r="H1929" s="586"/>
      <c r="I1929" s="573"/>
      <c r="J1929" s="574"/>
      <c r="K1929" s="574"/>
      <c r="L1929" s="574"/>
      <c r="M1929" s="575"/>
      <c r="N1929" s="575"/>
      <c r="O1929" s="576"/>
      <c r="P1929" s="576"/>
      <c r="Q1929" s="576"/>
      <c r="R1929" s="576"/>
      <c r="S1929" s="575"/>
      <c r="T1929" s="575"/>
      <c r="U1929" s="575"/>
      <c r="V1929" s="575"/>
      <c r="W1929" s="575"/>
      <c r="X1929" s="575"/>
      <c r="Y1929" s="577"/>
      <c r="Z1929" s="578"/>
      <c r="AA1929" s="579"/>
      <c r="AC1929" s="581"/>
      <c r="AD1929" s="581"/>
      <c r="AE1929" s="584"/>
      <c r="AF1929" s="584"/>
      <c r="AG1929" s="584"/>
      <c r="AH1929" s="584"/>
      <c r="AI1929" s="584"/>
      <c r="AJ1929" s="584"/>
      <c r="AK1929" s="584"/>
      <c r="AL1929" s="584"/>
      <c r="AM1929" s="584"/>
      <c r="AN1929" s="584"/>
      <c r="AO1929" s="584"/>
      <c r="AP1929" s="584"/>
      <c r="AQ1929" s="584"/>
      <c r="AR1929" s="584"/>
    </row>
    <row r="1930" ht="15.75" customHeight="1">
      <c r="A1930" s="570"/>
      <c r="B1930" s="7"/>
      <c r="C1930" s="585"/>
      <c r="D1930" s="572"/>
      <c r="E1930" s="575"/>
      <c r="F1930" s="575"/>
      <c r="G1930" s="579"/>
      <c r="H1930" s="586"/>
      <c r="I1930" s="573"/>
      <c r="J1930" s="574"/>
      <c r="K1930" s="574"/>
      <c r="L1930" s="574"/>
      <c r="M1930" s="575"/>
      <c r="N1930" s="575"/>
      <c r="O1930" s="576"/>
      <c r="P1930" s="576"/>
      <c r="Q1930" s="576"/>
      <c r="R1930" s="576"/>
      <c r="S1930" s="575"/>
      <c r="T1930" s="575"/>
      <c r="U1930" s="575"/>
      <c r="V1930" s="575"/>
      <c r="W1930" s="575"/>
      <c r="X1930" s="575"/>
      <c r="Y1930" s="577"/>
      <c r="Z1930" s="578"/>
      <c r="AA1930" s="579"/>
      <c r="AC1930" s="581"/>
      <c r="AD1930" s="581"/>
      <c r="AE1930" s="584"/>
      <c r="AF1930" s="584"/>
      <c r="AG1930" s="584"/>
      <c r="AH1930" s="584"/>
      <c r="AI1930" s="584"/>
      <c r="AJ1930" s="584"/>
      <c r="AK1930" s="584"/>
      <c r="AL1930" s="584"/>
      <c r="AM1930" s="584"/>
      <c r="AN1930" s="584"/>
      <c r="AO1930" s="584"/>
      <c r="AP1930" s="584"/>
      <c r="AQ1930" s="584"/>
      <c r="AR1930" s="584"/>
    </row>
    <row r="1931" ht="15.75" customHeight="1">
      <c r="A1931" s="570"/>
      <c r="B1931" s="7"/>
      <c r="C1931" s="585"/>
      <c r="D1931" s="572"/>
      <c r="E1931" s="575"/>
      <c r="F1931" s="575"/>
      <c r="G1931" s="579"/>
      <c r="H1931" s="586"/>
      <c r="I1931" s="573"/>
      <c r="J1931" s="574"/>
      <c r="K1931" s="574"/>
      <c r="L1931" s="574"/>
      <c r="M1931" s="575"/>
      <c r="N1931" s="575"/>
      <c r="O1931" s="576"/>
      <c r="P1931" s="576"/>
      <c r="Q1931" s="576"/>
      <c r="R1931" s="576"/>
      <c r="S1931" s="575"/>
      <c r="T1931" s="575"/>
      <c r="U1931" s="575"/>
      <c r="V1931" s="575"/>
      <c r="W1931" s="575"/>
      <c r="X1931" s="575"/>
      <c r="Y1931" s="577"/>
      <c r="Z1931" s="578"/>
      <c r="AA1931" s="579"/>
      <c r="AC1931" s="581"/>
      <c r="AD1931" s="581"/>
      <c r="AE1931" s="584"/>
      <c r="AF1931" s="584"/>
      <c r="AG1931" s="584"/>
      <c r="AH1931" s="584"/>
      <c r="AI1931" s="584"/>
      <c r="AJ1931" s="584"/>
      <c r="AK1931" s="584"/>
      <c r="AL1931" s="584"/>
      <c r="AM1931" s="584"/>
      <c r="AN1931" s="584"/>
      <c r="AO1931" s="584"/>
      <c r="AP1931" s="584"/>
      <c r="AQ1931" s="584"/>
      <c r="AR1931" s="584"/>
    </row>
    <row r="1932" ht="15.75" customHeight="1">
      <c r="A1932" s="570"/>
      <c r="B1932" s="7"/>
      <c r="C1932" s="585"/>
      <c r="D1932" s="572"/>
      <c r="E1932" s="575"/>
      <c r="F1932" s="575"/>
      <c r="G1932" s="579"/>
      <c r="H1932" s="586"/>
      <c r="I1932" s="573"/>
      <c r="J1932" s="574"/>
      <c r="K1932" s="574"/>
      <c r="L1932" s="574"/>
      <c r="M1932" s="575"/>
      <c r="N1932" s="575"/>
      <c r="O1932" s="576"/>
      <c r="P1932" s="576"/>
      <c r="Q1932" s="576"/>
      <c r="R1932" s="576"/>
      <c r="S1932" s="575"/>
      <c r="T1932" s="575"/>
      <c r="U1932" s="575"/>
      <c r="V1932" s="575"/>
      <c r="W1932" s="575"/>
      <c r="X1932" s="575"/>
      <c r="Y1932" s="577"/>
      <c r="Z1932" s="578"/>
      <c r="AA1932" s="579"/>
      <c r="AC1932" s="581"/>
      <c r="AD1932" s="581"/>
      <c r="AE1932" s="584"/>
      <c r="AF1932" s="584"/>
      <c r="AG1932" s="584"/>
      <c r="AH1932" s="584"/>
      <c r="AI1932" s="584"/>
      <c r="AJ1932" s="584"/>
      <c r="AK1932" s="584"/>
      <c r="AL1932" s="584"/>
      <c r="AM1932" s="584"/>
      <c r="AN1932" s="584"/>
      <c r="AO1932" s="584"/>
      <c r="AP1932" s="584"/>
      <c r="AQ1932" s="584"/>
      <c r="AR1932" s="584"/>
    </row>
    <row r="1933" ht="15.75" customHeight="1">
      <c r="A1933" s="570"/>
      <c r="B1933" s="7"/>
      <c r="C1933" s="585"/>
      <c r="D1933" s="572"/>
      <c r="E1933" s="575"/>
      <c r="F1933" s="575"/>
      <c r="G1933" s="579"/>
      <c r="H1933" s="586"/>
      <c r="I1933" s="573"/>
      <c r="J1933" s="574"/>
      <c r="K1933" s="574"/>
      <c r="L1933" s="574"/>
      <c r="M1933" s="575"/>
      <c r="N1933" s="575"/>
      <c r="O1933" s="576"/>
      <c r="P1933" s="576"/>
      <c r="Q1933" s="576"/>
      <c r="R1933" s="576"/>
      <c r="S1933" s="575"/>
      <c r="T1933" s="575"/>
      <c r="U1933" s="575"/>
      <c r="V1933" s="575"/>
      <c r="W1933" s="575"/>
      <c r="X1933" s="575"/>
      <c r="Y1933" s="577"/>
      <c r="Z1933" s="578"/>
      <c r="AA1933" s="579"/>
      <c r="AC1933" s="581"/>
      <c r="AD1933" s="581"/>
      <c r="AE1933" s="584"/>
      <c r="AF1933" s="584"/>
      <c r="AG1933" s="584"/>
      <c r="AH1933" s="584"/>
      <c r="AI1933" s="584"/>
      <c r="AJ1933" s="584"/>
      <c r="AK1933" s="584"/>
      <c r="AL1933" s="584"/>
      <c r="AM1933" s="584"/>
      <c r="AN1933" s="584"/>
      <c r="AO1933" s="584"/>
      <c r="AP1933" s="584"/>
      <c r="AQ1933" s="584"/>
      <c r="AR1933" s="584"/>
    </row>
    <row r="1934" ht="15.75" customHeight="1">
      <c r="A1934" s="570"/>
      <c r="B1934" s="7"/>
      <c r="C1934" s="585"/>
      <c r="D1934" s="572"/>
      <c r="E1934" s="575"/>
      <c r="F1934" s="575"/>
      <c r="G1934" s="579"/>
      <c r="H1934" s="586"/>
      <c r="I1934" s="573"/>
      <c r="J1934" s="574"/>
      <c r="K1934" s="574"/>
      <c r="L1934" s="574"/>
      <c r="M1934" s="575"/>
      <c r="N1934" s="575"/>
      <c r="O1934" s="576"/>
      <c r="P1934" s="576"/>
      <c r="Q1934" s="576"/>
      <c r="R1934" s="576"/>
      <c r="S1934" s="575"/>
      <c r="T1934" s="575"/>
      <c r="U1934" s="575"/>
      <c r="V1934" s="575"/>
      <c r="W1934" s="575"/>
      <c r="X1934" s="575"/>
      <c r="Y1934" s="577"/>
      <c r="Z1934" s="578"/>
      <c r="AA1934" s="579"/>
      <c r="AC1934" s="581"/>
      <c r="AD1934" s="581"/>
      <c r="AE1934" s="584"/>
      <c r="AF1934" s="584"/>
      <c r="AG1934" s="584"/>
      <c r="AH1934" s="584"/>
      <c r="AI1934" s="584"/>
      <c r="AJ1934" s="584"/>
      <c r="AK1934" s="584"/>
      <c r="AL1934" s="584"/>
      <c r="AM1934" s="584"/>
      <c r="AN1934" s="584"/>
      <c r="AO1934" s="584"/>
      <c r="AP1934" s="584"/>
      <c r="AQ1934" s="584"/>
      <c r="AR1934" s="584"/>
    </row>
    <row r="1935" ht="15.75" customHeight="1">
      <c r="A1935" s="570"/>
      <c r="B1935" s="7"/>
      <c r="C1935" s="585"/>
      <c r="D1935" s="572"/>
      <c r="E1935" s="575"/>
      <c r="F1935" s="575"/>
      <c r="G1935" s="579"/>
      <c r="H1935" s="586"/>
      <c r="I1935" s="573"/>
      <c r="J1935" s="574"/>
      <c r="K1935" s="574"/>
      <c r="L1935" s="574"/>
      <c r="M1935" s="575"/>
      <c r="N1935" s="575"/>
      <c r="O1935" s="576"/>
      <c r="P1935" s="576"/>
      <c r="Q1935" s="576"/>
      <c r="R1935" s="576"/>
      <c r="S1935" s="575"/>
      <c r="T1935" s="575"/>
      <c r="U1935" s="575"/>
      <c r="V1935" s="575"/>
      <c r="W1935" s="575"/>
      <c r="X1935" s="575"/>
      <c r="Y1935" s="577"/>
      <c r="Z1935" s="578"/>
      <c r="AA1935" s="579"/>
      <c r="AC1935" s="581"/>
      <c r="AD1935" s="581"/>
      <c r="AE1935" s="584"/>
      <c r="AF1935" s="584"/>
      <c r="AG1935" s="584"/>
      <c r="AH1935" s="584"/>
      <c r="AI1935" s="584"/>
      <c r="AJ1935" s="584"/>
      <c r="AK1935" s="584"/>
      <c r="AL1935" s="584"/>
      <c r="AM1935" s="584"/>
      <c r="AN1935" s="584"/>
      <c r="AO1935" s="584"/>
      <c r="AP1935" s="584"/>
      <c r="AQ1935" s="584"/>
      <c r="AR1935" s="584"/>
    </row>
    <row r="1936" ht="15.75" customHeight="1">
      <c r="A1936" s="570"/>
      <c r="B1936" s="7"/>
      <c r="C1936" s="585"/>
      <c r="D1936" s="572"/>
      <c r="E1936" s="575"/>
      <c r="F1936" s="575"/>
      <c r="G1936" s="579"/>
      <c r="H1936" s="586"/>
      <c r="I1936" s="573"/>
      <c r="J1936" s="574"/>
      <c r="K1936" s="574"/>
      <c r="L1936" s="574"/>
      <c r="M1936" s="575"/>
      <c r="N1936" s="575"/>
      <c r="O1936" s="576"/>
      <c r="P1936" s="576"/>
      <c r="Q1936" s="576"/>
      <c r="R1936" s="576"/>
      <c r="S1936" s="575"/>
      <c r="T1936" s="575"/>
      <c r="U1936" s="575"/>
      <c r="V1936" s="575"/>
      <c r="W1936" s="575"/>
      <c r="X1936" s="575"/>
      <c r="Y1936" s="577"/>
      <c r="Z1936" s="578"/>
      <c r="AA1936" s="579"/>
      <c r="AC1936" s="581"/>
      <c r="AD1936" s="581"/>
      <c r="AE1936" s="584"/>
      <c r="AF1936" s="584"/>
      <c r="AG1936" s="584"/>
      <c r="AH1936" s="584"/>
      <c r="AI1936" s="584"/>
      <c r="AJ1936" s="584"/>
      <c r="AK1936" s="584"/>
      <c r="AL1936" s="584"/>
      <c r="AM1936" s="584"/>
      <c r="AN1936" s="584"/>
      <c r="AO1936" s="584"/>
      <c r="AP1936" s="584"/>
      <c r="AQ1936" s="584"/>
      <c r="AR1936" s="584"/>
    </row>
    <row r="1937" ht="15.75" customHeight="1">
      <c r="A1937" s="570"/>
      <c r="B1937" s="7"/>
      <c r="C1937" s="585"/>
      <c r="D1937" s="572"/>
      <c r="E1937" s="575"/>
      <c r="F1937" s="575"/>
      <c r="G1937" s="579"/>
      <c r="H1937" s="586"/>
      <c r="I1937" s="573"/>
      <c r="J1937" s="574"/>
      <c r="K1937" s="574"/>
      <c r="L1937" s="574"/>
      <c r="M1937" s="575"/>
      <c r="N1937" s="575"/>
      <c r="O1937" s="576"/>
      <c r="P1937" s="576"/>
      <c r="Q1937" s="576"/>
      <c r="R1937" s="576"/>
      <c r="S1937" s="575"/>
      <c r="T1937" s="575"/>
      <c r="U1937" s="575"/>
      <c r="V1937" s="575"/>
      <c r="W1937" s="575"/>
      <c r="X1937" s="575"/>
      <c r="Y1937" s="577"/>
      <c r="Z1937" s="578"/>
      <c r="AA1937" s="579"/>
      <c r="AC1937" s="581"/>
      <c r="AD1937" s="581"/>
      <c r="AE1937" s="584"/>
      <c r="AF1937" s="584"/>
      <c r="AG1937" s="584"/>
      <c r="AH1937" s="584"/>
      <c r="AI1937" s="584"/>
      <c r="AJ1937" s="584"/>
      <c r="AK1937" s="584"/>
      <c r="AL1937" s="584"/>
      <c r="AM1937" s="584"/>
      <c r="AN1937" s="584"/>
      <c r="AO1937" s="584"/>
      <c r="AP1937" s="584"/>
      <c r="AQ1937" s="584"/>
      <c r="AR1937" s="584"/>
    </row>
    <row r="1938" ht="15.75" customHeight="1">
      <c r="A1938" s="570"/>
      <c r="B1938" s="7"/>
      <c r="C1938" s="585"/>
      <c r="D1938" s="572"/>
      <c r="E1938" s="575"/>
      <c r="F1938" s="575"/>
      <c r="G1938" s="579"/>
      <c r="H1938" s="586"/>
      <c r="I1938" s="573"/>
      <c r="J1938" s="574"/>
      <c r="K1938" s="574"/>
      <c r="L1938" s="574"/>
      <c r="M1938" s="575"/>
      <c r="N1938" s="575"/>
      <c r="O1938" s="576"/>
      <c r="P1938" s="576"/>
      <c r="Q1938" s="576"/>
      <c r="R1938" s="576"/>
      <c r="S1938" s="575"/>
      <c r="T1938" s="575"/>
      <c r="U1938" s="575"/>
      <c r="V1938" s="575"/>
      <c r="W1938" s="575"/>
      <c r="X1938" s="575"/>
      <c r="Y1938" s="577"/>
      <c r="Z1938" s="578"/>
      <c r="AA1938" s="579"/>
      <c r="AC1938" s="581"/>
      <c r="AD1938" s="581"/>
      <c r="AE1938" s="584"/>
      <c r="AF1938" s="584"/>
      <c r="AG1938" s="584"/>
      <c r="AH1938" s="584"/>
      <c r="AI1938" s="584"/>
      <c r="AJ1938" s="584"/>
      <c r="AK1938" s="584"/>
      <c r="AL1938" s="584"/>
      <c r="AM1938" s="584"/>
      <c r="AN1938" s="584"/>
      <c r="AO1938" s="584"/>
      <c r="AP1938" s="584"/>
      <c r="AQ1938" s="584"/>
      <c r="AR1938" s="584"/>
    </row>
    <row r="1939" ht="15.75" customHeight="1">
      <c r="A1939" s="570"/>
      <c r="B1939" s="7"/>
      <c r="C1939" s="585"/>
      <c r="D1939" s="572"/>
      <c r="E1939" s="575"/>
      <c r="F1939" s="575"/>
      <c r="G1939" s="579"/>
      <c r="H1939" s="586"/>
      <c r="I1939" s="573"/>
      <c r="J1939" s="574"/>
      <c r="K1939" s="574"/>
      <c r="L1939" s="574"/>
      <c r="M1939" s="575"/>
      <c r="N1939" s="575"/>
      <c r="O1939" s="576"/>
      <c r="P1939" s="576"/>
      <c r="Q1939" s="576"/>
      <c r="R1939" s="576"/>
      <c r="S1939" s="575"/>
      <c r="T1939" s="575"/>
      <c r="U1939" s="575"/>
      <c r="V1939" s="575"/>
      <c r="W1939" s="575"/>
      <c r="X1939" s="575"/>
      <c r="Y1939" s="577"/>
      <c r="Z1939" s="578"/>
      <c r="AA1939" s="579"/>
      <c r="AC1939" s="581"/>
      <c r="AD1939" s="581"/>
      <c r="AE1939" s="584"/>
      <c r="AF1939" s="584"/>
      <c r="AG1939" s="584"/>
      <c r="AH1939" s="584"/>
      <c r="AI1939" s="584"/>
      <c r="AJ1939" s="584"/>
      <c r="AK1939" s="584"/>
      <c r="AL1939" s="584"/>
      <c r="AM1939" s="584"/>
      <c r="AN1939" s="584"/>
      <c r="AO1939" s="584"/>
      <c r="AP1939" s="584"/>
      <c r="AQ1939" s="584"/>
      <c r="AR1939" s="584"/>
    </row>
    <row r="1940" ht="15.75" customHeight="1">
      <c r="A1940" s="570"/>
      <c r="B1940" s="7"/>
      <c r="C1940" s="585"/>
      <c r="D1940" s="572"/>
      <c r="E1940" s="575"/>
      <c r="F1940" s="575"/>
      <c r="G1940" s="579"/>
      <c r="H1940" s="586"/>
      <c r="I1940" s="573"/>
      <c r="J1940" s="574"/>
      <c r="K1940" s="574"/>
      <c r="L1940" s="574"/>
      <c r="M1940" s="575"/>
      <c r="N1940" s="575"/>
      <c r="O1940" s="576"/>
      <c r="P1940" s="576"/>
      <c r="Q1940" s="576"/>
      <c r="R1940" s="576"/>
      <c r="S1940" s="575"/>
      <c r="T1940" s="575"/>
      <c r="U1940" s="575"/>
      <c r="V1940" s="575"/>
      <c r="W1940" s="575"/>
      <c r="X1940" s="575"/>
      <c r="Y1940" s="577"/>
      <c r="Z1940" s="578"/>
      <c r="AA1940" s="579"/>
      <c r="AC1940" s="581"/>
      <c r="AD1940" s="581"/>
      <c r="AE1940" s="584"/>
      <c r="AF1940" s="584"/>
      <c r="AG1940" s="584"/>
      <c r="AH1940" s="584"/>
      <c r="AI1940" s="584"/>
      <c r="AJ1940" s="584"/>
      <c r="AK1940" s="584"/>
      <c r="AL1940" s="584"/>
      <c r="AM1940" s="584"/>
      <c r="AN1940" s="584"/>
      <c r="AO1940" s="584"/>
      <c r="AP1940" s="584"/>
      <c r="AQ1940" s="584"/>
      <c r="AR1940" s="584"/>
    </row>
    <row r="1941" ht="15.75" customHeight="1">
      <c r="A1941" s="570"/>
      <c r="B1941" s="7"/>
      <c r="C1941" s="585"/>
      <c r="D1941" s="572"/>
      <c r="E1941" s="575"/>
      <c r="F1941" s="575"/>
      <c r="G1941" s="579"/>
      <c r="H1941" s="586"/>
      <c r="I1941" s="573"/>
      <c r="J1941" s="574"/>
      <c r="K1941" s="574"/>
      <c r="L1941" s="574"/>
      <c r="M1941" s="575"/>
      <c r="N1941" s="575"/>
      <c r="O1941" s="576"/>
      <c r="P1941" s="576"/>
      <c r="Q1941" s="576"/>
      <c r="R1941" s="576"/>
      <c r="S1941" s="575"/>
      <c r="T1941" s="575"/>
      <c r="U1941" s="575"/>
      <c r="V1941" s="575"/>
      <c r="W1941" s="575"/>
      <c r="X1941" s="575"/>
      <c r="Y1941" s="577"/>
      <c r="Z1941" s="578"/>
      <c r="AA1941" s="579"/>
      <c r="AC1941" s="581"/>
      <c r="AD1941" s="581"/>
      <c r="AE1941" s="584"/>
      <c r="AF1941" s="584"/>
      <c r="AG1941" s="584"/>
      <c r="AH1941" s="584"/>
      <c r="AI1941" s="584"/>
      <c r="AJ1941" s="584"/>
      <c r="AK1941" s="584"/>
      <c r="AL1941" s="584"/>
      <c r="AM1941" s="584"/>
      <c r="AN1941" s="584"/>
      <c r="AO1941" s="584"/>
      <c r="AP1941" s="584"/>
      <c r="AQ1941" s="584"/>
      <c r="AR1941" s="584"/>
    </row>
    <row r="1942" ht="15.75" customHeight="1">
      <c r="A1942" s="570"/>
      <c r="B1942" s="7"/>
      <c r="C1942" s="585"/>
      <c r="D1942" s="572"/>
      <c r="E1942" s="575"/>
      <c r="F1942" s="575"/>
      <c r="G1942" s="579"/>
      <c r="H1942" s="586"/>
      <c r="I1942" s="573"/>
      <c r="J1942" s="574"/>
      <c r="K1942" s="574"/>
      <c r="L1942" s="574"/>
      <c r="M1942" s="575"/>
      <c r="N1942" s="575"/>
      <c r="O1942" s="576"/>
      <c r="P1942" s="576"/>
      <c r="Q1942" s="576"/>
      <c r="R1942" s="576"/>
      <c r="S1942" s="575"/>
      <c r="T1942" s="575"/>
      <c r="U1942" s="575"/>
      <c r="V1942" s="575"/>
      <c r="W1942" s="575"/>
      <c r="X1942" s="575"/>
      <c r="Y1942" s="577"/>
      <c r="Z1942" s="578"/>
      <c r="AA1942" s="579"/>
      <c r="AC1942" s="581"/>
      <c r="AD1942" s="581"/>
      <c r="AE1942" s="584"/>
      <c r="AF1942" s="584"/>
      <c r="AG1942" s="584"/>
      <c r="AH1942" s="584"/>
      <c r="AI1942" s="584"/>
      <c r="AJ1942" s="584"/>
      <c r="AK1942" s="584"/>
      <c r="AL1942" s="584"/>
      <c r="AM1942" s="584"/>
      <c r="AN1942" s="584"/>
      <c r="AO1942" s="584"/>
      <c r="AP1942" s="584"/>
      <c r="AQ1942" s="584"/>
      <c r="AR1942" s="584"/>
    </row>
    <row r="1943" ht="15.75" customHeight="1">
      <c r="A1943" s="570"/>
      <c r="B1943" s="7"/>
      <c r="C1943" s="585"/>
      <c r="D1943" s="572"/>
      <c r="E1943" s="575"/>
      <c r="F1943" s="575"/>
      <c r="G1943" s="579"/>
      <c r="H1943" s="586"/>
      <c r="I1943" s="573"/>
      <c r="J1943" s="574"/>
      <c r="K1943" s="574"/>
      <c r="L1943" s="574"/>
      <c r="M1943" s="575"/>
      <c r="N1943" s="575"/>
      <c r="O1943" s="576"/>
      <c r="P1943" s="576"/>
      <c r="Q1943" s="576"/>
      <c r="R1943" s="576"/>
      <c r="S1943" s="575"/>
      <c r="T1943" s="575"/>
      <c r="U1943" s="575"/>
      <c r="V1943" s="575"/>
      <c r="W1943" s="575"/>
      <c r="X1943" s="575"/>
      <c r="Y1943" s="577"/>
      <c r="Z1943" s="578"/>
      <c r="AA1943" s="579"/>
      <c r="AC1943" s="581"/>
      <c r="AD1943" s="581"/>
      <c r="AE1943" s="584"/>
      <c r="AF1943" s="584"/>
      <c r="AG1943" s="584"/>
      <c r="AH1943" s="584"/>
      <c r="AI1943" s="584"/>
      <c r="AJ1943" s="584"/>
      <c r="AK1943" s="584"/>
      <c r="AL1943" s="584"/>
      <c r="AM1943" s="584"/>
      <c r="AN1943" s="584"/>
      <c r="AO1943" s="584"/>
      <c r="AP1943" s="584"/>
      <c r="AQ1943" s="584"/>
      <c r="AR1943" s="584"/>
    </row>
    <row r="1944" ht="15.75" customHeight="1">
      <c r="A1944" s="570"/>
      <c r="B1944" s="7"/>
      <c r="C1944" s="585"/>
      <c r="D1944" s="572"/>
      <c r="E1944" s="575"/>
      <c r="F1944" s="575"/>
      <c r="G1944" s="579"/>
      <c r="H1944" s="586"/>
      <c r="I1944" s="573"/>
      <c r="J1944" s="574"/>
      <c r="K1944" s="574"/>
      <c r="L1944" s="574"/>
      <c r="M1944" s="575"/>
      <c r="N1944" s="575"/>
      <c r="O1944" s="576"/>
      <c r="P1944" s="576"/>
      <c r="Q1944" s="576"/>
      <c r="R1944" s="576"/>
      <c r="S1944" s="575"/>
      <c r="T1944" s="575"/>
      <c r="U1944" s="575"/>
      <c r="V1944" s="575"/>
      <c r="W1944" s="575"/>
      <c r="X1944" s="575"/>
      <c r="Y1944" s="577"/>
      <c r="Z1944" s="578"/>
      <c r="AA1944" s="579"/>
      <c r="AC1944" s="581"/>
      <c r="AD1944" s="581"/>
      <c r="AE1944" s="584"/>
      <c r="AF1944" s="584"/>
      <c r="AG1944" s="584"/>
      <c r="AH1944" s="584"/>
      <c r="AI1944" s="584"/>
      <c r="AJ1944" s="584"/>
      <c r="AK1944" s="584"/>
      <c r="AL1944" s="584"/>
      <c r="AM1944" s="584"/>
      <c r="AN1944" s="584"/>
      <c r="AO1944" s="584"/>
      <c r="AP1944" s="584"/>
      <c r="AQ1944" s="584"/>
      <c r="AR1944" s="584"/>
    </row>
    <row r="1945" ht="15.75" customHeight="1">
      <c r="A1945" s="570"/>
      <c r="B1945" s="7"/>
      <c r="C1945" s="585"/>
      <c r="D1945" s="572"/>
      <c r="E1945" s="575"/>
      <c r="F1945" s="575"/>
      <c r="G1945" s="579"/>
      <c r="H1945" s="586"/>
      <c r="I1945" s="573"/>
      <c r="J1945" s="574"/>
      <c r="K1945" s="574"/>
      <c r="L1945" s="574"/>
      <c r="M1945" s="575"/>
      <c r="N1945" s="575"/>
      <c r="O1945" s="576"/>
      <c r="P1945" s="576"/>
      <c r="Q1945" s="576"/>
      <c r="R1945" s="576"/>
      <c r="S1945" s="575"/>
      <c r="T1945" s="575"/>
      <c r="U1945" s="575"/>
      <c r="V1945" s="575"/>
      <c r="W1945" s="575"/>
      <c r="X1945" s="575"/>
      <c r="Y1945" s="577"/>
      <c r="Z1945" s="578"/>
      <c r="AA1945" s="579"/>
      <c r="AC1945" s="581"/>
      <c r="AD1945" s="581"/>
      <c r="AE1945" s="584"/>
      <c r="AF1945" s="584"/>
      <c r="AG1945" s="584"/>
      <c r="AH1945" s="584"/>
      <c r="AI1945" s="584"/>
      <c r="AJ1945" s="584"/>
      <c r="AK1945" s="584"/>
      <c r="AL1945" s="584"/>
      <c r="AM1945" s="584"/>
      <c r="AN1945" s="584"/>
      <c r="AO1945" s="584"/>
      <c r="AP1945" s="584"/>
      <c r="AQ1945" s="584"/>
      <c r="AR1945" s="584"/>
    </row>
    <row r="1946" ht="15.75" customHeight="1">
      <c r="A1946" s="570"/>
      <c r="B1946" s="7"/>
      <c r="C1946" s="585"/>
      <c r="D1946" s="572"/>
      <c r="E1946" s="575"/>
      <c r="F1946" s="575"/>
      <c r="G1946" s="579"/>
      <c r="H1946" s="586"/>
      <c r="I1946" s="573"/>
      <c r="J1946" s="574"/>
      <c r="K1946" s="574"/>
      <c r="L1946" s="574"/>
      <c r="M1946" s="575"/>
      <c r="N1946" s="575"/>
      <c r="O1946" s="576"/>
      <c r="P1946" s="576"/>
      <c r="Q1946" s="576"/>
      <c r="R1946" s="576"/>
      <c r="S1946" s="575"/>
      <c r="T1946" s="575"/>
      <c r="U1946" s="575"/>
      <c r="V1946" s="575"/>
      <c r="W1946" s="575"/>
      <c r="X1946" s="575"/>
      <c r="Y1946" s="577"/>
      <c r="Z1946" s="578"/>
      <c r="AA1946" s="579"/>
      <c r="AC1946" s="581"/>
      <c r="AD1946" s="581"/>
      <c r="AE1946" s="584"/>
      <c r="AF1946" s="584"/>
      <c r="AG1946" s="584"/>
      <c r="AH1946" s="584"/>
      <c r="AI1946" s="584"/>
      <c r="AJ1946" s="584"/>
      <c r="AK1946" s="584"/>
      <c r="AL1946" s="584"/>
      <c r="AM1946" s="584"/>
      <c r="AN1946" s="584"/>
      <c r="AO1946" s="584"/>
      <c r="AP1946" s="584"/>
      <c r="AQ1946" s="584"/>
      <c r="AR1946" s="584"/>
    </row>
    <row r="1947" ht="15.75" customHeight="1">
      <c r="A1947" s="570"/>
      <c r="B1947" s="7"/>
      <c r="C1947" s="585"/>
      <c r="D1947" s="572"/>
      <c r="E1947" s="575"/>
      <c r="F1947" s="575"/>
      <c r="G1947" s="579"/>
      <c r="H1947" s="586"/>
      <c r="I1947" s="573"/>
      <c r="J1947" s="574"/>
      <c r="K1947" s="574"/>
      <c r="L1947" s="574"/>
      <c r="M1947" s="575"/>
      <c r="N1947" s="575"/>
      <c r="O1947" s="576"/>
      <c r="P1947" s="576"/>
      <c r="Q1947" s="576"/>
      <c r="R1947" s="576"/>
      <c r="S1947" s="575"/>
      <c r="T1947" s="575"/>
      <c r="U1947" s="575"/>
      <c r="V1947" s="575"/>
      <c r="W1947" s="575"/>
      <c r="X1947" s="575"/>
      <c r="Y1947" s="577"/>
      <c r="Z1947" s="578"/>
      <c r="AA1947" s="579"/>
      <c r="AC1947" s="581"/>
      <c r="AD1947" s="581"/>
      <c r="AE1947" s="584"/>
      <c r="AF1947" s="584"/>
      <c r="AG1947" s="584"/>
      <c r="AH1947" s="584"/>
      <c r="AI1947" s="584"/>
      <c r="AJ1947" s="584"/>
      <c r="AK1947" s="584"/>
      <c r="AL1947" s="584"/>
      <c r="AM1947" s="584"/>
      <c r="AN1947" s="584"/>
      <c r="AO1947" s="584"/>
      <c r="AP1947" s="584"/>
      <c r="AQ1947" s="584"/>
      <c r="AR1947" s="584"/>
    </row>
    <row r="1948" ht="15.75" customHeight="1">
      <c r="A1948" s="570"/>
      <c r="B1948" s="7"/>
      <c r="C1948" s="585"/>
      <c r="D1948" s="572"/>
      <c r="E1948" s="575"/>
      <c r="F1948" s="575"/>
      <c r="G1948" s="579"/>
      <c r="H1948" s="586"/>
      <c r="I1948" s="573"/>
      <c r="J1948" s="574"/>
      <c r="K1948" s="574"/>
      <c r="L1948" s="574"/>
      <c r="M1948" s="575"/>
      <c r="N1948" s="575"/>
      <c r="O1948" s="576"/>
      <c r="P1948" s="576"/>
      <c r="Q1948" s="576"/>
      <c r="R1948" s="576"/>
      <c r="S1948" s="575"/>
      <c r="T1948" s="575"/>
      <c r="U1948" s="575"/>
      <c r="V1948" s="575"/>
      <c r="W1948" s="575"/>
      <c r="X1948" s="575"/>
      <c r="Y1948" s="577"/>
      <c r="Z1948" s="578"/>
      <c r="AA1948" s="579"/>
      <c r="AC1948" s="581"/>
      <c r="AD1948" s="581"/>
      <c r="AE1948" s="584"/>
      <c r="AF1948" s="584"/>
      <c r="AG1948" s="584"/>
      <c r="AH1948" s="584"/>
      <c r="AI1948" s="584"/>
      <c r="AJ1948" s="584"/>
      <c r="AK1948" s="584"/>
      <c r="AL1948" s="584"/>
      <c r="AM1948" s="584"/>
      <c r="AN1948" s="584"/>
      <c r="AO1948" s="584"/>
      <c r="AP1948" s="584"/>
      <c r="AQ1948" s="584"/>
      <c r="AR1948" s="584"/>
    </row>
    <row r="1949" ht="15.75" customHeight="1">
      <c r="A1949" s="570"/>
      <c r="B1949" s="7"/>
      <c r="C1949" s="585"/>
      <c r="D1949" s="572"/>
      <c r="E1949" s="575"/>
      <c r="F1949" s="575"/>
      <c r="G1949" s="579"/>
      <c r="H1949" s="586"/>
      <c r="I1949" s="573"/>
      <c r="J1949" s="574"/>
      <c r="K1949" s="574"/>
      <c r="L1949" s="574"/>
      <c r="M1949" s="575"/>
      <c r="N1949" s="575"/>
      <c r="O1949" s="576"/>
      <c r="P1949" s="576"/>
      <c r="Q1949" s="576"/>
      <c r="R1949" s="576"/>
      <c r="S1949" s="575"/>
      <c r="T1949" s="575"/>
      <c r="U1949" s="575"/>
      <c r="V1949" s="575"/>
      <c r="W1949" s="575"/>
      <c r="X1949" s="575"/>
      <c r="Y1949" s="577"/>
      <c r="Z1949" s="578"/>
      <c r="AA1949" s="579"/>
      <c r="AC1949" s="581"/>
      <c r="AD1949" s="581"/>
      <c r="AE1949" s="584"/>
      <c r="AF1949" s="584"/>
      <c r="AG1949" s="584"/>
      <c r="AH1949" s="584"/>
      <c r="AI1949" s="584"/>
      <c r="AJ1949" s="584"/>
      <c r="AK1949" s="584"/>
      <c r="AL1949" s="584"/>
      <c r="AM1949" s="584"/>
      <c r="AN1949" s="584"/>
      <c r="AO1949" s="584"/>
      <c r="AP1949" s="584"/>
      <c r="AQ1949" s="584"/>
      <c r="AR1949" s="584"/>
    </row>
    <row r="1950" ht="15.75" customHeight="1">
      <c r="A1950" s="570"/>
      <c r="B1950" s="7"/>
      <c r="C1950" s="585"/>
      <c r="D1950" s="572"/>
      <c r="E1950" s="575"/>
      <c r="F1950" s="575"/>
      <c r="G1950" s="579"/>
      <c r="H1950" s="586"/>
      <c r="I1950" s="573"/>
      <c r="J1950" s="574"/>
      <c r="K1950" s="574"/>
      <c r="L1950" s="574"/>
      <c r="M1950" s="575"/>
      <c r="N1950" s="575"/>
      <c r="O1950" s="576"/>
      <c r="P1950" s="576"/>
      <c r="Q1950" s="576"/>
      <c r="R1950" s="576"/>
      <c r="S1950" s="575"/>
      <c r="T1950" s="575"/>
      <c r="U1950" s="575"/>
      <c r="V1950" s="575"/>
      <c r="W1950" s="575"/>
      <c r="X1950" s="575"/>
      <c r="Y1950" s="577"/>
      <c r="Z1950" s="578"/>
      <c r="AA1950" s="579"/>
      <c r="AC1950" s="581"/>
      <c r="AD1950" s="581"/>
      <c r="AE1950" s="584"/>
      <c r="AF1950" s="584"/>
      <c r="AG1950" s="584"/>
      <c r="AH1950" s="584"/>
      <c r="AI1950" s="584"/>
      <c r="AJ1950" s="584"/>
      <c r="AK1950" s="584"/>
      <c r="AL1950" s="584"/>
      <c r="AM1950" s="584"/>
      <c r="AN1950" s="584"/>
      <c r="AO1950" s="584"/>
      <c r="AP1950" s="584"/>
      <c r="AQ1950" s="584"/>
      <c r="AR1950" s="584"/>
    </row>
    <row r="1951" ht="15.75" customHeight="1">
      <c r="A1951" s="570"/>
      <c r="B1951" s="7"/>
      <c r="C1951" s="585"/>
      <c r="D1951" s="572"/>
      <c r="E1951" s="575"/>
      <c r="F1951" s="575"/>
      <c r="G1951" s="579"/>
      <c r="H1951" s="586"/>
      <c r="I1951" s="573"/>
      <c r="J1951" s="574"/>
      <c r="K1951" s="574"/>
      <c r="L1951" s="574"/>
      <c r="M1951" s="575"/>
      <c r="N1951" s="575"/>
      <c r="O1951" s="576"/>
      <c r="P1951" s="576"/>
      <c r="Q1951" s="576"/>
      <c r="R1951" s="576"/>
      <c r="S1951" s="575"/>
      <c r="T1951" s="575"/>
      <c r="U1951" s="575"/>
      <c r="V1951" s="575"/>
      <c r="W1951" s="575"/>
      <c r="X1951" s="575"/>
      <c r="Y1951" s="577"/>
      <c r="Z1951" s="578"/>
      <c r="AA1951" s="579"/>
      <c r="AC1951" s="581"/>
      <c r="AD1951" s="581"/>
      <c r="AE1951" s="584"/>
      <c r="AF1951" s="584"/>
      <c r="AG1951" s="584"/>
      <c r="AH1951" s="584"/>
      <c r="AI1951" s="584"/>
      <c r="AJ1951" s="584"/>
      <c r="AK1951" s="584"/>
      <c r="AL1951" s="584"/>
      <c r="AM1951" s="584"/>
      <c r="AN1951" s="584"/>
      <c r="AO1951" s="584"/>
      <c r="AP1951" s="584"/>
      <c r="AQ1951" s="584"/>
      <c r="AR1951" s="584"/>
    </row>
    <row r="1952" ht="15.75" customHeight="1">
      <c r="A1952" s="570"/>
      <c r="B1952" s="7"/>
      <c r="C1952" s="585"/>
      <c r="D1952" s="572"/>
      <c r="E1952" s="575"/>
      <c r="F1952" s="575"/>
      <c r="G1952" s="579"/>
      <c r="H1952" s="586"/>
      <c r="I1952" s="573"/>
      <c r="J1952" s="574"/>
      <c r="K1952" s="574"/>
      <c r="L1952" s="574"/>
      <c r="M1952" s="575"/>
      <c r="N1952" s="575"/>
      <c r="O1952" s="576"/>
      <c r="P1952" s="576"/>
      <c r="Q1952" s="576"/>
      <c r="R1952" s="576"/>
      <c r="S1952" s="575"/>
      <c r="T1952" s="575"/>
      <c r="U1952" s="575"/>
      <c r="V1952" s="575"/>
      <c r="W1952" s="575"/>
      <c r="X1952" s="575"/>
      <c r="Y1952" s="577"/>
      <c r="Z1952" s="578"/>
      <c r="AA1952" s="579"/>
      <c r="AC1952" s="581"/>
      <c r="AD1952" s="581"/>
      <c r="AE1952" s="584"/>
      <c r="AF1952" s="584"/>
      <c r="AG1952" s="584"/>
      <c r="AH1952" s="584"/>
      <c r="AI1952" s="584"/>
      <c r="AJ1952" s="584"/>
      <c r="AK1952" s="584"/>
      <c r="AL1952" s="584"/>
      <c r="AM1952" s="584"/>
      <c r="AN1952" s="584"/>
      <c r="AO1952" s="584"/>
      <c r="AP1952" s="584"/>
      <c r="AQ1952" s="584"/>
      <c r="AR1952" s="584"/>
    </row>
    <row r="1953" ht="15.75" customHeight="1">
      <c r="A1953" s="570"/>
      <c r="B1953" s="7"/>
      <c r="C1953" s="585"/>
      <c r="D1953" s="572"/>
      <c r="E1953" s="575"/>
      <c r="F1953" s="575"/>
      <c r="G1953" s="579"/>
      <c r="H1953" s="586"/>
      <c r="I1953" s="573"/>
      <c r="J1953" s="574"/>
      <c r="K1953" s="574"/>
      <c r="L1953" s="574"/>
      <c r="M1953" s="575"/>
      <c r="N1953" s="575"/>
      <c r="O1953" s="576"/>
      <c r="P1953" s="576"/>
      <c r="Q1953" s="576"/>
      <c r="R1953" s="576"/>
      <c r="S1953" s="575"/>
      <c r="T1953" s="575"/>
      <c r="U1953" s="575"/>
      <c r="V1953" s="575"/>
      <c r="W1953" s="575"/>
      <c r="X1953" s="575"/>
      <c r="Y1953" s="577"/>
      <c r="Z1953" s="578"/>
      <c r="AA1953" s="579"/>
      <c r="AC1953" s="581"/>
      <c r="AD1953" s="581"/>
      <c r="AE1953" s="584"/>
      <c r="AF1953" s="584"/>
      <c r="AG1953" s="584"/>
      <c r="AH1953" s="584"/>
      <c r="AI1953" s="584"/>
      <c r="AJ1953" s="584"/>
      <c r="AK1953" s="584"/>
      <c r="AL1953" s="584"/>
      <c r="AM1953" s="584"/>
      <c r="AN1953" s="584"/>
      <c r="AO1953" s="584"/>
      <c r="AP1953" s="584"/>
      <c r="AQ1953" s="584"/>
      <c r="AR1953" s="584"/>
    </row>
    <row r="1954" ht="15.75" customHeight="1">
      <c r="A1954" s="570"/>
      <c r="B1954" s="7"/>
      <c r="C1954" s="585"/>
      <c r="D1954" s="572"/>
      <c r="E1954" s="575"/>
      <c r="F1954" s="575"/>
      <c r="G1954" s="579"/>
      <c r="H1954" s="586"/>
      <c r="I1954" s="573"/>
      <c r="J1954" s="574"/>
      <c r="K1954" s="574"/>
      <c r="L1954" s="574"/>
      <c r="M1954" s="575"/>
      <c r="N1954" s="575"/>
      <c r="O1954" s="576"/>
      <c r="P1954" s="576"/>
      <c r="Q1954" s="576"/>
      <c r="R1954" s="576"/>
      <c r="S1954" s="575"/>
      <c r="T1954" s="575"/>
      <c r="U1954" s="575"/>
      <c r="V1954" s="575"/>
      <c r="W1954" s="575"/>
      <c r="X1954" s="575"/>
      <c r="Y1954" s="577"/>
      <c r="Z1954" s="578"/>
      <c r="AA1954" s="579"/>
      <c r="AC1954" s="581"/>
      <c r="AD1954" s="581"/>
      <c r="AE1954" s="584"/>
      <c r="AF1954" s="584"/>
      <c r="AG1954" s="584"/>
      <c r="AH1954" s="584"/>
      <c r="AI1954" s="584"/>
      <c r="AJ1954" s="584"/>
      <c r="AK1954" s="584"/>
      <c r="AL1954" s="584"/>
      <c r="AM1954" s="584"/>
      <c r="AN1954" s="584"/>
      <c r="AO1954" s="584"/>
      <c r="AP1954" s="584"/>
      <c r="AQ1954" s="584"/>
      <c r="AR1954" s="584"/>
    </row>
    <row r="1955" ht="15.75" customHeight="1">
      <c r="A1955" s="570"/>
      <c r="B1955" s="7"/>
      <c r="C1955" s="585"/>
      <c r="D1955" s="572"/>
      <c r="E1955" s="575"/>
      <c r="F1955" s="575"/>
      <c r="G1955" s="579"/>
      <c r="H1955" s="586"/>
      <c r="I1955" s="573"/>
      <c r="J1955" s="574"/>
      <c r="K1955" s="574"/>
      <c r="L1955" s="574"/>
      <c r="M1955" s="575"/>
      <c r="N1955" s="575"/>
      <c r="O1955" s="576"/>
      <c r="P1955" s="576"/>
      <c r="Q1955" s="576"/>
      <c r="R1955" s="576"/>
      <c r="S1955" s="575"/>
      <c r="T1955" s="575"/>
      <c r="U1955" s="575"/>
      <c r="V1955" s="575"/>
      <c r="W1955" s="575"/>
      <c r="X1955" s="575"/>
      <c r="Y1955" s="577"/>
      <c r="Z1955" s="578"/>
      <c r="AA1955" s="579"/>
      <c r="AC1955" s="581"/>
      <c r="AD1955" s="581"/>
      <c r="AE1955" s="584"/>
      <c r="AF1955" s="584"/>
      <c r="AG1955" s="584"/>
      <c r="AH1955" s="584"/>
      <c r="AI1955" s="584"/>
      <c r="AJ1955" s="584"/>
      <c r="AK1955" s="584"/>
      <c r="AL1955" s="584"/>
      <c r="AM1955" s="584"/>
      <c r="AN1955" s="584"/>
      <c r="AO1955" s="584"/>
      <c r="AP1955" s="584"/>
      <c r="AQ1955" s="584"/>
      <c r="AR1955" s="584"/>
    </row>
    <row r="1956" ht="15.75" customHeight="1">
      <c r="A1956" s="570"/>
      <c r="B1956" s="7"/>
      <c r="C1956" s="585"/>
      <c r="D1956" s="572"/>
      <c r="E1956" s="575"/>
      <c r="F1956" s="575"/>
      <c r="G1956" s="579"/>
      <c r="H1956" s="586"/>
      <c r="I1956" s="573"/>
      <c r="J1956" s="574"/>
      <c r="K1956" s="574"/>
      <c r="L1956" s="574"/>
      <c r="M1956" s="575"/>
      <c r="N1956" s="575"/>
      <c r="O1956" s="576"/>
      <c r="P1956" s="576"/>
      <c r="Q1956" s="576"/>
      <c r="R1956" s="576"/>
      <c r="S1956" s="575"/>
      <c r="T1956" s="575"/>
      <c r="U1956" s="575"/>
      <c r="V1956" s="575"/>
      <c r="W1956" s="575"/>
      <c r="X1956" s="575"/>
      <c r="Y1956" s="577"/>
      <c r="Z1956" s="578"/>
      <c r="AA1956" s="579"/>
      <c r="AC1956" s="581"/>
      <c r="AD1956" s="581"/>
      <c r="AE1956" s="584"/>
      <c r="AF1956" s="584"/>
      <c r="AG1956" s="584"/>
      <c r="AH1956" s="584"/>
      <c r="AI1956" s="584"/>
      <c r="AJ1956" s="584"/>
      <c r="AK1956" s="584"/>
      <c r="AL1956" s="584"/>
      <c r="AM1956" s="584"/>
      <c r="AN1956" s="584"/>
      <c r="AO1956" s="584"/>
      <c r="AP1956" s="584"/>
      <c r="AQ1956" s="584"/>
      <c r="AR1956" s="584"/>
    </row>
    <row r="1957" ht="15.75" customHeight="1">
      <c r="A1957" s="570"/>
      <c r="B1957" s="7"/>
      <c r="C1957" s="585"/>
      <c r="D1957" s="572"/>
      <c r="E1957" s="575"/>
      <c r="F1957" s="575"/>
      <c r="G1957" s="579"/>
      <c r="H1957" s="586"/>
      <c r="I1957" s="573"/>
      <c r="J1957" s="574"/>
      <c r="K1957" s="574"/>
      <c r="L1957" s="574"/>
      <c r="M1957" s="575"/>
      <c r="N1957" s="575"/>
      <c r="O1957" s="576"/>
      <c r="P1957" s="576"/>
      <c r="Q1957" s="576"/>
      <c r="R1957" s="576"/>
      <c r="S1957" s="575"/>
      <c r="T1957" s="575"/>
      <c r="U1957" s="575"/>
      <c r="V1957" s="575"/>
      <c r="W1957" s="575"/>
      <c r="X1957" s="575"/>
      <c r="Y1957" s="577"/>
      <c r="Z1957" s="578"/>
      <c r="AA1957" s="579"/>
      <c r="AC1957" s="581"/>
      <c r="AD1957" s="581"/>
      <c r="AE1957" s="584"/>
      <c r="AF1957" s="584"/>
      <c r="AG1957" s="584"/>
      <c r="AH1957" s="584"/>
      <c r="AI1957" s="584"/>
      <c r="AJ1957" s="584"/>
      <c r="AK1957" s="584"/>
      <c r="AL1957" s="584"/>
      <c r="AM1957" s="584"/>
      <c r="AN1957" s="584"/>
      <c r="AO1957" s="584"/>
      <c r="AP1957" s="584"/>
      <c r="AQ1957" s="584"/>
      <c r="AR1957" s="584"/>
    </row>
    <row r="1958" ht="15.75" customHeight="1">
      <c r="A1958" s="570"/>
      <c r="B1958" s="7"/>
      <c r="C1958" s="585"/>
      <c r="D1958" s="572"/>
      <c r="E1958" s="575"/>
      <c r="F1958" s="575"/>
      <c r="G1958" s="579"/>
      <c r="H1958" s="586"/>
      <c r="I1958" s="573"/>
      <c r="J1958" s="574"/>
      <c r="K1958" s="574"/>
      <c r="L1958" s="574"/>
      <c r="M1958" s="575"/>
      <c r="N1958" s="575"/>
      <c r="O1958" s="576"/>
      <c r="P1958" s="576"/>
      <c r="Q1958" s="576"/>
      <c r="R1958" s="576"/>
      <c r="S1958" s="575"/>
      <c r="T1958" s="575"/>
      <c r="U1958" s="575"/>
      <c r="V1958" s="575"/>
      <c r="W1958" s="575"/>
      <c r="X1958" s="575"/>
      <c r="Y1958" s="577"/>
      <c r="Z1958" s="578"/>
      <c r="AA1958" s="579"/>
      <c r="AC1958" s="581"/>
      <c r="AD1958" s="581"/>
      <c r="AE1958" s="584"/>
      <c r="AF1958" s="584"/>
      <c r="AG1958" s="584"/>
      <c r="AH1958" s="584"/>
      <c r="AI1958" s="584"/>
      <c r="AJ1958" s="584"/>
      <c r="AK1958" s="584"/>
      <c r="AL1958" s="584"/>
      <c r="AM1958" s="584"/>
      <c r="AN1958" s="584"/>
      <c r="AO1958" s="584"/>
      <c r="AP1958" s="584"/>
      <c r="AQ1958" s="584"/>
      <c r="AR1958" s="584"/>
    </row>
    <row r="1959" ht="15.75" customHeight="1">
      <c r="A1959" s="570"/>
      <c r="B1959" s="7"/>
      <c r="C1959" s="585"/>
      <c r="D1959" s="572"/>
      <c r="E1959" s="575"/>
      <c r="F1959" s="575"/>
      <c r="G1959" s="579"/>
      <c r="H1959" s="586"/>
      <c r="I1959" s="573"/>
      <c r="J1959" s="574"/>
      <c r="K1959" s="574"/>
      <c r="L1959" s="574"/>
      <c r="M1959" s="575"/>
      <c r="N1959" s="575"/>
      <c r="O1959" s="576"/>
      <c r="P1959" s="576"/>
      <c r="Q1959" s="576"/>
      <c r="R1959" s="576"/>
      <c r="S1959" s="575"/>
      <c r="T1959" s="575"/>
      <c r="U1959" s="575"/>
      <c r="V1959" s="575"/>
      <c r="W1959" s="575"/>
      <c r="X1959" s="575"/>
      <c r="Y1959" s="577"/>
      <c r="Z1959" s="578"/>
      <c r="AA1959" s="579"/>
      <c r="AC1959" s="581"/>
      <c r="AD1959" s="581"/>
      <c r="AE1959" s="584"/>
      <c r="AF1959" s="584"/>
      <c r="AG1959" s="584"/>
      <c r="AH1959" s="584"/>
      <c r="AI1959" s="584"/>
      <c r="AJ1959" s="584"/>
      <c r="AK1959" s="584"/>
      <c r="AL1959" s="584"/>
      <c r="AM1959" s="584"/>
      <c r="AN1959" s="584"/>
      <c r="AO1959" s="584"/>
      <c r="AP1959" s="584"/>
      <c r="AQ1959" s="584"/>
      <c r="AR1959" s="584"/>
    </row>
    <row r="1960" ht="15.75" customHeight="1">
      <c r="A1960" s="570"/>
      <c r="B1960" s="7"/>
      <c r="C1960" s="585"/>
      <c r="D1960" s="572"/>
      <c r="E1960" s="575"/>
      <c r="F1960" s="575"/>
      <c r="G1960" s="579"/>
      <c r="H1960" s="586"/>
      <c r="I1960" s="573"/>
      <c r="J1960" s="574"/>
      <c r="K1960" s="574"/>
      <c r="L1960" s="574"/>
      <c r="M1960" s="575"/>
      <c r="N1960" s="575"/>
      <c r="O1960" s="576"/>
      <c r="P1960" s="576"/>
      <c r="Q1960" s="576"/>
      <c r="R1960" s="576"/>
      <c r="S1960" s="575"/>
      <c r="T1960" s="575"/>
      <c r="U1960" s="575"/>
      <c r="V1960" s="575"/>
      <c r="W1960" s="575"/>
      <c r="X1960" s="575"/>
      <c r="Y1960" s="577"/>
      <c r="Z1960" s="578"/>
      <c r="AA1960" s="579"/>
      <c r="AC1960" s="581"/>
      <c r="AD1960" s="581"/>
      <c r="AE1960" s="584"/>
      <c r="AF1960" s="584"/>
      <c r="AG1960" s="584"/>
      <c r="AH1960" s="584"/>
      <c r="AI1960" s="584"/>
      <c r="AJ1960" s="584"/>
      <c r="AK1960" s="584"/>
      <c r="AL1960" s="584"/>
      <c r="AM1960" s="584"/>
      <c r="AN1960" s="584"/>
      <c r="AO1960" s="584"/>
      <c r="AP1960" s="584"/>
      <c r="AQ1960" s="584"/>
      <c r="AR1960" s="584"/>
    </row>
    <row r="1961" ht="15.75" customHeight="1">
      <c r="A1961" s="570"/>
      <c r="B1961" s="7"/>
      <c r="C1961" s="585"/>
      <c r="D1961" s="572"/>
      <c r="E1961" s="575"/>
      <c r="F1961" s="575"/>
      <c r="G1961" s="579"/>
      <c r="H1961" s="586"/>
      <c r="I1961" s="573"/>
      <c r="J1961" s="574"/>
      <c r="K1961" s="574"/>
      <c r="L1961" s="574"/>
      <c r="M1961" s="575"/>
      <c r="N1961" s="575"/>
      <c r="O1961" s="576"/>
      <c r="P1961" s="576"/>
      <c r="Q1961" s="576"/>
      <c r="R1961" s="576"/>
      <c r="S1961" s="575"/>
      <c r="T1961" s="575"/>
      <c r="U1961" s="575"/>
      <c r="V1961" s="575"/>
      <c r="W1961" s="575"/>
      <c r="X1961" s="575"/>
      <c r="Y1961" s="577"/>
      <c r="Z1961" s="578"/>
      <c r="AA1961" s="579"/>
      <c r="AC1961" s="581"/>
      <c r="AD1961" s="581"/>
      <c r="AE1961" s="584"/>
      <c r="AF1961" s="584"/>
      <c r="AG1961" s="584"/>
      <c r="AH1961" s="584"/>
      <c r="AI1961" s="584"/>
      <c r="AJ1961" s="584"/>
      <c r="AK1961" s="584"/>
      <c r="AL1961" s="584"/>
      <c r="AM1961" s="584"/>
      <c r="AN1961" s="584"/>
      <c r="AO1961" s="584"/>
      <c r="AP1961" s="584"/>
      <c r="AQ1961" s="584"/>
      <c r="AR1961" s="584"/>
    </row>
    <row r="1962" ht="15.75" customHeight="1">
      <c r="A1962" s="570"/>
      <c r="B1962" s="7"/>
      <c r="C1962" s="585"/>
      <c r="D1962" s="572"/>
      <c r="E1962" s="575"/>
      <c r="F1962" s="575"/>
      <c r="G1962" s="579"/>
      <c r="H1962" s="586"/>
      <c r="I1962" s="573"/>
      <c r="J1962" s="574"/>
      <c r="K1962" s="574"/>
      <c r="L1962" s="574"/>
      <c r="M1962" s="575"/>
      <c r="N1962" s="575"/>
      <c r="O1962" s="576"/>
      <c r="P1962" s="576"/>
      <c r="Q1962" s="576"/>
      <c r="R1962" s="576"/>
      <c r="S1962" s="575"/>
      <c r="T1962" s="575"/>
      <c r="U1962" s="575"/>
      <c r="V1962" s="575"/>
      <c r="W1962" s="575"/>
      <c r="X1962" s="575"/>
      <c r="Y1962" s="577"/>
      <c r="Z1962" s="578"/>
      <c r="AA1962" s="579"/>
      <c r="AC1962" s="581"/>
      <c r="AD1962" s="581"/>
      <c r="AE1962" s="584"/>
      <c r="AF1962" s="584"/>
      <c r="AG1962" s="584"/>
      <c r="AH1962" s="584"/>
      <c r="AI1962" s="584"/>
      <c r="AJ1962" s="584"/>
      <c r="AK1962" s="584"/>
      <c r="AL1962" s="584"/>
      <c r="AM1962" s="584"/>
      <c r="AN1962" s="584"/>
      <c r="AO1962" s="584"/>
      <c r="AP1962" s="584"/>
      <c r="AQ1962" s="584"/>
      <c r="AR1962" s="584"/>
    </row>
    <row r="1963" ht="15.75" customHeight="1">
      <c r="A1963" s="570"/>
      <c r="B1963" s="7"/>
      <c r="C1963" s="585"/>
      <c r="D1963" s="572"/>
      <c r="E1963" s="575"/>
      <c r="F1963" s="575"/>
      <c r="G1963" s="579"/>
      <c r="H1963" s="586"/>
      <c r="I1963" s="573"/>
      <c r="J1963" s="574"/>
      <c r="K1963" s="574"/>
      <c r="L1963" s="574"/>
      <c r="M1963" s="575"/>
      <c r="N1963" s="575"/>
      <c r="O1963" s="576"/>
      <c r="P1963" s="576"/>
      <c r="Q1963" s="576"/>
      <c r="R1963" s="576"/>
      <c r="S1963" s="575"/>
      <c r="T1963" s="575"/>
      <c r="U1963" s="575"/>
      <c r="V1963" s="575"/>
      <c r="W1963" s="575"/>
      <c r="X1963" s="575"/>
      <c r="Y1963" s="577"/>
      <c r="Z1963" s="578"/>
      <c r="AA1963" s="579"/>
      <c r="AC1963" s="581"/>
      <c r="AD1963" s="581"/>
      <c r="AE1963" s="584"/>
      <c r="AF1963" s="584"/>
      <c r="AG1963" s="584"/>
      <c r="AH1963" s="584"/>
      <c r="AI1963" s="584"/>
      <c r="AJ1963" s="584"/>
      <c r="AK1963" s="584"/>
      <c r="AL1963" s="584"/>
      <c r="AM1963" s="584"/>
      <c r="AN1963" s="584"/>
      <c r="AO1963" s="584"/>
      <c r="AP1963" s="584"/>
      <c r="AQ1963" s="584"/>
      <c r="AR1963" s="584"/>
    </row>
    <row r="1964" ht="15.75" customHeight="1">
      <c r="A1964" s="570"/>
      <c r="B1964" s="7"/>
      <c r="C1964" s="585"/>
      <c r="D1964" s="572"/>
      <c r="E1964" s="575"/>
      <c r="F1964" s="575"/>
      <c r="G1964" s="579"/>
      <c r="H1964" s="586"/>
      <c r="I1964" s="573"/>
      <c r="J1964" s="574"/>
      <c r="K1964" s="574"/>
      <c r="L1964" s="574"/>
      <c r="M1964" s="575"/>
      <c r="N1964" s="575"/>
      <c r="O1964" s="576"/>
      <c r="P1964" s="576"/>
      <c r="Q1964" s="576"/>
      <c r="R1964" s="576"/>
      <c r="S1964" s="575"/>
      <c r="T1964" s="575"/>
      <c r="U1964" s="575"/>
      <c r="V1964" s="575"/>
      <c r="W1964" s="575"/>
      <c r="X1964" s="575"/>
      <c r="Y1964" s="577"/>
      <c r="Z1964" s="578"/>
      <c r="AA1964" s="579"/>
      <c r="AC1964" s="581"/>
      <c r="AD1964" s="581"/>
      <c r="AE1964" s="584"/>
      <c r="AF1964" s="584"/>
      <c r="AG1964" s="584"/>
      <c r="AH1964" s="584"/>
      <c r="AI1964" s="584"/>
      <c r="AJ1964" s="584"/>
      <c r="AK1964" s="584"/>
      <c r="AL1964" s="584"/>
      <c r="AM1964" s="584"/>
      <c r="AN1964" s="584"/>
      <c r="AO1964" s="584"/>
      <c r="AP1964" s="584"/>
      <c r="AQ1964" s="584"/>
      <c r="AR1964" s="584"/>
    </row>
    <row r="1965" ht="15.75" customHeight="1">
      <c r="A1965" s="570"/>
      <c r="B1965" s="7"/>
      <c r="C1965" s="585"/>
      <c r="D1965" s="572"/>
      <c r="E1965" s="575"/>
      <c r="F1965" s="575"/>
      <c r="G1965" s="579"/>
      <c r="H1965" s="586"/>
      <c r="I1965" s="573"/>
      <c r="J1965" s="574"/>
      <c r="K1965" s="574"/>
      <c r="L1965" s="574"/>
      <c r="M1965" s="575"/>
      <c r="N1965" s="575"/>
      <c r="O1965" s="576"/>
      <c r="P1965" s="576"/>
      <c r="Q1965" s="576"/>
      <c r="R1965" s="576"/>
      <c r="S1965" s="575"/>
      <c r="T1965" s="575"/>
      <c r="U1965" s="575"/>
      <c r="V1965" s="575"/>
      <c r="W1965" s="575"/>
      <c r="X1965" s="575"/>
      <c r="Y1965" s="577"/>
      <c r="Z1965" s="578"/>
      <c r="AA1965" s="579"/>
      <c r="AC1965" s="581"/>
      <c r="AD1965" s="581"/>
      <c r="AE1965" s="584"/>
      <c r="AF1965" s="584"/>
      <c r="AG1965" s="584"/>
      <c r="AH1965" s="584"/>
      <c r="AI1965" s="584"/>
      <c r="AJ1965" s="584"/>
      <c r="AK1965" s="584"/>
      <c r="AL1965" s="584"/>
      <c r="AM1965" s="584"/>
      <c r="AN1965" s="584"/>
      <c r="AO1965" s="584"/>
      <c r="AP1965" s="584"/>
      <c r="AQ1965" s="584"/>
      <c r="AR1965" s="584"/>
    </row>
    <row r="1966" ht="15.75" customHeight="1">
      <c r="A1966" s="570"/>
      <c r="B1966" s="7"/>
      <c r="C1966" s="585"/>
      <c r="D1966" s="572"/>
      <c r="E1966" s="575"/>
      <c r="F1966" s="575"/>
      <c r="G1966" s="579"/>
      <c r="H1966" s="586"/>
      <c r="I1966" s="573"/>
      <c r="J1966" s="574"/>
      <c r="K1966" s="574"/>
      <c r="L1966" s="574"/>
      <c r="M1966" s="575"/>
      <c r="N1966" s="575"/>
      <c r="O1966" s="576"/>
      <c r="P1966" s="576"/>
      <c r="Q1966" s="576"/>
      <c r="R1966" s="576"/>
      <c r="S1966" s="575"/>
      <c r="T1966" s="575"/>
      <c r="U1966" s="575"/>
      <c r="V1966" s="575"/>
      <c r="W1966" s="575"/>
      <c r="X1966" s="575"/>
      <c r="Y1966" s="577"/>
      <c r="Z1966" s="578"/>
      <c r="AA1966" s="579"/>
      <c r="AC1966" s="581"/>
      <c r="AD1966" s="581"/>
      <c r="AE1966" s="584"/>
      <c r="AF1966" s="584"/>
      <c r="AG1966" s="584"/>
      <c r="AH1966" s="584"/>
      <c r="AI1966" s="584"/>
      <c r="AJ1966" s="584"/>
      <c r="AK1966" s="584"/>
      <c r="AL1966" s="584"/>
      <c r="AM1966" s="584"/>
      <c r="AN1966" s="584"/>
      <c r="AO1966" s="584"/>
      <c r="AP1966" s="584"/>
      <c r="AQ1966" s="584"/>
      <c r="AR1966" s="584"/>
    </row>
    <row r="1967" ht="15.75" customHeight="1">
      <c r="A1967" s="570"/>
      <c r="B1967" s="7"/>
      <c r="C1967" s="585"/>
      <c r="D1967" s="572"/>
      <c r="E1967" s="575"/>
      <c r="F1967" s="575"/>
      <c r="G1967" s="579"/>
      <c r="H1967" s="586"/>
      <c r="I1967" s="573"/>
      <c r="J1967" s="574"/>
      <c r="K1967" s="574"/>
      <c r="L1967" s="574"/>
      <c r="M1967" s="575"/>
      <c r="N1967" s="575"/>
      <c r="O1967" s="576"/>
      <c r="P1967" s="576"/>
      <c r="Q1967" s="576"/>
      <c r="R1967" s="576"/>
      <c r="S1967" s="575"/>
      <c r="T1967" s="575"/>
      <c r="U1967" s="575"/>
      <c r="V1967" s="575"/>
      <c r="W1967" s="575"/>
      <c r="X1967" s="575"/>
      <c r="Y1967" s="577"/>
      <c r="Z1967" s="578"/>
      <c r="AA1967" s="579"/>
      <c r="AC1967" s="581"/>
      <c r="AD1967" s="581"/>
      <c r="AE1967" s="584"/>
      <c r="AF1967" s="584"/>
      <c r="AG1967" s="584"/>
      <c r="AH1967" s="584"/>
      <c r="AI1967" s="584"/>
      <c r="AJ1967" s="584"/>
      <c r="AK1967" s="584"/>
      <c r="AL1967" s="584"/>
      <c r="AM1967" s="584"/>
      <c r="AN1967" s="584"/>
      <c r="AO1967" s="584"/>
      <c r="AP1967" s="584"/>
      <c r="AQ1967" s="584"/>
      <c r="AR1967" s="584"/>
    </row>
    <row r="1968" ht="15.75" customHeight="1">
      <c r="A1968" s="570"/>
      <c r="B1968" s="7"/>
      <c r="C1968" s="585"/>
      <c r="D1968" s="572"/>
      <c r="E1968" s="575"/>
      <c r="F1968" s="575"/>
      <c r="G1968" s="579"/>
      <c r="H1968" s="586"/>
      <c r="I1968" s="573"/>
      <c r="J1968" s="574"/>
      <c r="K1968" s="574"/>
      <c r="L1968" s="574"/>
      <c r="M1968" s="575"/>
      <c r="N1968" s="575"/>
      <c r="O1968" s="576"/>
      <c r="P1968" s="576"/>
      <c r="Q1968" s="576"/>
      <c r="R1968" s="576"/>
      <c r="S1968" s="575"/>
      <c r="T1968" s="575"/>
      <c r="U1968" s="575"/>
      <c r="V1968" s="575"/>
      <c r="W1968" s="575"/>
      <c r="X1968" s="575"/>
      <c r="Y1968" s="577"/>
      <c r="Z1968" s="578"/>
      <c r="AA1968" s="579"/>
      <c r="AC1968" s="581"/>
      <c r="AD1968" s="581"/>
      <c r="AE1968" s="584"/>
      <c r="AF1968" s="584"/>
      <c r="AG1968" s="584"/>
      <c r="AH1968" s="584"/>
      <c r="AI1968" s="584"/>
      <c r="AJ1968" s="584"/>
      <c r="AK1968" s="584"/>
      <c r="AL1968" s="584"/>
      <c r="AM1968" s="584"/>
      <c r="AN1968" s="584"/>
      <c r="AO1968" s="584"/>
      <c r="AP1968" s="584"/>
      <c r="AQ1968" s="584"/>
      <c r="AR1968" s="584"/>
    </row>
    <row r="1969" ht="15.75" customHeight="1">
      <c r="A1969" s="570"/>
      <c r="B1969" s="7"/>
      <c r="C1969" s="585"/>
      <c r="D1969" s="572"/>
      <c r="E1969" s="575"/>
      <c r="F1969" s="575"/>
      <c r="G1969" s="579"/>
      <c r="H1969" s="586"/>
      <c r="I1969" s="573"/>
      <c r="J1969" s="574"/>
      <c r="K1969" s="574"/>
      <c r="L1969" s="574"/>
      <c r="M1969" s="575"/>
      <c r="N1969" s="575"/>
      <c r="O1969" s="576"/>
      <c r="P1969" s="576"/>
      <c r="Q1969" s="576"/>
      <c r="R1969" s="576"/>
      <c r="S1969" s="575"/>
      <c r="T1969" s="575"/>
      <c r="U1969" s="575"/>
      <c r="V1969" s="575"/>
      <c r="W1969" s="575"/>
      <c r="X1969" s="575"/>
      <c r="Y1969" s="577"/>
      <c r="Z1969" s="578"/>
      <c r="AA1969" s="579"/>
      <c r="AC1969" s="581"/>
      <c r="AD1969" s="581"/>
      <c r="AE1969" s="584"/>
      <c r="AF1969" s="584"/>
      <c r="AG1969" s="584"/>
      <c r="AH1969" s="584"/>
      <c r="AI1969" s="584"/>
      <c r="AJ1969" s="584"/>
      <c r="AK1969" s="584"/>
      <c r="AL1969" s="584"/>
      <c r="AM1969" s="584"/>
      <c r="AN1969" s="584"/>
      <c r="AO1969" s="584"/>
      <c r="AP1969" s="584"/>
      <c r="AQ1969" s="584"/>
      <c r="AR1969" s="584"/>
    </row>
    <row r="1970" ht="15.75" customHeight="1">
      <c r="A1970" s="570"/>
      <c r="B1970" s="7"/>
      <c r="C1970" s="585"/>
      <c r="D1970" s="572"/>
      <c r="E1970" s="575"/>
      <c r="F1970" s="575"/>
      <c r="G1970" s="579"/>
      <c r="H1970" s="586"/>
      <c r="I1970" s="573"/>
      <c r="J1970" s="574"/>
      <c r="K1970" s="574"/>
      <c r="L1970" s="574"/>
      <c r="M1970" s="575"/>
      <c r="N1970" s="575"/>
      <c r="O1970" s="576"/>
      <c r="P1970" s="576"/>
      <c r="Q1970" s="576"/>
      <c r="R1970" s="576"/>
      <c r="S1970" s="575"/>
      <c r="T1970" s="575"/>
      <c r="U1970" s="575"/>
      <c r="V1970" s="575"/>
      <c r="W1970" s="575"/>
      <c r="X1970" s="575"/>
      <c r="Y1970" s="577"/>
      <c r="Z1970" s="578"/>
      <c r="AA1970" s="579"/>
      <c r="AC1970" s="581"/>
      <c r="AD1970" s="581"/>
      <c r="AE1970" s="584"/>
      <c r="AF1970" s="584"/>
      <c r="AG1970" s="584"/>
      <c r="AH1970" s="584"/>
      <c r="AI1970" s="584"/>
      <c r="AJ1970" s="584"/>
      <c r="AK1970" s="584"/>
      <c r="AL1970" s="584"/>
      <c r="AM1970" s="584"/>
      <c r="AN1970" s="584"/>
      <c r="AO1970" s="584"/>
      <c r="AP1970" s="584"/>
      <c r="AQ1970" s="584"/>
      <c r="AR1970" s="584"/>
    </row>
    <row r="1971" ht="15.75" customHeight="1">
      <c r="A1971" s="570"/>
      <c r="B1971" s="7"/>
      <c r="C1971" s="585"/>
      <c r="D1971" s="572"/>
      <c r="E1971" s="575"/>
      <c r="F1971" s="575"/>
      <c r="G1971" s="579"/>
      <c r="H1971" s="586"/>
      <c r="I1971" s="573"/>
      <c r="J1971" s="574"/>
      <c r="K1971" s="574"/>
      <c r="L1971" s="574"/>
      <c r="M1971" s="575"/>
      <c r="N1971" s="575"/>
      <c r="O1971" s="576"/>
      <c r="P1971" s="576"/>
      <c r="Q1971" s="576"/>
      <c r="R1971" s="576"/>
      <c r="S1971" s="575"/>
      <c r="T1971" s="575"/>
      <c r="U1971" s="575"/>
      <c r="V1971" s="575"/>
      <c r="W1971" s="575"/>
      <c r="X1971" s="575"/>
      <c r="Y1971" s="577"/>
      <c r="Z1971" s="578"/>
      <c r="AA1971" s="579"/>
      <c r="AC1971" s="581"/>
      <c r="AD1971" s="581"/>
      <c r="AE1971" s="584"/>
      <c r="AF1971" s="584"/>
      <c r="AG1971" s="584"/>
      <c r="AH1971" s="584"/>
      <c r="AI1971" s="584"/>
      <c r="AJ1971" s="584"/>
      <c r="AK1971" s="584"/>
      <c r="AL1971" s="584"/>
      <c r="AM1971" s="584"/>
      <c r="AN1971" s="584"/>
      <c r="AO1971" s="584"/>
      <c r="AP1971" s="584"/>
      <c r="AQ1971" s="584"/>
      <c r="AR1971" s="584"/>
    </row>
    <row r="1972" ht="15.75" customHeight="1">
      <c r="A1972" s="570"/>
      <c r="B1972" s="7"/>
      <c r="C1972" s="585"/>
      <c r="D1972" s="572"/>
      <c r="E1972" s="575"/>
      <c r="F1972" s="575"/>
      <c r="G1972" s="579"/>
      <c r="H1972" s="586"/>
      <c r="I1972" s="573"/>
      <c r="J1972" s="574"/>
      <c r="K1972" s="574"/>
      <c r="L1972" s="574"/>
      <c r="M1972" s="575"/>
      <c r="N1972" s="575"/>
      <c r="O1972" s="576"/>
      <c r="P1972" s="576"/>
      <c r="Q1972" s="576"/>
      <c r="R1972" s="576"/>
      <c r="S1972" s="575"/>
      <c r="T1972" s="575"/>
      <c r="U1972" s="575"/>
      <c r="V1972" s="575"/>
      <c r="W1972" s="575"/>
      <c r="X1972" s="575"/>
      <c r="Y1972" s="577"/>
      <c r="Z1972" s="578"/>
      <c r="AA1972" s="579"/>
      <c r="AC1972" s="581"/>
      <c r="AD1972" s="581"/>
      <c r="AE1972" s="584"/>
      <c r="AF1972" s="584"/>
      <c r="AG1972" s="584"/>
      <c r="AH1972" s="584"/>
      <c r="AI1972" s="584"/>
      <c r="AJ1972" s="584"/>
      <c r="AK1972" s="584"/>
      <c r="AL1972" s="584"/>
      <c r="AM1972" s="584"/>
      <c r="AN1972" s="584"/>
      <c r="AO1972" s="584"/>
      <c r="AP1972" s="584"/>
      <c r="AQ1972" s="584"/>
      <c r="AR1972" s="584"/>
    </row>
    <row r="1973" ht="15.75" customHeight="1">
      <c r="A1973" s="570"/>
      <c r="B1973" s="7"/>
      <c r="C1973" s="585"/>
      <c r="D1973" s="572"/>
      <c r="E1973" s="575"/>
      <c r="F1973" s="575"/>
      <c r="G1973" s="579"/>
      <c r="H1973" s="586"/>
      <c r="I1973" s="573"/>
      <c r="J1973" s="574"/>
      <c r="K1973" s="574"/>
      <c r="L1973" s="574"/>
      <c r="M1973" s="575"/>
      <c r="N1973" s="575"/>
      <c r="O1973" s="576"/>
      <c r="P1973" s="576"/>
      <c r="Q1973" s="576"/>
      <c r="R1973" s="576"/>
      <c r="S1973" s="575"/>
      <c r="T1973" s="575"/>
      <c r="U1973" s="575"/>
      <c r="V1973" s="575"/>
      <c r="W1973" s="575"/>
      <c r="X1973" s="575"/>
      <c r="Y1973" s="577"/>
      <c r="Z1973" s="578"/>
      <c r="AA1973" s="579"/>
      <c r="AC1973" s="581"/>
      <c r="AD1973" s="581"/>
      <c r="AE1973" s="584"/>
      <c r="AF1973" s="584"/>
      <c r="AG1973" s="584"/>
      <c r="AH1973" s="584"/>
      <c r="AI1973" s="584"/>
      <c r="AJ1973" s="584"/>
      <c r="AK1973" s="584"/>
      <c r="AL1973" s="584"/>
      <c r="AM1973" s="584"/>
      <c r="AN1973" s="584"/>
      <c r="AO1973" s="584"/>
      <c r="AP1973" s="584"/>
      <c r="AQ1973" s="584"/>
      <c r="AR1973" s="584"/>
    </row>
    <row r="1974" ht="15.75" customHeight="1">
      <c r="A1974" s="570"/>
      <c r="B1974" s="7"/>
      <c r="C1974" s="585"/>
      <c r="D1974" s="572"/>
      <c r="E1974" s="575"/>
      <c r="F1974" s="575"/>
      <c r="G1974" s="579"/>
      <c r="H1974" s="586"/>
      <c r="I1974" s="573"/>
      <c r="J1974" s="574"/>
      <c r="K1974" s="574"/>
      <c r="L1974" s="574"/>
      <c r="M1974" s="575"/>
      <c r="N1974" s="575"/>
      <c r="O1974" s="576"/>
      <c r="P1974" s="576"/>
      <c r="Q1974" s="576"/>
      <c r="R1974" s="576"/>
      <c r="S1974" s="575"/>
      <c r="T1974" s="575"/>
      <c r="U1974" s="575"/>
      <c r="V1974" s="575"/>
      <c r="W1974" s="575"/>
      <c r="X1974" s="575"/>
      <c r="Y1974" s="577"/>
      <c r="Z1974" s="578"/>
      <c r="AA1974" s="579"/>
      <c r="AC1974" s="581"/>
      <c r="AD1974" s="581"/>
      <c r="AE1974" s="584"/>
      <c r="AF1974" s="584"/>
      <c r="AG1974" s="584"/>
      <c r="AH1974" s="584"/>
      <c r="AI1974" s="584"/>
      <c r="AJ1974" s="584"/>
      <c r="AK1974" s="584"/>
      <c r="AL1974" s="584"/>
      <c r="AM1974" s="584"/>
      <c r="AN1974" s="584"/>
      <c r="AO1974" s="584"/>
      <c r="AP1974" s="584"/>
      <c r="AQ1974" s="584"/>
      <c r="AR1974" s="584"/>
    </row>
    <row r="1975" ht="15.75" customHeight="1">
      <c r="A1975" s="570"/>
      <c r="B1975" s="7"/>
      <c r="C1975" s="585"/>
      <c r="D1975" s="572"/>
      <c r="E1975" s="575"/>
      <c r="F1975" s="575"/>
      <c r="G1975" s="579"/>
      <c r="H1975" s="586"/>
      <c r="I1975" s="573"/>
      <c r="J1975" s="574"/>
      <c r="K1975" s="574"/>
      <c r="L1975" s="574"/>
      <c r="M1975" s="575"/>
      <c r="N1975" s="575"/>
      <c r="O1975" s="576"/>
      <c r="P1975" s="576"/>
      <c r="Q1975" s="576"/>
      <c r="R1975" s="576"/>
      <c r="S1975" s="575"/>
      <c r="T1975" s="575"/>
      <c r="U1975" s="575"/>
      <c r="V1975" s="575"/>
      <c r="W1975" s="575"/>
      <c r="X1975" s="575"/>
      <c r="Y1975" s="577"/>
      <c r="Z1975" s="578"/>
      <c r="AA1975" s="579"/>
      <c r="AC1975" s="581"/>
      <c r="AD1975" s="581"/>
      <c r="AE1975" s="584"/>
      <c r="AF1975" s="584"/>
      <c r="AG1975" s="584"/>
      <c r="AH1975" s="584"/>
      <c r="AI1975" s="584"/>
      <c r="AJ1975" s="584"/>
      <c r="AK1975" s="584"/>
      <c r="AL1975" s="584"/>
      <c r="AM1975" s="584"/>
      <c r="AN1975" s="584"/>
      <c r="AO1975" s="584"/>
      <c r="AP1975" s="584"/>
      <c r="AQ1975" s="584"/>
      <c r="AR1975" s="584"/>
    </row>
    <row r="1976" ht="15.75" customHeight="1">
      <c r="A1976" s="570"/>
      <c r="B1976" s="7"/>
      <c r="C1976" s="585"/>
      <c r="D1976" s="572"/>
      <c r="E1976" s="575"/>
      <c r="F1976" s="575"/>
      <c r="G1976" s="579"/>
      <c r="H1976" s="586"/>
      <c r="I1976" s="573"/>
      <c r="J1976" s="574"/>
      <c r="K1976" s="574"/>
      <c r="L1976" s="574"/>
      <c r="M1976" s="575"/>
      <c r="N1976" s="575"/>
      <c r="O1976" s="576"/>
      <c r="P1976" s="576"/>
      <c r="Q1976" s="576"/>
      <c r="R1976" s="576"/>
      <c r="S1976" s="575"/>
      <c r="T1976" s="575"/>
      <c r="U1976" s="575"/>
      <c r="V1976" s="575"/>
      <c r="W1976" s="575"/>
      <c r="X1976" s="575"/>
      <c r="Y1976" s="577"/>
      <c r="Z1976" s="578"/>
      <c r="AA1976" s="579"/>
      <c r="AC1976" s="581"/>
      <c r="AD1976" s="581"/>
      <c r="AE1976" s="584"/>
      <c r="AF1976" s="584"/>
      <c r="AG1976" s="584"/>
      <c r="AH1976" s="584"/>
      <c r="AI1976" s="584"/>
      <c r="AJ1976" s="584"/>
      <c r="AK1976" s="584"/>
      <c r="AL1976" s="584"/>
      <c r="AM1976" s="584"/>
      <c r="AN1976" s="584"/>
      <c r="AO1976" s="584"/>
      <c r="AP1976" s="584"/>
      <c r="AQ1976" s="584"/>
      <c r="AR1976" s="584"/>
    </row>
    <row r="1977" ht="15.75" customHeight="1">
      <c r="A1977" s="570"/>
      <c r="B1977" s="7"/>
      <c r="C1977" s="585"/>
      <c r="D1977" s="572"/>
      <c r="E1977" s="575"/>
      <c r="F1977" s="575"/>
      <c r="G1977" s="579"/>
      <c r="H1977" s="586"/>
      <c r="I1977" s="573"/>
      <c r="J1977" s="574"/>
      <c r="K1977" s="574"/>
      <c r="L1977" s="574"/>
      <c r="M1977" s="575"/>
      <c r="N1977" s="575"/>
      <c r="O1977" s="576"/>
      <c r="P1977" s="576"/>
      <c r="Q1977" s="576"/>
      <c r="R1977" s="576"/>
      <c r="S1977" s="575"/>
      <c r="T1977" s="575"/>
      <c r="U1977" s="575"/>
      <c r="V1977" s="575"/>
      <c r="W1977" s="575"/>
      <c r="X1977" s="575"/>
      <c r="Y1977" s="577"/>
      <c r="Z1977" s="578"/>
      <c r="AA1977" s="579"/>
      <c r="AC1977" s="581"/>
      <c r="AD1977" s="581"/>
      <c r="AE1977" s="584"/>
      <c r="AF1977" s="584"/>
      <c r="AG1977" s="584"/>
      <c r="AH1977" s="584"/>
      <c r="AI1977" s="584"/>
      <c r="AJ1977" s="584"/>
      <c r="AK1977" s="584"/>
      <c r="AL1977" s="584"/>
      <c r="AM1977" s="584"/>
      <c r="AN1977" s="584"/>
      <c r="AO1977" s="584"/>
      <c r="AP1977" s="584"/>
      <c r="AQ1977" s="584"/>
      <c r="AR1977" s="584"/>
    </row>
    <row r="1978" ht="15.75" customHeight="1">
      <c r="A1978" s="570"/>
      <c r="B1978" s="7"/>
      <c r="C1978" s="585"/>
      <c r="D1978" s="572"/>
      <c r="E1978" s="575"/>
      <c r="F1978" s="575"/>
      <c r="G1978" s="579"/>
      <c r="H1978" s="586"/>
      <c r="I1978" s="573"/>
      <c r="J1978" s="574"/>
      <c r="K1978" s="574"/>
      <c r="L1978" s="574"/>
      <c r="M1978" s="575"/>
      <c r="N1978" s="575"/>
      <c r="O1978" s="576"/>
      <c r="P1978" s="576"/>
      <c r="Q1978" s="576"/>
      <c r="R1978" s="576"/>
      <c r="S1978" s="575"/>
      <c r="T1978" s="575"/>
      <c r="U1978" s="575"/>
      <c r="V1978" s="575"/>
      <c r="W1978" s="575"/>
      <c r="X1978" s="575"/>
      <c r="Y1978" s="577"/>
      <c r="Z1978" s="578"/>
      <c r="AA1978" s="579"/>
      <c r="AC1978" s="581"/>
      <c r="AD1978" s="581"/>
      <c r="AE1978" s="584"/>
      <c r="AF1978" s="584"/>
      <c r="AG1978" s="584"/>
      <c r="AH1978" s="584"/>
      <c r="AI1978" s="584"/>
      <c r="AJ1978" s="584"/>
      <c r="AK1978" s="584"/>
      <c r="AL1978" s="584"/>
      <c r="AM1978" s="584"/>
      <c r="AN1978" s="584"/>
      <c r="AO1978" s="584"/>
      <c r="AP1978" s="584"/>
      <c r="AQ1978" s="584"/>
      <c r="AR1978" s="584"/>
    </row>
    <row r="1979" ht="15.75" customHeight="1">
      <c r="A1979" s="570"/>
      <c r="B1979" s="7"/>
      <c r="C1979" s="585"/>
      <c r="D1979" s="572"/>
      <c r="E1979" s="575"/>
      <c r="F1979" s="575"/>
      <c r="G1979" s="579"/>
      <c r="H1979" s="586"/>
      <c r="I1979" s="573"/>
      <c r="J1979" s="574"/>
      <c r="K1979" s="574"/>
      <c r="L1979" s="574"/>
      <c r="M1979" s="575"/>
      <c r="N1979" s="575"/>
      <c r="O1979" s="576"/>
      <c r="P1979" s="576"/>
      <c r="Q1979" s="576"/>
      <c r="R1979" s="576"/>
      <c r="S1979" s="575"/>
      <c r="T1979" s="575"/>
      <c r="U1979" s="575"/>
      <c r="V1979" s="575"/>
      <c r="W1979" s="575"/>
      <c r="X1979" s="575"/>
      <c r="Y1979" s="577"/>
      <c r="Z1979" s="578"/>
      <c r="AA1979" s="579"/>
      <c r="AC1979" s="581"/>
      <c r="AD1979" s="581"/>
      <c r="AE1979" s="584"/>
      <c r="AF1979" s="584"/>
      <c r="AG1979" s="584"/>
      <c r="AH1979" s="584"/>
      <c r="AI1979" s="584"/>
      <c r="AJ1979" s="584"/>
      <c r="AK1979" s="584"/>
      <c r="AL1979" s="584"/>
      <c r="AM1979" s="584"/>
      <c r="AN1979" s="584"/>
      <c r="AO1979" s="584"/>
      <c r="AP1979" s="584"/>
      <c r="AQ1979" s="584"/>
      <c r="AR1979" s="584"/>
    </row>
    <row r="1980" ht="15.75" customHeight="1">
      <c r="A1980" s="570"/>
      <c r="B1980" s="7"/>
      <c r="C1980" s="585"/>
      <c r="D1980" s="572"/>
      <c r="E1980" s="575"/>
      <c r="F1980" s="575"/>
      <c r="G1980" s="579"/>
      <c r="H1980" s="586"/>
      <c r="I1980" s="573"/>
      <c r="J1980" s="574"/>
      <c r="K1980" s="574"/>
      <c r="L1980" s="574"/>
      <c r="M1980" s="575"/>
      <c r="N1980" s="575"/>
      <c r="O1980" s="576"/>
      <c r="P1980" s="576"/>
      <c r="Q1980" s="576"/>
      <c r="R1980" s="576"/>
      <c r="S1980" s="575"/>
      <c r="T1980" s="575"/>
      <c r="U1980" s="575"/>
      <c r="V1980" s="575"/>
      <c r="W1980" s="575"/>
      <c r="X1980" s="575"/>
      <c r="Y1980" s="577"/>
      <c r="Z1980" s="578"/>
      <c r="AA1980" s="579"/>
      <c r="AC1980" s="581"/>
      <c r="AD1980" s="581"/>
      <c r="AE1980" s="584"/>
      <c r="AF1980" s="584"/>
      <c r="AG1980" s="584"/>
      <c r="AH1980" s="584"/>
      <c r="AI1980" s="584"/>
      <c r="AJ1980" s="584"/>
      <c r="AK1980" s="584"/>
      <c r="AL1980" s="584"/>
      <c r="AM1980" s="584"/>
      <c r="AN1980" s="584"/>
      <c r="AO1980" s="584"/>
      <c r="AP1980" s="584"/>
      <c r="AQ1980" s="584"/>
      <c r="AR1980" s="584"/>
    </row>
    <row r="1981" ht="15.75" customHeight="1">
      <c r="A1981" s="570"/>
      <c r="B1981" s="7"/>
      <c r="C1981" s="585"/>
      <c r="D1981" s="572"/>
      <c r="E1981" s="575"/>
      <c r="F1981" s="575"/>
      <c r="G1981" s="579"/>
      <c r="H1981" s="586"/>
      <c r="I1981" s="573"/>
      <c r="J1981" s="574"/>
      <c r="K1981" s="574"/>
      <c r="L1981" s="574"/>
      <c r="M1981" s="575"/>
      <c r="N1981" s="575"/>
      <c r="O1981" s="576"/>
      <c r="P1981" s="576"/>
      <c r="Q1981" s="576"/>
      <c r="R1981" s="576"/>
      <c r="S1981" s="575"/>
      <c r="T1981" s="575"/>
      <c r="U1981" s="575"/>
      <c r="V1981" s="575"/>
      <c r="W1981" s="575"/>
      <c r="X1981" s="575"/>
      <c r="Y1981" s="577"/>
      <c r="Z1981" s="578"/>
      <c r="AA1981" s="579"/>
      <c r="AC1981" s="581"/>
      <c r="AD1981" s="581"/>
      <c r="AE1981" s="584"/>
      <c r="AF1981" s="584"/>
      <c r="AG1981" s="584"/>
      <c r="AH1981" s="584"/>
      <c r="AI1981" s="584"/>
      <c r="AJ1981" s="584"/>
      <c r="AK1981" s="584"/>
      <c r="AL1981" s="584"/>
      <c r="AM1981" s="584"/>
      <c r="AN1981" s="584"/>
      <c r="AO1981" s="584"/>
      <c r="AP1981" s="584"/>
      <c r="AQ1981" s="584"/>
      <c r="AR1981" s="584"/>
    </row>
    <row r="1982" ht="15.75" customHeight="1">
      <c r="A1982" s="570"/>
      <c r="B1982" s="7"/>
      <c r="C1982" s="585"/>
      <c r="D1982" s="572"/>
      <c r="E1982" s="575"/>
      <c r="F1982" s="575"/>
      <c r="G1982" s="579"/>
      <c r="H1982" s="586"/>
      <c r="I1982" s="573"/>
      <c r="J1982" s="574"/>
      <c r="K1982" s="574"/>
      <c r="L1982" s="574"/>
      <c r="M1982" s="575"/>
      <c r="N1982" s="575"/>
      <c r="O1982" s="576"/>
      <c r="P1982" s="576"/>
      <c r="Q1982" s="576"/>
      <c r="R1982" s="576"/>
      <c r="S1982" s="575"/>
      <c r="T1982" s="575"/>
      <c r="U1982" s="575"/>
      <c r="V1982" s="575"/>
      <c r="W1982" s="575"/>
      <c r="X1982" s="575"/>
      <c r="Y1982" s="577"/>
      <c r="Z1982" s="578"/>
      <c r="AA1982" s="579"/>
      <c r="AC1982" s="581"/>
      <c r="AD1982" s="581"/>
      <c r="AE1982" s="584"/>
      <c r="AF1982" s="584"/>
      <c r="AG1982" s="584"/>
      <c r="AH1982" s="584"/>
      <c r="AI1982" s="584"/>
      <c r="AJ1982" s="584"/>
      <c r="AK1982" s="584"/>
      <c r="AL1982" s="584"/>
      <c r="AM1982" s="584"/>
      <c r="AN1982" s="584"/>
      <c r="AO1982" s="584"/>
      <c r="AP1982" s="584"/>
      <c r="AQ1982" s="584"/>
      <c r="AR1982" s="584"/>
    </row>
    <row r="1983" ht="15.75" customHeight="1">
      <c r="A1983" s="570"/>
      <c r="B1983" s="7"/>
      <c r="C1983" s="585"/>
      <c r="D1983" s="572"/>
      <c r="E1983" s="575"/>
      <c r="F1983" s="575"/>
      <c r="G1983" s="579"/>
      <c r="H1983" s="586"/>
      <c r="I1983" s="573"/>
      <c r="J1983" s="574"/>
      <c r="K1983" s="574"/>
      <c r="L1983" s="574"/>
      <c r="M1983" s="575"/>
      <c r="N1983" s="575"/>
      <c r="O1983" s="576"/>
      <c r="P1983" s="576"/>
      <c r="Q1983" s="576"/>
      <c r="R1983" s="576"/>
      <c r="S1983" s="575"/>
      <c r="T1983" s="575"/>
      <c r="U1983" s="575"/>
      <c r="V1983" s="575"/>
      <c r="W1983" s="575"/>
      <c r="X1983" s="575"/>
      <c r="Y1983" s="577"/>
      <c r="Z1983" s="578"/>
      <c r="AA1983" s="579"/>
      <c r="AC1983" s="581"/>
      <c r="AD1983" s="581"/>
      <c r="AE1983" s="584"/>
      <c r="AF1983" s="584"/>
      <c r="AG1983" s="584"/>
      <c r="AH1983" s="584"/>
      <c r="AI1983" s="584"/>
      <c r="AJ1983" s="584"/>
      <c r="AK1983" s="584"/>
      <c r="AL1983" s="584"/>
      <c r="AM1983" s="584"/>
      <c r="AN1983" s="584"/>
      <c r="AO1983" s="584"/>
      <c r="AP1983" s="584"/>
      <c r="AQ1983" s="584"/>
      <c r="AR1983" s="584"/>
    </row>
    <row r="1984" ht="15.75" customHeight="1">
      <c r="A1984" s="570"/>
      <c r="B1984" s="7"/>
      <c r="C1984" s="585"/>
      <c r="D1984" s="572"/>
      <c r="E1984" s="575"/>
      <c r="F1984" s="575"/>
      <c r="G1984" s="579"/>
      <c r="H1984" s="586"/>
      <c r="I1984" s="573"/>
      <c r="J1984" s="574"/>
      <c r="K1984" s="574"/>
      <c r="L1984" s="574"/>
      <c r="M1984" s="575"/>
      <c r="N1984" s="575"/>
      <c r="O1984" s="576"/>
      <c r="P1984" s="576"/>
      <c r="Q1984" s="576"/>
      <c r="R1984" s="576"/>
      <c r="S1984" s="575"/>
      <c r="T1984" s="575"/>
      <c r="U1984" s="575"/>
      <c r="V1984" s="575"/>
      <c r="W1984" s="575"/>
      <c r="X1984" s="575"/>
      <c r="Y1984" s="577"/>
      <c r="Z1984" s="578"/>
      <c r="AA1984" s="579"/>
      <c r="AC1984" s="581"/>
      <c r="AD1984" s="581"/>
      <c r="AE1984" s="584"/>
      <c r="AF1984" s="584"/>
      <c r="AG1984" s="584"/>
      <c r="AH1984" s="584"/>
      <c r="AI1984" s="584"/>
      <c r="AJ1984" s="584"/>
      <c r="AK1984" s="584"/>
      <c r="AL1984" s="584"/>
      <c r="AM1984" s="584"/>
      <c r="AN1984" s="584"/>
      <c r="AO1984" s="584"/>
      <c r="AP1984" s="584"/>
      <c r="AQ1984" s="584"/>
      <c r="AR1984" s="584"/>
    </row>
    <row r="1985" ht="15.75" customHeight="1">
      <c r="A1985" s="570"/>
      <c r="B1985" s="7"/>
      <c r="C1985" s="585"/>
      <c r="D1985" s="572"/>
      <c r="E1985" s="575"/>
      <c r="F1985" s="575"/>
      <c r="G1985" s="579"/>
      <c r="H1985" s="586"/>
      <c r="I1985" s="573"/>
      <c r="J1985" s="574"/>
      <c r="K1985" s="574"/>
      <c r="L1985" s="574"/>
      <c r="M1985" s="575"/>
      <c r="N1985" s="575"/>
      <c r="O1985" s="576"/>
      <c r="P1985" s="576"/>
      <c r="Q1985" s="576"/>
      <c r="R1985" s="576"/>
      <c r="S1985" s="575"/>
      <c r="T1985" s="575"/>
      <c r="U1985" s="575"/>
      <c r="V1985" s="575"/>
      <c r="W1985" s="575"/>
      <c r="X1985" s="575"/>
      <c r="Y1985" s="577"/>
      <c r="Z1985" s="578"/>
      <c r="AA1985" s="579"/>
      <c r="AC1985" s="581"/>
      <c r="AD1985" s="581"/>
      <c r="AE1985" s="584"/>
      <c r="AF1985" s="584"/>
      <c r="AG1985" s="584"/>
      <c r="AH1985" s="584"/>
      <c r="AI1985" s="584"/>
      <c r="AJ1985" s="584"/>
      <c r="AK1985" s="584"/>
      <c r="AL1985" s="584"/>
      <c r="AM1985" s="584"/>
      <c r="AN1985" s="584"/>
      <c r="AO1985" s="584"/>
      <c r="AP1985" s="584"/>
      <c r="AQ1985" s="584"/>
      <c r="AR1985" s="584"/>
    </row>
    <row r="1986" ht="15.75" customHeight="1">
      <c r="A1986" s="570"/>
      <c r="B1986" s="7"/>
      <c r="C1986" s="585"/>
      <c r="D1986" s="572"/>
      <c r="E1986" s="575"/>
      <c r="F1986" s="575"/>
      <c r="G1986" s="579"/>
      <c r="H1986" s="586"/>
      <c r="I1986" s="573"/>
      <c r="J1986" s="574"/>
      <c r="K1986" s="574"/>
      <c r="L1986" s="574"/>
      <c r="M1986" s="575"/>
      <c r="N1986" s="575"/>
      <c r="O1986" s="576"/>
      <c r="P1986" s="576"/>
      <c r="Q1986" s="576"/>
      <c r="R1986" s="576"/>
      <c r="S1986" s="575"/>
      <c r="T1986" s="575"/>
      <c r="U1986" s="575"/>
      <c r="V1986" s="575"/>
      <c r="W1986" s="575"/>
      <c r="X1986" s="575"/>
      <c r="Y1986" s="577"/>
      <c r="Z1986" s="578"/>
      <c r="AA1986" s="579"/>
      <c r="AC1986" s="581"/>
      <c r="AD1986" s="581"/>
      <c r="AE1986" s="584"/>
      <c r="AF1986" s="584"/>
      <c r="AG1986" s="584"/>
      <c r="AH1986" s="584"/>
      <c r="AI1986" s="584"/>
      <c r="AJ1986" s="584"/>
      <c r="AK1986" s="584"/>
      <c r="AL1986" s="584"/>
      <c r="AM1986" s="584"/>
      <c r="AN1986" s="584"/>
      <c r="AO1986" s="584"/>
      <c r="AP1986" s="584"/>
      <c r="AQ1986" s="584"/>
      <c r="AR1986" s="584"/>
    </row>
    <row r="1987" ht="15.75" customHeight="1">
      <c r="A1987" s="570"/>
      <c r="B1987" s="7"/>
      <c r="C1987" s="585"/>
      <c r="D1987" s="572"/>
      <c r="E1987" s="575"/>
      <c r="F1987" s="575"/>
      <c r="G1987" s="579"/>
      <c r="H1987" s="586"/>
      <c r="I1987" s="573"/>
      <c r="J1987" s="574"/>
      <c r="K1987" s="574"/>
      <c r="L1987" s="574"/>
      <c r="M1987" s="575"/>
      <c r="N1987" s="575"/>
      <c r="O1987" s="576"/>
      <c r="P1987" s="576"/>
      <c r="Q1987" s="576"/>
      <c r="R1987" s="576"/>
      <c r="S1987" s="575"/>
      <c r="T1987" s="575"/>
      <c r="U1987" s="575"/>
      <c r="V1987" s="575"/>
      <c r="W1987" s="575"/>
      <c r="X1987" s="575"/>
      <c r="Y1987" s="577"/>
      <c r="Z1987" s="578"/>
      <c r="AA1987" s="579"/>
      <c r="AC1987" s="581"/>
      <c r="AD1987" s="581"/>
      <c r="AE1987" s="584"/>
      <c r="AF1987" s="584"/>
      <c r="AG1987" s="584"/>
      <c r="AH1987" s="584"/>
      <c r="AI1987" s="584"/>
      <c r="AJ1987" s="584"/>
      <c r="AK1987" s="584"/>
      <c r="AL1987" s="584"/>
      <c r="AM1987" s="584"/>
      <c r="AN1987" s="584"/>
      <c r="AO1987" s="584"/>
      <c r="AP1987" s="584"/>
      <c r="AQ1987" s="584"/>
      <c r="AR1987" s="584"/>
    </row>
    <row r="1988" ht="15.75" customHeight="1">
      <c r="A1988" s="570"/>
      <c r="B1988" s="7"/>
      <c r="C1988" s="585"/>
      <c r="D1988" s="572"/>
      <c r="E1988" s="575"/>
      <c r="F1988" s="575"/>
      <c r="G1988" s="579"/>
      <c r="H1988" s="586"/>
      <c r="I1988" s="573"/>
      <c r="J1988" s="574"/>
      <c r="K1988" s="574"/>
      <c r="L1988" s="574"/>
      <c r="M1988" s="575"/>
      <c r="N1988" s="575"/>
      <c r="O1988" s="576"/>
      <c r="P1988" s="576"/>
      <c r="Q1988" s="576"/>
      <c r="R1988" s="576"/>
      <c r="S1988" s="575"/>
      <c r="T1988" s="575"/>
      <c r="U1988" s="575"/>
      <c r="V1988" s="575"/>
      <c r="W1988" s="575"/>
      <c r="X1988" s="575"/>
      <c r="Y1988" s="577"/>
      <c r="Z1988" s="578"/>
      <c r="AA1988" s="579"/>
      <c r="AC1988" s="581"/>
      <c r="AD1988" s="581"/>
      <c r="AE1988" s="584"/>
      <c r="AF1988" s="584"/>
      <c r="AG1988" s="584"/>
      <c r="AH1988" s="584"/>
      <c r="AI1988" s="584"/>
      <c r="AJ1988" s="584"/>
      <c r="AK1988" s="584"/>
      <c r="AL1988" s="584"/>
      <c r="AM1988" s="584"/>
      <c r="AN1988" s="584"/>
      <c r="AO1988" s="584"/>
      <c r="AP1988" s="584"/>
      <c r="AQ1988" s="584"/>
      <c r="AR1988" s="584"/>
    </row>
    <row r="1989" ht="15.75" customHeight="1">
      <c r="A1989" s="570"/>
      <c r="B1989" s="7"/>
      <c r="C1989" s="585"/>
      <c r="D1989" s="572"/>
      <c r="E1989" s="575"/>
      <c r="F1989" s="575"/>
      <c r="G1989" s="579"/>
      <c r="H1989" s="586"/>
      <c r="I1989" s="573"/>
      <c r="J1989" s="574"/>
      <c r="K1989" s="574"/>
      <c r="L1989" s="574"/>
      <c r="M1989" s="575"/>
      <c r="N1989" s="575"/>
      <c r="O1989" s="576"/>
      <c r="P1989" s="576"/>
      <c r="Q1989" s="576"/>
      <c r="R1989" s="576"/>
      <c r="S1989" s="575"/>
      <c r="T1989" s="575"/>
      <c r="U1989" s="575"/>
      <c r="V1989" s="575"/>
      <c r="W1989" s="575"/>
      <c r="X1989" s="575"/>
      <c r="Y1989" s="577"/>
      <c r="Z1989" s="578"/>
      <c r="AA1989" s="579"/>
      <c r="AC1989" s="581"/>
      <c r="AD1989" s="581"/>
      <c r="AE1989" s="584"/>
      <c r="AF1989" s="584"/>
      <c r="AG1989" s="584"/>
      <c r="AH1989" s="584"/>
      <c r="AI1989" s="584"/>
      <c r="AJ1989" s="584"/>
      <c r="AK1989" s="584"/>
      <c r="AL1989" s="584"/>
      <c r="AM1989" s="584"/>
      <c r="AN1989" s="584"/>
      <c r="AO1989" s="584"/>
      <c r="AP1989" s="584"/>
      <c r="AQ1989" s="584"/>
      <c r="AR1989" s="584"/>
    </row>
    <row r="1990" ht="15.75" customHeight="1">
      <c r="A1990" s="570"/>
      <c r="B1990" s="7"/>
      <c r="C1990" s="585"/>
      <c r="D1990" s="572"/>
      <c r="E1990" s="575"/>
      <c r="F1990" s="575"/>
      <c r="G1990" s="579"/>
      <c r="H1990" s="586"/>
      <c r="I1990" s="573"/>
      <c r="J1990" s="574"/>
      <c r="K1990" s="574"/>
      <c r="L1990" s="574"/>
      <c r="M1990" s="575"/>
      <c r="N1990" s="575"/>
      <c r="O1990" s="576"/>
      <c r="P1990" s="576"/>
      <c r="Q1990" s="576"/>
      <c r="R1990" s="576"/>
      <c r="S1990" s="575"/>
      <c r="T1990" s="575"/>
      <c r="U1990" s="575"/>
      <c r="V1990" s="575"/>
      <c r="W1990" s="575"/>
      <c r="X1990" s="575"/>
      <c r="Y1990" s="577"/>
      <c r="Z1990" s="578"/>
      <c r="AA1990" s="579"/>
      <c r="AC1990" s="581"/>
      <c r="AD1990" s="581"/>
      <c r="AE1990" s="584"/>
      <c r="AF1990" s="584"/>
      <c r="AG1990" s="584"/>
      <c r="AH1990" s="584"/>
      <c r="AI1990" s="584"/>
      <c r="AJ1990" s="584"/>
      <c r="AK1990" s="584"/>
      <c r="AL1990" s="584"/>
      <c r="AM1990" s="584"/>
      <c r="AN1990" s="584"/>
      <c r="AO1990" s="584"/>
      <c r="AP1990" s="584"/>
      <c r="AQ1990" s="584"/>
      <c r="AR1990" s="584"/>
    </row>
    <row r="1991" ht="15.75" customHeight="1">
      <c r="A1991" s="570"/>
      <c r="B1991" s="7"/>
      <c r="C1991" s="585"/>
      <c r="D1991" s="572"/>
      <c r="E1991" s="575"/>
      <c r="F1991" s="575"/>
      <c r="G1991" s="579"/>
      <c r="H1991" s="586"/>
      <c r="I1991" s="573"/>
      <c r="J1991" s="574"/>
      <c r="K1991" s="574"/>
      <c r="L1991" s="574"/>
      <c r="M1991" s="575"/>
      <c r="N1991" s="575"/>
      <c r="O1991" s="576"/>
      <c r="P1991" s="576"/>
      <c r="Q1991" s="576"/>
      <c r="R1991" s="576"/>
      <c r="S1991" s="575"/>
      <c r="T1991" s="575"/>
      <c r="U1991" s="575"/>
      <c r="V1991" s="575"/>
      <c r="W1991" s="575"/>
      <c r="X1991" s="575"/>
      <c r="Y1991" s="577"/>
      <c r="Z1991" s="578"/>
      <c r="AA1991" s="579"/>
      <c r="AC1991" s="581"/>
      <c r="AD1991" s="581"/>
      <c r="AE1991" s="584"/>
      <c r="AF1991" s="584"/>
      <c r="AG1991" s="584"/>
      <c r="AH1991" s="584"/>
      <c r="AI1991" s="584"/>
      <c r="AJ1991" s="584"/>
      <c r="AK1991" s="584"/>
      <c r="AL1991" s="584"/>
      <c r="AM1991" s="584"/>
      <c r="AN1991" s="584"/>
      <c r="AO1991" s="584"/>
      <c r="AP1991" s="584"/>
      <c r="AQ1991" s="584"/>
      <c r="AR1991" s="584"/>
    </row>
    <row r="1992" ht="15.75" customHeight="1">
      <c r="A1992" s="570"/>
      <c r="B1992" s="7"/>
      <c r="C1992" s="585"/>
      <c r="D1992" s="572"/>
      <c r="E1992" s="575"/>
      <c r="F1992" s="575"/>
      <c r="G1992" s="579"/>
      <c r="H1992" s="586"/>
      <c r="I1992" s="573"/>
      <c r="J1992" s="574"/>
      <c r="K1992" s="574"/>
      <c r="L1992" s="574"/>
      <c r="M1992" s="575"/>
      <c r="N1992" s="575"/>
      <c r="O1992" s="576"/>
      <c r="P1992" s="576"/>
      <c r="Q1992" s="576"/>
      <c r="R1992" s="576"/>
      <c r="S1992" s="575"/>
      <c r="T1992" s="575"/>
      <c r="U1992" s="575"/>
      <c r="V1992" s="575"/>
      <c r="W1992" s="575"/>
      <c r="X1992" s="575"/>
      <c r="Y1992" s="577"/>
      <c r="Z1992" s="578"/>
      <c r="AA1992" s="579"/>
      <c r="AC1992" s="581"/>
      <c r="AD1992" s="581"/>
      <c r="AE1992" s="584"/>
      <c r="AF1992" s="584"/>
      <c r="AG1992" s="584"/>
      <c r="AH1992" s="584"/>
      <c r="AI1992" s="584"/>
      <c r="AJ1992" s="584"/>
      <c r="AK1992" s="584"/>
      <c r="AL1992" s="584"/>
      <c r="AM1992" s="584"/>
      <c r="AN1992" s="584"/>
      <c r="AO1992" s="584"/>
      <c r="AP1992" s="584"/>
      <c r="AQ1992" s="584"/>
      <c r="AR1992" s="584"/>
    </row>
    <row r="1993" ht="15.75" customHeight="1">
      <c r="A1993" s="570"/>
      <c r="B1993" s="7"/>
      <c r="C1993" s="585"/>
      <c r="D1993" s="572"/>
      <c r="E1993" s="575"/>
      <c r="F1993" s="575"/>
      <c r="G1993" s="579"/>
      <c r="H1993" s="586"/>
      <c r="I1993" s="573"/>
      <c r="J1993" s="574"/>
      <c r="K1993" s="574"/>
      <c r="L1993" s="574"/>
      <c r="M1993" s="575"/>
      <c r="N1993" s="575"/>
      <c r="O1993" s="576"/>
      <c r="P1993" s="576"/>
      <c r="Q1993" s="576"/>
      <c r="R1993" s="576"/>
      <c r="S1993" s="575"/>
      <c r="T1993" s="575"/>
      <c r="U1993" s="575"/>
      <c r="V1993" s="575"/>
      <c r="W1993" s="575"/>
      <c r="X1993" s="575"/>
      <c r="Y1993" s="577"/>
      <c r="Z1993" s="578"/>
      <c r="AA1993" s="579"/>
      <c r="AC1993" s="581"/>
      <c r="AD1993" s="581"/>
      <c r="AE1993" s="584"/>
      <c r="AF1993" s="584"/>
      <c r="AG1993" s="584"/>
      <c r="AH1993" s="584"/>
      <c r="AI1993" s="584"/>
      <c r="AJ1993" s="584"/>
      <c r="AK1993" s="584"/>
      <c r="AL1993" s="584"/>
      <c r="AM1993" s="584"/>
      <c r="AN1993" s="584"/>
      <c r="AO1993" s="584"/>
      <c r="AP1993" s="584"/>
      <c r="AQ1993" s="584"/>
      <c r="AR1993" s="584"/>
    </row>
    <row r="1994" ht="15.75" customHeight="1">
      <c r="A1994" s="570"/>
      <c r="B1994" s="7"/>
      <c r="C1994" s="585"/>
      <c r="D1994" s="572"/>
      <c r="E1994" s="575"/>
      <c r="F1994" s="575"/>
      <c r="G1994" s="579"/>
      <c r="H1994" s="586"/>
      <c r="I1994" s="573"/>
      <c r="J1994" s="574"/>
      <c r="K1994" s="574"/>
      <c r="L1994" s="574"/>
      <c r="M1994" s="575"/>
      <c r="N1994" s="575"/>
      <c r="O1994" s="576"/>
      <c r="P1994" s="576"/>
      <c r="Q1994" s="576"/>
      <c r="R1994" s="576"/>
      <c r="S1994" s="575"/>
      <c r="T1994" s="575"/>
      <c r="U1994" s="575"/>
      <c r="V1994" s="575"/>
      <c r="W1994" s="575"/>
      <c r="X1994" s="575"/>
      <c r="Y1994" s="577"/>
      <c r="Z1994" s="578"/>
      <c r="AA1994" s="579"/>
      <c r="AC1994" s="581"/>
      <c r="AD1994" s="581"/>
      <c r="AE1994" s="584"/>
      <c r="AF1994" s="584"/>
      <c r="AG1994" s="584"/>
      <c r="AH1994" s="584"/>
      <c r="AI1994" s="584"/>
      <c r="AJ1994" s="584"/>
      <c r="AK1994" s="584"/>
      <c r="AL1994" s="584"/>
      <c r="AM1994" s="584"/>
      <c r="AN1994" s="584"/>
      <c r="AO1994" s="584"/>
      <c r="AP1994" s="584"/>
      <c r="AQ1994" s="584"/>
      <c r="AR1994" s="584"/>
    </row>
    <row r="1995" ht="15.75" customHeight="1">
      <c r="A1995" s="570"/>
      <c r="B1995" s="7"/>
      <c r="C1995" s="585"/>
      <c r="D1995" s="572"/>
      <c r="E1995" s="575"/>
      <c r="F1995" s="575"/>
      <c r="G1995" s="579"/>
      <c r="H1995" s="586"/>
      <c r="I1995" s="573"/>
      <c r="J1995" s="574"/>
      <c r="K1995" s="574"/>
      <c r="L1995" s="574"/>
      <c r="M1995" s="575"/>
      <c r="N1995" s="575"/>
      <c r="O1995" s="576"/>
      <c r="P1995" s="576"/>
      <c r="Q1995" s="576"/>
      <c r="R1995" s="576"/>
      <c r="S1995" s="575"/>
      <c r="T1995" s="575"/>
      <c r="U1995" s="575"/>
      <c r="V1995" s="575"/>
      <c r="W1995" s="575"/>
      <c r="X1995" s="575"/>
      <c r="Y1995" s="577"/>
      <c r="Z1995" s="578"/>
      <c r="AA1995" s="579"/>
      <c r="AC1995" s="581"/>
      <c r="AD1995" s="581"/>
      <c r="AE1995" s="584"/>
      <c r="AF1995" s="584"/>
      <c r="AG1995" s="584"/>
      <c r="AH1995" s="584"/>
      <c r="AI1995" s="584"/>
      <c r="AJ1995" s="584"/>
      <c r="AK1995" s="584"/>
      <c r="AL1995" s="584"/>
      <c r="AM1995" s="584"/>
      <c r="AN1995" s="584"/>
      <c r="AO1995" s="584"/>
      <c r="AP1995" s="584"/>
      <c r="AQ1995" s="584"/>
      <c r="AR1995" s="584"/>
    </row>
    <row r="1996" ht="15.75" customHeight="1">
      <c r="A1996" s="570"/>
      <c r="B1996" s="7"/>
      <c r="C1996" s="585"/>
      <c r="D1996" s="572"/>
      <c r="E1996" s="575"/>
      <c r="F1996" s="575"/>
      <c r="G1996" s="579"/>
      <c r="H1996" s="586"/>
      <c r="I1996" s="573"/>
      <c r="J1996" s="574"/>
      <c r="K1996" s="574"/>
      <c r="L1996" s="574"/>
      <c r="M1996" s="575"/>
      <c r="N1996" s="575"/>
      <c r="O1996" s="576"/>
      <c r="P1996" s="576"/>
      <c r="Q1996" s="576"/>
      <c r="R1996" s="576"/>
      <c r="S1996" s="575"/>
      <c r="T1996" s="575"/>
      <c r="U1996" s="575"/>
      <c r="V1996" s="575"/>
      <c r="W1996" s="575"/>
      <c r="X1996" s="575"/>
      <c r="Y1996" s="577"/>
      <c r="Z1996" s="578"/>
      <c r="AA1996" s="579"/>
      <c r="AC1996" s="581"/>
      <c r="AD1996" s="581"/>
      <c r="AE1996" s="584"/>
      <c r="AF1996" s="584"/>
      <c r="AG1996" s="584"/>
      <c r="AH1996" s="584"/>
      <c r="AI1996" s="584"/>
      <c r="AJ1996" s="584"/>
      <c r="AK1996" s="584"/>
      <c r="AL1996" s="584"/>
      <c r="AM1996" s="584"/>
      <c r="AN1996" s="584"/>
      <c r="AO1996" s="584"/>
      <c r="AP1996" s="584"/>
      <c r="AQ1996" s="584"/>
      <c r="AR1996" s="584"/>
    </row>
    <row r="1997" ht="15.75" customHeight="1">
      <c r="A1997" s="570"/>
      <c r="B1997" s="7"/>
      <c r="C1997" s="585"/>
      <c r="D1997" s="572"/>
      <c r="E1997" s="575"/>
      <c r="F1997" s="575"/>
      <c r="G1997" s="579"/>
      <c r="H1997" s="586"/>
      <c r="I1997" s="573"/>
      <c r="J1997" s="574"/>
      <c r="K1997" s="574"/>
      <c r="L1997" s="574"/>
      <c r="M1997" s="575"/>
      <c r="N1997" s="575"/>
      <c r="O1997" s="576"/>
      <c r="P1997" s="576"/>
      <c r="Q1997" s="576"/>
      <c r="R1997" s="576"/>
      <c r="S1997" s="575"/>
      <c r="T1997" s="575"/>
      <c r="U1997" s="575"/>
      <c r="V1997" s="575"/>
      <c r="W1997" s="575"/>
      <c r="X1997" s="575"/>
      <c r="Y1997" s="577"/>
      <c r="Z1997" s="578"/>
      <c r="AA1997" s="579"/>
      <c r="AC1997" s="581"/>
      <c r="AD1997" s="581"/>
      <c r="AE1997" s="584"/>
      <c r="AF1997" s="584"/>
      <c r="AG1997" s="584"/>
      <c r="AH1997" s="584"/>
      <c r="AI1997" s="584"/>
      <c r="AJ1997" s="584"/>
      <c r="AK1997" s="584"/>
      <c r="AL1997" s="584"/>
      <c r="AM1997" s="584"/>
      <c r="AN1997" s="584"/>
      <c r="AO1997" s="584"/>
      <c r="AP1997" s="584"/>
      <c r="AQ1997" s="584"/>
      <c r="AR1997" s="584"/>
    </row>
    <row r="1998" ht="15.75" customHeight="1">
      <c r="A1998" s="570"/>
      <c r="B1998" s="7"/>
      <c r="C1998" s="585"/>
      <c r="D1998" s="572"/>
      <c r="E1998" s="575"/>
      <c r="F1998" s="575"/>
      <c r="G1998" s="579"/>
      <c r="H1998" s="586"/>
      <c r="I1998" s="573"/>
      <c r="J1998" s="574"/>
      <c r="K1998" s="574"/>
      <c r="L1998" s="574"/>
      <c r="M1998" s="575"/>
      <c r="N1998" s="575"/>
      <c r="O1998" s="576"/>
      <c r="P1998" s="576"/>
      <c r="Q1998" s="576"/>
      <c r="R1998" s="576"/>
      <c r="S1998" s="575"/>
      <c r="T1998" s="575"/>
      <c r="U1998" s="575"/>
      <c r="V1998" s="575"/>
      <c r="W1998" s="575"/>
      <c r="X1998" s="575"/>
      <c r="Y1998" s="577"/>
      <c r="Z1998" s="578"/>
      <c r="AA1998" s="579"/>
      <c r="AC1998" s="581"/>
      <c r="AD1998" s="581"/>
      <c r="AE1998" s="584"/>
      <c r="AF1998" s="584"/>
      <c r="AG1998" s="584"/>
      <c r="AH1998" s="584"/>
      <c r="AI1998" s="584"/>
      <c r="AJ1998" s="584"/>
      <c r="AK1998" s="584"/>
      <c r="AL1998" s="584"/>
      <c r="AM1998" s="584"/>
      <c r="AN1998" s="584"/>
      <c r="AO1998" s="584"/>
      <c r="AP1998" s="584"/>
      <c r="AQ1998" s="584"/>
      <c r="AR1998" s="584"/>
    </row>
    <row r="1999" ht="15.75" customHeight="1">
      <c r="A1999" s="570"/>
      <c r="B1999" s="7"/>
      <c r="C1999" s="585"/>
      <c r="D1999" s="572"/>
      <c r="E1999" s="575"/>
      <c r="F1999" s="575"/>
      <c r="G1999" s="579"/>
      <c r="H1999" s="586"/>
      <c r="I1999" s="573"/>
      <c r="J1999" s="574"/>
      <c r="K1999" s="574"/>
      <c r="L1999" s="574"/>
      <c r="M1999" s="575"/>
      <c r="N1999" s="575"/>
      <c r="O1999" s="576"/>
      <c r="P1999" s="576"/>
      <c r="Q1999" s="576"/>
      <c r="R1999" s="576"/>
      <c r="S1999" s="575"/>
      <c r="T1999" s="575"/>
      <c r="U1999" s="575"/>
      <c r="V1999" s="575"/>
      <c r="W1999" s="575"/>
      <c r="X1999" s="575"/>
      <c r="Y1999" s="577"/>
      <c r="Z1999" s="578"/>
      <c r="AA1999" s="579"/>
      <c r="AC1999" s="581"/>
      <c r="AD1999" s="581"/>
      <c r="AE1999" s="584"/>
      <c r="AF1999" s="584"/>
      <c r="AG1999" s="584"/>
      <c r="AH1999" s="584"/>
      <c r="AI1999" s="584"/>
      <c r="AJ1999" s="584"/>
      <c r="AK1999" s="584"/>
      <c r="AL1999" s="584"/>
      <c r="AM1999" s="584"/>
      <c r="AN1999" s="584"/>
      <c r="AO1999" s="584"/>
      <c r="AP1999" s="584"/>
      <c r="AQ1999" s="584"/>
      <c r="AR1999" s="584"/>
    </row>
    <row r="2000" ht="15.75" customHeight="1">
      <c r="A2000" s="570"/>
      <c r="B2000" s="7"/>
      <c r="C2000" s="585"/>
      <c r="D2000" s="572"/>
      <c r="E2000" s="575"/>
      <c r="F2000" s="575"/>
      <c r="G2000" s="579"/>
      <c r="H2000" s="586"/>
      <c r="I2000" s="573"/>
      <c r="J2000" s="574"/>
      <c r="K2000" s="574"/>
      <c r="L2000" s="574"/>
      <c r="M2000" s="575"/>
      <c r="N2000" s="575"/>
      <c r="O2000" s="576"/>
      <c r="P2000" s="576"/>
      <c r="Q2000" s="576"/>
      <c r="R2000" s="576"/>
      <c r="S2000" s="575"/>
      <c r="T2000" s="575"/>
      <c r="U2000" s="575"/>
      <c r="V2000" s="575"/>
      <c r="W2000" s="575"/>
      <c r="X2000" s="575"/>
      <c r="Y2000" s="577"/>
      <c r="Z2000" s="578"/>
      <c r="AA2000" s="579"/>
      <c r="AC2000" s="581"/>
      <c r="AD2000" s="581"/>
      <c r="AE2000" s="584"/>
      <c r="AF2000" s="584"/>
      <c r="AG2000" s="584"/>
      <c r="AH2000" s="584"/>
      <c r="AI2000" s="584"/>
      <c r="AJ2000" s="584"/>
      <c r="AK2000" s="584"/>
      <c r="AL2000" s="584"/>
      <c r="AM2000" s="584"/>
      <c r="AN2000" s="584"/>
      <c r="AO2000" s="584"/>
      <c r="AP2000" s="584"/>
      <c r="AQ2000" s="584"/>
      <c r="AR2000" s="584"/>
    </row>
    <row r="2001" ht="15.75" customHeight="1">
      <c r="A2001" s="570"/>
      <c r="B2001" s="7"/>
      <c r="C2001" s="585"/>
      <c r="D2001" s="572"/>
      <c r="E2001" s="575"/>
      <c r="F2001" s="575"/>
      <c r="G2001" s="579"/>
      <c r="H2001" s="586"/>
      <c r="I2001" s="573"/>
      <c r="J2001" s="574"/>
      <c r="K2001" s="574"/>
      <c r="L2001" s="574"/>
      <c r="M2001" s="575"/>
      <c r="N2001" s="575"/>
      <c r="O2001" s="576"/>
      <c r="P2001" s="576"/>
      <c r="Q2001" s="576"/>
      <c r="R2001" s="576"/>
      <c r="S2001" s="575"/>
      <c r="T2001" s="575"/>
      <c r="U2001" s="575"/>
      <c r="V2001" s="575"/>
      <c r="W2001" s="575"/>
      <c r="X2001" s="575"/>
      <c r="Y2001" s="577"/>
      <c r="Z2001" s="578"/>
      <c r="AA2001" s="579"/>
      <c r="AC2001" s="581"/>
      <c r="AD2001" s="581"/>
      <c r="AE2001" s="584"/>
      <c r="AF2001" s="584"/>
      <c r="AG2001" s="584"/>
      <c r="AH2001" s="584"/>
      <c r="AI2001" s="584"/>
      <c r="AJ2001" s="584"/>
      <c r="AK2001" s="584"/>
      <c r="AL2001" s="584"/>
      <c r="AM2001" s="584"/>
      <c r="AN2001" s="584"/>
      <c r="AO2001" s="584"/>
      <c r="AP2001" s="584"/>
      <c r="AQ2001" s="584"/>
      <c r="AR2001" s="584"/>
    </row>
    <row r="2002" ht="15.75" customHeight="1">
      <c r="A2002" s="570"/>
      <c r="B2002" s="7"/>
      <c r="C2002" s="585"/>
      <c r="D2002" s="572"/>
      <c r="E2002" s="575"/>
      <c r="F2002" s="575"/>
      <c r="G2002" s="579"/>
      <c r="H2002" s="586"/>
      <c r="I2002" s="573"/>
      <c r="J2002" s="574"/>
      <c r="K2002" s="574"/>
      <c r="L2002" s="574"/>
      <c r="M2002" s="575"/>
      <c r="N2002" s="575"/>
      <c r="O2002" s="576"/>
      <c r="P2002" s="576"/>
      <c r="Q2002" s="576"/>
      <c r="R2002" s="576"/>
      <c r="S2002" s="575"/>
      <c r="T2002" s="575"/>
      <c r="U2002" s="575"/>
      <c r="V2002" s="575"/>
      <c r="W2002" s="575"/>
      <c r="X2002" s="575"/>
      <c r="Y2002" s="577"/>
      <c r="Z2002" s="578"/>
      <c r="AA2002" s="579"/>
      <c r="AC2002" s="581"/>
      <c r="AD2002" s="581"/>
      <c r="AE2002" s="584"/>
      <c r="AF2002" s="584"/>
      <c r="AG2002" s="584"/>
      <c r="AH2002" s="584"/>
      <c r="AI2002" s="584"/>
      <c r="AJ2002" s="584"/>
      <c r="AK2002" s="584"/>
      <c r="AL2002" s="584"/>
      <c r="AM2002" s="584"/>
      <c r="AN2002" s="584"/>
      <c r="AO2002" s="584"/>
      <c r="AP2002" s="584"/>
      <c r="AQ2002" s="584"/>
      <c r="AR2002" s="584"/>
    </row>
    <row r="2003" ht="15.75" customHeight="1">
      <c r="A2003" s="570"/>
      <c r="B2003" s="7"/>
      <c r="C2003" s="585"/>
      <c r="D2003" s="572"/>
      <c r="E2003" s="575"/>
      <c r="F2003" s="575"/>
      <c r="G2003" s="579"/>
      <c r="H2003" s="586"/>
      <c r="I2003" s="573"/>
      <c r="J2003" s="574"/>
      <c r="K2003" s="574"/>
      <c r="L2003" s="574"/>
      <c r="M2003" s="575"/>
      <c r="N2003" s="575"/>
      <c r="O2003" s="576"/>
      <c r="P2003" s="576"/>
      <c r="Q2003" s="576"/>
      <c r="R2003" s="576"/>
      <c r="S2003" s="575"/>
      <c r="T2003" s="575"/>
      <c r="U2003" s="575"/>
      <c r="V2003" s="575"/>
      <c r="W2003" s="575"/>
      <c r="X2003" s="575"/>
      <c r="Y2003" s="577"/>
      <c r="Z2003" s="578"/>
      <c r="AA2003" s="579"/>
      <c r="AC2003" s="581"/>
      <c r="AD2003" s="581"/>
      <c r="AE2003" s="584"/>
      <c r="AF2003" s="584"/>
      <c r="AG2003" s="584"/>
      <c r="AH2003" s="584"/>
      <c r="AI2003" s="584"/>
      <c r="AJ2003" s="584"/>
      <c r="AK2003" s="584"/>
      <c r="AL2003" s="584"/>
      <c r="AM2003" s="584"/>
      <c r="AN2003" s="584"/>
      <c r="AO2003" s="584"/>
      <c r="AP2003" s="584"/>
      <c r="AQ2003" s="584"/>
      <c r="AR2003" s="584"/>
    </row>
    <row r="2004" ht="15.75" customHeight="1">
      <c r="A2004" s="570"/>
      <c r="B2004" s="7"/>
      <c r="C2004" s="585"/>
      <c r="D2004" s="572"/>
      <c r="E2004" s="575"/>
      <c r="F2004" s="575"/>
      <c r="G2004" s="579"/>
      <c r="H2004" s="586"/>
      <c r="I2004" s="573"/>
      <c r="J2004" s="574"/>
      <c r="K2004" s="574"/>
      <c r="L2004" s="574"/>
      <c r="M2004" s="575"/>
      <c r="N2004" s="575"/>
      <c r="O2004" s="576"/>
      <c r="P2004" s="576"/>
      <c r="Q2004" s="576"/>
      <c r="R2004" s="576"/>
      <c r="S2004" s="575"/>
      <c r="T2004" s="575"/>
      <c r="U2004" s="575"/>
      <c r="V2004" s="575"/>
      <c r="W2004" s="575"/>
      <c r="X2004" s="575"/>
      <c r="Y2004" s="577"/>
      <c r="Z2004" s="578"/>
      <c r="AA2004" s="579"/>
      <c r="AC2004" s="581"/>
      <c r="AD2004" s="581"/>
      <c r="AE2004" s="584"/>
      <c r="AF2004" s="584"/>
      <c r="AG2004" s="584"/>
      <c r="AH2004" s="584"/>
      <c r="AI2004" s="584"/>
      <c r="AJ2004" s="584"/>
      <c r="AK2004" s="584"/>
      <c r="AL2004" s="584"/>
      <c r="AM2004" s="584"/>
      <c r="AN2004" s="584"/>
      <c r="AO2004" s="584"/>
      <c r="AP2004" s="584"/>
      <c r="AQ2004" s="584"/>
      <c r="AR2004" s="584"/>
    </row>
    <row r="2005" ht="15.75" customHeight="1">
      <c r="A2005" s="570"/>
      <c r="B2005" s="7"/>
      <c r="C2005" s="585"/>
      <c r="D2005" s="572"/>
      <c r="E2005" s="575"/>
      <c r="F2005" s="575"/>
      <c r="G2005" s="579"/>
      <c r="H2005" s="586"/>
      <c r="I2005" s="573"/>
      <c r="J2005" s="574"/>
      <c r="K2005" s="574"/>
      <c r="L2005" s="574"/>
      <c r="M2005" s="575"/>
      <c r="N2005" s="575"/>
      <c r="O2005" s="576"/>
      <c r="P2005" s="576"/>
      <c r="Q2005" s="576"/>
      <c r="R2005" s="576"/>
      <c r="S2005" s="575"/>
      <c r="T2005" s="575"/>
      <c r="U2005" s="575"/>
      <c r="V2005" s="575"/>
      <c r="W2005" s="575"/>
      <c r="X2005" s="575"/>
      <c r="Y2005" s="577"/>
      <c r="Z2005" s="578"/>
      <c r="AA2005" s="579"/>
      <c r="AC2005" s="581"/>
      <c r="AD2005" s="581"/>
      <c r="AE2005" s="584"/>
      <c r="AF2005" s="584"/>
      <c r="AG2005" s="584"/>
      <c r="AH2005" s="584"/>
      <c r="AI2005" s="584"/>
      <c r="AJ2005" s="584"/>
      <c r="AK2005" s="584"/>
      <c r="AL2005" s="584"/>
      <c r="AM2005" s="584"/>
      <c r="AN2005" s="584"/>
      <c r="AO2005" s="584"/>
      <c r="AP2005" s="584"/>
      <c r="AQ2005" s="584"/>
      <c r="AR2005" s="584"/>
    </row>
    <row r="2006" ht="15.75" customHeight="1">
      <c r="A2006" s="570"/>
      <c r="B2006" s="7"/>
      <c r="C2006" s="585"/>
      <c r="D2006" s="572"/>
      <c r="E2006" s="575"/>
      <c r="F2006" s="575"/>
      <c r="G2006" s="579"/>
      <c r="H2006" s="586"/>
      <c r="I2006" s="573"/>
      <c r="J2006" s="574"/>
      <c r="K2006" s="574"/>
      <c r="L2006" s="574"/>
      <c r="M2006" s="575"/>
      <c r="N2006" s="575"/>
      <c r="O2006" s="576"/>
      <c r="P2006" s="576"/>
      <c r="Q2006" s="576"/>
      <c r="R2006" s="576"/>
      <c r="S2006" s="575"/>
      <c r="T2006" s="575"/>
      <c r="U2006" s="575"/>
      <c r="V2006" s="575"/>
      <c r="W2006" s="575"/>
      <c r="X2006" s="575"/>
      <c r="Y2006" s="577"/>
      <c r="Z2006" s="578"/>
      <c r="AA2006" s="579"/>
      <c r="AC2006" s="581"/>
      <c r="AD2006" s="581"/>
      <c r="AE2006" s="584"/>
      <c r="AF2006" s="584"/>
      <c r="AG2006" s="584"/>
      <c r="AH2006" s="584"/>
      <c r="AI2006" s="584"/>
      <c r="AJ2006" s="584"/>
      <c r="AK2006" s="584"/>
      <c r="AL2006" s="584"/>
      <c r="AM2006" s="584"/>
      <c r="AN2006" s="584"/>
      <c r="AO2006" s="584"/>
      <c r="AP2006" s="584"/>
      <c r="AQ2006" s="584"/>
      <c r="AR2006" s="584"/>
    </row>
    <row r="2007" ht="15.75" customHeight="1">
      <c r="A2007" s="570"/>
      <c r="B2007" s="7"/>
      <c r="C2007" s="585"/>
      <c r="D2007" s="572"/>
      <c r="E2007" s="575"/>
      <c r="F2007" s="575"/>
      <c r="G2007" s="579"/>
      <c r="H2007" s="586"/>
      <c r="I2007" s="573"/>
      <c r="J2007" s="574"/>
      <c r="K2007" s="574"/>
      <c r="L2007" s="574"/>
      <c r="M2007" s="575"/>
      <c r="N2007" s="575"/>
      <c r="O2007" s="576"/>
      <c r="P2007" s="576"/>
      <c r="Q2007" s="576"/>
      <c r="R2007" s="576"/>
      <c r="S2007" s="575"/>
      <c r="T2007" s="575"/>
      <c r="U2007" s="575"/>
      <c r="V2007" s="575"/>
      <c r="W2007" s="575"/>
      <c r="X2007" s="575"/>
      <c r="Y2007" s="577"/>
      <c r="Z2007" s="578"/>
      <c r="AA2007" s="579"/>
      <c r="AC2007" s="581"/>
      <c r="AD2007" s="581"/>
      <c r="AE2007" s="584"/>
      <c r="AF2007" s="584"/>
      <c r="AG2007" s="584"/>
      <c r="AH2007" s="584"/>
      <c r="AI2007" s="584"/>
      <c r="AJ2007" s="584"/>
      <c r="AK2007" s="584"/>
      <c r="AL2007" s="584"/>
      <c r="AM2007" s="584"/>
      <c r="AN2007" s="584"/>
      <c r="AO2007" s="584"/>
      <c r="AP2007" s="584"/>
      <c r="AQ2007" s="584"/>
      <c r="AR2007" s="584"/>
    </row>
    <row r="2008" ht="15.75" customHeight="1">
      <c r="A2008" s="570"/>
      <c r="B2008" s="7"/>
      <c r="C2008" s="585"/>
      <c r="D2008" s="572"/>
      <c r="E2008" s="575"/>
      <c r="F2008" s="575"/>
      <c r="G2008" s="579"/>
      <c r="H2008" s="586"/>
      <c r="I2008" s="573"/>
      <c r="J2008" s="574"/>
      <c r="K2008" s="574"/>
      <c r="L2008" s="574"/>
      <c r="M2008" s="575"/>
      <c r="N2008" s="575"/>
      <c r="O2008" s="576"/>
      <c r="P2008" s="576"/>
      <c r="Q2008" s="576"/>
      <c r="R2008" s="576"/>
      <c r="S2008" s="575"/>
      <c r="T2008" s="575"/>
      <c r="U2008" s="575"/>
      <c r="V2008" s="575"/>
      <c r="W2008" s="575"/>
      <c r="X2008" s="575"/>
      <c r="Y2008" s="577"/>
      <c r="Z2008" s="578"/>
      <c r="AA2008" s="579"/>
      <c r="AC2008" s="581"/>
      <c r="AD2008" s="581"/>
      <c r="AE2008" s="584"/>
      <c r="AF2008" s="584"/>
      <c r="AG2008" s="584"/>
      <c r="AH2008" s="584"/>
      <c r="AI2008" s="584"/>
      <c r="AJ2008" s="584"/>
      <c r="AK2008" s="584"/>
      <c r="AL2008" s="584"/>
      <c r="AM2008" s="584"/>
      <c r="AN2008" s="584"/>
      <c r="AO2008" s="584"/>
      <c r="AP2008" s="584"/>
      <c r="AQ2008" s="584"/>
      <c r="AR2008" s="584"/>
    </row>
    <row r="2009" ht="15.75" customHeight="1">
      <c r="A2009" s="570"/>
      <c r="B2009" s="7"/>
      <c r="C2009" s="585"/>
      <c r="D2009" s="572"/>
      <c r="E2009" s="575"/>
      <c r="F2009" s="575"/>
      <c r="G2009" s="579"/>
      <c r="H2009" s="586"/>
      <c r="I2009" s="573"/>
      <c r="J2009" s="574"/>
      <c r="K2009" s="574"/>
      <c r="L2009" s="574"/>
      <c r="M2009" s="575"/>
      <c r="N2009" s="575"/>
      <c r="O2009" s="576"/>
      <c r="P2009" s="576"/>
      <c r="Q2009" s="576"/>
      <c r="R2009" s="576"/>
      <c r="S2009" s="575"/>
      <c r="T2009" s="575"/>
      <c r="U2009" s="575"/>
      <c r="V2009" s="575"/>
      <c r="W2009" s="575"/>
      <c r="X2009" s="575"/>
      <c r="Y2009" s="577"/>
      <c r="Z2009" s="578"/>
      <c r="AA2009" s="579"/>
      <c r="AC2009" s="581"/>
      <c r="AD2009" s="581"/>
      <c r="AE2009" s="584"/>
      <c r="AF2009" s="584"/>
      <c r="AG2009" s="584"/>
      <c r="AH2009" s="584"/>
      <c r="AI2009" s="584"/>
      <c r="AJ2009" s="584"/>
      <c r="AK2009" s="584"/>
      <c r="AL2009" s="584"/>
      <c r="AM2009" s="584"/>
      <c r="AN2009" s="584"/>
      <c r="AO2009" s="584"/>
      <c r="AP2009" s="584"/>
      <c r="AQ2009" s="584"/>
      <c r="AR2009" s="584"/>
    </row>
    <row r="2010" ht="15.75" customHeight="1">
      <c r="A2010" s="570"/>
      <c r="B2010" s="7"/>
      <c r="C2010" s="585"/>
      <c r="D2010" s="572"/>
      <c r="E2010" s="575"/>
      <c r="F2010" s="575"/>
      <c r="G2010" s="579"/>
      <c r="H2010" s="586"/>
      <c r="I2010" s="573"/>
      <c r="J2010" s="574"/>
      <c r="K2010" s="574"/>
      <c r="L2010" s="574"/>
      <c r="M2010" s="575"/>
      <c r="N2010" s="575"/>
      <c r="O2010" s="576"/>
      <c r="P2010" s="576"/>
      <c r="Q2010" s="576"/>
      <c r="R2010" s="576"/>
      <c r="S2010" s="575"/>
      <c r="T2010" s="575"/>
      <c r="U2010" s="575"/>
      <c r="V2010" s="575"/>
      <c r="W2010" s="575"/>
      <c r="X2010" s="575"/>
      <c r="Y2010" s="577"/>
      <c r="Z2010" s="578"/>
      <c r="AA2010" s="579"/>
      <c r="AC2010" s="581"/>
      <c r="AD2010" s="581"/>
      <c r="AE2010" s="584"/>
      <c r="AF2010" s="584"/>
      <c r="AG2010" s="584"/>
      <c r="AH2010" s="584"/>
      <c r="AI2010" s="584"/>
      <c r="AJ2010" s="584"/>
      <c r="AK2010" s="584"/>
      <c r="AL2010" s="584"/>
      <c r="AM2010" s="584"/>
      <c r="AN2010" s="584"/>
      <c r="AO2010" s="584"/>
      <c r="AP2010" s="584"/>
      <c r="AQ2010" s="584"/>
      <c r="AR2010" s="584"/>
    </row>
    <row r="2011" ht="15.75" customHeight="1">
      <c r="A2011" s="570"/>
      <c r="B2011" s="7"/>
      <c r="C2011" s="585"/>
      <c r="D2011" s="572"/>
      <c r="E2011" s="575"/>
      <c r="F2011" s="575"/>
      <c r="G2011" s="579"/>
      <c r="H2011" s="586"/>
      <c r="I2011" s="573"/>
      <c r="J2011" s="574"/>
      <c r="K2011" s="574"/>
      <c r="L2011" s="574"/>
      <c r="M2011" s="575"/>
      <c r="N2011" s="575"/>
      <c r="O2011" s="576"/>
      <c r="P2011" s="576"/>
      <c r="Q2011" s="576"/>
      <c r="R2011" s="576"/>
      <c r="S2011" s="575"/>
      <c r="T2011" s="575"/>
      <c r="U2011" s="575"/>
      <c r="V2011" s="575"/>
      <c r="W2011" s="575"/>
      <c r="X2011" s="575"/>
      <c r="Y2011" s="577"/>
      <c r="Z2011" s="578"/>
      <c r="AA2011" s="579"/>
      <c r="AC2011" s="581"/>
      <c r="AD2011" s="581"/>
      <c r="AE2011" s="584"/>
      <c r="AF2011" s="584"/>
      <c r="AG2011" s="584"/>
      <c r="AH2011" s="584"/>
      <c r="AI2011" s="584"/>
      <c r="AJ2011" s="584"/>
      <c r="AK2011" s="584"/>
      <c r="AL2011" s="584"/>
      <c r="AM2011" s="584"/>
      <c r="AN2011" s="584"/>
      <c r="AO2011" s="584"/>
      <c r="AP2011" s="584"/>
      <c r="AQ2011" s="584"/>
      <c r="AR2011" s="584"/>
    </row>
    <row r="2012" ht="15.75" customHeight="1">
      <c r="A2012" s="570"/>
      <c r="B2012" s="7"/>
      <c r="C2012" s="585"/>
      <c r="D2012" s="572"/>
      <c r="E2012" s="575"/>
      <c r="F2012" s="575"/>
      <c r="G2012" s="579"/>
      <c r="H2012" s="586"/>
      <c r="I2012" s="573"/>
      <c r="J2012" s="574"/>
      <c r="K2012" s="574"/>
      <c r="L2012" s="574"/>
      <c r="M2012" s="575"/>
      <c r="N2012" s="575"/>
      <c r="O2012" s="576"/>
      <c r="P2012" s="576"/>
      <c r="Q2012" s="576"/>
      <c r="R2012" s="576"/>
      <c r="S2012" s="575"/>
      <c r="T2012" s="575"/>
      <c r="U2012" s="575"/>
      <c r="V2012" s="575"/>
      <c r="W2012" s="575"/>
      <c r="X2012" s="575"/>
      <c r="Y2012" s="577"/>
      <c r="Z2012" s="578"/>
      <c r="AA2012" s="579"/>
      <c r="AC2012" s="581"/>
      <c r="AD2012" s="581"/>
      <c r="AE2012" s="584"/>
      <c r="AF2012" s="584"/>
      <c r="AG2012" s="584"/>
      <c r="AH2012" s="584"/>
      <c r="AI2012" s="584"/>
      <c r="AJ2012" s="584"/>
      <c r="AK2012" s="584"/>
      <c r="AL2012" s="584"/>
      <c r="AM2012" s="584"/>
      <c r="AN2012" s="584"/>
      <c r="AO2012" s="584"/>
      <c r="AP2012" s="584"/>
      <c r="AQ2012" s="584"/>
      <c r="AR2012" s="584"/>
    </row>
    <row r="2013" ht="15.75" customHeight="1">
      <c r="A2013" s="570"/>
      <c r="B2013" s="7"/>
      <c r="C2013" s="585"/>
      <c r="D2013" s="572"/>
      <c r="E2013" s="575"/>
      <c r="F2013" s="575"/>
      <c r="G2013" s="579"/>
      <c r="H2013" s="586"/>
      <c r="I2013" s="573"/>
      <c r="J2013" s="574"/>
      <c r="K2013" s="574"/>
      <c r="L2013" s="574"/>
      <c r="M2013" s="575"/>
      <c r="N2013" s="575"/>
      <c r="O2013" s="576"/>
      <c r="P2013" s="576"/>
      <c r="Q2013" s="576"/>
      <c r="R2013" s="576"/>
      <c r="S2013" s="575"/>
      <c r="T2013" s="575"/>
      <c r="U2013" s="575"/>
      <c r="V2013" s="575"/>
      <c r="W2013" s="575"/>
      <c r="X2013" s="575"/>
      <c r="Y2013" s="577"/>
      <c r="Z2013" s="578"/>
      <c r="AA2013" s="579"/>
      <c r="AC2013" s="581"/>
      <c r="AD2013" s="581"/>
      <c r="AE2013" s="584"/>
      <c r="AF2013" s="584"/>
      <c r="AG2013" s="584"/>
      <c r="AH2013" s="584"/>
      <c r="AI2013" s="584"/>
      <c r="AJ2013" s="584"/>
      <c r="AK2013" s="584"/>
      <c r="AL2013" s="584"/>
      <c r="AM2013" s="584"/>
      <c r="AN2013" s="584"/>
      <c r="AO2013" s="584"/>
      <c r="AP2013" s="584"/>
      <c r="AQ2013" s="584"/>
      <c r="AR2013" s="584"/>
    </row>
    <row r="2014" ht="15.75" customHeight="1">
      <c r="A2014" s="570"/>
      <c r="B2014" s="7"/>
      <c r="C2014" s="585"/>
      <c r="D2014" s="572"/>
      <c r="E2014" s="575"/>
      <c r="F2014" s="575"/>
      <c r="G2014" s="579"/>
      <c r="H2014" s="586"/>
      <c r="I2014" s="573"/>
      <c r="J2014" s="574"/>
      <c r="K2014" s="574"/>
      <c r="L2014" s="574"/>
      <c r="M2014" s="575"/>
      <c r="N2014" s="575"/>
      <c r="O2014" s="576"/>
      <c r="P2014" s="576"/>
      <c r="Q2014" s="576"/>
      <c r="R2014" s="576"/>
      <c r="S2014" s="575"/>
      <c r="T2014" s="575"/>
      <c r="U2014" s="575"/>
      <c r="V2014" s="575"/>
      <c r="W2014" s="575"/>
      <c r="X2014" s="575"/>
      <c r="Y2014" s="577"/>
      <c r="Z2014" s="578"/>
      <c r="AA2014" s="579"/>
      <c r="AC2014" s="581"/>
      <c r="AD2014" s="581"/>
      <c r="AE2014" s="584"/>
      <c r="AF2014" s="584"/>
      <c r="AG2014" s="584"/>
      <c r="AH2014" s="584"/>
      <c r="AI2014" s="584"/>
      <c r="AJ2014" s="584"/>
      <c r="AK2014" s="584"/>
      <c r="AL2014" s="584"/>
      <c r="AM2014" s="584"/>
      <c r="AN2014" s="584"/>
      <c r="AO2014" s="584"/>
      <c r="AP2014" s="584"/>
      <c r="AQ2014" s="584"/>
      <c r="AR2014" s="584"/>
    </row>
    <row r="2015" ht="15.75" customHeight="1">
      <c r="A2015" s="570"/>
      <c r="B2015" s="7"/>
      <c r="C2015" s="585"/>
      <c r="D2015" s="572"/>
      <c r="E2015" s="575"/>
      <c r="F2015" s="575"/>
      <c r="G2015" s="579"/>
      <c r="H2015" s="586"/>
      <c r="I2015" s="573"/>
      <c r="J2015" s="574"/>
      <c r="K2015" s="574"/>
      <c r="L2015" s="574"/>
      <c r="M2015" s="575"/>
      <c r="N2015" s="575"/>
      <c r="O2015" s="576"/>
      <c r="P2015" s="576"/>
      <c r="Q2015" s="576"/>
      <c r="R2015" s="576"/>
      <c r="S2015" s="575"/>
      <c r="T2015" s="575"/>
      <c r="U2015" s="575"/>
      <c r="V2015" s="575"/>
      <c r="W2015" s="575"/>
      <c r="X2015" s="575"/>
      <c r="Y2015" s="577"/>
      <c r="Z2015" s="578"/>
      <c r="AA2015" s="579"/>
      <c r="AC2015" s="581"/>
      <c r="AD2015" s="581"/>
      <c r="AE2015" s="584"/>
      <c r="AF2015" s="584"/>
      <c r="AG2015" s="584"/>
      <c r="AH2015" s="584"/>
      <c r="AI2015" s="584"/>
      <c r="AJ2015" s="584"/>
      <c r="AK2015" s="584"/>
      <c r="AL2015" s="584"/>
      <c r="AM2015" s="584"/>
      <c r="AN2015" s="584"/>
      <c r="AO2015" s="584"/>
      <c r="AP2015" s="584"/>
      <c r="AQ2015" s="584"/>
      <c r="AR2015" s="584"/>
    </row>
    <row r="2016" ht="15.75" customHeight="1">
      <c r="A2016" s="570"/>
      <c r="B2016" s="7"/>
      <c r="C2016" s="585"/>
      <c r="D2016" s="572"/>
      <c r="E2016" s="575"/>
      <c r="F2016" s="575"/>
      <c r="G2016" s="579"/>
      <c r="H2016" s="586"/>
      <c r="I2016" s="573"/>
      <c r="J2016" s="574"/>
      <c r="K2016" s="574"/>
      <c r="L2016" s="574"/>
      <c r="M2016" s="575"/>
      <c r="N2016" s="575"/>
      <c r="O2016" s="576"/>
      <c r="P2016" s="576"/>
      <c r="Q2016" s="576"/>
      <c r="R2016" s="576"/>
      <c r="S2016" s="575"/>
      <c r="T2016" s="575"/>
      <c r="U2016" s="575"/>
      <c r="V2016" s="575"/>
      <c r="W2016" s="575"/>
      <c r="X2016" s="575"/>
      <c r="Y2016" s="577"/>
      <c r="Z2016" s="578"/>
      <c r="AA2016" s="579"/>
      <c r="AC2016" s="581"/>
      <c r="AD2016" s="581"/>
      <c r="AE2016" s="584"/>
      <c r="AF2016" s="584"/>
      <c r="AG2016" s="584"/>
      <c r="AH2016" s="584"/>
      <c r="AI2016" s="584"/>
      <c r="AJ2016" s="584"/>
      <c r="AK2016" s="584"/>
      <c r="AL2016" s="584"/>
      <c r="AM2016" s="584"/>
      <c r="AN2016" s="584"/>
      <c r="AO2016" s="584"/>
      <c r="AP2016" s="584"/>
      <c r="AQ2016" s="584"/>
      <c r="AR2016" s="584"/>
    </row>
    <row r="2017" ht="15.75" customHeight="1">
      <c r="A2017" s="570"/>
      <c r="B2017" s="7"/>
      <c r="C2017" s="585"/>
      <c r="D2017" s="572"/>
      <c r="E2017" s="575"/>
      <c r="F2017" s="575"/>
      <c r="G2017" s="579"/>
      <c r="H2017" s="586"/>
      <c r="I2017" s="573"/>
      <c r="J2017" s="574"/>
      <c r="K2017" s="574"/>
      <c r="L2017" s="574"/>
      <c r="M2017" s="575"/>
      <c r="N2017" s="575"/>
      <c r="O2017" s="576"/>
      <c r="P2017" s="576"/>
      <c r="Q2017" s="576"/>
      <c r="R2017" s="576"/>
      <c r="S2017" s="575"/>
      <c r="T2017" s="575"/>
      <c r="U2017" s="575"/>
      <c r="V2017" s="575"/>
      <c r="W2017" s="575"/>
      <c r="X2017" s="575"/>
      <c r="Y2017" s="577"/>
      <c r="Z2017" s="578"/>
      <c r="AA2017" s="579"/>
      <c r="AC2017" s="581"/>
      <c r="AD2017" s="581"/>
      <c r="AE2017" s="584"/>
      <c r="AF2017" s="584"/>
      <c r="AG2017" s="584"/>
      <c r="AH2017" s="584"/>
      <c r="AI2017" s="584"/>
      <c r="AJ2017" s="584"/>
      <c r="AK2017" s="584"/>
      <c r="AL2017" s="584"/>
      <c r="AM2017" s="584"/>
      <c r="AN2017" s="584"/>
      <c r="AO2017" s="584"/>
      <c r="AP2017" s="584"/>
      <c r="AQ2017" s="584"/>
      <c r="AR2017" s="584"/>
    </row>
    <row r="2018" ht="15.75" customHeight="1">
      <c r="A2018" s="570"/>
      <c r="B2018" s="7"/>
      <c r="C2018" s="585"/>
      <c r="D2018" s="572"/>
      <c r="E2018" s="575"/>
      <c r="F2018" s="575"/>
      <c r="G2018" s="579"/>
      <c r="H2018" s="586"/>
      <c r="I2018" s="573"/>
      <c r="J2018" s="574"/>
      <c r="K2018" s="574"/>
      <c r="L2018" s="574"/>
      <c r="M2018" s="575"/>
      <c r="N2018" s="575"/>
      <c r="O2018" s="576"/>
      <c r="P2018" s="576"/>
      <c r="Q2018" s="576"/>
      <c r="R2018" s="576"/>
      <c r="S2018" s="575"/>
      <c r="T2018" s="575"/>
      <c r="U2018" s="575"/>
      <c r="V2018" s="575"/>
      <c r="W2018" s="575"/>
      <c r="X2018" s="575"/>
      <c r="Y2018" s="577"/>
      <c r="Z2018" s="578"/>
      <c r="AA2018" s="579"/>
      <c r="AC2018" s="581"/>
      <c r="AD2018" s="581"/>
      <c r="AE2018" s="584"/>
      <c r="AF2018" s="584"/>
      <c r="AG2018" s="584"/>
      <c r="AH2018" s="584"/>
      <c r="AI2018" s="584"/>
      <c r="AJ2018" s="584"/>
      <c r="AK2018" s="584"/>
      <c r="AL2018" s="584"/>
      <c r="AM2018" s="584"/>
      <c r="AN2018" s="584"/>
      <c r="AO2018" s="584"/>
      <c r="AP2018" s="584"/>
      <c r="AQ2018" s="584"/>
      <c r="AR2018" s="584"/>
    </row>
    <row r="2019" ht="15.75" customHeight="1">
      <c r="A2019" s="570"/>
      <c r="B2019" s="7"/>
      <c r="C2019" s="585"/>
      <c r="D2019" s="572"/>
      <c r="E2019" s="575"/>
      <c r="F2019" s="575"/>
      <c r="G2019" s="579"/>
      <c r="H2019" s="586"/>
      <c r="I2019" s="573"/>
      <c r="J2019" s="574"/>
      <c r="K2019" s="574"/>
      <c r="L2019" s="574"/>
      <c r="M2019" s="575"/>
      <c r="N2019" s="575"/>
      <c r="O2019" s="576"/>
      <c r="P2019" s="576"/>
      <c r="Q2019" s="576"/>
      <c r="R2019" s="576"/>
      <c r="S2019" s="575"/>
      <c r="T2019" s="575"/>
      <c r="U2019" s="575"/>
      <c r="V2019" s="575"/>
      <c r="W2019" s="575"/>
      <c r="X2019" s="575"/>
      <c r="Y2019" s="577"/>
      <c r="Z2019" s="578"/>
      <c r="AA2019" s="579"/>
      <c r="AC2019" s="581"/>
      <c r="AD2019" s="581"/>
      <c r="AE2019" s="584"/>
      <c r="AF2019" s="584"/>
      <c r="AG2019" s="584"/>
      <c r="AH2019" s="584"/>
      <c r="AI2019" s="584"/>
      <c r="AJ2019" s="584"/>
      <c r="AK2019" s="584"/>
      <c r="AL2019" s="584"/>
      <c r="AM2019" s="584"/>
      <c r="AN2019" s="584"/>
      <c r="AO2019" s="584"/>
      <c r="AP2019" s="584"/>
      <c r="AQ2019" s="584"/>
      <c r="AR2019" s="584"/>
    </row>
    <row r="2020" ht="15.75" customHeight="1">
      <c r="A2020" s="570"/>
      <c r="B2020" s="7"/>
      <c r="C2020" s="585"/>
      <c r="D2020" s="572"/>
      <c r="E2020" s="575"/>
      <c r="F2020" s="575"/>
      <c r="G2020" s="579"/>
      <c r="H2020" s="586"/>
      <c r="I2020" s="573"/>
      <c r="J2020" s="574"/>
      <c r="K2020" s="574"/>
      <c r="L2020" s="574"/>
      <c r="M2020" s="575"/>
      <c r="N2020" s="575"/>
      <c r="O2020" s="576"/>
      <c r="P2020" s="576"/>
      <c r="Q2020" s="576"/>
      <c r="R2020" s="576"/>
      <c r="S2020" s="575"/>
      <c r="T2020" s="575"/>
      <c r="U2020" s="575"/>
      <c r="V2020" s="575"/>
      <c r="W2020" s="575"/>
      <c r="X2020" s="575"/>
      <c r="Y2020" s="577"/>
      <c r="Z2020" s="578"/>
      <c r="AA2020" s="579"/>
      <c r="AC2020" s="581"/>
      <c r="AD2020" s="581"/>
      <c r="AE2020" s="584"/>
      <c r="AF2020" s="584"/>
      <c r="AG2020" s="584"/>
      <c r="AH2020" s="584"/>
      <c r="AI2020" s="584"/>
      <c r="AJ2020" s="584"/>
      <c r="AK2020" s="584"/>
      <c r="AL2020" s="584"/>
      <c r="AM2020" s="584"/>
      <c r="AN2020" s="584"/>
      <c r="AO2020" s="584"/>
      <c r="AP2020" s="584"/>
      <c r="AQ2020" s="584"/>
      <c r="AR2020" s="584"/>
    </row>
    <row r="2021" ht="15.75" customHeight="1">
      <c r="A2021" s="570"/>
      <c r="B2021" s="7"/>
      <c r="C2021" s="585"/>
      <c r="D2021" s="572"/>
      <c r="E2021" s="575"/>
      <c r="F2021" s="575"/>
      <c r="G2021" s="579"/>
      <c r="H2021" s="586"/>
      <c r="I2021" s="573"/>
      <c r="J2021" s="574"/>
      <c r="K2021" s="574"/>
      <c r="L2021" s="574"/>
      <c r="M2021" s="575"/>
      <c r="N2021" s="575"/>
      <c r="O2021" s="576"/>
      <c r="P2021" s="576"/>
      <c r="Q2021" s="576"/>
      <c r="R2021" s="576"/>
      <c r="S2021" s="575"/>
      <c r="T2021" s="575"/>
      <c r="U2021" s="575"/>
      <c r="V2021" s="575"/>
      <c r="W2021" s="575"/>
      <c r="X2021" s="575"/>
      <c r="Y2021" s="577"/>
      <c r="Z2021" s="578"/>
      <c r="AA2021" s="579"/>
      <c r="AC2021" s="581"/>
      <c r="AD2021" s="581"/>
      <c r="AE2021" s="584"/>
      <c r="AF2021" s="584"/>
      <c r="AG2021" s="584"/>
      <c r="AH2021" s="584"/>
      <c r="AI2021" s="584"/>
      <c r="AJ2021" s="584"/>
      <c r="AK2021" s="584"/>
      <c r="AL2021" s="584"/>
      <c r="AM2021" s="584"/>
      <c r="AN2021" s="584"/>
      <c r="AO2021" s="584"/>
      <c r="AP2021" s="584"/>
      <c r="AQ2021" s="584"/>
      <c r="AR2021" s="584"/>
    </row>
    <row r="2022" ht="15.75" customHeight="1">
      <c r="A2022" s="570"/>
      <c r="B2022" s="7"/>
      <c r="C2022" s="585"/>
      <c r="D2022" s="572"/>
      <c r="E2022" s="575"/>
      <c r="F2022" s="575"/>
      <c r="G2022" s="579"/>
      <c r="H2022" s="586"/>
      <c r="I2022" s="573"/>
      <c r="J2022" s="574"/>
      <c r="K2022" s="574"/>
      <c r="L2022" s="574"/>
      <c r="M2022" s="575"/>
      <c r="N2022" s="575"/>
      <c r="O2022" s="576"/>
      <c r="P2022" s="576"/>
      <c r="Q2022" s="576"/>
      <c r="R2022" s="576"/>
      <c r="S2022" s="575"/>
      <c r="T2022" s="575"/>
      <c r="U2022" s="575"/>
      <c r="V2022" s="575"/>
      <c r="W2022" s="575"/>
      <c r="X2022" s="575"/>
      <c r="Y2022" s="577"/>
      <c r="Z2022" s="578"/>
      <c r="AA2022" s="579"/>
      <c r="AC2022" s="581"/>
      <c r="AD2022" s="581"/>
      <c r="AE2022" s="584"/>
      <c r="AF2022" s="584"/>
      <c r="AG2022" s="584"/>
      <c r="AH2022" s="584"/>
      <c r="AI2022" s="584"/>
      <c r="AJ2022" s="584"/>
      <c r="AK2022" s="584"/>
      <c r="AL2022" s="584"/>
      <c r="AM2022" s="584"/>
      <c r="AN2022" s="584"/>
      <c r="AO2022" s="584"/>
      <c r="AP2022" s="584"/>
      <c r="AQ2022" s="584"/>
      <c r="AR2022" s="584"/>
    </row>
    <row r="2023" ht="15.75" customHeight="1">
      <c r="A2023" s="570"/>
      <c r="B2023" s="7"/>
      <c r="C2023" s="585"/>
      <c r="D2023" s="572"/>
      <c r="E2023" s="575"/>
      <c r="F2023" s="575"/>
      <c r="G2023" s="579"/>
      <c r="H2023" s="586"/>
      <c r="I2023" s="573"/>
      <c r="J2023" s="574"/>
      <c r="K2023" s="574"/>
      <c r="L2023" s="574"/>
      <c r="M2023" s="575"/>
      <c r="N2023" s="575"/>
      <c r="O2023" s="576"/>
      <c r="P2023" s="576"/>
      <c r="Q2023" s="576"/>
      <c r="R2023" s="576"/>
      <c r="S2023" s="575"/>
      <c r="T2023" s="575"/>
      <c r="U2023" s="575"/>
      <c r="V2023" s="575"/>
      <c r="W2023" s="575"/>
      <c r="X2023" s="575"/>
      <c r="Y2023" s="577"/>
      <c r="Z2023" s="578"/>
      <c r="AA2023" s="579"/>
      <c r="AC2023" s="581"/>
      <c r="AD2023" s="581"/>
      <c r="AE2023" s="584"/>
      <c r="AF2023" s="584"/>
      <c r="AG2023" s="584"/>
      <c r="AH2023" s="584"/>
      <c r="AI2023" s="584"/>
      <c r="AJ2023" s="584"/>
      <c r="AK2023" s="584"/>
      <c r="AL2023" s="584"/>
      <c r="AM2023" s="584"/>
      <c r="AN2023" s="584"/>
      <c r="AO2023" s="584"/>
      <c r="AP2023" s="584"/>
      <c r="AQ2023" s="584"/>
      <c r="AR2023" s="584"/>
    </row>
    <row r="2024" ht="15.75" customHeight="1">
      <c r="A2024" s="570"/>
      <c r="B2024" s="7"/>
      <c r="C2024" s="585"/>
      <c r="D2024" s="572"/>
      <c r="E2024" s="575"/>
      <c r="F2024" s="575"/>
      <c r="G2024" s="579"/>
      <c r="H2024" s="586"/>
      <c r="I2024" s="573"/>
      <c r="J2024" s="574"/>
      <c r="K2024" s="574"/>
      <c r="L2024" s="574"/>
      <c r="M2024" s="575"/>
      <c r="N2024" s="575"/>
      <c r="O2024" s="576"/>
      <c r="P2024" s="576"/>
      <c r="Q2024" s="576"/>
      <c r="R2024" s="576"/>
      <c r="S2024" s="575"/>
      <c r="T2024" s="575"/>
      <c r="U2024" s="575"/>
      <c r="V2024" s="575"/>
      <c r="W2024" s="575"/>
      <c r="X2024" s="575"/>
      <c r="Y2024" s="577"/>
      <c r="Z2024" s="578"/>
      <c r="AA2024" s="579"/>
      <c r="AC2024" s="581"/>
      <c r="AD2024" s="581"/>
      <c r="AE2024" s="584"/>
      <c r="AF2024" s="584"/>
      <c r="AG2024" s="584"/>
      <c r="AH2024" s="584"/>
      <c r="AI2024" s="584"/>
      <c r="AJ2024" s="584"/>
      <c r="AK2024" s="584"/>
      <c r="AL2024" s="584"/>
      <c r="AM2024" s="584"/>
      <c r="AN2024" s="584"/>
      <c r="AO2024" s="584"/>
      <c r="AP2024" s="584"/>
      <c r="AQ2024" s="584"/>
      <c r="AR2024" s="584"/>
    </row>
    <row r="2025" ht="15.75" customHeight="1">
      <c r="A2025" s="570"/>
      <c r="B2025" s="7"/>
      <c r="C2025" s="585"/>
      <c r="D2025" s="572"/>
      <c r="E2025" s="575"/>
      <c r="F2025" s="575"/>
      <c r="G2025" s="579"/>
      <c r="H2025" s="586"/>
      <c r="I2025" s="573"/>
      <c r="J2025" s="574"/>
      <c r="K2025" s="574"/>
      <c r="L2025" s="574"/>
      <c r="M2025" s="575"/>
      <c r="N2025" s="575"/>
      <c r="O2025" s="576"/>
      <c r="P2025" s="576"/>
      <c r="Q2025" s="576"/>
      <c r="R2025" s="576"/>
      <c r="S2025" s="575"/>
      <c r="T2025" s="575"/>
      <c r="U2025" s="575"/>
      <c r="V2025" s="575"/>
      <c r="W2025" s="575"/>
      <c r="X2025" s="575"/>
      <c r="Y2025" s="577"/>
      <c r="Z2025" s="578"/>
      <c r="AA2025" s="579"/>
      <c r="AC2025" s="581"/>
      <c r="AD2025" s="581"/>
      <c r="AE2025" s="584"/>
      <c r="AF2025" s="584"/>
      <c r="AG2025" s="584"/>
      <c r="AH2025" s="584"/>
      <c r="AI2025" s="584"/>
      <c r="AJ2025" s="584"/>
      <c r="AK2025" s="584"/>
      <c r="AL2025" s="584"/>
      <c r="AM2025" s="584"/>
      <c r="AN2025" s="584"/>
      <c r="AO2025" s="584"/>
      <c r="AP2025" s="584"/>
      <c r="AQ2025" s="584"/>
      <c r="AR2025" s="584"/>
    </row>
    <row r="2026" ht="15.75" customHeight="1">
      <c r="A2026" s="570"/>
      <c r="B2026" s="7"/>
      <c r="C2026" s="585"/>
      <c r="D2026" s="572"/>
      <c r="E2026" s="575"/>
      <c r="F2026" s="575"/>
      <c r="G2026" s="579"/>
      <c r="H2026" s="586"/>
      <c r="I2026" s="573"/>
      <c r="J2026" s="574"/>
      <c r="K2026" s="574"/>
      <c r="L2026" s="574"/>
      <c r="M2026" s="575"/>
      <c r="N2026" s="575"/>
      <c r="O2026" s="576"/>
      <c r="P2026" s="576"/>
      <c r="Q2026" s="576"/>
      <c r="R2026" s="576"/>
      <c r="S2026" s="575"/>
      <c r="T2026" s="575"/>
      <c r="U2026" s="575"/>
      <c r="V2026" s="575"/>
      <c r="W2026" s="575"/>
      <c r="X2026" s="575"/>
      <c r="Y2026" s="577"/>
      <c r="Z2026" s="578"/>
      <c r="AA2026" s="579"/>
      <c r="AC2026" s="581"/>
      <c r="AD2026" s="581"/>
      <c r="AE2026" s="584"/>
      <c r="AF2026" s="584"/>
      <c r="AG2026" s="584"/>
      <c r="AH2026" s="584"/>
      <c r="AI2026" s="584"/>
      <c r="AJ2026" s="584"/>
      <c r="AK2026" s="584"/>
      <c r="AL2026" s="584"/>
      <c r="AM2026" s="584"/>
      <c r="AN2026" s="584"/>
      <c r="AO2026" s="584"/>
      <c r="AP2026" s="584"/>
      <c r="AQ2026" s="584"/>
      <c r="AR2026" s="584"/>
    </row>
    <row r="2027" ht="15.75" customHeight="1">
      <c r="A2027" s="570"/>
      <c r="B2027" s="7"/>
      <c r="C2027" s="585"/>
      <c r="D2027" s="572"/>
      <c r="E2027" s="575"/>
      <c r="F2027" s="575"/>
      <c r="G2027" s="579"/>
      <c r="H2027" s="586"/>
      <c r="I2027" s="573"/>
      <c r="J2027" s="574"/>
      <c r="K2027" s="574"/>
      <c r="L2027" s="574"/>
      <c r="M2027" s="575"/>
      <c r="N2027" s="575"/>
      <c r="O2027" s="576"/>
      <c r="P2027" s="576"/>
      <c r="Q2027" s="576"/>
      <c r="R2027" s="576"/>
      <c r="S2027" s="575"/>
      <c r="T2027" s="575"/>
      <c r="U2027" s="575"/>
      <c r="V2027" s="575"/>
      <c r="W2027" s="575"/>
      <c r="X2027" s="575"/>
      <c r="Y2027" s="577"/>
      <c r="Z2027" s="578"/>
      <c r="AA2027" s="579"/>
      <c r="AC2027" s="581"/>
      <c r="AD2027" s="581"/>
      <c r="AE2027" s="584"/>
      <c r="AF2027" s="584"/>
      <c r="AG2027" s="584"/>
      <c r="AH2027" s="584"/>
      <c r="AI2027" s="584"/>
      <c r="AJ2027" s="584"/>
      <c r="AK2027" s="584"/>
      <c r="AL2027" s="584"/>
      <c r="AM2027" s="584"/>
      <c r="AN2027" s="584"/>
      <c r="AO2027" s="584"/>
      <c r="AP2027" s="584"/>
      <c r="AQ2027" s="584"/>
      <c r="AR2027" s="584"/>
    </row>
    <row r="2028" ht="15.75" customHeight="1">
      <c r="A2028" s="570"/>
      <c r="B2028" s="7"/>
      <c r="C2028" s="585"/>
      <c r="D2028" s="572"/>
      <c r="E2028" s="575"/>
      <c r="F2028" s="575"/>
      <c r="G2028" s="579"/>
      <c r="H2028" s="586"/>
      <c r="I2028" s="573"/>
      <c r="J2028" s="574"/>
      <c r="K2028" s="574"/>
      <c r="L2028" s="574"/>
      <c r="M2028" s="575"/>
      <c r="N2028" s="575"/>
      <c r="O2028" s="576"/>
      <c r="P2028" s="576"/>
      <c r="Q2028" s="576"/>
      <c r="R2028" s="576"/>
      <c r="S2028" s="575"/>
      <c r="T2028" s="575"/>
      <c r="U2028" s="575"/>
      <c r="V2028" s="575"/>
      <c r="W2028" s="575"/>
      <c r="X2028" s="575"/>
      <c r="Y2028" s="577"/>
      <c r="Z2028" s="578"/>
      <c r="AA2028" s="579"/>
      <c r="AC2028" s="581"/>
      <c r="AD2028" s="581"/>
      <c r="AE2028" s="584"/>
      <c r="AF2028" s="584"/>
      <c r="AG2028" s="584"/>
      <c r="AH2028" s="584"/>
      <c r="AI2028" s="584"/>
      <c r="AJ2028" s="584"/>
      <c r="AK2028" s="584"/>
      <c r="AL2028" s="584"/>
      <c r="AM2028" s="584"/>
      <c r="AN2028" s="584"/>
      <c r="AO2028" s="584"/>
      <c r="AP2028" s="584"/>
      <c r="AQ2028" s="584"/>
      <c r="AR2028" s="584"/>
    </row>
    <row r="2029" ht="15.75" customHeight="1">
      <c r="A2029" s="570"/>
      <c r="B2029" s="7"/>
      <c r="C2029" s="585"/>
      <c r="D2029" s="572"/>
      <c r="E2029" s="575"/>
      <c r="F2029" s="575"/>
      <c r="G2029" s="579"/>
      <c r="H2029" s="586"/>
      <c r="I2029" s="573"/>
      <c r="J2029" s="574"/>
      <c r="K2029" s="574"/>
      <c r="L2029" s="574"/>
      <c r="M2029" s="575"/>
      <c r="N2029" s="575"/>
      <c r="O2029" s="576"/>
      <c r="P2029" s="576"/>
      <c r="Q2029" s="576"/>
      <c r="R2029" s="576"/>
      <c r="S2029" s="575"/>
      <c r="T2029" s="575"/>
      <c r="U2029" s="575"/>
      <c r="V2029" s="575"/>
      <c r="W2029" s="575"/>
      <c r="X2029" s="575"/>
      <c r="Y2029" s="577"/>
      <c r="Z2029" s="578"/>
      <c r="AA2029" s="579"/>
      <c r="AC2029" s="581"/>
      <c r="AD2029" s="581"/>
      <c r="AE2029" s="584"/>
      <c r="AF2029" s="584"/>
      <c r="AG2029" s="584"/>
      <c r="AH2029" s="584"/>
      <c r="AI2029" s="584"/>
      <c r="AJ2029" s="584"/>
      <c r="AK2029" s="584"/>
      <c r="AL2029" s="584"/>
      <c r="AM2029" s="584"/>
      <c r="AN2029" s="584"/>
      <c r="AO2029" s="584"/>
      <c r="AP2029" s="584"/>
      <c r="AQ2029" s="584"/>
      <c r="AR2029" s="584"/>
    </row>
    <row r="2030" ht="15.75" customHeight="1">
      <c r="A2030" s="570"/>
      <c r="B2030" s="7"/>
      <c r="C2030" s="585"/>
      <c r="D2030" s="572"/>
      <c r="E2030" s="575"/>
      <c r="F2030" s="575"/>
      <c r="G2030" s="579"/>
      <c r="H2030" s="586"/>
      <c r="I2030" s="573"/>
      <c r="J2030" s="574"/>
      <c r="K2030" s="574"/>
      <c r="L2030" s="574"/>
      <c r="M2030" s="575"/>
      <c r="N2030" s="575"/>
      <c r="O2030" s="576"/>
      <c r="P2030" s="576"/>
      <c r="Q2030" s="576"/>
      <c r="R2030" s="576"/>
      <c r="S2030" s="575"/>
      <c r="T2030" s="575"/>
      <c r="U2030" s="575"/>
      <c r="V2030" s="575"/>
      <c r="W2030" s="575"/>
      <c r="X2030" s="575"/>
      <c r="Y2030" s="577"/>
      <c r="Z2030" s="578"/>
      <c r="AA2030" s="579"/>
      <c r="AC2030" s="581"/>
      <c r="AD2030" s="581"/>
      <c r="AE2030" s="584"/>
      <c r="AF2030" s="584"/>
      <c r="AG2030" s="584"/>
      <c r="AH2030" s="584"/>
      <c r="AI2030" s="584"/>
      <c r="AJ2030" s="584"/>
      <c r="AK2030" s="584"/>
      <c r="AL2030" s="584"/>
      <c r="AM2030" s="584"/>
      <c r="AN2030" s="584"/>
      <c r="AO2030" s="584"/>
      <c r="AP2030" s="584"/>
      <c r="AQ2030" s="584"/>
      <c r="AR2030" s="584"/>
    </row>
    <row r="2031" ht="15.75" customHeight="1">
      <c r="A2031" s="570"/>
      <c r="B2031" s="7"/>
      <c r="C2031" s="585"/>
      <c r="D2031" s="572"/>
      <c r="E2031" s="575"/>
      <c r="F2031" s="575"/>
      <c r="G2031" s="579"/>
      <c r="H2031" s="586"/>
      <c r="I2031" s="573"/>
      <c r="J2031" s="574"/>
      <c r="K2031" s="574"/>
      <c r="L2031" s="574"/>
      <c r="M2031" s="575"/>
      <c r="N2031" s="575"/>
      <c r="O2031" s="576"/>
      <c r="P2031" s="576"/>
      <c r="Q2031" s="576"/>
      <c r="R2031" s="576"/>
      <c r="S2031" s="575"/>
      <c r="T2031" s="575"/>
      <c r="U2031" s="575"/>
      <c r="V2031" s="575"/>
      <c r="W2031" s="575"/>
      <c r="X2031" s="575"/>
      <c r="Y2031" s="577"/>
      <c r="Z2031" s="578"/>
      <c r="AA2031" s="579"/>
      <c r="AC2031" s="581"/>
      <c r="AD2031" s="581"/>
      <c r="AE2031" s="584"/>
      <c r="AF2031" s="584"/>
      <c r="AG2031" s="584"/>
      <c r="AH2031" s="584"/>
      <c r="AI2031" s="584"/>
      <c r="AJ2031" s="584"/>
      <c r="AK2031" s="584"/>
      <c r="AL2031" s="584"/>
      <c r="AM2031" s="584"/>
      <c r="AN2031" s="584"/>
      <c r="AO2031" s="584"/>
      <c r="AP2031" s="584"/>
      <c r="AQ2031" s="584"/>
      <c r="AR2031" s="584"/>
    </row>
    <row r="2032" ht="15.75" customHeight="1">
      <c r="A2032" s="570"/>
      <c r="B2032" s="7"/>
      <c r="C2032" s="585"/>
      <c r="D2032" s="572"/>
      <c r="E2032" s="575"/>
      <c r="F2032" s="575"/>
      <c r="G2032" s="579"/>
      <c r="H2032" s="586"/>
      <c r="I2032" s="573"/>
      <c r="J2032" s="574"/>
      <c r="K2032" s="574"/>
      <c r="L2032" s="574"/>
      <c r="M2032" s="575"/>
      <c r="N2032" s="575"/>
      <c r="O2032" s="576"/>
      <c r="P2032" s="576"/>
      <c r="Q2032" s="576"/>
      <c r="R2032" s="576"/>
      <c r="S2032" s="575"/>
      <c r="T2032" s="575"/>
      <c r="U2032" s="575"/>
      <c r="V2032" s="575"/>
      <c r="W2032" s="575"/>
      <c r="X2032" s="575"/>
      <c r="Y2032" s="577"/>
      <c r="Z2032" s="578"/>
      <c r="AA2032" s="579"/>
      <c r="AC2032" s="581"/>
      <c r="AD2032" s="581"/>
      <c r="AE2032" s="584"/>
      <c r="AF2032" s="584"/>
      <c r="AG2032" s="584"/>
      <c r="AH2032" s="584"/>
      <c r="AI2032" s="584"/>
      <c r="AJ2032" s="584"/>
      <c r="AK2032" s="584"/>
      <c r="AL2032" s="584"/>
      <c r="AM2032" s="584"/>
      <c r="AN2032" s="584"/>
      <c r="AO2032" s="584"/>
      <c r="AP2032" s="584"/>
      <c r="AQ2032" s="584"/>
      <c r="AR2032" s="584"/>
    </row>
    <row r="2033" ht="15.75" customHeight="1">
      <c r="A2033" s="570"/>
      <c r="B2033" s="7"/>
      <c r="C2033" s="585"/>
      <c r="D2033" s="572"/>
      <c r="E2033" s="575"/>
      <c r="F2033" s="575"/>
      <c r="G2033" s="579"/>
      <c r="H2033" s="586"/>
      <c r="I2033" s="573"/>
      <c r="J2033" s="574"/>
      <c r="K2033" s="574"/>
      <c r="L2033" s="574"/>
      <c r="M2033" s="575"/>
      <c r="N2033" s="575"/>
      <c r="O2033" s="576"/>
      <c r="P2033" s="576"/>
      <c r="Q2033" s="576"/>
      <c r="R2033" s="576"/>
      <c r="S2033" s="575"/>
      <c r="T2033" s="575"/>
      <c r="U2033" s="575"/>
      <c r="V2033" s="575"/>
      <c r="W2033" s="575"/>
      <c r="X2033" s="575"/>
      <c r="Y2033" s="577"/>
      <c r="Z2033" s="578"/>
      <c r="AA2033" s="579"/>
      <c r="AC2033" s="581"/>
      <c r="AD2033" s="581"/>
      <c r="AE2033" s="584"/>
      <c r="AF2033" s="584"/>
      <c r="AG2033" s="584"/>
      <c r="AH2033" s="584"/>
      <c r="AI2033" s="584"/>
      <c r="AJ2033" s="584"/>
      <c r="AK2033" s="584"/>
      <c r="AL2033" s="584"/>
      <c r="AM2033" s="584"/>
      <c r="AN2033" s="584"/>
      <c r="AO2033" s="584"/>
      <c r="AP2033" s="584"/>
      <c r="AQ2033" s="584"/>
      <c r="AR2033" s="584"/>
    </row>
    <row r="2034" ht="15.75" customHeight="1">
      <c r="A2034" s="570"/>
      <c r="B2034" s="7"/>
      <c r="C2034" s="585"/>
      <c r="D2034" s="572"/>
      <c r="E2034" s="575"/>
      <c r="F2034" s="575"/>
      <c r="G2034" s="579"/>
      <c r="H2034" s="586"/>
      <c r="I2034" s="573"/>
      <c r="J2034" s="574"/>
      <c r="K2034" s="574"/>
      <c r="L2034" s="574"/>
      <c r="M2034" s="575"/>
      <c r="N2034" s="575"/>
      <c r="O2034" s="576"/>
      <c r="P2034" s="576"/>
      <c r="Q2034" s="576"/>
      <c r="R2034" s="576"/>
      <c r="S2034" s="575"/>
      <c r="T2034" s="575"/>
      <c r="U2034" s="575"/>
      <c r="V2034" s="575"/>
      <c r="W2034" s="575"/>
      <c r="X2034" s="575"/>
      <c r="Y2034" s="577"/>
      <c r="Z2034" s="578"/>
      <c r="AA2034" s="579"/>
      <c r="AC2034" s="581"/>
      <c r="AD2034" s="581"/>
      <c r="AE2034" s="584"/>
      <c r="AF2034" s="584"/>
      <c r="AG2034" s="584"/>
      <c r="AH2034" s="584"/>
      <c r="AI2034" s="584"/>
      <c r="AJ2034" s="584"/>
      <c r="AK2034" s="584"/>
      <c r="AL2034" s="584"/>
      <c r="AM2034" s="584"/>
      <c r="AN2034" s="584"/>
      <c r="AO2034" s="584"/>
      <c r="AP2034" s="584"/>
      <c r="AQ2034" s="584"/>
      <c r="AR2034" s="584"/>
    </row>
    <row r="2035" ht="15.75" customHeight="1">
      <c r="A2035" s="570"/>
      <c r="B2035" s="7"/>
      <c r="C2035" s="585"/>
      <c r="D2035" s="572"/>
      <c r="E2035" s="575"/>
      <c r="F2035" s="575"/>
      <c r="G2035" s="579"/>
      <c r="H2035" s="586"/>
      <c r="I2035" s="573"/>
      <c r="J2035" s="574"/>
      <c r="K2035" s="574"/>
      <c r="L2035" s="574"/>
      <c r="M2035" s="575"/>
      <c r="N2035" s="575"/>
      <c r="O2035" s="576"/>
      <c r="P2035" s="576"/>
      <c r="Q2035" s="576"/>
      <c r="R2035" s="576"/>
      <c r="S2035" s="575"/>
      <c r="T2035" s="575"/>
      <c r="U2035" s="575"/>
      <c r="V2035" s="575"/>
      <c r="W2035" s="575"/>
      <c r="X2035" s="575"/>
      <c r="Y2035" s="577"/>
      <c r="Z2035" s="578"/>
      <c r="AA2035" s="579"/>
      <c r="AC2035" s="581"/>
      <c r="AD2035" s="581"/>
      <c r="AE2035" s="584"/>
      <c r="AF2035" s="584"/>
      <c r="AG2035" s="584"/>
      <c r="AH2035" s="584"/>
      <c r="AI2035" s="584"/>
      <c r="AJ2035" s="584"/>
      <c r="AK2035" s="584"/>
      <c r="AL2035" s="584"/>
      <c r="AM2035" s="584"/>
      <c r="AN2035" s="584"/>
      <c r="AO2035" s="584"/>
      <c r="AP2035" s="584"/>
      <c r="AQ2035" s="584"/>
      <c r="AR2035" s="584"/>
    </row>
    <row r="2036" ht="15.75" customHeight="1">
      <c r="A2036" s="570"/>
      <c r="B2036" s="7"/>
      <c r="C2036" s="585"/>
      <c r="D2036" s="572"/>
      <c r="E2036" s="575"/>
      <c r="F2036" s="575"/>
      <c r="G2036" s="579"/>
      <c r="H2036" s="586"/>
      <c r="I2036" s="573"/>
      <c r="J2036" s="574"/>
      <c r="K2036" s="574"/>
      <c r="L2036" s="574"/>
      <c r="M2036" s="575"/>
      <c r="N2036" s="575"/>
      <c r="O2036" s="576"/>
      <c r="P2036" s="576"/>
      <c r="Q2036" s="576"/>
      <c r="R2036" s="576"/>
      <c r="S2036" s="575"/>
      <c r="T2036" s="575"/>
      <c r="U2036" s="575"/>
      <c r="V2036" s="575"/>
      <c r="W2036" s="575"/>
      <c r="X2036" s="575"/>
      <c r="Y2036" s="577"/>
      <c r="Z2036" s="578"/>
      <c r="AA2036" s="579"/>
      <c r="AC2036" s="581"/>
      <c r="AD2036" s="581"/>
      <c r="AE2036" s="584"/>
      <c r="AF2036" s="584"/>
      <c r="AG2036" s="584"/>
      <c r="AH2036" s="584"/>
      <c r="AI2036" s="584"/>
      <c r="AJ2036" s="584"/>
      <c r="AK2036" s="584"/>
      <c r="AL2036" s="584"/>
      <c r="AM2036" s="584"/>
      <c r="AN2036" s="584"/>
      <c r="AO2036" s="584"/>
      <c r="AP2036" s="584"/>
      <c r="AQ2036" s="584"/>
      <c r="AR2036" s="584"/>
    </row>
    <row r="2037" ht="15.75" customHeight="1">
      <c r="A2037" s="570"/>
      <c r="B2037" s="7"/>
      <c r="C2037" s="585"/>
      <c r="D2037" s="572"/>
      <c r="E2037" s="575"/>
      <c r="F2037" s="575"/>
      <c r="G2037" s="579"/>
      <c r="H2037" s="586"/>
      <c r="I2037" s="573"/>
      <c r="J2037" s="574"/>
      <c r="K2037" s="574"/>
      <c r="L2037" s="574"/>
      <c r="M2037" s="575"/>
      <c r="N2037" s="575"/>
      <c r="O2037" s="576"/>
      <c r="P2037" s="576"/>
      <c r="Q2037" s="576"/>
      <c r="R2037" s="576"/>
      <c r="S2037" s="575"/>
      <c r="T2037" s="575"/>
      <c r="U2037" s="575"/>
      <c r="V2037" s="575"/>
      <c r="W2037" s="575"/>
      <c r="X2037" s="575"/>
      <c r="Y2037" s="577"/>
      <c r="Z2037" s="578"/>
      <c r="AA2037" s="579"/>
      <c r="AC2037" s="581"/>
      <c r="AD2037" s="581"/>
      <c r="AE2037" s="584"/>
      <c r="AF2037" s="584"/>
      <c r="AG2037" s="584"/>
      <c r="AH2037" s="584"/>
      <c r="AI2037" s="584"/>
      <c r="AJ2037" s="584"/>
      <c r="AK2037" s="584"/>
      <c r="AL2037" s="584"/>
      <c r="AM2037" s="584"/>
      <c r="AN2037" s="584"/>
      <c r="AO2037" s="584"/>
      <c r="AP2037" s="584"/>
      <c r="AQ2037" s="584"/>
      <c r="AR2037" s="584"/>
    </row>
    <row r="2038" ht="15.75" customHeight="1">
      <c r="A2038" s="570"/>
      <c r="B2038" s="7"/>
      <c r="C2038" s="585"/>
      <c r="D2038" s="572"/>
      <c r="E2038" s="575"/>
      <c r="F2038" s="575"/>
      <c r="G2038" s="579"/>
      <c r="H2038" s="586"/>
      <c r="I2038" s="573"/>
      <c r="J2038" s="574"/>
      <c r="K2038" s="574"/>
      <c r="L2038" s="574"/>
      <c r="M2038" s="575"/>
      <c r="N2038" s="575"/>
      <c r="O2038" s="576"/>
      <c r="P2038" s="576"/>
      <c r="Q2038" s="576"/>
      <c r="R2038" s="576"/>
      <c r="S2038" s="575"/>
      <c r="T2038" s="575"/>
      <c r="U2038" s="575"/>
      <c r="V2038" s="575"/>
      <c r="W2038" s="575"/>
      <c r="X2038" s="575"/>
      <c r="Y2038" s="577"/>
      <c r="Z2038" s="578"/>
      <c r="AA2038" s="579"/>
      <c r="AC2038" s="581"/>
      <c r="AD2038" s="581"/>
      <c r="AE2038" s="584"/>
      <c r="AF2038" s="584"/>
      <c r="AG2038" s="584"/>
      <c r="AH2038" s="584"/>
      <c r="AI2038" s="584"/>
      <c r="AJ2038" s="584"/>
      <c r="AK2038" s="584"/>
      <c r="AL2038" s="584"/>
      <c r="AM2038" s="584"/>
      <c r="AN2038" s="584"/>
      <c r="AO2038" s="584"/>
      <c r="AP2038" s="584"/>
      <c r="AQ2038" s="584"/>
      <c r="AR2038" s="584"/>
    </row>
    <row r="2039" ht="15.75" customHeight="1">
      <c r="A2039" s="570"/>
      <c r="B2039" s="7"/>
      <c r="C2039" s="585"/>
      <c r="D2039" s="572"/>
      <c r="E2039" s="575"/>
      <c r="F2039" s="575"/>
      <c r="G2039" s="579"/>
      <c r="H2039" s="586"/>
      <c r="I2039" s="573"/>
      <c r="J2039" s="574"/>
      <c r="K2039" s="574"/>
      <c r="L2039" s="574"/>
      <c r="M2039" s="575"/>
      <c r="N2039" s="575"/>
      <c r="O2039" s="576"/>
      <c r="P2039" s="576"/>
      <c r="Q2039" s="576"/>
      <c r="R2039" s="576"/>
      <c r="S2039" s="575"/>
      <c r="T2039" s="575"/>
      <c r="U2039" s="575"/>
      <c r="V2039" s="575"/>
      <c r="W2039" s="575"/>
      <c r="X2039" s="575"/>
      <c r="Y2039" s="577"/>
      <c r="Z2039" s="578"/>
      <c r="AA2039" s="579"/>
      <c r="AC2039" s="581"/>
      <c r="AD2039" s="581"/>
      <c r="AE2039" s="584"/>
      <c r="AF2039" s="584"/>
      <c r="AG2039" s="584"/>
      <c r="AH2039" s="584"/>
      <c r="AI2039" s="584"/>
      <c r="AJ2039" s="584"/>
      <c r="AK2039" s="584"/>
      <c r="AL2039" s="584"/>
      <c r="AM2039" s="584"/>
      <c r="AN2039" s="584"/>
      <c r="AO2039" s="584"/>
      <c r="AP2039" s="584"/>
      <c r="AQ2039" s="584"/>
      <c r="AR2039" s="584"/>
    </row>
    <row r="2040" ht="15.75" customHeight="1">
      <c r="A2040" s="570"/>
      <c r="B2040" s="7"/>
      <c r="C2040" s="585"/>
      <c r="D2040" s="572"/>
      <c r="E2040" s="575"/>
      <c r="F2040" s="575"/>
      <c r="G2040" s="579"/>
      <c r="H2040" s="586"/>
      <c r="I2040" s="573"/>
      <c r="J2040" s="574"/>
      <c r="K2040" s="574"/>
      <c r="L2040" s="574"/>
      <c r="M2040" s="575"/>
      <c r="N2040" s="575"/>
      <c r="O2040" s="576"/>
      <c r="P2040" s="576"/>
      <c r="Q2040" s="576"/>
      <c r="R2040" s="576"/>
      <c r="S2040" s="575"/>
      <c r="T2040" s="575"/>
      <c r="U2040" s="575"/>
      <c r="V2040" s="575"/>
      <c r="W2040" s="575"/>
      <c r="X2040" s="575"/>
      <c r="Y2040" s="577"/>
      <c r="Z2040" s="578"/>
      <c r="AA2040" s="579"/>
      <c r="AC2040" s="581"/>
      <c r="AD2040" s="581"/>
      <c r="AE2040" s="584"/>
      <c r="AF2040" s="584"/>
      <c r="AG2040" s="584"/>
      <c r="AH2040" s="584"/>
      <c r="AI2040" s="584"/>
      <c r="AJ2040" s="584"/>
      <c r="AK2040" s="584"/>
      <c r="AL2040" s="584"/>
      <c r="AM2040" s="584"/>
      <c r="AN2040" s="584"/>
      <c r="AO2040" s="584"/>
      <c r="AP2040" s="584"/>
      <c r="AQ2040" s="584"/>
      <c r="AR2040" s="584"/>
    </row>
    <row r="2041" ht="15.75" customHeight="1">
      <c r="A2041" s="570"/>
      <c r="B2041" s="7"/>
      <c r="C2041" s="585"/>
      <c r="D2041" s="572"/>
      <c r="E2041" s="575"/>
      <c r="F2041" s="575"/>
      <c r="G2041" s="579"/>
      <c r="H2041" s="586"/>
      <c r="I2041" s="573"/>
      <c r="J2041" s="574"/>
      <c r="K2041" s="574"/>
      <c r="L2041" s="574"/>
      <c r="M2041" s="575"/>
      <c r="N2041" s="575"/>
      <c r="O2041" s="576"/>
      <c r="P2041" s="576"/>
      <c r="Q2041" s="576"/>
      <c r="R2041" s="576"/>
      <c r="S2041" s="575"/>
      <c r="T2041" s="575"/>
      <c r="U2041" s="575"/>
      <c r="V2041" s="575"/>
      <c r="W2041" s="575"/>
      <c r="X2041" s="575"/>
      <c r="Y2041" s="577"/>
      <c r="Z2041" s="578"/>
      <c r="AA2041" s="579"/>
      <c r="AC2041" s="581"/>
      <c r="AD2041" s="581"/>
      <c r="AE2041" s="584"/>
      <c r="AF2041" s="584"/>
      <c r="AG2041" s="584"/>
      <c r="AH2041" s="584"/>
      <c r="AI2041" s="584"/>
      <c r="AJ2041" s="584"/>
      <c r="AK2041" s="584"/>
      <c r="AL2041" s="584"/>
      <c r="AM2041" s="584"/>
      <c r="AN2041" s="584"/>
      <c r="AO2041" s="584"/>
      <c r="AP2041" s="584"/>
      <c r="AQ2041" s="584"/>
      <c r="AR2041" s="584"/>
    </row>
    <row r="2042" ht="15.75" customHeight="1">
      <c r="A2042" s="570"/>
      <c r="B2042" s="7"/>
      <c r="C2042" s="585"/>
      <c r="D2042" s="572"/>
      <c r="E2042" s="575"/>
      <c r="F2042" s="575"/>
      <c r="G2042" s="579"/>
      <c r="H2042" s="586"/>
      <c r="I2042" s="573"/>
      <c r="J2042" s="574"/>
      <c r="K2042" s="574"/>
      <c r="L2042" s="574"/>
      <c r="M2042" s="575"/>
      <c r="N2042" s="575"/>
      <c r="O2042" s="576"/>
      <c r="P2042" s="576"/>
      <c r="Q2042" s="576"/>
      <c r="R2042" s="576"/>
      <c r="S2042" s="575"/>
      <c r="T2042" s="575"/>
      <c r="U2042" s="575"/>
      <c r="V2042" s="575"/>
      <c r="W2042" s="575"/>
      <c r="X2042" s="575"/>
      <c r="Y2042" s="577"/>
      <c r="Z2042" s="578"/>
      <c r="AA2042" s="579"/>
      <c r="AC2042" s="581"/>
      <c r="AD2042" s="581"/>
      <c r="AE2042" s="584"/>
      <c r="AF2042" s="584"/>
      <c r="AG2042" s="584"/>
      <c r="AH2042" s="584"/>
      <c r="AI2042" s="584"/>
      <c r="AJ2042" s="584"/>
      <c r="AK2042" s="584"/>
      <c r="AL2042" s="584"/>
      <c r="AM2042" s="584"/>
      <c r="AN2042" s="584"/>
      <c r="AO2042" s="584"/>
      <c r="AP2042" s="584"/>
      <c r="AQ2042" s="584"/>
      <c r="AR2042" s="584"/>
    </row>
    <row r="2043" ht="15.75" customHeight="1">
      <c r="A2043" s="570"/>
      <c r="B2043" s="7"/>
      <c r="C2043" s="585"/>
      <c r="D2043" s="572"/>
      <c r="E2043" s="575"/>
      <c r="F2043" s="575"/>
      <c r="G2043" s="579"/>
      <c r="H2043" s="586"/>
      <c r="I2043" s="573"/>
      <c r="J2043" s="574"/>
      <c r="K2043" s="574"/>
      <c r="L2043" s="574"/>
      <c r="M2043" s="575"/>
      <c r="N2043" s="575"/>
      <c r="O2043" s="576"/>
      <c r="P2043" s="576"/>
      <c r="Q2043" s="576"/>
      <c r="R2043" s="576"/>
      <c r="S2043" s="575"/>
      <c r="T2043" s="575"/>
      <c r="U2043" s="575"/>
      <c r="V2043" s="575"/>
      <c r="W2043" s="575"/>
      <c r="X2043" s="575"/>
      <c r="Y2043" s="577"/>
      <c r="Z2043" s="578"/>
      <c r="AA2043" s="579"/>
      <c r="AC2043" s="581"/>
      <c r="AD2043" s="581"/>
      <c r="AE2043" s="584"/>
      <c r="AF2043" s="584"/>
      <c r="AG2043" s="584"/>
      <c r="AH2043" s="584"/>
      <c r="AI2043" s="584"/>
      <c r="AJ2043" s="584"/>
      <c r="AK2043" s="584"/>
      <c r="AL2043" s="584"/>
      <c r="AM2043" s="584"/>
      <c r="AN2043" s="584"/>
      <c r="AO2043" s="584"/>
      <c r="AP2043" s="584"/>
      <c r="AQ2043" s="584"/>
      <c r="AR2043" s="584"/>
    </row>
    <row r="2044" ht="15.75" customHeight="1">
      <c r="A2044" s="570"/>
      <c r="B2044" s="7"/>
      <c r="C2044" s="585"/>
      <c r="D2044" s="572"/>
      <c r="E2044" s="575"/>
      <c r="F2044" s="575"/>
      <c r="G2044" s="579"/>
      <c r="H2044" s="586"/>
      <c r="I2044" s="573"/>
      <c r="J2044" s="574"/>
      <c r="K2044" s="574"/>
      <c r="L2044" s="574"/>
      <c r="M2044" s="575"/>
      <c r="N2044" s="575"/>
      <c r="O2044" s="576"/>
      <c r="P2044" s="576"/>
      <c r="Q2044" s="576"/>
      <c r="R2044" s="576"/>
      <c r="S2044" s="575"/>
      <c r="T2044" s="575"/>
      <c r="U2044" s="575"/>
      <c r="V2044" s="575"/>
      <c r="W2044" s="575"/>
      <c r="X2044" s="575"/>
      <c r="Y2044" s="577"/>
      <c r="Z2044" s="578"/>
      <c r="AA2044" s="579"/>
      <c r="AC2044" s="581"/>
      <c r="AD2044" s="581"/>
      <c r="AE2044" s="584"/>
      <c r="AF2044" s="584"/>
      <c r="AG2044" s="584"/>
      <c r="AH2044" s="584"/>
      <c r="AI2044" s="584"/>
      <c r="AJ2044" s="584"/>
      <c r="AK2044" s="584"/>
      <c r="AL2044" s="584"/>
      <c r="AM2044" s="584"/>
      <c r="AN2044" s="584"/>
      <c r="AO2044" s="584"/>
      <c r="AP2044" s="584"/>
      <c r="AQ2044" s="584"/>
      <c r="AR2044" s="584"/>
    </row>
    <row r="2045" ht="15.75" customHeight="1">
      <c r="A2045" s="570"/>
      <c r="B2045" s="7"/>
      <c r="C2045" s="585"/>
      <c r="D2045" s="572"/>
      <c r="E2045" s="575"/>
      <c r="F2045" s="575"/>
      <c r="G2045" s="579"/>
      <c r="H2045" s="586"/>
      <c r="I2045" s="573"/>
      <c r="J2045" s="574"/>
      <c r="K2045" s="574"/>
      <c r="L2045" s="574"/>
      <c r="M2045" s="575"/>
      <c r="N2045" s="575"/>
      <c r="O2045" s="576"/>
      <c r="P2045" s="576"/>
      <c r="Q2045" s="576"/>
      <c r="R2045" s="576"/>
      <c r="S2045" s="575"/>
      <c r="T2045" s="575"/>
      <c r="U2045" s="575"/>
      <c r="V2045" s="575"/>
      <c r="W2045" s="575"/>
      <c r="X2045" s="575"/>
      <c r="Y2045" s="577"/>
      <c r="Z2045" s="578"/>
      <c r="AA2045" s="579"/>
      <c r="AC2045" s="581"/>
      <c r="AD2045" s="581"/>
      <c r="AE2045" s="584"/>
      <c r="AF2045" s="584"/>
      <c r="AG2045" s="584"/>
      <c r="AH2045" s="584"/>
      <c r="AI2045" s="584"/>
      <c r="AJ2045" s="584"/>
      <c r="AK2045" s="584"/>
      <c r="AL2045" s="584"/>
      <c r="AM2045" s="584"/>
      <c r="AN2045" s="584"/>
      <c r="AO2045" s="584"/>
      <c r="AP2045" s="584"/>
      <c r="AQ2045" s="584"/>
      <c r="AR2045" s="584"/>
    </row>
    <row r="2046" ht="15.75" customHeight="1">
      <c r="A2046" s="570"/>
      <c r="B2046" s="7"/>
      <c r="C2046" s="585"/>
      <c r="D2046" s="572"/>
      <c r="E2046" s="575"/>
      <c r="F2046" s="575"/>
      <c r="G2046" s="579"/>
      <c r="H2046" s="586"/>
      <c r="I2046" s="573"/>
      <c r="J2046" s="574"/>
      <c r="K2046" s="574"/>
      <c r="L2046" s="574"/>
      <c r="M2046" s="575"/>
      <c r="N2046" s="575"/>
      <c r="O2046" s="576"/>
      <c r="P2046" s="576"/>
      <c r="Q2046" s="576"/>
      <c r="R2046" s="576"/>
      <c r="S2046" s="575"/>
      <c r="T2046" s="575"/>
      <c r="U2046" s="575"/>
      <c r="V2046" s="575"/>
      <c r="W2046" s="575"/>
      <c r="X2046" s="575"/>
      <c r="Y2046" s="577"/>
      <c r="Z2046" s="578"/>
      <c r="AA2046" s="579"/>
      <c r="AC2046" s="581"/>
      <c r="AD2046" s="581"/>
      <c r="AE2046" s="584"/>
      <c r="AF2046" s="584"/>
      <c r="AG2046" s="584"/>
      <c r="AH2046" s="584"/>
      <c r="AI2046" s="584"/>
      <c r="AJ2046" s="584"/>
      <c r="AK2046" s="584"/>
      <c r="AL2046" s="584"/>
      <c r="AM2046" s="584"/>
      <c r="AN2046" s="584"/>
      <c r="AO2046" s="584"/>
      <c r="AP2046" s="584"/>
      <c r="AQ2046" s="584"/>
      <c r="AR2046" s="584"/>
    </row>
    <row r="2047" ht="15.75" customHeight="1">
      <c r="A2047" s="570"/>
      <c r="B2047" s="7"/>
      <c r="C2047" s="585"/>
      <c r="D2047" s="572"/>
      <c r="E2047" s="575"/>
      <c r="F2047" s="575"/>
      <c r="G2047" s="579"/>
      <c r="H2047" s="586"/>
      <c r="I2047" s="573"/>
      <c r="J2047" s="574"/>
      <c r="K2047" s="574"/>
      <c r="L2047" s="574"/>
      <c r="M2047" s="575"/>
      <c r="N2047" s="575"/>
      <c r="O2047" s="576"/>
      <c r="P2047" s="576"/>
      <c r="Q2047" s="576"/>
      <c r="R2047" s="576"/>
      <c r="S2047" s="575"/>
      <c r="T2047" s="575"/>
      <c r="U2047" s="575"/>
      <c r="V2047" s="575"/>
      <c r="W2047" s="575"/>
      <c r="X2047" s="575"/>
      <c r="Y2047" s="577"/>
      <c r="Z2047" s="578"/>
      <c r="AA2047" s="579"/>
      <c r="AC2047" s="581"/>
      <c r="AD2047" s="581"/>
      <c r="AE2047" s="584"/>
      <c r="AF2047" s="584"/>
      <c r="AG2047" s="584"/>
      <c r="AH2047" s="584"/>
      <c r="AI2047" s="584"/>
      <c r="AJ2047" s="584"/>
      <c r="AK2047" s="584"/>
      <c r="AL2047" s="584"/>
      <c r="AM2047" s="584"/>
      <c r="AN2047" s="584"/>
      <c r="AO2047" s="584"/>
      <c r="AP2047" s="584"/>
      <c r="AQ2047" s="584"/>
      <c r="AR2047" s="584"/>
    </row>
    <row r="2048" ht="15.75" customHeight="1">
      <c r="A2048" s="570"/>
      <c r="B2048" s="7"/>
      <c r="C2048" s="585"/>
      <c r="D2048" s="572"/>
      <c r="E2048" s="575"/>
      <c r="F2048" s="575"/>
      <c r="G2048" s="579"/>
      <c r="H2048" s="586"/>
      <c r="I2048" s="573"/>
      <c r="J2048" s="574"/>
      <c r="K2048" s="574"/>
      <c r="L2048" s="574"/>
      <c r="M2048" s="575"/>
      <c r="N2048" s="575"/>
      <c r="O2048" s="576"/>
      <c r="P2048" s="576"/>
      <c r="Q2048" s="576"/>
      <c r="R2048" s="576"/>
      <c r="S2048" s="575"/>
      <c r="T2048" s="575"/>
      <c r="U2048" s="575"/>
      <c r="V2048" s="575"/>
      <c r="W2048" s="575"/>
      <c r="X2048" s="575"/>
      <c r="Y2048" s="577"/>
      <c r="Z2048" s="578"/>
      <c r="AA2048" s="579"/>
      <c r="AC2048" s="581"/>
      <c r="AD2048" s="581"/>
      <c r="AE2048" s="584"/>
      <c r="AF2048" s="584"/>
      <c r="AG2048" s="584"/>
      <c r="AH2048" s="584"/>
      <c r="AI2048" s="584"/>
      <c r="AJ2048" s="584"/>
      <c r="AK2048" s="584"/>
      <c r="AL2048" s="584"/>
      <c r="AM2048" s="584"/>
      <c r="AN2048" s="584"/>
      <c r="AO2048" s="584"/>
      <c r="AP2048" s="584"/>
      <c r="AQ2048" s="584"/>
      <c r="AR2048" s="584"/>
    </row>
    <row r="2049" ht="15.75" customHeight="1">
      <c r="A2049" s="570"/>
      <c r="B2049" s="7"/>
      <c r="C2049" s="585"/>
      <c r="D2049" s="572"/>
      <c r="E2049" s="575"/>
      <c r="F2049" s="575"/>
      <c r="G2049" s="579"/>
      <c r="H2049" s="586"/>
      <c r="I2049" s="573"/>
      <c r="J2049" s="574"/>
      <c r="K2049" s="574"/>
      <c r="L2049" s="574"/>
      <c r="M2049" s="575"/>
      <c r="N2049" s="575"/>
      <c r="O2049" s="576"/>
      <c r="P2049" s="576"/>
      <c r="Q2049" s="576"/>
      <c r="R2049" s="576"/>
      <c r="S2049" s="575"/>
      <c r="T2049" s="575"/>
      <c r="U2049" s="575"/>
      <c r="V2049" s="575"/>
      <c r="W2049" s="575"/>
      <c r="X2049" s="575"/>
      <c r="Y2049" s="577"/>
      <c r="Z2049" s="578"/>
      <c r="AA2049" s="579"/>
      <c r="AC2049" s="581"/>
      <c r="AD2049" s="581"/>
      <c r="AE2049" s="584"/>
      <c r="AF2049" s="584"/>
      <c r="AG2049" s="584"/>
      <c r="AH2049" s="584"/>
      <c r="AI2049" s="584"/>
      <c r="AJ2049" s="584"/>
      <c r="AK2049" s="584"/>
      <c r="AL2049" s="584"/>
      <c r="AM2049" s="584"/>
      <c r="AN2049" s="584"/>
      <c r="AO2049" s="584"/>
      <c r="AP2049" s="584"/>
      <c r="AQ2049" s="584"/>
      <c r="AR2049" s="584"/>
    </row>
    <row r="2050" ht="15.75" customHeight="1">
      <c r="A2050" s="570"/>
      <c r="B2050" s="7"/>
      <c r="C2050" s="585"/>
      <c r="D2050" s="572"/>
      <c r="E2050" s="575"/>
      <c r="F2050" s="575"/>
      <c r="G2050" s="579"/>
      <c r="H2050" s="586"/>
      <c r="I2050" s="573"/>
      <c r="J2050" s="574"/>
      <c r="K2050" s="574"/>
      <c r="L2050" s="574"/>
      <c r="M2050" s="575"/>
      <c r="N2050" s="575"/>
      <c r="O2050" s="576"/>
      <c r="P2050" s="576"/>
      <c r="Q2050" s="576"/>
      <c r="R2050" s="576"/>
      <c r="S2050" s="575"/>
      <c r="T2050" s="575"/>
      <c r="U2050" s="575"/>
      <c r="V2050" s="575"/>
      <c r="W2050" s="575"/>
      <c r="X2050" s="575"/>
      <c r="Y2050" s="577"/>
      <c r="Z2050" s="578"/>
      <c r="AA2050" s="579"/>
      <c r="AC2050" s="581"/>
      <c r="AD2050" s="581"/>
      <c r="AE2050" s="584"/>
      <c r="AF2050" s="584"/>
      <c r="AG2050" s="584"/>
      <c r="AH2050" s="584"/>
      <c r="AI2050" s="584"/>
      <c r="AJ2050" s="584"/>
      <c r="AK2050" s="584"/>
      <c r="AL2050" s="584"/>
      <c r="AM2050" s="584"/>
      <c r="AN2050" s="584"/>
      <c r="AO2050" s="584"/>
      <c r="AP2050" s="584"/>
      <c r="AQ2050" s="584"/>
      <c r="AR2050" s="584"/>
    </row>
    <row r="2051" ht="15.75" customHeight="1">
      <c r="A2051" s="570"/>
      <c r="B2051" s="7"/>
      <c r="C2051" s="585"/>
      <c r="D2051" s="572"/>
      <c r="E2051" s="575"/>
      <c r="F2051" s="575"/>
      <c r="G2051" s="579"/>
      <c r="H2051" s="586"/>
      <c r="I2051" s="573"/>
      <c r="J2051" s="574"/>
      <c r="K2051" s="574"/>
      <c r="L2051" s="574"/>
      <c r="M2051" s="575"/>
      <c r="N2051" s="575"/>
      <c r="O2051" s="576"/>
      <c r="P2051" s="576"/>
      <c r="Q2051" s="576"/>
      <c r="R2051" s="576"/>
      <c r="S2051" s="575"/>
      <c r="T2051" s="575"/>
      <c r="U2051" s="575"/>
      <c r="V2051" s="575"/>
      <c r="W2051" s="575"/>
      <c r="X2051" s="575"/>
      <c r="Y2051" s="577"/>
      <c r="Z2051" s="578"/>
      <c r="AA2051" s="579"/>
      <c r="AC2051" s="581"/>
      <c r="AD2051" s="581"/>
      <c r="AE2051" s="584"/>
      <c r="AF2051" s="584"/>
      <c r="AG2051" s="584"/>
      <c r="AH2051" s="584"/>
      <c r="AI2051" s="584"/>
      <c r="AJ2051" s="584"/>
      <c r="AK2051" s="584"/>
      <c r="AL2051" s="584"/>
      <c r="AM2051" s="584"/>
      <c r="AN2051" s="584"/>
      <c r="AO2051" s="584"/>
      <c r="AP2051" s="584"/>
      <c r="AQ2051" s="584"/>
      <c r="AR2051" s="584"/>
    </row>
    <row r="2052" ht="15.75" customHeight="1">
      <c r="A2052" s="570"/>
      <c r="B2052" s="7"/>
      <c r="C2052" s="585"/>
      <c r="D2052" s="572"/>
      <c r="E2052" s="575"/>
      <c r="F2052" s="575"/>
      <c r="G2052" s="579"/>
      <c r="H2052" s="586"/>
      <c r="I2052" s="573"/>
      <c r="J2052" s="574"/>
      <c r="K2052" s="574"/>
      <c r="L2052" s="574"/>
      <c r="M2052" s="575"/>
      <c r="N2052" s="575"/>
      <c r="O2052" s="576"/>
      <c r="P2052" s="576"/>
      <c r="Q2052" s="576"/>
      <c r="R2052" s="576"/>
      <c r="S2052" s="575"/>
      <c r="T2052" s="575"/>
      <c r="U2052" s="575"/>
      <c r="V2052" s="575"/>
      <c r="W2052" s="575"/>
      <c r="X2052" s="575"/>
      <c r="Y2052" s="577"/>
      <c r="Z2052" s="578"/>
      <c r="AA2052" s="579"/>
      <c r="AC2052" s="581"/>
      <c r="AD2052" s="581"/>
      <c r="AE2052" s="584"/>
      <c r="AF2052" s="584"/>
      <c r="AG2052" s="584"/>
      <c r="AH2052" s="584"/>
      <c r="AI2052" s="584"/>
      <c r="AJ2052" s="584"/>
      <c r="AK2052" s="584"/>
      <c r="AL2052" s="584"/>
      <c r="AM2052" s="584"/>
      <c r="AN2052" s="584"/>
      <c r="AO2052" s="584"/>
      <c r="AP2052" s="584"/>
      <c r="AQ2052" s="584"/>
      <c r="AR2052" s="584"/>
    </row>
    <row r="2053" ht="15.75" customHeight="1">
      <c r="A2053" s="570"/>
      <c r="B2053" s="7"/>
      <c r="C2053" s="585"/>
      <c r="D2053" s="572"/>
      <c r="E2053" s="575"/>
      <c r="F2053" s="575"/>
      <c r="G2053" s="579"/>
      <c r="H2053" s="586"/>
      <c r="I2053" s="573"/>
      <c r="J2053" s="574"/>
      <c r="K2053" s="574"/>
      <c r="L2053" s="574"/>
      <c r="M2053" s="575"/>
      <c r="N2053" s="575"/>
      <c r="O2053" s="576"/>
      <c r="P2053" s="576"/>
      <c r="Q2053" s="576"/>
      <c r="R2053" s="576"/>
      <c r="S2053" s="575"/>
      <c r="T2053" s="575"/>
      <c r="U2053" s="575"/>
      <c r="V2053" s="575"/>
      <c r="W2053" s="575"/>
      <c r="X2053" s="575"/>
      <c r="Y2053" s="577"/>
      <c r="Z2053" s="578"/>
      <c r="AA2053" s="579"/>
      <c r="AC2053" s="581"/>
      <c r="AD2053" s="581"/>
      <c r="AE2053" s="584"/>
      <c r="AF2053" s="584"/>
      <c r="AG2053" s="584"/>
      <c r="AH2053" s="584"/>
      <c r="AI2053" s="584"/>
      <c r="AJ2053" s="584"/>
      <c r="AK2053" s="584"/>
      <c r="AL2053" s="584"/>
      <c r="AM2053" s="584"/>
      <c r="AN2053" s="584"/>
      <c r="AO2053" s="584"/>
      <c r="AP2053" s="584"/>
      <c r="AQ2053" s="584"/>
      <c r="AR2053" s="584"/>
    </row>
    <row r="2054" ht="15.75" customHeight="1">
      <c r="A2054" s="570"/>
      <c r="B2054" s="7"/>
      <c r="C2054" s="585"/>
      <c r="D2054" s="572"/>
      <c r="E2054" s="575"/>
      <c r="F2054" s="575"/>
      <c r="G2054" s="579"/>
      <c r="H2054" s="586"/>
      <c r="I2054" s="573"/>
      <c r="J2054" s="574"/>
      <c r="K2054" s="574"/>
      <c r="L2054" s="574"/>
      <c r="M2054" s="575"/>
      <c r="N2054" s="575"/>
      <c r="O2054" s="576"/>
      <c r="P2054" s="576"/>
      <c r="Q2054" s="576"/>
      <c r="R2054" s="576"/>
      <c r="S2054" s="575"/>
      <c r="T2054" s="575"/>
      <c r="U2054" s="575"/>
      <c r="V2054" s="575"/>
      <c r="W2054" s="575"/>
      <c r="X2054" s="575"/>
      <c r="Y2054" s="577"/>
      <c r="Z2054" s="578"/>
      <c r="AA2054" s="579"/>
      <c r="AC2054" s="581"/>
      <c r="AD2054" s="581"/>
      <c r="AE2054" s="584"/>
      <c r="AF2054" s="584"/>
      <c r="AG2054" s="584"/>
      <c r="AH2054" s="584"/>
      <c r="AI2054" s="584"/>
      <c r="AJ2054" s="584"/>
      <c r="AK2054" s="584"/>
      <c r="AL2054" s="584"/>
      <c r="AM2054" s="584"/>
      <c r="AN2054" s="584"/>
      <c r="AO2054" s="584"/>
      <c r="AP2054" s="584"/>
      <c r="AQ2054" s="584"/>
      <c r="AR2054" s="584"/>
    </row>
    <row r="2055" ht="15.75" customHeight="1">
      <c r="A2055" s="570"/>
      <c r="B2055" s="7"/>
      <c r="C2055" s="585"/>
      <c r="D2055" s="572"/>
      <c r="E2055" s="575"/>
      <c r="F2055" s="575"/>
      <c r="G2055" s="579"/>
      <c r="H2055" s="586"/>
      <c r="I2055" s="573"/>
      <c r="J2055" s="574"/>
      <c r="K2055" s="574"/>
      <c r="L2055" s="574"/>
      <c r="M2055" s="575"/>
      <c r="N2055" s="575"/>
      <c r="O2055" s="576"/>
      <c r="P2055" s="576"/>
      <c r="Q2055" s="576"/>
      <c r="R2055" s="576"/>
      <c r="S2055" s="575"/>
      <c r="T2055" s="575"/>
      <c r="U2055" s="575"/>
      <c r="V2055" s="575"/>
      <c r="W2055" s="575"/>
      <c r="X2055" s="575"/>
      <c r="Y2055" s="577"/>
      <c r="Z2055" s="578"/>
      <c r="AA2055" s="579"/>
      <c r="AC2055" s="581"/>
      <c r="AD2055" s="581"/>
      <c r="AE2055" s="584"/>
      <c r="AF2055" s="584"/>
      <c r="AG2055" s="584"/>
      <c r="AH2055" s="584"/>
      <c r="AI2055" s="584"/>
      <c r="AJ2055" s="584"/>
      <c r="AK2055" s="584"/>
      <c r="AL2055" s="584"/>
      <c r="AM2055" s="584"/>
      <c r="AN2055" s="584"/>
      <c r="AO2055" s="584"/>
      <c r="AP2055" s="584"/>
      <c r="AQ2055" s="584"/>
      <c r="AR2055" s="584"/>
    </row>
    <row r="2056" ht="15.75" customHeight="1">
      <c r="A2056" s="570"/>
      <c r="B2056" s="7"/>
      <c r="C2056" s="585"/>
      <c r="D2056" s="572"/>
      <c r="E2056" s="575"/>
      <c r="F2056" s="575"/>
      <c r="G2056" s="579"/>
      <c r="H2056" s="586"/>
      <c r="I2056" s="573"/>
      <c r="J2056" s="574"/>
      <c r="K2056" s="574"/>
      <c r="L2056" s="574"/>
      <c r="M2056" s="575"/>
      <c r="N2056" s="575"/>
      <c r="O2056" s="576"/>
      <c r="P2056" s="576"/>
      <c r="Q2056" s="576"/>
      <c r="R2056" s="576"/>
      <c r="S2056" s="575"/>
      <c r="T2056" s="575"/>
      <c r="U2056" s="575"/>
      <c r="V2056" s="575"/>
      <c r="W2056" s="575"/>
      <c r="X2056" s="575"/>
      <c r="Y2056" s="577"/>
      <c r="Z2056" s="578"/>
      <c r="AA2056" s="579"/>
      <c r="AC2056" s="581"/>
      <c r="AD2056" s="581"/>
      <c r="AE2056" s="584"/>
      <c r="AF2056" s="584"/>
      <c r="AG2056" s="584"/>
      <c r="AH2056" s="584"/>
      <c r="AI2056" s="584"/>
      <c r="AJ2056" s="584"/>
      <c r="AK2056" s="584"/>
      <c r="AL2056" s="584"/>
      <c r="AM2056" s="584"/>
      <c r="AN2056" s="584"/>
      <c r="AO2056" s="584"/>
      <c r="AP2056" s="584"/>
      <c r="AQ2056" s="584"/>
      <c r="AR2056" s="584"/>
    </row>
    <row r="2057" ht="15.75" customHeight="1">
      <c r="A2057" s="570"/>
      <c r="B2057" s="7"/>
      <c r="C2057" s="585"/>
      <c r="D2057" s="572"/>
      <c r="E2057" s="575"/>
      <c r="F2057" s="575"/>
      <c r="G2057" s="579"/>
      <c r="H2057" s="586"/>
      <c r="I2057" s="573"/>
      <c r="J2057" s="574"/>
      <c r="K2057" s="574"/>
      <c r="L2057" s="574"/>
      <c r="M2057" s="575"/>
      <c r="N2057" s="575"/>
      <c r="O2057" s="576"/>
      <c r="P2057" s="576"/>
      <c r="Q2057" s="576"/>
      <c r="R2057" s="576"/>
      <c r="S2057" s="575"/>
      <c r="T2057" s="575"/>
      <c r="U2057" s="575"/>
      <c r="V2057" s="575"/>
      <c r="W2057" s="575"/>
      <c r="X2057" s="575"/>
      <c r="Y2057" s="577"/>
      <c r="Z2057" s="578"/>
      <c r="AA2057" s="579"/>
      <c r="AC2057" s="581"/>
      <c r="AD2057" s="581"/>
      <c r="AE2057" s="584"/>
      <c r="AF2057" s="584"/>
      <c r="AG2057" s="584"/>
      <c r="AH2057" s="584"/>
      <c r="AI2057" s="584"/>
      <c r="AJ2057" s="584"/>
      <c r="AK2057" s="584"/>
      <c r="AL2057" s="584"/>
      <c r="AM2057" s="584"/>
      <c r="AN2057" s="584"/>
      <c r="AO2057" s="584"/>
      <c r="AP2057" s="584"/>
      <c r="AQ2057" s="584"/>
      <c r="AR2057" s="584"/>
    </row>
    <row r="2058" ht="15.75" customHeight="1">
      <c r="A2058" s="570"/>
      <c r="B2058" s="7"/>
      <c r="C2058" s="585"/>
      <c r="D2058" s="572"/>
      <c r="E2058" s="575"/>
      <c r="F2058" s="575"/>
      <c r="G2058" s="579"/>
      <c r="H2058" s="586"/>
      <c r="I2058" s="573"/>
      <c r="J2058" s="574"/>
      <c r="K2058" s="574"/>
      <c r="L2058" s="574"/>
      <c r="M2058" s="575"/>
      <c r="N2058" s="575"/>
      <c r="O2058" s="576"/>
      <c r="P2058" s="576"/>
      <c r="Q2058" s="576"/>
      <c r="R2058" s="576"/>
      <c r="S2058" s="575"/>
      <c r="T2058" s="575"/>
      <c r="U2058" s="575"/>
      <c r="V2058" s="575"/>
      <c r="W2058" s="575"/>
      <c r="X2058" s="575"/>
      <c r="Y2058" s="577"/>
      <c r="Z2058" s="578"/>
      <c r="AA2058" s="579"/>
      <c r="AC2058" s="581"/>
      <c r="AD2058" s="581"/>
      <c r="AE2058" s="584"/>
      <c r="AF2058" s="584"/>
      <c r="AG2058" s="584"/>
      <c r="AH2058" s="584"/>
      <c r="AI2058" s="584"/>
      <c r="AJ2058" s="584"/>
      <c r="AK2058" s="584"/>
      <c r="AL2058" s="584"/>
      <c r="AM2058" s="584"/>
      <c r="AN2058" s="584"/>
      <c r="AO2058" s="584"/>
      <c r="AP2058" s="584"/>
      <c r="AQ2058" s="584"/>
      <c r="AR2058" s="584"/>
    </row>
    <row r="2059" ht="15.75" customHeight="1">
      <c r="A2059" s="570"/>
      <c r="B2059" s="7"/>
      <c r="C2059" s="585"/>
      <c r="D2059" s="572"/>
      <c r="E2059" s="575"/>
      <c r="F2059" s="575"/>
      <c r="G2059" s="579"/>
      <c r="H2059" s="586"/>
      <c r="I2059" s="573"/>
      <c r="J2059" s="574"/>
      <c r="K2059" s="574"/>
      <c r="L2059" s="574"/>
      <c r="M2059" s="575"/>
      <c r="N2059" s="575"/>
      <c r="O2059" s="576"/>
      <c r="P2059" s="576"/>
      <c r="Q2059" s="576"/>
      <c r="R2059" s="576"/>
      <c r="S2059" s="575"/>
      <c r="T2059" s="575"/>
      <c r="U2059" s="575"/>
      <c r="V2059" s="575"/>
      <c r="W2059" s="575"/>
      <c r="X2059" s="575"/>
      <c r="Y2059" s="577"/>
      <c r="Z2059" s="578"/>
      <c r="AA2059" s="579"/>
      <c r="AC2059" s="581"/>
      <c r="AD2059" s="581"/>
      <c r="AE2059" s="584"/>
      <c r="AF2059" s="584"/>
      <c r="AG2059" s="584"/>
      <c r="AH2059" s="584"/>
      <c r="AI2059" s="584"/>
      <c r="AJ2059" s="584"/>
      <c r="AK2059" s="584"/>
      <c r="AL2059" s="584"/>
      <c r="AM2059" s="584"/>
      <c r="AN2059" s="584"/>
      <c r="AO2059" s="584"/>
      <c r="AP2059" s="584"/>
      <c r="AQ2059" s="584"/>
      <c r="AR2059" s="584"/>
    </row>
    <row r="2060" ht="15.75" customHeight="1">
      <c r="A2060" s="570"/>
      <c r="B2060" s="7"/>
      <c r="C2060" s="585"/>
      <c r="D2060" s="572"/>
      <c r="E2060" s="575"/>
      <c r="F2060" s="575"/>
      <c r="G2060" s="579"/>
      <c r="H2060" s="586"/>
      <c r="I2060" s="573"/>
      <c r="J2060" s="574"/>
      <c r="K2060" s="574"/>
      <c r="L2060" s="574"/>
      <c r="M2060" s="575"/>
      <c r="N2060" s="575"/>
      <c r="O2060" s="576"/>
      <c r="P2060" s="576"/>
      <c r="Q2060" s="576"/>
      <c r="R2060" s="576"/>
      <c r="S2060" s="575"/>
      <c r="T2060" s="575"/>
      <c r="U2060" s="575"/>
      <c r="V2060" s="575"/>
      <c r="W2060" s="575"/>
      <c r="X2060" s="575"/>
      <c r="Y2060" s="577"/>
      <c r="Z2060" s="578"/>
      <c r="AA2060" s="579"/>
      <c r="AC2060" s="581"/>
      <c r="AD2060" s="581"/>
      <c r="AE2060" s="584"/>
      <c r="AF2060" s="584"/>
      <c r="AG2060" s="584"/>
      <c r="AH2060" s="584"/>
      <c r="AI2060" s="584"/>
      <c r="AJ2060" s="584"/>
      <c r="AK2060" s="584"/>
      <c r="AL2060" s="584"/>
      <c r="AM2060" s="584"/>
      <c r="AN2060" s="584"/>
      <c r="AO2060" s="584"/>
      <c r="AP2060" s="584"/>
      <c r="AQ2060" s="584"/>
      <c r="AR2060" s="584"/>
    </row>
    <row r="2061" ht="15.75" customHeight="1">
      <c r="A2061" s="570"/>
      <c r="B2061" s="7"/>
      <c r="C2061" s="585"/>
      <c r="D2061" s="572"/>
      <c r="E2061" s="575"/>
      <c r="F2061" s="575"/>
      <c r="G2061" s="579"/>
      <c r="H2061" s="586"/>
      <c r="I2061" s="573"/>
      <c r="J2061" s="574"/>
      <c r="K2061" s="574"/>
      <c r="L2061" s="574"/>
      <c r="M2061" s="575"/>
      <c r="N2061" s="575"/>
      <c r="O2061" s="576"/>
      <c r="P2061" s="576"/>
      <c r="Q2061" s="576"/>
      <c r="R2061" s="576"/>
      <c r="S2061" s="575"/>
      <c r="T2061" s="575"/>
      <c r="U2061" s="575"/>
      <c r="V2061" s="575"/>
      <c r="W2061" s="575"/>
      <c r="X2061" s="575"/>
      <c r="Y2061" s="577"/>
      <c r="Z2061" s="578"/>
      <c r="AA2061" s="579"/>
      <c r="AC2061" s="581"/>
      <c r="AD2061" s="581"/>
      <c r="AE2061" s="584"/>
      <c r="AF2061" s="584"/>
      <c r="AG2061" s="584"/>
      <c r="AH2061" s="584"/>
      <c r="AI2061" s="584"/>
      <c r="AJ2061" s="584"/>
      <c r="AK2061" s="584"/>
      <c r="AL2061" s="584"/>
      <c r="AM2061" s="584"/>
      <c r="AN2061" s="584"/>
      <c r="AO2061" s="584"/>
      <c r="AP2061" s="584"/>
      <c r="AQ2061" s="584"/>
      <c r="AR2061" s="584"/>
    </row>
    <row r="2062" ht="15.75" customHeight="1">
      <c r="A2062" s="570"/>
      <c r="B2062" s="7"/>
      <c r="C2062" s="585"/>
      <c r="D2062" s="572"/>
      <c r="E2062" s="575"/>
      <c r="F2062" s="575"/>
      <c r="G2062" s="579"/>
      <c r="H2062" s="586"/>
      <c r="I2062" s="573"/>
      <c r="J2062" s="574"/>
      <c r="K2062" s="574"/>
      <c r="L2062" s="574"/>
      <c r="M2062" s="575"/>
      <c r="N2062" s="575"/>
      <c r="O2062" s="576"/>
      <c r="P2062" s="576"/>
      <c r="Q2062" s="576"/>
      <c r="R2062" s="576"/>
      <c r="S2062" s="575"/>
      <c r="T2062" s="575"/>
      <c r="U2062" s="575"/>
      <c r="V2062" s="575"/>
      <c r="W2062" s="575"/>
      <c r="X2062" s="575"/>
      <c r="Y2062" s="577"/>
      <c r="Z2062" s="578"/>
      <c r="AA2062" s="579"/>
      <c r="AC2062" s="581"/>
      <c r="AD2062" s="581"/>
      <c r="AE2062" s="584"/>
      <c r="AF2062" s="584"/>
      <c r="AG2062" s="584"/>
      <c r="AH2062" s="584"/>
      <c r="AI2062" s="584"/>
      <c r="AJ2062" s="584"/>
      <c r="AK2062" s="584"/>
      <c r="AL2062" s="584"/>
      <c r="AM2062" s="584"/>
      <c r="AN2062" s="584"/>
      <c r="AO2062" s="584"/>
      <c r="AP2062" s="584"/>
      <c r="AQ2062" s="584"/>
      <c r="AR2062" s="584"/>
    </row>
    <row r="2063" ht="15.75" customHeight="1">
      <c r="A2063" s="570"/>
      <c r="B2063" s="7"/>
      <c r="C2063" s="585"/>
      <c r="D2063" s="572"/>
      <c r="E2063" s="575"/>
      <c r="F2063" s="575"/>
      <c r="G2063" s="579"/>
      <c r="H2063" s="586"/>
      <c r="I2063" s="573"/>
      <c r="J2063" s="574"/>
      <c r="K2063" s="574"/>
      <c r="L2063" s="574"/>
      <c r="M2063" s="575"/>
      <c r="N2063" s="575"/>
      <c r="O2063" s="576"/>
      <c r="P2063" s="576"/>
      <c r="Q2063" s="576"/>
      <c r="R2063" s="576"/>
      <c r="S2063" s="575"/>
      <c r="T2063" s="575"/>
      <c r="U2063" s="575"/>
      <c r="V2063" s="575"/>
      <c r="W2063" s="575"/>
      <c r="X2063" s="575"/>
      <c r="Y2063" s="577"/>
      <c r="Z2063" s="578"/>
      <c r="AA2063" s="579"/>
      <c r="AC2063" s="581"/>
      <c r="AD2063" s="581"/>
      <c r="AE2063" s="584"/>
      <c r="AF2063" s="584"/>
      <c r="AG2063" s="584"/>
      <c r="AH2063" s="584"/>
      <c r="AI2063" s="584"/>
      <c r="AJ2063" s="584"/>
      <c r="AK2063" s="584"/>
      <c r="AL2063" s="584"/>
      <c r="AM2063" s="584"/>
      <c r="AN2063" s="584"/>
      <c r="AO2063" s="584"/>
      <c r="AP2063" s="584"/>
      <c r="AQ2063" s="584"/>
      <c r="AR2063" s="584"/>
    </row>
    <row r="2064" ht="15.75" customHeight="1">
      <c r="A2064" s="570"/>
      <c r="B2064" s="7"/>
      <c r="C2064" s="585"/>
      <c r="D2064" s="572"/>
      <c r="E2064" s="575"/>
      <c r="F2064" s="575"/>
      <c r="G2064" s="579"/>
      <c r="H2064" s="586"/>
      <c r="I2064" s="573"/>
      <c r="J2064" s="574"/>
      <c r="K2064" s="574"/>
      <c r="L2064" s="574"/>
      <c r="M2064" s="575"/>
      <c r="N2064" s="575"/>
      <c r="O2064" s="576"/>
      <c r="P2064" s="576"/>
      <c r="Q2064" s="576"/>
      <c r="R2064" s="576"/>
      <c r="S2064" s="575"/>
      <c r="T2064" s="575"/>
      <c r="U2064" s="575"/>
      <c r="V2064" s="575"/>
      <c r="W2064" s="575"/>
      <c r="X2064" s="575"/>
      <c r="Y2064" s="577"/>
      <c r="Z2064" s="578"/>
      <c r="AA2064" s="579"/>
      <c r="AC2064" s="581"/>
      <c r="AD2064" s="581"/>
      <c r="AE2064" s="584"/>
      <c r="AF2064" s="584"/>
      <c r="AG2064" s="584"/>
      <c r="AH2064" s="584"/>
      <c r="AI2064" s="584"/>
      <c r="AJ2064" s="584"/>
      <c r="AK2064" s="584"/>
      <c r="AL2064" s="584"/>
      <c r="AM2064" s="584"/>
      <c r="AN2064" s="584"/>
      <c r="AO2064" s="584"/>
      <c r="AP2064" s="584"/>
      <c r="AQ2064" s="584"/>
      <c r="AR2064" s="584"/>
    </row>
    <row r="2065" ht="15.75" customHeight="1">
      <c r="A2065" s="570"/>
      <c r="B2065" s="7"/>
      <c r="C2065" s="585"/>
      <c r="D2065" s="572"/>
      <c r="E2065" s="575"/>
      <c r="F2065" s="575"/>
      <c r="G2065" s="579"/>
      <c r="H2065" s="586"/>
      <c r="I2065" s="573"/>
      <c r="J2065" s="574"/>
      <c r="K2065" s="574"/>
      <c r="L2065" s="574"/>
      <c r="M2065" s="575"/>
      <c r="N2065" s="575"/>
      <c r="O2065" s="576"/>
      <c r="P2065" s="576"/>
      <c r="Q2065" s="576"/>
      <c r="R2065" s="576"/>
      <c r="S2065" s="575"/>
      <c r="T2065" s="575"/>
      <c r="U2065" s="575"/>
      <c r="V2065" s="575"/>
      <c r="W2065" s="575"/>
      <c r="X2065" s="575"/>
      <c r="Y2065" s="577"/>
      <c r="Z2065" s="578"/>
      <c r="AA2065" s="579"/>
      <c r="AC2065" s="581"/>
      <c r="AD2065" s="581"/>
      <c r="AE2065" s="584"/>
      <c r="AF2065" s="584"/>
      <c r="AG2065" s="584"/>
      <c r="AH2065" s="584"/>
      <c r="AI2065" s="584"/>
      <c r="AJ2065" s="584"/>
      <c r="AK2065" s="584"/>
      <c r="AL2065" s="584"/>
      <c r="AM2065" s="584"/>
      <c r="AN2065" s="584"/>
      <c r="AO2065" s="584"/>
      <c r="AP2065" s="584"/>
      <c r="AQ2065" s="584"/>
      <c r="AR2065" s="584"/>
    </row>
    <row r="2066" ht="15.75" customHeight="1">
      <c r="A2066" s="570"/>
      <c r="B2066" s="7"/>
      <c r="C2066" s="585"/>
      <c r="D2066" s="572"/>
      <c r="E2066" s="575"/>
      <c r="F2066" s="575"/>
      <c r="G2066" s="579"/>
      <c r="H2066" s="586"/>
      <c r="I2066" s="573"/>
      <c r="J2066" s="574"/>
      <c r="K2066" s="574"/>
      <c r="L2066" s="574"/>
      <c r="M2066" s="575"/>
      <c r="N2066" s="575"/>
      <c r="O2066" s="576"/>
      <c r="P2066" s="576"/>
      <c r="Q2066" s="576"/>
      <c r="R2066" s="576"/>
      <c r="S2066" s="575"/>
      <c r="T2066" s="575"/>
      <c r="U2066" s="575"/>
      <c r="V2066" s="575"/>
      <c r="W2066" s="575"/>
      <c r="X2066" s="575"/>
      <c r="Y2066" s="577"/>
      <c r="Z2066" s="578"/>
      <c r="AA2066" s="579"/>
      <c r="AC2066" s="581"/>
      <c r="AD2066" s="581"/>
      <c r="AE2066" s="584"/>
      <c r="AF2066" s="584"/>
      <c r="AG2066" s="584"/>
      <c r="AH2066" s="584"/>
      <c r="AI2066" s="584"/>
      <c r="AJ2066" s="584"/>
      <c r="AK2066" s="584"/>
      <c r="AL2066" s="584"/>
      <c r="AM2066" s="584"/>
      <c r="AN2066" s="584"/>
      <c r="AO2066" s="584"/>
      <c r="AP2066" s="584"/>
      <c r="AQ2066" s="584"/>
      <c r="AR2066" s="584"/>
    </row>
    <row r="2067" ht="15.75" customHeight="1">
      <c r="A2067" s="570"/>
      <c r="B2067" s="7"/>
      <c r="C2067" s="585"/>
      <c r="D2067" s="572"/>
      <c r="E2067" s="575"/>
      <c r="F2067" s="575"/>
      <c r="G2067" s="579"/>
      <c r="H2067" s="586"/>
      <c r="I2067" s="573"/>
      <c r="J2067" s="574"/>
      <c r="K2067" s="574"/>
      <c r="L2067" s="574"/>
      <c r="M2067" s="575"/>
      <c r="N2067" s="575"/>
      <c r="O2067" s="576"/>
      <c r="P2067" s="576"/>
      <c r="Q2067" s="576"/>
      <c r="R2067" s="576"/>
      <c r="S2067" s="575"/>
      <c r="T2067" s="575"/>
      <c r="U2067" s="575"/>
      <c r="V2067" s="575"/>
      <c r="W2067" s="575"/>
      <c r="X2067" s="575"/>
      <c r="Y2067" s="577"/>
      <c r="Z2067" s="578"/>
      <c r="AA2067" s="579"/>
      <c r="AC2067" s="581"/>
      <c r="AD2067" s="581"/>
      <c r="AE2067" s="584"/>
      <c r="AF2067" s="584"/>
      <c r="AG2067" s="584"/>
      <c r="AH2067" s="584"/>
      <c r="AI2067" s="584"/>
      <c r="AJ2067" s="584"/>
      <c r="AK2067" s="584"/>
      <c r="AL2067" s="584"/>
      <c r="AM2067" s="584"/>
      <c r="AN2067" s="584"/>
      <c r="AO2067" s="584"/>
      <c r="AP2067" s="584"/>
      <c r="AQ2067" s="584"/>
      <c r="AR2067" s="584"/>
    </row>
    <row r="2068" ht="15.75" customHeight="1">
      <c r="A2068" s="570"/>
      <c r="B2068" s="7"/>
      <c r="C2068" s="585"/>
      <c r="D2068" s="572"/>
      <c r="E2068" s="575"/>
      <c r="F2068" s="575"/>
      <c r="G2068" s="579"/>
      <c r="H2068" s="586"/>
      <c r="I2068" s="573"/>
      <c r="J2068" s="574"/>
      <c r="K2068" s="574"/>
      <c r="L2068" s="574"/>
      <c r="M2068" s="575"/>
      <c r="N2068" s="575"/>
      <c r="O2068" s="576"/>
      <c r="P2068" s="576"/>
      <c r="Q2068" s="576"/>
      <c r="R2068" s="576"/>
      <c r="S2068" s="575"/>
      <c r="T2068" s="575"/>
      <c r="U2068" s="575"/>
      <c r="V2068" s="575"/>
      <c r="W2068" s="575"/>
      <c r="X2068" s="575"/>
      <c r="Y2068" s="577"/>
      <c r="Z2068" s="578"/>
      <c r="AA2068" s="579"/>
      <c r="AC2068" s="581"/>
      <c r="AD2068" s="581"/>
      <c r="AE2068" s="584"/>
      <c r="AF2068" s="584"/>
      <c r="AG2068" s="584"/>
      <c r="AH2068" s="584"/>
      <c r="AI2068" s="584"/>
      <c r="AJ2068" s="584"/>
      <c r="AK2068" s="584"/>
      <c r="AL2068" s="584"/>
      <c r="AM2068" s="584"/>
      <c r="AN2068" s="584"/>
      <c r="AO2068" s="584"/>
      <c r="AP2068" s="584"/>
      <c r="AQ2068" s="584"/>
      <c r="AR2068" s="584"/>
    </row>
    <row r="2069" ht="15.75" customHeight="1">
      <c r="A2069" s="570"/>
      <c r="B2069" s="7"/>
      <c r="C2069" s="585"/>
      <c r="D2069" s="572"/>
      <c r="E2069" s="575"/>
      <c r="F2069" s="575"/>
      <c r="G2069" s="579"/>
      <c r="H2069" s="586"/>
      <c r="I2069" s="573"/>
      <c r="J2069" s="574"/>
      <c r="K2069" s="574"/>
      <c r="L2069" s="574"/>
      <c r="M2069" s="575"/>
      <c r="N2069" s="575"/>
      <c r="O2069" s="576"/>
      <c r="P2069" s="576"/>
      <c r="Q2069" s="576"/>
      <c r="R2069" s="576"/>
      <c r="S2069" s="575"/>
      <c r="T2069" s="575"/>
      <c r="U2069" s="575"/>
      <c r="V2069" s="575"/>
      <c r="W2069" s="575"/>
      <c r="X2069" s="575"/>
      <c r="Y2069" s="577"/>
      <c r="Z2069" s="578"/>
      <c r="AA2069" s="579"/>
      <c r="AC2069" s="581"/>
      <c r="AD2069" s="581"/>
      <c r="AE2069" s="584"/>
      <c r="AF2069" s="584"/>
      <c r="AG2069" s="584"/>
      <c r="AH2069" s="584"/>
      <c r="AI2069" s="584"/>
      <c r="AJ2069" s="584"/>
      <c r="AK2069" s="584"/>
      <c r="AL2069" s="584"/>
      <c r="AM2069" s="584"/>
      <c r="AN2069" s="584"/>
      <c r="AO2069" s="584"/>
      <c r="AP2069" s="584"/>
      <c r="AQ2069" s="584"/>
      <c r="AR2069" s="584"/>
    </row>
    <row r="2070" ht="15.75" customHeight="1">
      <c r="A2070" s="570"/>
      <c r="B2070" s="7"/>
      <c r="C2070" s="585"/>
      <c r="D2070" s="572"/>
      <c r="E2070" s="575"/>
      <c r="F2070" s="575"/>
      <c r="G2070" s="579"/>
      <c r="H2070" s="586"/>
      <c r="I2070" s="573"/>
      <c r="J2070" s="574"/>
      <c r="K2070" s="574"/>
      <c r="L2070" s="574"/>
      <c r="M2070" s="575"/>
      <c r="N2070" s="575"/>
      <c r="O2070" s="576"/>
      <c r="P2070" s="576"/>
      <c r="Q2070" s="576"/>
      <c r="R2070" s="576"/>
      <c r="S2070" s="575"/>
      <c r="T2070" s="575"/>
      <c r="U2070" s="575"/>
      <c r="V2070" s="575"/>
      <c r="W2070" s="575"/>
      <c r="X2070" s="575"/>
      <c r="Y2070" s="577"/>
      <c r="Z2070" s="578"/>
      <c r="AA2070" s="579"/>
      <c r="AC2070" s="581"/>
      <c r="AD2070" s="581"/>
      <c r="AE2070" s="584"/>
      <c r="AF2070" s="584"/>
      <c r="AG2070" s="584"/>
      <c r="AH2070" s="584"/>
      <c r="AI2070" s="584"/>
      <c r="AJ2070" s="584"/>
      <c r="AK2070" s="584"/>
      <c r="AL2070" s="584"/>
      <c r="AM2070" s="584"/>
      <c r="AN2070" s="584"/>
      <c r="AO2070" s="584"/>
      <c r="AP2070" s="584"/>
      <c r="AQ2070" s="584"/>
      <c r="AR2070" s="584"/>
    </row>
    <row r="2071" ht="15.75" customHeight="1">
      <c r="A2071" s="570"/>
      <c r="B2071" s="7"/>
      <c r="C2071" s="585"/>
      <c r="D2071" s="572"/>
      <c r="E2071" s="575"/>
      <c r="F2071" s="575"/>
      <c r="G2071" s="579"/>
      <c r="H2071" s="586"/>
      <c r="I2071" s="573"/>
      <c r="J2071" s="574"/>
      <c r="K2071" s="574"/>
      <c r="L2071" s="574"/>
      <c r="M2071" s="575"/>
      <c r="N2071" s="575"/>
      <c r="O2071" s="576"/>
      <c r="P2071" s="576"/>
      <c r="Q2071" s="576"/>
      <c r="R2071" s="576"/>
      <c r="S2071" s="575"/>
      <c r="T2071" s="575"/>
      <c r="U2071" s="575"/>
      <c r="V2071" s="575"/>
      <c r="W2071" s="575"/>
      <c r="X2071" s="575"/>
      <c r="Y2071" s="577"/>
      <c r="Z2071" s="578"/>
      <c r="AA2071" s="579"/>
      <c r="AC2071" s="581"/>
      <c r="AD2071" s="581"/>
      <c r="AE2071" s="584"/>
      <c r="AF2071" s="584"/>
      <c r="AG2071" s="584"/>
      <c r="AH2071" s="584"/>
      <c r="AI2071" s="584"/>
      <c r="AJ2071" s="584"/>
      <c r="AK2071" s="584"/>
      <c r="AL2071" s="584"/>
      <c r="AM2071" s="584"/>
      <c r="AN2071" s="584"/>
      <c r="AO2071" s="584"/>
      <c r="AP2071" s="584"/>
      <c r="AQ2071" s="584"/>
      <c r="AR2071" s="584"/>
    </row>
    <row r="2072" ht="15.75" customHeight="1">
      <c r="A2072" s="570"/>
      <c r="B2072" s="7"/>
      <c r="C2072" s="585"/>
      <c r="D2072" s="572"/>
      <c r="E2072" s="575"/>
      <c r="F2072" s="575"/>
      <c r="G2072" s="579"/>
      <c r="H2072" s="586"/>
      <c r="I2072" s="573"/>
      <c r="J2072" s="574"/>
      <c r="K2072" s="574"/>
      <c r="L2072" s="574"/>
      <c r="M2072" s="575"/>
      <c r="N2072" s="575"/>
      <c r="O2072" s="576"/>
      <c r="P2072" s="576"/>
      <c r="Q2072" s="576"/>
      <c r="R2072" s="576"/>
      <c r="S2072" s="575"/>
      <c r="T2072" s="575"/>
      <c r="U2072" s="575"/>
      <c r="V2072" s="575"/>
      <c r="W2072" s="575"/>
      <c r="X2072" s="575"/>
      <c r="Y2072" s="577"/>
      <c r="Z2072" s="578"/>
      <c r="AA2072" s="579"/>
      <c r="AC2072" s="581"/>
      <c r="AD2072" s="581"/>
      <c r="AE2072" s="584"/>
      <c r="AF2072" s="584"/>
      <c r="AG2072" s="584"/>
      <c r="AH2072" s="584"/>
      <c r="AI2072" s="584"/>
      <c r="AJ2072" s="584"/>
      <c r="AK2072" s="584"/>
      <c r="AL2072" s="584"/>
      <c r="AM2072" s="584"/>
      <c r="AN2072" s="584"/>
      <c r="AO2072" s="584"/>
      <c r="AP2072" s="584"/>
      <c r="AQ2072" s="584"/>
      <c r="AR2072" s="584"/>
    </row>
    <row r="2073" ht="15.75" customHeight="1">
      <c r="A2073" s="570"/>
      <c r="B2073" s="7"/>
      <c r="C2073" s="585"/>
      <c r="D2073" s="572"/>
      <c r="E2073" s="575"/>
      <c r="F2073" s="575"/>
      <c r="G2073" s="579"/>
      <c r="H2073" s="586"/>
      <c r="I2073" s="573"/>
      <c r="J2073" s="574"/>
      <c r="K2073" s="574"/>
      <c r="L2073" s="574"/>
      <c r="M2073" s="575"/>
      <c r="N2073" s="575"/>
      <c r="O2073" s="576"/>
      <c r="P2073" s="576"/>
      <c r="Q2073" s="576"/>
      <c r="R2073" s="576"/>
      <c r="S2073" s="575"/>
      <c r="T2073" s="575"/>
      <c r="U2073" s="575"/>
      <c r="V2073" s="575"/>
      <c r="W2073" s="575"/>
      <c r="X2073" s="575"/>
      <c r="Y2073" s="577"/>
      <c r="Z2073" s="578"/>
      <c r="AA2073" s="579"/>
      <c r="AC2073" s="581"/>
      <c r="AD2073" s="581"/>
      <c r="AE2073" s="584"/>
      <c r="AF2073" s="584"/>
      <c r="AG2073" s="584"/>
      <c r="AH2073" s="584"/>
      <c r="AI2073" s="584"/>
      <c r="AJ2073" s="584"/>
      <c r="AK2073" s="584"/>
      <c r="AL2073" s="584"/>
      <c r="AM2073" s="584"/>
      <c r="AN2073" s="584"/>
      <c r="AO2073" s="584"/>
      <c r="AP2073" s="584"/>
      <c r="AQ2073" s="584"/>
      <c r="AR2073" s="584"/>
    </row>
    <row r="2074" ht="15.75" customHeight="1">
      <c r="A2074" s="570"/>
      <c r="B2074" s="7"/>
      <c r="C2074" s="585"/>
      <c r="D2074" s="572"/>
      <c r="E2074" s="575"/>
      <c r="F2074" s="575"/>
      <c r="G2074" s="579"/>
      <c r="H2074" s="586"/>
      <c r="I2074" s="573"/>
      <c r="J2074" s="574"/>
      <c r="K2074" s="574"/>
      <c r="L2074" s="574"/>
      <c r="M2074" s="575"/>
      <c r="N2074" s="575"/>
      <c r="O2074" s="576"/>
      <c r="P2074" s="576"/>
      <c r="Q2074" s="576"/>
      <c r="R2074" s="576"/>
      <c r="S2074" s="575"/>
      <c r="T2074" s="575"/>
      <c r="U2074" s="575"/>
      <c r="V2074" s="575"/>
      <c r="W2074" s="575"/>
      <c r="X2074" s="575"/>
      <c r="Y2074" s="577"/>
      <c r="Z2074" s="578"/>
      <c r="AA2074" s="579"/>
      <c r="AC2074" s="581"/>
      <c r="AD2074" s="581"/>
      <c r="AE2074" s="584"/>
      <c r="AF2074" s="584"/>
      <c r="AG2074" s="584"/>
      <c r="AH2074" s="584"/>
      <c r="AI2074" s="584"/>
      <c r="AJ2074" s="584"/>
      <c r="AK2074" s="584"/>
      <c r="AL2074" s="584"/>
      <c r="AM2074" s="584"/>
      <c r="AN2074" s="584"/>
      <c r="AO2074" s="584"/>
      <c r="AP2074" s="584"/>
      <c r="AQ2074" s="584"/>
      <c r="AR2074" s="584"/>
    </row>
    <row r="2075" ht="15.75" customHeight="1">
      <c r="A2075" s="570"/>
      <c r="B2075" s="7"/>
      <c r="C2075" s="585"/>
      <c r="D2075" s="572"/>
      <c r="E2075" s="575"/>
      <c r="F2075" s="575"/>
      <c r="G2075" s="579"/>
      <c r="H2075" s="586"/>
      <c r="I2075" s="573"/>
      <c r="J2075" s="574"/>
      <c r="K2075" s="574"/>
      <c r="L2075" s="574"/>
      <c r="M2075" s="575"/>
      <c r="N2075" s="575"/>
      <c r="O2075" s="576"/>
      <c r="P2075" s="576"/>
      <c r="Q2075" s="576"/>
      <c r="R2075" s="576"/>
      <c r="S2075" s="575"/>
      <c r="T2075" s="575"/>
      <c r="U2075" s="575"/>
      <c r="V2075" s="575"/>
      <c r="W2075" s="575"/>
      <c r="X2075" s="575"/>
      <c r="Y2075" s="577"/>
      <c r="Z2075" s="578"/>
      <c r="AA2075" s="579"/>
      <c r="AC2075" s="581"/>
      <c r="AD2075" s="581"/>
      <c r="AE2075" s="584"/>
      <c r="AF2075" s="584"/>
      <c r="AG2075" s="584"/>
      <c r="AH2075" s="584"/>
      <c r="AI2075" s="584"/>
      <c r="AJ2075" s="584"/>
      <c r="AK2075" s="584"/>
      <c r="AL2075" s="584"/>
      <c r="AM2075" s="584"/>
      <c r="AN2075" s="584"/>
      <c r="AO2075" s="584"/>
      <c r="AP2075" s="584"/>
      <c r="AQ2075" s="584"/>
      <c r="AR2075" s="584"/>
    </row>
    <row r="2076" ht="15.75" customHeight="1">
      <c r="A2076" s="570"/>
      <c r="B2076" s="7"/>
      <c r="C2076" s="585"/>
      <c r="D2076" s="572"/>
      <c r="E2076" s="575"/>
      <c r="F2076" s="575"/>
      <c r="G2076" s="579"/>
      <c r="H2076" s="586"/>
      <c r="I2076" s="573"/>
      <c r="J2076" s="574"/>
      <c r="K2076" s="574"/>
      <c r="L2076" s="574"/>
      <c r="M2076" s="575"/>
      <c r="N2076" s="575"/>
      <c r="O2076" s="576"/>
      <c r="P2076" s="576"/>
      <c r="Q2076" s="576"/>
      <c r="R2076" s="576"/>
      <c r="S2076" s="575"/>
      <c r="T2076" s="575"/>
      <c r="U2076" s="575"/>
      <c r="V2076" s="575"/>
      <c r="W2076" s="575"/>
      <c r="X2076" s="575"/>
      <c r="Y2076" s="577"/>
      <c r="Z2076" s="578"/>
      <c r="AA2076" s="579"/>
      <c r="AC2076" s="581"/>
      <c r="AD2076" s="581"/>
      <c r="AE2076" s="584"/>
      <c r="AF2076" s="584"/>
      <c r="AG2076" s="584"/>
      <c r="AH2076" s="584"/>
      <c r="AI2076" s="584"/>
      <c r="AJ2076" s="584"/>
      <c r="AK2076" s="584"/>
      <c r="AL2076" s="584"/>
      <c r="AM2076" s="584"/>
      <c r="AN2076" s="584"/>
      <c r="AO2076" s="584"/>
      <c r="AP2076" s="584"/>
      <c r="AQ2076" s="584"/>
      <c r="AR2076" s="584"/>
    </row>
    <row r="2077" ht="15.75" customHeight="1">
      <c r="A2077" s="570"/>
      <c r="B2077" s="7"/>
      <c r="C2077" s="585"/>
      <c r="D2077" s="572"/>
      <c r="E2077" s="575"/>
      <c r="F2077" s="575"/>
      <c r="G2077" s="579"/>
      <c r="H2077" s="586"/>
      <c r="I2077" s="573"/>
      <c r="J2077" s="574"/>
      <c r="K2077" s="574"/>
      <c r="L2077" s="574"/>
      <c r="M2077" s="575"/>
      <c r="N2077" s="575"/>
      <c r="O2077" s="576"/>
      <c r="P2077" s="576"/>
      <c r="Q2077" s="576"/>
      <c r="R2077" s="576"/>
      <c r="S2077" s="575"/>
      <c r="T2077" s="575"/>
      <c r="U2077" s="575"/>
      <c r="V2077" s="575"/>
      <c r="W2077" s="575"/>
      <c r="X2077" s="575"/>
      <c r="Y2077" s="577"/>
      <c r="Z2077" s="578"/>
      <c r="AA2077" s="579"/>
      <c r="AC2077" s="581"/>
      <c r="AD2077" s="581"/>
      <c r="AE2077" s="584"/>
      <c r="AF2077" s="584"/>
      <c r="AG2077" s="584"/>
      <c r="AH2077" s="584"/>
      <c r="AI2077" s="584"/>
      <c r="AJ2077" s="584"/>
      <c r="AK2077" s="584"/>
      <c r="AL2077" s="584"/>
      <c r="AM2077" s="584"/>
      <c r="AN2077" s="584"/>
      <c r="AO2077" s="584"/>
      <c r="AP2077" s="584"/>
      <c r="AQ2077" s="584"/>
      <c r="AR2077" s="584"/>
    </row>
    <row r="2078" ht="15.75" customHeight="1">
      <c r="A2078" s="570"/>
      <c r="B2078" s="7"/>
      <c r="C2078" s="585"/>
      <c r="D2078" s="572"/>
      <c r="E2078" s="575"/>
      <c r="F2078" s="575"/>
      <c r="G2078" s="579"/>
      <c r="H2078" s="586"/>
      <c r="I2078" s="573"/>
      <c r="J2078" s="574"/>
      <c r="K2078" s="574"/>
      <c r="L2078" s="574"/>
      <c r="M2078" s="575"/>
      <c r="N2078" s="575"/>
      <c r="O2078" s="576"/>
      <c r="P2078" s="576"/>
      <c r="Q2078" s="576"/>
      <c r="R2078" s="576"/>
      <c r="S2078" s="575"/>
      <c r="T2078" s="575"/>
      <c r="U2078" s="575"/>
      <c r="V2078" s="575"/>
      <c r="W2078" s="575"/>
      <c r="X2078" s="575"/>
      <c r="Y2078" s="577"/>
      <c r="Z2078" s="578"/>
      <c r="AA2078" s="579"/>
      <c r="AC2078" s="581"/>
      <c r="AD2078" s="581"/>
      <c r="AE2078" s="584"/>
      <c r="AF2078" s="584"/>
      <c r="AG2078" s="584"/>
      <c r="AH2078" s="584"/>
      <c r="AI2078" s="584"/>
      <c r="AJ2078" s="584"/>
      <c r="AK2078" s="584"/>
      <c r="AL2078" s="584"/>
      <c r="AM2078" s="584"/>
      <c r="AN2078" s="584"/>
      <c r="AO2078" s="584"/>
      <c r="AP2078" s="584"/>
      <c r="AQ2078" s="584"/>
      <c r="AR2078" s="584"/>
    </row>
    <row r="2079" ht="15.75" customHeight="1">
      <c r="A2079" s="570"/>
      <c r="B2079" s="7"/>
      <c r="C2079" s="585"/>
      <c r="D2079" s="572"/>
      <c r="E2079" s="575"/>
      <c r="F2079" s="575"/>
      <c r="G2079" s="579"/>
      <c r="H2079" s="586"/>
      <c r="I2079" s="573"/>
      <c r="J2079" s="574"/>
      <c r="K2079" s="574"/>
      <c r="L2079" s="574"/>
      <c r="M2079" s="575"/>
      <c r="N2079" s="575"/>
      <c r="O2079" s="576"/>
      <c r="P2079" s="576"/>
      <c r="Q2079" s="576"/>
      <c r="R2079" s="576"/>
      <c r="S2079" s="575"/>
      <c r="T2079" s="575"/>
      <c r="U2079" s="575"/>
      <c r="V2079" s="575"/>
      <c r="W2079" s="575"/>
      <c r="X2079" s="575"/>
      <c r="Y2079" s="577"/>
      <c r="Z2079" s="578"/>
      <c r="AA2079" s="579"/>
      <c r="AC2079" s="581"/>
      <c r="AD2079" s="581"/>
      <c r="AE2079" s="584"/>
      <c r="AF2079" s="584"/>
      <c r="AG2079" s="584"/>
      <c r="AH2079" s="584"/>
      <c r="AI2079" s="584"/>
      <c r="AJ2079" s="584"/>
      <c r="AK2079" s="584"/>
      <c r="AL2079" s="584"/>
      <c r="AM2079" s="584"/>
      <c r="AN2079" s="584"/>
      <c r="AO2079" s="584"/>
      <c r="AP2079" s="584"/>
      <c r="AQ2079" s="584"/>
      <c r="AR2079" s="584"/>
    </row>
    <row r="2080" ht="15.75" customHeight="1">
      <c r="A2080" s="570"/>
      <c r="B2080" s="7"/>
      <c r="C2080" s="585"/>
      <c r="D2080" s="572"/>
      <c r="E2080" s="575"/>
      <c r="F2080" s="575"/>
      <c r="G2080" s="579"/>
      <c r="H2080" s="586"/>
      <c r="I2080" s="573"/>
      <c r="J2080" s="574"/>
      <c r="K2080" s="574"/>
      <c r="L2080" s="574"/>
      <c r="M2080" s="575"/>
      <c r="N2080" s="575"/>
      <c r="O2080" s="576"/>
      <c r="P2080" s="576"/>
      <c r="Q2080" s="576"/>
      <c r="R2080" s="576"/>
      <c r="S2080" s="575"/>
      <c r="T2080" s="575"/>
      <c r="U2080" s="575"/>
      <c r="V2080" s="575"/>
      <c r="W2080" s="575"/>
      <c r="X2080" s="575"/>
      <c r="Y2080" s="577"/>
      <c r="Z2080" s="578"/>
      <c r="AA2080" s="579"/>
      <c r="AC2080" s="581"/>
      <c r="AD2080" s="581"/>
      <c r="AE2080" s="584"/>
      <c r="AF2080" s="584"/>
      <c r="AG2080" s="584"/>
      <c r="AH2080" s="584"/>
      <c r="AI2080" s="584"/>
      <c r="AJ2080" s="584"/>
      <c r="AK2080" s="584"/>
      <c r="AL2080" s="584"/>
      <c r="AM2080" s="584"/>
      <c r="AN2080" s="584"/>
      <c r="AO2080" s="584"/>
      <c r="AP2080" s="584"/>
      <c r="AQ2080" s="584"/>
      <c r="AR2080" s="584"/>
    </row>
    <row r="2081" ht="15.75" customHeight="1">
      <c r="A2081" s="570"/>
      <c r="B2081" s="7"/>
      <c r="C2081" s="585"/>
      <c r="D2081" s="572"/>
      <c r="E2081" s="575"/>
      <c r="F2081" s="575"/>
      <c r="G2081" s="579"/>
      <c r="H2081" s="586"/>
      <c r="I2081" s="573"/>
      <c r="J2081" s="574"/>
      <c r="K2081" s="574"/>
      <c r="L2081" s="574"/>
      <c r="M2081" s="575"/>
      <c r="N2081" s="575"/>
      <c r="O2081" s="576"/>
      <c r="P2081" s="576"/>
      <c r="Q2081" s="576"/>
      <c r="R2081" s="576"/>
      <c r="S2081" s="575"/>
      <c r="T2081" s="575"/>
      <c r="U2081" s="575"/>
      <c r="V2081" s="575"/>
      <c r="W2081" s="575"/>
      <c r="X2081" s="575"/>
      <c r="Y2081" s="577"/>
      <c r="Z2081" s="578"/>
      <c r="AA2081" s="579"/>
      <c r="AC2081" s="581"/>
      <c r="AD2081" s="581"/>
      <c r="AE2081" s="584"/>
      <c r="AF2081" s="584"/>
      <c r="AG2081" s="584"/>
      <c r="AH2081" s="584"/>
      <c r="AI2081" s="584"/>
      <c r="AJ2081" s="584"/>
      <c r="AK2081" s="584"/>
      <c r="AL2081" s="584"/>
      <c r="AM2081" s="584"/>
      <c r="AN2081" s="584"/>
      <c r="AO2081" s="584"/>
      <c r="AP2081" s="584"/>
      <c r="AQ2081" s="584"/>
      <c r="AR2081" s="584"/>
    </row>
    <row r="2082" ht="15.75" customHeight="1">
      <c r="A2082" s="570"/>
      <c r="B2082" s="7"/>
      <c r="C2082" s="585"/>
      <c r="D2082" s="572"/>
      <c r="E2082" s="575"/>
      <c r="F2082" s="575"/>
      <c r="G2082" s="579"/>
      <c r="H2082" s="586"/>
      <c r="I2082" s="573"/>
      <c r="J2082" s="574"/>
      <c r="K2082" s="574"/>
      <c r="L2082" s="574"/>
      <c r="M2082" s="575"/>
      <c r="N2082" s="575"/>
      <c r="O2082" s="576"/>
      <c r="P2082" s="576"/>
      <c r="Q2082" s="576"/>
      <c r="R2082" s="576"/>
      <c r="S2082" s="575"/>
      <c r="T2082" s="575"/>
      <c r="U2082" s="575"/>
      <c r="V2082" s="575"/>
      <c r="W2082" s="575"/>
      <c r="X2082" s="575"/>
      <c r="Y2082" s="577"/>
      <c r="Z2082" s="578"/>
      <c r="AA2082" s="579"/>
      <c r="AC2082" s="581"/>
      <c r="AD2082" s="581"/>
      <c r="AE2082" s="584"/>
      <c r="AF2082" s="584"/>
      <c r="AG2082" s="584"/>
      <c r="AH2082" s="584"/>
      <c r="AI2082" s="584"/>
      <c r="AJ2082" s="584"/>
      <c r="AK2082" s="584"/>
      <c r="AL2082" s="584"/>
      <c r="AM2082" s="584"/>
      <c r="AN2082" s="584"/>
      <c r="AO2082" s="584"/>
      <c r="AP2082" s="584"/>
      <c r="AQ2082" s="584"/>
      <c r="AR2082" s="584"/>
    </row>
    <row r="2083" ht="15.75" customHeight="1">
      <c r="A2083" s="570"/>
      <c r="B2083" s="7"/>
      <c r="C2083" s="585"/>
      <c r="D2083" s="572"/>
      <c r="E2083" s="575"/>
      <c r="F2083" s="575"/>
      <c r="G2083" s="579"/>
      <c r="H2083" s="586"/>
      <c r="I2083" s="573"/>
      <c r="J2083" s="574"/>
      <c r="K2083" s="574"/>
      <c r="L2083" s="574"/>
      <c r="M2083" s="575"/>
      <c r="N2083" s="575"/>
      <c r="O2083" s="576"/>
      <c r="P2083" s="576"/>
      <c r="Q2083" s="576"/>
      <c r="R2083" s="576"/>
      <c r="S2083" s="575"/>
      <c r="T2083" s="575"/>
      <c r="U2083" s="575"/>
      <c r="V2083" s="575"/>
      <c r="W2083" s="575"/>
      <c r="X2083" s="575"/>
      <c r="Y2083" s="577"/>
      <c r="Z2083" s="578"/>
      <c r="AA2083" s="579"/>
      <c r="AC2083" s="581"/>
      <c r="AD2083" s="581"/>
      <c r="AE2083" s="584"/>
      <c r="AF2083" s="584"/>
      <c r="AG2083" s="584"/>
      <c r="AH2083" s="584"/>
      <c r="AI2083" s="584"/>
      <c r="AJ2083" s="584"/>
      <c r="AK2083" s="584"/>
      <c r="AL2083" s="584"/>
      <c r="AM2083" s="584"/>
      <c r="AN2083" s="584"/>
      <c r="AO2083" s="584"/>
      <c r="AP2083" s="584"/>
      <c r="AQ2083" s="584"/>
      <c r="AR2083" s="584"/>
    </row>
    <row r="2084" ht="15.75" customHeight="1">
      <c r="A2084" s="570"/>
      <c r="B2084" s="7"/>
      <c r="C2084" s="585"/>
      <c r="D2084" s="572"/>
      <c r="E2084" s="575"/>
      <c r="F2084" s="575"/>
      <c r="G2084" s="579"/>
      <c r="H2084" s="586"/>
      <c r="I2084" s="573"/>
      <c r="J2084" s="574"/>
      <c r="K2084" s="574"/>
      <c r="L2084" s="574"/>
      <c r="M2084" s="575"/>
      <c r="N2084" s="575"/>
      <c r="O2084" s="576"/>
      <c r="P2084" s="576"/>
      <c r="Q2084" s="576"/>
      <c r="R2084" s="576"/>
      <c r="S2084" s="575"/>
      <c r="T2084" s="575"/>
      <c r="U2084" s="575"/>
      <c r="V2084" s="575"/>
      <c r="W2084" s="575"/>
      <c r="X2084" s="575"/>
      <c r="Y2084" s="577"/>
      <c r="Z2084" s="578"/>
      <c r="AA2084" s="579"/>
      <c r="AC2084" s="581"/>
      <c r="AD2084" s="581"/>
      <c r="AE2084" s="584"/>
      <c r="AF2084" s="584"/>
      <c r="AG2084" s="584"/>
      <c r="AH2084" s="584"/>
      <c r="AI2084" s="584"/>
      <c r="AJ2084" s="584"/>
      <c r="AK2084" s="584"/>
      <c r="AL2084" s="584"/>
      <c r="AM2084" s="584"/>
      <c r="AN2084" s="584"/>
      <c r="AO2084" s="584"/>
      <c r="AP2084" s="584"/>
      <c r="AQ2084" s="584"/>
      <c r="AR2084" s="584"/>
    </row>
    <row r="2085" ht="15.75" customHeight="1">
      <c r="A2085" s="570"/>
      <c r="B2085" s="7"/>
      <c r="C2085" s="585"/>
      <c r="D2085" s="572"/>
      <c r="E2085" s="575"/>
      <c r="F2085" s="575"/>
      <c r="G2085" s="579"/>
      <c r="H2085" s="586"/>
      <c r="I2085" s="573"/>
      <c r="J2085" s="574"/>
      <c r="K2085" s="574"/>
      <c r="L2085" s="574"/>
      <c r="M2085" s="575"/>
      <c r="N2085" s="575"/>
      <c r="O2085" s="576"/>
      <c r="P2085" s="576"/>
      <c r="Q2085" s="576"/>
      <c r="R2085" s="576"/>
      <c r="S2085" s="575"/>
      <c r="T2085" s="575"/>
      <c r="U2085" s="575"/>
      <c r="V2085" s="575"/>
      <c r="W2085" s="575"/>
      <c r="X2085" s="575"/>
      <c r="Y2085" s="577"/>
      <c r="Z2085" s="578"/>
      <c r="AA2085" s="579"/>
      <c r="AC2085" s="581"/>
      <c r="AD2085" s="581"/>
      <c r="AE2085" s="584"/>
      <c r="AF2085" s="584"/>
      <c r="AG2085" s="584"/>
      <c r="AH2085" s="584"/>
      <c r="AI2085" s="584"/>
      <c r="AJ2085" s="584"/>
      <c r="AK2085" s="584"/>
      <c r="AL2085" s="584"/>
      <c r="AM2085" s="584"/>
      <c r="AN2085" s="584"/>
      <c r="AO2085" s="584"/>
      <c r="AP2085" s="584"/>
      <c r="AQ2085" s="584"/>
      <c r="AR2085" s="584"/>
    </row>
    <row r="2086" ht="15.75" customHeight="1">
      <c r="A2086" s="570"/>
      <c r="B2086" s="7"/>
      <c r="C2086" s="585"/>
      <c r="D2086" s="572"/>
      <c r="E2086" s="575"/>
      <c r="F2086" s="575"/>
      <c r="G2086" s="579"/>
      <c r="H2086" s="586"/>
      <c r="I2086" s="573"/>
      <c r="J2086" s="574"/>
      <c r="K2086" s="574"/>
      <c r="L2086" s="574"/>
      <c r="M2086" s="575"/>
      <c r="N2086" s="575"/>
      <c r="O2086" s="576"/>
      <c r="P2086" s="576"/>
      <c r="Q2086" s="576"/>
      <c r="R2086" s="576"/>
      <c r="S2086" s="575"/>
      <c r="T2086" s="575"/>
      <c r="U2086" s="575"/>
      <c r="V2086" s="575"/>
      <c r="W2086" s="575"/>
      <c r="X2086" s="575"/>
      <c r="Y2086" s="577"/>
      <c r="Z2086" s="578"/>
      <c r="AA2086" s="579"/>
      <c r="AC2086" s="581"/>
      <c r="AD2086" s="581"/>
      <c r="AE2086" s="584"/>
      <c r="AF2086" s="584"/>
      <c r="AG2086" s="584"/>
      <c r="AH2086" s="584"/>
      <c r="AI2086" s="584"/>
      <c r="AJ2086" s="584"/>
      <c r="AK2086" s="584"/>
      <c r="AL2086" s="584"/>
      <c r="AM2086" s="584"/>
      <c r="AN2086" s="584"/>
      <c r="AO2086" s="584"/>
      <c r="AP2086" s="584"/>
      <c r="AQ2086" s="584"/>
      <c r="AR2086" s="584"/>
    </row>
    <row r="2087" ht="15.75" customHeight="1">
      <c r="A2087" s="570"/>
      <c r="B2087" s="7"/>
      <c r="C2087" s="585"/>
      <c r="D2087" s="572"/>
      <c r="E2087" s="575"/>
      <c r="F2087" s="575"/>
      <c r="G2087" s="579"/>
      <c r="H2087" s="586"/>
      <c r="I2087" s="573"/>
      <c r="J2087" s="574"/>
      <c r="K2087" s="574"/>
      <c r="L2087" s="574"/>
      <c r="M2087" s="575"/>
      <c r="N2087" s="575"/>
      <c r="O2087" s="576"/>
      <c r="P2087" s="576"/>
      <c r="Q2087" s="576"/>
      <c r="R2087" s="576"/>
      <c r="S2087" s="575"/>
      <c r="T2087" s="575"/>
      <c r="U2087" s="575"/>
      <c r="V2087" s="575"/>
      <c r="W2087" s="575"/>
      <c r="X2087" s="575"/>
      <c r="Y2087" s="577"/>
      <c r="Z2087" s="578"/>
      <c r="AA2087" s="579"/>
      <c r="AC2087" s="581"/>
      <c r="AD2087" s="581"/>
      <c r="AE2087" s="584"/>
      <c r="AF2087" s="584"/>
      <c r="AG2087" s="584"/>
      <c r="AH2087" s="584"/>
      <c r="AI2087" s="584"/>
      <c r="AJ2087" s="584"/>
      <c r="AK2087" s="584"/>
      <c r="AL2087" s="584"/>
      <c r="AM2087" s="584"/>
      <c r="AN2087" s="584"/>
      <c r="AO2087" s="584"/>
      <c r="AP2087" s="584"/>
      <c r="AQ2087" s="584"/>
      <c r="AR2087" s="584"/>
    </row>
    <row r="2088" ht="15.75" customHeight="1">
      <c r="A2088" s="570"/>
      <c r="B2088" s="7"/>
      <c r="C2088" s="585"/>
      <c r="D2088" s="572"/>
      <c r="E2088" s="575"/>
      <c r="F2088" s="575"/>
      <c r="G2088" s="579"/>
      <c r="H2088" s="586"/>
      <c r="I2088" s="573"/>
      <c r="J2088" s="574"/>
      <c r="K2088" s="574"/>
      <c r="L2088" s="574"/>
      <c r="M2088" s="575"/>
      <c r="N2088" s="575"/>
      <c r="O2088" s="576"/>
      <c r="P2088" s="576"/>
      <c r="Q2088" s="576"/>
      <c r="R2088" s="576"/>
      <c r="S2088" s="575"/>
      <c r="T2088" s="575"/>
      <c r="U2088" s="575"/>
      <c r="V2088" s="575"/>
      <c r="W2088" s="575"/>
      <c r="X2088" s="575"/>
      <c r="Y2088" s="577"/>
      <c r="Z2088" s="578"/>
      <c r="AA2088" s="579"/>
      <c r="AC2088" s="581"/>
      <c r="AD2088" s="581"/>
      <c r="AE2088" s="584"/>
      <c r="AF2088" s="584"/>
      <c r="AG2088" s="584"/>
      <c r="AH2088" s="584"/>
      <c r="AI2088" s="584"/>
      <c r="AJ2088" s="584"/>
      <c r="AK2088" s="584"/>
      <c r="AL2088" s="584"/>
      <c r="AM2088" s="584"/>
      <c r="AN2088" s="584"/>
      <c r="AO2088" s="584"/>
      <c r="AP2088" s="584"/>
      <c r="AQ2088" s="584"/>
      <c r="AR2088" s="584"/>
    </row>
    <row r="2089" ht="15.75" customHeight="1">
      <c r="A2089" s="570"/>
      <c r="B2089" s="7"/>
      <c r="C2089" s="585"/>
      <c r="D2089" s="572"/>
      <c r="E2089" s="575"/>
      <c r="F2089" s="575"/>
      <c r="G2089" s="579"/>
      <c r="H2089" s="586"/>
      <c r="I2089" s="573"/>
      <c r="J2089" s="574"/>
      <c r="K2089" s="574"/>
      <c r="L2089" s="574"/>
      <c r="M2089" s="575"/>
      <c r="N2089" s="575"/>
      <c r="O2089" s="576"/>
      <c r="P2089" s="576"/>
      <c r="Q2089" s="576"/>
      <c r="R2089" s="576"/>
      <c r="S2089" s="575"/>
      <c r="T2089" s="575"/>
      <c r="U2089" s="575"/>
      <c r="V2089" s="575"/>
      <c r="W2089" s="575"/>
      <c r="X2089" s="575"/>
      <c r="Y2089" s="577"/>
      <c r="Z2089" s="578"/>
      <c r="AA2089" s="579"/>
      <c r="AC2089" s="581"/>
      <c r="AD2089" s="581"/>
      <c r="AE2089" s="584"/>
      <c r="AF2089" s="584"/>
      <c r="AG2089" s="584"/>
      <c r="AH2089" s="584"/>
      <c r="AI2089" s="584"/>
      <c r="AJ2089" s="584"/>
      <c r="AK2089" s="584"/>
      <c r="AL2089" s="584"/>
      <c r="AM2089" s="584"/>
      <c r="AN2089" s="584"/>
      <c r="AO2089" s="584"/>
      <c r="AP2089" s="584"/>
      <c r="AQ2089" s="584"/>
      <c r="AR2089" s="584"/>
    </row>
    <row r="2090" ht="15.75" customHeight="1">
      <c r="A2090" s="570"/>
      <c r="B2090" s="7"/>
      <c r="C2090" s="585"/>
      <c r="D2090" s="572"/>
      <c r="E2090" s="575"/>
      <c r="F2090" s="575"/>
      <c r="G2090" s="579"/>
      <c r="H2090" s="586"/>
      <c r="I2090" s="573"/>
      <c r="J2090" s="574"/>
      <c r="K2090" s="574"/>
      <c r="L2090" s="574"/>
      <c r="M2090" s="575"/>
      <c r="N2090" s="575"/>
      <c r="O2090" s="576"/>
      <c r="P2090" s="576"/>
      <c r="Q2090" s="576"/>
      <c r="R2090" s="576"/>
      <c r="S2090" s="575"/>
      <c r="T2090" s="575"/>
      <c r="U2090" s="575"/>
      <c r="V2090" s="575"/>
      <c r="W2090" s="575"/>
      <c r="X2090" s="575"/>
      <c r="Y2090" s="577"/>
      <c r="Z2090" s="578"/>
      <c r="AA2090" s="579"/>
      <c r="AC2090" s="581"/>
      <c r="AD2090" s="581"/>
      <c r="AE2090" s="584"/>
      <c r="AF2090" s="584"/>
      <c r="AG2090" s="584"/>
      <c r="AH2090" s="584"/>
      <c r="AI2090" s="584"/>
      <c r="AJ2090" s="584"/>
      <c r="AK2090" s="584"/>
      <c r="AL2090" s="584"/>
      <c r="AM2090" s="584"/>
      <c r="AN2090" s="584"/>
      <c r="AO2090" s="584"/>
      <c r="AP2090" s="584"/>
      <c r="AQ2090" s="584"/>
      <c r="AR2090" s="584"/>
    </row>
    <row r="2091" ht="15.75" customHeight="1">
      <c r="A2091" s="570"/>
      <c r="B2091" s="7"/>
      <c r="C2091" s="585"/>
      <c r="D2091" s="572"/>
      <c r="E2091" s="575"/>
      <c r="F2091" s="575"/>
      <c r="G2091" s="579"/>
      <c r="H2091" s="586"/>
      <c r="I2091" s="573"/>
      <c r="J2091" s="574"/>
      <c r="K2091" s="574"/>
      <c r="L2091" s="574"/>
      <c r="M2091" s="575"/>
      <c r="N2091" s="575"/>
      <c r="O2091" s="576"/>
      <c r="P2091" s="576"/>
      <c r="Q2091" s="576"/>
      <c r="R2091" s="576"/>
      <c r="S2091" s="575"/>
      <c r="T2091" s="575"/>
      <c r="U2091" s="575"/>
      <c r="V2091" s="575"/>
      <c r="W2091" s="575"/>
      <c r="X2091" s="575"/>
      <c r="Y2091" s="577"/>
      <c r="Z2091" s="578"/>
      <c r="AA2091" s="579"/>
      <c r="AC2091" s="581"/>
      <c r="AD2091" s="581"/>
      <c r="AE2091" s="584"/>
      <c r="AF2091" s="584"/>
      <c r="AG2091" s="584"/>
      <c r="AH2091" s="584"/>
      <c r="AI2091" s="584"/>
      <c r="AJ2091" s="584"/>
      <c r="AK2091" s="584"/>
      <c r="AL2091" s="584"/>
      <c r="AM2091" s="584"/>
      <c r="AN2091" s="584"/>
      <c r="AO2091" s="584"/>
      <c r="AP2091" s="584"/>
      <c r="AQ2091" s="584"/>
      <c r="AR2091" s="584"/>
    </row>
    <row r="2092" ht="15.75" customHeight="1">
      <c r="A2092" s="570"/>
      <c r="B2092" s="7"/>
      <c r="C2092" s="585"/>
      <c r="D2092" s="572"/>
      <c r="E2092" s="575"/>
      <c r="F2092" s="575"/>
      <c r="G2092" s="579"/>
      <c r="H2092" s="586"/>
      <c r="I2092" s="573"/>
      <c r="J2092" s="574"/>
      <c r="K2092" s="574"/>
      <c r="L2092" s="574"/>
      <c r="M2092" s="575"/>
      <c r="N2092" s="575"/>
      <c r="O2092" s="576"/>
      <c r="P2092" s="576"/>
      <c r="Q2092" s="576"/>
      <c r="R2092" s="576"/>
      <c r="S2092" s="575"/>
      <c r="T2092" s="575"/>
      <c r="U2092" s="575"/>
      <c r="V2092" s="575"/>
      <c r="W2092" s="575"/>
      <c r="X2092" s="575"/>
      <c r="Y2092" s="577"/>
      <c r="Z2092" s="578"/>
      <c r="AA2092" s="579"/>
      <c r="AC2092" s="581"/>
      <c r="AD2092" s="581"/>
      <c r="AE2092" s="584"/>
      <c r="AF2092" s="584"/>
      <c r="AG2092" s="584"/>
      <c r="AH2092" s="584"/>
      <c r="AI2092" s="584"/>
      <c r="AJ2092" s="584"/>
      <c r="AK2092" s="584"/>
      <c r="AL2092" s="584"/>
      <c r="AM2092" s="584"/>
      <c r="AN2092" s="584"/>
      <c r="AO2092" s="584"/>
      <c r="AP2092" s="584"/>
      <c r="AQ2092" s="584"/>
      <c r="AR2092" s="584"/>
    </row>
    <row r="2093" ht="15.75" customHeight="1">
      <c r="A2093" s="570"/>
      <c r="B2093" s="7"/>
      <c r="C2093" s="585"/>
      <c r="D2093" s="572"/>
      <c r="E2093" s="575"/>
      <c r="F2093" s="575"/>
      <c r="G2093" s="579"/>
      <c r="H2093" s="586"/>
      <c r="I2093" s="573"/>
      <c r="J2093" s="574"/>
      <c r="K2093" s="574"/>
      <c r="L2093" s="574"/>
      <c r="M2093" s="575"/>
      <c r="N2093" s="575"/>
      <c r="O2093" s="576"/>
      <c r="P2093" s="576"/>
      <c r="Q2093" s="576"/>
      <c r="R2093" s="576"/>
      <c r="S2093" s="575"/>
      <c r="T2093" s="575"/>
      <c r="U2093" s="575"/>
      <c r="V2093" s="575"/>
      <c r="W2093" s="575"/>
      <c r="X2093" s="575"/>
      <c r="Y2093" s="577"/>
      <c r="Z2093" s="578"/>
      <c r="AA2093" s="579"/>
      <c r="AC2093" s="581"/>
      <c r="AD2093" s="581"/>
      <c r="AE2093" s="584"/>
      <c r="AF2093" s="584"/>
      <c r="AG2093" s="584"/>
      <c r="AH2093" s="584"/>
      <c r="AI2093" s="584"/>
      <c r="AJ2093" s="584"/>
      <c r="AK2093" s="584"/>
      <c r="AL2093" s="584"/>
      <c r="AM2093" s="584"/>
      <c r="AN2093" s="584"/>
      <c r="AO2093" s="584"/>
      <c r="AP2093" s="584"/>
      <c r="AQ2093" s="584"/>
      <c r="AR2093" s="584"/>
    </row>
    <row r="2094" ht="15.75" customHeight="1">
      <c r="A2094" s="570"/>
      <c r="B2094" s="7"/>
      <c r="C2094" s="585"/>
      <c r="D2094" s="572"/>
      <c r="E2094" s="575"/>
      <c r="F2094" s="575"/>
      <c r="G2094" s="579"/>
      <c r="H2094" s="586"/>
      <c r="I2094" s="573"/>
      <c r="J2094" s="574"/>
      <c r="K2094" s="574"/>
      <c r="L2094" s="574"/>
      <c r="M2094" s="575"/>
      <c r="N2094" s="575"/>
      <c r="O2094" s="576"/>
      <c r="P2094" s="576"/>
      <c r="Q2094" s="576"/>
      <c r="R2094" s="576"/>
      <c r="S2094" s="575"/>
      <c r="T2094" s="575"/>
      <c r="U2094" s="575"/>
      <c r="V2094" s="575"/>
      <c r="W2094" s="575"/>
      <c r="X2094" s="575"/>
      <c r="Y2094" s="577"/>
      <c r="Z2094" s="578"/>
      <c r="AA2094" s="579"/>
      <c r="AC2094" s="581"/>
      <c r="AD2094" s="581"/>
      <c r="AE2094" s="584"/>
      <c r="AF2094" s="584"/>
      <c r="AG2094" s="584"/>
      <c r="AH2094" s="584"/>
      <c r="AI2094" s="584"/>
      <c r="AJ2094" s="584"/>
      <c r="AK2094" s="584"/>
      <c r="AL2094" s="584"/>
      <c r="AM2094" s="584"/>
      <c r="AN2094" s="584"/>
      <c r="AO2094" s="584"/>
      <c r="AP2094" s="584"/>
      <c r="AQ2094" s="584"/>
      <c r="AR2094" s="584"/>
    </row>
    <row r="2095" ht="15.75" customHeight="1">
      <c r="A2095" s="570"/>
      <c r="B2095" s="7"/>
      <c r="C2095" s="585"/>
      <c r="D2095" s="572"/>
      <c r="E2095" s="575"/>
      <c r="F2095" s="575"/>
      <c r="G2095" s="579"/>
      <c r="H2095" s="586"/>
      <c r="I2095" s="573"/>
      <c r="J2095" s="574"/>
      <c r="K2095" s="574"/>
      <c r="L2095" s="574"/>
      <c r="M2095" s="575"/>
      <c r="N2095" s="575"/>
      <c r="O2095" s="576"/>
      <c r="P2095" s="576"/>
      <c r="Q2095" s="576"/>
      <c r="R2095" s="576"/>
      <c r="S2095" s="575"/>
      <c r="T2095" s="575"/>
      <c r="U2095" s="575"/>
      <c r="V2095" s="575"/>
      <c r="W2095" s="575"/>
      <c r="X2095" s="575"/>
      <c r="Y2095" s="577"/>
      <c r="Z2095" s="578"/>
      <c r="AA2095" s="579"/>
      <c r="AC2095" s="581"/>
      <c r="AD2095" s="581"/>
      <c r="AE2095" s="584"/>
      <c r="AF2095" s="584"/>
      <c r="AG2095" s="584"/>
      <c r="AH2095" s="584"/>
      <c r="AI2095" s="584"/>
      <c r="AJ2095" s="584"/>
      <c r="AK2095" s="584"/>
      <c r="AL2095" s="584"/>
      <c r="AM2095" s="584"/>
      <c r="AN2095" s="584"/>
      <c r="AO2095" s="584"/>
      <c r="AP2095" s="584"/>
      <c r="AQ2095" s="584"/>
      <c r="AR2095" s="584"/>
    </row>
    <row r="2096" ht="15.75" customHeight="1">
      <c r="A2096" s="570"/>
      <c r="B2096" s="7"/>
      <c r="C2096" s="585"/>
      <c r="D2096" s="572"/>
      <c r="E2096" s="575"/>
      <c r="F2096" s="575"/>
      <c r="G2096" s="579"/>
      <c r="H2096" s="586"/>
      <c r="I2096" s="573"/>
      <c r="J2096" s="574"/>
      <c r="K2096" s="574"/>
      <c r="L2096" s="574"/>
      <c r="M2096" s="575"/>
      <c r="N2096" s="575"/>
      <c r="O2096" s="576"/>
      <c r="P2096" s="576"/>
      <c r="Q2096" s="576"/>
      <c r="R2096" s="576"/>
      <c r="S2096" s="575"/>
      <c r="T2096" s="575"/>
      <c r="U2096" s="575"/>
      <c r="V2096" s="575"/>
      <c r="W2096" s="575"/>
      <c r="X2096" s="575"/>
      <c r="Y2096" s="577"/>
      <c r="Z2096" s="578"/>
      <c r="AA2096" s="579"/>
      <c r="AC2096" s="581"/>
      <c r="AD2096" s="581"/>
      <c r="AE2096" s="584"/>
      <c r="AF2096" s="584"/>
      <c r="AG2096" s="584"/>
      <c r="AH2096" s="584"/>
      <c r="AI2096" s="584"/>
      <c r="AJ2096" s="584"/>
      <c r="AK2096" s="584"/>
      <c r="AL2096" s="584"/>
      <c r="AM2096" s="584"/>
      <c r="AN2096" s="584"/>
      <c r="AO2096" s="584"/>
      <c r="AP2096" s="584"/>
      <c r="AQ2096" s="584"/>
      <c r="AR2096" s="584"/>
    </row>
    <row r="2097" ht="15.75" customHeight="1">
      <c r="A2097" s="570"/>
      <c r="B2097" s="7"/>
      <c r="C2097" s="585"/>
      <c r="D2097" s="572"/>
      <c r="E2097" s="575"/>
      <c r="F2097" s="575"/>
      <c r="G2097" s="579"/>
      <c r="H2097" s="586"/>
      <c r="I2097" s="573"/>
      <c r="J2097" s="574"/>
      <c r="K2097" s="574"/>
      <c r="L2097" s="574"/>
      <c r="M2097" s="575"/>
      <c r="N2097" s="575"/>
      <c r="O2097" s="576"/>
      <c r="P2097" s="576"/>
      <c r="Q2097" s="576"/>
      <c r="R2097" s="576"/>
      <c r="S2097" s="575"/>
      <c r="T2097" s="575"/>
      <c r="U2097" s="575"/>
      <c r="V2097" s="575"/>
      <c r="W2097" s="575"/>
      <c r="X2097" s="575"/>
      <c r="Y2097" s="577"/>
      <c r="Z2097" s="578"/>
      <c r="AA2097" s="579"/>
      <c r="AC2097" s="581"/>
      <c r="AD2097" s="581"/>
      <c r="AE2097" s="584"/>
      <c r="AF2097" s="584"/>
      <c r="AG2097" s="584"/>
      <c r="AH2097" s="584"/>
      <c r="AI2097" s="584"/>
      <c r="AJ2097" s="584"/>
      <c r="AK2097" s="584"/>
      <c r="AL2097" s="584"/>
      <c r="AM2097" s="584"/>
      <c r="AN2097" s="584"/>
      <c r="AO2097" s="584"/>
      <c r="AP2097" s="584"/>
      <c r="AQ2097" s="584"/>
      <c r="AR2097" s="584"/>
    </row>
    <row r="2098" ht="15.75" customHeight="1">
      <c r="A2098" s="570"/>
      <c r="B2098" s="7"/>
      <c r="C2098" s="585"/>
      <c r="D2098" s="572"/>
      <c r="E2098" s="575"/>
      <c r="F2098" s="575"/>
      <c r="G2098" s="579"/>
      <c r="H2098" s="586"/>
      <c r="I2098" s="573"/>
      <c r="J2098" s="574"/>
      <c r="K2098" s="574"/>
      <c r="L2098" s="574"/>
      <c r="M2098" s="575"/>
      <c r="N2098" s="575"/>
      <c r="O2098" s="576"/>
      <c r="P2098" s="576"/>
      <c r="Q2098" s="576"/>
      <c r="R2098" s="576"/>
      <c r="S2098" s="575"/>
      <c r="T2098" s="575"/>
      <c r="U2098" s="575"/>
      <c r="V2098" s="575"/>
      <c r="W2098" s="575"/>
      <c r="X2098" s="575"/>
      <c r="Y2098" s="577"/>
      <c r="Z2098" s="578"/>
      <c r="AA2098" s="579"/>
      <c r="AC2098" s="581"/>
      <c r="AD2098" s="581"/>
      <c r="AE2098" s="584"/>
      <c r="AF2098" s="584"/>
      <c r="AG2098" s="584"/>
      <c r="AH2098" s="584"/>
      <c r="AI2098" s="584"/>
      <c r="AJ2098" s="584"/>
      <c r="AK2098" s="584"/>
      <c r="AL2098" s="584"/>
      <c r="AM2098" s="584"/>
      <c r="AN2098" s="584"/>
      <c r="AO2098" s="584"/>
      <c r="AP2098" s="584"/>
      <c r="AQ2098" s="584"/>
      <c r="AR2098" s="584"/>
    </row>
    <row r="2099" ht="15.75" customHeight="1">
      <c r="A2099" s="570"/>
      <c r="B2099" s="7"/>
      <c r="C2099" s="585"/>
      <c r="D2099" s="572"/>
      <c r="E2099" s="575"/>
      <c r="F2099" s="575"/>
      <c r="G2099" s="579"/>
      <c r="H2099" s="586"/>
      <c r="I2099" s="573"/>
      <c r="J2099" s="574"/>
      <c r="K2099" s="574"/>
      <c r="L2099" s="574"/>
      <c r="M2099" s="575"/>
      <c r="N2099" s="575"/>
      <c r="O2099" s="576"/>
      <c r="P2099" s="576"/>
      <c r="Q2099" s="576"/>
      <c r="R2099" s="576"/>
      <c r="S2099" s="575"/>
      <c r="T2099" s="575"/>
      <c r="U2099" s="575"/>
      <c r="V2099" s="575"/>
      <c r="W2099" s="575"/>
      <c r="X2099" s="575"/>
      <c r="Y2099" s="577"/>
      <c r="Z2099" s="578"/>
      <c r="AA2099" s="579"/>
      <c r="AC2099" s="581"/>
      <c r="AD2099" s="581"/>
      <c r="AE2099" s="584"/>
      <c r="AF2099" s="584"/>
      <c r="AG2099" s="584"/>
      <c r="AH2099" s="584"/>
      <c r="AI2099" s="584"/>
      <c r="AJ2099" s="584"/>
      <c r="AK2099" s="584"/>
      <c r="AL2099" s="584"/>
      <c r="AM2099" s="584"/>
      <c r="AN2099" s="584"/>
      <c r="AO2099" s="584"/>
      <c r="AP2099" s="584"/>
      <c r="AQ2099" s="584"/>
      <c r="AR2099" s="584"/>
    </row>
    <row r="2100" ht="15.75" customHeight="1">
      <c r="A2100" s="570"/>
      <c r="B2100" s="7"/>
      <c r="C2100" s="585"/>
      <c r="D2100" s="572"/>
      <c r="E2100" s="575"/>
      <c r="F2100" s="575"/>
      <c r="G2100" s="579"/>
      <c r="H2100" s="586"/>
      <c r="I2100" s="573"/>
      <c r="J2100" s="574"/>
      <c r="K2100" s="574"/>
      <c r="L2100" s="574"/>
      <c r="M2100" s="575"/>
      <c r="N2100" s="575"/>
      <c r="O2100" s="576"/>
      <c r="P2100" s="576"/>
      <c r="Q2100" s="576"/>
      <c r="R2100" s="576"/>
      <c r="S2100" s="575"/>
      <c r="T2100" s="575"/>
      <c r="U2100" s="575"/>
      <c r="V2100" s="575"/>
      <c r="W2100" s="575"/>
      <c r="X2100" s="575"/>
      <c r="Y2100" s="577"/>
      <c r="Z2100" s="578"/>
      <c r="AA2100" s="579"/>
      <c r="AC2100" s="581"/>
      <c r="AD2100" s="581"/>
      <c r="AE2100" s="584"/>
      <c r="AF2100" s="584"/>
      <c r="AG2100" s="584"/>
      <c r="AH2100" s="584"/>
      <c r="AI2100" s="584"/>
      <c r="AJ2100" s="584"/>
      <c r="AK2100" s="584"/>
      <c r="AL2100" s="584"/>
      <c r="AM2100" s="584"/>
      <c r="AN2100" s="584"/>
      <c r="AO2100" s="584"/>
      <c r="AP2100" s="584"/>
      <c r="AQ2100" s="584"/>
      <c r="AR2100" s="584"/>
    </row>
    <row r="2101" ht="15.75" customHeight="1">
      <c r="A2101" s="570"/>
      <c r="B2101" s="7"/>
      <c r="C2101" s="585"/>
      <c r="D2101" s="572"/>
      <c r="E2101" s="575"/>
      <c r="F2101" s="575"/>
      <c r="G2101" s="579"/>
      <c r="H2101" s="586"/>
      <c r="I2101" s="573"/>
      <c r="J2101" s="574"/>
      <c r="K2101" s="574"/>
      <c r="L2101" s="574"/>
      <c r="M2101" s="575"/>
      <c r="N2101" s="575"/>
      <c r="O2101" s="576"/>
      <c r="P2101" s="576"/>
      <c r="Q2101" s="576"/>
      <c r="R2101" s="576"/>
      <c r="S2101" s="575"/>
      <c r="T2101" s="575"/>
      <c r="U2101" s="575"/>
      <c r="V2101" s="575"/>
      <c r="W2101" s="575"/>
      <c r="X2101" s="575"/>
      <c r="Y2101" s="577"/>
      <c r="Z2101" s="578"/>
      <c r="AA2101" s="579"/>
      <c r="AC2101" s="581"/>
      <c r="AD2101" s="581"/>
      <c r="AE2101" s="584"/>
      <c r="AF2101" s="584"/>
      <c r="AG2101" s="584"/>
      <c r="AH2101" s="584"/>
      <c r="AI2101" s="584"/>
      <c r="AJ2101" s="584"/>
      <c r="AK2101" s="584"/>
      <c r="AL2101" s="584"/>
      <c r="AM2101" s="584"/>
      <c r="AN2101" s="584"/>
      <c r="AO2101" s="584"/>
      <c r="AP2101" s="584"/>
      <c r="AQ2101" s="584"/>
      <c r="AR2101" s="584"/>
    </row>
    <row r="2102" ht="15.75" customHeight="1">
      <c r="A2102" s="570"/>
      <c r="B2102" s="7"/>
      <c r="C2102" s="585"/>
      <c r="D2102" s="572"/>
      <c r="E2102" s="575"/>
      <c r="F2102" s="575"/>
      <c r="G2102" s="579"/>
      <c r="H2102" s="586"/>
      <c r="I2102" s="573"/>
      <c r="J2102" s="574"/>
      <c r="K2102" s="574"/>
      <c r="L2102" s="574"/>
      <c r="M2102" s="575"/>
      <c r="N2102" s="575"/>
      <c r="O2102" s="576"/>
      <c r="P2102" s="576"/>
      <c r="Q2102" s="576"/>
      <c r="R2102" s="576"/>
      <c r="S2102" s="575"/>
      <c r="T2102" s="575"/>
      <c r="U2102" s="575"/>
      <c r="V2102" s="575"/>
      <c r="W2102" s="575"/>
      <c r="X2102" s="575"/>
      <c r="Y2102" s="577"/>
      <c r="Z2102" s="578"/>
      <c r="AA2102" s="579"/>
      <c r="AC2102" s="581"/>
      <c r="AD2102" s="581"/>
      <c r="AE2102" s="584"/>
      <c r="AF2102" s="584"/>
      <c r="AG2102" s="584"/>
      <c r="AH2102" s="584"/>
      <c r="AI2102" s="584"/>
      <c r="AJ2102" s="584"/>
      <c r="AK2102" s="584"/>
      <c r="AL2102" s="584"/>
      <c r="AM2102" s="584"/>
      <c r="AN2102" s="584"/>
      <c r="AO2102" s="584"/>
      <c r="AP2102" s="584"/>
      <c r="AQ2102" s="584"/>
      <c r="AR2102" s="584"/>
    </row>
    <row r="2103" ht="15.75" customHeight="1">
      <c r="A2103" s="570"/>
      <c r="B2103" s="7"/>
      <c r="C2103" s="585"/>
      <c r="D2103" s="572"/>
      <c r="E2103" s="575"/>
      <c r="F2103" s="575"/>
      <c r="G2103" s="579"/>
      <c r="H2103" s="586"/>
      <c r="I2103" s="573"/>
      <c r="J2103" s="574"/>
      <c r="K2103" s="574"/>
      <c r="L2103" s="574"/>
      <c r="M2103" s="575"/>
      <c r="N2103" s="575"/>
      <c r="O2103" s="576"/>
      <c r="P2103" s="576"/>
      <c r="Q2103" s="576"/>
      <c r="R2103" s="576"/>
      <c r="S2103" s="575"/>
      <c r="T2103" s="575"/>
      <c r="U2103" s="575"/>
      <c r="V2103" s="575"/>
      <c r="W2103" s="575"/>
      <c r="X2103" s="575"/>
      <c r="Y2103" s="577"/>
      <c r="Z2103" s="578"/>
      <c r="AA2103" s="579"/>
      <c r="AC2103" s="581"/>
      <c r="AD2103" s="581"/>
      <c r="AE2103" s="584"/>
      <c r="AF2103" s="584"/>
      <c r="AG2103" s="584"/>
      <c r="AH2103" s="584"/>
      <c r="AI2103" s="584"/>
      <c r="AJ2103" s="584"/>
      <c r="AK2103" s="584"/>
      <c r="AL2103" s="584"/>
      <c r="AM2103" s="584"/>
      <c r="AN2103" s="584"/>
      <c r="AO2103" s="584"/>
      <c r="AP2103" s="584"/>
      <c r="AQ2103" s="584"/>
      <c r="AR2103" s="584"/>
    </row>
    <row r="2104" ht="15.75" customHeight="1">
      <c r="A2104" s="570"/>
      <c r="B2104" s="7"/>
      <c r="C2104" s="585"/>
      <c r="D2104" s="572"/>
      <c r="E2104" s="575"/>
      <c r="F2104" s="575"/>
      <c r="G2104" s="579"/>
      <c r="H2104" s="586"/>
      <c r="I2104" s="573"/>
      <c r="J2104" s="574"/>
      <c r="K2104" s="574"/>
      <c r="L2104" s="574"/>
      <c r="M2104" s="575"/>
      <c r="N2104" s="575"/>
      <c r="O2104" s="576"/>
      <c r="P2104" s="576"/>
      <c r="Q2104" s="576"/>
      <c r="R2104" s="576"/>
      <c r="S2104" s="575"/>
      <c r="T2104" s="575"/>
      <c r="U2104" s="575"/>
      <c r="V2104" s="575"/>
      <c r="W2104" s="575"/>
      <c r="X2104" s="575"/>
      <c r="Y2104" s="577"/>
      <c r="Z2104" s="578"/>
      <c r="AA2104" s="579"/>
      <c r="AC2104" s="581"/>
      <c r="AD2104" s="581"/>
      <c r="AE2104" s="584"/>
      <c r="AF2104" s="584"/>
      <c r="AG2104" s="584"/>
      <c r="AH2104" s="584"/>
      <c r="AI2104" s="584"/>
      <c r="AJ2104" s="584"/>
      <c r="AK2104" s="584"/>
      <c r="AL2104" s="584"/>
      <c r="AM2104" s="584"/>
      <c r="AN2104" s="584"/>
      <c r="AO2104" s="584"/>
      <c r="AP2104" s="584"/>
      <c r="AQ2104" s="584"/>
      <c r="AR2104" s="584"/>
    </row>
    <row r="2105" ht="15.75" customHeight="1">
      <c r="A2105" s="570"/>
      <c r="B2105" s="7"/>
      <c r="C2105" s="585"/>
      <c r="D2105" s="572"/>
      <c r="E2105" s="575"/>
      <c r="F2105" s="575"/>
      <c r="G2105" s="579"/>
      <c r="H2105" s="586"/>
      <c r="I2105" s="573"/>
      <c r="J2105" s="574"/>
      <c r="K2105" s="574"/>
      <c r="L2105" s="574"/>
      <c r="M2105" s="575"/>
      <c r="N2105" s="575"/>
      <c r="O2105" s="576"/>
      <c r="P2105" s="576"/>
      <c r="Q2105" s="576"/>
      <c r="R2105" s="576"/>
      <c r="S2105" s="575"/>
      <c r="T2105" s="575"/>
      <c r="U2105" s="575"/>
      <c r="V2105" s="575"/>
      <c r="W2105" s="575"/>
      <c r="X2105" s="575"/>
      <c r="Y2105" s="577"/>
      <c r="Z2105" s="578"/>
      <c r="AA2105" s="579"/>
      <c r="AC2105" s="581"/>
      <c r="AD2105" s="581"/>
      <c r="AE2105" s="584"/>
      <c r="AF2105" s="584"/>
      <c r="AG2105" s="584"/>
      <c r="AH2105" s="584"/>
      <c r="AI2105" s="584"/>
      <c r="AJ2105" s="584"/>
      <c r="AK2105" s="584"/>
      <c r="AL2105" s="584"/>
      <c r="AM2105" s="584"/>
      <c r="AN2105" s="584"/>
      <c r="AO2105" s="584"/>
      <c r="AP2105" s="584"/>
      <c r="AQ2105" s="584"/>
      <c r="AR2105" s="584"/>
    </row>
    <row r="2106" ht="15.75" customHeight="1">
      <c r="A2106" s="570"/>
      <c r="B2106" s="7"/>
      <c r="C2106" s="585"/>
      <c r="D2106" s="572"/>
      <c r="E2106" s="575"/>
      <c r="F2106" s="575"/>
      <c r="G2106" s="579"/>
      <c r="H2106" s="586"/>
      <c r="I2106" s="573"/>
      <c r="J2106" s="574"/>
      <c r="K2106" s="574"/>
      <c r="L2106" s="574"/>
      <c r="M2106" s="575"/>
      <c r="N2106" s="575"/>
      <c r="O2106" s="576"/>
      <c r="P2106" s="576"/>
      <c r="Q2106" s="576"/>
      <c r="R2106" s="576"/>
      <c r="S2106" s="575"/>
      <c r="T2106" s="575"/>
      <c r="U2106" s="575"/>
      <c r="V2106" s="575"/>
      <c r="W2106" s="575"/>
      <c r="X2106" s="575"/>
      <c r="Y2106" s="577"/>
      <c r="Z2106" s="578"/>
      <c r="AA2106" s="579"/>
      <c r="AC2106" s="581"/>
      <c r="AD2106" s="581"/>
      <c r="AE2106" s="584"/>
      <c r="AF2106" s="584"/>
      <c r="AG2106" s="584"/>
      <c r="AH2106" s="584"/>
      <c r="AI2106" s="584"/>
      <c r="AJ2106" s="584"/>
      <c r="AK2106" s="584"/>
      <c r="AL2106" s="584"/>
      <c r="AM2106" s="584"/>
      <c r="AN2106" s="584"/>
      <c r="AO2106" s="584"/>
      <c r="AP2106" s="584"/>
      <c r="AQ2106" s="584"/>
      <c r="AR2106" s="584"/>
    </row>
    <row r="2107" ht="15.75" customHeight="1">
      <c r="A2107" s="570"/>
      <c r="B2107" s="7"/>
      <c r="C2107" s="585"/>
      <c r="D2107" s="572"/>
      <c r="E2107" s="575"/>
      <c r="F2107" s="575"/>
      <c r="G2107" s="579"/>
      <c r="H2107" s="586"/>
      <c r="I2107" s="573"/>
      <c r="J2107" s="574"/>
      <c r="K2107" s="574"/>
      <c r="L2107" s="574"/>
      <c r="M2107" s="575"/>
      <c r="N2107" s="575"/>
      <c r="O2107" s="576"/>
      <c r="P2107" s="576"/>
      <c r="Q2107" s="576"/>
      <c r="R2107" s="576"/>
      <c r="S2107" s="575"/>
      <c r="T2107" s="575"/>
      <c r="U2107" s="575"/>
      <c r="V2107" s="575"/>
      <c r="W2107" s="575"/>
      <c r="X2107" s="575"/>
      <c r="Y2107" s="577"/>
      <c r="Z2107" s="578"/>
      <c r="AA2107" s="579"/>
      <c r="AC2107" s="581"/>
      <c r="AD2107" s="581"/>
      <c r="AE2107" s="584"/>
      <c r="AF2107" s="584"/>
      <c r="AG2107" s="584"/>
      <c r="AH2107" s="584"/>
      <c r="AI2107" s="584"/>
      <c r="AJ2107" s="584"/>
      <c r="AK2107" s="584"/>
      <c r="AL2107" s="584"/>
      <c r="AM2107" s="584"/>
      <c r="AN2107" s="584"/>
      <c r="AO2107" s="584"/>
      <c r="AP2107" s="584"/>
      <c r="AQ2107" s="584"/>
      <c r="AR2107" s="584"/>
    </row>
    <row r="2108" ht="15.75" customHeight="1">
      <c r="A2108" s="570"/>
      <c r="B2108" s="7"/>
      <c r="C2108" s="585"/>
      <c r="D2108" s="572"/>
      <c r="E2108" s="575"/>
      <c r="F2108" s="575"/>
      <c r="G2108" s="579"/>
      <c r="H2108" s="586"/>
      <c r="I2108" s="573"/>
      <c r="J2108" s="574"/>
      <c r="K2108" s="574"/>
      <c r="L2108" s="574"/>
      <c r="M2108" s="575"/>
      <c r="N2108" s="575"/>
      <c r="O2108" s="576"/>
      <c r="P2108" s="576"/>
      <c r="Q2108" s="576"/>
      <c r="R2108" s="576"/>
      <c r="S2108" s="575"/>
      <c r="T2108" s="575"/>
      <c r="U2108" s="575"/>
      <c r="V2108" s="575"/>
      <c r="W2108" s="575"/>
      <c r="X2108" s="575"/>
      <c r="Y2108" s="577"/>
      <c r="Z2108" s="578"/>
      <c r="AA2108" s="579"/>
      <c r="AC2108" s="581"/>
      <c r="AD2108" s="581"/>
      <c r="AE2108" s="584"/>
      <c r="AF2108" s="584"/>
      <c r="AG2108" s="584"/>
      <c r="AH2108" s="584"/>
      <c r="AI2108" s="584"/>
      <c r="AJ2108" s="584"/>
      <c r="AK2108" s="584"/>
      <c r="AL2108" s="584"/>
      <c r="AM2108" s="584"/>
      <c r="AN2108" s="584"/>
      <c r="AO2108" s="584"/>
      <c r="AP2108" s="584"/>
      <c r="AQ2108" s="584"/>
      <c r="AR2108" s="584"/>
    </row>
    <row r="2109" ht="15.75" customHeight="1">
      <c r="A2109" s="570"/>
      <c r="B2109" s="7"/>
      <c r="C2109" s="585"/>
      <c r="D2109" s="572"/>
      <c r="E2109" s="575"/>
      <c r="F2109" s="575"/>
      <c r="G2109" s="579"/>
      <c r="H2109" s="586"/>
      <c r="I2109" s="573"/>
      <c r="J2109" s="574"/>
      <c r="K2109" s="574"/>
      <c r="L2109" s="574"/>
      <c r="M2109" s="575"/>
      <c r="N2109" s="575"/>
      <c r="O2109" s="576"/>
      <c r="P2109" s="576"/>
      <c r="Q2109" s="576"/>
      <c r="R2109" s="576"/>
      <c r="S2109" s="575"/>
      <c r="T2109" s="575"/>
      <c r="U2109" s="575"/>
      <c r="V2109" s="575"/>
      <c r="W2109" s="575"/>
      <c r="X2109" s="575"/>
      <c r="Y2109" s="577"/>
      <c r="Z2109" s="578"/>
      <c r="AA2109" s="579"/>
      <c r="AC2109" s="581"/>
      <c r="AD2109" s="581"/>
      <c r="AE2109" s="584"/>
      <c r="AF2109" s="584"/>
      <c r="AG2109" s="584"/>
      <c r="AH2109" s="584"/>
      <c r="AI2109" s="584"/>
      <c r="AJ2109" s="584"/>
      <c r="AK2109" s="584"/>
      <c r="AL2109" s="584"/>
      <c r="AM2109" s="584"/>
      <c r="AN2109" s="584"/>
      <c r="AO2109" s="584"/>
      <c r="AP2109" s="584"/>
      <c r="AQ2109" s="584"/>
      <c r="AR2109" s="584"/>
    </row>
    <row r="2110" ht="15.75" customHeight="1">
      <c r="A2110" s="570"/>
      <c r="B2110" s="7"/>
      <c r="C2110" s="585"/>
      <c r="D2110" s="572"/>
      <c r="E2110" s="575"/>
      <c r="F2110" s="575"/>
      <c r="G2110" s="579"/>
      <c r="H2110" s="586"/>
      <c r="I2110" s="573"/>
      <c r="J2110" s="574"/>
      <c r="K2110" s="574"/>
      <c r="L2110" s="574"/>
      <c r="M2110" s="575"/>
      <c r="N2110" s="575"/>
      <c r="O2110" s="576"/>
      <c r="P2110" s="576"/>
      <c r="Q2110" s="576"/>
      <c r="R2110" s="576"/>
      <c r="S2110" s="575"/>
      <c r="T2110" s="575"/>
      <c r="U2110" s="575"/>
      <c r="V2110" s="575"/>
      <c r="W2110" s="575"/>
      <c r="X2110" s="575"/>
      <c r="Y2110" s="577"/>
      <c r="Z2110" s="578"/>
      <c r="AA2110" s="579"/>
      <c r="AC2110" s="581"/>
      <c r="AD2110" s="581"/>
      <c r="AE2110" s="584"/>
      <c r="AF2110" s="584"/>
      <c r="AG2110" s="584"/>
      <c r="AH2110" s="584"/>
      <c r="AI2110" s="584"/>
      <c r="AJ2110" s="584"/>
      <c r="AK2110" s="584"/>
      <c r="AL2110" s="584"/>
      <c r="AM2110" s="584"/>
      <c r="AN2110" s="584"/>
      <c r="AO2110" s="584"/>
      <c r="AP2110" s="584"/>
      <c r="AQ2110" s="584"/>
      <c r="AR2110" s="584"/>
    </row>
    <row r="2111" ht="15.75" customHeight="1">
      <c r="A2111" s="570"/>
      <c r="B2111" s="7"/>
      <c r="C2111" s="585"/>
      <c r="D2111" s="572"/>
      <c r="E2111" s="575"/>
      <c r="F2111" s="575"/>
      <c r="G2111" s="579"/>
      <c r="H2111" s="586"/>
      <c r="I2111" s="573"/>
      <c r="J2111" s="574"/>
      <c r="K2111" s="574"/>
      <c r="L2111" s="574"/>
      <c r="M2111" s="575"/>
      <c r="N2111" s="575"/>
      <c r="O2111" s="576"/>
      <c r="P2111" s="576"/>
      <c r="Q2111" s="576"/>
      <c r="R2111" s="576"/>
      <c r="S2111" s="575"/>
      <c r="T2111" s="575"/>
      <c r="U2111" s="575"/>
      <c r="V2111" s="575"/>
      <c r="W2111" s="575"/>
      <c r="X2111" s="575"/>
      <c r="Y2111" s="577"/>
      <c r="Z2111" s="578"/>
      <c r="AA2111" s="579"/>
      <c r="AC2111" s="581"/>
      <c r="AD2111" s="581"/>
      <c r="AE2111" s="584"/>
      <c r="AF2111" s="584"/>
      <c r="AG2111" s="584"/>
      <c r="AH2111" s="584"/>
      <c r="AI2111" s="584"/>
      <c r="AJ2111" s="584"/>
      <c r="AK2111" s="584"/>
      <c r="AL2111" s="584"/>
      <c r="AM2111" s="584"/>
      <c r="AN2111" s="584"/>
      <c r="AO2111" s="584"/>
      <c r="AP2111" s="584"/>
      <c r="AQ2111" s="584"/>
      <c r="AR2111" s="584"/>
    </row>
    <row r="2112" ht="15.75" customHeight="1">
      <c r="A2112" s="570"/>
      <c r="B2112" s="7"/>
      <c r="C2112" s="585"/>
      <c r="D2112" s="572"/>
      <c r="E2112" s="575"/>
      <c r="F2112" s="575"/>
      <c r="G2112" s="579"/>
      <c r="H2112" s="586"/>
      <c r="I2112" s="573"/>
      <c r="J2112" s="574"/>
      <c r="K2112" s="574"/>
      <c r="L2112" s="574"/>
      <c r="M2112" s="575"/>
      <c r="N2112" s="575"/>
      <c r="O2112" s="576"/>
      <c r="P2112" s="576"/>
      <c r="Q2112" s="576"/>
      <c r="R2112" s="576"/>
      <c r="S2112" s="575"/>
      <c r="T2112" s="575"/>
      <c r="U2112" s="575"/>
      <c r="V2112" s="575"/>
      <c r="W2112" s="575"/>
      <c r="X2112" s="575"/>
      <c r="Y2112" s="577"/>
      <c r="Z2112" s="578"/>
      <c r="AA2112" s="579"/>
      <c r="AC2112" s="581"/>
      <c r="AD2112" s="581"/>
      <c r="AE2112" s="584"/>
      <c r="AF2112" s="584"/>
      <c r="AG2112" s="584"/>
      <c r="AH2112" s="584"/>
      <c r="AI2112" s="584"/>
      <c r="AJ2112" s="584"/>
      <c r="AK2112" s="584"/>
      <c r="AL2112" s="584"/>
      <c r="AM2112" s="584"/>
      <c r="AN2112" s="584"/>
      <c r="AO2112" s="584"/>
      <c r="AP2112" s="584"/>
      <c r="AQ2112" s="584"/>
      <c r="AR2112" s="584"/>
    </row>
    <row r="2113" ht="15.75" customHeight="1">
      <c r="A2113" s="570"/>
      <c r="B2113" s="7"/>
      <c r="C2113" s="585"/>
      <c r="D2113" s="572"/>
      <c r="E2113" s="575"/>
      <c r="F2113" s="575"/>
      <c r="G2113" s="579"/>
      <c r="H2113" s="586"/>
      <c r="I2113" s="573"/>
      <c r="J2113" s="574"/>
      <c r="K2113" s="574"/>
      <c r="L2113" s="574"/>
      <c r="M2113" s="575"/>
      <c r="N2113" s="575"/>
      <c r="O2113" s="576"/>
      <c r="P2113" s="576"/>
      <c r="Q2113" s="576"/>
      <c r="R2113" s="576"/>
      <c r="S2113" s="575"/>
      <c r="T2113" s="575"/>
      <c r="U2113" s="575"/>
      <c r="V2113" s="575"/>
      <c r="W2113" s="575"/>
      <c r="X2113" s="575"/>
      <c r="Y2113" s="577"/>
      <c r="Z2113" s="578"/>
      <c r="AA2113" s="579"/>
      <c r="AC2113" s="581"/>
      <c r="AD2113" s="581"/>
      <c r="AE2113" s="584"/>
      <c r="AF2113" s="584"/>
      <c r="AG2113" s="584"/>
      <c r="AH2113" s="584"/>
      <c r="AI2113" s="584"/>
      <c r="AJ2113" s="584"/>
      <c r="AK2113" s="584"/>
      <c r="AL2113" s="584"/>
      <c r="AM2113" s="584"/>
      <c r="AN2113" s="584"/>
      <c r="AO2113" s="584"/>
      <c r="AP2113" s="584"/>
      <c r="AQ2113" s="584"/>
      <c r="AR2113" s="584"/>
    </row>
    <row r="2114" ht="15.75" customHeight="1">
      <c r="A2114" s="570"/>
      <c r="B2114" s="7"/>
      <c r="C2114" s="585"/>
      <c r="D2114" s="572"/>
      <c r="E2114" s="575"/>
      <c r="F2114" s="575"/>
      <c r="G2114" s="579"/>
      <c r="H2114" s="586"/>
      <c r="I2114" s="573"/>
      <c r="J2114" s="574"/>
      <c r="K2114" s="574"/>
      <c r="L2114" s="574"/>
      <c r="M2114" s="575"/>
      <c r="N2114" s="575"/>
      <c r="O2114" s="576"/>
      <c r="P2114" s="576"/>
      <c r="Q2114" s="576"/>
      <c r="R2114" s="576"/>
      <c r="S2114" s="575"/>
      <c r="T2114" s="575"/>
      <c r="U2114" s="575"/>
      <c r="V2114" s="575"/>
      <c r="W2114" s="575"/>
      <c r="X2114" s="575"/>
      <c r="Y2114" s="577"/>
      <c r="Z2114" s="578"/>
      <c r="AA2114" s="579"/>
      <c r="AC2114" s="581"/>
      <c r="AD2114" s="581"/>
      <c r="AE2114" s="584"/>
      <c r="AF2114" s="584"/>
      <c r="AG2114" s="584"/>
      <c r="AH2114" s="584"/>
      <c r="AI2114" s="584"/>
      <c r="AJ2114" s="584"/>
      <c r="AK2114" s="584"/>
      <c r="AL2114" s="584"/>
      <c r="AM2114" s="584"/>
      <c r="AN2114" s="584"/>
      <c r="AO2114" s="584"/>
      <c r="AP2114" s="584"/>
      <c r="AQ2114" s="584"/>
      <c r="AR2114" s="584"/>
    </row>
    <row r="2115" ht="15.75" customHeight="1">
      <c r="A2115" s="570"/>
      <c r="B2115" s="7"/>
      <c r="C2115" s="585"/>
      <c r="D2115" s="572"/>
      <c r="E2115" s="575"/>
      <c r="F2115" s="575"/>
      <c r="G2115" s="579"/>
      <c r="H2115" s="586"/>
      <c r="I2115" s="573"/>
      <c r="J2115" s="574"/>
      <c r="K2115" s="574"/>
      <c r="L2115" s="574"/>
      <c r="M2115" s="575"/>
      <c r="N2115" s="575"/>
      <c r="O2115" s="576"/>
      <c r="P2115" s="576"/>
      <c r="Q2115" s="576"/>
      <c r="R2115" s="576"/>
      <c r="S2115" s="575"/>
      <c r="T2115" s="575"/>
      <c r="U2115" s="575"/>
      <c r="V2115" s="575"/>
      <c r="W2115" s="575"/>
      <c r="X2115" s="575"/>
      <c r="Y2115" s="577"/>
      <c r="Z2115" s="578"/>
      <c r="AA2115" s="579"/>
      <c r="AC2115" s="581"/>
      <c r="AD2115" s="581"/>
      <c r="AE2115" s="584"/>
      <c r="AF2115" s="584"/>
      <c r="AG2115" s="584"/>
      <c r="AH2115" s="584"/>
      <c r="AI2115" s="584"/>
      <c r="AJ2115" s="584"/>
      <c r="AK2115" s="584"/>
      <c r="AL2115" s="584"/>
      <c r="AM2115" s="584"/>
      <c r="AN2115" s="584"/>
      <c r="AO2115" s="584"/>
      <c r="AP2115" s="584"/>
      <c r="AQ2115" s="584"/>
      <c r="AR2115" s="584"/>
    </row>
    <row r="2116" ht="15.75" customHeight="1">
      <c r="A2116" s="570"/>
      <c r="B2116" s="7"/>
      <c r="C2116" s="585"/>
      <c r="D2116" s="572"/>
      <c r="E2116" s="575"/>
      <c r="F2116" s="575"/>
      <c r="G2116" s="579"/>
      <c r="H2116" s="586"/>
      <c r="I2116" s="573"/>
      <c r="J2116" s="574"/>
      <c r="K2116" s="574"/>
      <c r="L2116" s="574"/>
      <c r="M2116" s="575"/>
      <c r="N2116" s="575"/>
      <c r="O2116" s="576"/>
      <c r="P2116" s="576"/>
      <c r="Q2116" s="576"/>
      <c r="R2116" s="576"/>
      <c r="S2116" s="575"/>
      <c r="T2116" s="575"/>
      <c r="U2116" s="575"/>
      <c r="V2116" s="575"/>
      <c r="W2116" s="575"/>
      <c r="X2116" s="575"/>
      <c r="Y2116" s="577"/>
      <c r="Z2116" s="578"/>
      <c r="AA2116" s="579"/>
      <c r="AC2116" s="581"/>
      <c r="AD2116" s="581"/>
      <c r="AE2116" s="584"/>
      <c r="AF2116" s="584"/>
      <c r="AG2116" s="584"/>
      <c r="AH2116" s="584"/>
      <c r="AI2116" s="584"/>
      <c r="AJ2116" s="584"/>
      <c r="AK2116" s="584"/>
      <c r="AL2116" s="584"/>
      <c r="AM2116" s="584"/>
      <c r="AN2116" s="584"/>
      <c r="AO2116" s="584"/>
      <c r="AP2116" s="584"/>
      <c r="AQ2116" s="584"/>
      <c r="AR2116" s="584"/>
    </row>
    <row r="2117" ht="15.75" customHeight="1">
      <c r="A2117" s="570"/>
      <c r="B2117" s="7"/>
      <c r="C2117" s="585"/>
      <c r="D2117" s="572"/>
      <c r="E2117" s="575"/>
      <c r="F2117" s="575"/>
      <c r="G2117" s="579"/>
      <c r="H2117" s="586"/>
      <c r="I2117" s="573"/>
      <c r="J2117" s="574"/>
      <c r="K2117" s="574"/>
      <c r="L2117" s="574"/>
      <c r="M2117" s="575"/>
      <c r="N2117" s="575"/>
      <c r="O2117" s="576"/>
      <c r="P2117" s="576"/>
      <c r="Q2117" s="576"/>
      <c r="R2117" s="576"/>
      <c r="S2117" s="575"/>
      <c r="T2117" s="575"/>
      <c r="U2117" s="575"/>
      <c r="V2117" s="575"/>
      <c r="W2117" s="575"/>
      <c r="X2117" s="575"/>
      <c r="Y2117" s="577"/>
      <c r="Z2117" s="578"/>
      <c r="AA2117" s="579"/>
      <c r="AC2117" s="581"/>
      <c r="AD2117" s="581"/>
      <c r="AE2117" s="584"/>
      <c r="AF2117" s="584"/>
      <c r="AG2117" s="584"/>
      <c r="AH2117" s="584"/>
      <c r="AI2117" s="584"/>
      <c r="AJ2117" s="584"/>
      <c r="AK2117" s="584"/>
      <c r="AL2117" s="584"/>
      <c r="AM2117" s="584"/>
      <c r="AN2117" s="584"/>
      <c r="AO2117" s="584"/>
      <c r="AP2117" s="584"/>
      <c r="AQ2117" s="584"/>
      <c r="AR2117" s="584"/>
    </row>
    <row r="2118" ht="15.75" customHeight="1">
      <c r="A2118" s="570"/>
      <c r="B2118" s="7"/>
      <c r="C2118" s="585"/>
      <c r="D2118" s="572"/>
      <c r="E2118" s="575"/>
      <c r="F2118" s="575"/>
      <c r="G2118" s="579"/>
      <c r="H2118" s="586"/>
      <c r="I2118" s="573"/>
      <c r="J2118" s="574"/>
      <c r="K2118" s="574"/>
      <c r="L2118" s="574"/>
      <c r="M2118" s="575"/>
      <c r="N2118" s="575"/>
      <c r="O2118" s="576"/>
      <c r="P2118" s="576"/>
      <c r="Q2118" s="576"/>
      <c r="R2118" s="576"/>
      <c r="S2118" s="575"/>
      <c r="T2118" s="575"/>
      <c r="U2118" s="575"/>
      <c r="V2118" s="575"/>
      <c r="W2118" s="575"/>
      <c r="X2118" s="575"/>
      <c r="Y2118" s="577"/>
      <c r="Z2118" s="578"/>
      <c r="AA2118" s="579"/>
      <c r="AC2118" s="581"/>
      <c r="AD2118" s="581"/>
      <c r="AE2118" s="584"/>
      <c r="AF2118" s="584"/>
      <c r="AG2118" s="584"/>
      <c r="AH2118" s="584"/>
      <c r="AI2118" s="584"/>
      <c r="AJ2118" s="584"/>
      <c r="AK2118" s="584"/>
      <c r="AL2118" s="584"/>
      <c r="AM2118" s="584"/>
      <c r="AN2118" s="584"/>
      <c r="AO2118" s="584"/>
      <c r="AP2118" s="584"/>
      <c r="AQ2118" s="584"/>
      <c r="AR2118" s="584"/>
    </row>
    <row r="2119" ht="15.75" customHeight="1">
      <c r="A2119" s="570"/>
      <c r="B2119" s="7"/>
      <c r="C2119" s="585"/>
      <c r="D2119" s="572"/>
      <c r="E2119" s="575"/>
      <c r="F2119" s="575"/>
      <c r="G2119" s="579"/>
      <c r="H2119" s="586"/>
      <c r="I2119" s="573"/>
      <c r="J2119" s="574"/>
      <c r="K2119" s="574"/>
      <c r="L2119" s="574"/>
      <c r="M2119" s="575"/>
      <c r="N2119" s="575"/>
      <c r="O2119" s="576"/>
      <c r="P2119" s="576"/>
      <c r="Q2119" s="576"/>
      <c r="R2119" s="576"/>
      <c r="S2119" s="575"/>
      <c r="T2119" s="575"/>
      <c r="U2119" s="575"/>
      <c r="V2119" s="575"/>
      <c r="W2119" s="575"/>
      <c r="X2119" s="575"/>
      <c r="Y2119" s="577"/>
      <c r="Z2119" s="578"/>
      <c r="AA2119" s="579"/>
      <c r="AC2119" s="581"/>
      <c r="AD2119" s="581"/>
      <c r="AE2119" s="584"/>
      <c r="AF2119" s="584"/>
      <c r="AG2119" s="584"/>
      <c r="AH2119" s="584"/>
      <c r="AI2119" s="584"/>
      <c r="AJ2119" s="584"/>
      <c r="AK2119" s="584"/>
      <c r="AL2119" s="584"/>
      <c r="AM2119" s="584"/>
      <c r="AN2119" s="584"/>
      <c r="AO2119" s="584"/>
      <c r="AP2119" s="584"/>
      <c r="AQ2119" s="584"/>
      <c r="AR2119" s="584"/>
    </row>
    <row r="2120" ht="15.75" customHeight="1">
      <c r="A2120" s="570"/>
      <c r="B2120" s="7"/>
      <c r="C2120" s="585"/>
      <c r="D2120" s="572"/>
      <c r="E2120" s="575"/>
      <c r="F2120" s="575"/>
      <c r="G2120" s="579"/>
      <c r="H2120" s="586"/>
      <c r="I2120" s="573"/>
      <c r="J2120" s="574"/>
      <c r="K2120" s="574"/>
      <c r="L2120" s="574"/>
      <c r="M2120" s="575"/>
      <c r="N2120" s="575"/>
      <c r="O2120" s="576"/>
      <c r="P2120" s="576"/>
      <c r="Q2120" s="576"/>
      <c r="R2120" s="576"/>
      <c r="S2120" s="575"/>
      <c r="T2120" s="575"/>
      <c r="U2120" s="575"/>
      <c r="V2120" s="575"/>
      <c r="W2120" s="575"/>
      <c r="X2120" s="575"/>
      <c r="Y2120" s="577"/>
      <c r="Z2120" s="578"/>
      <c r="AA2120" s="579"/>
      <c r="AC2120" s="581"/>
      <c r="AD2120" s="581"/>
      <c r="AE2120" s="584"/>
      <c r="AF2120" s="584"/>
      <c r="AG2120" s="584"/>
      <c r="AH2120" s="584"/>
      <c r="AI2120" s="584"/>
      <c r="AJ2120" s="584"/>
      <c r="AK2120" s="584"/>
      <c r="AL2120" s="584"/>
      <c r="AM2120" s="584"/>
      <c r="AN2120" s="584"/>
      <c r="AO2120" s="584"/>
      <c r="AP2120" s="584"/>
      <c r="AQ2120" s="584"/>
      <c r="AR2120" s="584"/>
    </row>
    <row r="2121" ht="15.75" customHeight="1">
      <c r="A2121" s="570"/>
      <c r="B2121" s="7"/>
      <c r="C2121" s="585"/>
      <c r="D2121" s="572"/>
      <c r="E2121" s="575"/>
      <c r="F2121" s="575"/>
      <c r="G2121" s="579"/>
      <c r="H2121" s="586"/>
      <c r="I2121" s="573"/>
      <c r="J2121" s="574"/>
      <c r="K2121" s="574"/>
      <c r="L2121" s="574"/>
      <c r="M2121" s="575"/>
      <c r="N2121" s="575"/>
      <c r="O2121" s="576"/>
      <c r="P2121" s="576"/>
      <c r="Q2121" s="576"/>
      <c r="R2121" s="576"/>
      <c r="S2121" s="575"/>
      <c r="T2121" s="575"/>
      <c r="U2121" s="575"/>
      <c r="V2121" s="575"/>
      <c r="W2121" s="575"/>
      <c r="X2121" s="575"/>
      <c r="Y2121" s="577"/>
      <c r="Z2121" s="578"/>
      <c r="AA2121" s="579"/>
      <c r="AC2121" s="581"/>
      <c r="AD2121" s="581"/>
      <c r="AE2121" s="584"/>
      <c r="AF2121" s="584"/>
      <c r="AG2121" s="584"/>
      <c r="AH2121" s="584"/>
      <c r="AI2121" s="584"/>
      <c r="AJ2121" s="584"/>
      <c r="AK2121" s="584"/>
      <c r="AL2121" s="584"/>
      <c r="AM2121" s="584"/>
      <c r="AN2121" s="584"/>
      <c r="AO2121" s="584"/>
      <c r="AP2121" s="584"/>
      <c r="AQ2121" s="584"/>
      <c r="AR2121" s="584"/>
    </row>
    <row r="2122" ht="15.75" customHeight="1">
      <c r="A2122" s="570"/>
      <c r="B2122" s="7"/>
      <c r="C2122" s="585"/>
      <c r="D2122" s="572"/>
      <c r="E2122" s="575"/>
      <c r="F2122" s="575"/>
      <c r="G2122" s="579"/>
      <c r="H2122" s="586"/>
      <c r="I2122" s="573"/>
      <c r="J2122" s="574"/>
      <c r="K2122" s="574"/>
      <c r="L2122" s="574"/>
      <c r="M2122" s="575"/>
      <c r="N2122" s="575"/>
      <c r="O2122" s="576"/>
      <c r="P2122" s="576"/>
      <c r="Q2122" s="576"/>
      <c r="R2122" s="576"/>
      <c r="S2122" s="575"/>
      <c r="T2122" s="575"/>
      <c r="U2122" s="575"/>
      <c r="V2122" s="575"/>
      <c r="W2122" s="575"/>
      <c r="X2122" s="575"/>
      <c r="Y2122" s="577"/>
      <c r="Z2122" s="578"/>
      <c r="AA2122" s="579"/>
      <c r="AC2122" s="581"/>
      <c r="AD2122" s="581"/>
      <c r="AE2122" s="584"/>
      <c r="AF2122" s="584"/>
      <c r="AG2122" s="584"/>
      <c r="AH2122" s="584"/>
      <c r="AI2122" s="584"/>
      <c r="AJ2122" s="584"/>
      <c r="AK2122" s="584"/>
      <c r="AL2122" s="584"/>
      <c r="AM2122" s="584"/>
      <c r="AN2122" s="584"/>
      <c r="AO2122" s="584"/>
      <c r="AP2122" s="584"/>
      <c r="AQ2122" s="584"/>
      <c r="AR2122" s="584"/>
    </row>
    <row r="2123" ht="15.75" customHeight="1">
      <c r="A2123" s="570"/>
      <c r="B2123" s="7"/>
      <c r="C2123" s="585"/>
      <c r="D2123" s="572"/>
      <c r="E2123" s="575"/>
      <c r="F2123" s="575"/>
      <c r="G2123" s="579"/>
      <c r="H2123" s="586"/>
      <c r="I2123" s="573"/>
      <c r="J2123" s="574"/>
      <c r="K2123" s="574"/>
      <c r="L2123" s="574"/>
      <c r="M2123" s="575"/>
      <c r="N2123" s="575"/>
      <c r="O2123" s="576"/>
      <c r="P2123" s="576"/>
      <c r="Q2123" s="576"/>
      <c r="R2123" s="576"/>
      <c r="S2123" s="575"/>
      <c r="T2123" s="575"/>
      <c r="U2123" s="575"/>
      <c r="V2123" s="575"/>
      <c r="W2123" s="575"/>
      <c r="X2123" s="575"/>
      <c r="Y2123" s="577"/>
      <c r="Z2123" s="578"/>
      <c r="AA2123" s="579"/>
      <c r="AC2123" s="581"/>
      <c r="AD2123" s="581"/>
      <c r="AE2123" s="584"/>
      <c r="AF2123" s="584"/>
      <c r="AG2123" s="584"/>
      <c r="AH2123" s="584"/>
      <c r="AI2123" s="584"/>
      <c r="AJ2123" s="584"/>
      <c r="AK2123" s="584"/>
      <c r="AL2123" s="584"/>
      <c r="AM2123" s="584"/>
      <c r="AN2123" s="584"/>
      <c r="AO2123" s="584"/>
      <c r="AP2123" s="584"/>
      <c r="AQ2123" s="584"/>
      <c r="AR2123" s="584"/>
    </row>
    <row r="2124" ht="15.75" customHeight="1">
      <c r="A2124" s="570"/>
      <c r="B2124" s="7"/>
      <c r="C2124" s="585"/>
      <c r="D2124" s="572"/>
      <c r="E2124" s="575"/>
      <c r="F2124" s="575"/>
      <c r="G2124" s="579"/>
      <c r="H2124" s="586"/>
      <c r="I2124" s="573"/>
      <c r="J2124" s="574"/>
      <c r="K2124" s="574"/>
      <c r="L2124" s="574"/>
      <c r="M2124" s="575"/>
      <c r="N2124" s="575"/>
      <c r="O2124" s="576"/>
      <c r="P2124" s="576"/>
      <c r="Q2124" s="576"/>
      <c r="R2124" s="576"/>
      <c r="S2124" s="575"/>
      <c r="T2124" s="575"/>
      <c r="U2124" s="575"/>
      <c r="V2124" s="575"/>
      <c r="W2124" s="575"/>
      <c r="X2124" s="575"/>
      <c r="Y2124" s="577"/>
      <c r="Z2124" s="578"/>
      <c r="AA2124" s="579"/>
      <c r="AC2124" s="581"/>
      <c r="AD2124" s="581"/>
      <c r="AE2124" s="584"/>
      <c r="AF2124" s="584"/>
      <c r="AG2124" s="584"/>
      <c r="AH2124" s="584"/>
      <c r="AI2124" s="584"/>
      <c r="AJ2124" s="584"/>
      <c r="AK2124" s="584"/>
      <c r="AL2124" s="584"/>
      <c r="AM2124" s="584"/>
      <c r="AN2124" s="584"/>
      <c r="AO2124" s="584"/>
      <c r="AP2124" s="584"/>
      <c r="AQ2124" s="584"/>
      <c r="AR2124" s="584"/>
    </row>
    <row r="2125" ht="15.75" customHeight="1">
      <c r="A2125" s="570"/>
      <c r="B2125" s="7"/>
      <c r="C2125" s="585"/>
      <c r="D2125" s="572"/>
      <c r="E2125" s="575"/>
      <c r="F2125" s="575"/>
      <c r="G2125" s="579"/>
      <c r="H2125" s="586"/>
      <c r="I2125" s="573"/>
      <c r="J2125" s="574"/>
      <c r="K2125" s="574"/>
      <c r="L2125" s="574"/>
      <c r="M2125" s="575"/>
      <c r="N2125" s="575"/>
      <c r="O2125" s="576"/>
      <c r="P2125" s="576"/>
      <c r="Q2125" s="576"/>
      <c r="R2125" s="576"/>
      <c r="S2125" s="575"/>
      <c r="T2125" s="575"/>
      <c r="U2125" s="575"/>
      <c r="V2125" s="575"/>
      <c r="W2125" s="575"/>
      <c r="X2125" s="575"/>
      <c r="Y2125" s="577"/>
      <c r="Z2125" s="578"/>
      <c r="AA2125" s="579"/>
      <c r="AC2125" s="581"/>
      <c r="AD2125" s="581"/>
      <c r="AE2125" s="584"/>
      <c r="AF2125" s="584"/>
      <c r="AG2125" s="584"/>
      <c r="AH2125" s="584"/>
      <c r="AI2125" s="584"/>
      <c r="AJ2125" s="584"/>
      <c r="AK2125" s="584"/>
      <c r="AL2125" s="584"/>
      <c r="AM2125" s="584"/>
      <c r="AN2125" s="584"/>
      <c r="AO2125" s="584"/>
      <c r="AP2125" s="584"/>
      <c r="AQ2125" s="584"/>
      <c r="AR2125" s="584"/>
    </row>
    <row r="2126" ht="15.75" customHeight="1">
      <c r="A2126" s="570"/>
      <c r="B2126" s="7"/>
      <c r="C2126" s="585"/>
      <c r="D2126" s="572"/>
      <c r="E2126" s="575"/>
      <c r="F2126" s="575"/>
      <c r="G2126" s="579"/>
      <c r="H2126" s="586"/>
      <c r="I2126" s="573"/>
      <c r="J2126" s="574"/>
      <c r="K2126" s="574"/>
      <c r="L2126" s="574"/>
      <c r="M2126" s="575"/>
      <c r="N2126" s="575"/>
      <c r="O2126" s="576"/>
      <c r="P2126" s="576"/>
      <c r="Q2126" s="576"/>
      <c r="R2126" s="576"/>
      <c r="S2126" s="575"/>
      <c r="T2126" s="575"/>
      <c r="U2126" s="575"/>
      <c r="V2126" s="575"/>
      <c r="W2126" s="575"/>
      <c r="X2126" s="575"/>
      <c r="Y2126" s="577"/>
      <c r="Z2126" s="578"/>
      <c r="AA2126" s="579"/>
      <c r="AC2126" s="581"/>
      <c r="AD2126" s="581"/>
      <c r="AE2126" s="584"/>
      <c r="AF2126" s="584"/>
      <c r="AG2126" s="584"/>
      <c r="AH2126" s="584"/>
      <c r="AI2126" s="584"/>
      <c r="AJ2126" s="584"/>
      <c r="AK2126" s="584"/>
      <c r="AL2126" s="584"/>
      <c r="AM2126" s="584"/>
      <c r="AN2126" s="584"/>
      <c r="AO2126" s="584"/>
      <c r="AP2126" s="584"/>
      <c r="AQ2126" s="584"/>
      <c r="AR2126" s="584"/>
    </row>
    <row r="2127" ht="15.75" customHeight="1">
      <c r="A2127" s="570"/>
      <c r="B2127" s="7"/>
      <c r="C2127" s="585"/>
      <c r="D2127" s="572"/>
      <c r="E2127" s="575"/>
      <c r="F2127" s="575"/>
      <c r="G2127" s="579"/>
      <c r="H2127" s="586"/>
      <c r="I2127" s="573"/>
      <c r="J2127" s="574"/>
      <c r="K2127" s="574"/>
      <c r="L2127" s="574"/>
      <c r="M2127" s="575"/>
      <c r="N2127" s="575"/>
      <c r="O2127" s="576"/>
      <c r="P2127" s="576"/>
      <c r="Q2127" s="576"/>
      <c r="R2127" s="576"/>
      <c r="S2127" s="575"/>
      <c r="T2127" s="575"/>
      <c r="U2127" s="575"/>
      <c r="V2127" s="575"/>
      <c r="W2127" s="575"/>
      <c r="X2127" s="575"/>
      <c r="Y2127" s="577"/>
      <c r="Z2127" s="578"/>
      <c r="AA2127" s="579"/>
      <c r="AC2127" s="581"/>
      <c r="AD2127" s="581"/>
      <c r="AE2127" s="584"/>
      <c r="AF2127" s="584"/>
      <c r="AG2127" s="584"/>
      <c r="AH2127" s="584"/>
      <c r="AI2127" s="584"/>
      <c r="AJ2127" s="584"/>
      <c r="AK2127" s="584"/>
      <c r="AL2127" s="584"/>
      <c r="AM2127" s="584"/>
      <c r="AN2127" s="584"/>
      <c r="AO2127" s="584"/>
      <c r="AP2127" s="584"/>
      <c r="AQ2127" s="584"/>
      <c r="AR2127" s="584"/>
    </row>
    <row r="2128" ht="15.75" customHeight="1">
      <c r="A2128" s="570"/>
      <c r="B2128" s="7"/>
      <c r="C2128" s="585"/>
      <c r="D2128" s="572"/>
      <c r="E2128" s="575"/>
      <c r="F2128" s="575"/>
      <c r="G2128" s="579"/>
      <c r="H2128" s="586"/>
      <c r="I2128" s="573"/>
      <c r="J2128" s="574"/>
      <c r="K2128" s="574"/>
      <c r="L2128" s="574"/>
      <c r="M2128" s="575"/>
      <c r="N2128" s="575"/>
      <c r="O2128" s="576"/>
      <c r="P2128" s="576"/>
      <c r="Q2128" s="576"/>
      <c r="R2128" s="576"/>
      <c r="S2128" s="575"/>
      <c r="T2128" s="575"/>
      <c r="U2128" s="575"/>
      <c r="V2128" s="575"/>
      <c r="W2128" s="575"/>
      <c r="X2128" s="575"/>
      <c r="Y2128" s="577"/>
      <c r="Z2128" s="578"/>
      <c r="AA2128" s="579"/>
      <c r="AC2128" s="581"/>
      <c r="AD2128" s="581"/>
      <c r="AE2128" s="584"/>
      <c r="AF2128" s="584"/>
      <c r="AG2128" s="584"/>
      <c r="AH2128" s="584"/>
      <c r="AI2128" s="584"/>
      <c r="AJ2128" s="584"/>
      <c r="AK2128" s="584"/>
      <c r="AL2128" s="584"/>
      <c r="AM2128" s="584"/>
      <c r="AN2128" s="584"/>
      <c r="AO2128" s="584"/>
      <c r="AP2128" s="584"/>
      <c r="AQ2128" s="584"/>
      <c r="AR2128" s="584"/>
    </row>
    <row r="2129" ht="15.75" customHeight="1">
      <c r="A2129" s="570"/>
      <c r="B2129" s="7"/>
      <c r="C2129" s="585"/>
      <c r="D2129" s="572"/>
      <c r="E2129" s="575"/>
      <c r="F2129" s="575"/>
      <c r="G2129" s="579"/>
      <c r="H2129" s="586"/>
      <c r="I2129" s="573"/>
      <c r="J2129" s="574"/>
      <c r="K2129" s="574"/>
      <c r="L2129" s="574"/>
      <c r="M2129" s="575"/>
      <c r="N2129" s="575"/>
      <c r="O2129" s="576"/>
      <c r="P2129" s="576"/>
      <c r="Q2129" s="576"/>
      <c r="R2129" s="576"/>
      <c r="S2129" s="575"/>
      <c r="T2129" s="575"/>
      <c r="U2129" s="575"/>
      <c r="V2129" s="575"/>
      <c r="W2129" s="575"/>
      <c r="X2129" s="575"/>
      <c r="Y2129" s="577"/>
      <c r="Z2129" s="578"/>
      <c r="AA2129" s="579"/>
      <c r="AC2129" s="581"/>
      <c r="AD2129" s="581"/>
      <c r="AE2129" s="584"/>
      <c r="AF2129" s="584"/>
      <c r="AG2129" s="584"/>
      <c r="AH2129" s="584"/>
      <c r="AI2129" s="584"/>
      <c r="AJ2129" s="584"/>
      <c r="AK2129" s="584"/>
      <c r="AL2129" s="584"/>
      <c r="AM2129" s="584"/>
      <c r="AN2129" s="584"/>
      <c r="AO2129" s="584"/>
      <c r="AP2129" s="584"/>
      <c r="AQ2129" s="584"/>
      <c r="AR2129" s="584"/>
    </row>
    <row r="2130" ht="15.75" customHeight="1">
      <c r="A2130" s="570"/>
      <c r="B2130" s="7"/>
      <c r="C2130" s="585"/>
      <c r="D2130" s="572"/>
      <c r="E2130" s="575"/>
      <c r="F2130" s="575"/>
      <c r="G2130" s="579"/>
      <c r="H2130" s="586"/>
      <c r="I2130" s="573"/>
      <c r="J2130" s="574"/>
      <c r="K2130" s="574"/>
      <c r="L2130" s="574"/>
      <c r="M2130" s="575"/>
      <c r="N2130" s="575"/>
      <c r="O2130" s="576"/>
      <c r="P2130" s="576"/>
      <c r="Q2130" s="576"/>
      <c r="R2130" s="576"/>
      <c r="S2130" s="575"/>
      <c r="T2130" s="575"/>
      <c r="U2130" s="575"/>
      <c r="V2130" s="575"/>
      <c r="W2130" s="575"/>
      <c r="X2130" s="575"/>
      <c r="Y2130" s="577"/>
      <c r="Z2130" s="578"/>
      <c r="AA2130" s="579"/>
      <c r="AC2130" s="581"/>
      <c r="AD2130" s="581"/>
      <c r="AE2130" s="584"/>
      <c r="AF2130" s="584"/>
      <c r="AG2130" s="584"/>
      <c r="AH2130" s="584"/>
      <c r="AI2130" s="584"/>
      <c r="AJ2130" s="584"/>
      <c r="AK2130" s="584"/>
      <c r="AL2130" s="584"/>
      <c r="AM2130" s="584"/>
      <c r="AN2130" s="584"/>
      <c r="AO2130" s="584"/>
      <c r="AP2130" s="584"/>
      <c r="AQ2130" s="584"/>
      <c r="AR2130" s="584"/>
    </row>
    <row r="2131" ht="15.75" customHeight="1">
      <c r="A2131" s="570"/>
      <c r="B2131" s="7"/>
      <c r="C2131" s="585"/>
      <c r="D2131" s="572"/>
      <c r="E2131" s="575"/>
      <c r="F2131" s="575"/>
      <c r="G2131" s="579"/>
      <c r="H2131" s="586"/>
      <c r="I2131" s="573"/>
      <c r="J2131" s="574"/>
      <c r="K2131" s="574"/>
      <c r="L2131" s="574"/>
      <c r="M2131" s="575"/>
      <c r="N2131" s="575"/>
      <c r="O2131" s="576"/>
      <c r="P2131" s="576"/>
      <c r="Q2131" s="576"/>
      <c r="R2131" s="576"/>
      <c r="S2131" s="575"/>
      <c r="T2131" s="575"/>
      <c r="U2131" s="575"/>
      <c r="V2131" s="575"/>
      <c r="W2131" s="575"/>
      <c r="X2131" s="575"/>
      <c r="Y2131" s="577"/>
      <c r="Z2131" s="578"/>
      <c r="AA2131" s="579"/>
      <c r="AC2131" s="581"/>
      <c r="AD2131" s="581"/>
      <c r="AE2131" s="584"/>
      <c r="AF2131" s="584"/>
      <c r="AG2131" s="584"/>
      <c r="AH2131" s="584"/>
      <c r="AI2131" s="584"/>
      <c r="AJ2131" s="584"/>
      <c r="AK2131" s="584"/>
      <c r="AL2131" s="584"/>
      <c r="AM2131" s="584"/>
      <c r="AN2131" s="584"/>
      <c r="AO2131" s="584"/>
      <c r="AP2131" s="584"/>
      <c r="AQ2131" s="584"/>
      <c r="AR2131" s="584"/>
    </row>
    <row r="2132" ht="15.75" customHeight="1">
      <c r="A2132" s="570"/>
      <c r="B2132" s="7"/>
      <c r="C2132" s="585"/>
      <c r="D2132" s="572"/>
      <c r="E2132" s="575"/>
      <c r="F2132" s="575"/>
      <c r="G2132" s="579"/>
      <c r="H2132" s="586"/>
      <c r="I2132" s="573"/>
      <c r="J2132" s="574"/>
      <c r="K2132" s="574"/>
      <c r="L2132" s="574"/>
      <c r="M2132" s="575"/>
      <c r="N2132" s="575"/>
      <c r="O2132" s="576"/>
      <c r="P2132" s="576"/>
      <c r="Q2132" s="576"/>
      <c r="R2132" s="576"/>
      <c r="S2132" s="575"/>
      <c r="T2132" s="575"/>
      <c r="U2132" s="575"/>
      <c r="V2132" s="575"/>
      <c r="W2132" s="575"/>
      <c r="X2132" s="575"/>
      <c r="Y2132" s="577"/>
      <c r="Z2132" s="578"/>
      <c r="AA2132" s="579"/>
      <c r="AC2132" s="581"/>
      <c r="AD2132" s="581"/>
      <c r="AE2132" s="584"/>
      <c r="AF2132" s="584"/>
      <c r="AG2132" s="584"/>
      <c r="AH2132" s="584"/>
      <c r="AI2132" s="584"/>
      <c r="AJ2132" s="584"/>
      <c r="AK2132" s="584"/>
      <c r="AL2132" s="584"/>
      <c r="AM2132" s="584"/>
      <c r="AN2132" s="584"/>
      <c r="AO2132" s="584"/>
      <c r="AP2132" s="584"/>
      <c r="AQ2132" s="584"/>
      <c r="AR2132" s="584"/>
    </row>
    <row r="2133" ht="15.75" customHeight="1">
      <c r="A2133" s="570"/>
      <c r="B2133" s="7"/>
      <c r="C2133" s="585"/>
      <c r="D2133" s="572"/>
      <c r="E2133" s="575"/>
      <c r="F2133" s="575"/>
      <c r="G2133" s="579"/>
      <c r="H2133" s="586"/>
      <c r="I2133" s="573"/>
      <c r="J2133" s="574"/>
      <c r="K2133" s="574"/>
      <c r="L2133" s="574"/>
      <c r="M2133" s="575"/>
      <c r="N2133" s="575"/>
      <c r="O2133" s="576"/>
      <c r="P2133" s="576"/>
      <c r="Q2133" s="576"/>
      <c r="R2133" s="576"/>
      <c r="S2133" s="575"/>
      <c r="T2133" s="575"/>
      <c r="U2133" s="575"/>
      <c r="V2133" s="575"/>
      <c r="W2133" s="575"/>
      <c r="X2133" s="575"/>
      <c r="Y2133" s="577"/>
      <c r="Z2133" s="578"/>
      <c r="AA2133" s="579"/>
      <c r="AC2133" s="581"/>
      <c r="AD2133" s="581"/>
      <c r="AE2133" s="584"/>
      <c r="AF2133" s="584"/>
      <c r="AG2133" s="584"/>
      <c r="AH2133" s="584"/>
      <c r="AI2133" s="584"/>
      <c r="AJ2133" s="584"/>
      <c r="AK2133" s="584"/>
      <c r="AL2133" s="584"/>
      <c r="AM2133" s="584"/>
      <c r="AN2133" s="584"/>
      <c r="AO2133" s="584"/>
      <c r="AP2133" s="584"/>
      <c r="AQ2133" s="584"/>
      <c r="AR2133" s="584"/>
    </row>
    <row r="2134" ht="15.75" customHeight="1">
      <c r="A2134" s="570"/>
      <c r="B2134" s="7"/>
      <c r="C2134" s="585"/>
      <c r="D2134" s="572"/>
      <c r="E2134" s="575"/>
      <c r="F2134" s="575"/>
      <c r="G2134" s="579"/>
      <c r="H2134" s="586"/>
      <c r="I2134" s="573"/>
      <c r="J2134" s="574"/>
      <c r="K2134" s="574"/>
      <c r="L2134" s="574"/>
      <c r="M2134" s="575"/>
      <c r="N2134" s="575"/>
      <c r="O2134" s="576"/>
      <c r="P2134" s="576"/>
      <c r="Q2134" s="576"/>
      <c r="R2134" s="576"/>
      <c r="S2134" s="575"/>
      <c r="T2134" s="575"/>
      <c r="U2134" s="575"/>
      <c r="V2134" s="575"/>
      <c r="W2134" s="575"/>
      <c r="X2134" s="575"/>
      <c r="Y2134" s="577"/>
      <c r="Z2134" s="578"/>
      <c r="AA2134" s="579"/>
      <c r="AC2134" s="581"/>
      <c r="AD2134" s="581"/>
      <c r="AE2134" s="584"/>
      <c r="AF2134" s="584"/>
      <c r="AG2134" s="584"/>
      <c r="AH2134" s="584"/>
      <c r="AI2134" s="584"/>
      <c r="AJ2134" s="584"/>
      <c r="AK2134" s="584"/>
      <c r="AL2134" s="584"/>
      <c r="AM2134" s="584"/>
      <c r="AN2134" s="584"/>
      <c r="AO2134" s="584"/>
      <c r="AP2134" s="584"/>
      <c r="AQ2134" s="584"/>
      <c r="AR2134" s="584"/>
    </row>
    <row r="2135" ht="15.75" customHeight="1">
      <c r="A2135" s="570"/>
      <c r="B2135" s="7"/>
      <c r="C2135" s="585"/>
      <c r="D2135" s="572"/>
      <c r="E2135" s="575"/>
      <c r="F2135" s="575"/>
      <c r="G2135" s="579"/>
      <c r="H2135" s="586"/>
      <c r="I2135" s="573"/>
      <c r="J2135" s="574"/>
      <c r="K2135" s="574"/>
      <c r="L2135" s="574"/>
      <c r="M2135" s="575"/>
      <c r="N2135" s="575"/>
      <c r="O2135" s="576"/>
      <c r="P2135" s="576"/>
      <c r="Q2135" s="576"/>
      <c r="R2135" s="576"/>
      <c r="S2135" s="575"/>
      <c r="T2135" s="575"/>
      <c r="U2135" s="575"/>
      <c r="V2135" s="575"/>
      <c r="W2135" s="575"/>
      <c r="X2135" s="575"/>
      <c r="Y2135" s="577"/>
      <c r="Z2135" s="578"/>
      <c r="AA2135" s="579"/>
      <c r="AC2135" s="581"/>
      <c r="AD2135" s="581"/>
      <c r="AE2135" s="584"/>
      <c r="AF2135" s="584"/>
      <c r="AG2135" s="584"/>
      <c r="AH2135" s="584"/>
      <c r="AI2135" s="584"/>
      <c r="AJ2135" s="584"/>
      <c r="AK2135" s="584"/>
      <c r="AL2135" s="584"/>
      <c r="AM2135" s="584"/>
      <c r="AN2135" s="584"/>
      <c r="AO2135" s="584"/>
      <c r="AP2135" s="584"/>
      <c r="AQ2135" s="584"/>
      <c r="AR2135" s="584"/>
    </row>
    <row r="2136" ht="15.75" customHeight="1">
      <c r="A2136" s="570"/>
      <c r="B2136" s="7"/>
      <c r="C2136" s="585"/>
      <c r="D2136" s="572"/>
      <c r="E2136" s="575"/>
      <c r="F2136" s="575"/>
      <c r="G2136" s="579"/>
      <c r="H2136" s="586"/>
      <c r="I2136" s="573"/>
      <c r="J2136" s="574"/>
      <c r="K2136" s="574"/>
      <c r="L2136" s="574"/>
      <c r="M2136" s="575"/>
      <c r="N2136" s="575"/>
      <c r="O2136" s="576"/>
      <c r="P2136" s="576"/>
      <c r="Q2136" s="576"/>
      <c r="R2136" s="576"/>
      <c r="S2136" s="575"/>
      <c r="T2136" s="575"/>
      <c r="U2136" s="575"/>
      <c r="V2136" s="575"/>
      <c r="W2136" s="575"/>
      <c r="X2136" s="575"/>
      <c r="Y2136" s="577"/>
      <c r="Z2136" s="578"/>
      <c r="AA2136" s="579"/>
      <c r="AC2136" s="581"/>
      <c r="AD2136" s="581"/>
      <c r="AE2136" s="584"/>
      <c r="AF2136" s="584"/>
      <c r="AG2136" s="584"/>
      <c r="AH2136" s="584"/>
      <c r="AI2136" s="584"/>
      <c r="AJ2136" s="584"/>
      <c r="AK2136" s="584"/>
      <c r="AL2136" s="584"/>
      <c r="AM2136" s="584"/>
      <c r="AN2136" s="584"/>
      <c r="AO2136" s="584"/>
      <c r="AP2136" s="584"/>
      <c r="AQ2136" s="584"/>
      <c r="AR2136" s="584"/>
    </row>
    <row r="2137" ht="15.75" customHeight="1">
      <c r="A2137" s="570"/>
      <c r="B2137" s="7"/>
      <c r="C2137" s="585"/>
      <c r="D2137" s="572"/>
      <c r="E2137" s="575"/>
      <c r="F2137" s="575"/>
      <c r="G2137" s="579"/>
      <c r="H2137" s="586"/>
      <c r="I2137" s="573"/>
      <c r="J2137" s="574"/>
      <c r="K2137" s="574"/>
      <c r="L2137" s="574"/>
      <c r="M2137" s="575"/>
      <c r="N2137" s="575"/>
      <c r="O2137" s="576"/>
      <c r="P2137" s="576"/>
      <c r="Q2137" s="576"/>
      <c r="R2137" s="576"/>
      <c r="S2137" s="575"/>
      <c r="T2137" s="575"/>
      <c r="U2137" s="575"/>
      <c r="V2137" s="575"/>
      <c r="W2137" s="575"/>
      <c r="X2137" s="575"/>
      <c r="Y2137" s="577"/>
      <c r="Z2137" s="578"/>
      <c r="AA2137" s="579"/>
      <c r="AC2137" s="581"/>
      <c r="AD2137" s="581"/>
      <c r="AE2137" s="584"/>
      <c r="AF2137" s="584"/>
      <c r="AG2137" s="584"/>
      <c r="AH2137" s="584"/>
      <c r="AI2137" s="584"/>
      <c r="AJ2137" s="584"/>
      <c r="AK2137" s="584"/>
      <c r="AL2137" s="584"/>
      <c r="AM2137" s="584"/>
      <c r="AN2137" s="584"/>
      <c r="AO2137" s="584"/>
      <c r="AP2137" s="584"/>
      <c r="AQ2137" s="584"/>
      <c r="AR2137" s="584"/>
    </row>
    <row r="2138" ht="15.75" customHeight="1">
      <c r="A2138" s="570"/>
      <c r="B2138" s="7"/>
      <c r="C2138" s="585"/>
      <c r="D2138" s="572"/>
      <c r="E2138" s="575"/>
      <c r="F2138" s="575"/>
      <c r="G2138" s="579"/>
      <c r="H2138" s="586"/>
      <c r="I2138" s="573"/>
      <c r="J2138" s="574"/>
      <c r="K2138" s="574"/>
      <c r="L2138" s="574"/>
      <c r="M2138" s="575"/>
      <c r="N2138" s="575"/>
      <c r="O2138" s="576"/>
      <c r="P2138" s="576"/>
      <c r="Q2138" s="576"/>
      <c r="R2138" s="576"/>
      <c r="S2138" s="575"/>
      <c r="T2138" s="575"/>
      <c r="U2138" s="575"/>
      <c r="V2138" s="575"/>
      <c r="W2138" s="575"/>
      <c r="X2138" s="575"/>
      <c r="Y2138" s="577"/>
      <c r="Z2138" s="578"/>
      <c r="AA2138" s="579"/>
      <c r="AC2138" s="581"/>
      <c r="AD2138" s="581"/>
      <c r="AE2138" s="584"/>
      <c r="AF2138" s="584"/>
      <c r="AG2138" s="584"/>
      <c r="AH2138" s="584"/>
      <c r="AI2138" s="584"/>
      <c r="AJ2138" s="584"/>
      <c r="AK2138" s="584"/>
      <c r="AL2138" s="584"/>
      <c r="AM2138" s="584"/>
      <c r="AN2138" s="584"/>
      <c r="AO2138" s="584"/>
      <c r="AP2138" s="584"/>
      <c r="AQ2138" s="584"/>
      <c r="AR2138" s="584"/>
    </row>
    <row r="2139" ht="15.75" customHeight="1">
      <c r="A2139" s="570"/>
      <c r="B2139" s="7"/>
      <c r="C2139" s="585"/>
      <c r="D2139" s="572"/>
      <c r="E2139" s="575"/>
      <c r="F2139" s="575"/>
      <c r="G2139" s="579"/>
      <c r="H2139" s="586"/>
      <c r="I2139" s="573"/>
      <c r="J2139" s="574"/>
      <c r="K2139" s="574"/>
      <c r="L2139" s="574"/>
      <c r="M2139" s="575"/>
      <c r="N2139" s="575"/>
      <c r="O2139" s="576"/>
      <c r="P2139" s="576"/>
      <c r="Q2139" s="576"/>
      <c r="R2139" s="576"/>
      <c r="S2139" s="575"/>
      <c r="T2139" s="575"/>
      <c r="U2139" s="575"/>
      <c r="V2139" s="575"/>
      <c r="W2139" s="575"/>
      <c r="X2139" s="575"/>
      <c r="Y2139" s="577"/>
      <c r="Z2139" s="578"/>
      <c r="AA2139" s="579"/>
      <c r="AC2139" s="581"/>
      <c r="AD2139" s="581"/>
      <c r="AE2139" s="584"/>
      <c r="AF2139" s="584"/>
      <c r="AG2139" s="584"/>
      <c r="AH2139" s="584"/>
      <c r="AI2139" s="584"/>
      <c r="AJ2139" s="584"/>
      <c r="AK2139" s="584"/>
      <c r="AL2139" s="584"/>
      <c r="AM2139" s="584"/>
      <c r="AN2139" s="584"/>
      <c r="AO2139" s="584"/>
      <c r="AP2139" s="584"/>
      <c r="AQ2139" s="584"/>
      <c r="AR2139" s="584"/>
    </row>
    <row r="2140" ht="15.75" customHeight="1">
      <c r="A2140" s="570"/>
      <c r="B2140" s="7"/>
      <c r="C2140" s="585"/>
      <c r="D2140" s="572"/>
      <c r="E2140" s="575"/>
      <c r="F2140" s="575"/>
      <c r="G2140" s="579"/>
      <c r="H2140" s="586"/>
      <c r="I2140" s="573"/>
      <c r="J2140" s="574"/>
      <c r="K2140" s="574"/>
      <c r="L2140" s="574"/>
      <c r="M2140" s="575"/>
      <c r="N2140" s="575"/>
      <c r="O2140" s="576"/>
      <c r="P2140" s="576"/>
      <c r="Q2140" s="576"/>
      <c r="R2140" s="576"/>
      <c r="S2140" s="575"/>
      <c r="T2140" s="575"/>
      <c r="U2140" s="575"/>
      <c r="V2140" s="575"/>
      <c r="W2140" s="575"/>
      <c r="X2140" s="575"/>
      <c r="Y2140" s="577"/>
      <c r="Z2140" s="578"/>
      <c r="AA2140" s="579"/>
      <c r="AC2140" s="581"/>
      <c r="AD2140" s="581"/>
      <c r="AE2140" s="584"/>
      <c r="AF2140" s="584"/>
      <c r="AG2140" s="584"/>
      <c r="AH2140" s="584"/>
      <c r="AI2140" s="584"/>
      <c r="AJ2140" s="584"/>
      <c r="AK2140" s="584"/>
      <c r="AL2140" s="584"/>
      <c r="AM2140" s="584"/>
      <c r="AN2140" s="584"/>
      <c r="AO2140" s="584"/>
      <c r="AP2140" s="584"/>
      <c r="AQ2140" s="584"/>
      <c r="AR2140" s="584"/>
    </row>
    <row r="2141" ht="15.75" customHeight="1">
      <c r="A2141" s="570"/>
      <c r="B2141" s="7"/>
      <c r="C2141" s="585"/>
      <c r="D2141" s="572"/>
      <c r="E2141" s="575"/>
      <c r="F2141" s="575"/>
      <c r="G2141" s="579"/>
      <c r="H2141" s="586"/>
      <c r="I2141" s="573"/>
      <c r="J2141" s="574"/>
      <c r="K2141" s="574"/>
      <c r="L2141" s="574"/>
      <c r="M2141" s="575"/>
      <c r="N2141" s="575"/>
      <c r="O2141" s="576"/>
      <c r="P2141" s="576"/>
      <c r="Q2141" s="576"/>
      <c r="R2141" s="576"/>
      <c r="S2141" s="575"/>
      <c r="T2141" s="575"/>
      <c r="U2141" s="575"/>
      <c r="V2141" s="575"/>
      <c r="W2141" s="575"/>
      <c r="X2141" s="575"/>
      <c r="Y2141" s="577"/>
      <c r="Z2141" s="578"/>
      <c r="AA2141" s="579"/>
      <c r="AC2141" s="581"/>
      <c r="AD2141" s="581"/>
      <c r="AE2141" s="584"/>
      <c r="AF2141" s="584"/>
      <c r="AG2141" s="584"/>
      <c r="AH2141" s="584"/>
      <c r="AI2141" s="584"/>
      <c r="AJ2141" s="584"/>
      <c r="AK2141" s="584"/>
      <c r="AL2141" s="584"/>
      <c r="AM2141" s="584"/>
      <c r="AN2141" s="584"/>
      <c r="AO2141" s="584"/>
      <c r="AP2141" s="584"/>
      <c r="AQ2141" s="584"/>
      <c r="AR2141" s="584"/>
    </row>
    <row r="2142" ht="15.75" customHeight="1">
      <c r="A2142" s="570"/>
      <c r="B2142" s="7"/>
      <c r="C2142" s="585"/>
      <c r="D2142" s="572"/>
      <c r="E2142" s="575"/>
      <c r="F2142" s="575"/>
      <c r="G2142" s="579"/>
      <c r="H2142" s="586"/>
      <c r="I2142" s="573"/>
      <c r="J2142" s="574"/>
      <c r="K2142" s="574"/>
      <c r="L2142" s="574"/>
      <c r="M2142" s="575"/>
      <c r="N2142" s="575"/>
      <c r="O2142" s="576"/>
      <c r="P2142" s="576"/>
      <c r="Q2142" s="576"/>
      <c r="R2142" s="576"/>
      <c r="S2142" s="575"/>
      <c r="T2142" s="575"/>
      <c r="U2142" s="575"/>
      <c r="V2142" s="575"/>
      <c r="W2142" s="575"/>
      <c r="X2142" s="575"/>
      <c r="Y2142" s="577"/>
      <c r="Z2142" s="578"/>
      <c r="AA2142" s="579"/>
      <c r="AC2142" s="581"/>
      <c r="AD2142" s="581"/>
      <c r="AE2142" s="584"/>
      <c r="AF2142" s="584"/>
      <c r="AG2142" s="584"/>
      <c r="AH2142" s="584"/>
      <c r="AI2142" s="584"/>
      <c r="AJ2142" s="584"/>
      <c r="AK2142" s="584"/>
      <c r="AL2142" s="584"/>
      <c r="AM2142" s="584"/>
      <c r="AN2142" s="584"/>
      <c r="AO2142" s="584"/>
      <c r="AP2142" s="584"/>
      <c r="AQ2142" s="584"/>
      <c r="AR2142" s="584"/>
    </row>
    <row r="2143" ht="15.75" customHeight="1">
      <c r="A2143" s="570"/>
      <c r="B2143" s="7"/>
      <c r="C2143" s="585"/>
      <c r="D2143" s="572"/>
      <c r="E2143" s="575"/>
      <c r="F2143" s="575"/>
      <c r="G2143" s="579"/>
      <c r="H2143" s="586"/>
      <c r="I2143" s="573"/>
      <c r="J2143" s="574"/>
      <c r="K2143" s="574"/>
      <c r="L2143" s="574"/>
      <c r="M2143" s="575"/>
      <c r="N2143" s="575"/>
      <c r="O2143" s="576"/>
      <c r="P2143" s="576"/>
      <c r="Q2143" s="576"/>
      <c r="R2143" s="576"/>
      <c r="S2143" s="575"/>
      <c r="T2143" s="575"/>
      <c r="U2143" s="575"/>
      <c r="V2143" s="575"/>
      <c r="W2143" s="575"/>
      <c r="X2143" s="575"/>
      <c r="Y2143" s="577"/>
      <c r="Z2143" s="578"/>
      <c r="AA2143" s="579"/>
      <c r="AC2143" s="581"/>
      <c r="AD2143" s="581"/>
      <c r="AE2143" s="584"/>
      <c r="AF2143" s="584"/>
      <c r="AG2143" s="584"/>
      <c r="AH2143" s="584"/>
      <c r="AI2143" s="584"/>
      <c r="AJ2143" s="584"/>
      <c r="AK2143" s="584"/>
      <c r="AL2143" s="584"/>
      <c r="AM2143" s="584"/>
      <c r="AN2143" s="584"/>
      <c r="AO2143" s="584"/>
      <c r="AP2143" s="584"/>
      <c r="AQ2143" s="584"/>
      <c r="AR2143" s="584"/>
    </row>
    <row r="2144" ht="15.75" customHeight="1">
      <c r="A2144" s="570"/>
      <c r="B2144" s="7"/>
      <c r="C2144" s="585"/>
      <c r="D2144" s="572"/>
      <c r="E2144" s="575"/>
      <c r="F2144" s="575"/>
      <c r="G2144" s="579"/>
      <c r="H2144" s="586"/>
      <c r="I2144" s="573"/>
      <c r="J2144" s="574"/>
      <c r="K2144" s="574"/>
      <c r="L2144" s="574"/>
      <c r="M2144" s="575"/>
      <c r="N2144" s="575"/>
      <c r="O2144" s="576"/>
      <c r="P2144" s="576"/>
      <c r="Q2144" s="576"/>
      <c r="R2144" s="576"/>
      <c r="S2144" s="575"/>
      <c r="T2144" s="575"/>
      <c r="U2144" s="575"/>
      <c r="V2144" s="575"/>
      <c r="W2144" s="575"/>
      <c r="X2144" s="575"/>
      <c r="Y2144" s="577"/>
      <c r="Z2144" s="578"/>
      <c r="AA2144" s="579"/>
      <c r="AC2144" s="581"/>
      <c r="AD2144" s="581"/>
      <c r="AE2144" s="584"/>
      <c r="AF2144" s="584"/>
      <c r="AG2144" s="584"/>
      <c r="AH2144" s="584"/>
      <c r="AI2144" s="584"/>
      <c r="AJ2144" s="584"/>
      <c r="AK2144" s="584"/>
      <c r="AL2144" s="584"/>
      <c r="AM2144" s="584"/>
      <c r="AN2144" s="584"/>
      <c r="AO2144" s="584"/>
      <c r="AP2144" s="584"/>
      <c r="AQ2144" s="584"/>
      <c r="AR2144" s="584"/>
    </row>
    <row r="2145" ht="15.75" customHeight="1">
      <c r="A2145" s="570"/>
      <c r="B2145" s="7"/>
      <c r="C2145" s="585"/>
      <c r="D2145" s="572"/>
      <c r="E2145" s="575"/>
      <c r="F2145" s="575"/>
      <c r="G2145" s="579"/>
      <c r="H2145" s="586"/>
      <c r="I2145" s="573"/>
      <c r="J2145" s="574"/>
      <c r="K2145" s="574"/>
      <c r="L2145" s="574"/>
      <c r="M2145" s="575"/>
      <c r="N2145" s="575"/>
      <c r="O2145" s="576"/>
      <c r="P2145" s="576"/>
      <c r="Q2145" s="576"/>
      <c r="R2145" s="576"/>
      <c r="S2145" s="575"/>
      <c r="T2145" s="575"/>
      <c r="U2145" s="575"/>
      <c r="V2145" s="575"/>
      <c r="W2145" s="575"/>
      <c r="X2145" s="575"/>
      <c r="Y2145" s="577"/>
      <c r="Z2145" s="578"/>
      <c r="AA2145" s="579"/>
      <c r="AC2145" s="581"/>
      <c r="AD2145" s="581"/>
      <c r="AE2145" s="584"/>
      <c r="AF2145" s="584"/>
      <c r="AG2145" s="584"/>
      <c r="AH2145" s="584"/>
      <c r="AI2145" s="584"/>
      <c r="AJ2145" s="584"/>
      <c r="AK2145" s="584"/>
      <c r="AL2145" s="584"/>
      <c r="AM2145" s="584"/>
      <c r="AN2145" s="584"/>
      <c r="AO2145" s="584"/>
      <c r="AP2145" s="584"/>
      <c r="AQ2145" s="584"/>
      <c r="AR2145" s="584"/>
    </row>
    <row r="2146" ht="15.75" customHeight="1">
      <c r="A2146" s="570"/>
      <c r="B2146" s="7"/>
      <c r="C2146" s="585"/>
      <c r="D2146" s="572"/>
      <c r="E2146" s="575"/>
      <c r="F2146" s="575"/>
      <c r="G2146" s="579"/>
      <c r="H2146" s="586"/>
      <c r="I2146" s="573"/>
      <c r="J2146" s="574"/>
      <c r="K2146" s="574"/>
      <c r="L2146" s="574"/>
      <c r="M2146" s="575"/>
      <c r="N2146" s="575"/>
      <c r="O2146" s="576"/>
      <c r="P2146" s="576"/>
      <c r="Q2146" s="576"/>
      <c r="R2146" s="576"/>
      <c r="S2146" s="575"/>
      <c r="T2146" s="575"/>
      <c r="U2146" s="575"/>
      <c r="V2146" s="575"/>
      <c r="W2146" s="575"/>
      <c r="X2146" s="575"/>
      <c r="Y2146" s="577"/>
      <c r="Z2146" s="578"/>
      <c r="AA2146" s="579"/>
      <c r="AC2146" s="581"/>
      <c r="AD2146" s="581"/>
      <c r="AE2146" s="584"/>
      <c r="AF2146" s="584"/>
      <c r="AG2146" s="584"/>
      <c r="AH2146" s="584"/>
      <c r="AI2146" s="584"/>
      <c r="AJ2146" s="584"/>
      <c r="AK2146" s="584"/>
      <c r="AL2146" s="584"/>
      <c r="AM2146" s="584"/>
      <c r="AN2146" s="584"/>
      <c r="AO2146" s="584"/>
      <c r="AP2146" s="584"/>
      <c r="AQ2146" s="584"/>
      <c r="AR2146" s="584"/>
    </row>
    <row r="2147" ht="15.75" customHeight="1">
      <c r="A2147" s="570"/>
      <c r="B2147" s="7"/>
      <c r="C2147" s="585"/>
      <c r="D2147" s="572"/>
      <c r="E2147" s="575"/>
      <c r="F2147" s="575"/>
      <c r="G2147" s="579"/>
      <c r="H2147" s="586"/>
      <c r="I2147" s="573"/>
      <c r="J2147" s="574"/>
      <c r="K2147" s="574"/>
      <c r="L2147" s="574"/>
      <c r="M2147" s="575"/>
      <c r="N2147" s="575"/>
      <c r="O2147" s="576"/>
      <c r="P2147" s="576"/>
      <c r="Q2147" s="576"/>
      <c r="R2147" s="576"/>
      <c r="S2147" s="575"/>
      <c r="T2147" s="575"/>
      <c r="U2147" s="575"/>
      <c r="V2147" s="575"/>
      <c r="W2147" s="575"/>
      <c r="X2147" s="575"/>
      <c r="Y2147" s="577"/>
      <c r="Z2147" s="578"/>
      <c r="AA2147" s="579"/>
      <c r="AC2147" s="581"/>
      <c r="AD2147" s="581"/>
      <c r="AE2147" s="584"/>
      <c r="AF2147" s="584"/>
      <c r="AG2147" s="584"/>
      <c r="AH2147" s="584"/>
      <c r="AI2147" s="584"/>
      <c r="AJ2147" s="584"/>
      <c r="AK2147" s="584"/>
      <c r="AL2147" s="584"/>
      <c r="AM2147" s="584"/>
      <c r="AN2147" s="584"/>
      <c r="AO2147" s="584"/>
      <c r="AP2147" s="584"/>
      <c r="AQ2147" s="584"/>
      <c r="AR2147" s="584"/>
    </row>
    <row r="2148" ht="15.75" customHeight="1">
      <c r="A2148" s="570"/>
      <c r="B2148" s="7"/>
      <c r="C2148" s="585"/>
      <c r="D2148" s="572"/>
      <c r="E2148" s="575"/>
      <c r="F2148" s="575"/>
      <c r="G2148" s="579"/>
      <c r="H2148" s="586"/>
      <c r="I2148" s="573"/>
      <c r="J2148" s="574"/>
      <c r="K2148" s="574"/>
      <c r="L2148" s="574"/>
      <c r="M2148" s="575"/>
      <c r="N2148" s="575"/>
      <c r="O2148" s="576"/>
      <c r="P2148" s="576"/>
      <c r="Q2148" s="576"/>
      <c r="R2148" s="576"/>
      <c r="S2148" s="575"/>
      <c r="T2148" s="575"/>
      <c r="U2148" s="575"/>
      <c r="V2148" s="575"/>
      <c r="W2148" s="575"/>
      <c r="X2148" s="575"/>
      <c r="Y2148" s="577"/>
      <c r="Z2148" s="578"/>
      <c r="AA2148" s="579"/>
      <c r="AC2148" s="581"/>
      <c r="AD2148" s="581"/>
      <c r="AE2148" s="584"/>
      <c r="AF2148" s="584"/>
      <c r="AG2148" s="584"/>
      <c r="AH2148" s="584"/>
      <c r="AI2148" s="584"/>
      <c r="AJ2148" s="584"/>
      <c r="AK2148" s="584"/>
      <c r="AL2148" s="584"/>
      <c r="AM2148" s="584"/>
      <c r="AN2148" s="584"/>
      <c r="AO2148" s="584"/>
      <c r="AP2148" s="584"/>
      <c r="AQ2148" s="584"/>
      <c r="AR2148" s="584"/>
    </row>
    <row r="2149" ht="15.75" customHeight="1">
      <c r="A2149" s="570"/>
      <c r="B2149" s="7"/>
      <c r="C2149" s="585"/>
      <c r="D2149" s="572"/>
      <c r="E2149" s="575"/>
      <c r="F2149" s="575"/>
      <c r="G2149" s="579"/>
      <c r="H2149" s="586"/>
      <c r="I2149" s="573"/>
      <c r="J2149" s="574"/>
      <c r="K2149" s="574"/>
      <c r="L2149" s="574"/>
      <c r="M2149" s="575"/>
      <c r="N2149" s="575"/>
      <c r="O2149" s="576"/>
      <c r="P2149" s="576"/>
      <c r="Q2149" s="576"/>
      <c r="R2149" s="576"/>
      <c r="S2149" s="575"/>
      <c r="T2149" s="575"/>
      <c r="U2149" s="575"/>
      <c r="V2149" s="575"/>
      <c r="W2149" s="575"/>
      <c r="X2149" s="575"/>
      <c r="Y2149" s="577"/>
      <c r="Z2149" s="578"/>
      <c r="AA2149" s="579"/>
      <c r="AC2149" s="581"/>
      <c r="AD2149" s="581"/>
      <c r="AE2149" s="584"/>
      <c r="AF2149" s="584"/>
      <c r="AG2149" s="584"/>
      <c r="AH2149" s="584"/>
      <c r="AI2149" s="584"/>
      <c r="AJ2149" s="584"/>
      <c r="AK2149" s="584"/>
      <c r="AL2149" s="584"/>
      <c r="AM2149" s="584"/>
      <c r="AN2149" s="584"/>
      <c r="AO2149" s="584"/>
      <c r="AP2149" s="584"/>
      <c r="AQ2149" s="584"/>
      <c r="AR2149" s="584"/>
    </row>
    <row r="2150" ht="15.75" customHeight="1">
      <c r="A2150" s="570"/>
      <c r="B2150" s="7"/>
      <c r="C2150" s="585"/>
      <c r="D2150" s="572"/>
      <c r="E2150" s="575"/>
      <c r="F2150" s="575"/>
      <c r="G2150" s="579"/>
      <c r="H2150" s="586"/>
      <c r="I2150" s="573"/>
      <c r="J2150" s="574"/>
      <c r="K2150" s="574"/>
      <c r="L2150" s="574"/>
      <c r="M2150" s="575"/>
      <c r="N2150" s="575"/>
      <c r="O2150" s="576"/>
      <c r="P2150" s="576"/>
      <c r="Q2150" s="576"/>
      <c r="R2150" s="576"/>
      <c r="S2150" s="575"/>
      <c r="T2150" s="575"/>
      <c r="U2150" s="575"/>
      <c r="V2150" s="575"/>
      <c r="W2150" s="575"/>
      <c r="X2150" s="575"/>
      <c r="Y2150" s="577"/>
      <c r="Z2150" s="578"/>
      <c r="AA2150" s="579"/>
      <c r="AC2150" s="581"/>
      <c r="AD2150" s="581"/>
      <c r="AE2150" s="584"/>
      <c r="AF2150" s="584"/>
      <c r="AG2150" s="584"/>
      <c r="AH2150" s="584"/>
      <c r="AI2150" s="584"/>
      <c r="AJ2150" s="584"/>
      <c r="AK2150" s="584"/>
      <c r="AL2150" s="584"/>
      <c r="AM2150" s="584"/>
      <c r="AN2150" s="584"/>
      <c r="AO2150" s="584"/>
      <c r="AP2150" s="584"/>
      <c r="AQ2150" s="584"/>
      <c r="AR2150" s="584"/>
    </row>
    <row r="2151" ht="15.75" customHeight="1">
      <c r="A2151" s="570"/>
      <c r="B2151" s="7"/>
      <c r="C2151" s="585"/>
      <c r="D2151" s="572"/>
      <c r="E2151" s="575"/>
      <c r="F2151" s="575"/>
      <c r="G2151" s="579"/>
      <c r="H2151" s="586"/>
      <c r="I2151" s="573"/>
      <c r="J2151" s="574"/>
      <c r="K2151" s="574"/>
      <c r="L2151" s="574"/>
      <c r="M2151" s="575"/>
      <c r="N2151" s="575"/>
      <c r="O2151" s="576"/>
      <c r="P2151" s="576"/>
      <c r="Q2151" s="576"/>
      <c r="R2151" s="576"/>
      <c r="S2151" s="575"/>
      <c r="T2151" s="575"/>
      <c r="U2151" s="575"/>
      <c r="V2151" s="575"/>
      <c r="W2151" s="575"/>
      <c r="X2151" s="575"/>
      <c r="Y2151" s="577"/>
      <c r="Z2151" s="578"/>
      <c r="AA2151" s="579"/>
      <c r="AC2151" s="581"/>
      <c r="AD2151" s="581"/>
      <c r="AE2151" s="584"/>
      <c r="AF2151" s="584"/>
      <c r="AG2151" s="584"/>
      <c r="AH2151" s="584"/>
      <c r="AI2151" s="584"/>
      <c r="AJ2151" s="584"/>
      <c r="AK2151" s="584"/>
      <c r="AL2151" s="584"/>
      <c r="AM2151" s="584"/>
      <c r="AN2151" s="584"/>
      <c r="AO2151" s="584"/>
      <c r="AP2151" s="584"/>
      <c r="AQ2151" s="584"/>
      <c r="AR2151" s="584"/>
    </row>
    <row r="2152" ht="15.75" customHeight="1">
      <c r="A2152" s="570"/>
      <c r="B2152" s="7"/>
      <c r="C2152" s="585"/>
      <c r="D2152" s="572"/>
      <c r="E2152" s="575"/>
      <c r="F2152" s="575"/>
      <c r="G2152" s="579"/>
      <c r="H2152" s="586"/>
      <c r="I2152" s="573"/>
      <c r="J2152" s="574"/>
      <c r="K2152" s="574"/>
      <c r="L2152" s="574"/>
      <c r="M2152" s="575"/>
      <c r="N2152" s="575"/>
      <c r="O2152" s="576"/>
      <c r="P2152" s="576"/>
      <c r="Q2152" s="576"/>
      <c r="R2152" s="576"/>
      <c r="S2152" s="575"/>
      <c r="T2152" s="575"/>
      <c r="U2152" s="575"/>
      <c r="V2152" s="575"/>
      <c r="W2152" s="575"/>
      <c r="X2152" s="575"/>
      <c r="Y2152" s="577"/>
      <c r="Z2152" s="578"/>
      <c r="AA2152" s="579"/>
      <c r="AC2152" s="581"/>
      <c r="AD2152" s="581"/>
      <c r="AE2152" s="584"/>
      <c r="AF2152" s="584"/>
      <c r="AG2152" s="584"/>
      <c r="AH2152" s="584"/>
      <c r="AI2152" s="584"/>
      <c r="AJ2152" s="584"/>
      <c r="AK2152" s="584"/>
      <c r="AL2152" s="584"/>
      <c r="AM2152" s="584"/>
      <c r="AN2152" s="584"/>
      <c r="AO2152" s="584"/>
      <c r="AP2152" s="584"/>
      <c r="AQ2152" s="584"/>
      <c r="AR2152" s="584"/>
    </row>
    <row r="2153" ht="15.75" customHeight="1">
      <c r="A2153" s="570"/>
      <c r="B2153" s="7"/>
      <c r="C2153" s="585"/>
      <c r="D2153" s="572"/>
      <c r="E2153" s="575"/>
      <c r="F2153" s="575"/>
      <c r="G2153" s="579"/>
      <c r="H2153" s="586"/>
      <c r="I2153" s="573"/>
      <c r="J2153" s="574"/>
      <c r="K2153" s="574"/>
      <c r="L2153" s="574"/>
      <c r="M2153" s="575"/>
      <c r="N2153" s="575"/>
      <c r="O2153" s="576"/>
      <c r="P2153" s="576"/>
      <c r="Q2153" s="576"/>
      <c r="R2153" s="576"/>
      <c r="S2153" s="575"/>
      <c r="T2153" s="575"/>
      <c r="U2153" s="575"/>
      <c r="V2153" s="575"/>
      <c r="W2153" s="575"/>
      <c r="X2153" s="575"/>
      <c r="Y2153" s="577"/>
      <c r="Z2153" s="578"/>
      <c r="AA2153" s="579"/>
      <c r="AC2153" s="581"/>
      <c r="AD2153" s="581"/>
      <c r="AE2153" s="584"/>
      <c r="AF2153" s="584"/>
      <c r="AG2153" s="584"/>
      <c r="AH2153" s="584"/>
      <c r="AI2153" s="584"/>
      <c r="AJ2153" s="584"/>
      <c r="AK2153" s="584"/>
      <c r="AL2153" s="584"/>
      <c r="AM2153" s="584"/>
      <c r="AN2153" s="584"/>
      <c r="AO2153" s="584"/>
      <c r="AP2153" s="584"/>
      <c r="AQ2153" s="584"/>
      <c r="AR2153" s="584"/>
    </row>
    <row r="2154" ht="15.75" customHeight="1">
      <c r="A2154" s="570"/>
      <c r="B2154" s="7"/>
      <c r="C2154" s="585"/>
      <c r="D2154" s="572"/>
      <c r="E2154" s="575"/>
      <c r="F2154" s="575"/>
      <c r="G2154" s="579"/>
      <c r="H2154" s="586"/>
      <c r="I2154" s="573"/>
      <c r="J2154" s="574"/>
      <c r="K2154" s="574"/>
      <c r="L2154" s="574"/>
      <c r="M2154" s="575"/>
      <c r="N2154" s="575"/>
      <c r="O2154" s="576"/>
      <c r="P2154" s="576"/>
      <c r="Q2154" s="576"/>
      <c r="R2154" s="576"/>
      <c r="S2154" s="575"/>
      <c r="T2154" s="575"/>
      <c r="U2154" s="575"/>
      <c r="V2154" s="575"/>
      <c r="W2154" s="575"/>
      <c r="X2154" s="575"/>
      <c r="Y2154" s="577"/>
      <c r="Z2154" s="578"/>
      <c r="AA2154" s="579"/>
      <c r="AC2154" s="581"/>
      <c r="AD2154" s="581"/>
      <c r="AE2154" s="584"/>
      <c r="AF2154" s="584"/>
      <c r="AG2154" s="584"/>
      <c r="AH2154" s="584"/>
      <c r="AI2154" s="584"/>
      <c r="AJ2154" s="584"/>
      <c r="AK2154" s="584"/>
      <c r="AL2154" s="584"/>
      <c r="AM2154" s="584"/>
      <c r="AN2154" s="584"/>
      <c r="AO2154" s="584"/>
      <c r="AP2154" s="584"/>
      <c r="AQ2154" s="584"/>
      <c r="AR2154" s="584"/>
    </row>
    <row r="2155" ht="15.75" customHeight="1">
      <c r="A2155" s="570"/>
      <c r="B2155" s="7"/>
      <c r="C2155" s="585"/>
      <c r="D2155" s="572"/>
      <c r="E2155" s="575"/>
      <c r="F2155" s="575"/>
      <c r="G2155" s="579"/>
      <c r="H2155" s="586"/>
      <c r="I2155" s="573"/>
      <c r="J2155" s="574"/>
      <c r="K2155" s="574"/>
      <c r="L2155" s="574"/>
      <c r="M2155" s="575"/>
      <c r="N2155" s="575"/>
      <c r="O2155" s="576"/>
      <c r="P2155" s="576"/>
      <c r="Q2155" s="576"/>
      <c r="R2155" s="576"/>
      <c r="S2155" s="575"/>
      <c r="T2155" s="575"/>
      <c r="U2155" s="575"/>
      <c r="V2155" s="575"/>
      <c r="W2155" s="575"/>
      <c r="X2155" s="575"/>
      <c r="Y2155" s="577"/>
      <c r="Z2155" s="578"/>
      <c r="AA2155" s="579"/>
      <c r="AC2155" s="581"/>
      <c r="AD2155" s="581"/>
      <c r="AE2155" s="584"/>
      <c r="AF2155" s="584"/>
      <c r="AG2155" s="584"/>
      <c r="AH2155" s="584"/>
      <c r="AI2155" s="584"/>
      <c r="AJ2155" s="584"/>
      <c r="AK2155" s="584"/>
      <c r="AL2155" s="584"/>
      <c r="AM2155" s="584"/>
      <c r="AN2155" s="584"/>
      <c r="AO2155" s="584"/>
      <c r="AP2155" s="584"/>
      <c r="AQ2155" s="584"/>
      <c r="AR2155" s="584"/>
    </row>
    <row r="2156" ht="15.75" customHeight="1">
      <c r="A2156" s="570"/>
      <c r="B2156" s="7"/>
      <c r="C2156" s="585"/>
      <c r="D2156" s="572"/>
      <c r="E2156" s="575"/>
      <c r="F2156" s="575"/>
      <c r="G2156" s="579"/>
      <c r="H2156" s="586"/>
      <c r="I2156" s="573"/>
      <c r="J2156" s="574"/>
      <c r="K2156" s="574"/>
      <c r="L2156" s="574"/>
      <c r="M2156" s="575"/>
      <c r="N2156" s="575"/>
      <c r="O2156" s="576"/>
      <c r="P2156" s="576"/>
      <c r="Q2156" s="576"/>
      <c r="R2156" s="576"/>
      <c r="S2156" s="575"/>
      <c r="T2156" s="575"/>
      <c r="U2156" s="575"/>
      <c r="V2156" s="575"/>
      <c r="W2156" s="575"/>
      <c r="X2156" s="575"/>
      <c r="Y2156" s="577"/>
      <c r="Z2156" s="578"/>
      <c r="AA2156" s="579"/>
      <c r="AC2156" s="581"/>
      <c r="AD2156" s="581"/>
      <c r="AE2156" s="584"/>
      <c r="AF2156" s="584"/>
      <c r="AG2156" s="584"/>
      <c r="AH2156" s="584"/>
      <c r="AI2156" s="584"/>
      <c r="AJ2156" s="584"/>
      <c r="AK2156" s="584"/>
      <c r="AL2156" s="584"/>
      <c r="AM2156" s="584"/>
      <c r="AN2156" s="584"/>
      <c r="AO2156" s="584"/>
      <c r="AP2156" s="584"/>
      <c r="AQ2156" s="584"/>
      <c r="AR2156" s="584"/>
    </row>
    <row r="2157" ht="15.75" customHeight="1">
      <c r="A2157" s="570"/>
      <c r="B2157" s="7"/>
      <c r="C2157" s="585"/>
      <c r="D2157" s="572"/>
      <c r="E2157" s="575"/>
      <c r="F2157" s="575"/>
      <c r="G2157" s="579"/>
      <c r="H2157" s="586"/>
      <c r="I2157" s="573"/>
      <c r="J2157" s="574"/>
      <c r="K2157" s="574"/>
      <c r="L2157" s="574"/>
      <c r="M2157" s="575"/>
      <c r="N2157" s="575"/>
      <c r="O2157" s="576"/>
      <c r="P2157" s="576"/>
      <c r="Q2157" s="576"/>
      <c r="R2157" s="576"/>
      <c r="S2157" s="575"/>
      <c r="T2157" s="575"/>
      <c r="U2157" s="575"/>
      <c r="V2157" s="575"/>
      <c r="W2157" s="575"/>
      <c r="X2157" s="575"/>
      <c r="Y2157" s="577"/>
      <c r="Z2157" s="578"/>
      <c r="AA2157" s="579"/>
      <c r="AC2157" s="581"/>
      <c r="AD2157" s="581"/>
      <c r="AE2157" s="584"/>
      <c r="AF2157" s="584"/>
      <c r="AG2157" s="584"/>
      <c r="AH2157" s="584"/>
      <c r="AI2157" s="584"/>
      <c r="AJ2157" s="584"/>
      <c r="AK2157" s="584"/>
      <c r="AL2157" s="584"/>
      <c r="AM2157" s="584"/>
      <c r="AN2157" s="584"/>
      <c r="AO2157" s="584"/>
      <c r="AP2157" s="584"/>
      <c r="AQ2157" s="584"/>
      <c r="AR2157" s="584"/>
    </row>
    <row r="2158" ht="15.75" customHeight="1">
      <c r="A2158" s="570"/>
      <c r="B2158" s="7"/>
      <c r="C2158" s="585"/>
      <c r="D2158" s="572"/>
      <c r="E2158" s="575"/>
      <c r="F2158" s="575"/>
      <c r="G2158" s="579"/>
      <c r="H2158" s="586"/>
      <c r="I2158" s="573"/>
      <c r="J2158" s="574"/>
      <c r="K2158" s="574"/>
      <c r="L2158" s="574"/>
      <c r="M2158" s="575"/>
      <c r="N2158" s="575"/>
      <c r="O2158" s="576"/>
      <c r="P2158" s="576"/>
      <c r="Q2158" s="576"/>
      <c r="R2158" s="576"/>
      <c r="S2158" s="575"/>
      <c r="T2158" s="575"/>
      <c r="U2158" s="575"/>
      <c r="V2158" s="575"/>
      <c r="W2158" s="575"/>
      <c r="X2158" s="575"/>
      <c r="Y2158" s="577"/>
      <c r="Z2158" s="578"/>
      <c r="AA2158" s="579"/>
      <c r="AC2158" s="581"/>
      <c r="AD2158" s="581"/>
      <c r="AE2158" s="584"/>
      <c r="AF2158" s="584"/>
      <c r="AG2158" s="584"/>
      <c r="AH2158" s="584"/>
      <c r="AI2158" s="584"/>
      <c r="AJ2158" s="584"/>
      <c r="AK2158" s="584"/>
      <c r="AL2158" s="584"/>
      <c r="AM2158" s="584"/>
      <c r="AN2158" s="584"/>
      <c r="AO2158" s="584"/>
      <c r="AP2158" s="584"/>
      <c r="AQ2158" s="584"/>
      <c r="AR2158" s="584"/>
    </row>
    <row r="2159" ht="15.75" customHeight="1">
      <c r="A2159" s="570"/>
      <c r="B2159" s="7"/>
      <c r="C2159" s="585"/>
      <c r="D2159" s="572"/>
      <c r="E2159" s="575"/>
      <c r="F2159" s="575"/>
      <c r="G2159" s="579"/>
      <c r="H2159" s="586"/>
      <c r="I2159" s="573"/>
      <c r="J2159" s="574"/>
      <c r="K2159" s="574"/>
      <c r="L2159" s="574"/>
      <c r="M2159" s="575"/>
      <c r="N2159" s="575"/>
      <c r="O2159" s="576"/>
      <c r="P2159" s="576"/>
      <c r="Q2159" s="576"/>
      <c r="R2159" s="576"/>
      <c r="S2159" s="575"/>
      <c r="T2159" s="575"/>
      <c r="U2159" s="575"/>
      <c r="V2159" s="575"/>
      <c r="W2159" s="575"/>
      <c r="X2159" s="575"/>
      <c r="Y2159" s="577"/>
      <c r="Z2159" s="578"/>
      <c r="AA2159" s="579"/>
      <c r="AC2159" s="581"/>
      <c r="AD2159" s="581"/>
      <c r="AE2159" s="584"/>
      <c r="AF2159" s="584"/>
      <c r="AG2159" s="584"/>
      <c r="AH2159" s="584"/>
      <c r="AI2159" s="584"/>
      <c r="AJ2159" s="584"/>
      <c r="AK2159" s="584"/>
      <c r="AL2159" s="584"/>
      <c r="AM2159" s="584"/>
      <c r="AN2159" s="584"/>
      <c r="AO2159" s="584"/>
      <c r="AP2159" s="584"/>
      <c r="AQ2159" s="584"/>
      <c r="AR2159" s="584"/>
    </row>
    <row r="2160" ht="15.75" customHeight="1">
      <c r="A2160" s="570"/>
      <c r="B2160" s="7"/>
      <c r="C2160" s="585"/>
      <c r="D2160" s="572"/>
      <c r="E2160" s="575"/>
      <c r="F2160" s="575"/>
      <c r="G2160" s="579"/>
      <c r="H2160" s="586"/>
      <c r="I2160" s="573"/>
      <c r="J2160" s="574"/>
      <c r="K2160" s="574"/>
      <c r="L2160" s="574"/>
      <c r="M2160" s="575"/>
      <c r="N2160" s="575"/>
      <c r="O2160" s="576"/>
      <c r="P2160" s="576"/>
      <c r="Q2160" s="576"/>
      <c r="R2160" s="576"/>
      <c r="S2160" s="575"/>
      <c r="T2160" s="575"/>
      <c r="U2160" s="575"/>
      <c r="V2160" s="575"/>
      <c r="W2160" s="575"/>
      <c r="X2160" s="575"/>
      <c r="Y2160" s="577"/>
      <c r="Z2160" s="578"/>
      <c r="AA2160" s="579"/>
      <c r="AC2160" s="581"/>
      <c r="AD2160" s="581"/>
      <c r="AE2160" s="584"/>
      <c r="AF2160" s="584"/>
      <c r="AG2160" s="584"/>
      <c r="AH2160" s="584"/>
      <c r="AI2160" s="584"/>
      <c r="AJ2160" s="584"/>
      <c r="AK2160" s="584"/>
      <c r="AL2160" s="584"/>
      <c r="AM2160" s="584"/>
      <c r="AN2160" s="584"/>
      <c r="AO2160" s="584"/>
      <c r="AP2160" s="584"/>
      <c r="AQ2160" s="584"/>
      <c r="AR2160" s="584"/>
    </row>
    <row r="2161" ht="15.75" customHeight="1">
      <c r="A2161" s="570"/>
      <c r="B2161" s="7"/>
      <c r="C2161" s="585"/>
      <c r="D2161" s="572"/>
      <c r="E2161" s="575"/>
      <c r="F2161" s="575"/>
      <c r="G2161" s="579"/>
      <c r="H2161" s="586"/>
      <c r="I2161" s="573"/>
      <c r="J2161" s="574"/>
      <c r="K2161" s="574"/>
      <c r="L2161" s="574"/>
      <c r="M2161" s="575"/>
      <c r="N2161" s="575"/>
      <c r="O2161" s="576"/>
      <c r="P2161" s="576"/>
      <c r="Q2161" s="576"/>
      <c r="R2161" s="576"/>
      <c r="S2161" s="575"/>
      <c r="T2161" s="575"/>
      <c r="U2161" s="575"/>
      <c r="V2161" s="575"/>
      <c r="W2161" s="575"/>
      <c r="X2161" s="575"/>
      <c r="Y2161" s="577"/>
      <c r="Z2161" s="578"/>
      <c r="AA2161" s="579"/>
      <c r="AC2161" s="581"/>
      <c r="AD2161" s="581"/>
      <c r="AE2161" s="584"/>
      <c r="AF2161" s="584"/>
      <c r="AG2161" s="584"/>
      <c r="AH2161" s="584"/>
      <c r="AI2161" s="584"/>
      <c r="AJ2161" s="584"/>
      <c r="AK2161" s="584"/>
      <c r="AL2161" s="584"/>
      <c r="AM2161" s="584"/>
      <c r="AN2161" s="584"/>
      <c r="AO2161" s="584"/>
      <c r="AP2161" s="584"/>
      <c r="AQ2161" s="584"/>
      <c r="AR2161" s="584"/>
    </row>
    <row r="2162" ht="15.75" customHeight="1">
      <c r="A2162" s="570"/>
      <c r="B2162" s="7"/>
      <c r="C2162" s="585"/>
      <c r="D2162" s="572"/>
      <c r="E2162" s="575"/>
      <c r="F2162" s="575"/>
      <c r="G2162" s="579"/>
      <c r="H2162" s="586"/>
      <c r="I2162" s="573"/>
      <c r="J2162" s="574"/>
      <c r="K2162" s="574"/>
      <c r="L2162" s="574"/>
      <c r="M2162" s="575"/>
      <c r="N2162" s="575"/>
      <c r="O2162" s="576"/>
      <c r="P2162" s="576"/>
      <c r="Q2162" s="576"/>
      <c r="R2162" s="576"/>
      <c r="S2162" s="575"/>
      <c r="T2162" s="575"/>
      <c r="U2162" s="575"/>
      <c r="V2162" s="575"/>
      <c r="W2162" s="575"/>
      <c r="X2162" s="575"/>
      <c r="Y2162" s="577"/>
      <c r="Z2162" s="578"/>
      <c r="AA2162" s="579"/>
      <c r="AC2162" s="581"/>
      <c r="AD2162" s="581"/>
      <c r="AE2162" s="584"/>
      <c r="AF2162" s="584"/>
      <c r="AG2162" s="584"/>
      <c r="AH2162" s="584"/>
      <c r="AI2162" s="584"/>
      <c r="AJ2162" s="584"/>
      <c r="AK2162" s="584"/>
      <c r="AL2162" s="584"/>
      <c r="AM2162" s="584"/>
      <c r="AN2162" s="584"/>
      <c r="AO2162" s="584"/>
      <c r="AP2162" s="584"/>
      <c r="AQ2162" s="584"/>
      <c r="AR2162" s="584"/>
    </row>
    <row r="2163" ht="15.75" customHeight="1">
      <c r="A2163" s="570"/>
      <c r="B2163" s="7"/>
      <c r="C2163" s="585"/>
      <c r="D2163" s="572"/>
      <c r="E2163" s="575"/>
      <c r="F2163" s="575"/>
      <c r="G2163" s="579"/>
      <c r="H2163" s="586"/>
      <c r="I2163" s="573"/>
      <c r="J2163" s="574"/>
      <c r="K2163" s="574"/>
      <c r="L2163" s="574"/>
      <c r="M2163" s="575"/>
      <c r="N2163" s="575"/>
      <c r="O2163" s="576"/>
      <c r="P2163" s="576"/>
      <c r="Q2163" s="576"/>
      <c r="R2163" s="576"/>
      <c r="S2163" s="575"/>
      <c r="T2163" s="575"/>
      <c r="U2163" s="575"/>
      <c r="V2163" s="575"/>
      <c r="W2163" s="575"/>
      <c r="X2163" s="575"/>
      <c r="Y2163" s="577"/>
      <c r="Z2163" s="578"/>
      <c r="AA2163" s="579"/>
      <c r="AC2163" s="581"/>
      <c r="AD2163" s="581"/>
      <c r="AE2163" s="584"/>
      <c r="AF2163" s="584"/>
      <c r="AG2163" s="584"/>
      <c r="AH2163" s="584"/>
      <c r="AI2163" s="584"/>
      <c r="AJ2163" s="584"/>
      <c r="AK2163" s="584"/>
      <c r="AL2163" s="584"/>
      <c r="AM2163" s="584"/>
      <c r="AN2163" s="584"/>
      <c r="AO2163" s="584"/>
      <c r="AP2163" s="584"/>
      <c r="AQ2163" s="584"/>
      <c r="AR2163" s="584"/>
    </row>
    <row r="2164" ht="15.75" customHeight="1">
      <c r="A2164" s="570"/>
      <c r="B2164" s="7"/>
      <c r="C2164" s="585"/>
      <c r="D2164" s="572"/>
      <c r="E2164" s="575"/>
      <c r="F2164" s="575"/>
      <c r="G2164" s="579"/>
      <c r="H2164" s="586"/>
      <c r="I2164" s="573"/>
      <c r="J2164" s="574"/>
      <c r="K2164" s="574"/>
      <c r="L2164" s="574"/>
      <c r="M2164" s="575"/>
      <c r="N2164" s="575"/>
      <c r="O2164" s="576"/>
      <c r="P2164" s="576"/>
      <c r="Q2164" s="576"/>
      <c r="R2164" s="576"/>
      <c r="S2164" s="575"/>
      <c r="T2164" s="575"/>
      <c r="U2164" s="575"/>
      <c r="V2164" s="575"/>
      <c r="W2164" s="575"/>
      <c r="X2164" s="575"/>
      <c r="Y2164" s="577"/>
      <c r="Z2164" s="578"/>
      <c r="AA2164" s="579"/>
      <c r="AC2164" s="581"/>
      <c r="AD2164" s="581"/>
      <c r="AE2164" s="584"/>
      <c r="AF2164" s="584"/>
      <c r="AG2164" s="584"/>
      <c r="AH2164" s="584"/>
      <c r="AI2164" s="584"/>
      <c r="AJ2164" s="584"/>
      <c r="AK2164" s="584"/>
      <c r="AL2164" s="584"/>
      <c r="AM2164" s="584"/>
      <c r="AN2164" s="584"/>
      <c r="AO2164" s="584"/>
      <c r="AP2164" s="584"/>
      <c r="AQ2164" s="584"/>
      <c r="AR2164" s="584"/>
    </row>
    <row r="2165" ht="15.75" customHeight="1">
      <c r="A2165" s="570"/>
      <c r="B2165" s="7"/>
      <c r="C2165" s="585"/>
      <c r="D2165" s="572"/>
      <c r="E2165" s="575"/>
      <c r="F2165" s="575"/>
      <c r="G2165" s="579"/>
      <c r="H2165" s="586"/>
      <c r="I2165" s="573"/>
      <c r="J2165" s="574"/>
      <c r="K2165" s="574"/>
      <c r="L2165" s="574"/>
      <c r="M2165" s="575"/>
      <c r="N2165" s="575"/>
      <c r="O2165" s="576"/>
      <c r="P2165" s="576"/>
      <c r="Q2165" s="576"/>
      <c r="R2165" s="576"/>
      <c r="S2165" s="575"/>
      <c r="T2165" s="575"/>
      <c r="U2165" s="575"/>
      <c r="V2165" s="575"/>
      <c r="W2165" s="575"/>
      <c r="X2165" s="575"/>
      <c r="Y2165" s="577"/>
      <c r="Z2165" s="578"/>
      <c r="AA2165" s="579"/>
      <c r="AC2165" s="581"/>
      <c r="AD2165" s="581"/>
      <c r="AE2165" s="584"/>
      <c r="AF2165" s="584"/>
      <c r="AG2165" s="584"/>
      <c r="AH2165" s="584"/>
      <c r="AI2165" s="584"/>
      <c r="AJ2165" s="584"/>
      <c r="AK2165" s="584"/>
      <c r="AL2165" s="584"/>
      <c r="AM2165" s="584"/>
      <c r="AN2165" s="584"/>
      <c r="AO2165" s="584"/>
      <c r="AP2165" s="584"/>
      <c r="AQ2165" s="584"/>
      <c r="AR2165" s="584"/>
    </row>
    <row r="2166" ht="15.75" customHeight="1">
      <c r="A2166" s="570"/>
      <c r="B2166" s="7"/>
      <c r="C2166" s="585"/>
      <c r="D2166" s="572"/>
      <c r="E2166" s="575"/>
      <c r="F2166" s="575"/>
      <c r="G2166" s="579"/>
      <c r="H2166" s="586"/>
      <c r="I2166" s="573"/>
      <c r="J2166" s="574"/>
      <c r="K2166" s="574"/>
      <c r="L2166" s="574"/>
      <c r="M2166" s="575"/>
      <c r="N2166" s="575"/>
      <c r="O2166" s="576"/>
      <c r="P2166" s="576"/>
      <c r="Q2166" s="576"/>
      <c r="R2166" s="576"/>
      <c r="S2166" s="575"/>
      <c r="T2166" s="575"/>
      <c r="U2166" s="575"/>
      <c r="V2166" s="575"/>
      <c r="W2166" s="575"/>
      <c r="X2166" s="575"/>
      <c r="Y2166" s="577"/>
      <c r="Z2166" s="578"/>
      <c r="AA2166" s="579"/>
      <c r="AC2166" s="581"/>
      <c r="AD2166" s="581"/>
      <c r="AE2166" s="584"/>
      <c r="AF2166" s="584"/>
      <c r="AG2166" s="584"/>
      <c r="AH2166" s="584"/>
      <c r="AI2166" s="584"/>
      <c r="AJ2166" s="584"/>
      <c r="AK2166" s="584"/>
      <c r="AL2166" s="584"/>
      <c r="AM2166" s="584"/>
      <c r="AN2166" s="584"/>
      <c r="AO2166" s="584"/>
      <c r="AP2166" s="584"/>
      <c r="AQ2166" s="584"/>
      <c r="AR2166" s="584"/>
    </row>
    <row r="2167" ht="15.75" customHeight="1">
      <c r="A2167" s="570"/>
      <c r="B2167" s="7"/>
      <c r="C2167" s="585"/>
      <c r="D2167" s="572"/>
      <c r="E2167" s="575"/>
      <c r="F2167" s="575"/>
      <c r="G2167" s="579"/>
      <c r="H2167" s="586"/>
      <c r="I2167" s="573"/>
      <c r="J2167" s="574"/>
      <c r="K2167" s="574"/>
      <c r="L2167" s="574"/>
      <c r="M2167" s="575"/>
      <c r="N2167" s="575"/>
      <c r="O2167" s="576"/>
      <c r="P2167" s="576"/>
      <c r="Q2167" s="576"/>
      <c r="R2167" s="576"/>
      <c r="S2167" s="575"/>
      <c r="T2167" s="575"/>
      <c r="U2167" s="575"/>
      <c r="V2167" s="575"/>
      <c r="W2167" s="575"/>
      <c r="X2167" s="575"/>
      <c r="Y2167" s="577"/>
      <c r="Z2167" s="578"/>
      <c r="AA2167" s="579"/>
      <c r="AC2167" s="581"/>
      <c r="AD2167" s="581"/>
      <c r="AE2167" s="584"/>
      <c r="AF2167" s="584"/>
      <c r="AG2167" s="584"/>
      <c r="AH2167" s="584"/>
      <c r="AI2167" s="584"/>
      <c r="AJ2167" s="584"/>
      <c r="AK2167" s="584"/>
      <c r="AL2167" s="584"/>
      <c r="AM2167" s="584"/>
      <c r="AN2167" s="584"/>
      <c r="AO2167" s="584"/>
      <c r="AP2167" s="584"/>
      <c r="AQ2167" s="584"/>
      <c r="AR2167" s="584"/>
    </row>
    <row r="2168" ht="15.75" customHeight="1">
      <c r="A2168" s="570"/>
      <c r="B2168" s="7"/>
      <c r="C2168" s="585"/>
      <c r="D2168" s="572"/>
      <c r="E2168" s="575"/>
      <c r="F2168" s="575"/>
      <c r="G2168" s="579"/>
      <c r="H2168" s="586"/>
      <c r="I2168" s="573"/>
      <c r="J2168" s="574"/>
      <c r="K2168" s="574"/>
      <c r="L2168" s="574"/>
      <c r="M2168" s="575"/>
      <c r="N2168" s="575"/>
      <c r="O2168" s="576"/>
      <c r="P2168" s="576"/>
      <c r="Q2168" s="576"/>
      <c r="R2168" s="576"/>
      <c r="S2168" s="575"/>
      <c r="T2168" s="575"/>
      <c r="U2168" s="575"/>
      <c r="V2168" s="575"/>
      <c r="W2168" s="575"/>
      <c r="X2168" s="575"/>
      <c r="Y2168" s="577"/>
      <c r="Z2168" s="578"/>
      <c r="AA2168" s="579"/>
      <c r="AC2168" s="581"/>
      <c r="AD2168" s="581"/>
      <c r="AE2168" s="584"/>
      <c r="AF2168" s="584"/>
      <c r="AG2168" s="584"/>
      <c r="AH2168" s="584"/>
      <c r="AI2168" s="584"/>
      <c r="AJ2168" s="584"/>
      <c r="AK2168" s="584"/>
      <c r="AL2168" s="584"/>
      <c r="AM2168" s="584"/>
      <c r="AN2168" s="584"/>
      <c r="AO2168" s="584"/>
      <c r="AP2168" s="584"/>
      <c r="AQ2168" s="584"/>
      <c r="AR2168" s="584"/>
    </row>
    <row r="2169" ht="15.75" customHeight="1">
      <c r="A2169" s="570"/>
      <c r="B2169" s="7"/>
      <c r="C2169" s="585"/>
      <c r="D2169" s="572"/>
      <c r="E2169" s="575"/>
      <c r="F2169" s="575"/>
      <c r="G2169" s="579"/>
      <c r="H2169" s="586"/>
      <c r="I2169" s="573"/>
      <c r="J2169" s="574"/>
      <c r="K2169" s="574"/>
      <c r="L2169" s="574"/>
      <c r="M2169" s="575"/>
      <c r="N2169" s="575"/>
      <c r="O2169" s="576"/>
      <c r="P2169" s="576"/>
      <c r="Q2169" s="576"/>
      <c r="R2169" s="576"/>
      <c r="S2169" s="575"/>
      <c r="T2169" s="575"/>
      <c r="U2169" s="575"/>
      <c r="V2169" s="575"/>
      <c r="W2169" s="575"/>
      <c r="X2169" s="575"/>
      <c r="Y2169" s="577"/>
      <c r="Z2169" s="578"/>
      <c r="AA2169" s="579"/>
      <c r="AC2169" s="581"/>
      <c r="AD2169" s="581"/>
      <c r="AE2169" s="584"/>
      <c r="AF2169" s="584"/>
      <c r="AG2169" s="584"/>
      <c r="AH2169" s="584"/>
      <c r="AI2169" s="584"/>
      <c r="AJ2169" s="584"/>
      <c r="AK2169" s="584"/>
      <c r="AL2169" s="584"/>
      <c r="AM2169" s="584"/>
      <c r="AN2169" s="584"/>
      <c r="AO2169" s="584"/>
      <c r="AP2169" s="584"/>
      <c r="AQ2169" s="584"/>
      <c r="AR2169" s="584"/>
    </row>
    <row r="2170" ht="15.75" customHeight="1">
      <c r="A2170" s="570"/>
      <c r="B2170" s="7"/>
      <c r="C2170" s="585"/>
      <c r="D2170" s="572"/>
      <c r="E2170" s="575"/>
      <c r="F2170" s="575"/>
      <c r="G2170" s="579"/>
      <c r="H2170" s="586"/>
      <c r="I2170" s="573"/>
      <c r="J2170" s="574"/>
      <c r="K2170" s="574"/>
      <c r="L2170" s="574"/>
      <c r="M2170" s="575"/>
      <c r="N2170" s="575"/>
      <c r="O2170" s="576"/>
      <c r="P2170" s="576"/>
      <c r="Q2170" s="576"/>
      <c r="R2170" s="576"/>
      <c r="S2170" s="575"/>
      <c r="T2170" s="575"/>
      <c r="U2170" s="575"/>
      <c r="V2170" s="575"/>
      <c r="W2170" s="575"/>
      <c r="X2170" s="575"/>
      <c r="Y2170" s="577"/>
      <c r="Z2170" s="578"/>
      <c r="AA2170" s="579"/>
      <c r="AC2170" s="581"/>
      <c r="AD2170" s="581"/>
      <c r="AE2170" s="584"/>
      <c r="AF2170" s="584"/>
      <c r="AG2170" s="584"/>
      <c r="AH2170" s="584"/>
      <c r="AI2170" s="584"/>
      <c r="AJ2170" s="584"/>
      <c r="AK2170" s="584"/>
      <c r="AL2170" s="584"/>
      <c r="AM2170" s="584"/>
      <c r="AN2170" s="584"/>
      <c r="AO2170" s="584"/>
      <c r="AP2170" s="584"/>
      <c r="AQ2170" s="584"/>
      <c r="AR2170" s="584"/>
    </row>
    <row r="2171" ht="15.75" customHeight="1">
      <c r="A2171" s="570"/>
      <c r="B2171" s="7"/>
      <c r="C2171" s="585"/>
      <c r="D2171" s="572"/>
      <c r="E2171" s="575"/>
      <c r="F2171" s="575"/>
      <c r="G2171" s="579"/>
      <c r="H2171" s="586"/>
      <c r="I2171" s="573"/>
      <c r="J2171" s="574"/>
      <c r="K2171" s="574"/>
      <c r="L2171" s="574"/>
      <c r="M2171" s="575"/>
      <c r="N2171" s="575"/>
      <c r="O2171" s="576"/>
      <c r="P2171" s="576"/>
      <c r="Q2171" s="576"/>
      <c r="R2171" s="576"/>
      <c r="S2171" s="575"/>
      <c r="T2171" s="575"/>
      <c r="U2171" s="575"/>
      <c r="V2171" s="575"/>
      <c r="W2171" s="575"/>
      <c r="X2171" s="575"/>
      <c r="Y2171" s="577"/>
      <c r="Z2171" s="578"/>
      <c r="AA2171" s="579"/>
      <c r="AC2171" s="581"/>
      <c r="AD2171" s="581"/>
      <c r="AE2171" s="584"/>
      <c r="AF2171" s="584"/>
      <c r="AG2171" s="584"/>
      <c r="AH2171" s="584"/>
      <c r="AI2171" s="584"/>
      <c r="AJ2171" s="584"/>
      <c r="AK2171" s="584"/>
      <c r="AL2171" s="584"/>
      <c r="AM2171" s="584"/>
      <c r="AN2171" s="584"/>
      <c r="AO2171" s="584"/>
      <c r="AP2171" s="584"/>
      <c r="AQ2171" s="584"/>
      <c r="AR2171" s="584"/>
    </row>
    <row r="2172" ht="15.75" customHeight="1">
      <c r="A2172" s="570"/>
      <c r="B2172" s="7"/>
      <c r="C2172" s="585"/>
      <c r="D2172" s="572"/>
      <c r="E2172" s="575"/>
      <c r="F2172" s="575"/>
      <c r="G2172" s="579"/>
      <c r="H2172" s="586"/>
      <c r="I2172" s="573"/>
      <c r="J2172" s="574"/>
      <c r="K2172" s="574"/>
      <c r="L2172" s="574"/>
      <c r="M2172" s="575"/>
      <c r="N2172" s="575"/>
      <c r="O2172" s="576"/>
      <c r="P2172" s="576"/>
      <c r="Q2172" s="576"/>
      <c r="R2172" s="576"/>
      <c r="S2172" s="575"/>
      <c r="T2172" s="575"/>
      <c r="U2172" s="575"/>
      <c r="V2172" s="575"/>
      <c r="W2172" s="575"/>
      <c r="X2172" s="575"/>
      <c r="Y2172" s="577"/>
      <c r="Z2172" s="578"/>
      <c r="AA2172" s="579"/>
      <c r="AC2172" s="581"/>
      <c r="AD2172" s="581"/>
      <c r="AE2172" s="584"/>
      <c r="AF2172" s="584"/>
      <c r="AG2172" s="584"/>
      <c r="AH2172" s="584"/>
      <c r="AI2172" s="584"/>
      <c r="AJ2172" s="584"/>
      <c r="AK2172" s="584"/>
      <c r="AL2172" s="584"/>
      <c r="AM2172" s="584"/>
      <c r="AN2172" s="584"/>
      <c r="AO2172" s="584"/>
      <c r="AP2172" s="584"/>
      <c r="AQ2172" s="584"/>
      <c r="AR2172" s="584"/>
    </row>
    <row r="2173" ht="15.75" customHeight="1">
      <c r="A2173" s="570"/>
      <c r="B2173" s="7"/>
      <c r="C2173" s="585"/>
      <c r="D2173" s="572"/>
      <c r="E2173" s="575"/>
      <c r="F2173" s="575"/>
      <c r="G2173" s="579"/>
      <c r="H2173" s="586"/>
      <c r="I2173" s="573"/>
      <c r="J2173" s="574"/>
      <c r="K2173" s="574"/>
      <c r="L2173" s="574"/>
      <c r="M2173" s="575"/>
      <c r="N2173" s="575"/>
      <c r="O2173" s="576"/>
      <c r="P2173" s="576"/>
      <c r="Q2173" s="576"/>
      <c r="R2173" s="576"/>
      <c r="S2173" s="575"/>
      <c r="T2173" s="575"/>
      <c r="U2173" s="575"/>
      <c r="V2173" s="575"/>
      <c r="W2173" s="575"/>
      <c r="X2173" s="575"/>
      <c r="Y2173" s="577"/>
      <c r="Z2173" s="578"/>
      <c r="AA2173" s="579"/>
      <c r="AC2173" s="581"/>
      <c r="AD2173" s="581"/>
      <c r="AE2173" s="584"/>
      <c r="AF2173" s="584"/>
      <c r="AG2173" s="584"/>
      <c r="AH2173" s="584"/>
      <c r="AI2173" s="584"/>
      <c r="AJ2173" s="584"/>
      <c r="AK2173" s="584"/>
      <c r="AL2173" s="584"/>
      <c r="AM2173" s="584"/>
      <c r="AN2173" s="584"/>
      <c r="AO2173" s="584"/>
      <c r="AP2173" s="584"/>
      <c r="AQ2173" s="584"/>
      <c r="AR2173" s="584"/>
    </row>
    <row r="2174" ht="15.75" customHeight="1">
      <c r="A2174" s="570"/>
      <c r="B2174" s="7"/>
      <c r="C2174" s="585"/>
      <c r="D2174" s="572"/>
      <c r="E2174" s="575"/>
      <c r="F2174" s="575"/>
      <c r="G2174" s="579"/>
      <c r="H2174" s="586"/>
      <c r="I2174" s="573"/>
      <c r="J2174" s="574"/>
      <c r="K2174" s="574"/>
      <c r="L2174" s="574"/>
      <c r="M2174" s="575"/>
      <c r="N2174" s="575"/>
      <c r="O2174" s="576"/>
      <c r="P2174" s="576"/>
      <c r="Q2174" s="576"/>
      <c r="R2174" s="576"/>
      <c r="S2174" s="575"/>
      <c r="T2174" s="575"/>
      <c r="U2174" s="575"/>
      <c r="V2174" s="575"/>
      <c r="W2174" s="575"/>
      <c r="X2174" s="575"/>
      <c r="Y2174" s="577"/>
      <c r="Z2174" s="578"/>
      <c r="AA2174" s="579"/>
      <c r="AC2174" s="581"/>
      <c r="AD2174" s="581"/>
      <c r="AE2174" s="584"/>
      <c r="AF2174" s="584"/>
      <c r="AG2174" s="584"/>
      <c r="AH2174" s="584"/>
      <c r="AI2174" s="584"/>
      <c r="AJ2174" s="584"/>
      <c r="AK2174" s="584"/>
      <c r="AL2174" s="584"/>
      <c r="AM2174" s="584"/>
      <c r="AN2174" s="584"/>
      <c r="AO2174" s="584"/>
      <c r="AP2174" s="584"/>
      <c r="AQ2174" s="584"/>
      <c r="AR2174" s="584"/>
    </row>
    <row r="2175" ht="15.75" customHeight="1">
      <c r="A2175" s="570"/>
      <c r="B2175" s="7"/>
      <c r="C2175" s="585"/>
      <c r="D2175" s="572"/>
      <c r="E2175" s="575"/>
      <c r="F2175" s="575"/>
      <c r="G2175" s="579"/>
      <c r="H2175" s="586"/>
      <c r="I2175" s="573"/>
      <c r="J2175" s="574"/>
      <c r="K2175" s="574"/>
      <c r="L2175" s="574"/>
      <c r="M2175" s="575"/>
      <c r="N2175" s="575"/>
      <c r="O2175" s="576"/>
      <c r="P2175" s="576"/>
      <c r="Q2175" s="576"/>
      <c r="R2175" s="576"/>
      <c r="S2175" s="575"/>
      <c r="T2175" s="575"/>
      <c r="U2175" s="575"/>
      <c r="V2175" s="575"/>
      <c r="W2175" s="575"/>
      <c r="X2175" s="575"/>
      <c r="Y2175" s="577"/>
      <c r="Z2175" s="578"/>
      <c r="AA2175" s="579"/>
      <c r="AC2175" s="581"/>
      <c r="AD2175" s="581"/>
      <c r="AE2175" s="584"/>
      <c r="AF2175" s="584"/>
      <c r="AG2175" s="584"/>
      <c r="AH2175" s="584"/>
      <c r="AI2175" s="584"/>
      <c r="AJ2175" s="584"/>
      <c r="AK2175" s="584"/>
      <c r="AL2175" s="584"/>
      <c r="AM2175" s="584"/>
      <c r="AN2175" s="584"/>
      <c r="AO2175" s="584"/>
      <c r="AP2175" s="584"/>
      <c r="AQ2175" s="584"/>
      <c r="AR2175" s="584"/>
    </row>
    <row r="2176" ht="15.75" customHeight="1">
      <c r="A2176" s="570"/>
      <c r="B2176" s="7"/>
      <c r="C2176" s="585"/>
      <c r="D2176" s="572"/>
      <c r="E2176" s="575"/>
      <c r="F2176" s="575"/>
      <c r="G2176" s="579"/>
      <c r="H2176" s="586"/>
      <c r="I2176" s="573"/>
      <c r="J2176" s="574"/>
      <c r="K2176" s="574"/>
      <c r="L2176" s="574"/>
      <c r="M2176" s="575"/>
      <c r="N2176" s="575"/>
      <c r="O2176" s="576"/>
      <c r="P2176" s="576"/>
      <c r="Q2176" s="576"/>
      <c r="R2176" s="576"/>
      <c r="S2176" s="575"/>
      <c r="T2176" s="575"/>
      <c r="U2176" s="575"/>
      <c r="V2176" s="575"/>
      <c r="W2176" s="575"/>
      <c r="X2176" s="575"/>
      <c r="Y2176" s="577"/>
      <c r="Z2176" s="578"/>
      <c r="AA2176" s="579"/>
      <c r="AC2176" s="581"/>
      <c r="AD2176" s="581"/>
      <c r="AE2176" s="584"/>
      <c r="AF2176" s="584"/>
      <c r="AG2176" s="584"/>
      <c r="AH2176" s="584"/>
      <c r="AI2176" s="584"/>
      <c r="AJ2176" s="584"/>
      <c r="AK2176" s="584"/>
      <c r="AL2176" s="584"/>
      <c r="AM2176" s="584"/>
      <c r="AN2176" s="584"/>
      <c r="AO2176" s="584"/>
      <c r="AP2176" s="584"/>
      <c r="AQ2176" s="584"/>
      <c r="AR2176" s="584"/>
    </row>
    <row r="2177" ht="15.75" customHeight="1">
      <c r="A2177" s="570"/>
      <c r="B2177" s="7"/>
      <c r="C2177" s="585"/>
      <c r="D2177" s="572"/>
      <c r="E2177" s="575"/>
      <c r="F2177" s="575"/>
      <c r="G2177" s="579"/>
      <c r="H2177" s="586"/>
      <c r="I2177" s="573"/>
      <c r="J2177" s="574"/>
      <c r="K2177" s="574"/>
      <c r="L2177" s="574"/>
      <c r="M2177" s="575"/>
      <c r="N2177" s="575"/>
      <c r="O2177" s="576"/>
      <c r="P2177" s="576"/>
      <c r="Q2177" s="576"/>
      <c r="R2177" s="576"/>
      <c r="S2177" s="575"/>
      <c r="T2177" s="575"/>
      <c r="U2177" s="575"/>
      <c r="V2177" s="575"/>
      <c r="W2177" s="575"/>
      <c r="X2177" s="575"/>
      <c r="Y2177" s="577"/>
      <c r="Z2177" s="578"/>
      <c r="AA2177" s="579"/>
      <c r="AC2177" s="581"/>
      <c r="AD2177" s="581"/>
      <c r="AE2177" s="584"/>
      <c r="AF2177" s="584"/>
      <c r="AG2177" s="584"/>
      <c r="AH2177" s="584"/>
      <c r="AI2177" s="584"/>
      <c r="AJ2177" s="584"/>
      <c r="AK2177" s="584"/>
      <c r="AL2177" s="584"/>
      <c r="AM2177" s="584"/>
      <c r="AN2177" s="584"/>
      <c r="AO2177" s="584"/>
      <c r="AP2177" s="584"/>
      <c r="AQ2177" s="584"/>
      <c r="AR2177" s="584"/>
    </row>
    <row r="2178" ht="15.75" customHeight="1">
      <c r="A2178" s="570"/>
      <c r="B2178" s="7"/>
      <c r="C2178" s="585"/>
      <c r="D2178" s="572"/>
      <c r="E2178" s="575"/>
      <c r="F2178" s="575"/>
      <c r="G2178" s="579"/>
      <c r="H2178" s="586"/>
      <c r="I2178" s="573"/>
      <c r="J2178" s="574"/>
      <c r="K2178" s="574"/>
      <c r="L2178" s="574"/>
      <c r="M2178" s="575"/>
      <c r="N2178" s="575"/>
      <c r="O2178" s="576"/>
      <c r="P2178" s="576"/>
      <c r="Q2178" s="576"/>
      <c r="R2178" s="576"/>
      <c r="S2178" s="575"/>
      <c r="T2178" s="575"/>
      <c r="U2178" s="575"/>
      <c r="V2178" s="575"/>
      <c r="W2178" s="575"/>
      <c r="X2178" s="575"/>
      <c r="Y2178" s="577"/>
      <c r="Z2178" s="578"/>
      <c r="AA2178" s="579"/>
      <c r="AC2178" s="581"/>
      <c r="AD2178" s="581"/>
      <c r="AE2178" s="584"/>
      <c r="AF2178" s="584"/>
      <c r="AG2178" s="584"/>
      <c r="AH2178" s="584"/>
      <c r="AI2178" s="584"/>
      <c r="AJ2178" s="584"/>
      <c r="AK2178" s="584"/>
      <c r="AL2178" s="584"/>
      <c r="AM2178" s="584"/>
      <c r="AN2178" s="584"/>
      <c r="AO2178" s="584"/>
      <c r="AP2178" s="584"/>
      <c r="AQ2178" s="584"/>
      <c r="AR2178" s="584"/>
    </row>
    <row r="2179" ht="15.75" customHeight="1">
      <c r="A2179" s="570"/>
      <c r="B2179" s="7"/>
      <c r="C2179" s="585"/>
      <c r="D2179" s="572"/>
      <c r="E2179" s="575"/>
      <c r="F2179" s="575"/>
      <c r="G2179" s="579"/>
      <c r="H2179" s="586"/>
      <c r="I2179" s="573"/>
      <c r="J2179" s="574"/>
      <c r="K2179" s="574"/>
      <c r="L2179" s="574"/>
      <c r="M2179" s="575"/>
      <c r="N2179" s="575"/>
      <c r="O2179" s="576"/>
      <c r="P2179" s="576"/>
      <c r="Q2179" s="576"/>
      <c r="R2179" s="576"/>
      <c r="S2179" s="575"/>
      <c r="T2179" s="575"/>
      <c r="U2179" s="575"/>
      <c r="V2179" s="575"/>
      <c r="W2179" s="575"/>
      <c r="X2179" s="575"/>
      <c r="Y2179" s="577"/>
      <c r="Z2179" s="578"/>
      <c r="AA2179" s="579"/>
      <c r="AC2179" s="581"/>
      <c r="AD2179" s="581"/>
      <c r="AE2179" s="584"/>
      <c r="AF2179" s="584"/>
      <c r="AG2179" s="584"/>
      <c r="AH2179" s="584"/>
      <c r="AI2179" s="584"/>
      <c r="AJ2179" s="584"/>
      <c r="AK2179" s="584"/>
      <c r="AL2179" s="584"/>
      <c r="AM2179" s="584"/>
      <c r="AN2179" s="584"/>
      <c r="AO2179" s="584"/>
      <c r="AP2179" s="584"/>
      <c r="AQ2179" s="584"/>
      <c r="AR2179" s="584"/>
    </row>
    <row r="2180" ht="15.75" customHeight="1">
      <c r="A2180" s="570"/>
      <c r="B2180" s="7"/>
      <c r="C2180" s="585"/>
      <c r="D2180" s="572"/>
      <c r="E2180" s="575"/>
      <c r="F2180" s="575"/>
      <c r="G2180" s="579"/>
      <c r="H2180" s="586"/>
      <c r="I2180" s="573"/>
      <c r="J2180" s="574"/>
      <c r="K2180" s="574"/>
      <c r="L2180" s="574"/>
      <c r="M2180" s="575"/>
      <c r="N2180" s="575"/>
      <c r="O2180" s="576"/>
      <c r="P2180" s="576"/>
      <c r="Q2180" s="576"/>
      <c r="R2180" s="576"/>
      <c r="S2180" s="575"/>
      <c r="T2180" s="575"/>
      <c r="U2180" s="575"/>
      <c r="V2180" s="575"/>
      <c r="W2180" s="575"/>
      <c r="X2180" s="575"/>
      <c r="Y2180" s="577"/>
      <c r="Z2180" s="578"/>
      <c r="AA2180" s="579"/>
      <c r="AC2180" s="581"/>
      <c r="AD2180" s="581"/>
      <c r="AE2180" s="584"/>
      <c r="AF2180" s="584"/>
      <c r="AG2180" s="584"/>
      <c r="AH2180" s="584"/>
      <c r="AI2180" s="584"/>
      <c r="AJ2180" s="584"/>
      <c r="AK2180" s="584"/>
      <c r="AL2180" s="584"/>
      <c r="AM2180" s="584"/>
      <c r="AN2180" s="584"/>
      <c r="AO2180" s="584"/>
      <c r="AP2180" s="584"/>
      <c r="AQ2180" s="584"/>
      <c r="AR2180" s="584"/>
    </row>
    <row r="2181" ht="15.75" customHeight="1">
      <c r="A2181" s="570"/>
      <c r="B2181" s="7"/>
      <c r="C2181" s="585"/>
      <c r="D2181" s="572"/>
      <c r="E2181" s="575"/>
      <c r="F2181" s="575"/>
      <c r="G2181" s="579"/>
      <c r="H2181" s="586"/>
      <c r="I2181" s="573"/>
      <c r="J2181" s="574"/>
      <c r="K2181" s="574"/>
      <c r="L2181" s="574"/>
      <c r="M2181" s="575"/>
      <c r="N2181" s="575"/>
      <c r="O2181" s="576"/>
      <c r="P2181" s="576"/>
      <c r="Q2181" s="576"/>
      <c r="R2181" s="576"/>
      <c r="S2181" s="575"/>
      <c r="T2181" s="575"/>
      <c r="U2181" s="575"/>
      <c r="V2181" s="575"/>
      <c r="W2181" s="575"/>
      <c r="X2181" s="575"/>
      <c r="Y2181" s="577"/>
      <c r="Z2181" s="578"/>
      <c r="AA2181" s="579"/>
      <c r="AC2181" s="581"/>
      <c r="AD2181" s="581"/>
      <c r="AE2181" s="584"/>
      <c r="AF2181" s="584"/>
      <c r="AG2181" s="584"/>
      <c r="AH2181" s="584"/>
      <c r="AI2181" s="584"/>
      <c r="AJ2181" s="584"/>
      <c r="AK2181" s="584"/>
      <c r="AL2181" s="584"/>
      <c r="AM2181" s="584"/>
      <c r="AN2181" s="584"/>
      <c r="AO2181" s="584"/>
      <c r="AP2181" s="584"/>
      <c r="AQ2181" s="584"/>
      <c r="AR2181" s="584"/>
    </row>
    <row r="2182" ht="15.75" customHeight="1">
      <c r="A2182" s="570"/>
      <c r="B2182" s="7"/>
      <c r="C2182" s="585"/>
      <c r="D2182" s="572"/>
      <c r="E2182" s="575"/>
      <c r="F2182" s="575"/>
      <c r="G2182" s="579"/>
      <c r="H2182" s="586"/>
      <c r="I2182" s="573"/>
      <c r="J2182" s="574"/>
      <c r="K2182" s="574"/>
      <c r="L2182" s="574"/>
      <c r="M2182" s="575"/>
      <c r="N2182" s="575"/>
      <c r="O2182" s="576"/>
      <c r="P2182" s="576"/>
      <c r="Q2182" s="576"/>
      <c r="R2182" s="576"/>
      <c r="S2182" s="575"/>
      <c r="T2182" s="575"/>
      <c r="U2182" s="575"/>
      <c r="V2182" s="575"/>
      <c r="W2182" s="575"/>
      <c r="X2182" s="575"/>
      <c r="Y2182" s="577"/>
      <c r="Z2182" s="578"/>
      <c r="AA2182" s="579"/>
      <c r="AC2182" s="581"/>
      <c r="AD2182" s="581"/>
      <c r="AE2182" s="584"/>
      <c r="AF2182" s="584"/>
      <c r="AG2182" s="584"/>
      <c r="AH2182" s="584"/>
      <c r="AI2182" s="584"/>
      <c r="AJ2182" s="584"/>
      <c r="AK2182" s="584"/>
      <c r="AL2182" s="584"/>
      <c r="AM2182" s="584"/>
      <c r="AN2182" s="584"/>
      <c r="AO2182" s="584"/>
      <c r="AP2182" s="584"/>
      <c r="AQ2182" s="584"/>
      <c r="AR2182" s="584"/>
    </row>
    <row r="2183" ht="15.75" customHeight="1">
      <c r="A2183" s="570"/>
      <c r="B2183" s="7"/>
      <c r="C2183" s="585"/>
      <c r="D2183" s="572"/>
      <c r="E2183" s="575"/>
      <c r="F2183" s="575"/>
      <c r="G2183" s="579"/>
      <c r="H2183" s="586"/>
      <c r="I2183" s="573"/>
      <c r="J2183" s="574"/>
      <c r="K2183" s="574"/>
      <c r="L2183" s="574"/>
      <c r="M2183" s="575"/>
      <c r="N2183" s="575"/>
      <c r="O2183" s="576"/>
      <c r="P2183" s="576"/>
      <c r="Q2183" s="576"/>
      <c r="R2183" s="576"/>
      <c r="S2183" s="575"/>
      <c r="T2183" s="575"/>
      <c r="U2183" s="575"/>
      <c r="V2183" s="575"/>
      <c r="W2183" s="575"/>
      <c r="X2183" s="575"/>
      <c r="Y2183" s="577"/>
      <c r="Z2183" s="578"/>
      <c r="AA2183" s="579"/>
      <c r="AC2183" s="581"/>
      <c r="AD2183" s="581"/>
      <c r="AE2183" s="584"/>
      <c r="AF2183" s="584"/>
      <c r="AG2183" s="584"/>
      <c r="AH2183" s="584"/>
      <c r="AI2183" s="584"/>
      <c r="AJ2183" s="584"/>
      <c r="AK2183" s="584"/>
      <c r="AL2183" s="584"/>
      <c r="AM2183" s="584"/>
      <c r="AN2183" s="584"/>
      <c r="AO2183" s="584"/>
      <c r="AP2183" s="584"/>
      <c r="AQ2183" s="584"/>
      <c r="AR2183" s="584"/>
    </row>
    <row r="2184" ht="15.75" customHeight="1">
      <c r="A2184" s="570"/>
      <c r="B2184" s="7"/>
      <c r="C2184" s="585"/>
      <c r="D2184" s="572"/>
      <c r="E2184" s="575"/>
      <c r="F2184" s="575"/>
      <c r="G2184" s="579"/>
      <c r="H2184" s="586"/>
      <c r="I2184" s="573"/>
      <c r="J2184" s="574"/>
      <c r="K2184" s="574"/>
      <c r="L2184" s="574"/>
      <c r="M2184" s="575"/>
      <c r="N2184" s="575"/>
      <c r="O2184" s="576"/>
      <c r="P2184" s="576"/>
      <c r="Q2184" s="576"/>
      <c r="R2184" s="576"/>
      <c r="S2184" s="575"/>
      <c r="T2184" s="575"/>
      <c r="U2184" s="575"/>
      <c r="V2184" s="575"/>
      <c r="W2184" s="575"/>
      <c r="X2184" s="575"/>
      <c r="Y2184" s="577"/>
      <c r="Z2184" s="578"/>
      <c r="AA2184" s="579"/>
      <c r="AC2184" s="581"/>
      <c r="AD2184" s="581"/>
      <c r="AE2184" s="584"/>
      <c r="AF2184" s="584"/>
      <c r="AG2184" s="584"/>
      <c r="AH2184" s="584"/>
      <c r="AI2184" s="584"/>
      <c r="AJ2184" s="584"/>
      <c r="AK2184" s="584"/>
      <c r="AL2184" s="584"/>
      <c r="AM2184" s="584"/>
      <c r="AN2184" s="584"/>
      <c r="AO2184" s="584"/>
      <c r="AP2184" s="584"/>
      <c r="AQ2184" s="584"/>
      <c r="AR2184" s="584"/>
    </row>
    <row r="2185" ht="15.75" customHeight="1">
      <c r="A2185" s="570"/>
      <c r="B2185" s="7"/>
      <c r="C2185" s="585"/>
      <c r="D2185" s="572"/>
      <c r="E2185" s="575"/>
      <c r="F2185" s="575"/>
      <c r="G2185" s="579"/>
      <c r="H2185" s="586"/>
      <c r="I2185" s="573"/>
      <c r="J2185" s="574"/>
      <c r="K2185" s="574"/>
      <c r="L2185" s="574"/>
      <c r="M2185" s="575"/>
      <c r="N2185" s="575"/>
      <c r="O2185" s="576"/>
      <c r="P2185" s="576"/>
      <c r="Q2185" s="576"/>
      <c r="R2185" s="576"/>
      <c r="S2185" s="575"/>
      <c r="T2185" s="575"/>
      <c r="U2185" s="575"/>
      <c r="V2185" s="575"/>
      <c r="W2185" s="575"/>
      <c r="X2185" s="575"/>
      <c r="Y2185" s="577"/>
      <c r="Z2185" s="578"/>
      <c r="AA2185" s="579"/>
      <c r="AC2185" s="581"/>
      <c r="AD2185" s="581"/>
      <c r="AE2185" s="584"/>
      <c r="AF2185" s="584"/>
      <c r="AG2185" s="584"/>
      <c r="AH2185" s="584"/>
      <c r="AI2185" s="584"/>
      <c r="AJ2185" s="584"/>
      <c r="AK2185" s="584"/>
      <c r="AL2185" s="584"/>
      <c r="AM2185" s="584"/>
      <c r="AN2185" s="584"/>
      <c r="AO2185" s="584"/>
      <c r="AP2185" s="584"/>
      <c r="AQ2185" s="584"/>
      <c r="AR2185" s="584"/>
    </row>
    <row r="2186" ht="15.75" customHeight="1">
      <c r="A2186" s="570"/>
      <c r="B2186" s="7"/>
      <c r="C2186" s="585"/>
      <c r="D2186" s="572"/>
      <c r="E2186" s="575"/>
      <c r="F2186" s="575"/>
      <c r="G2186" s="579"/>
      <c r="H2186" s="586"/>
      <c r="I2186" s="573"/>
      <c r="J2186" s="574"/>
      <c r="K2186" s="574"/>
      <c r="L2186" s="574"/>
      <c r="M2186" s="575"/>
      <c r="N2186" s="575"/>
      <c r="O2186" s="576"/>
      <c r="P2186" s="576"/>
      <c r="Q2186" s="576"/>
      <c r="R2186" s="576"/>
      <c r="S2186" s="575"/>
      <c r="T2186" s="575"/>
      <c r="U2186" s="575"/>
      <c r="V2186" s="575"/>
      <c r="W2186" s="575"/>
      <c r="X2186" s="575"/>
      <c r="Y2186" s="577"/>
      <c r="Z2186" s="578"/>
      <c r="AA2186" s="579"/>
      <c r="AC2186" s="581"/>
      <c r="AD2186" s="581"/>
      <c r="AE2186" s="584"/>
      <c r="AF2186" s="584"/>
      <c r="AG2186" s="584"/>
      <c r="AH2186" s="584"/>
      <c r="AI2186" s="584"/>
      <c r="AJ2186" s="584"/>
      <c r="AK2186" s="584"/>
      <c r="AL2186" s="584"/>
      <c r="AM2186" s="584"/>
      <c r="AN2186" s="584"/>
      <c r="AO2186" s="584"/>
      <c r="AP2186" s="584"/>
      <c r="AQ2186" s="584"/>
      <c r="AR2186" s="584"/>
    </row>
    <row r="2187" ht="15.75" customHeight="1">
      <c r="A2187" s="570"/>
      <c r="B2187" s="7"/>
      <c r="C2187" s="585"/>
      <c r="D2187" s="572"/>
      <c r="E2187" s="575"/>
      <c r="F2187" s="575"/>
      <c r="G2187" s="579"/>
      <c r="H2187" s="586"/>
      <c r="I2187" s="573"/>
      <c r="J2187" s="574"/>
      <c r="K2187" s="574"/>
      <c r="L2187" s="574"/>
      <c r="M2187" s="575"/>
      <c r="N2187" s="575"/>
      <c r="O2187" s="576"/>
      <c r="P2187" s="576"/>
      <c r="Q2187" s="576"/>
      <c r="R2187" s="576"/>
      <c r="S2187" s="575"/>
      <c r="T2187" s="575"/>
      <c r="U2187" s="575"/>
      <c r="V2187" s="575"/>
      <c r="W2187" s="575"/>
      <c r="X2187" s="575"/>
      <c r="Y2187" s="577"/>
      <c r="Z2187" s="578"/>
      <c r="AA2187" s="579"/>
      <c r="AC2187" s="581"/>
      <c r="AD2187" s="581"/>
      <c r="AE2187" s="584"/>
      <c r="AF2187" s="584"/>
      <c r="AG2187" s="584"/>
      <c r="AH2187" s="584"/>
      <c r="AI2187" s="584"/>
      <c r="AJ2187" s="584"/>
      <c r="AK2187" s="584"/>
      <c r="AL2187" s="584"/>
      <c r="AM2187" s="584"/>
      <c r="AN2187" s="584"/>
      <c r="AO2187" s="584"/>
      <c r="AP2187" s="584"/>
      <c r="AQ2187" s="584"/>
      <c r="AR2187" s="584"/>
    </row>
    <row r="2188" ht="15.75" customHeight="1">
      <c r="A2188" s="570"/>
      <c r="B2188" s="7"/>
      <c r="C2188" s="585"/>
      <c r="D2188" s="572"/>
      <c r="E2188" s="575"/>
      <c r="F2188" s="575"/>
      <c r="G2188" s="579"/>
      <c r="H2188" s="586"/>
      <c r="I2188" s="573"/>
      <c r="J2188" s="574"/>
      <c r="K2188" s="574"/>
      <c r="L2188" s="574"/>
      <c r="M2188" s="575"/>
      <c r="N2188" s="575"/>
      <c r="O2188" s="576"/>
      <c r="P2188" s="576"/>
      <c r="Q2188" s="576"/>
      <c r="R2188" s="576"/>
      <c r="S2188" s="575"/>
      <c r="T2188" s="575"/>
      <c r="U2188" s="575"/>
      <c r="V2188" s="575"/>
      <c r="W2188" s="575"/>
      <c r="X2188" s="575"/>
      <c r="Y2188" s="577"/>
      <c r="Z2188" s="578"/>
      <c r="AA2188" s="579"/>
      <c r="AC2188" s="581"/>
      <c r="AD2188" s="581"/>
      <c r="AE2188" s="584"/>
      <c r="AF2188" s="584"/>
      <c r="AG2188" s="584"/>
      <c r="AH2188" s="584"/>
      <c r="AI2188" s="584"/>
      <c r="AJ2188" s="584"/>
      <c r="AK2188" s="584"/>
      <c r="AL2188" s="584"/>
      <c r="AM2188" s="584"/>
      <c r="AN2188" s="584"/>
      <c r="AO2188" s="584"/>
      <c r="AP2188" s="584"/>
      <c r="AQ2188" s="584"/>
      <c r="AR2188" s="584"/>
    </row>
    <row r="2189" ht="15.75" customHeight="1">
      <c r="A2189" s="570"/>
      <c r="B2189" s="7"/>
      <c r="C2189" s="585"/>
      <c r="D2189" s="572"/>
      <c r="E2189" s="575"/>
      <c r="F2189" s="575"/>
      <c r="G2189" s="579"/>
      <c r="H2189" s="586"/>
      <c r="I2189" s="573"/>
      <c r="J2189" s="574"/>
      <c r="K2189" s="574"/>
      <c r="L2189" s="574"/>
      <c r="M2189" s="575"/>
      <c r="N2189" s="575"/>
      <c r="O2189" s="576"/>
      <c r="P2189" s="576"/>
      <c r="Q2189" s="576"/>
      <c r="R2189" s="576"/>
      <c r="S2189" s="575"/>
      <c r="T2189" s="575"/>
      <c r="U2189" s="575"/>
      <c r="V2189" s="575"/>
      <c r="W2189" s="575"/>
      <c r="X2189" s="575"/>
      <c r="Y2189" s="577"/>
      <c r="Z2189" s="578"/>
      <c r="AA2189" s="579"/>
      <c r="AC2189" s="581"/>
      <c r="AD2189" s="581"/>
      <c r="AE2189" s="584"/>
      <c r="AF2189" s="584"/>
      <c r="AG2189" s="584"/>
      <c r="AH2189" s="584"/>
      <c r="AI2189" s="584"/>
      <c r="AJ2189" s="584"/>
      <c r="AK2189" s="584"/>
      <c r="AL2189" s="584"/>
      <c r="AM2189" s="584"/>
      <c r="AN2189" s="584"/>
      <c r="AO2189" s="584"/>
      <c r="AP2189" s="584"/>
      <c r="AQ2189" s="584"/>
      <c r="AR2189" s="584"/>
    </row>
    <row r="2190" ht="15.75" customHeight="1">
      <c r="A2190" s="570"/>
      <c r="B2190" s="7"/>
      <c r="C2190" s="585"/>
      <c r="D2190" s="572"/>
      <c r="E2190" s="575"/>
      <c r="F2190" s="575"/>
      <c r="G2190" s="579"/>
      <c r="H2190" s="586"/>
      <c r="I2190" s="573"/>
      <c r="J2190" s="574"/>
      <c r="K2190" s="574"/>
      <c r="L2190" s="574"/>
      <c r="M2190" s="575"/>
      <c r="N2190" s="575"/>
      <c r="O2190" s="576"/>
      <c r="P2190" s="576"/>
      <c r="Q2190" s="576"/>
      <c r="R2190" s="576"/>
      <c r="S2190" s="575"/>
      <c r="T2190" s="575"/>
      <c r="U2190" s="575"/>
      <c r="V2190" s="575"/>
      <c r="W2190" s="575"/>
      <c r="X2190" s="575"/>
      <c r="Y2190" s="577"/>
      <c r="Z2190" s="578"/>
      <c r="AA2190" s="579"/>
      <c r="AC2190" s="581"/>
      <c r="AD2190" s="581"/>
      <c r="AE2190" s="584"/>
      <c r="AF2190" s="584"/>
      <c r="AG2190" s="584"/>
      <c r="AH2190" s="584"/>
      <c r="AI2190" s="584"/>
      <c r="AJ2190" s="584"/>
      <c r="AK2190" s="584"/>
      <c r="AL2190" s="584"/>
      <c r="AM2190" s="584"/>
      <c r="AN2190" s="584"/>
      <c r="AO2190" s="584"/>
      <c r="AP2190" s="584"/>
      <c r="AQ2190" s="584"/>
      <c r="AR2190" s="584"/>
    </row>
    <row r="2191" ht="15.75" customHeight="1">
      <c r="A2191" s="570"/>
      <c r="B2191" s="7"/>
      <c r="C2191" s="585"/>
      <c r="D2191" s="572"/>
      <c r="E2191" s="575"/>
      <c r="F2191" s="575"/>
      <c r="G2191" s="579"/>
      <c r="H2191" s="586"/>
      <c r="I2191" s="573"/>
      <c r="J2191" s="574"/>
      <c r="K2191" s="574"/>
      <c r="L2191" s="574"/>
      <c r="M2191" s="575"/>
      <c r="N2191" s="575"/>
      <c r="O2191" s="576"/>
      <c r="P2191" s="576"/>
      <c r="Q2191" s="576"/>
      <c r="R2191" s="576"/>
      <c r="S2191" s="575"/>
      <c r="T2191" s="575"/>
      <c r="U2191" s="575"/>
      <c r="V2191" s="575"/>
      <c r="W2191" s="575"/>
      <c r="X2191" s="575"/>
      <c r="Y2191" s="577"/>
      <c r="Z2191" s="578"/>
      <c r="AA2191" s="579"/>
      <c r="AC2191" s="581"/>
      <c r="AD2191" s="581"/>
      <c r="AE2191" s="584"/>
      <c r="AF2191" s="584"/>
      <c r="AG2191" s="584"/>
      <c r="AH2191" s="584"/>
      <c r="AI2191" s="584"/>
      <c r="AJ2191" s="584"/>
      <c r="AK2191" s="584"/>
      <c r="AL2191" s="584"/>
      <c r="AM2191" s="584"/>
      <c r="AN2191" s="584"/>
      <c r="AO2191" s="584"/>
      <c r="AP2191" s="584"/>
      <c r="AQ2191" s="584"/>
      <c r="AR2191" s="584"/>
    </row>
    <row r="2192" ht="15.75" customHeight="1">
      <c r="A2192" s="570"/>
      <c r="B2192" s="7"/>
      <c r="C2192" s="585"/>
      <c r="D2192" s="572"/>
      <c r="E2192" s="575"/>
      <c r="F2192" s="575"/>
      <c r="G2192" s="579"/>
      <c r="H2192" s="586"/>
      <c r="I2192" s="573"/>
      <c r="J2192" s="574"/>
      <c r="K2192" s="574"/>
      <c r="L2192" s="574"/>
      <c r="M2192" s="575"/>
      <c r="N2192" s="575"/>
      <c r="O2192" s="576"/>
      <c r="P2192" s="576"/>
      <c r="Q2192" s="576"/>
      <c r="R2192" s="576"/>
      <c r="S2192" s="575"/>
      <c r="T2192" s="575"/>
      <c r="U2192" s="575"/>
      <c r="V2192" s="575"/>
      <c r="W2192" s="575"/>
      <c r="X2192" s="575"/>
      <c r="Y2192" s="577"/>
      <c r="Z2192" s="578"/>
      <c r="AA2192" s="579"/>
      <c r="AC2192" s="581"/>
      <c r="AD2192" s="581"/>
      <c r="AE2192" s="584"/>
      <c r="AF2192" s="584"/>
      <c r="AG2192" s="584"/>
      <c r="AH2192" s="584"/>
      <c r="AI2192" s="584"/>
      <c r="AJ2192" s="584"/>
      <c r="AK2192" s="584"/>
      <c r="AL2192" s="584"/>
      <c r="AM2192" s="584"/>
      <c r="AN2192" s="584"/>
      <c r="AO2192" s="584"/>
      <c r="AP2192" s="584"/>
      <c r="AQ2192" s="584"/>
      <c r="AR2192" s="584"/>
    </row>
    <row r="2193" ht="15.75" customHeight="1">
      <c r="A2193" s="570"/>
      <c r="B2193" s="7"/>
      <c r="C2193" s="585"/>
      <c r="D2193" s="572"/>
      <c r="E2193" s="575"/>
      <c r="F2193" s="575"/>
      <c r="G2193" s="579"/>
      <c r="H2193" s="586"/>
      <c r="I2193" s="573"/>
      <c r="J2193" s="574"/>
      <c r="K2193" s="574"/>
      <c r="L2193" s="574"/>
      <c r="M2193" s="575"/>
      <c r="N2193" s="575"/>
      <c r="O2193" s="576"/>
      <c r="P2193" s="576"/>
      <c r="Q2193" s="576"/>
      <c r="R2193" s="576"/>
      <c r="S2193" s="575"/>
      <c r="T2193" s="575"/>
      <c r="U2193" s="575"/>
      <c r="V2193" s="575"/>
      <c r="W2193" s="575"/>
      <c r="X2193" s="575"/>
      <c r="Y2193" s="577"/>
      <c r="Z2193" s="578"/>
      <c r="AA2193" s="579"/>
      <c r="AC2193" s="581"/>
      <c r="AD2193" s="581"/>
      <c r="AE2193" s="584"/>
      <c r="AF2193" s="584"/>
      <c r="AG2193" s="584"/>
      <c r="AH2193" s="584"/>
      <c r="AI2193" s="584"/>
      <c r="AJ2193" s="584"/>
      <c r="AK2193" s="584"/>
      <c r="AL2193" s="584"/>
      <c r="AM2193" s="584"/>
      <c r="AN2193" s="584"/>
      <c r="AO2193" s="584"/>
      <c r="AP2193" s="584"/>
      <c r="AQ2193" s="584"/>
      <c r="AR2193" s="584"/>
    </row>
    <row r="2194" ht="15.75" customHeight="1">
      <c r="A2194" s="570"/>
      <c r="B2194" s="7"/>
      <c r="C2194" s="585"/>
      <c r="D2194" s="572"/>
      <c r="E2194" s="575"/>
      <c r="F2194" s="575"/>
      <c r="G2194" s="579"/>
      <c r="H2194" s="586"/>
      <c r="I2194" s="573"/>
      <c r="J2194" s="574"/>
      <c r="K2194" s="574"/>
      <c r="L2194" s="574"/>
      <c r="M2194" s="575"/>
      <c r="N2194" s="575"/>
      <c r="O2194" s="576"/>
      <c r="P2194" s="576"/>
      <c r="Q2194" s="576"/>
      <c r="R2194" s="576"/>
      <c r="S2194" s="575"/>
      <c r="T2194" s="575"/>
      <c r="U2194" s="575"/>
      <c r="V2194" s="575"/>
      <c r="W2194" s="575"/>
      <c r="X2194" s="575"/>
      <c r="Y2194" s="577"/>
      <c r="Z2194" s="578"/>
      <c r="AA2194" s="579"/>
      <c r="AC2194" s="581"/>
      <c r="AD2194" s="581"/>
      <c r="AE2194" s="584"/>
      <c r="AF2194" s="584"/>
      <c r="AG2194" s="584"/>
      <c r="AH2194" s="584"/>
      <c r="AI2194" s="584"/>
      <c r="AJ2194" s="584"/>
      <c r="AK2194" s="584"/>
      <c r="AL2194" s="584"/>
      <c r="AM2194" s="584"/>
      <c r="AN2194" s="584"/>
      <c r="AO2194" s="584"/>
      <c r="AP2194" s="584"/>
      <c r="AQ2194" s="584"/>
      <c r="AR2194" s="584"/>
    </row>
    <row r="2195" ht="15.75" customHeight="1">
      <c r="A2195" s="570"/>
      <c r="B2195" s="7"/>
      <c r="C2195" s="585"/>
      <c r="D2195" s="572"/>
      <c r="E2195" s="575"/>
      <c r="F2195" s="575"/>
      <c r="G2195" s="579"/>
      <c r="H2195" s="586"/>
      <c r="I2195" s="573"/>
      <c r="J2195" s="574"/>
      <c r="K2195" s="574"/>
      <c r="L2195" s="574"/>
      <c r="M2195" s="575"/>
      <c r="N2195" s="575"/>
      <c r="O2195" s="576"/>
      <c r="P2195" s="576"/>
      <c r="Q2195" s="576"/>
      <c r="R2195" s="576"/>
      <c r="S2195" s="575"/>
      <c r="T2195" s="575"/>
      <c r="U2195" s="575"/>
      <c r="V2195" s="575"/>
      <c r="W2195" s="575"/>
      <c r="X2195" s="575"/>
      <c r="Y2195" s="577"/>
      <c r="Z2195" s="578"/>
      <c r="AA2195" s="579"/>
      <c r="AC2195" s="581"/>
      <c r="AD2195" s="581"/>
      <c r="AE2195" s="584"/>
      <c r="AF2195" s="584"/>
      <c r="AG2195" s="584"/>
      <c r="AH2195" s="584"/>
      <c r="AI2195" s="584"/>
      <c r="AJ2195" s="584"/>
      <c r="AK2195" s="584"/>
      <c r="AL2195" s="584"/>
      <c r="AM2195" s="584"/>
      <c r="AN2195" s="584"/>
      <c r="AO2195" s="584"/>
      <c r="AP2195" s="584"/>
      <c r="AQ2195" s="584"/>
      <c r="AR2195" s="584"/>
    </row>
    <row r="2196" ht="15.75" customHeight="1">
      <c r="A2196" s="570"/>
      <c r="B2196" s="7"/>
      <c r="C2196" s="585"/>
      <c r="D2196" s="572"/>
      <c r="E2196" s="575"/>
      <c r="F2196" s="575"/>
      <c r="G2196" s="579"/>
      <c r="H2196" s="586"/>
      <c r="I2196" s="573"/>
      <c r="J2196" s="574"/>
      <c r="K2196" s="574"/>
      <c r="L2196" s="574"/>
      <c r="M2196" s="575"/>
      <c r="N2196" s="575"/>
      <c r="O2196" s="576"/>
      <c r="P2196" s="576"/>
      <c r="Q2196" s="576"/>
      <c r="R2196" s="576"/>
      <c r="S2196" s="575"/>
      <c r="T2196" s="575"/>
      <c r="U2196" s="575"/>
      <c r="V2196" s="575"/>
      <c r="W2196" s="575"/>
      <c r="X2196" s="575"/>
      <c r="Y2196" s="577"/>
      <c r="Z2196" s="578"/>
      <c r="AA2196" s="579"/>
      <c r="AC2196" s="581"/>
      <c r="AD2196" s="581"/>
      <c r="AE2196" s="584"/>
      <c r="AF2196" s="584"/>
      <c r="AG2196" s="584"/>
      <c r="AH2196" s="584"/>
      <c r="AI2196" s="584"/>
      <c r="AJ2196" s="584"/>
      <c r="AK2196" s="584"/>
      <c r="AL2196" s="584"/>
      <c r="AM2196" s="584"/>
      <c r="AN2196" s="584"/>
      <c r="AO2196" s="584"/>
      <c r="AP2196" s="584"/>
      <c r="AQ2196" s="584"/>
      <c r="AR2196" s="584"/>
    </row>
    <row r="2197" ht="15.75" customHeight="1">
      <c r="A2197" s="570"/>
      <c r="B2197" s="7"/>
      <c r="C2197" s="585"/>
      <c r="D2197" s="572"/>
      <c r="E2197" s="575"/>
      <c r="F2197" s="575"/>
      <c r="G2197" s="579"/>
      <c r="H2197" s="586"/>
      <c r="I2197" s="573"/>
      <c r="J2197" s="574"/>
      <c r="K2197" s="574"/>
      <c r="L2197" s="574"/>
      <c r="M2197" s="575"/>
      <c r="N2197" s="575"/>
      <c r="O2197" s="576"/>
      <c r="P2197" s="576"/>
      <c r="Q2197" s="576"/>
      <c r="R2197" s="576"/>
      <c r="S2197" s="575"/>
      <c r="T2197" s="575"/>
      <c r="U2197" s="575"/>
      <c r="V2197" s="575"/>
      <c r="W2197" s="575"/>
      <c r="X2197" s="575"/>
      <c r="Y2197" s="577"/>
      <c r="Z2197" s="578"/>
      <c r="AA2197" s="579"/>
      <c r="AC2197" s="581"/>
      <c r="AD2197" s="581"/>
      <c r="AE2197" s="584"/>
      <c r="AF2197" s="584"/>
      <c r="AG2197" s="584"/>
      <c r="AH2197" s="584"/>
      <c r="AI2197" s="584"/>
      <c r="AJ2197" s="584"/>
      <c r="AK2197" s="584"/>
      <c r="AL2197" s="584"/>
      <c r="AM2197" s="584"/>
      <c r="AN2197" s="584"/>
      <c r="AO2197" s="584"/>
      <c r="AP2197" s="584"/>
      <c r="AQ2197" s="584"/>
      <c r="AR2197" s="584"/>
    </row>
    <row r="2198" ht="15.75" customHeight="1">
      <c r="A2198" s="570"/>
      <c r="B2198" s="7"/>
      <c r="C2198" s="585"/>
      <c r="D2198" s="572"/>
      <c r="E2198" s="575"/>
      <c r="F2198" s="575"/>
      <c r="G2198" s="579"/>
      <c r="H2198" s="586"/>
      <c r="I2198" s="573"/>
      <c r="J2198" s="574"/>
      <c r="K2198" s="574"/>
      <c r="L2198" s="574"/>
      <c r="M2198" s="575"/>
      <c r="N2198" s="575"/>
      <c r="O2198" s="576"/>
      <c r="P2198" s="576"/>
      <c r="Q2198" s="576"/>
      <c r="R2198" s="576"/>
      <c r="S2198" s="575"/>
      <c r="T2198" s="575"/>
      <c r="U2198" s="575"/>
      <c r="V2198" s="575"/>
      <c r="W2198" s="575"/>
      <c r="X2198" s="575"/>
      <c r="Y2198" s="577"/>
      <c r="Z2198" s="578"/>
      <c r="AA2198" s="579"/>
      <c r="AC2198" s="581"/>
      <c r="AD2198" s="581"/>
      <c r="AE2198" s="584"/>
      <c r="AF2198" s="584"/>
      <c r="AG2198" s="584"/>
      <c r="AH2198" s="584"/>
      <c r="AI2198" s="584"/>
      <c r="AJ2198" s="584"/>
      <c r="AK2198" s="584"/>
      <c r="AL2198" s="584"/>
      <c r="AM2198" s="584"/>
      <c r="AN2198" s="584"/>
      <c r="AO2198" s="584"/>
      <c r="AP2198" s="584"/>
      <c r="AQ2198" s="584"/>
      <c r="AR2198" s="584"/>
    </row>
    <row r="2199" ht="15.75" customHeight="1">
      <c r="A2199" s="570"/>
      <c r="B2199" s="7"/>
      <c r="C2199" s="585"/>
      <c r="D2199" s="572"/>
      <c r="E2199" s="575"/>
      <c r="F2199" s="575"/>
      <c r="G2199" s="579"/>
      <c r="H2199" s="586"/>
      <c r="I2199" s="573"/>
      <c r="J2199" s="574"/>
      <c r="K2199" s="574"/>
      <c r="L2199" s="574"/>
      <c r="M2199" s="575"/>
      <c r="N2199" s="575"/>
      <c r="O2199" s="576"/>
      <c r="P2199" s="576"/>
      <c r="Q2199" s="576"/>
      <c r="R2199" s="576"/>
      <c r="S2199" s="575"/>
      <c r="T2199" s="575"/>
      <c r="U2199" s="575"/>
      <c r="V2199" s="575"/>
      <c r="W2199" s="575"/>
      <c r="X2199" s="575"/>
      <c r="Y2199" s="577"/>
      <c r="Z2199" s="578"/>
      <c r="AA2199" s="579"/>
      <c r="AC2199" s="581"/>
      <c r="AD2199" s="581"/>
      <c r="AE2199" s="584"/>
      <c r="AF2199" s="584"/>
      <c r="AG2199" s="584"/>
      <c r="AH2199" s="584"/>
      <c r="AI2199" s="584"/>
      <c r="AJ2199" s="584"/>
      <c r="AK2199" s="584"/>
      <c r="AL2199" s="584"/>
      <c r="AM2199" s="584"/>
      <c r="AN2199" s="584"/>
      <c r="AO2199" s="584"/>
      <c r="AP2199" s="584"/>
      <c r="AQ2199" s="584"/>
      <c r="AR2199" s="584"/>
    </row>
    <row r="2200" ht="15.75" customHeight="1">
      <c r="A2200" s="570"/>
      <c r="B2200" s="7"/>
      <c r="C2200" s="585"/>
      <c r="D2200" s="572"/>
      <c r="E2200" s="575"/>
      <c r="F2200" s="575"/>
      <c r="G2200" s="579"/>
      <c r="H2200" s="586"/>
      <c r="I2200" s="573"/>
      <c r="J2200" s="574"/>
      <c r="K2200" s="574"/>
      <c r="L2200" s="574"/>
      <c r="M2200" s="575"/>
      <c r="N2200" s="575"/>
      <c r="O2200" s="576"/>
      <c r="P2200" s="576"/>
      <c r="Q2200" s="576"/>
      <c r="R2200" s="576"/>
      <c r="S2200" s="575"/>
      <c r="T2200" s="575"/>
      <c r="U2200" s="575"/>
      <c r="V2200" s="575"/>
      <c r="W2200" s="575"/>
      <c r="X2200" s="575"/>
      <c r="Y2200" s="577"/>
      <c r="Z2200" s="578"/>
      <c r="AA2200" s="579"/>
      <c r="AC2200" s="581"/>
      <c r="AD2200" s="581"/>
      <c r="AE2200" s="584"/>
      <c r="AF2200" s="584"/>
      <c r="AG2200" s="584"/>
      <c r="AH2200" s="584"/>
      <c r="AI2200" s="584"/>
      <c r="AJ2200" s="584"/>
      <c r="AK2200" s="584"/>
      <c r="AL2200" s="584"/>
      <c r="AM2200" s="584"/>
      <c r="AN2200" s="584"/>
      <c r="AO2200" s="584"/>
      <c r="AP2200" s="584"/>
      <c r="AQ2200" s="584"/>
      <c r="AR2200" s="584"/>
    </row>
    <row r="2201" ht="15.75" customHeight="1">
      <c r="A2201" s="570"/>
      <c r="B2201" s="7"/>
      <c r="C2201" s="585"/>
      <c r="D2201" s="572"/>
      <c r="E2201" s="575"/>
      <c r="F2201" s="575"/>
      <c r="G2201" s="579"/>
      <c r="H2201" s="586"/>
      <c r="I2201" s="573"/>
      <c r="J2201" s="574"/>
      <c r="K2201" s="574"/>
      <c r="L2201" s="574"/>
      <c r="M2201" s="575"/>
      <c r="N2201" s="575"/>
      <c r="O2201" s="576"/>
      <c r="P2201" s="576"/>
      <c r="Q2201" s="576"/>
      <c r="R2201" s="576"/>
      <c r="S2201" s="575"/>
      <c r="T2201" s="575"/>
      <c r="U2201" s="575"/>
      <c r="V2201" s="575"/>
      <c r="W2201" s="575"/>
      <c r="X2201" s="575"/>
      <c r="Y2201" s="577"/>
      <c r="Z2201" s="578"/>
      <c r="AA2201" s="579"/>
      <c r="AC2201" s="581"/>
      <c r="AD2201" s="581"/>
      <c r="AE2201" s="584"/>
      <c r="AF2201" s="584"/>
      <c r="AG2201" s="584"/>
      <c r="AH2201" s="584"/>
      <c r="AI2201" s="584"/>
      <c r="AJ2201" s="584"/>
      <c r="AK2201" s="584"/>
      <c r="AL2201" s="584"/>
      <c r="AM2201" s="584"/>
      <c r="AN2201" s="584"/>
      <c r="AO2201" s="584"/>
      <c r="AP2201" s="584"/>
      <c r="AQ2201" s="584"/>
      <c r="AR2201" s="584"/>
    </row>
    <row r="2202" ht="15.75" customHeight="1">
      <c r="A2202" s="570"/>
      <c r="B2202" s="7"/>
      <c r="C2202" s="585"/>
      <c r="D2202" s="572"/>
      <c r="E2202" s="575"/>
      <c r="F2202" s="575"/>
      <c r="G2202" s="579"/>
      <c r="H2202" s="586"/>
      <c r="I2202" s="573"/>
      <c r="J2202" s="574"/>
      <c r="K2202" s="574"/>
      <c r="L2202" s="574"/>
      <c r="M2202" s="575"/>
      <c r="N2202" s="575"/>
      <c r="O2202" s="576"/>
      <c r="P2202" s="576"/>
      <c r="Q2202" s="576"/>
      <c r="R2202" s="576"/>
      <c r="S2202" s="575"/>
      <c r="T2202" s="575"/>
      <c r="U2202" s="575"/>
      <c r="V2202" s="575"/>
      <c r="W2202" s="575"/>
      <c r="X2202" s="575"/>
      <c r="Y2202" s="577"/>
      <c r="Z2202" s="578"/>
      <c r="AA2202" s="579"/>
      <c r="AC2202" s="581"/>
      <c r="AD2202" s="581"/>
      <c r="AE2202" s="584"/>
      <c r="AF2202" s="584"/>
      <c r="AG2202" s="584"/>
      <c r="AH2202" s="584"/>
      <c r="AI2202" s="584"/>
      <c r="AJ2202" s="584"/>
      <c r="AK2202" s="584"/>
      <c r="AL2202" s="584"/>
      <c r="AM2202" s="584"/>
      <c r="AN2202" s="584"/>
      <c r="AO2202" s="584"/>
      <c r="AP2202" s="584"/>
      <c r="AQ2202" s="584"/>
      <c r="AR2202" s="584"/>
    </row>
    <row r="2203" ht="15.75" customHeight="1">
      <c r="A2203" s="570"/>
      <c r="B2203" s="7"/>
      <c r="C2203" s="585"/>
      <c r="D2203" s="572"/>
      <c r="E2203" s="575"/>
      <c r="F2203" s="575"/>
      <c r="G2203" s="579"/>
      <c r="H2203" s="586"/>
      <c r="I2203" s="573"/>
      <c r="J2203" s="574"/>
      <c r="K2203" s="574"/>
      <c r="L2203" s="574"/>
      <c r="M2203" s="575"/>
      <c r="N2203" s="575"/>
      <c r="O2203" s="576"/>
      <c r="P2203" s="576"/>
      <c r="Q2203" s="576"/>
      <c r="R2203" s="576"/>
      <c r="S2203" s="575"/>
      <c r="T2203" s="575"/>
      <c r="U2203" s="575"/>
      <c r="V2203" s="575"/>
      <c r="W2203" s="575"/>
      <c r="X2203" s="575"/>
      <c r="Y2203" s="577"/>
      <c r="Z2203" s="578"/>
      <c r="AA2203" s="579"/>
      <c r="AC2203" s="581"/>
      <c r="AD2203" s="581"/>
      <c r="AE2203" s="584"/>
      <c r="AF2203" s="584"/>
      <c r="AG2203" s="584"/>
      <c r="AH2203" s="584"/>
      <c r="AI2203" s="584"/>
      <c r="AJ2203" s="584"/>
      <c r="AK2203" s="584"/>
      <c r="AL2203" s="584"/>
      <c r="AM2203" s="584"/>
      <c r="AN2203" s="584"/>
      <c r="AO2203" s="584"/>
      <c r="AP2203" s="584"/>
      <c r="AQ2203" s="584"/>
      <c r="AR2203" s="584"/>
    </row>
    <row r="2204" ht="15.75" customHeight="1">
      <c r="A2204" s="570"/>
      <c r="B2204" s="7"/>
      <c r="C2204" s="585"/>
      <c r="D2204" s="572"/>
      <c r="E2204" s="575"/>
      <c r="F2204" s="575"/>
      <c r="G2204" s="579"/>
      <c r="H2204" s="586"/>
      <c r="I2204" s="573"/>
      <c r="J2204" s="574"/>
      <c r="K2204" s="574"/>
      <c r="L2204" s="574"/>
      <c r="M2204" s="575"/>
      <c r="N2204" s="575"/>
      <c r="O2204" s="576"/>
      <c r="P2204" s="576"/>
      <c r="Q2204" s="576"/>
      <c r="R2204" s="576"/>
      <c r="S2204" s="575"/>
      <c r="T2204" s="575"/>
      <c r="U2204" s="575"/>
      <c r="V2204" s="575"/>
      <c r="W2204" s="575"/>
      <c r="X2204" s="575"/>
      <c r="Y2204" s="577"/>
      <c r="Z2204" s="578"/>
      <c r="AA2204" s="579"/>
      <c r="AC2204" s="581"/>
      <c r="AD2204" s="581"/>
      <c r="AE2204" s="584"/>
      <c r="AF2204" s="584"/>
      <c r="AG2204" s="584"/>
      <c r="AH2204" s="584"/>
      <c r="AI2204" s="584"/>
      <c r="AJ2204" s="584"/>
      <c r="AK2204" s="584"/>
      <c r="AL2204" s="584"/>
      <c r="AM2204" s="584"/>
      <c r="AN2204" s="584"/>
      <c r="AO2204" s="584"/>
      <c r="AP2204" s="584"/>
      <c r="AQ2204" s="584"/>
      <c r="AR2204" s="584"/>
    </row>
    <row r="2205" ht="15.75" customHeight="1">
      <c r="A2205" s="570"/>
      <c r="B2205" s="7"/>
      <c r="C2205" s="585"/>
      <c r="D2205" s="572"/>
      <c r="E2205" s="575"/>
      <c r="F2205" s="575"/>
      <c r="G2205" s="579"/>
      <c r="H2205" s="586"/>
      <c r="I2205" s="573"/>
      <c r="J2205" s="574"/>
      <c r="K2205" s="574"/>
      <c r="L2205" s="574"/>
      <c r="M2205" s="575"/>
      <c r="N2205" s="575"/>
      <c r="O2205" s="576"/>
      <c r="P2205" s="576"/>
      <c r="Q2205" s="576"/>
      <c r="R2205" s="576"/>
      <c r="S2205" s="575"/>
      <c r="T2205" s="575"/>
      <c r="U2205" s="575"/>
      <c r="V2205" s="575"/>
      <c r="W2205" s="575"/>
      <c r="X2205" s="575"/>
      <c r="Y2205" s="577"/>
      <c r="Z2205" s="578"/>
      <c r="AA2205" s="579"/>
      <c r="AC2205" s="581"/>
      <c r="AD2205" s="581"/>
      <c r="AE2205" s="584"/>
      <c r="AF2205" s="584"/>
      <c r="AG2205" s="584"/>
      <c r="AH2205" s="584"/>
      <c r="AI2205" s="584"/>
      <c r="AJ2205" s="584"/>
      <c r="AK2205" s="584"/>
      <c r="AL2205" s="584"/>
      <c r="AM2205" s="584"/>
      <c r="AN2205" s="584"/>
      <c r="AO2205" s="584"/>
      <c r="AP2205" s="584"/>
      <c r="AQ2205" s="584"/>
      <c r="AR2205" s="584"/>
    </row>
    <row r="2206" ht="15.75" customHeight="1">
      <c r="A2206" s="570"/>
      <c r="B2206" s="7"/>
      <c r="C2206" s="585"/>
      <c r="D2206" s="572"/>
      <c r="E2206" s="575"/>
      <c r="F2206" s="575"/>
      <c r="G2206" s="579"/>
      <c r="H2206" s="586"/>
      <c r="I2206" s="573"/>
      <c r="J2206" s="574"/>
      <c r="K2206" s="574"/>
      <c r="L2206" s="574"/>
      <c r="M2206" s="575"/>
      <c r="N2206" s="575"/>
      <c r="O2206" s="576"/>
      <c r="P2206" s="576"/>
      <c r="Q2206" s="576"/>
      <c r="R2206" s="576"/>
      <c r="S2206" s="575"/>
      <c r="T2206" s="575"/>
      <c r="U2206" s="575"/>
      <c r="V2206" s="575"/>
      <c r="W2206" s="575"/>
      <c r="X2206" s="575"/>
      <c r="Y2206" s="577"/>
      <c r="Z2206" s="578"/>
      <c r="AA2206" s="579"/>
      <c r="AC2206" s="581"/>
      <c r="AD2206" s="581"/>
      <c r="AE2206" s="584"/>
      <c r="AF2206" s="584"/>
      <c r="AG2206" s="584"/>
      <c r="AH2206" s="584"/>
      <c r="AI2206" s="584"/>
      <c r="AJ2206" s="584"/>
      <c r="AK2206" s="584"/>
      <c r="AL2206" s="584"/>
      <c r="AM2206" s="584"/>
      <c r="AN2206" s="584"/>
      <c r="AO2206" s="584"/>
      <c r="AP2206" s="584"/>
      <c r="AQ2206" s="584"/>
      <c r="AR2206" s="584"/>
    </row>
    <row r="2207" ht="15.75" customHeight="1">
      <c r="A2207" s="570"/>
      <c r="B2207" s="7"/>
      <c r="C2207" s="585"/>
      <c r="D2207" s="572"/>
      <c r="E2207" s="575"/>
      <c r="F2207" s="575"/>
      <c r="G2207" s="579"/>
      <c r="H2207" s="586"/>
      <c r="I2207" s="573"/>
      <c r="J2207" s="574"/>
      <c r="K2207" s="574"/>
      <c r="L2207" s="574"/>
      <c r="M2207" s="575"/>
      <c r="N2207" s="575"/>
      <c r="O2207" s="576"/>
      <c r="P2207" s="576"/>
      <c r="Q2207" s="576"/>
      <c r="R2207" s="576"/>
      <c r="S2207" s="575"/>
      <c r="T2207" s="575"/>
      <c r="U2207" s="575"/>
      <c r="V2207" s="575"/>
      <c r="W2207" s="575"/>
      <c r="X2207" s="575"/>
      <c r="Y2207" s="577"/>
      <c r="Z2207" s="578"/>
      <c r="AA2207" s="579"/>
      <c r="AC2207" s="581"/>
      <c r="AD2207" s="581"/>
      <c r="AE2207" s="584"/>
      <c r="AF2207" s="584"/>
      <c r="AG2207" s="584"/>
      <c r="AH2207" s="584"/>
      <c r="AI2207" s="584"/>
      <c r="AJ2207" s="584"/>
      <c r="AK2207" s="584"/>
      <c r="AL2207" s="584"/>
      <c r="AM2207" s="584"/>
      <c r="AN2207" s="584"/>
      <c r="AO2207" s="584"/>
      <c r="AP2207" s="584"/>
      <c r="AQ2207" s="584"/>
      <c r="AR2207" s="584"/>
    </row>
    <row r="2208" ht="15.75" customHeight="1">
      <c r="A2208" s="570"/>
      <c r="B2208" s="7"/>
      <c r="C2208" s="585"/>
      <c r="D2208" s="572"/>
      <c r="E2208" s="575"/>
      <c r="F2208" s="575"/>
      <c r="G2208" s="579"/>
      <c r="H2208" s="586"/>
      <c r="I2208" s="573"/>
      <c r="J2208" s="574"/>
      <c r="K2208" s="574"/>
      <c r="L2208" s="574"/>
      <c r="M2208" s="575"/>
      <c r="N2208" s="575"/>
      <c r="O2208" s="576"/>
      <c r="P2208" s="576"/>
      <c r="Q2208" s="576"/>
      <c r="R2208" s="576"/>
      <c r="S2208" s="575"/>
      <c r="T2208" s="575"/>
      <c r="U2208" s="575"/>
      <c r="V2208" s="575"/>
      <c r="W2208" s="575"/>
      <c r="X2208" s="575"/>
      <c r="Y2208" s="577"/>
      <c r="Z2208" s="578"/>
      <c r="AA2208" s="579"/>
      <c r="AC2208" s="581"/>
      <c r="AD2208" s="581"/>
      <c r="AE2208" s="584"/>
      <c r="AF2208" s="584"/>
      <c r="AG2208" s="584"/>
      <c r="AH2208" s="584"/>
      <c r="AI2208" s="584"/>
      <c r="AJ2208" s="584"/>
      <c r="AK2208" s="584"/>
      <c r="AL2208" s="584"/>
      <c r="AM2208" s="584"/>
      <c r="AN2208" s="584"/>
      <c r="AO2208" s="584"/>
      <c r="AP2208" s="584"/>
      <c r="AQ2208" s="584"/>
      <c r="AR2208" s="584"/>
    </row>
    <row r="2209" ht="15.75" customHeight="1">
      <c r="A2209" s="570"/>
      <c r="B2209" s="7"/>
      <c r="C2209" s="585"/>
      <c r="D2209" s="572"/>
      <c r="E2209" s="575"/>
      <c r="F2209" s="575"/>
      <c r="G2209" s="579"/>
      <c r="H2209" s="586"/>
      <c r="I2209" s="573"/>
      <c r="J2209" s="574"/>
      <c r="K2209" s="574"/>
      <c r="L2209" s="574"/>
      <c r="M2209" s="575"/>
      <c r="N2209" s="575"/>
      <c r="O2209" s="576"/>
      <c r="P2209" s="576"/>
      <c r="Q2209" s="576"/>
      <c r="R2209" s="576"/>
      <c r="S2209" s="575"/>
      <c r="T2209" s="575"/>
      <c r="U2209" s="575"/>
      <c r="V2209" s="575"/>
      <c r="W2209" s="575"/>
      <c r="X2209" s="575"/>
      <c r="Y2209" s="577"/>
      <c r="Z2209" s="578"/>
      <c r="AA2209" s="579"/>
      <c r="AC2209" s="581"/>
      <c r="AD2209" s="581"/>
      <c r="AE2209" s="584"/>
      <c r="AF2209" s="584"/>
      <c r="AG2209" s="584"/>
      <c r="AH2209" s="584"/>
      <c r="AI2209" s="584"/>
      <c r="AJ2209" s="584"/>
      <c r="AK2209" s="584"/>
      <c r="AL2209" s="584"/>
      <c r="AM2209" s="584"/>
      <c r="AN2209" s="584"/>
      <c r="AO2209" s="584"/>
      <c r="AP2209" s="584"/>
      <c r="AQ2209" s="584"/>
      <c r="AR2209" s="584"/>
    </row>
    <row r="2210" ht="15.75" customHeight="1">
      <c r="A2210" s="570"/>
      <c r="B2210" s="7"/>
      <c r="C2210" s="585"/>
      <c r="D2210" s="572"/>
      <c r="E2210" s="575"/>
      <c r="F2210" s="575"/>
      <c r="G2210" s="579"/>
      <c r="H2210" s="586"/>
      <c r="I2210" s="573"/>
      <c r="J2210" s="574"/>
      <c r="K2210" s="574"/>
      <c r="L2210" s="574"/>
      <c r="M2210" s="575"/>
      <c r="N2210" s="575"/>
      <c r="O2210" s="576"/>
      <c r="P2210" s="576"/>
      <c r="Q2210" s="576"/>
      <c r="R2210" s="576"/>
      <c r="S2210" s="575"/>
      <c r="T2210" s="575"/>
      <c r="U2210" s="575"/>
      <c r="V2210" s="575"/>
      <c r="W2210" s="575"/>
      <c r="X2210" s="575"/>
      <c r="Y2210" s="577"/>
      <c r="Z2210" s="578"/>
      <c r="AA2210" s="579"/>
      <c r="AC2210" s="581"/>
      <c r="AD2210" s="581"/>
      <c r="AE2210" s="584"/>
      <c r="AF2210" s="584"/>
      <c r="AG2210" s="584"/>
      <c r="AH2210" s="584"/>
      <c r="AI2210" s="584"/>
      <c r="AJ2210" s="584"/>
      <c r="AK2210" s="584"/>
      <c r="AL2210" s="584"/>
      <c r="AM2210" s="584"/>
      <c r="AN2210" s="584"/>
      <c r="AO2210" s="584"/>
      <c r="AP2210" s="584"/>
      <c r="AQ2210" s="584"/>
      <c r="AR2210" s="584"/>
    </row>
    <row r="2211" ht="15.75" customHeight="1">
      <c r="A2211" s="570"/>
      <c r="B2211" s="7"/>
      <c r="C2211" s="585"/>
      <c r="D2211" s="572"/>
      <c r="E2211" s="575"/>
      <c r="F2211" s="575"/>
      <c r="G2211" s="579"/>
      <c r="H2211" s="586"/>
      <c r="I2211" s="573"/>
      <c r="J2211" s="574"/>
      <c r="K2211" s="574"/>
      <c r="L2211" s="574"/>
      <c r="M2211" s="575"/>
      <c r="N2211" s="575"/>
      <c r="O2211" s="576"/>
      <c r="P2211" s="576"/>
      <c r="Q2211" s="576"/>
      <c r="R2211" s="576"/>
      <c r="S2211" s="575"/>
      <c r="T2211" s="575"/>
      <c r="U2211" s="575"/>
      <c r="V2211" s="575"/>
      <c r="W2211" s="575"/>
      <c r="X2211" s="575"/>
      <c r="Y2211" s="577"/>
      <c r="Z2211" s="578"/>
      <c r="AA2211" s="579"/>
      <c r="AC2211" s="581"/>
      <c r="AD2211" s="581"/>
      <c r="AE2211" s="584"/>
      <c r="AF2211" s="584"/>
      <c r="AG2211" s="584"/>
      <c r="AH2211" s="584"/>
      <c r="AI2211" s="584"/>
      <c r="AJ2211" s="584"/>
      <c r="AK2211" s="584"/>
      <c r="AL2211" s="584"/>
      <c r="AM2211" s="584"/>
      <c r="AN2211" s="584"/>
      <c r="AO2211" s="584"/>
      <c r="AP2211" s="584"/>
      <c r="AQ2211" s="584"/>
      <c r="AR2211" s="584"/>
    </row>
    <row r="2212" ht="15.75" customHeight="1">
      <c r="A2212" s="570"/>
      <c r="B2212" s="7"/>
      <c r="C2212" s="585"/>
      <c r="D2212" s="572"/>
      <c r="E2212" s="575"/>
      <c r="F2212" s="575"/>
      <c r="G2212" s="579"/>
      <c r="H2212" s="586"/>
      <c r="I2212" s="573"/>
      <c r="J2212" s="574"/>
      <c r="K2212" s="574"/>
      <c r="L2212" s="574"/>
      <c r="M2212" s="575"/>
      <c r="N2212" s="575"/>
      <c r="O2212" s="576"/>
      <c r="P2212" s="576"/>
      <c r="Q2212" s="576"/>
      <c r="R2212" s="576"/>
      <c r="S2212" s="575"/>
      <c r="T2212" s="575"/>
      <c r="U2212" s="575"/>
      <c r="V2212" s="575"/>
      <c r="W2212" s="575"/>
      <c r="X2212" s="575"/>
      <c r="Y2212" s="577"/>
      <c r="Z2212" s="578"/>
      <c r="AA2212" s="579"/>
      <c r="AC2212" s="581"/>
      <c r="AD2212" s="581"/>
      <c r="AE2212" s="584"/>
      <c r="AF2212" s="584"/>
      <c r="AG2212" s="584"/>
      <c r="AH2212" s="584"/>
      <c r="AI2212" s="584"/>
      <c r="AJ2212" s="584"/>
      <c r="AK2212" s="584"/>
      <c r="AL2212" s="584"/>
      <c r="AM2212" s="584"/>
      <c r="AN2212" s="584"/>
      <c r="AO2212" s="584"/>
      <c r="AP2212" s="584"/>
      <c r="AQ2212" s="584"/>
      <c r="AR2212" s="584"/>
    </row>
    <row r="2213" ht="15.75" customHeight="1">
      <c r="A2213" s="570"/>
      <c r="B2213" s="7"/>
      <c r="C2213" s="585"/>
      <c r="D2213" s="572"/>
      <c r="E2213" s="575"/>
      <c r="F2213" s="575"/>
      <c r="G2213" s="579"/>
      <c r="H2213" s="586"/>
      <c r="I2213" s="573"/>
      <c r="J2213" s="574"/>
      <c r="K2213" s="574"/>
      <c r="L2213" s="574"/>
      <c r="M2213" s="575"/>
      <c r="N2213" s="575"/>
      <c r="O2213" s="576"/>
      <c r="P2213" s="576"/>
      <c r="Q2213" s="576"/>
      <c r="R2213" s="576"/>
      <c r="S2213" s="575"/>
      <c r="T2213" s="575"/>
      <c r="U2213" s="575"/>
      <c r="V2213" s="575"/>
      <c r="W2213" s="575"/>
      <c r="X2213" s="575"/>
      <c r="Y2213" s="577"/>
      <c r="Z2213" s="578"/>
      <c r="AA2213" s="579"/>
      <c r="AC2213" s="581"/>
      <c r="AD2213" s="581"/>
      <c r="AE2213" s="584"/>
      <c r="AF2213" s="584"/>
      <c r="AG2213" s="584"/>
      <c r="AH2213" s="584"/>
      <c r="AI2213" s="584"/>
      <c r="AJ2213" s="584"/>
      <c r="AK2213" s="584"/>
      <c r="AL2213" s="584"/>
      <c r="AM2213" s="584"/>
      <c r="AN2213" s="584"/>
      <c r="AO2213" s="584"/>
      <c r="AP2213" s="584"/>
      <c r="AQ2213" s="584"/>
      <c r="AR2213" s="584"/>
    </row>
    <row r="2214" ht="15.75" customHeight="1">
      <c r="A2214" s="570"/>
      <c r="B2214" s="7"/>
      <c r="C2214" s="585"/>
      <c r="D2214" s="572"/>
      <c r="E2214" s="575"/>
      <c r="F2214" s="575"/>
      <c r="G2214" s="579"/>
      <c r="H2214" s="586"/>
      <c r="I2214" s="573"/>
      <c r="J2214" s="574"/>
      <c r="K2214" s="574"/>
      <c r="L2214" s="574"/>
      <c r="M2214" s="575"/>
      <c r="N2214" s="575"/>
      <c r="O2214" s="576"/>
      <c r="P2214" s="576"/>
      <c r="Q2214" s="576"/>
      <c r="R2214" s="576"/>
      <c r="S2214" s="575"/>
      <c r="T2214" s="575"/>
      <c r="U2214" s="575"/>
      <c r="V2214" s="575"/>
      <c r="W2214" s="575"/>
      <c r="X2214" s="575"/>
      <c r="Y2214" s="577"/>
      <c r="Z2214" s="578"/>
      <c r="AA2214" s="579"/>
      <c r="AC2214" s="581"/>
      <c r="AD2214" s="581"/>
      <c r="AE2214" s="584"/>
      <c r="AF2214" s="584"/>
      <c r="AG2214" s="584"/>
      <c r="AH2214" s="584"/>
      <c r="AI2214" s="584"/>
      <c r="AJ2214" s="584"/>
      <c r="AK2214" s="584"/>
      <c r="AL2214" s="584"/>
      <c r="AM2214" s="584"/>
      <c r="AN2214" s="584"/>
      <c r="AO2214" s="584"/>
      <c r="AP2214" s="584"/>
      <c r="AQ2214" s="584"/>
      <c r="AR2214" s="584"/>
    </row>
    <row r="2215" ht="15.75" customHeight="1">
      <c r="A2215" s="570"/>
      <c r="B2215" s="7"/>
      <c r="C2215" s="585"/>
      <c r="D2215" s="572"/>
      <c r="E2215" s="575"/>
      <c r="F2215" s="575"/>
      <c r="G2215" s="579"/>
      <c r="H2215" s="586"/>
      <c r="I2215" s="573"/>
      <c r="J2215" s="574"/>
      <c r="K2215" s="574"/>
      <c r="L2215" s="574"/>
      <c r="M2215" s="575"/>
      <c r="N2215" s="575"/>
      <c r="O2215" s="576"/>
      <c r="P2215" s="576"/>
      <c r="Q2215" s="576"/>
      <c r="R2215" s="576"/>
      <c r="S2215" s="575"/>
      <c r="T2215" s="575"/>
      <c r="U2215" s="575"/>
      <c r="V2215" s="575"/>
      <c r="W2215" s="575"/>
      <c r="X2215" s="575"/>
      <c r="Y2215" s="577"/>
      <c r="Z2215" s="578"/>
      <c r="AA2215" s="579"/>
      <c r="AC2215" s="581"/>
      <c r="AD2215" s="581"/>
      <c r="AE2215" s="584"/>
      <c r="AF2215" s="584"/>
      <c r="AG2215" s="584"/>
      <c r="AH2215" s="584"/>
      <c r="AI2215" s="584"/>
      <c r="AJ2215" s="584"/>
      <c r="AK2215" s="584"/>
      <c r="AL2215" s="584"/>
      <c r="AM2215" s="584"/>
      <c r="AN2215" s="584"/>
      <c r="AO2215" s="584"/>
      <c r="AP2215" s="584"/>
      <c r="AQ2215" s="584"/>
      <c r="AR2215" s="584"/>
    </row>
    <row r="2216" ht="15.75" customHeight="1">
      <c r="A2216" s="570"/>
      <c r="B2216" s="7"/>
      <c r="C2216" s="585"/>
      <c r="D2216" s="572"/>
      <c r="E2216" s="575"/>
      <c r="F2216" s="575"/>
      <c r="G2216" s="579"/>
      <c r="H2216" s="586"/>
      <c r="I2216" s="573"/>
      <c r="J2216" s="574"/>
      <c r="K2216" s="574"/>
      <c r="L2216" s="574"/>
      <c r="M2216" s="575"/>
      <c r="N2216" s="575"/>
      <c r="O2216" s="576"/>
      <c r="P2216" s="576"/>
      <c r="Q2216" s="576"/>
      <c r="R2216" s="576"/>
      <c r="S2216" s="575"/>
      <c r="T2216" s="575"/>
      <c r="U2216" s="575"/>
      <c r="V2216" s="575"/>
      <c r="W2216" s="575"/>
      <c r="X2216" s="575"/>
      <c r="Y2216" s="577"/>
      <c r="Z2216" s="578"/>
      <c r="AA2216" s="579"/>
      <c r="AC2216" s="581"/>
      <c r="AD2216" s="581"/>
      <c r="AE2216" s="584"/>
      <c r="AF2216" s="584"/>
      <c r="AG2216" s="584"/>
      <c r="AH2216" s="584"/>
      <c r="AI2216" s="584"/>
      <c r="AJ2216" s="584"/>
      <c r="AK2216" s="584"/>
      <c r="AL2216" s="584"/>
      <c r="AM2216" s="584"/>
      <c r="AN2216" s="584"/>
      <c r="AO2216" s="584"/>
      <c r="AP2216" s="584"/>
      <c r="AQ2216" s="584"/>
      <c r="AR2216" s="584"/>
    </row>
    <row r="2217" ht="15.75" customHeight="1">
      <c r="A2217" s="570"/>
      <c r="B2217" s="7"/>
      <c r="C2217" s="585"/>
      <c r="D2217" s="572"/>
      <c r="E2217" s="575"/>
      <c r="F2217" s="575"/>
      <c r="G2217" s="579"/>
      <c r="H2217" s="586"/>
      <c r="I2217" s="573"/>
      <c r="J2217" s="574"/>
      <c r="K2217" s="574"/>
      <c r="L2217" s="574"/>
      <c r="M2217" s="575"/>
      <c r="N2217" s="575"/>
      <c r="O2217" s="576"/>
      <c r="P2217" s="576"/>
      <c r="Q2217" s="576"/>
      <c r="R2217" s="576"/>
      <c r="S2217" s="575"/>
      <c r="T2217" s="575"/>
      <c r="U2217" s="575"/>
      <c r="V2217" s="575"/>
      <c r="W2217" s="575"/>
      <c r="X2217" s="575"/>
      <c r="Y2217" s="577"/>
      <c r="Z2217" s="578"/>
      <c r="AA2217" s="579"/>
      <c r="AC2217" s="581"/>
      <c r="AD2217" s="581"/>
      <c r="AE2217" s="584"/>
      <c r="AF2217" s="584"/>
      <c r="AG2217" s="584"/>
      <c r="AH2217" s="584"/>
      <c r="AI2217" s="584"/>
      <c r="AJ2217" s="584"/>
      <c r="AK2217" s="584"/>
      <c r="AL2217" s="584"/>
      <c r="AM2217" s="584"/>
      <c r="AN2217" s="584"/>
      <c r="AO2217" s="584"/>
      <c r="AP2217" s="584"/>
      <c r="AQ2217" s="584"/>
      <c r="AR2217" s="584"/>
    </row>
    <row r="2218" ht="15.75" customHeight="1">
      <c r="A2218" s="570"/>
      <c r="B2218" s="7"/>
      <c r="C2218" s="585"/>
      <c r="D2218" s="572"/>
      <c r="E2218" s="575"/>
      <c r="F2218" s="575"/>
      <c r="G2218" s="579"/>
      <c r="H2218" s="586"/>
      <c r="I2218" s="573"/>
      <c r="J2218" s="574"/>
      <c r="K2218" s="574"/>
      <c r="L2218" s="574"/>
      <c r="M2218" s="575"/>
      <c r="N2218" s="575"/>
      <c r="O2218" s="576"/>
      <c r="P2218" s="576"/>
      <c r="Q2218" s="576"/>
      <c r="R2218" s="576"/>
      <c r="S2218" s="575"/>
      <c r="T2218" s="575"/>
      <c r="U2218" s="575"/>
      <c r="V2218" s="575"/>
      <c r="W2218" s="575"/>
      <c r="X2218" s="575"/>
      <c r="Y2218" s="577"/>
      <c r="Z2218" s="578"/>
      <c r="AA2218" s="579"/>
      <c r="AC2218" s="581"/>
      <c r="AD2218" s="581"/>
      <c r="AE2218" s="584"/>
      <c r="AF2218" s="584"/>
      <c r="AG2218" s="584"/>
      <c r="AH2218" s="584"/>
      <c r="AI2218" s="584"/>
      <c r="AJ2218" s="584"/>
      <c r="AK2218" s="584"/>
      <c r="AL2218" s="584"/>
      <c r="AM2218" s="584"/>
      <c r="AN2218" s="584"/>
      <c r="AO2218" s="584"/>
      <c r="AP2218" s="584"/>
      <c r="AQ2218" s="584"/>
      <c r="AR2218" s="584"/>
    </row>
    <row r="2219" ht="15.75" customHeight="1">
      <c r="A2219" s="570"/>
      <c r="B2219" s="7"/>
      <c r="C2219" s="585"/>
      <c r="D2219" s="572"/>
      <c r="E2219" s="575"/>
      <c r="F2219" s="575"/>
      <c r="G2219" s="579"/>
      <c r="H2219" s="586"/>
      <c r="I2219" s="573"/>
      <c r="J2219" s="574"/>
      <c r="K2219" s="574"/>
      <c r="L2219" s="574"/>
      <c r="M2219" s="575"/>
      <c r="N2219" s="575"/>
      <c r="O2219" s="576"/>
      <c r="P2219" s="576"/>
      <c r="Q2219" s="576"/>
      <c r="R2219" s="576"/>
      <c r="S2219" s="575"/>
      <c r="T2219" s="575"/>
      <c r="U2219" s="575"/>
      <c r="V2219" s="575"/>
      <c r="W2219" s="575"/>
      <c r="X2219" s="575"/>
      <c r="Y2219" s="577"/>
      <c r="Z2219" s="578"/>
      <c r="AA2219" s="579"/>
      <c r="AC2219" s="581"/>
      <c r="AD2219" s="581"/>
      <c r="AE2219" s="584"/>
      <c r="AF2219" s="584"/>
      <c r="AG2219" s="584"/>
      <c r="AH2219" s="584"/>
      <c r="AI2219" s="584"/>
      <c r="AJ2219" s="584"/>
      <c r="AK2219" s="584"/>
      <c r="AL2219" s="584"/>
      <c r="AM2219" s="584"/>
      <c r="AN2219" s="584"/>
      <c r="AO2219" s="584"/>
      <c r="AP2219" s="584"/>
      <c r="AQ2219" s="584"/>
      <c r="AR2219" s="584"/>
    </row>
    <row r="2220" ht="15.75" customHeight="1">
      <c r="A2220" s="570"/>
      <c r="B2220" s="7"/>
      <c r="C2220" s="585"/>
      <c r="D2220" s="572"/>
      <c r="E2220" s="575"/>
      <c r="F2220" s="575"/>
      <c r="G2220" s="579"/>
      <c r="H2220" s="586"/>
      <c r="I2220" s="573"/>
      <c r="J2220" s="574"/>
      <c r="K2220" s="574"/>
      <c r="L2220" s="574"/>
      <c r="M2220" s="575"/>
      <c r="N2220" s="575"/>
      <c r="O2220" s="576"/>
      <c r="P2220" s="576"/>
      <c r="Q2220" s="576"/>
      <c r="R2220" s="576"/>
      <c r="S2220" s="575"/>
      <c r="T2220" s="575"/>
      <c r="U2220" s="575"/>
      <c r="V2220" s="575"/>
      <c r="W2220" s="575"/>
      <c r="X2220" s="575"/>
      <c r="Y2220" s="577"/>
      <c r="Z2220" s="578"/>
      <c r="AA2220" s="579"/>
      <c r="AC2220" s="581"/>
      <c r="AD2220" s="581"/>
      <c r="AE2220" s="584"/>
      <c r="AF2220" s="584"/>
      <c r="AG2220" s="584"/>
      <c r="AH2220" s="584"/>
      <c r="AI2220" s="584"/>
      <c r="AJ2220" s="584"/>
      <c r="AK2220" s="584"/>
      <c r="AL2220" s="584"/>
      <c r="AM2220" s="584"/>
      <c r="AN2220" s="584"/>
      <c r="AO2220" s="584"/>
      <c r="AP2220" s="584"/>
      <c r="AQ2220" s="584"/>
      <c r="AR2220" s="584"/>
    </row>
    <row r="2221" ht="15.75" customHeight="1">
      <c r="A2221" s="570"/>
      <c r="B2221" s="7"/>
      <c r="C2221" s="585"/>
      <c r="D2221" s="572"/>
      <c r="E2221" s="575"/>
      <c r="F2221" s="575"/>
      <c r="G2221" s="579"/>
      <c r="H2221" s="586"/>
      <c r="I2221" s="573"/>
      <c r="J2221" s="574"/>
      <c r="K2221" s="574"/>
      <c r="L2221" s="574"/>
      <c r="M2221" s="575"/>
      <c r="N2221" s="575"/>
      <c r="O2221" s="576"/>
      <c r="P2221" s="576"/>
      <c r="Q2221" s="576"/>
      <c r="R2221" s="576"/>
      <c r="S2221" s="575"/>
      <c r="T2221" s="575"/>
      <c r="U2221" s="575"/>
      <c r="V2221" s="575"/>
      <c r="W2221" s="575"/>
      <c r="X2221" s="575"/>
      <c r="Y2221" s="577"/>
      <c r="Z2221" s="578"/>
      <c r="AA2221" s="579"/>
      <c r="AC2221" s="581"/>
      <c r="AD2221" s="581"/>
      <c r="AE2221" s="584"/>
      <c r="AF2221" s="584"/>
      <c r="AG2221" s="584"/>
      <c r="AH2221" s="584"/>
      <c r="AI2221" s="584"/>
      <c r="AJ2221" s="584"/>
      <c r="AK2221" s="584"/>
      <c r="AL2221" s="584"/>
      <c r="AM2221" s="584"/>
      <c r="AN2221" s="584"/>
      <c r="AO2221" s="584"/>
      <c r="AP2221" s="584"/>
      <c r="AQ2221" s="584"/>
      <c r="AR2221" s="584"/>
    </row>
    <row r="2222" ht="15.75" customHeight="1">
      <c r="A2222" s="570"/>
      <c r="B2222" s="7"/>
      <c r="C2222" s="585"/>
      <c r="D2222" s="572"/>
      <c r="E2222" s="575"/>
      <c r="F2222" s="575"/>
      <c r="G2222" s="579"/>
      <c r="H2222" s="586"/>
      <c r="I2222" s="573"/>
      <c r="J2222" s="574"/>
      <c r="K2222" s="574"/>
      <c r="L2222" s="574"/>
      <c r="M2222" s="575"/>
      <c r="N2222" s="575"/>
      <c r="O2222" s="576"/>
      <c r="P2222" s="576"/>
      <c r="Q2222" s="576"/>
      <c r="R2222" s="576"/>
      <c r="S2222" s="575"/>
      <c r="T2222" s="575"/>
      <c r="U2222" s="575"/>
      <c r="V2222" s="575"/>
      <c r="W2222" s="575"/>
      <c r="X2222" s="575"/>
      <c r="Y2222" s="577"/>
      <c r="Z2222" s="578"/>
      <c r="AA2222" s="579"/>
      <c r="AC2222" s="581"/>
      <c r="AD2222" s="581"/>
      <c r="AE2222" s="584"/>
      <c r="AF2222" s="584"/>
      <c r="AG2222" s="584"/>
      <c r="AH2222" s="584"/>
      <c r="AI2222" s="584"/>
      <c r="AJ2222" s="584"/>
      <c r="AK2222" s="584"/>
      <c r="AL2222" s="584"/>
      <c r="AM2222" s="584"/>
      <c r="AN2222" s="584"/>
      <c r="AO2222" s="584"/>
      <c r="AP2222" s="584"/>
      <c r="AQ2222" s="584"/>
      <c r="AR2222" s="584"/>
    </row>
    <row r="2223" ht="15.75" customHeight="1">
      <c r="A2223" s="570"/>
      <c r="B2223" s="7"/>
      <c r="C2223" s="585"/>
      <c r="D2223" s="572"/>
      <c r="E2223" s="575"/>
      <c r="F2223" s="575"/>
      <c r="G2223" s="579"/>
      <c r="H2223" s="586"/>
      <c r="I2223" s="573"/>
      <c r="J2223" s="574"/>
      <c r="K2223" s="574"/>
      <c r="L2223" s="574"/>
      <c r="M2223" s="575"/>
      <c r="N2223" s="575"/>
      <c r="O2223" s="576"/>
      <c r="P2223" s="576"/>
      <c r="Q2223" s="576"/>
      <c r="R2223" s="576"/>
      <c r="S2223" s="575"/>
      <c r="T2223" s="575"/>
      <c r="U2223" s="575"/>
      <c r="V2223" s="575"/>
      <c r="W2223" s="575"/>
      <c r="X2223" s="575"/>
      <c r="Y2223" s="577"/>
      <c r="Z2223" s="578"/>
      <c r="AA2223" s="579"/>
      <c r="AC2223" s="581"/>
      <c r="AD2223" s="581"/>
      <c r="AE2223" s="584"/>
      <c r="AF2223" s="584"/>
      <c r="AG2223" s="584"/>
      <c r="AH2223" s="584"/>
      <c r="AI2223" s="584"/>
      <c r="AJ2223" s="584"/>
      <c r="AK2223" s="584"/>
      <c r="AL2223" s="584"/>
      <c r="AM2223" s="584"/>
      <c r="AN2223" s="584"/>
      <c r="AO2223" s="584"/>
      <c r="AP2223" s="584"/>
      <c r="AQ2223" s="584"/>
      <c r="AR2223" s="584"/>
    </row>
    <row r="2224" ht="15.75" customHeight="1">
      <c r="A2224" s="570"/>
      <c r="B2224" s="7"/>
      <c r="C2224" s="585"/>
      <c r="D2224" s="572"/>
      <c r="E2224" s="575"/>
      <c r="F2224" s="575"/>
      <c r="G2224" s="579"/>
      <c r="H2224" s="586"/>
      <c r="I2224" s="573"/>
      <c r="J2224" s="574"/>
      <c r="K2224" s="574"/>
      <c r="L2224" s="574"/>
      <c r="M2224" s="575"/>
      <c r="N2224" s="575"/>
      <c r="O2224" s="576"/>
      <c r="P2224" s="576"/>
      <c r="Q2224" s="576"/>
      <c r="R2224" s="576"/>
      <c r="S2224" s="575"/>
      <c r="T2224" s="575"/>
      <c r="U2224" s="575"/>
      <c r="V2224" s="575"/>
      <c r="W2224" s="575"/>
      <c r="X2224" s="575"/>
      <c r="Y2224" s="577"/>
      <c r="Z2224" s="578"/>
      <c r="AA2224" s="579"/>
      <c r="AC2224" s="581"/>
      <c r="AD2224" s="581"/>
      <c r="AE2224" s="584"/>
      <c r="AF2224" s="584"/>
      <c r="AG2224" s="584"/>
      <c r="AH2224" s="584"/>
      <c r="AI2224" s="584"/>
      <c r="AJ2224" s="584"/>
      <c r="AK2224" s="584"/>
      <c r="AL2224" s="584"/>
      <c r="AM2224" s="584"/>
      <c r="AN2224" s="584"/>
      <c r="AO2224" s="584"/>
      <c r="AP2224" s="584"/>
      <c r="AQ2224" s="584"/>
      <c r="AR2224" s="584"/>
    </row>
    <row r="2225" ht="15.75" customHeight="1">
      <c r="A2225" s="570"/>
      <c r="B2225" s="7"/>
      <c r="C2225" s="585"/>
      <c r="D2225" s="572"/>
      <c r="E2225" s="575"/>
      <c r="F2225" s="575"/>
      <c r="G2225" s="579"/>
      <c r="H2225" s="586"/>
      <c r="I2225" s="573"/>
      <c r="J2225" s="574"/>
      <c r="K2225" s="574"/>
      <c r="L2225" s="574"/>
      <c r="M2225" s="575"/>
      <c r="N2225" s="575"/>
      <c r="O2225" s="576"/>
      <c r="P2225" s="576"/>
      <c r="Q2225" s="576"/>
      <c r="R2225" s="576"/>
      <c r="S2225" s="575"/>
      <c r="T2225" s="575"/>
      <c r="U2225" s="575"/>
      <c r="V2225" s="575"/>
      <c r="W2225" s="575"/>
      <c r="X2225" s="575"/>
      <c r="Y2225" s="577"/>
      <c r="Z2225" s="578"/>
      <c r="AA2225" s="579"/>
      <c r="AC2225" s="581"/>
      <c r="AD2225" s="581"/>
      <c r="AE2225" s="584"/>
      <c r="AF2225" s="584"/>
      <c r="AG2225" s="584"/>
      <c r="AH2225" s="584"/>
      <c r="AI2225" s="584"/>
      <c r="AJ2225" s="584"/>
      <c r="AK2225" s="584"/>
      <c r="AL2225" s="584"/>
      <c r="AM2225" s="584"/>
      <c r="AN2225" s="584"/>
      <c r="AO2225" s="584"/>
      <c r="AP2225" s="584"/>
      <c r="AQ2225" s="584"/>
      <c r="AR2225" s="584"/>
    </row>
    <row r="2226" ht="15.75" customHeight="1">
      <c r="A2226" s="570"/>
      <c r="B2226" s="7"/>
      <c r="C2226" s="585"/>
      <c r="D2226" s="572"/>
      <c r="E2226" s="575"/>
      <c r="F2226" s="575"/>
      <c r="G2226" s="579"/>
      <c r="H2226" s="586"/>
      <c r="I2226" s="573"/>
      <c r="J2226" s="574"/>
      <c r="K2226" s="574"/>
      <c r="L2226" s="574"/>
      <c r="M2226" s="575"/>
      <c r="N2226" s="575"/>
      <c r="O2226" s="576"/>
      <c r="P2226" s="576"/>
      <c r="Q2226" s="576"/>
      <c r="R2226" s="576"/>
      <c r="S2226" s="575"/>
      <c r="T2226" s="575"/>
      <c r="U2226" s="575"/>
      <c r="V2226" s="575"/>
      <c r="W2226" s="575"/>
      <c r="X2226" s="575"/>
      <c r="Y2226" s="577"/>
      <c r="Z2226" s="578"/>
      <c r="AA2226" s="579"/>
      <c r="AC2226" s="581"/>
      <c r="AD2226" s="581"/>
      <c r="AE2226" s="584"/>
      <c r="AF2226" s="584"/>
      <c r="AG2226" s="584"/>
      <c r="AH2226" s="584"/>
      <c r="AI2226" s="584"/>
      <c r="AJ2226" s="584"/>
      <c r="AK2226" s="584"/>
      <c r="AL2226" s="584"/>
      <c r="AM2226" s="584"/>
      <c r="AN2226" s="584"/>
      <c r="AO2226" s="584"/>
      <c r="AP2226" s="584"/>
      <c r="AQ2226" s="584"/>
      <c r="AR2226" s="584"/>
    </row>
    <row r="2227" ht="15.75" customHeight="1">
      <c r="A2227" s="570"/>
      <c r="B2227" s="7"/>
      <c r="C2227" s="585"/>
      <c r="D2227" s="572"/>
      <c r="E2227" s="575"/>
      <c r="F2227" s="575"/>
      <c r="G2227" s="579"/>
      <c r="H2227" s="586"/>
      <c r="I2227" s="573"/>
      <c r="J2227" s="574"/>
      <c r="K2227" s="574"/>
      <c r="L2227" s="574"/>
      <c r="M2227" s="575"/>
      <c r="N2227" s="575"/>
      <c r="O2227" s="576"/>
      <c r="P2227" s="576"/>
      <c r="Q2227" s="576"/>
      <c r="R2227" s="576"/>
      <c r="S2227" s="575"/>
      <c r="T2227" s="575"/>
      <c r="U2227" s="575"/>
      <c r="V2227" s="575"/>
      <c r="W2227" s="575"/>
      <c r="X2227" s="575"/>
      <c r="Y2227" s="577"/>
      <c r="Z2227" s="578"/>
      <c r="AA2227" s="579"/>
      <c r="AC2227" s="581"/>
      <c r="AD2227" s="581"/>
      <c r="AE2227" s="584"/>
      <c r="AF2227" s="584"/>
      <c r="AG2227" s="584"/>
      <c r="AH2227" s="584"/>
      <c r="AI2227" s="584"/>
      <c r="AJ2227" s="584"/>
      <c r="AK2227" s="584"/>
      <c r="AL2227" s="584"/>
      <c r="AM2227" s="584"/>
      <c r="AN2227" s="584"/>
      <c r="AO2227" s="584"/>
      <c r="AP2227" s="584"/>
      <c r="AQ2227" s="584"/>
      <c r="AR2227" s="584"/>
    </row>
    <row r="2228" ht="15.75" customHeight="1">
      <c r="A2228" s="570"/>
      <c r="B2228" s="7"/>
      <c r="C2228" s="585"/>
      <c r="D2228" s="572"/>
      <c r="E2228" s="575"/>
      <c r="F2228" s="575"/>
      <c r="G2228" s="579"/>
      <c r="H2228" s="586"/>
      <c r="I2228" s="573"/>
      <c r="J2228" s="574"/>
      <c r="K2228" s="574"/>
      <c r="L2228" s="574"/>
      <c r="M2228" s="575"/>
      <c r="N2228" s="575"/>
      <c r="O2228" s="576"/>
      <c r="P2228" s="576"/>
      <c r="Q2228" s="576"/>
      <c r="R2228" s="576"/>
      <c r="S2228" s="575"/>
      <c r="T2228" s="575"/>
      <c r="U2228" s="575"/>
      <c r="V2228" s="575"/>
      <c r="W2228" s="575"/>
      <c r="X2228" s="575"/>
      <c r="Y2228" s="577"/>
      <c r="Z2228" s="578"/>
      <c r="AA2228" s="579"/>
      <c r="AC2228" s="581"/>
      <c r="AD2228" s="581"/>
      <c r="AE2228" s="584"/>
      <c r="AF2228" s="584"/>
      <c r="AG2228" s="584"/>
      <c r="AH2228" s="584"/>
      <c r="AI2228" s="584"/>
      <c r="AJ2228" s="584"/>
      <c r="AK2228" s="584"/>
      <c r="AL2228" s="584"/>
      <c r="AM2228" s="584"/>
      <c r="AN2228" s="584"/>
      <c r="AO2228" s="584"/>
      <c r="AP2228" s="584"/>
      <c r="AQ2228" s="584"/>
      <c r="AR2228" s="584"/>
    </row>
    <row r="2229" ht="15.75" customHeight="1">
      <c r="A2229" s="570"/>
      <c r="B2229" s="7"/>
      <c r="C2229" s="585"/>
      <c r="D2229" s="572"/>
      <c r="E2229" s="575"/>
      <c r="F2229" s="575"/>
      <c r="G2229" s="579"/>
      <c r="H2229" s="586"/>
      <c r="I2229" s="573"/>
      <c r="J2229" s="574"/>
      <c r="K2229" s="574"/>
      <c r="L2229" s="574"/>
      <c r="M2229" s="575"/>
      <c r="N2229" s="575"/>
      <c r="O2229" s="576"/>
      <c r="P2229" s="576"/>
      <c r="Q2229" s="576"/>
      <c r="R2229" s="576"/>
      <c r="S2229" s="575"/>
      <c r="T2229" s="575"/>
      <c r="U2229" s="575"/>
      <c r="V2229" s="575"/>
      <c r="W2229" s="575"/>
      <c r="X2229" s="575"/>
      <c r="Y2229" s="577"/>
      <c r="Z2229" s="578"/>
      <c r="AA2229" s="579"/>
      <c r="AC2229" s="581"/>
      <c r="AD2229" s="581"/>
      <c r="AE2229" s="584"/>
      <c r="AF2229" s="584"/>
      <c r="AG2229" s="584"/>
      <c r="AH2229" s="584"/>
      <c r="AI2229" s="584"/>
      <c r="AJ2229" s="584"/>
      <c r="AK2229" s="584"/>
      <c r="AL2229" s="584"/>
      <c r="AM2229" s="584"/>
      <c r="AN2229" s="584"/>
      <c r="AO2229" s="584"/>
      <c r="AP2229" s="584"/>
      <c r="AQ2229" s="584"/>
      <c r="AR2229" s="584"/>
    </row>
    <row r="2230" ht="15.75" customHeight="1">
      <c r="A2230" s="570"/>
      <c r="B2230" s="7"/>
      <c r="C2230" s="585"/>
      <c r="D2230" s="572"/>
      <c r="E2230" s="575"/>
      <c r="F2230" s="575"/>
      <c r="G2230" s="579"/>
      <c r="H2230" s="586"/>
      <c r="I2230" s="573"/>
      <c r="J2230" s="574"/>
      <c r="K2230" s="574"/>
      <c r="L2230" s="574"/>
      <c r="M2230" s="575"/>
      <c r="N2230" s="575"/>
      <c r="O2230" s="576"/>
      <c r="P2230" s="576"/>
      <c r="Q2230" s="576"/>
      <c r="R2230" s="576"/>
      <c r="S2230" s="575"/>
      <c r="T2230" s="575"/>
      <c r="U2230" s="575"/>
      <c r="V2230" s="575"/>
      <c r="W2230" s="575"/>
      <c r="X2230" s="575"/>
      <c r="Y2230" s="577"/>
      <c r="Z2230" s="578"/>
      <c r="AA2230" s="579"/>
      <c r="AC2230" s="581"/>
      <c r="AD2230" s="581"/>
      <c r="AE2230" s="584"/>
      <c r="AF2230" s="584"/>
      <c r="AG2230" s="584"/>
      <c r="AH2230" s="584"/>
      <c r="AI2230" s="584"/>
      <c r="AJ2230" s="584"/>
      <c r="AK2230" s="584"/>
      <c r="AL2230" s="584"/>
      <c r="AM2230" s="584"/>
      <c r="AN2230" s="584"/>
      <c r="AO2230" s="584"/>
      <c r="AP2230" s="584"/>
      <c r="AQ2230" s="584"/>
      <c r="AR2230" s="584"/>
    </row>
    <row r="2231" ht="15.75" customHeight="1">
      <c r="A2231" s="570"/>
      <c r="B2231" s="7"/>
      <c r="C2231" s="585"/>
      <c r="D2231" s="572"/>
      <c r="E2231" s="575"/>
      <c r="F2231" s="575"/>
      <c r="G2231" s="579"/>
      <c r="H2231" s="586"/>
      <c r="I2231" s="573"/>
      <c r="J2231" s="574"/>
      <c r="K2231" s="574"/>
      <c r="L2231" s="574"/>
      <c r="M2231" s="575"/>
      <c r="N2231" s="575"/>
      <c r="O2231" s="576"/>
      <c r="P2231" s="576"/>
      <c r="Q2231" s="576"/>
      <c r="R2231" s="576"/>
      <c r="S2231" s="575"/>
      <c r="T2231" s="575"/>
      <c r="U2231" s="575"/>
      <c r="V2231" s="575"/>
      <c r="W2231" s="575"/>
      <c r="X2231" s="575"/>
      <c r="Y2231" s="577"/>
      <c r="Z2231" s="578"/>
      <c r="AA2231" s="579"/>
      <c r="AC2231" s="581"/>
      <c r="AD2231" s="581"/>
      <c r="AE2231" s="584"/>
      <c r="AF2231" s="584"/>
      <c r="AG2231" s="584"/>
      <c r="AH2231" s="584"/>
      <c r="AI2231" s="584"/>
      <c r="AJ2231" s="584"/>
      <c r="AK2231" s="584"/>
      <c r="AL2231" s="584"/>
      <c r="AM2231" s="584"/>
      <c r="AN2231" s="584"/>
      <c r="AO2231" s="584"/>
      <c r="AP2231" s="584"/>
      <c r="AQ2231" s="584"/>
      <c r="AR2231" s="584"/>
    </row>
    <row r="2232" ht="15.75" customHeight="1">
      <c r="A2232" s="570"/>
      <c r="B2232" s="7"/>
      <c r="C2232" s="585"/>
      <c r="D2232" s="572"/>
      <c r="E2232" s="575"/>
      <c r="F2232" s="575"/>
      <c r="G2232" s="579"/>
      <c r="H2232" s="586"/>
      <c r="I2232" s="573"/>
      <c r="J2232" s="574"/>
      <c r="K2232" s="574"/>
      <c r="L2232" s="574"/>
      <c r="M2232" s="575"/>
      <c r="N2232" s="575"/>
      <c r="O2232" s="576"/>
      <c r="P2232" s="576"/>
      <c r="Q2232" s="576"/>
      <c r="R2232" s="576"/>
      <c r="S2232" s="575"/>
      <c r="T2232" s="575"/>
      <c r="U2232" s="575"/>
      <c r="V2232" s="575"/>
      <c r="W2232" s="575"/>
      <c r="X2232" s="575"/>
      <c r="Y2232" s="577"/>
      <c r="Z2232" s="578"/>
      <c r="AA2232" s="579"/>
      <c r="AC2232" s="581"/>
      <c r="AD2232" s="581"/>
      <c r="AE2232" s="584"/>
      <c r="AF2232" s="584"/>
      <c r="AG2232" s="584"/>
      <c r="AH2232" s="584"/>
      <c r="AI2232" s="584"/>
      <c r="AJ2232" s="584"/>
      <c r="AK2232" s="584"/>
      <c r="AL2232" s="584"/>
      <c r="AM2232" s="584"/>
      <c r="AN2232" s="584"/>
      <c r="AO2232" s="584"/>
      <c r="AP2232" s="584"/>
      <c r="AQ2232" s="584"/>
      <c r="AR2232" s="584"/>
    </row>
    <row r="2233" ht="15.75" customHeight="1">
      <c r="A2233" s="570"/>
      <c r="B2233" s="7"/>
      <c r="C2233" s="585"/>
      <c r="D2233" s="572"/>
      <c r="E2233" s="575"/>
      <c r="F2233" s="575"/>
      <c r="G2233" s="579"/>
      <c r="H2233" s="586"/>
      <c r="I2233" s="573"/>
      <c r="J2233" s="574"/>
      <c r="K2233" s="574"/>
      <c r="L2233" s="574"/>
      <c r="M2233" s="575"/>
      <c r="N2233" s="575"/>
      <c r="O2233" s="576"/>
      <c r="P2233" s="576"/>
      <c r="Q2233" s="576"/>
      <c r="R2233" s="576"/>
      <c r="S2233" s="575"/>
      <c r="T2233" s="575"/>
      <c r="U2233" s="575"/>
      <c r="V2233" s="575"/>
      <c r="W2233" s="575"/>
      <c r="X2233" s="575"/>
      <c r="Y2233" s="577"/>
      <c r="Z2233" s="578"/>
      <c r="AA2233" s="579"/>
      <c r="AC2233" s="581"/>
      <c r="AD2233" s="581"/>
      <c r="AE2233" s="584"/>
      <c r="AF2233" s="584"/>
      <c r="AG2233" s="584"/>
      <c r="AH2233" s="584"/>
      <c r="AI2233" s="584"/>
      <c r="AJ2233" s="584"/>
      <c r="AK2233" s="584"/>
      <c r="AL2233" s="584"/>
      <c r="AM2233" s="584"/>
      <c r="AN2233" s="584"/>
      <c r="AO2233" s="584"/>
      <c r="AP2233" s="584"/>
      <c r="AQ2233" s="584"/>
      <c r="AR2233" s="584"/>
    </row>
    <row r="2234" ht="15.75" customHeight="1">
      <c r="A2234" s="570"/>
      <c r="B2234" s="7"/>
      <c r="C2234" s="585"/>
      <c r="D2234" s="572"/>
      <c r="E2234" s="575"/>
      <c r="F2234" s="575"/>
      <c r="G2234" s="579"/>
      <c r="H2234" s="586"/>
      <c r="I2234" s="573"/>
      <c r="J2234" s="574"/>
      <c r="K2234" s="574"/>
      <c r="L2234" s="574"/>
      <c r="M2234" s="575"/>
      <c r="N2234" s="575"/>
      <c r="O2234" s="576"/>
      <c r="P2234" s="576"/>
      <c r="Q2234" s="576"/>
      <c r="R2234" s="576"/>
      <c r="S2234" s="575"/>
      <c r="T2234" s="575"/>
      <c r="U2234" s="575"/>
      <c r="V2234" s="575"/>
      <c r="W2234" s="575"/>
      <c r="X2234" s="575"/>
      <c r="Y2234" s="577"/>
      <c r="Z2234" s="578"/>
      <c r="AA2234" s="579"/>
      <c r="AC2234" s="581"/>
      <c r="AD2234" s="581"/>
      <c r="AE2234" s="584"/>
      <c r="AF2234" s="584"/>
      <c r="AG2234" s="584"/>
      <c r="AH2234" s="584"/>
      <c r="AI2234" s="584"/>
      <c r="AJ2234" s="584"/>
      <c r="AK2234" s="584"/>
      <c r="AL2234" s="584"/>
      <c r="AM2234" s="584"/>
      <c r="AN2234" s="584"/>
      <c r="AO2234" s="584"/>
      <c r="AP2234" s="584"/>
      <c r="AQ2234" s="584"/>
      <c r="AR2234" s="584"/>
    </row>
    <row r="2235" ht="15.75" customHeight="1">
      <c r="A2235" s="570"/>
      <c r="B2235" s="7"/>
      <c r="C2235" s="585"/>
      <c r="D2235" s="572"/>
      <c r="E2235" s="575"/>
      <c r="F2235" s="575"/>
      <c r="G2235" s="579"/>
      <c r="H2235" s="586"/>
      <c r="I2235" s="573"/>
      <c r="J2235" s="574"/>
      <c r="K2235" s="574"/>
      <c r="L2235" s="574"/>
      <c r="M2235" s="575"/>
      <c r="N2235" s="575"/>
      <c r="O2235" s="576"/>
      <c r="P2235" s="576"/>
      <c r="Q2235" s="576"/>
      <c r="R2235" s="576"/>
      <c r="S2235" s="575"/>
      <c r="T2235" s="575"/>
      <c r="U2235" s="575"/>
      <c r="V2235" s="575"/>
      <c r="W2235" s="575"/>
      <c r="X2235" s="575"/>
      <c r="Y2235" s="577"/>
      <c r="Z2235" s="578"/>
      <c r="AA2235" s="579"/>
      <c r="AC2235" s="581"/>
      <c r="AD2235" s="581"/>
      <c r="AE2235" s="584"/>
      <c r="AF2235" s="584"/>
      <c r="AG2235" s="584"/>
      <c r="AH2235" s="584"/>
      <c r="AI2235" s="584"/>
      <c r="AJ2235" s="584"/>
      <c r="AK2235" s="584"/>
      <c r="AL2235" s="584"/>
      <c r="AM2235" s="584"/>
      <c r="AN2235" s="584"/>
      <c r="AO2235" s="584"/>
      <c r="AP2235" s="584"/>
      <c r="AQ2235" s="584"/>
      <c r="AR2235" s="584"/>
    </row>
    <row r="2236" ht="15.75" customHeight="1">
      <c r="A2236" s="570"/>
      <c r="B2236" s="7"/>
      <c r="C2236" s="585"/>
      <c r="D2236" s="572"/>
      <c r="E2236" s="575"/>
      <c r="F2236" s="575"/>
      <c r="G2236" s="579"/>
      <c r="H2236" s="586"/>
      <c r="I2236" s="573"/>
      <c r="J2236" s="574"/>
      <c r="K2236" s="574"/>
      <c r="L2236" s="574"/>
      <c r="M2236" s="575"/>
      <c r="N2236" s="575"/>
      <c r="O2236" s="576"/>
      <c r="P2236" s="576"/>
      <c r="Q2236" s="576"/>
      <c r="R2236" s="576"/>
      <c r="S2236" s="575"/>
      <c r="T2236" s="575"/>
      <c r="U2236" s="575"/>
      <c r="V2236" s="575"/>
      <c r="W2236" s="575"/>
      <c r="X2236" s="575"/>
      <c r="Y2236" s="577"/>
      <c r="Z2236" s="578"/>
      <c r="AA2236" s="579"/>
      <c r="AC2236" s="581"/>
      <c r="AD2236" s="581"/>
      <c r="AE2236" s="584"/>
      <c r="AF2236" s="584"/>
      <c r="AG2236" s="584"/>
      <c r="AH2236" s="584"/>
      <c r="AI2236" s="584"/>
      <c r="AJ2236" s="584"/>
      <c r="AK2236" s="584"/>
      <c r="AL2236" s="584"/>
      <c r="AM2236" s="584"/>
      <c r="AN2236" s="584"/>
      <c r="AO2236" s="584"/>
      <c r="AP2236" s="584"/>
      <c r="AQ2236" s="584"/>
      <c r="AR2236" s="584"/>
    </row>
    <row r="2237" ht="15.75" customHeight="1">
      <c r="A2237" s="570"/>
      <c r="B2237" s="7"/>
      <c r="C2237" s="585"/>
      <c r="D2237" s="572"/>
      <c r="E2237" s="575"/>
      <c r="F2237" s="575"/>
      <c r="G2237" s="579"/>
      <c r="H2237" s="586"/>
      <c r="I2237" s="573"/>
      <c r="J2237" s="574"/>
      <c r="K2237" s="574"/>
      <c r="L2237" s="574"/>
      <c r="M2237" s="575"/>
      <c r="N2237" s="575"/>
      <c r="O2237" s="576"/>
      <c r="P2237" s="576"/>
      <c r="Q2237" s="576"/>
      <c r="R2237" s="576"/>
      <c r="S2237" s="575"/>
      <c r="T2237" s="575"/>
      <c r="U2237" s="575"/>
      <c r="V2237" s="575"/>
      <c r="W2237" s="575"/>
      <c r="X2237" s="575"/>
      <c r="Y2237" s="577"/>
      <c r="Z2237" s="578"/>
      <c r="AA2237" s="579"/>
      <c r="AC2237" s="581"/>
      <c r="AD2237" s="581"/>
      <c r="AE2237" s="584"/>
      <c r="AF2237" s="584"/>
      <c r="AG2237" s="584"/>
      <c r="AH2237" s="584"/>
      <c r="AI2237" s="584"/>
      <c r="AJ2237" s="584"/>
      <c r="AK2237" s="584"/>
      <c r="AL2237" s="584"/>
      <c r="AM2237" s="584"/>
      <c r="AN2237" s="584"/>
      <c r="AO2237" s="584"/>
      <c r="AP2237" s="584"/>
      <c r="AQ2237" s="584"/>
      <c r="AR2237" s="584"/>
    </row>
    <row r="2238" ht="15.75" customHeight="1">
      <c r="A2238" s="570"/>
      <c r="B2238" s="7"/>
      <c r="C2238" s="585"/>
      <c r="D2238" s="572"/>
      <c r="E2238" s="575"/>
      <c r="F2238" s="575"/>
      <c r="G2238" s="579"/>
      <c r="H2238" s="586"/>
      <c r="I2238" s="573"/>
      <c r="J2238" s="574"/>
      <c r="K2238" s="574"/>
      <c r="L2238" s="574"/>
      <c r="M2238" s="575"/>
      <c r="N2238" s="575"/>
      <c r="O2238" s="576"/>
      <c r="P2238" s="576"/>
      <c r="Q2238" s="576"/>
      <c r="R2238" s="576"/>
      <c r="S2238" s="575"/>
      <c r="T2238" s="575"/>
      <c r="U2238" s="575"/>
      <c r="V2238" s="575"/>
      <c r="W2238" s="575"/>
      <c r="X2238" s="575"/>
      <c r="Y2238" s="577"/>
      <c r="Z2238" s="578"/>
      <c r="AA2238" s="579"/>
      <c r="AC2238" s="581"/>
      <c r="AD2238" s="581"/>
      <c r="AE2238" s="584"/>
      <c r="AF2238" s="584"/>
      <c r="AG2238" s="584"/>
      <c r="AH2238" s="584"/>
      <c r="AI2238" s="584"/>
      <c r="AJ2238" s="584"/>
      <c r="AK2238" s="584"/>
      <c r="AL2238" s="584"/>
      <c r="AM2238" s="584"/>
      <c r="AN2238" s="584"/>
      <c r="AO2238" s="584"/>
      <c r="AP2238" s="584"/>
      <c r="AQ2238" s="584"/>
      <c r="AR2238" s="584"/>
    </row>
    <row r="2239" ht="15.75" customHeight="1">
      <c r="A2239" s="570"/>
      <c r="B2239" s="7"/>
      <c r="C2239" s="585"/>
      <c r="D2239" s="572"/>
      <c r="E2239" s="575"/>
      <c r="F2239" s="575"/>
      <c r="G2239" s="579"/>
      <c r="H2239" s="586"/>
      <c r="I2239" s="573"/>
      <c r="J2239" s="574"/>
      <c r="K2239" s="574"/>
      <c r="L2239" s="574"/>
      <c r="M2239" s="575"/>
      <c r="N2239" s="575"/>
      <c r="O2239" s="576"/>
      <c r="P2239" s="576"/>
      <c r="Q2239" s="576"/>
      <c r="R2239" s="576"/>
      <c r="S2239" s="575"/>
      <c r="T2239" s="575"/>
      <c r="U2239" s="575"/>
      <c r="V2239" s="575"/>
      <c r="W2239" s="575"/>
      <c r="X2239" s="575"/>
      <c r="Y2239" s="577"/>
      <c r="Z2239" s="578"/>
      <c r="AA2239" s="579"/>
      <c r="AC2239" s="581"/>
      <c r="AD2239" s="581"/>
      <c r="AE2239" s="584"/>
      <c r="AF2239" s="584"/>
      <c r="AG2239" s="584"/>
      <c r="AH2239" s="584"/>
      <c r="AI2239" s="584"/>
      <c r="AJ2239" s="584"/>
      <c r="AK2239" s="584"/>
      <c r="AL2239" s="584"/>
      <c r="AM2239" s="584"/>
      <c r="AN2239" s="584"/>
      <c r="AO2239" s="584"/>
      <c r="AP2239" s="584"/>
      <c r="AQ2239" s="584"/>
      <c r="AR2239" s="584"/>
    </row>
    <row r="2240" ht="15.75" customHeight="1">
      <c r="A2240" s="570"/>
      <c r="B2240" s="7"/>
      <c r="C2240" s="585"/>
      <c r="D2240" s="572"/>
      <c r="E2240" s="575"/>
      <c r="F2240" s="575"/>
      <c r="G2240" s="579"/>
      <c r="H2240" s="586"/>
      <c r="I2240" s="573"/>
      <c r="J2240" s="574"/>
      <c r="K2240" s="574"/>
      <c r="L2240" s="574"/>
      <c r="M2240" s="575"/>
      <c r="N2240" s="575"/>
      <c r="O2240" s="576"/>
      <c r="P2240" s="576"/>
      <c r="Q2240" s="576"/>
      <c r="R2240" s="576"/>
      <c r="S2240" s="575"/>
      <c r="T2240" s="575"/>
      <c r="U2240" s="575"/>
      <c r="V2240" s="575"/>
      <c r="W2240" s="575"/>
      <c r="X2240" s="575"/>
      <c r="Y2240" s="577"/>
      <c r="Z2240" s="578"/>
      <c r="AA2240" s="579"/>
      <c r="AC2240" s="581"/>
      <c r="AD2240" s="581"/>
      <c r="AE2240" s="584"/>
      <c r="AF2240" s="584"/>
      <c r="AG2240" s="584"/>
      <c r="AH2240" s="584"/>
      <c r="AI2240" s="584"/>
      <c r="AJ2240" s="584"/>
      <c r="AK2240" s="584"/>
      <c r="AL2240" s="584"/>
      <c r="AM2240" s="584"/>
      <c r="AN2240" s="584"/>
      <c r="AO2240" s="584"/>
      <c r="AP2240" s="584"/>
      <c r="AQ2240" s="584"/>
      <c r="AR2240" s="584"/>
    </row>
    <row r="2241" ht="15.75" customHeight="1">
      <c r="A2241" s="570"/>
      <c r="B2241" s="7"/>
      <c r="C2241" s="585"/>
      <c r="D2241" s="572"/>
      <c r="E2241" s="575"/>
      <c r="F2241" s="575"/>
      <c r="G2241" s="579"/>
      <c r="H2241" s="586"/>
      <c r="I2241" s="573"/>
      <c r="J2241" s="574"/>
      <c r="K2241" s="574"/>
      <c r="L2241" s="574"/>
      <c r="M2241" s="575"/>
      <c r="N2241" s="575"/>
      <c r="O2241" s="576"/>
      <c r="P2241" s="576"/>
      <c r="Q2241" s="576"/>
      <c r="R2241" s="576"/>
      <c r="S2241" s="575"/>
      <c r="T2241" s="575"/>
      <c r="U2241" s="575"/>
      <c r="V2241" s="575"/>
      <c r="W2241" s="575"/>
      <c r="X2241" s="575"/>
      <c r="Y2241" s="577"/>
      <c r="Z2241" s="578"/>
      <c r="AA2241" s="579"/>
      <c r="AC2241" s="581"/>
      <c r="AD2241" s="581"/>
      <c r="AE2241" s="584"/>
      <c r="AF2241" s="584"/>
      <c r="AG2241" s="584"/>
      <c r="AH2241" s="584"/>
      <c r="AI2241" s="584"/>
      <c r="AJ2241" s="584"/>
      <c r="AK2241" s="584"/>
      <c r="AL2241" s="584"/>
      <c r="AM2241" s="584"/>
      <c r="AN2241" s="584"/>
      <c r="AO2241" s="584"/>
      <c r="AP2241" s="584"/>
      <c r="AQ2241" s="584"/>
      <c r="AR2241" s="584"/>
    </row>
    <row r="2242" ht="15.75" customHeight="1">
      <c r="A2242" s="570"/>
      <c r="B2242" s="7"/>
      <c r="C2242" s="585"/>
      <c r="D2242" s="572"/>
      <c r="E2242" s="575"/>
      <c r="F2242" s="575"/>
      <c r="G2242" s="579"/>
      <c r="H2242" s="586"/>
      <c r="I2242" s="573"/>
      <c r="J2242" s="574"/>
      <c r="K2242" s="574"/>
      <c r="L2242" s="574"/>
      <c r="M2242" s="575"/>
      <c r="N2242" s="575"/>
      <c r="O2242" s="576"/>
      <c r="P2242" s="576"/>
      <c r="Q2242" s="576"/>
      <c r="R2242" s="576"/>
      <c r="S2242" s="575"/>
      <c r="T2242" s="575"/>
      <c r="U2242" s="575"/>
      <c r="V2242" s="575"/>
      <c r="W2242" s="575"/>
      <c r="X2242" s="575"/>
      <c r="Y2242" s="577"/>
      <c r="Z2242" s="578"/>
      <c r="AA2242" s="579"/>
      <c r="AC2242" s="581"/>
      <c r="AD2242" s="581"/>
      <c r="AE2242" s="584"/>
      <c r="AF2242" s="584"/>
      <c r="AG2242" s="584"/>
      <c r="AH2242" s="584"/>
      <c r="AI2242" s="584"/>
      <c r="AJ2242" s="584"/>
      <c r="AK2242" s="584"/>
      <c r="AL2242" s="584"/>
      <c r="AM2242" s="584"/>
      <c r="AN2242" s="584"/>
      <c r="AO2242" s="584"/>
      <c r="AP2242" s="584"/>
      <c r="AQ2242" s="584"/>
      <c r="AR2242" s="584"/>
    </row>
    <row r="2243" ht="15.75" customHeight="1">
      <c r="A2243" s="570"/>
      <c r="B2243" s="7"/>
      <c r="C2243" s="585"/>
      <c r="D2243" s="572"/>
      <c r="E2243" s="575"/>
      <c r="F2243" s="575"/>
      <c r="G2243" s="579"/>
      <c r="H2243" s="586"/>
      <c r="I2243" s="573"/>
      <c r="J2243" s="574"/>
      <c r="K2243" s="574"/>
      <c r="L2243" s="574"/>
      <c r="M2243" s="575"/>
      <c r="N2243" s="575"/>
      <c r="O2243" s="576"/>
      <c r="P2243" s="576"/>
      <c r="Q2243" s="576"/>
      <c r="R2243" s="576"/>
      <c r="S2243" s="575"/>
      <c r="T2243" s="575"/>
      <c r="U2243" s="575"/>
      <c r="V2243" s="575"/>
      <c r="W2243" s="575"/>
      <c r="X2243" s="575"/>
      <c r="Y2243" s="577"/>
      <c r="Z2243" s="578"/>
      <c r="AA2243" s="579"/>
      <c r="AC2243" s="581"/>
      <c r="AD2243" s="581"/>
      <c r="AE2243" s="584"/>
      <c r="AF2243" s="584"/>
      <c r="AG2243" s="584"/>
      <c r="AH2243" s="584"/>
      <c r="AI2243" s="584"/>
      <c r="AJ2243" s="584"/>
      <c r="AK2243" s="584"/>
      <c r="AL2243" s="584"/>
      <c r="AM2243" s="584"/>
      <c r="AN2243" s="584"/>
      <c r="AO2243" s="584"/>
      <c r="AP2243" s="584"/>
      <c r="AQ2243" s="584"/>
      <c r="AR2243" s="584"/>
    </row>
    <row r="2244" ht="15.75" customHeight="1">
      <c r="A2244" s="570"/>
      <c r="B2244" s="7"/>
      <c r="C2244" s="585"/>
      <c r="D2244" s="572"/>
      <c r="E2244" s="575"/>
      <c r="F2244" s="575"/>
      <c r="G2244" s="579"/>
      <c r="H2244" s="586"/>
      <c r="I2244" s="573"/>
      <c r="J2244" s="574"/>
      <c r="K2244" s="574"/>
      <c r="L2244" s="574"/>
      <c r="M2244" s="575"/>
      <c r="N2244" s="575"/>
      <c r="O2244" s="576"/>
      <c r="P2244" s="576"/>
      <c r="Q2244" s="576"/>
      <c r="R2244" s="576"/>
      <c r="S2244" s="575"/>
      <c r="T2244" s="575"/>
      <c r="U2244" s="575"/>
      <c r="V2244" s="575"/>
      <c r="W2244" s="575"/>
      <c r="X2244" s="575"/>
      <c r="Y2244" s="577"/>
      <c r="Z2244" s="578"/>
      <c r="AA2244" s="579"/>
      <c r="AC2244" s="581"/>
      <c r="AD2244" s="581"/>
      <c r="AE2244" s="584"/>
      <c r="AF2244" s="584"/>
      <c r="AG2244" s="584"/>
      <c r="AH2244" s="584"/>
      <c r="AI2244" s="584"/>
      <c r="AJ2244" s="584"/>
      <c r="AK2244" s="584"/>
      <c r="AL2244" s="584"/>
      <c r="AM2244" s="584"/>
      <c r="AN2244" s="584"/>
      <c r="AO2244" s="584"/>
      <c r="AP2244" s="584"/>
      <c r="AQ2244" s="584"/>
      <c r="AR2244" s="584"/>
    </row>
    <row r="2245" ht="15.75" customHeight="1">
      <c r="A2245" s="570"/>
      <c r="B2245" s="7"/>
      <c r="C2245" s="585"/>
      <c r="D2245" s="572"/>
      <c r="E2245" s="575"/>
      <c r="F2245" s="575"/>
      <c r="G2245" s="579"/>
      <c r="H2245" s="586"/>
      <c r="I2245" s="573"/>
      <c r="J2245" s="574"/>
      <c r="K2245" s="574"/>
      <c r="L2245" s="574"/>
      <c r="M2245" s="575"/>
      <c r="N2245" s="575"/>
      <c r="O2245" s="576"/>
      <c r="P2245" s="576"/>
      <c r="Q2245" s="576"/>
      <c r="R2245" s="576"/>
      <c r="S2245" s="575"/>
      <c r="T2245" s="575"/>
      <c r="U2245" s="575"/>
      <c r="V2245" s="575"/>
      <c r="W2245" s="575"/>
      <c r="X2245" s="575"/>
      <c r="Y2245" s="577"/>
      <c r="Z2245" s="578"/>
      <c r="AA2245" s="579"/>
      <c r="AC2245" s="581"/>
      <c r="AD2245" s="581"/>
      <c r="AE2245" s="584"/>
      <c r="AF2245" s="584"/>
      <c r="AG2245" s="584"/>
      <c r="AH2245" s="584"/>
      <c r="AI2245" s="584"/>
      <c r="AJ2245" s="584"/>
      <c r="AK2245" s="584"/>
      <c r="AL2245" s="584"/>
      <c r="AM2245" s="584"/>
      <c r="AN2245" s="584"/>
      <c r="AO2245" s="584"/>
      <c r="AP2245" s="584"/>
      <c r="AQ2245" s="584"/>
      <c r="AR2245" s="584"/>
    </row>
    <row r="2246" ht="15.75" customHeight="1">
      <c r="A2246" s="570"/>
      <c r="B2246" s="7"/>
      <c r="C2246" s="585"/>
      <c r="D2246" s="572"/>
      <c r="E2246" s="575"/>
      <c r="F2246" s="575"/>
      <c r="G2246" s="579"/>
      <c r="H2246" s="586"/>
      <c r="I2246" s="573"/>
      <c r="J2246" s="574"/>
      <c r="K2246" s="574"/>
      <c r="L2246" s="574"/>
      <c r="M2246" s="575"/>
      <c r="N2246" s="575"/>
      <c r="O2246" s="576"/>
      <c r="P2246" s="576"/>
      <c r="Q2246" s="576"/>
      <c r="R2246" s="576"/>
      <c r="S2246" s="575"/>
      <c r="T2246" s="575"/>
      <c r="U2246" s="575"/>
      <c r="V2246" s="575"/>
      <c r="W2246" s="575"/>
      <c r="X2246" s="575"/>
      <c r="Y2246" s="577"/>
      <c r="Z2246" s="578"/>
      <c r="AA2246" s="579"/>
      <c r="AC2246" s="581"/>
      <c r="AD2246" s="581"/>
      <c r="AE2246" s="584"/>
      <c r="AF2246" s="584"/>
      <c r="AG2246" s="584"/>
      <c r="AH2246" s="584"/>
      <c r="AI2246" s="584"/>
      <c r="AJ2246" s="584"/>
      <c r="AK2246" s="584"/>
      <c r="AL2246" s="584"/>
      <c r="AM2246" s="584"/>
      <c r="AN2246" s="584"/>
      <c r="AO2246" s="584"/>
      <c r="AP2246" s="584"/>
      <c r="AQ2246" s="584"/>
      <c r="AR2246" s="584"/>
    </row>
    <row r="2247" ht="15.75" customHeight="1">
      <c r="A2247" s="570"/>
      <c r="B2247" s="7"/>
      <c r="C2247" s="585"/>
      <c r="D2247" s="572"/>
      <c r="E2247" s="575"/>
      <c r="F2247" s="575"/>
      <c r="G2247" s="579"/>
      <c r="H2247" s="586"/>
      <c r="I2247" s="573"/>
      <c r="J2247" s="574"/>
      <c r="K2247" s="574"/>
      <c r="L2247" s="574"/>
      <c r="M2247" s="575"/>
      <c r="N2247" s="575"/>
      <c r="O2247" s="576"/>
      <c r="P2247" s="576"/>
      <c r="Q2247" s="576"/>
      <c r="R2247" s="576"/>
      <c r="S2247" s="575"/>
      <c r="T2247" s="575"/>
      <c r="U2247" s="575"/>
      <c r="V2247" s="575"/>
      <c r="W2247" s="575"/>
      <c r="X2247" s="575"/>
      <c r="Y2247" s="577"/>
      <c r="Z2247" s="578"/>
      <c r="AA2247" s="579"/>
      <c r="AC2247" s="581"/>
      <c r="AD2247" s="581"/>
      <c r="AE2247" s="584"/>
      <c r="AF2247" s="584"/>
      <c r="AG2247" s="584"/>
      <c r="AH2247" s="584"/>
      <c r="AI2247" s="584"/>
      <c r="AJ2247" s="584"/>
      <c r="AK2247" s="584"/>
      <c r="AL2247" s="584"/>
      <c r="AM2247" s="584"/>
      <c r="AN2247" s="584"/>
      <c r="AO2247" s="584"/>
      <c r="AP2247" s="584"/>
      <c r="AQ2247" s="584"/>
      <c r="AR2247" s="584"/>
    </row>
    <row r="2248" ht="15.75" customHeight="1">
      <c r="A2248" s="570"/>
      <c r="B2248" s="7"/>
      <c r="C2248" s="585"/>
      <c r="D2248" s="572"/>
      <c r="E2248" s="575"/>
      <c r="F2248" s="575"/>
      <c r="G2248" s="579"/>
      <c r="H2248" s="586"/>
      <c r="I2248" s="573"/>
      <c r="J2248" s="574"/>
      <c r="K2248" s="574"/>
      <c r="L2248" s="574"/>
      <c r="M2248" s="575"/>
      <c r="N2248" s="575"/>
      <c r="O2248" s="576"/>
      <c r="P2248" s="576"/>
      <c r="Q2248" s="576"/>
      <c r="R2248" s="576"/>
      <c r="S2248" s="575"/>
      <c r="T2248" s="575"/>
      <c r="U2248" s="575"/>
      <c r="V2248" s="575"/>
      <c r="W2248" s="575"/>
      <c r="X2248" s="575"/>
      <c r="Y2248" s="577"/>
      <c r="Z2248" s="578"/>
      <c r="AA2248" s="579"/>
      <c r="AC2248" s="581"/>
      <c r="AD2248" s="581"/>
      <c r="AE2248" s="584"/>
      <c r="AF2248" s="584"/>
      <c r="AG2248" s="584"/>
      <c r="AH2248" s="584"/>
      <c r="AI2248" s="584"/>
      <c r="AJ2248" s="584"/>
      <c r="AK2248" s="584"/>
      <c r="AL2248" s="584"/>
      <c r="AM2248" s="584"/>
      <c r="AN2248" s="584"/>
      <c r="AO2248" s="584"/>
      <c r="AP2248" s="584"/>
      <c r="AQ2248" s="584"/>
      <c r="AR2248" s="584"/>
    </row>
    <row r="2249" ht="15.75" customHeight="1">
      <c r="A2249" s="570"/>
      <c r="B2249" s="7"/>
      <c r="C2249" s="585"/>
      <c r="D2249" s="572"/>
      <c r="E2249" s="575"/>
      <c r="F2249" s="575"/>
      <c r="G2249" s="579"/>
      <c r="H2249" s="586"/>
      <c r="I2249" s="573"/>
      <c r="J2249" s="574"/>
      <c r="K2249" s="574"/>
      <c r="L2249" s="574"/>
      <c r="M2249" s="575"/>
      <c r="N2249" s="575"/>
      <c r="O2249" s="576"/>
      <c r="P2249" s="576"/>
      <c r="Q2249" s="576"/>
      <c r="R2249" s="576"/>
      <c r="S2249" s="575"/>
      <c r="T2249" s="575"/>
      <c r="U2249" s="575"/>
      <c r="V2249" s="575"/>
      <c r="W2249" s="575"/>
      <c r="X2249" s="575"/>
      <c r="Y2249" s="577"/>
      <c r="Z2249" s="578"/>
      <c r="AA2249" s="579"/>
      <c r="AC2249" s="581"/>
      <c r="AD2249" s="581"/>
      <c r="AE2249" s="584"/>
      <c r="AF2249" s="584"/>
      <c r="AG2249" s="584"/>
      <c r="AH2249" s="584"/>
      <c r="AI2249" s="584"/>
      <c r="AJ2249" s="584"/>
      <c r="AK2249" s="584"/>
      <c r="AL2249" s="584"/>
      <c r="AM2249" s="584"/>
      <c r="AN2249" s="584"/>
      <c r="AO2249" s="584"/>
      <c r="AP2249" s="584"/>
      <c r="AQ2249" s="584"/>
      <c r="AR2249" s="584"/>
    </row>
    <row r="2250" ht="15.75" customHeight="1">
      <c r="A2250" s="570"/>
      <c r="B2250" s="7"/>
      <c r="C2250" s="585"/>
      <c r="D2250" s="572"/>
      <c r="E2250" s="575"/>
      <c r="F2250" s="575"/>
      <c r="G2250" s="579"/>
      <c r="H2250" s="586"/>
      <c r="I2250" s="573"/>
      <c r="J2250" s="574"/>
      <c r="K2250" s="574"/>
      <c r="L2250" s="574"/>
      <c r="M2250" s="575"/>
      <c r="N2250" s="575"/>
      <c r="O2250" s="576"/>
      <c r="P2250" s="576"/>
      <c r="Q2250" s="576"/>
      <c r="R2250" s="576"/>
      <c r="S2250" s="575"/>
      <c r="T2250" s="575"/>
      <c r="U2250" s="575"/>
      <c r="V2250" s="575"/>
      <c r="W2250" s="575"/>
      <c r="X2250" s="575"/>
      <c r="Y2250" s="577"/>
      <c r="Z2250" s="578"/>
      <c r="AA2250" s="579"/>
      <c r="AC2250" s="581"/>
      <c r="AD2250" s="581"/>
      <c r="AE2250" s="584"/>
      <c r="AF2250" s="584"/>
      <c r="AG2250" s="584"/>
      <c r="AH2250" s="584"/>
      <c r="AI2250" s="584"/>
      <c r="AJ2250" s="584"/>
      <c r="AK2250" s="584"/>
      <c r="AL2250" s="584"/>
      <c r="AM2250" s="584"/>
      <c r="AN2250" s="584"/>
      <c r="AO2250" s="584"/>
      <c r="AP2250" s="584"/>
      <c r="AQ2250" s="584"/>
      <c r="AR2250" s="584"/>
    </row>
    <row r="2251" ht="15.75" customHeight="1">
      <c r="A2251" s="570"/>
      <c r="B2251" s="7"/>
      <c r="C2251" s="585"/>
      <c r="D2251" s="572"/>
      <c r="E2251" s="575"/>
      <c r="F2251" s="575"/>
      <c r="G2251" s="579"/>
      <c r="H2251" s="586"/>
      <c r="I2251" s="573"/>
      <c r="J2251" s="574"/>
      <c r="K2251" s="574"/>
      <c r="L2251" s="574"/>
      <c r="M2251" s="575"/>
      <c r="N2251" s="575"/>
      <c r="O2251" s="576"/>
      <c r="P2251" s="576"/>
      <c r="Q2251" s="576"/>
      <c r="R2251" s="576"/>
      <c r="S2251" s="575"/>
      <c r="T2251" s="575"/>
      <c r="U2251" s="575"/>
      <c r="V2251" s="575"/>
      <c r="W2251" s="575"/>
      <c r="X2251" s="575"/>
      <c r="Y2251" s="577"/>
      <c r="Z2251" s="578"/>
      <c r="AA2251" s="579"/>
      <c r="AC2251" s="581"/>
      <c r="AD2251" s="581"/>
      <c r="AE2251" s="584"/>
      <c r="AF2251" s="584"/>
      <c r="AG2251" s="584"/>
      <c r="AH2251" s="584"/>
      <c r="AI2251" s="584"/>
      <c r="AJ2251" s="584"/>
      <c r="AK2251" s="584"/>
      <c r="AL2251" s="584"/>
      <c r="AM2251" s="584"/>
      <c r="AN2251" s="584"/>
      <c r="AO2251" s="584"/>
      <c r="AP2251" s="584"/>
      <c r="AQ2251" s="584"/>
      <c r="AR2251" s="584"/>
    </row>
    <row r="2252" ht="15.75" customHeight="1">
      <c r="A2252" s="570"/>
      <c r="B2252" s="7"/>
      <c r="C2252" s="585"/>
      <c r="D2252" s="572"/>
      <c r="E2252" s="575"/>
      <c r="F2252" s="575"/>
      <c r="G2252" s="579"/>
      <c r="H2252" s="586"/>
      <c r="I2252" s="573"/>
      <c r="J2252" s="574"/>
      <c r="K2252" s="574"/>
      <c r="L2252" s="574"/>
      <c r="M2252" s="575"/>
      <c r="N2252" s="575"/>
      <c r="O2252" s="576"/>
      <c r="P2252" s="576"/>
      <c r="Q2252" s="576"/>
      <c r="R2252" s="576"/>
      <c r="S2252" s="575"/>
      <c r="T2252" s="575"/>
      <c r="U2252" s="575"/>
      <c r="V2252" s="575"/>
      <c r="W2252" s="575"/>
      <c r="X2252" s="575"/>
      <c r="Y2252" s="577"/>
      <c r="Z2252" s="578"/>
      <c r="AA2252" s="579"/>
      <c r="AC2252" s="581"/>
      <c r="AD2252" s="581"/>
      <c r="AE2252" s="584"/>
      <c r="AF2252" s="584"/>
      <c r="AG2252" s="584"/>
      <c r="AH2252" s="584"/>
      <c r="AI2252" s="584"/>
      <c r="AJ2252" s="584"/>
      <c r="AK2252" s="584"/>
      <c r="AL2252" s="584"/>
      <c r="AM2252" s="584"/>
      <c r="AN2252" s="584"/>
      <c r="AO2252" s="584"/>
      <c r="AP2252" s="584"/>
      <c r="AQ2252" s="584"/>
      <c r="AR2252" s="584"/>
    </row>
    <row r="2253" ht="15.75" customHeight="1">
      <c r="A2253" s="570"/>
      <c r="B2253" s="7"/>
      <c r="C2253" s="585"/>
      <c r="D2253" s="572"/>
      <c r="E2253" s="575"/>
      <c r="F2253" s="575"/>
      <c r="G2253" s="579"/>
      <c r="H2253" s="586"/>
      <c r="I2253" s="573"/>
      <c r="J2253" s="574"/>
      <c r="K2253" s="574"/>
      <c r="L2253" s="574"/>
      <c r="M2253" s="575"/>
      <c r="N2253" s="575"/>
      <c r="O2253" s="576"/>
      <c r="P2253" s="576"/>
      <c r="Q2253" s="576"/>
      <c r="R2253" s="576"/>
      <c r="S2253" s="575"/>
      <c r="T2253" s="575"/>
      <c r="U2253" s="575"/>
      <c r="V2253" s="575"/>
      <c r="W2253" s="575"/>
      <c r="X2253" s="575"/>
      <c r="Y2253" s="577"/>
      <c r="Z2253" s="578"/>
      <c r="AA2253" s="579"/>
      <c r="AC2253" s="581"/>
      <c r="AD2253" s="581"/>
      <c r="AE2253" s="584"/>
      <c r="AF2253" s="584"/>
      <c r="AG2253" s="584"/>
      <c r="AH2253" s="584"/>
      <c r="AI2253" s="584"/>
      <c r="AJ2253" s="584"/>
      <c r="AK2253" s="584"/>
      <c r="AL2253" s="584"/>
      <c r="AM2253" s="584"/>
      <c r="AN2253" s="584"/>
      <c r="AO2253" s="584"/>
      <c r="AP2253" s="584"/>
      <c r="AQ2253" s="584"/>
      <c r="AR2253" s="584"/>
    </row>
    <row r="2254" ht="15.75" customHeight="1">
      <c r="A2254" s="570"/>
      <c r="B2254" s="7"/>
      <c r="C2254" s="585"/>
      <c r="D2254" s="572"/>
      <c r="E2254" s="575"/>
      <c r="F2254" s="575"/>
      <c r="G2254" s="579"/>
      <c r="H2254" s="586"/>
      <c r="I2254" s="573"/>
      <c r="J2254" s="574"/>
      <c r="K2254" s="574"/>
      <c r="L2254" s="574"/>
      <c r="M2254" s="575"/>
      <c r="N2254" s="575"/>
      <c r="O2254" s="576"/>
      <c r="P2254" s="576"/>
      <c r="Q2254" s="576"/>
      <c r="R2254" s="576"/>
      <c r="S2254" s="575"/>
      <c r="T2254" s="575"/>
      <c r="U2254" s="575"/>
      <c r="V2254" s="575"/>
      <c r="W2254" s="575"/>
      <c r="X2254" s="575"/>
      <c r="Y2254" s="577"/>
      <c r="Z2254" s="578"/>
      <c r="AA2254" s="579"/>
      <c r="AC2254" s="581"/>
      <c r="AD2254" s="581"/>
      <c r="AE2254" s="584"/>
      <c r="AF2254" s="584"/>
      <c r="AG2254" s="584"/>
      <c r="AH2254" s="584"/>
      <c r="AI2254" s="584"/>
      <c r="AJ2254" s="584"/>
      <c r="AK2254" s="584"/>
      <c r="AL2254" s="584"/>
      <c r="AM2254" s="584"/>
      <c r="AN2254" s="584"/>
      <c r="AO2254" s="584"/>
      <c r="AP2254" s="584"/>
      <c r="AQ2254" s="584"/>
      <c r="AR2254" s="584"/>
    </row>
    <row r="2255" ht="15.75" customHeight="1">
      <c r="A2255" s="570"/>
      <c r="B2255" s="7"/>
      <c r="C2255" s="585"/>
      <c r="D2255" s="572"/>
      <c r="E2255" s="575"/>
      <c r="F2255" s="575"/>
      <c r="G2255" s="579"/>
      <c r="H2255" s="586"/>
      <c r="I2255" s="573"/>
      <c r="J2255" s="574"/>
      <c r="K2255" s="574"/>
      <c r="L2255" s="574"/>
      <c r="M2255" s="575"/>
      <c r="N2255" s="575"/>
      <c r="O2255" s="576"/>
      <c r="P2255" s="576"/>
      <c r="Q2255" s="576"/>
      <c r="R2255" s="576"/>
      <c r="S2255" s="575"/>
      <c r="T2255" s="575"/>
      <c r="U2255" s="575"/>
      <c r="V2255" s="575"/>
      <c r="W2255" s="575"/>
      <c r="X2255" s="575"/>
      <c r="Y2255" s="577"/>
      <c r="Z2255" s="578"/>
      <c r="AA2255" s="579"/>
      <c r="AC2255" s="581"/>
      <c r="AD2255" s="581"/>
      <c r="AE2255" s="584"/>
      <c r="AF2255" s="584"/>
      <c r="AG2255" s="584"/>
      <c r="AH2255" s="584"/>
      <c r="AI2255" s="584"/>
      <c r="AJ2255" s="584"/>
      <c r="AK2255" s="584"/>
      <c r="AL2255" s="584"/>
      <c r="AM2255" s="584"/>
      <c r="AN2255" s="584"/>
      <c r="AO2255" s="584"/>
      <c r="AP2255" s="584"/>
      <c r="AQ2255" s="584"/>
      <c r="AR2255" s="584"/>
    </row>
    <row r="2256" ht="15.75" customHeight="1">
      <c r="A2256" s="570"/>
      <c r="B2256" s="7"/>
      <c r="C2256" s="585"/>
      <c r="D2256" s="572"/>
      <c r="E2256" s="575"/>
      <c r="F2256" s="575"/>
      <c r="G2256" s="579"/>
      <c r="H2256" s="586"/>
      <c r="I2256" s="573"/>
      <c r="J2256" s="574"/>
      <c r="K2256" s="574"/>
      <c r="L2256" s="574"/>
      <c r="M2256" s="575"/>
      <c r="N2256" s="575"/>
      <c r="O2256" s="576"/>
      <c r="P2256" s="576"/>
      <c r="Q2256" s="576"/>
      <c r="R2256" s="576"/>
      <c r="S2256" s="575"/>
      <c r="T2256" s="575"/>
      <c r="U2256" s="575"/>
      <c r="V2256" s="575"/>
      <c r="W2256" s="575"/>
      <c r="X2256" s="575"/>
      <c r="Y2256" s="577"/>
      <c r="Z2256" s="578"/>
      <c r="AA2256" s="579"/>
      <c r="AC2256" s="581"/>
      <c r="AD2256" s="581"/>
      <c r="AE2256" s="584"/>
      <c r="AF2256" s="584"/>
      <c r="AG2256" s="584"/>
      <c r="AH2256" s="584"/>
      <c r="AI2256" s="584"/>
      <c r="AJ2256" s="584"/>
      <c r="AK2256" s="584"/>
      <c r="AL2256" s="584"/>
      <c r="AM2256" s="584"/>
      <c r="AN2256" s="584"/>
      <c r="AO2256" s="584"/>
      <c r="AP2256" s="584"/>
      <c r="AQ2256" s="584"/>
      <c r="AR2256" s="584"/>
    </row>
    <row r="2257" ht="15.75" customHeight="1">
      <c r="A2257" s="570"/>
      <c r="B2257" s="7"/>
      <c r="C2257" s="585"/>
      <c r="D2257" s="572"/>
      <c r="E2257" s="575"/>
      <c r="F2257" s="575"/>
      <c r="G2257" s="579"/>
      <c r="H2257" s="586"/>
      <c r="I2257" s="573"/>
      <c r="J2257" s="574"/>
      <c r="K2257" s="574"/>
      <c r="L2257" s="574"/>
      <c r="M2257" s="575"/>
      <c r="N2257" s="575"/>
      <c r="O2257" s="576"/>
      <c r="P2257" s="576"/>
      <c r="Q2257" s="576"/>
      <c r="R2257" s="576"/>
      <c r="S2257" s="575"/>
      <c r="T2257" s="575"/>
      <c r="U2257" s="575"/>
      <c r="V2257" s="575"/>
      <c r="W2257" s="575"/>
      <c r="X2257" s="575"/>
      <c r="Y2257" s="577"/>
      <c r="Z2257" s="578"/>
      <c r="AA2257" s="579"/>
      <c r="AC2257" s="581"/>
      <c r="AD2257" s="581"/>
      <c r="AE2257" s="584"/>
      <c r="AF2257" s="584"/>
      <c r="AG2257" s="584"/>
      <c r="AH2257" s="584"/>
      <c r="AI2257" s="584"/>
      <c r="AJ2257" s="584"/>
      <c r="AK2257" s="584"/>
      <c r="AL2257" s="584"/>
      <c r="AM2257" s="584"/>
      <c r="AN2257" s="584"/>
      <c r="AO2257" s="584"/>
      <c r="AP2257" s="584"/>
      <c r="AQ2257" s="584"/>
      <c r="AR2257" s="584"/>
    </row>
    <row r="2258" ht="15.75" customHeight="1">
      <c r="A2258" s="570"/>
      <c r="B2258" s="7"/>
      <c r="C2258" s="585"/>
      <c r="D2258" s="572"/>
      <c r="E2258" s="575"/>
      <c r="F2258" s="575"/>
      <c r="G2258" s="579"/>
      <c r="H2258" s="586"/>
      <c r="I2258" s="573"/>
      <c r="J2258" s="574"/>
      <c r="K2258" s="574"/>
      <c r="L2258" s="574"/>
      <c r="M2258" s="575"/>
      <c r="N2258" s="575"/>
      <c r="O2258" s="576"/>
      <c r="P2258" s="576"/>
      <c r="Q2258" s="576"/>
      <c r="R2258" s="576"/>
      <c r="S2258" s="575"/>
      <c r="T2258" s="575"/>
      <c r="U2258" s="575"/>
      <c r="V2258" s="575"/>
      <c r="W2258" s="575"/>
      <c r="X2258" s="575"/>
      <c r="Y2258" s="577"/>
      <c r="Z2258" s="578"/>
      <c r="AA2258" s="579"/>
      <c r="AC2258" s="581"/>
      <c r="AD2258" s="581"/>
      <c r="AE2258" s="584"/>
      <c r="AF2258" s="584"/>
      <c r="AG2258" s="584"/>
      <c r="AH2258" s="584"/>
      <c r="AI2258" s="584"/>
      <c r="AJ2258" s="584"/>
      <c r="AK2258" s="584"/>
      <c r="AL2258" s="584"/>
      <c r="AM2258" s="584"/>
      <c r="AN2258" s="584"/>
      <c r="AO2258" s="584"/>
      <c r="AP2258" s="584"/>
      <c r="AQ2258" s="584"/>
      <c r="AR2258" s="584"/>
    </row>
    <row r="2259" ht="15.75" customHeight="1">
      <c r="A2259" s="570"/>
      <c r="B2259" s="7"/>
      <c r="C2259" s="585"/>
      <c r="D2259" s="572"/>
      <c r="E2259" s="575"/>
      <c r="F2259" s="575"/>
      <c r="G2259" s="579"/>
      <c r="H2259" s="586"/>
      <c r="I2259" s="573"/>
      <c r="J2259" s="574"/>
      <c r="K2259" s="574"/>
      <c r="L2259" s="574"/>
      <c r="M2259" s="575"/>
      <c r="N2259" s="575"/>
      <c r="O2259" s="576"/>
      <c r="P2259" s="576"/>
      <c r="Q2259" s="576"/>
      <c r="R2259" s="576"/>
      <c r="S2259" s="575"/>
      <c r="T2259" s="575"/>
      <c r="U2259" s="575"/>
      <c r="V2259" s="575"/>
      <c r="W2259" s="575"/>
      <c r="X2259" s="575"/>
      <c r="Y2259" s="577"/>
      <c r="Z2259" s="578"/>
      <c r="AA2259" s="579"/>
      <c r="AC2259" s="581"/>
      <c r="AD2259" s="581"/>
      <c r="AE2259" s="584"/>
      <c r="AF2259" s="584"/>
      <c r="AG2259" s="584"/>
      <c r="AH2259" s="584"/>
      <c r="AI2259" s="584"/>
      <c r="AJ2259" s="584"/>
      <c r="AK2259" s="584"/>
      <c r="AL2259" s="584"/>
      <c r="AM2259" s="584"/>
      <c r="AN2259" s="584"/>
      <c r="AO2259" s="584"/>
      <c r="AP2259" s="584"/>
      <c r="AQ2259" s="584"/>
      <c r="AR2259" s="584"/>
    </row>
    <row r="2260" ht="15.75" customHeight="1">
      <c r="A2260" s="570"/>
      <c r="B2260" s="7"/>
      <c r="C2260" s="585"/>
      <c r="D2260" s="572"/>
      <c r="E2260" s="575"/>
      <c r="F2260" s="575"/>
      <c r="G2260" s="579"/>
      <c r="H2260" s="586"/>
      <c r="I2260" s="573"/>
      <c r="J2260" s="574"/>
      <c r="K2260" s="574"/>
      <c r="L2260" s="574"/>
      <c r="M2260" s="575"/>
      <c r="N2260" s="575"/>
      <c r="O2260" s="576"/>
      <c r="P2260" s="576"/>
      <c r="Q2260" s="576"/>
      <c r="R2260" s="576"/>
      <c r="S2260" s="575"/>
      <c r="T2260" s="575"/>
      <c r="U2260" s="575"/>
      <c r="V2260" s="575"/>
      <c r="W2260" s="575"/>
      <c r="X2260" s="575"/>
      <c r="Y2260" s="577"/>
      <c r="Z2260" s="578"/>
      <c r="AA2260" s="579"/>
      <c r="AC2260" s="581"/>
      <c r="AD2260" s="581"/>
      <c r="AE2260" s="584"/>
      <c r="AF2260" s="584"/>
      <c r="AG2260" s="584"/>
      <c r="AH2260" s="584"/>
      <c r="AI2260" s="584"/>
      <c r="AJ2260" s="584"/>
      <c r="AK2260" s="584"/>
      <c r="AL2260" s="584"/>
      <c r="AM2260" s="584"/>
      <c r="AN2260" s="584"/>
      <c r="AO2260" s="584"/>
      <c r="AP2260" s="584"/>
      <c r="AQ2260" s="584"/>
      <c r="AR2260" s="584"/>
    </row>
    <row r="2261" ht="15.75" customHeight="1">
      <c r="A2261" s="570"/>
      <c r="B2261" s="7"/>
      <c r="C2261" s="585"/>
      <c r="D2261" s="572"/>
      <c r="E2261" s="575"/>
      <c r="F2261" s="575"/>
      <c r="G2261" s="579"/>
      <c r="H2261" s="586"/>
      <c r="I2261" s="573"/>
      <c r="J2261" s="574"/>
      <c r="K2261" s="574"/>
      <c r="L2261" s="574"/>
      <c r="M2261" s="575"/>
      <c r="N2261" s="575"/>
      <c r="O2261" s="576"/>
      <c r="P2261" s="576"/>
      <c r="Q2261" s="576"/>
      <c r="R2261" s="576"/>
      <c r="S2261" s="575"/>
      <c r="T2261" s="575"/>
      <c r="U2261" s="575"/>
      <c r="V2261" s="575"/>
      <c r="W2261" s="575"/>
      <c r="X2261" s="575"/>
      <c r="Y2261" s="577"/>
      <c r="Z2261" s="578"/>
      <c r="AA2261" s="579"/>
      <c r="AC2261" s="581"/>
      <c r="AD2261" s="581"/>
      <c r="AE2261" s="584"/>
      <c r="AF2261" s="584"/>
      <c r="AG2261" s="584"/>
      <c r="AH2261" s="584"/>
      <c r="AI2261" s="584"/>
      <c r="AJ2261" s="584"/>
      <c r="AK2261" s="584"/>
      <c r="AL2261" s="584"/>
      <c r="AM2261" s="584"/>
      <c r="AN2261" s="584"/>
      <c r="AO2261" s="584"/>
      <c r="AP2261" s="584"/>
      <c r="AQ2261" s="584"/>
      <c r="AR2261" s="584"/>
    </row>
    <row r="2262" ht="15.75" customHeight="1">
      <c r="A2262" s="570"/>
      <c r="B2262" s="7"/>
      <c r="C2262" s="585"/>
      <c r="D2262" s="572"/>
      <c r="E2262" s="575"/>
      <c r="F2262" s="575"/>
      <c r="G2262" s="579"/>
      <c r="H2262" s="586"/>
      <c r="I2262" s="573"/>
      <c r="J2262" s="574"/>
      <c r="K2262" s="574"/>
      <c r="L2262" s="574"/>
      <c r="M2262" s="575"/>
      <c r="N2262" s="575"/>
      <c r="O2262" s="576"/>
      <c r="P2262" s="576"/>
      <c r="Q2262" s="576"/>
      <c r="R2262" s="576"/>
      <c r="S2262" s="575"/>
      <c r="T2262" s="575"/>
      <c r="U2262" s="575"/>
      <c r="V2262" s="575"/>
      <c r="W2262" s="575"/>
      <c r="X2262" s="575"/>
      <c r="Y2262" s="577"/>
      <c r="Z2262" s="578"/>
      <c r="AA2262" s="579"/>
      <c r="AC2262" s="581"/>
      <c r="AD2262" s="581"/>
      <c r="AE2262" s="584"/>
      <c r="AF2262" s="584"/>
      <c r="AG2262" s="584"/>
      <c r="AH2262" s="584"/>
      <c r="AI2262" s="584"/>
      <c r="AJ2262" s="584"/>
      <c r="AK2262" s="584"/>
      <c r="AL2262" s="584"/>
      <c r="AM2262" s="584"/>
      <c r="AN2262" s="584"/>
      <c r="AO2262" s="584"/>
      <c r="AP2262" s="584"/>
      <c r="AQ2262" s="584"/>
      <c r="AR2262" s="584"/>
    </row>
    <row r="2263" ht="15.75" customHeight="1">
      <c r="A2263" s="570"/>
      <c r="B2263" s="7"/>
      <c r="C2263" s="585"/>
      <c r="D2263" s="572"/>
      <c r="E2263" s="575"/>
      <c r="F2263" s="575"/>
      <c r="G2263" s="579"/>
      <c r="H2263" s="586"/>
      <c r="I2263" s="573"/>
      <c r="J2263" s="574"/>
      <c r="K2263" s="574"/>
      <c r="L2263" s="574"/>
      <c r="M2263" s="575"/>
      <c r="N2263" s="575"/>
      <c r="O2263" s="576"/>
      <c r="P2263" s="576"/>
      <c r="Q2263" s="576"/>
      <c r="R2263" s="576"/>
      <c r="S2263" s="575"/>
      <c r="T2263" s="575"/>
      <c r="U2263" s="575"/>
      <c r="V2263" s="575"/>
      <c r="W2263" s="575"/>
      <c r="X2263" s="575"/>
      <c r="Y2263" s="577"/>
      <c r="Z2263" s="578"/>
      <c r="AA2263" s="579"/>
      <c r="AC2263" s="581"/>
      <c r="AD2263" s="581"/>
      <c r="AE2263" s="584"/>
      <c r="AF2263" s="584"/>
      <c r="AG2263" s="584"/>
      <c r="AH2263" s="584"/>
      <c r="AI2263" s="584"/>
      <c r="AJ2263" s="584"/>
      <c r="AK2263" s="584"/>
      <c r="AL2263" s="584"/>
      <c r="AM2263" s="584"/>
      <c r="AN2263" s="584"/>
      <c r="AO2263" s="584"/>
      <c r="AP2263" s="584"/>
      <c r="AQ2263" s="584"/>
      <c r="AR2263" s="584"/>
    </row>
    <row r="2264" ht="15.75" customHeight="1">
      <c r="A2264" s="570"/>
      <c r="B2264" s="7"/>
      <c r="C2264" s="585"/>
      <c r="D2264" s="572"/>
      <c r="E2264" s="575"/>
      <c r="F2264" s="575"/>
      <c r="G2264" s="579"/>
      <c r="H2264" s="586"/>
      <c r="I2264" s="573"/>
      <c r="J2264" s="574"/>
      <c r="K2264" s="574"/>
      <c r="L2264" s="574"/>
      <c r="M2264" s="575"/>
      <c r="N2264" s="575"/>
      <c r="O2264" s="576"/>
      <c r="P2264" s="576"/>
      <c r="Q2264" s="576"/>
      <c r="R2264" s="576"/>
      <c r="S2264" s="575"/>
      <c r="T2264" s="575"/>
      <c r="U2264" s="575"/>
      <c r="V2264" s="575"/>
      <c r="W2264" s="575"/>
      <c r="X2264" s="575"/>
      <c r="Y2264" s="577"/>
      <c r="Z2264" s="578"/>
      <c r="AA2264" s="579"/>
      <c r="AC2264" s="581"/>
      <c r="AD2264" s="581"/>
      <c r="AE2264" s="584"/>
      <c r="AF2264" s="584"/>
      <c r="AG2264" s="584"/>
      <c r="AH2264" s="584"/>
      <c r="AI2264" s="584"/>
      <c r="AJ2264" s="584"/>
      <c r="AK2264" s="584"/>
      <c r="AL2264" s="584"/>
      <c r="AM2264" s="584"/>
      <c r="AN2264" s="584"/>
      <c r="AO2264" s="584"/>
      <c r="AP2264" s="584"/>
      <c r="AQ2264" s="584"/>
      <c r="AR2264" s="584"/>
    </row>
    <row r="2265" ht="15.75" customHeight="1">
      <c r="A2265" s="570"/>
      <c r="B2265" s="7"/>
      <c r="C2265" s="585"/>
      <c r="D2265" s="572"/>
      <c r="E2265" s="575"/>
      <c r="F2265" s="575"/>
      <c r="G2265" s="579"/>
      <c r="H2265" s="586"/>
      <c r="I2265" s="573"/>
      <c r="J2265" s="574"/>
      <c r="K2265" s="574"/>
      <c r="L2265" s="574"/>
      <c r="M2265" s="575"/>
      <c r="N2265" s="575"/>
      <c r="O2265" s="576"/>
      <c r="P2265" s="576"/>
      <c r="Q2265" s="576"/>
      <c r="R2265" s="576"/>
      <c r="S2265" s="575"/>
      <c r="T2265" s="575"/>
      <c r="U2265" s="575"/>
      <c r="V2265" s="575"/>
      <c r="W2265" s="575"/>
      <c r="X2265" s="575"/>
      <c r="Y2265" s="577"/>
      <c r="Z2265" s="578"/>
      <c r="AA2265" s="579"/>
      <c r="AC2265" s="581"/>
      <c r="AD2265" s="581"/>
      <c r="AE2265" s="584"/>
      <c r="AF2265" s="584"/>
      <c r="AG2265" s="584"/>
      <c r="AH2265" s="584"/>
      <c r="AI2265" s="584"/>
      <c r="AJ2265" s="584"/>
      <c r="AK2265" s="584"/>
      <c r="AL2265" s="584"/>
      <c r="AM2265" s="584"/>
      <c r="AN2265" s="584"/>
      <c r="AO2265" s="584"/>
      <c r="AP2265" s="584"/>
      <c r="AQ2265" s="584"/>
      <c r="AR2265" s="584"/>
    </row>
    <row r="2266" ht="15.75" customHeight="1">
      <c r="A2266" s="570"/>
      <c r="B2266" s="7"/>
      <c r="C2266" s="585"/>
      <c r="D2266" s="572"/>
      <c r="E2266" s="575"/>
      <c r="F2266" s="575"/>
      <c r="G2266" s="579"/>
      <c r="H2266" s="586"/>
      <c r="I2266" s="573"/>
      <c r="J2266" s="574"/>
      <c r="K2266" s="574"/>
      <c r="L2266" s="574"/>
      <c r="M2266" s="575"/>
      <c r="N2266" s="575"/>
      <c r="O2266" s="576"/>
      <c r="P2266" s="576"/>
      <c r="Q2266" s="576"/>
      <c r="R2266" s="576"/>
      <c r="S2266" s="575"/>
      <c r="T2266" s="575"/>
      <c r="U2266" s="575"/>
      <c r="V2266" s="575"/>
      <c r="W2266" s="575"/>
      <c r="X2266" s="575"/>
      <c r="Y2266" s="577"/>
      <c r="Z2266" s="578"/>
      <c r="AA2266" s="579"/>
      <c r="AC2266" s="581"/>
      <c r="AD2266" s="581"/>
      <c r="AE2266" s="584"/>
      <c r="AF2266" s="584"/>
      <c r="AG2266" s="584"/>
      <c r="AH2266" s="584"/>
      <c r="AI2266" s="584"/>
      <c r="AJ2266" s="584"/>
      <c r="AK2266" s="584"/>
      <c r="AL2266" s="584"/>
      <c r="AM2266" s="584"/>
      <c r="AN2266" s="584"/>
      <c r="AO2266" s="584"/>
      <c r="AP2266" s="584"/>
      <c r="AQ2266" s="584"/>
      <c r="AR2266" s="584"/>
    </row>
    <row r="2267" ht="15.75" customHeight="1">
      <c r="A2267" s="570"/>
      <c r="B2267" s="7"/>
      <c r="C2267" s="585"/>
      <c r="D2267" s="572"/>
      <c r="E2267" s="575"/>
      <c r="F2267" s="575"/>
      <c r="G2267" s="579"/>
      <c r="H2267" s="586"/>
      <c r="I2267" s="573"/>
      <c r="J2267" s="574"/>
      <c r="K2267" s="574"/>
      <c r="L2267" s="574"/>
      <c r="M2267" s="575"/>
      <c r="N2267" s="575"/>
      <c r="O2267" s="576"/>
      <c r="P2267" s="576"/>
      <c r="Q2267" s="576"/>
      <c r="R2267" s="576"/>
      <c r="S2267" s="575"/>
      <c r="T2267" s="575"/>
      <c r="U2267" s="575"/>
      <c r="V2267" s="575"/>
      <c r="W2267" s="575"/>
      <c r="X2267" s="575"/>
      <c r="Y2267" s="577"/>
      <c r="Z2267" s="578"/>
      <c r="AA2267" s="579"/>
      <c r="AC2267" s="581"/>
      <c r="AD2267" s="581"/>
      <c r="AE2267" s="584"/>
      <c r="AF2267" s="584"/>
      <c r="AG2267" s="584"/>
      <c r="AH2267" s="584"/>
      <c r="AI2267" s="584"/>
      <c r="AJ2267" s="584"/>
      <c r="AK2267" s="584"/>
      <c r="AL2267" s="584"/>
      <c r="AM2267" s="584"/>
      <c r="AN2267" s="584"/>
      <c r="AO2267" s="584"/>
      <c r="AP2267" s="584"/>
      <c r="AQ2267" s="584"/>
      <c r="AR2267" s="584"/>
    </row>
    <row r="2268" ht="15.75" customHeight="1">
      <c r="A2268" s="570"/>
      <c r="B2268" s="7"/>
      <c r="C2268" s="585"/>
      <c r="D2268" s="572"/>
      <c r="E2268" s="575"/>
      <c r="F2268" s="575"/>
      <c r="G2268" s="579"/>
      <c r="H2268" s="586"/>
      <c r="I2268" s="573"/>
      <c r="J2268" s="574"/>
      <c r="K2268" s="574"/>
      <c r="L2268" s="574"/>
      <c r="M2268" s="575"/>
      <c r="N2268" s="575"/>
      <c r="O2268" s="576"/>
      <c r="P2268" s="576"/>
      <c r="Q2268" s="576"/>
      <c r="R2268" s="576"/>
      <c r="S2268" s="575"/>
      <c r="T2268" s="575"/>
      <c r="U2268" s="575"/>
      <c r="V2268" s="575"/>
      <c r="W2268" s="575"/>
      <c r="X2268" s="575"/>
      <c r="Y2268" s="577"/>
      <c r="Z2268" s="578"/>
      <c r="AA2268" s="579"/>
      <c r="AC2268" s="581"/>
      <c r="AD2268" s="581"/>
      <c r="AE2268" s="584"/>
      <c r="AF2268" s="584"/>
      <c r="AG2268" s="584"/>
      <c r="AH2268" s="584"/>
      <c r="AI2268" s="584"/>
      <c r="AJ2268" s="584"/>
      <c r="AK2268" s="584"/>
      <c r="AL2268" s="584"/>
      <c r="AM2268" s="584"/>
      <c r="AN2268" s="584"/>
      <c r="AO2268" s="584"/>
      <c r="AP2268" s="584"/>
      <c r="AQ2268" s="584"/>
      <c r="AR2268" s="584"/>
    </row>
    <row r="2269" ht="15.75" customHeight="1">
      <c r="A2269" s="570"/>
      <c r="B2269" s="7"/>
      <c r="C2269" s="585"/>
      <c r="D2269" s="572"/>
      <c r="E2269" s="575"/>
      <c r="F2269" s="575"/>
      <c r="G2269" s="579"/>
      <c r="H2269" s="586"/>
      <c r="I2269" s="573"/>
      <c r="J2269" s="574"/>
      <c r="K2269" s="574"/>
      <c r="L2269" s="574"/>
      <c r="M2269" s="575"/>
      <c r="N2269" s="575"/>
      <c r="O2269" s="576"/>
      <c r="P2269" s="576"/>
      <c r="Q2269" s="576"/>
      <c r="R2269" s="576"/>
      <c r="S2269" s="575"/>
      <c r="T2269" s="575"/>
      <c r="U2269" s="575"/>
      <c r="V2269" s="575"/>
      <c r="W2269" s="575"/>
      <c r="X2269" s="575"/>
      <c r="Y2269" s="577"/>
      <c r="Z2269" s="578"/>
      <c r="AA2269" s="579"/>
      <c r="AC2269" s="581"/>
      <c r="AD2269" s="581"/>
      <c r="AE2269" s="584"/>
      <c r="AF2269" s="584"/>
      <c r="AG2269" s="584"/>
      <c r="AH2269" s="584"/>
      <c r="AI2269" s="584"/>
      <c r="AJ2269" s="584"/>
      <c r="AK2269" s="584"/>
      <c r="AL2269" s="584"/>
      <c r="AM2269" s="584"/>
      <c r="AN2269" s="584"/>
      <c r="AO2269" s="584"/>
      <c r="AP2269" s="584"/>
      <c r="AQ2269" s="584"/>
      <c r="AR2269" s="584"/>
    </row>
    <row r="2270" ht="15.75" customHeight="1">
      <c r="A2270" s="570"/>
      <c r="B2270" s="7"/>
      <c r="C2270" s="585"/>
      <c r="D2270" s="572"/>
      <c r="E2270" s="575"/>
      <c r="F2270" s="575"/>
      <c r="G2270" s="579"/>
      <c r="H2270" s="586"/>
      <c r="I2270" s="573"/>
      <c r="J2270" s="574"/>
      <c r="K2270" s="574"/>
      <c r="L2270" s="574"/>
      <c r="M2270" s="575"/>
      <c r="N2270" s="575"/>
      <c r="O2270" s="576"/>
      <c r="P2270" s="576"/>
      <c r="Q2270" s="576"/>
      <c r="R2270" s="576"/>
      <c r="S2270" s="575"/>
      <c r="T2270" s="575"/>
      <c r="U2270" s="575"/>
      <c r="V2270" s="575"/>
      <c r="W2270" s="575"/>
      <c r="X2270" s="575"/>
      <c r="Y2270" s="577"/>
      <c r="Z2270" s="578"/>
      <c r="AA2270" s="579"/>
      <c r="AC2270" s="581"/>
      <c r="AD2270" s="581"/>
      <c r="AE2270" s="584"/>
      <c r="AF2270" s="584"/>
      <c r="AG2270" s="584"/>
      <c r="AH2270" s="584"/>
      <c r="AI2270" s="584"/>
      <c r="AJ2270" s="584"/>
      <c r="AK2270" s="584"/>
      <c r="AL2270" s="584"/>
      <c r="AM2270" s="584"/>
      <c r="AN2270" s="584"/>
      <c r="AO2270" s="584"/>
      <c r="AP2270" s="584"/>
      <c r="AQ2270" s="584"/>
      <c r="AR2270" s="584"/>
    </row>
    <row r="2271" ht="15.75" customHeight="1">
      <c r="A2271" s="570"/>
      <c r="B2271" s="7"/>
      <c r="C2271" s="585"/>
      <c r="D2271" s="572"/>
      <c r="E2271" s="575"/>
      <c r="F2271" s="575"/>
      <c r="G2271" s="579"/>
      <c r="H2271" s="586"/>
      <c r="I2271" s="573"/>
      <c r="J2271" s="574"/>
      <c r="K2271" s="574"/>
      <c r="L2271" s="574"/>
      <c r="M2271" s="575"/>
      <c r="N2271" s="575"/>
      <c r="O2271" s="576"/>
      <c r="P2271" s="576"/>
      <c r="Q2271" s="576"/>
      <c r="R2271" s="576"/>
      <c r="S2271" s="575"/>
      <c r="T2271" s="575"/>
      <c r="U2271" s="575"/>
      <c r="V2271" s="575"/>
      <c r="W2271" s="575"/>
      <c r="X2271" s="575"/>
      <c r="Y2271" s="577"/>
      <c r="Z2271" s="578"/>
      <c r="AA2271" s="579"/>
      <c r="AC2271" s="581"/>
      <c r="AD2271" s="581"/>
      <c r="AE2271" s="584"/>
      <c r="AF2271" s="584"/>
      <c r="AG2271" s="584"/>
      <c r="AH2271" s="584"/>
      <c r="AI2271" s="584"/>
      <c r="AJ2271" s="584"/>
      <c r="AK2271" s="584"/>
      <c r="AL2271" s="584"/>
      <c r="AM2271" s="584"/>
      <c r="AN2271" s="584"/>
      <c r="AO2271" s="584"/>
      <c r="AP2271" s="584"/>
      <c r="AQ2271" s="584"/>
      <c r="AR2271" s="584"/>
    </row>
    <row r="2272" ht="15.75" customHeight="1">
      <c r="A2272" s="570"/>
      <c r="B2272" s="7"/>
      <c r="C2272" s="585"/>
      <c r="D2272" s="572"/>
      <c r="E2272" s="575"/>
      <c r="F2272" s="575"/>
      <c r="G2272" s="579"/>
      <c r="H2272" s="586"/>
      <c r="I2272" s="573"/>
      <c r="J2272" s="574"/>
      <c r="K2272" s="574"/>
      <c r="L2272" s="574"/>
      <c r="M2272" s="575"/>
      <c r="N2272" s="575"/>
      <c r="O2272" s="576"/>
      <c r="P2272" s="576"/>
      <c r="Q2272" s="576"/>
      <c r="R2272" s="576"/>
      <c r="S2272" s="575"/>
      <c r="T2272" s="575"/>
      <c r="U2272" s="575"/>
      <c r="V2272" s="575"/>
      <c r="W2272" s="575"/>
      <c r="X2272" s="575"/>
      <c r="Y2272" s="577"/>
      <c r="Z2272" s="578"/>
      <c r="AA2272" s="579"/>
      <c r="AC2272" s="581"/>
      <c r="AD2272" s="581"/>
      <c r="AE2272" s="584"/>
      <c r="AF2272" s="584"/>
      <c r="AG2272" s="584"/>
      <c r="AH2272" s="584"/>
      <c r="AI2272" s="584"/>
      <c r="AJ2272" s="584"/>
      <c r="AK2272" s="584"/>
      <c r="AL2272" s="584"/>
      <c r="AM2272" s="584"/>
      <c r="AN2272" s="584"/>
      <c r="AO2272" s="584"/>
      <c r="AP2272" s="584"/>
      <c r="AQ2272" s="584"/>
      <c r="AR2272" s="584"/>
    </row>
    <row r="2273" ht="15.75" customHeight="1">
      <c r="A2273" s="570"/>
      <c r="B2273" s="7"/>
      <c r="C2273" s="585"/>
      <c r="D2273" s="572"/>
      <c r="E2273" s="575"/>
      <c r="F2273" s="575"/>
      <c r="G2273" s="579"/>
      <c r="H2273" s="586"/>
      <c r="I2273" s="573"/>
      <c r="J2273" s="574"/>
      <c r="K2273" s="574"/>
      <c r="L2273" s="574"/>
      <c r="M2273" s="575"/>
      <c r="N2273" s="575"/>
      <c r="O2273" s="576"/>
      <c r="P2273" s="576"/>
      <c r="Q2273" s="576"/>
      <c r="R2273" s="576"/>
      <c r="S2273" s="575"/>
      <c r="T2273" s="575"/>
      <c r="U2273" s="575"/>
      <c r="V2273" s="575"/>
      <c r="W2273" s="575"/>
      <c r="X2273" s="575"/>
      <c r="Y2273" s="577"/>
      <c r="Z2273" s="578"/>
      <c r="AA2273" s="579"/>
      <c r="AC2273" s="581"/>
      <c r="AD2273" s="581"/>
      <c r="AE2273" s="584"/>
      <c r="AF2273" s="584"/>
      <c r="AG2273" s="584"/>
      <c r="AH2273" s="584"/>
      <c r="AI2273" s="584"/>
      <c r="AJ2273" s="584"/>
      <c r="AK2273" s="584"/>
      <c r="AL2273" s="584"/>
      <c r="AM2273" s="584"/>
      <c r="AN2273" s="584"/>
      <c r="AO2273" s="584"/>
      <c r="AP2273" s="584"/>
      <c r="AQ2273" s="584"/>
      <c r="AR2273" s="584"/>
    </row>
    <row r="2274" ht="15.75" customHeight="1">
      <c r="A2274" s="570"/>
      <c r="B2274" s="7"/>
      <c r="C2274" s="585"/>
      <c r="D2274" s="572"/>
      <c r="E2274" s="575"/>
      <c r="F2274" s="575"/>
      <c r="G2274" s="579"/>
      <c r="H2274" s="586"/>
      <c r="I2274" s="573"/>
      <c r="J2274" s="574"/>
      <c r="K2274" s="574"/>
      <c r="L2274" s="574"/>
      <c r="M2274" s="575"/>
      <c r="N2274" s="575"/>
      <c r="O2274" s="576"/>
      <c r="P2274" s="576"/>
      <c r="Q2274" s="576"/>
      <c r="R2274" s="576"/>
      <c r="S2274" s="575"/>
      <c r="T2274" s="575"/>
      <c r="U2274" s="575"/>
      <c r="V2274" s="575"/>
      <c r="W2274" s="575"/>
      <c r="X2274" s="575"/>
      <c r="Y2274" s="577"/>
      <c r="Z2274" s="578"/>
      <c r="AA2274" s="579"/>
      <c r="AC2274" s="581"/>
      <c r="AD2274" s="581"/>
      <c r="AE2274" s="584"/>
      <c r="AF2274" s="584"/>
      <c r="AG2274" s="584"/>
      <c r="AH2274" s="584"/>
      <c r="AI2274" s="584"/>
      <c r="AJ2274" s="584"/>
      <c r="AK2274" s="584"/>
      <c r="AL2274" s="584"/>
      <c r="AM2274" s="584"/>
      <c r="AN2274" s="584"/>
      <c r="AO2274" s="584"/>
      <c r="AP2274" s="584"/>
      <c r="AQ2274" s="584"/>
      <c r="AR2274" s="584"/>
    </row>
    <row r="2275" ht="15.75" customHeight="1">
      <c r="A2275" s="570"/>
      <c r="B2275" s="7"/>
      <c r="C2275" s="585"/>
      <c r="D2275" s="572"/>
      <c r="E2275" s="575"/>
      <c r="F2275" s="575"/>
      <c r="G2275" s="579"/>
      <c r="H2275" s="586"/>
      <c r="I2275" s="573"/>
      <c r="J2275" s="574"/>
      <c r="K2275" s="574"/>
      <c r="L2275" s="574"/>
      <c r="M2275" s="575"/>
      <c r="N2275" s="575"/>
      <c r="O2275" s="576"/>
      <c r="P2275" s="576"/>
      <c r="Q2275" s="576"/>
      <c r="R2275" s="576"/>
      <c r="S2275" s="575"/>
      <c r="T2275" s="575"/>
      <c r="U2275" s="575"/>
      <c r="V2275" s="575"/>
      <c r="W2275" s="575"/>
      <c r="X2275" s="575"/>
      <c r="Y2275" s="577"/>
      <c r="Z2275" s="578"/>
      <c r="AA2275" s="579"/>
      <c r="AC2275" s="581"/>
      <c r="AD2275" s="581"/>
      <c r="AE2275" s="584"/>
      <c r="AF2275" s="584"/>
      <c r="AG2275" s="584"/>
      <c r="AH2275" s="584"/>
      <c r="AI2275" s="584"/>
      <c r="AJ2275" s="584"/>
      <c r="AK2275" s="584"/>
      <c r="AL2275" s="584"/>
      <c r="AM2275" s="584"/>
      <c r="AN2275" s="584"/>
      <c r="AO2275" s="584"/>
      <c r="AP2275" s="584"/>
      <c r="AQ2275" s="584"/>
      <c r="AR2275" s="584"/>
    </row>
    <row r="2276" ht="15.75" customHeight="1">
      <c r="A2276" s="570"/>
      <c r="B2276" s="7"/>
      <c r="C2276" s="585"/>
      <c r="D2276" s="572"/>
      <c r="E2276" s="575"/>
      <c r="F2276" s="575"/>
      <c r="G2276" s="579"/>
      <c r="H2276" s="586"/>
      <c r="I2276" s="573"/>
      <c r="J2276" s="574"/>
      <c r="K2276" s="574"/>
      <c r="L2276" s="574"/>
      <c r="M2276" s="575"/>
      <c r="N2276" s="575"/>
      <c r="O2276" s="576"/>
      <c r="P2276" s="576"/>
      <c r="Q2276" s="576"/>
      <c r="R2276" s="576"/>
      <c r="S2276" s="575"/>
      <c r="T2276" s="575"/>
      <c r="U2276" s="575"/>
      <c r="V2276" s="575"/>
      <c r="W2276" s="575"/>
      <c r="X2276" s="575"/>
      <c r="Y2276" s="577"/>
      <c r="Z2276" s="578"/>
      <c r="AA2276" s="579"/>
      <c r="AC2276" s="581"/>
      <c r="AD2276" s="581"/>
      <c r="AE2276" s="584"/>
      <c r="AF2276" s="584"/>
      <c r="AG2276" s="584"/>
      <c r="AH2276" s="584"/>
      <c r="AI2276" s="584"/>
      <c r="AJ2276" s="584"/>
      <c r="AK2276" s="584"/>
      <c r="AL2276" s="584"/>
      <c r="AM2276" s="584"/>
      <c r="AN2276" s="584"/>
      <c r="AO2276" s="584"/>
      <c r="AP2276" s="584"/>
      <c r="AQ2276" s="584"/>
      <c r="AR2276" s="584"/>
    </row>
    <row r="2277" ht="15.75" customHeight="1">
      <c r="A2277" s="570"/>
      <c r="B2277" s="7"/>
      <c r="C2277" s="585"/>
      <c r="D2277" s="572"/>
      <c r="E2277" s="575"/>
      <c r="F2277" s="575"/>
      <c r="G2277" s="579"/>
      <c r="H2277" s="586"/>
      <c r="I2277" s="573"/>
      <c r="J2277" s="574"/>
      <c r="K2277" s="574"/>
      <c r="L2277" s="574"/>
      <c r="M2277" s="575"/>
      <c r="N2277" s="575"/>
      <c r="O2277" s="576"/>
      <c r="P2277" s="576"/>
      <c r="Q2277" s="576"/>
      <c r="R2277" s="576"/>
      <c r="S2277" s="575"/>
      <c r="T2277" s="575"/>
      <c r="U2277" s="575"/>
      <c r="V2277" s="575"/>
      <c r="W2277" s="575"/>
      <c r="X2277" s="575"/>
      <c r="Y2277" s="577"/>
      <c r="Z2277" s="578"/>
      <c r="AA2277" s="579"/>
      <c r="AC2277" s="581"/>
      <c r="AD2277" s="581"/>
      <c r="AE2277" s="584"/>
      <c r="AF2277" s="584"/>
      <c r="AG2277" s="584"/>
      <c r="AH2277" s="584"/>
      <c r="AI2277" s="584"/>
      <c r="AJ2277" s="584"/>
      <c r="AK2277" s="584"/>
      <c r="AL2277" s="584"/>
      <c r="AM2277" s="584"/>
      <c r="AN2277" s="584"/>
      <c r="AO2277" s="584"/>
      <c r="AP2277" s="584"/>
      <c r="AQ2277" s="584"/>
      <c r="AR2277" s="584"/>
    </row>
    <row r="2278" ht="15.75" customHeight="1">
      <c r="A2278" s="570"/>
      <c r="B2278" s="7"/>
      <c r="C2278" s="585"/>
      <c r="D2278" s="572"/>
      <c r="E2278" s="575"/>
      <c r="F2278" s="575"/>
      <c r="G2278" s="579"/>
      <c r="H2278" s="586"/>
      <c r="I2278" s="573"/>
      <c r="J2278" s="574"/>
      <c r="K2278" s="574"/>
      <c r="L2278" s="574"/>
      <c r="M2278" s="575"/>
      <c r="N2278" s="575"/>
      <c r="O2278" s="576"/>
      <c r="P2278" s="576"/>
      <c r="Q2278" s="576"/>
      <c r="R2278" s="576"/>
      <c r="S2278" s="575"/>
      <c r="T2278" s="575"/>
      <c r="U2278" s="575"/>
      <c r="V2278" s="575"/>
      <c r="W2278" s="575"/>
      <c r="X2278" s="575"/>
      <c r="Y2278" s="577"/>
      <c r="Z2278" s="578"/>
      <c r="AA2278" s="579"/>
      <c r="AC2278" s="581"/>
      <c r="AD2278" s="581"/>
      <c r="AE2278" s="584"/>
      <c r="AF2278" s="584"/>
      <c r="AG2278" s="584"/>
      <c r="AH2278" s="584"/>
      <c r="AI2278" s="584"/>
      <c r="AJ2278" s="584"/>
      <c r="AK2278" s="584"/>
      <c r="AL2278" s="584"/>
      <c r="AM2278" s="584"/>
      <c r="AN2278" s="584"/>
      <c r="AO2278" s="584"/>
      <c r="AP2278" s="584"/>
      <c r="AQ2278" s="584"/>
      <c r="AR2278" s="584"/>
    </row>
    <row r="2279" ht="15.75" customHeight="1">
      <c r="A2279" s="570"/>
      <c r="B2279" s="7"/>
      <c r="C2279" s="585"/>
      <c r="D2279" s="572"/>
      <c r="E2279" s="575"/>
      <c r="F2279" s="575"/>
      <c r="G2279" s="579"/>
      <c r="H2279" s="586"/>
      <c r="I2279" s="573"/>
      <c r="J2279" s="574"/>
      <c r="K2279" s="574"/>
      <c r="L2279" s="574"/>
      <c r="M2279" s="575"/>
      <c r="N2279" s="575"/>
      <c r="O2279" s="576"/>
      <c r="P2279" s="576"/>
      <c r="Q2279" s="576"/>
      <c r="R2279" s="576"/>
      <c r="S2279" s="575"/>
      <c r="T2279" s="575"/>
      <c r="U2279" s="575"/>
      <c r="V2279" s="575"/>
      <c r="W2279" s="575"/>
      <c r="X2279" s="575"/>
      <c r="Y2279" s="577"/>
      <c r="Z2279" s="578"/>
      <c r="AA2279" s="579"/>
      <c r="AC2279" s="581"/>
      <c r="AD2279" s="581"/>
      <c r="AE2279" s="584"/>
      <c r="AF2279" s="584"/>
      <c r="AG2279" s="584"/>
      <c r="AH2279" s="584"/>
      <c r="AI2279" s="584"/>
      <c r="AJ2279" s="584"/>
      <c r="AK2279" s="584"/>
      <c r="AL2279" s="584"/>
      <c r="AM2279" s="584"/>
      <c r="AN2279" s="584"/>
      <c r="AO2279" s="584"/>
      <c r="AP2279" s="584"/>
      <c r="AQ2279" s="584"/>
      <c r="AR2279" s="584"/>
    </row>
    <row r="2280" ht="15.75" customHeight="1">
      <c r="A2280" s="570"/>
      <c r="B2280" s="7"/>
      <c r="C2280" s="585"/>
      <c r="D2280" s="572"/>
      <c r="E2280" s="575"/>
      <c r="F2280" s="575"/>
      <c r="G2280" s="579"/>
      <c r="H2280" s="586"/>
      <c r="I2280" s="573"/>
      <c r="J2280" s="574"/>
      <c r="K2280" s="574"/>
      <c r="L2280" s="574"/>
      <c r="M2280" s="575"/>
      <c r="N2280" s="575"/>
      <c r="O2280" s="576"/>
      <c r="P2280" s="576"/>
      <c r="Q2280" s="576"/>
      <c r="R2280" s="576"/>
      <c r="S2280" s="575"/>
      <c r="T2280" s="575"/>
      <c r="U2280" s="575"/>
      <c r="V2280" s="575"/>
      <c r="W2280" s="575"/>
      <c r="X2280" s="575"/>
      <c r="Y2280" s="577"/>
      <c r="Z2280" s="578"/>
      <c r="AA2280" s="579"/>
      <c r="AC2280" s="581"/>
      <c r="AD2280" s="581"/>
      <c r="AE2280" s="584"/>
      <c r="AF2280" s="584"/>
      <c r="AG2280" s="584"/>
      <c r="AH2280" s="584"/>
      <c r="AI2280" s="584"/>
      <c r="AJ2280" s="584"/>
      <c r="AK2280" s="584"/>
      <c r="AL2280" s="584"/>
      <c r="AM2280" s="584"/>
      <c r="AN2280" s="584"/>
      <c r="AO2280" s="584"/>
      <c r="AP2280" s="584"/>
      <c r="AQ2280" s="584"/>
      <c r="AR2280" s="584"/>
    </row>
    <row r="2281" ht="15.75" customHeight="1">
      <c r="A2281" s="570"/>
      <c r="B2281" s="7"/>
      <c r="C2281" s="585"/>
      <c r="D2281" s="572"/>
      <c r="E2281" s="575"/>
      <c r="F2281" s="575"/>
      <c r="G2281" s="579"/>
      <c r="H2281" s="586"/>
      <c r="I2281" s="573"/>
      <c r="J2281" s="574"/>
      <c r="K2281" s="574"/>
      <c r="L2281" s="574"/>
      <c r="M2281" s="575"/>
      <c r="N2281" s="575"/>
      <c r="O2281" s="576"/>
      <c r="P2281" s="576"/>
      <c r="Q2281" s="576"/>
      <c r="R2281" s="576"/>
      <c r="S2281" s="575"/>
      <c r="T2281" s="575"/>
      <c r="U2281" s="575"/>
      <c r="V2281" s="575"/>
      <c r="W2281" s="575"/>
      <c r="X2281" s="575"/>
      <c r="Y2281" s="577"/>
      <c r="Z2281" s="578"/>
      <c r="AA2281" s="579"/>
      <c r="AC2281" s="581"/>
      <c r="AD2281" s="581"/>
      <c r="AE2281" s="584"/>
      <c r="AF2281" s="584"/>
      <c r="AG2281" s="584"/>
      <c r="AH2281" s="584"/>
      <c r="AI2281" s="584"/>
      <c r="AJ2281" s="584"/>
      <c r="AK2281" s="584"/>
      <c r="AL2281" s="584"/>
      <c r="AM2281" s="584"/>
      <c r="AN2281" s="584"/>
      <c r="AO2281" s="584"/>
      <c r="AP2281" s="584"/>
      <c r="AQ2281" s="584"/>
      <c r="AR2281" s="584"/>
    </row>
    <row r="2282" ht="15.75" customHeight="1">
      <c r="A2282" s="570"/>
      <c r="B2282" s="7"/>
      <c r="C2282" s="585"/>
      <c r="D2282" s="572"/>
      <c r="E2282" s="575"/>
      <c r="F2282" s="575"/>
      <c r="G2282" s="579"/>
      <c r="H2282" s="586"/>
      <c r="I2282" s="573"/>
      <c r="J2282" s="574"/>
      <c r="K2282" s="574"/>
      <c r="L2282" s="574"/>
      <c r="M2282" s="575"/>
      <c r="N2282" s="575"/>
      <c r="O2282" s="576"/>
      <c r="P2282" s="576"/>
      <c r="Q2282" s="576"/>
      <c r="R2282" s="576"/>
      <c r="S2282" s="575"/>
      <c r="T2282" s="575"/>
      <c r="U2282" s="575"/>
      <c r="V2282" s="575"/>
      <c r="W2282" s="575"/>
      <c r="X2282" s="575"/>
      <c r="Y2282" s="577"/>
      <c r="Z2282" s="578"/>
      <c r="AA2282" s="579"/>
      <c r="AC2282" s="581"/>
      <c r="AD2282" s="581"/>
      <c r="AE2282" s="584"/>
      <c r="AF2282" s="584"/>
      <c r="AG2282" s="584"/>
      <c r="AH2282" s="584"/>
      <c r="AI2282" s="584"/>
      <c r="AJ2282" s="584"/>
      <c r="AK2282" s="584"/>
      <c r="AL2282" s="584"/>
      <c r="AM2282" s="584"/>
      <c r="AN2282" s="584"/>
      <c r="AO2282" s="584"/>
      <c r="AP2282" s="584"/>
      <c r="AQ2282" s="584"/>
      <c r="AR2282" s="584"/>
    </row>
    <row r="2283" ht="15.75" customHeight="1">
      <c r="A2283" s="570"/>
      <c r="B2283" s="7"/>
      <c r="C2283" s="585"/>
      <c r="D2283" s="572"/>
      <c r="E2283" s="575"/>
      <c r="F2283" s="575"/>
      <c r="G2283" s="579"/>
      <c r="H2283" s="586"/>
      <c r="I2283" s="573"/>
      <c r="J2283" s="574"/>
      <c r="K2283" s="574"/>
      <c r="L2283" s="574"/>
      <c r="M2283" s="575"/>
      <c r="N2283" s="575"/>
      <c r="O2283" s="576"/>
      <c r="P2283" s="576"/>
      <c r="Q2283" s="576"/>
      <c r="R2283" s="576"/>
      <c r="S2283" s="575"/>
      <c r="T2283" s="575"/>
      <c r="U2283" s="575"/>
      <c r="V2283" s="575"/>
      <c r="W2283" s="575"/>
      <c r="X2283" s="575"/>
      <c r="Y2283" s="577"/>
      <c r="Z2283" s="578"/>
      <c r="AA2283" s="579"/>
      <c r="AC2283" s="581"/>
      <c r="AD2283" s="581"/>
      <c r="AE2283" s="584"/>
      <c r="AF2283" s="584"/>
      <c r="AG2283" s="584"/>
      <c r="AH2283" s="584"/>
      <c r="AI2283" s="584"/>
      <c r="AJ2283" s="584"/>
      <c r="AK2283" s="584"/>
      <c r="AL2283" s="584"/>
      <c r="AM2283" s="584"/>
      <c r="AN2283" s="584"/>
      <c r="AO2283" s="584"/>
      <c r="AP2283" s="584"/>
      <c r="AQ2283" s="584"/>
      <c r="AR2283" s="584"/>
    </row>
    <row r="2284" ht="15.75" customHeight="1">
      <c r="A2284" s="570"/>
      <c r="B2284" s="7"/>
      <c r="C2284" s="585"/>
      <c r="D2284" s="572"/>
      <c r="E2284" s="575"/>
      <c r="F2284" s="575"/>
      <c r="G2284" s="579"/>
      <c r="H2284" s="586"/>
      <c r="I2284" s="573"/>
      <c r="J2284" s="574"/>
      <c r="K2284" s="574"/>
      <c r="L2284" s="574"/>
      <c r="M2284" s="575"/>
      <c r="N2284" s="575"/>
      <c r="O2284" s="576"/>
      <c r="P2284" s="576"/>
      <c r="Q2284" s="576"/>
      <c r="R2284" s="576"/>
      <c r="S2284" s="575"/>
      <c r="T2284" s="575"/>
      <c r="U2284" s="575"/>
      <c r="V2284" s="575"/>
      <c r="W2284" s="575"/>
      <c r="X2284" s="575"/>
      <c r="Y2284" s="577"/>
      <c r="Z2284" s="578"/>
      <c r="AA2284" s="579"/>
      <c r="AC2284" s="581"/>
      <c r="AD2284" s="581"/>
      <c r="AE2284" s="584"/>
      <c r="AF2284" s="584"/>
      <c r="AG2284" s="584"/>
      <c r="AH2284" s="584"/>
      <c r="AI2284" s="584"/>
      <c r="AJ2284" s="584"/>
      <c r="AK2284" s="584"/>
      <c r="AL2284" s="584"/>
      <c r="AM2284" s="584"/>
      <c r="AN2284" s="584"/>
      <c r="AO2284" s="584"/>
      <c r="AP2284" s="584"/>
      <c r="AQ2284" s="584"/>
      <c r="AR2284" s="584"/>
    </row>
    <row r="2285" ht="15.75" customHeight="1">
      <c r="A2285" s="570"/>
      <c r="B2285" s="7"/>
      <c r="C2285" s="585"/>
      <c r="D2285" s="572"/>
      <c r="E2285" s="575"/>
      <c r="F2285" s="575"/>
      <c r="G2285" s="579"/>
      <c r="H2285" s="586"/>
      <c r="I2285" s="573"/>
      <c r="J2285" s="574"/>
      <c r="K2285" s="574"/>
      <c r="L2285" s="574"/>
      <c r="M2285" s="575"/>
      <c r="N2285" s="575"/>
      <c r="O2285" s="576"/>
      <c r="P2285" s="576"/>
      <c r="Q2285" s="576"/>
      <c r="R2285" s="576"/>
      <c r="S2285" s="575"/>
      <c r="T2285" s="575"/>
      <c r="U2285" s="575"/>
      <c r="V2285" s="575"/>
      <c r="W2285" s="575"/>
      <c r="X2285" s="575"/>
      <c r="Y2285" s="577"/>
      <c r="Z2285" s="578"/>
      <c r="AA2285" s="579"/>
      <c r="AC2285" s="581"/>
      <c r="AD2285" s="581"/>
      <c r="AE2285" s="584"/>
      <c r="AF2285" s="584"/>
      <c r="AG2285" s="584"/>
      <c r="AH2285" s="584"/>
      <c r="AI2285" s="584"/>
      <c r="AJ2285" s="584"/>
      <c r="AK2285" s="584"/>
      <c r="AL2285" s="584"/>
      <c r="AM2285" s="584"/>
      <c r="AN2285" s="584"/>
      <c r="AO2285" s="584"/>
      <c r="AP2285" s="584"/>
      <c r="AQ2285" s="584"/>
      <c r="AR2285" s="584"/>
    </row>
    <row r="2286" ht="15.75" customHeight="1">
      <c r="A2286" s="570"/>
      <c r="B2286" s="7"/>
      <c r="C2286" s="585"/>
      <c r="D2286" s="572"/>
      <c r="E2286" s="575"/>
      <c r="F2286" s="575"/>
      <c r="G2286" s="579"/>
      <c r="H2286" s="586"/>
      <c r="I2286" s="573"/>
      <c r="J2286" s="574"/>
      <c r="K2286" s="574"/>
      <c r="L2286" s="574"/>
      <c r="M2286" s="575"/>
      <c r="N2286" s="575"/>
      <c r="O2286" s="576"/>
      <c r="P2286" s="576"/>
      <c r="Q2286" s="576"/>
      <c r="R2286" s="576"/>
      <c r="S2286" s="575"/>
      <c r="T2286" s="575"/>
      <c r="U2286" s="575"/>
      <c r="V2286" s="575"/>
      <c r="W2286" s="575"/>
      <c r="X2286" s="575"/>
      <c r="Y2286" s="577"/>
      <c r="Z2286" s="578"/>
      <c r="AA2286" s="579"/>
      <c r="AC2286" s="581"/>
      <c r="AD2286" s="581"/>
      <c r="AE2286" s="584"/>
      <c r="AF2286" s="584"/>
      <c r="AG2286" s="584"/>
      <c r="AH2286" s="584"/>
      <c r="AI2286" s="584"/>
      <c r="AJ2286" s="584"/>
      <c r="AK2286" s="584"/>
      <c r="AL2286" s="584"/>
      <c r="AM2286" s="584"/>
      <c r="AN2286" s="584"/>
      <c r="AO2286" s="584"/>
      <c r="AP2286" s="584"/>
      <c r="AQ2286" s="584"/>
      <c r="AR2286" s="584"/>
    </row>
    <row r="2287" ht="15.75" customHeight="1">
      <c r="A2287" s="570"/>
      <c r="B2287" s="7"/>
      <c r="C2287" s="585"/>
      <c r="D2287" s="572"/>
      <c r="E2287" s="575"/>
      <c r="F2287" s="575"/>
      <c r="G2287" s="579"/>
      <c r="H2287" s="586"/>
      <c r="I2287" s="573"/>
      <c r="J2287" s="574"/>
      <c r="K2287" s="574"/>
      <c r="L2287" s="574"/>
      <c r="M2287" s="575"/>
      <c r="N2287" s="575"/>
      <c r="O2287" s="576"/>
      <c r="P2287" s="576"/>
      <c r="Q2287" s="576"/>
      <c r="R2287" s="576"/>
      <c r="S2287" s="575"/>
      <c r="T2287" s="575"/>
      <c r="U2287" s="575"/>
      <c r="V2287" s="575"/>
      <c r="W2287" s="575"/>
      <c r="X2287" s="575"/>
      <c r="Y2287" s="577"/>
      <c r="Z2287" s="578"/>
      <c r="AA2287" s="579"/>
      <c r="AC2287" s="581"/>
      <c r="AD2287" s="581"/>
      <c r="AE2287" s="584"/>
      <c r="AF2287" s="584"/>
      <c r="AG2287" s="584"/>
      <c r="AH2287" s="584"/>
      <c r="AI2287" s="584"/>
      <c r="AJ2287" s="584"/>
      <c r="AK2287" s="584"/>
      <c r="AL2287" s="584"/>
      <c r="AM2287" s="584"/>
      <c r="AN2287" s="584"/>
      <c r="AO2287" s="584"/>
      <c r="AP2287" s="584"/>
      <c r="AQ2287" s="584"/>
      <c r="AR2287" s="584"/>
    </row>
    <row r="2288" ht="15.75" customHeight="1">
      <c r="A2288" s="570"/>
      <c r="B2288" s="7"/>
      <c r="C2288" s="585"/>
      <c r="D2288" s="572"/>
      <c r="E2288" s="575"/>
      <c r="F2288" s="575"/>
      <c r="G2288" s="579"/>
      <c r="H2288" s="586"/>
      <c r="I2288" s="573"/>
      <c r="J2288" s="574"/>
      <c r="K2288" s="574"/>
      <c r="L2288" s="574"/>
      <c r="M2288" s="575"/>
      <c r="N2288" s="575"/>
      <c r="O2288" s="576"/>
      <c r="P2288" s="576"/>
      <c r="Q2288" s="576"/>
      <c r="R2288" s="576"/>
      <c r="S2288" s="575"/>
      <c r="T2288" s="575"/>
      <c r="U2288" s="575"/>
      <c r="V2288" s="575"/>
      <c r="W2288" s="575"/>
      <c r="X2288" s="575"/>
      <c r="Y2288" s="577"/>
      <c r="Z2288" s="578"/>
      <c r="AA2288" s="579"/>
      <c r="AC2288" s="581"/>
      <c r="AD2288" s="581"/>
      <c r="AE2288" s="584"/>
      <c r="AF2288" s="584"/>
      <c r="AG2288" s="584"/>
      <c r="AH2288" s="584"/>
      <c r="AI2288" s="584"/>
      <c r="AJ2288" s="584"/>
      <c r="AK2288" s="584"/>
      <c r="AL2288" s="584"/>
      <c r="AM2288" s="584"/>
      <c r="AN2288" s="584"/>
      <c r="AO2288" s="584"/>
      <c r="AP2288" s="584"/>
      <c r="AQ2288" s="584"/>
      <c r="AR2288" s="584"/>
    </row>
    <row r="2289" ht="15.75" customHeight="1">
      <c r="A2289" s="570"/>
      <c r="B2289" s="7"/>
      <c r="C2289" s="585"/>
      <c r="D2289" s="572"/>
      <c r="E2289" s="575"/>
      <c r="F2289" s="575"/>
      <c r="G2289" s="579"/>
      <c r="H2289" s="586"/>
      <c r="I2289" s="573"/>
      <c r="J2289" s="574"/>
      <c r="K2289" s="574"/>
      <c r="L2289" s="574"/>
      <c r="M2289" s="575"/>
      <c r="N2289" s="575"/>
      <c r="O2289" s="576"/>
      <c r="P2289" s="576"/>
      <c r="Q2289" s="576"/>
      <c r="R2289" s="576"/>
      <c r="S2289" s="575"/>
      <c r="T2289" s="575"/>
      <c r="U2289" s="575"/>
      <c r="V2289" s="575"/>
      <c r="W2289" s="575"/>
      <c r="X2289" s="575"/>
      <c r="Y2289" s="577"/>
      <c r="Z2289" s="578"/>
      <c r="AA2289" s="579"/>
      <c r="AC2289" s="581"/>
      <c r="AD2289" s="581"/>
      <c r="AE2289" s="584"/>
      <c r="AF2289" s="584"/>
      <c r="AG2289" s="584"/>
      <c r="AH2289" s="584"/>
      <c r="AI2289" s="584"/>
      <c r="AJ2289" s="584"/>
      <c r="AK2289" s="584"/>
      <c r="AL2289" s="584"/>
      <c r="AM2289" s="584"/>
      <c r="AN2289" s="584"/>
      <c r="AO2289" s="584"/>
      <c r="AP2289" s="584"/>
      <c r="AQ2289" s="584"/>
      <c r="AR2289" s="584"/>
    </row>
    <row r="2290" ht="15.75" customHeight="1">
      <c r="A2290" s="570"/>
      <c r="B2290" s="7"/>
      <c r="C2290" s="585"/>
      <c r="D2290" s="572"/>
      <c r="E2290" s="575"/>
      <c r="F2290" s="575"/>
      <c r="G2290" s="579"/>
      <c r="H2290" s="586"/>
      <c r="I2290" s="573"/>
      <c r="J2290" s="574"/>
      <c r="K2290" s="574"/>
      <c r="L2290" s="574"/>
      <c r="M2290" s="575"/>
      <c r="N2290" s="575"/>
      <c r="O2290" s="576"/>
      <c r="P2290" s="576"/>
      <c r="Q2290" s="576"/>
      <c r="R2290" s="576"/>
      <c r="S2290" s="575"/>
      <c r="T2290" s="575"/>
      <c r="U2290" s="575"/>
      <c r="V2290" s="575"/>
      <c r="W2290" s="575"/>
      <c r="X2290" s="575"/>
      <c r="Y2290" s="577"/>
      <c r="Z2290" s="578"/>
      <c r="AA2290" s="579"/>
      <c r="AC2290" s="581"/>
      <c r="AD2290" s="581"/>
      <c r="AE2290" s="584"/>
      <c r="AF2290" s="584"/>
      <c r="AG2290" s="584"/>
      <c r="AH2290" s="584"/>
      <c r="AI2290" s="584"/>
      <c r="AJ2290" s="584"/>
      <c r="AK2290" s="584"/>
      <c r="AL2290" s="584"/>
      <c r="AM2290" s="584"/>
      <c r="AN2290" s="584"/>
      <c r="AO2290" s="584"/>
      <c r="AP2290" s="584"/>
      <c r="AQ2290" s="584"/>
      <c r="AR2290" s="584"/>
    </row>
    <row r="2291" ht="15.75" customHeight="1">
      <c r="A2291" s="570"/>
      <c r="B2291" s="7"/>
      <c r="C2291" s="585"/>
      <c r="D2291" s="572"/>
      <c r="E2291" s="575"/>
      <c r="F2291" s="575"/>
      <c r="G2291" s="579"/>
      <c r="H2291" s="586"/>
      <c r="I2291" s="573"/>
      <c r="J2291" s="574"/>
      <c r="K2291" s="574"/>
      <c r="L2291" s="574"/>
      <c r="M2291" s="575"/>
      <c r="N2291" s="575"/>
      <c r="O2291" s="576"/>
      <c r="P2291" s="576"/>
      <c r="Q2291" s="576"/>
      <c r="R2291" s="576"/>
      <c r="S2291" s="575"/>
      <c r="T2291" s="575"/>
      <c r="U2291" s="575"/>
      <c r="V2291" s="575"/>
      <c r="W2291" s="575"/>
      <c r="X2291" s="575"/>
      <c r="Y2291" s="577"/>
      <c r="Z2291" s="578"/>
      <c r="AA2291" s="579"/>
      <c r="AC2291" s="581"/>
      <c r="AD2291" s="581"/>
      <c r="AE2291" s="584"/>
      <c r="AF2291" s="584"/>
      <c r="AG2291" s="584"/>
      <c r="AH2291" s="584"/>
      <c r="AI2291" s="584"/>
      <c r="AJ2291" s="584"/>
      <c r="AK2291" s="584"/>
      <c r="AL2291" s="584"/>
      <c r="AM2291" s="584"/>
      <c r="AN2291" s="584"/>
      <c r="AO2291" s="584"/>
      <c r="AP2291" s="584"/>
      <c r="AQ2291" s="584"/>
      <c r="AR2291" s="584"/>
    </row>
    <row r="2292" ht="15.75" customHeight="1">
      <c r="A2292" s="570"/>
      <c r="B2292" s="7"/>
      <c r="C2292" s="585"/>
      <c r="D2292" s="572"/>
      <c r="E2292" s="575"/>
      <c r="F2292" s="575"/>
      <c r="G2292" s="579"/>
      <c r="H2292" s="586"/>
      <c r="I2292" s="573"/>
      <c r="J2292" s="574"/>
      <c r="K2292" s="574"/>
      <c r="L2292" s="574"/>
      <c r="M2292" s="575"/>
      <c r="N2292" s="575"/>
      <c r="O2292" s="576"/>
      <c r="P2292" s="576"/>
      <c r="Q2292" s="576"/>
      <c r="R2292" s="576"/>
      <c r="S2292" s="575"/>
      <c r="T2292" s="575"/>
      <c r="U2292" s="575"/>
      <c r="V2292" s="575"/>
      <c r="W2292" s="575"/>
      <c r="X2292" s="575"/>
      <c r="Y2292" s="577"/>
      <c r="Z2292" s="578"/>
      <c r="AA2292" s="579"/>
      <c r="AC2292" s="581"/>
      <c r="AD2292" s="581"/>
      <c r="AE2292" s="584"/>
      <c r="AF2292" s="584"/>
      <c r="AG2292" s="584"/>
      <c r="AH2292" s="584"/>
      <c r="AI2292" s="584"/>
      <c r="AJ2292" s="584"/>
      <c r="AK2292" s="584"/>
      <c r="AL2292" s="584"/>
      <c r="AM2292" s="584"/>
      <c r="AN2292" s="584"/>
      <c r="AO2292" s="584"/>
      <c r="AP2292" s="584"/>
      <c r="AQ2292" s="584"/>
      <c r="AR2292" s="584"/>
    </row>
    <row r="2293" ht="15.75" customHeight="1">
      <c r="A2293" s="570"/>
      <c r="B2293" s="7"/>
      <c r="C2293" s="585"/>
      <c r="D2293" s="572"/>
      <c r="E2293" s="575"/>
      <c r="F2293" s="575"/>
      <c r="G2293" s="579"/>
      <c r="H2293" s="586"/>
      <c r="I2293" s="573"/>
      <c r="J2293" s="574"/>
      <c r="K2293" s="574"/>
      <c r="L2293" s="574"/>
      <c r="M2293" s="575"/>
      <c r="N2293" s="575"/>
      <c r="O2293" s="576"/>
      <c r="P2293" s="576"/>
      <c r="Q2293" s="576"/>
      <c r="R2293" s="576"/>
      <c r="S2293" s="575"/>
      <c r="T2293" s="575"/>
      <c r="U2293" s="575"/>
      <c r="V2293" s="575"/>
      <c r="W2293" s="575"/>
      <c r="X2293" s="575"/>
      <c r="Y2293" s="577"/>
      <c r="Z2293" s="578"/>
      <c r="AA2293" s="579"/>
      <c r="AC2293" s="581"/>
      <c r="AD2293" s="581"/>
      <c r="AE2293" s="584"/>
      <c r="AF2293" s="584"/>
      <c r="AG2293" s="584"/>
      <c r="AH2293" s="584"/>
      <c r="AI2293" s="584"/>
      <c r="AJ2293" s="584"/>
      <c r="AK2293" s="584"/>
      <c r="AL2293" s="584"/>
      <c r="AM2293" s="584"/>
      <c r="AN2293" s="584"/>
      <c r="AO2293" s="584"/>
      <c r="AP2293" s="584"/>
      <c r="AQ2293" s="584"/>
      <c r="AR2293" s="584"/>
    </row>
    <row r="2294" ht="15.75" customHeight="1">
      <c r="A2294" s="570"/>
      <c r="B2294" s="7"/>
      <c r="C2294" s="585"/>
      <c r="D2294" s="572"/>
      <c r="E2294" s="575"/>
      <c r="F2294" s="575"/>
      <c r="G2294" s="579"/>
      <c r="H2294" s="586"/>
      <c r="I2294" s="573"/>
      <c r="J2294" s="574"/>
      <c r="K2294" s="574"/>
      <c r="L2294" s="574"/>
      <c r="M2294" s="575"/>
      <c r="N2294" s="575"/>
      <c r="O2294" s="576"/>
      <c r="P2294" s="576"/>
      <c r="Q2294" s="576"/>
      <c r="R2294" s="576"/>
      <c r="S2294" s="575"/>
      <c r="T2294" s="575"/>
      <c r="U2294" s="575"/>
      <c r="V2294" s="575"/>
      <c r="W2294" s="575"/>
      <c r="X2294" s="575"/>
      <c r="Y2294" s="577"/>
      <c r="Z2294" s="578"/>
      <c r="AA2294" s="579"/>
      <c r="AC2294" s="581"/>
      <c r="AD2294" s="581"/>
      <c r="AE2294" s="584"/>
      <c r="AF2294" s="584"/>
      <c r="AG2294" s="584"/>
      <c r="AH2294" s="584"/>
      <c r="AI2294" s="584"/>
      <c r="AJ2294" s="584"/>
      <c r="AK2294" s="584"/>
      <c r="AL2294" s="584"/>
      <c r="AM2294" s="584"/>
      <c r="AN2294" s="584"/>
      <c r="AO2294" s="584"/>
      <c r="AP2294" s="584"/>
      <c r="AQ2294" s="584"/>
      <c r="AR2294" s="584"/>
    </row>
    <row r="2295" ht="15.75" customHeight="1">
      <c r="A2295" s="570"/>
      <c r="B2295" s="7"/>
      <c r="C2295" s="585"/>
      <c r="D2295" s="572"/>
      <c r="E2295" s="575"/>
      <c r="F2295" s="575"/>
      <c r="G2295" s="579"/>
      <c r="H2295" s="586"/>
      <c r="I2295" s="573"/>
      <c r="J2295" s="574"/>
      <c r="K2295" s="574"/>
      <c r="L2295" s="574"/>
      <c r="M2295" s="575"/>
      <c r="N2295" s="575"/>
      <c r="O2295" s="576"/>
      <c r="P2295" s="576"/>
      <c r="Q2295" s="576"/>
      <c r="R2295" s="576"/>
      <c r="S2295" s="575"/>
      <c r="T2295" s="575"/>
      <c r="U2295" s="575"/>
      <c r="V2295" s="575"/>
      <c r="W2295" s="575"/>
      <c r="X2295" s="575"/>
      <c r="Y2295" s="577"/>
      <c r="Z2295" s="578"/>
      <c r="AA2295" s="579"/>
      <c r="AC2295" s="581"/>
      <c r="AD2295" s="581"/>
      <c r="AE2295" s="584"/>
      <c r="AF2295" s="584"/>
      <c r="AG2295" s="584"/>
      <c r="AH2295" s="584"/>
      <c r="AI2295" s="584"/>
      <c r="AJ2295" s="584"/>
      <c r="AK2295" s="584"/>
      <c r="AL2295" s="584"/>
      <c r="AM2295" s="584"/>
      <c r="AN2295" s="584"/>
      <c r="AO2295" s="584"/>
      <c r="AP2295" s="584"/>
      <c r="AQ2295" s="584"/>
      <c r="AR2295" s="584"/>
    </row>
    <row r="2296" ht="15.75" customHeight="1">
      <c r="A2296" s="570"/>
      <c r="B2296" s="7"/>
      <c r="C2296" s="585"/>
      <c r="D2296" s="572"/>
      <c r="E2296" s="575"/>
      <c r="F2296" s="575"/>
      <c r="G2296" s="579"/>
      <c r="H2296" s="586"/>
      <c r="I2296" s="573"/>
      <c r="J2296" s="574"/>
      <c r="K2296" s="574"/>
      <c r="L2296" s="574"/>
      <c r="M2296" s="575"/>
      <c r="N2296" s="575"/>
      <c r="O2296" s="576"/>
      <c r="P2296" s="576"/>
      <c r="Q2296" s="576"/>
      <c r="R2296" s="576"/>
      <c r="S2296" s="575"/>
      <c r="T2296" s="575"/>
      <c r="U2296" s="575"/>
      <c r="V2296" s="575"/>
      <c r="W2296" s="575"/>
      <c r="X2296" s="575"/>
      <c r="Y2296" s="577"/>
      <c r="Z2296" s="578"/>
      <c r="AA2296" s="579"/>
      <c r="AC2296" s="581"/>
      <c r="AD2296" s="581"/>
      <c r="AE2296" s="584"/>
      <c r="AF2296" s="584"/>
      <c r="AG2296" s="584"/>
      <c r="AH2296" s="584"/>
      <c r="AI2296" s="584"/>
      <c r="AJ2296" s="584"/>
      <c r="AK2296" s="584"/>
      <c r="AL2296" s="584"/>
      <c r="AM2296" s="584"/>
      <c r="AN2296" s="584"/>
      <c r="AO2296" s="584"/>
      <c r="AP2296" s="584"/>
      <c r="AQ2296" s="584"/>
      <c r="AR2296" s="584"/>
    </row>
    <row r="2297" ht="15.75" customHeight="1">
      <c r="A2297" s="570"/>
      <c r="B2297" s="7"/>
      <c r="C2297" s="585"/>
      <c r="D2297" s="572"/>
      <c r="E2297" s="575"/>
      <c r="F2297" s="575"/>
      <c r="G2297" s="579"/>
      <c r="H2297" s="586"/>
      <c r="I2297" s="573"/>
      <c r="J2297" s="574"/>
      <c r="K2297" s="574"/>
      <c r="L2297" s="574"/>
      <c r="M2297" s="575"/>
      <c r="N2297" s="575"/>
      <c r="O2297" s="576"/>
      <c r="P2297" s="576"/>
      <c r="Q2297" s="576"/>
      <c r="R2297" s="576"/>
      <c r="S2297" s="575"/>
      <c r="T2297" s="575"/>
      <c r="U2297" s="575"/>
      <c r="V2297" s="575"/>
      <c r="W2297" s="575"/>
      <c r="X2297" s="575"/>
      <c r="Y2297" s="577"/>
      <c r="Z2297" s="578"/>
      <c r="AA2297" s="579"/>
      <c r="AC2297" s="581"/>
      <c r="AD2297" s="581"/>
      <c r="AE2297" s="584"/>
      <c r="AF2297" s="584"/>
      <c r="AG2297" s="584"/>
      <c r="AH2297" s="584"/>
      <c r="AI2297" s="584"/>
      <c r="AJ2297" s="584"/>
      <c r="AK2297" s="584"/>
      <c r="AL2297" s="584"/>
      <c r="AM2297" s="584"/>
      <c r="AN2297" s="584"/>
      <c r="AO2297" s="584"/>
      <c r="AP2297" s="584"/>
      <c r="AQ2297" s="584"/>
      <c r="AR2297" s="584"/>
    </row>
    <row r="2298" ht="15.75" customHeight="1">
      <c r="A2298" s="570"/>
      <c r="B2298" s="7"/>
      <c r="C2298" s="585"/>
      <c r="D2298" s="572"/>
      <c r="E2298" s="575"/>
      <c r="F2298" s="575"/>
      <c r="G2298" s="579"/>
      <c r="H2298" s="586"/>
      <c r="I2298" s="573"/>
      <c r="J2298" s="574"/>
      <c r="K2298" s="574"/>
      <c r="L2298" s="574"/>
      <c r="M2298" s="575"/>
      <c r="N2298" s="575"/>
      <c r="O2298" s="576"/>
      <c r="P2298" s="576"/>
      <c r="Q2298" s="576"/>
      <c r="R2298" s="576"/>
      <c r="S2298" s="575"/>
      <c r="T2298" s="575"/>
      <c r="U2298" s="575"/>
      <c r="V2298" s="575"/>
      <c r="W2298" s="575"/>
      <c r="X2298" s="575"/>
      <c r="Y2298" s="577"/>
      <c r="Z2298" s="578"/>
      <c r="AA2298" s="579"/>
      <c r="AC2298" s="581"/>
      <c r="AD2298" s="581"/>
      <c r="AE2298" s="584"/>
      <c r="AF2298" s="584"/>
      <c r="AG2298" s="584"/>
      <c r="AH2298" s="584"/>
      <c r="AI2298" s="584"/>
      <c r="AJ2298" s="584"/>
      <c r="AK2298" s="584"/>
      <c r="AL2298" s="584"/>
      <c r="AM2298" s="584"/>
      <c r="AN2298" s="584"/>
      <c r="AO2298" s="584"/>
      <c r="AP2298" s="584"/>
      <c r="AQ2298" s="584"/>
      <c r="AR2298" s="584"/>
    </row>
    <row r="2299" ht="15.75" customHeight="1">
      <c r="A2299" s="570"/>
      <c r="B2299" s="7"/>
      <c r="C2299" s="585"/>
      <c r="D2299" s="572"/>
      <c r="E2299" s="575"/>
      <c r="F2299" s="575"/>
      <c r="G2299" s="579"/>
      <c r="H2299" s="586"/>
      <c r="I2299" s="573"/>
      <c r="J2299" s="574"/>
      <c r="K2299" s="574"/>
      <c r="L2299" s="574"/>
      <c r="M2299" s="575"/>
      <c r="N2299" s="575"/>
      <c r="O2299" s="576"/>
      <c r="P2299" s="576"/>
      <c r="Q2299" s="576"/>
      <c r="R2299" s="576"/>
      <c r="S2299" s="575"/>
      <c r="T2299" s="575"/>
      <c r="U2299" s="575"/>
      <c r="V2299" s="575"/>
      <c r="W2299" s="575"/>
      <c r="X2299" s="575"/>
      <c r="Y2299" s="577"/>
      <c r="Z2299" s="578"/>
      <c r="AA2299" s="579"/>
      <c r="AC2299" s="581"/>
      <c r="AD2299" s="581"/>
      <c r="AE2299" s="584"/>
      <c r="AF2299" s="584"/>
      <c r="AG2299" s="584"/>
      <c r="AH2299" s="584"/>
      <c r="AI2299" s="584"/>
      <c r="AJ2299" s="584"/>
      <c r="AK2299" s="584"/>
      <c r="AL2299" s="584"/>
      <c r="AM2299" s="584"/>
      <c r="AN2299" s="584"/>
      <c r="AO2299" s="584"/>
      <c r="AP2299" s="584"/>
      <c r="AQ2299" s="584"/>
      <c r="AR2299" s="584"/>
    </row>
    <row r="2300" ht="15.75" customHeight="1">
      <c r="A2300" s="570"/>
      <c r="B2300" s="7"/>
      <c r="C2300" s="585"/>
      <c r="D2300" s="572"/>
      <c r="E2300" s="575"/>
      <c r="F2300" s="575"/>
      <c r="G2300" s="579"/>
      <c r="H2300" s="586"/>
      <c r="I2300" s="573"/>
      <c r="J2300" s="574"/>
      <c r="K2300" s="574"/>
      <c r="L2300" s="574"/>
      <c r="M2300" s="575"/>
      <c r="N2300" s="575"/>
      <c r="O2300" s="576"/>
      <c r="P2300" s="576"/>
      <c r="Q2300" s="576"/>
      <c r="R2300" s="576"/>
      <c r="S2300" s="575"/>
      <c r="T2300" s="575"/>
      <c r="U2300" s="575"/>
      <c r="V2300" s="575"/>
      <c r="W2300" s="575"/>
      <c r="X2300" s="575"/>
      <c r="Y2300" s="577"/>
      <c r="Z2300" s="578"/>
      <c r="AA2300" s="579"/>
      <c r="AC2300" s="581"/>
      <c r="AD2300" s="581"/>
      <c r="AE2300" s="584"/>
      <c r="AF2300" s="584"/>
      <c r="AG2300" s="584"/>
      <c r="AH2300" s="584"/>
      <c r="AI2300" s="584"/>
      <c r="AJ2300" s="584"/>
      <c r="AK2300" s="584"/>
      <c r="AL2300" s="584"/>
      <c r="AM2300" s="584"/>
      <c r="AN2300" s="584"/>
      <c r="AO2300" s="584"/>
      <c r="AP2300" s="584"/>
      <c r="AQ2300" s="584"/>
      <c r="AR2300" s="584"/>
    </row>
    <row r="2301" ht="15.75" customHeight="1">
      <c r="A2301" s="570"/>
      <c r="B2301" s="7"/>
      <c r="C2301" s="585"/>
      <c r="D2301" s="572"/>
      <c r="E2301" s="575"/>
      <c r="F2301" s="575"/>
      <c r="G2301" s="579"/>
      <c r="H2301" s="586"/>
      <c r="I2301" s="573"/>
      <c r="J2301" s="574"/>
      <c r="K2301" s="574"/>
      <c r="L2301" s="574"/>
      <c r="M2301" s="575"/>
      <c r="N2301" s="575"/>
      <c r="O2301" s="576"/>
      <c r="P2301" s="576"/>
      <c r="Q2301" s="576"/>
      <c r="R2301" s="576"/>
      <c r="S2301" s="575"/>
      <c r="T2301" s="575"/>
      <c r="U2301" s="575"/>
      <c r="V2301" s="575"/>
      <c r="W2301" s="575"/>
      <c r="X2301" s="575"/>
      <c r="Y2301" s="577"/>
      <c r="Z2301" s="578"/>
      <c r="AA2301" s="579"/>
      <c r="AC2301" s="581"/>
      <c r="AD2301" s="581"/>
      <c r="AE2301" s="584"/>
      <c r="AF2301" s="584"/>
      <c r="AG2301" s="584"/>
      <c r="AH2301" s="584"/>
      <c r="AI2301" s="584"/>
      <c r="AJ2301" s="584"/>
      <c r="AK2301" s="584"/>
      <c r="AL2301" s="584"/>
      <c r="AM2301" s="584"/>
      <c r="AN2301" s="584"/>
      <c r="AO2301" s="584"/>
      <c r="AP2301" s="584"/>
      <c r="AQ2301" s="584"/>
      <c r="AR2301" s="584"/>
    </row>
    <row r="2302" ht="15.75" customHeight="1">
      <c r="A2302" s="570"/>
      <c r="B2302" s="7"/>
      <c r="C2302" s="585"/>
      <c r="D2302" s="572"/>
      <c r="E2302" s="575"/>
      <c r="F2302" s="575"/>
      <c r="G2302" s="579"/>
      <c r="H2302" s="586"/>
      <c r="I2302" s="573"/>
      <c r="J2302" s="574"/>
      <c r="K2302" s="574"/>
      <c r="L2302" s="574"/>
      <c r="M2302" s="575"/>
      <c r="N2302" s="575"/>
      <c r="O2302" s="576"/>
      <c r="P2302" s="576"/>
      <c r="Q2302" s="576"/>
      <c r="R2302" s="576"/>
      <c r="S2302" s="575"/>
      <c r="T2302" s="575"/>
      <c r="U2302" s="575"/>
      <c r="V2302" s="575"/>
      <c r="W2302" s="575"/>
      <c r="X2302" s="575"/>
      <c r="Y2302" s="577"/>
      <c r="Z2302" s="578"/>
      <c r="AA2302" s="579"/>
      <c r="AC2302" s="581"/>
      <c r="AD2302" s="581"/>
      <c r="AE2302" s="584"/>
      <c r="AF2302" s="584"/>
      <c r="AG2302" s="584"/>
      <c r="AH2302" s="584"/>
      <c r="AI2302" s="584"/>
      <c r="AJ2302" s="584"/>
      <c r="AK2302" s="584"/>
      <c r="AL2302" s="584"/>
      <c r="AM2302" s="584"/>
      <c r="AN2302" s="584"/>
      <c r="AO2302" s="584"/>
      <c r="AP2302" s="584"/>
      <c r="AQ2302" s="584"/>
      <c r="AR2302" s="584"/>
    </row>
    <row r="2303" ht="15.75" customHeight="1">
      <c r="A2303" s="570"/>
      <c r="B2303" s="7"/>
      <c r="C2303" s="585"/>
      <c r="D2303" s="572"/>
      <c r="E2303" s="575"/>
      <c r="F2303" s="575"/>
      <c r="G2303" s="579"/>
      <c r="H2303" s="586"/>
      <c r="I2303" s="573"/>
      <c r="J2303" s="574"/>
      <c r="K2303" s="574"/>
      <c r="L2303" s="574"/>
      <c r="M2303" s="575"/>
      <c r="N2303" s="575"/>
      <c r="O2303" s="576"/>
      <c r="P2303" s="576"/>
      <c r="Q2303" s="576"/>
      <c r="R2303" s="576"/>
      <c r="S2303" s="575"/>
      <c r="T2303" s="575"/>
      <c r="U2303" s="575"/>
      <c r="V2303" s="575"/>
      <c r="W2303" s="575"/>
      <c r="X2303" s="575"/>
      <c r="Y2303" s="577"/>
      <c r="Z2303" s="578"/>
      <c r="AA2303" s="579"/>
      <c r="AC2303" s="581"/>
      <c r="AD2303" s="581"/>
      <c r="AE2303" s="584"/>
      <c r="AF2303" s="584"/>
      <c r="AG2303" s="584"/>
      <c r="AH2303" s="584"/>
      <c r="AI2303" s="584"/>
      <c r="AJ2303" s="584"/>
      <c r="AK2303" s="584"/>
      <c r="AL2303" s="584"/>
      <c r="AM2303" s="584"/>
      <c r="AN2303" s="584"/>
      <c r="AO2303" s="584"/>
      <c r="AP2303" s="584"/>
      <c r="AQ2303" s="584"/>
      <c r="AR2303" s="584"/>
    </row>
    <row r="2304" ht="15.75" customHeight="1">
      <c r="A2304" s="570"/>
      <c r="B2304" s="7"/>
      <c r="C2304" s="585"/>
      <c r="D2304" s="572"/>
      <c r="E2304" s="575"/>
      <c r="F2304" s="575"/>
      <c r="G2304" s="579"/>
      <c r="H2304" s="586"/>
      <c r="I2304" s="573"/>
      <c r="J2304" s="574"/>
      <c r="K2304" s="574"/>
      <c r="L2304" s="574"/>
      <c r="M2304" s="575"/>
      <c r="N2304" s="575"/>
      <c r="O2304" s="576"/>
      <c r="P2304" s="576"/>
      <c r="Q2304" s="576"/>
      <c r="R2304" s="576"/>
      <c r="S2304" s="575"/>
      <c r="T2304" s="575"/>
      <c r="U2304" s="575"/>
      <c r="V2304" s="575"/>
      <c r="W2304" s="575"/>
      <c r="X2304" s="575"/>
      <c r="Y2304" s="577"/>
      <c r="Z2304" s="578"/>
      <c r="AA2304" s="579"/>
      <c r="AC2304" s="581"/>
      <c r="AD2304" s="581"/>
      <c r="AE2304" s="584"/>
      <c r="AF2304" s="584"/>
      <c r="AG2304" s="584"/>
      <c r="AH2304" s="584"/>
      <c r="AI2304" s="584"/>
      <c r="AJ2304" s="584"/>
      <c r="AK2304" s="584"/>
      <c r="AL2304" s="584"/>
      <c r="AM2304" s="584"/>
      <c r="AN2304" s="584"/>
      <c r="AO2304" s="584"/>
      <c r="AP2304" s="584"/>
      <c r="AQ2304" s="584"/>
      <c r="AR2304" s="584"/>
    </row>
    <row r="2305" ht="15.75" customHeight="1">
      <c r="A2305" s="570"/>
      <c r="B2305" s="7"/>
      <c r="C2305" s="585"/>
      <c r="D2305" s="572"/>
      <c r="E2305" s="575"/>
      <c r="F2305" s="575"/>
      <c r="G2305" s="579"/>
      <c r="H2305" s="586"/>
      <c r="I2305" s="573"/>
      <c r="J2305" s="574"/>
      <c r="K2305" s="574"/>
      <c r="L2305" s="574"/>
      <c r="M2305" s="575"/>
      <c r="N2305" s="575"/>
      <c r="O2305" s="576"/>
      <c r="P2305" s="576"/>
      <c r="Q2305" s="576"/>
      <c r="R2305" s="576"/>
      <c r="S2305" s="575"/>
      <c r="T2305" s="575"/>
      <c r="U2305" s="575"/>
      <c r="V2305" s="575"/>
      <c r="W2305" s="575"/>
      <c r="X2305" s="575"/>
      <c r="Y2305" s="577"/>
      <c r="Z2305" s="578"/>
      <c r="AA2305" s="579"/>
      <c r="AC2305" s="581"/>
      <c r="AD2305" s="581"/>
      <c r="AE2305" s="584"/>
      <c r="AF2305" s="584"/>
      <c r="AG2305" s="584"/>
      <c r="AH2305" s="584"/>
      <c r="AI2305" s="584"/>
      <c r="AJ2305" s="584"/>
      <c r="AK2305" s="584"/>
      <c r="AL2305" s="584"/>
      <c r="AM2305" s="584"/>
      <c r="AN2305" s="584"/>
      <c r="AO2305" s="584"/>
      <c r="AP2305" s="584"/>
      <c r="AQ2305" s="584"/>
      <c r="AR2305" s="584"/>
    </row>
    <row r="2306" ht="15.75" customHeight="1">
      <c r="A2306" s="570"/>
      <c r="B2306" s="7"/>
      <c r="C2306" s="585"/>
      <c r="D2306" s="572"/>
      <c r="E2306" s="575"/>
      <c r="F2306" s="575"/>
      <c r="G2306" s="579"/>
      <c r="H2306" s="586"/>
      <c r="I2306" s="573"/>
      <c r="J2306" s="574"/>
      <c r="K2306" s="574"/>
      <c r="L2306" s="574"/>
      <c r="M2306" s="575"/>
      <c r="N2306" s="575"/>
      <c r="O2306" s="576"/>
      <c r="P2306" s="576"/>
      <c r="Q2306" s="576"/>
      <c r="R2306" s="576"/>
      <c r="S2306" s="575"/>
      <c r="T2306" s="575"/>
      <c r="U2306" s="575"/>
      <c r="V2306" s="575"/>
      <c r="W2306" s="575"/>
      <c r="X2306" s="575"/>
      <c r="Y2306" s="577"/>
      <c r="Z2306" s="578"/>
      <c r="AA2306" s="579"/>
      <c r="AC2306" s="581"/>
      <c r="AD2306" s="581"/>
      <c r="AE2306" s="584"/>
      <c r="AF2306" s="584"/>
      <c r="AG2306" s="584"/>
      <c r="AH2306" s="584"/>
      <c r="AI2306" s="584"/>
      <c r="AJ2306" s="584"/>
      <c r="AK2306" s="584"/>
      <c r="AL2306" s="584"/>
      <c r="AM2306" s="584"/>
      <c r="AN2306" s="584"/>
      <c r="AO2306" s="584"/>
      <c r="AP2306" s="584"/>
      <c r="AQ2306" s="584"/>
      <c r="AR2306" s="584"/>
    </row>
    <row r="2307" ht="15.75" customHeight="1">
      <c r="A2307" s="570"/>
      <c r="B2307" s="7"/>
      <c r="C2307" s="585"/>
      <c r="D2307" s="572"/>
      <c r="E2307" s="575"/>
      <c r="F2307" s="575"/>
      <c r="G2307" s="579"/>
      <c r="H2307" s="586"/>
      <c r="I2307" s="573"/>
      <c r="J2307" s="574"/>
      <c r="K2307" s="574"/>
      <c r="L2307" s="574"/>
      <c r="M2307" s="575"/>
      <c r="N2307" s="575"/>
      <c r="O2307" s="576"/>
      <c r="P2307" s="576"/>
      <c r="Q2307" s="576"/>
      <c r="R2307" s="576"/>
      <c r="S2307" s="575"/>
      <c r="T2307" s="575"/>
      <c r="U2307" s="575"/>
      <c r="V2307" s="575"/>
      <c r="W2307" s="575"/>
      <c r="X2307" s="575"/>
      <c r="Y2307" s="577"/>
      <c r="Z2307" s="578"/>
      <c r="AA2307" s="579"/>
      <c r="AC2307" s="581"/>
      <c r="AD2307" s="581"/>
      <c r="AE2307" s="584"/>
      <c r="AF2307" s="584"/>
      <c r="AG2307" s="584"/>
      <c r="AH2307" s="584"/>
      <c r="AI2307" s="584"/>
      <c r="AJ2307" s="584"/>
      <c r="AK2307" s="584"/>
      <c r="AL2307" s="584"/>
      <c r="AM2307" s="584"/>
      <c r="AN2307" s="584"/>
      <c r="AO2307" s="584"/>
      <c r="AP2307" s="584"/>
      <c r="AQ2307" s="584"/>
      <c r="AR2307" s="584"/>
    </row>
    <row r="2308" ht="15.75" customHeight="1">
      <c r="A2308" s="570"/>
      <c r="B2308" s="7"/>
      <c r="C2308" s="585"/>
      <c r="D2308" s="572"/>
      <c r="E2308" s="575"/>
      <c r="F2308" s="575"/>
      <c r="G2308" s="579"/>
      <c r="H2308" s="586"/>
      <c r="I2308" s="573"/>
      <c r="J2308" s="574"/>
      <c r="K2308" s="574"/>
      <c r="L2308" s="574"/>
      <c r="M2308" s="575"/>
      <c r="N2308" s="575"/>
      <c r="O2308" s="576"/>
      <c r="P2308" s="576"/>
      <c r="Q2308" s="576"/>
      <c r="R2308" s="576"/>
      <c r="S2308" s="575"/>
      <c r="T2308" s="575"/>
      <c r="U2308" s="575"/>
      <c r="V2308" s="575"/>
      <c r="W2308" s="575"/>
      <c r="X2308" s="575"/>
      <c r="Y2308" s="577"/>
      <c r="Z2308" s="578"/>
      <c r="AA2308" s="579"/>
      <c r="AC2308" s="581"/>
      <c r="AD2308" s="581"/>
      <c r="AE2308" s="584"/>
      <c r="AF2308" s="584"/>
      <c r="AG2308" s="584"/>
      <c r="AH2308" s="584"/>
      <c r="AI2308" s="584"/>
      <c r="AJ2308" s="584"/>
      <c r="AK2308" s="584"/>
      <c r="AL2308" s="584"/>
      <c r="AM2308" s="584"/>
      <c r="AN2308" s="584"/>
      <c r="AO2308" s="584"/>
      <c r="AP2308" s="584"/>
      <c r="AQ2308" s="584"/>
      <c r="AR2308" s="584"/>
    </row>
    <row r="2309" ht="15.75" customHeight="1">
      <c r="A2309" s="570"/>
      <c r="B2309" s="7"/>
      <c r="C2309" s="585"/>
      <c r="D2309" s="572"/>
      <c r="E2309" s="575"/>
      <c r="F2309" s="575"/>
      <c r="G2309" s="579"/>
      <c r="H2309" s="586"/>
      <c r="I2309" s="573"/>
      <c r="J2309" s="574"/>
      <c r="K2309" s="574"/>
      <c r="L2309" s="574"/>
      <c r="M2309" s="575"/>
      <c r="N2309" s="575"/>
      <c r="O2309" s="576"/>
      <c r="P2309" s="576"/>
      <c r="Q2309" s="576"/>
      <c r="R2309" s="576"/>
      <c r="S2309" s="575"/>
      <c r="T2309" s="575"/>
      <c r="U2309" s="575"/>
      <c r="V2309" s="575"/>
      <c r="W2309" s="575"/>
      <c r="X2309" s="575"/>
      <c r="Y2309" s="577"/>
      <c r="Z2309" s="578"/>
      <c r="AA2309" s="579"/>
      <c r="AC2309" s="581"/>
      <c r="AD2309" s="581"/>
      <c r="AE2309" s="584"/>
      <c r="AF2309" s="584"/>
      <c r="AG2309" s="584"/>
      <c r="AH2309" s="584"/>
      <c r="AI2309" s="584"/>
      <c r="AJ2309" s="584"/>
      <c r="AK2309" s="584"/>
      <c r="AL2309" s="584"/>
      <c r="AM2309" s="584"/>
      <c r="AN2309" s="584"/>
      <c r="AO2309" s="584"/>
      <c r="AP2309" s="584"/>
      <c r="AQ2309" s="584"/>
      <c r="AR2309" s="584"/>
    </row>
    <row r="2310" ht="15.75" customHeight="1">
      <c r="A2310" s="570"/>
      <c r="B2310" s="7"/>
      <c r="C2310" s="585"/>
      <c r="D2310" s="572"/>
      <c r="E2310" s="575"/>
      <c r="F2310" s="575"/>
      <c r="G2310" s="579"/>
      <c r="H2310" s="586"/>
      <c r="I2310" s="573"/>
      <c r="J2310" s="574"/>
      <c r="K2310" s="574"/>
      <c r="L2310" s="574"/>
      <c r="M2310" s="575"/>
      <c r="N2310" s="575"/>
      <c r="O2310" s="576"/>
      <c r="P2310" s="576"/>
      <c r="Q2310" s="576"/>
      <c r="R2310" s="576"/>
      <c r="S2310" s="575"/>
      <c r="T2310" s="575"/>
      <c r="U2310" s="575"/>
      <c r="V2310" s="575"/>
      <c r="W2310" s="575"/>
      <c r="X2310" s="575"/>
      <c r="Y2310" s="577"/>
      <c r="Z2310" s="578"/>
      <c r="AA2310" s="579"/>
      <c r="AC2310" s="581"/>
      <c r="AD2310" s="581"/>
      <c r="AE2310" s="584"/>
      <c r="AF2310" s="584"/>
      <c r="AG2310" s="584"/>
      <c r="AH2310" s="584"/>
      <c r="AI2310" s="584"/>
      <c r="AJ2310" s="584"/>
      <c r="AK2310" s="584"/>
      <c r="AL2310" s="584"/>
      <c r="AM2310" s="584"/>
      <c r="AN2310" s="584"/>
      <c r="AO2310" s="584"/>
      <c r="AP2310" s="584"/>
      <c r="AQ2310" s="584"/>
      <c r="AR2310" s="584"/>
    </row>
    <row r="2311" ht="15.75" customHeight="1">
      <c r="A2311" s="570"/>
      <c r="B2311" s="7"/>
      <c r="C2311" s="585"/>
      <c r="D2311" s="572"/>
      <c r="E2311" s="575"/>
      <c r="F2311" s="575"/>
      <c r="G2311" s="579"/>
      <c r="H2311" s="586"/>
      <c r="I2311" s="573"/>
      <c r="J2311" s="574"/>
      <c r="K2311" s="574"/>
      <c r="L2311" s="574"/>
      <c r="M2311" s="575"/>
      <c r="N2311" s="575"/>
      <c r="O2311" s="576"/>
      <c r="P2311" s="576"/>
      <c r="Q2311" s="576"/>
      <c r="R2311" s="576"/>
      <c r="S2311" s="575"/>
      <c r="T2311" s="575"/>
      <c r="U2311" s="575"/>
      <c r="V2311" s="575"/>
      <c r="W2311" s="575"/>
      <c r="X2311" s="575"/>
      <c r="Y2311" s="577"/>
      <c r="Z2311" s="578"/>
      <c r="AA2311" s="579"/>
      <c r="AC2311" s="581"/>
      <c r="AD2311" s="581"/>
      <c r="AE2311" s="584"/>
      <c r="AF2311" s="584"/>
      <c r="AG2311" s="584"/>
      <c r="AH2311" s="584"/>
      <c r="AI2311" s="584"/>
      <c r="AJ2311" s="584"/>
      <c r="AK2311" s="584"/>
      <c r="AL2311" s="584"/>
      <c r="AM2311" s="584"/>
      <c r="AN2311" s="584"/>
      <c r="AO2311" s="584"/>
      <c r="AP2311" s="584"/>
      <c r="AQ2311" s="584"/>
      <c r="AR2311" s="584"/>
    </row>
    <row r="2312" ht="15.75" customHeight="1">
      <c r="A2312" s="570"/>
      <c r="B2312" s="7"/>
      <c r="C2312" s="585"/>
      <c r="D2312" s="572"/>
      <c r="E2312" s="575"/>
      <c r="F2312" s="575"/>
      <c r="G2312" s="579"/>
      <c r="H2312" s="586"/>
      <c r="I2312" s="573"/>
      <c r="J2312" s="574"/>
      <c r="K2312" s="574"/>
      <c r="L2312" s="574"/>
      <c r="M2312" s="575"/>
      <c r="N2312" s="575"/>
      <c r="O2312" s="576"/>
      <c r="P2312" s="576"/>
      <c r="Q2312" s="576"/>
      <c r="R2312" s="576"/>
      <c r="S2312" s="575"/>
      <c r="T2312" s="575"/>
      <c r="U2312" s="575"/>
      <c r="V2312" s="575"/>
      <c r="W2312" s="575"/>
      <c r="X2312" s="575"/>
      <c r="Y2312" s="577"/>
      <c r="Z2312" s="578"/>
      <c r="AA2312" s="579"/>
      <c r="AC2312" s="581"/>
      <c r="AD2312" s="581"/>
      <c r="AE2312" s="584"/>
      <c r="AF2312" s="584"/>
      <c r="AG2312" s="584"/>
      <c r="AH2312" s="584"/>
      <c r="AI2312" s="584"/>
      <c r="AJ2312" s="584"/>
      <c r="AK2312" s="584"/>
      <c r="AL2312" s="584"/>
      <c r="AM2312" s="584"/>
      <c r="AN2312" s="584"/>
      <c r="AO2312" s="584"/>
      <c r="AP2312" s="584"/>
      <c r="AQ2312" s="584"/>
      <c r="AR2312" s="584"/>
    </row>
    <row r="2313" ht="15.75" customHeight="1">
      <c r="A2313" s="570"/>
      <c r="B2313" s="7"/>
      <c r="C2313" s="585"/>
      <c r="D2313" s="572"/>
      <c r="E2313" s="575"/>
      <c r="F2313" s="575"/>
      <c r="G2313" s="579"/>
      <c r="H2313" s="586"/>
      <c r="I2313" s="573"/>
      <c r="J2313" s="574"/>
      <c r="K2313" s="574"/>
      <c r="L2313" s="574"/>
      <c r="M2313" s="575"/>
      <c r="N2313" s="575"/>
      <c r="O2313" s="576"/>
      <c r="P2313" s="576"/>
      <c r="Q2313" s="576"/>
      <c r="R2313" s="576"/>
      <c r="S2313" s="575"/>
      <c r="T2313" s="575"/>
      <c r="U2313" s="575"/>
      <c r="V2313" s="575"/>
      <c r="W2313" s="575"/>
      <c r="X2313" s="575"/>
      <c r="Y2313" s="577"/>
      <c r="Z2313" s="578"/>
      <c r="AA2313" s="579"/>
      <c r="AC2313" s="581"/>
      <c r="AD2313" s="581"/>
      <c r="AE2313" s="584"/>
      <c r="AF2313" s="584"/>
      <c r="AG2313" s="584"/>
      <c r="AH2313" s="584"/>
      <c r="AI2313" s="584"/>
      <c r="AJ2313" s="584"/>
      <c r="AK2313" s="584"/>
      <c r="AL2313" s="584"/>
      <c r="AM2313" s="584"/>
      <c r="AN2313" s="584"/>
      <c r="AO2313" s="584"/>
      <c r="AP2313" s="584"/>
      <c r="AQ2313" s="584"/>
      <c r="AR2313" s="584"/>
    </row>
    <row r="2314" ht="15.75" customHeight="1">
      <c r="A2314" s="570"/>
      <c r="B2314" s="7"/>
      <c r="C2314" s="585"/>
      <c r="D2314" s="572"/>
      <c r="E2314" s="575"/>
      <c r="F2314" s="575"/>
      <c r="G2314" s="579"/>
      <c r="H2314" s="586"/>
      <c r="I2314" s="573"/>
      <c r="J2314" s="574"/>
      <c r="K2314" s="574"/>
      <c r="L2314" s="574"/>
      <c r="M2314" s="575"/>
      <c r="N2314" s="575"/>
      <c r="O2314" s="576"/>
      <c r="P2314" s="576"/>
      <c r="Q2314" s="576"/>
      <c r="R2314" s="576"/>
      <c r="S2314" s="575"/>
      <c r="T2314" s="575"/>
      <c r="U2314" s="575"/>
      <c r="V2314" s="575"/>
      <c r="W2314" s="575"/>
      <c r="X2314" s="575"/>
      <c r="Y2314" s="577"/>
      <c r="Z2314" s="578"/>
      <c r="AA2314" s="579"/>
      <c r="AC2314" s="581"/>
      <c r="AD2314" s="581"/>
      <c r="AE2314" s="584"/>
      <c r="AF2314" s="584"/>
      <c r="AG2314" s="584"/>
      <c r="AH2314" s="584"/>
      <c r="AI2314" s="584"/>
      <c r="AJ2314" s="584"/>
      <c r="AK2314" s="584"/>
      <c r="AL2314" s="584"/>
      <c r="AM2314" s="584"/>
      <c r="AN2314" s="584"/>
      <c r="AO2314" s="584"/>
      <c r="AP2314" s="584"/>
      <c r="AQ2314" s="584"/>
      <c r="AR2314" s="584"/>
    </row>
    <row r="2315" ht="15.75" customHeight="1">
      <c r="A2315" s="570"/>
      <c r="B2315" s="7"/>
      <c r="C2315" s="585"/>
      <c r="D2315" s="572"/>
      <c r="E2315" s="575"/>
      <c r="F2315" s="575"/>
      <c r="G2315" s="579"/>
      <c r="H2315" s="586"/>
      <c r="I2315" s="573"/>
      <c r="J2315" s="574"/>
      <c r="K2315" s="574"/>
      <c r="L2315" s="574"/>
      <c r="M2315" s="575"/>
      <c r="N2315" s="575"/>
      <c r="O2315" s="576"/>
      <c r="P2315" s="576"/>
      <c r="Q2315" s="576"/>
      <c r="R2315" s="576"/>
      <c r="S2315" s="575"/>
      <c r="T2315" s="575"/>
      <c r="U2315" s="575"/>
      <c r="V2315" s="575"/>
      <c r="W2315" s="575"/>
      <c r="X2315" s="575"/>
      <c r="Y2315" s="577"/>
      <c r="Z2315" s="578"/>
      <c r="AA2315" s="579"/>
      <c r="AC2315" s="581"/>
      <c r="AD2315" s="581"/>
      <c r="AE2315" s="584"/>
      <c r="AF2315" s="584"/>
      <c r="AG2315" s="584"/>
      <c r="AH2315" s="584"/>
      <c r="AI2315" s="584"/>
      <c r="AJ2315" s="584"/>
      <c r="AK2315" s="584"/>
      <c r="AL2315" s="584"/>
      <c r="AM2315" s="584"/>
      <c r="AN2315" s="584"/>
      <c r="AO2315" s="584"/>
      <c r="AP2315" s="584"/>
      <c r="AQ2315" s="584"/>
      <c r="AR2315" s="584"/>
    </row>
    <row r="2316" ht="15.75" customHeight="1">
      <c r="A2316" s="570"/>
      <c r="B2316" s="7"/>
      <c r="C2316" s="585"/>
      <c r="D2316" s="572"/>
      <c r="E2316" s="575"/>
      <c r="F2316" s="575"/>
      <c r="G2316" s="579"/>
      <c r="H2316" s="586"/>
      <c r="I2316" s="573"/>
      <c r="J2316" s="574"/>
      <c r="K2316" s="574"/>
      <c r="L2316" s="574"/>
      <c r="M2316" s="575"/>
      <c r="N2316" s="575"/>
      <c r="O2316" s="576"/>
      <c r="P2316" s="576"/>
      <c r="Q2316" s="576"/>
      <c r="R2316" s="576"/>
      <c r="S2316" s="575"/>
      <c r="T2316" s="575"/>
      <c r="U2316" s="575"/>
      <c r="V2316" s="575"/>
      <c r="W2316" s="575"/>
      <c r="X2316" s="575"/>
      <c r="Y2316" s="577"/>
      <c r="Z2316" s="578"/>
      <c r="AA2316" s="579"/>
      <c r="AC2316" s="581"/>
      <c r="AD2316" s="581"/>
      <c r="AE2316" s="584"/>
      <c r="AF2316" s="584"/>
      <c r="AG2316" s="584"/>
      <c r="AH2316" s="584"/>
      <c r="AI2316" s="584"/>
      <c r="AJ2316" s="584"/>
      <c r="AK2316" s="584"/>
      <c r="AL2316" s="584"/>
      <c r="AM2316" s="584"/>
      <c r="AN2316" s="584"/>
      <c r="AO2316" s="584"/>
      <c r="AP2316" s="584"/>
      <c r="AQ2316" s="584"/>
      <c r="AR2316" s="584"/>
    </row>
    <row r="2317" ht="15.75" customHeight="1">
      <c r="A2317" s="570"/>
      <c r="B2317" s="7"/>
      <c r="C2317" s="585"/>
      <c r="D2317" s="572"/>
      <c r="E2317" s="575"/>
      <c r="F2317" s="575"/>
      <c r="G2317" s="579"/>
      <c r="H2317" s="586"/>
      <c r="I2317" s="573"/>
      <c r="J2317" s="574"/>
      <c r="K2317" s="574"/>
      <c r="L2317" s="574"/>
      <c r="M2317" s="575"/>
      <c r="N2317" s="575"/>
      <c r="O2317" s="576"/>
      <c r="P2317" s="576"/>
      <c r="Q2317" s="576"/>
      <c r="R2317" s="576"/>
      <c r="S2317" s="575"/>
      <c r="T2317" s="575"/>
      <c r="U2317" s="575"/>
      <c r="V2317" s="575"/>
      <c r="W2317" s="575"/>
      <c r="X2317" s="575"/>
      <c r="Y2317" s="577"/>
      <c r="Z2317" s="578"/>
      <c r="AA2317" s="579"/>
      <c r="AC2317" s="581"/>
      <c r="AD2317" s="581"/>
      <c r="AE2317" s="584"/>
      <c r="AF2317" s="584"/>
      <c r="AG2317" s="584"/>
      <c r="AH2317" s="584"/>
      <c r="AI2317" s="584"/>
      <c r="AJ2317" s="584"/>
      <c r="AK2317" s="584"/>
      <c r="AL2317" s="584"/>
      <c r="AM2317" s="584"/>
      <c r="AN2317" s="584"/>
      <c r="AO2317" s="584"/>
      <c r="AP2317" s="584"/>
      <c r="AQ2317" s="584"/>
      <c r="AR2317" s="584"/>
    </row>
    <row r="2318" ht="15.75" customHeight="1">
      <c r="A2318" s="570"/>
      <c r="B2318" s="7"/>
      <c r="C2318" s="585"/>
      <c r="D2318" s="572"/>
      <c r="E2318" s="575"/>
      <c r="F2318" s="575"/>
      <c r="G2318" s="579"/>
      <c r="H2318" s="586"/>
      <c r="I2318" s="573"/>
      <c r="J2318" s="574"/>
      <c r="K2318" s="574"/>
      <c r="L2318" s="574"/>
      <c r="M2318" s="575"/>
      <c r="N2318" s="575"/>
      <c r="O2318" s="576"/>
      <c r="P2318" s="576"/>
      <c r="Q2318" s="576"/>
      <c r="R2318" s="576"/>
      <c r="S2318" s="575"/>
      <c r="T2318" s="575"/>
      <c r="U2318" s="575"/>
      <c r="V2318" s="575"/>
      <c r="W2318" s="575"/>
      <c r="X2318" s="575"/>
      <c r="Y2318" s="577"/>
      <c r="Z2318" s="578"/>
      <c r="AA2318" s="579"/>
      <c r="AC2318" s="581"/>
      <c r="AD2318" s="581"/>
      <c r="AE2318" s="584"/>
      <c r="AF2318" s="584"/>
      <c r="AG2318" s="584"/>
      <c r="AH2318" s="584"/>
      <c r="AI2318" s="584"/>
      <c r="AJ2318" s="584"/>
      <c r="AK2318" s="584"/>
      <c r="AL2318" s="584"/>
      <c r="AM2318" s="584"/>
      <c r="AN2318" s="584"/>
      <c r="AO2318" s="584"/>
      <c r="AP2318" s="584"/>
      <c r="AQ2318" s="584"/>
      <c r="AR2318" s="584"/>
    </row>
    <row r="2319" ht="15.75" customHeight="1">
      <c r="A2319" s="570"/>
      <c r="B2319" s="7"/>
      <c r="C2319" s="585"/>
      <c r="D2319" s="572"/>
      <c r="E2319" s="575"/>
      <c r="F2319" s="575"/>
      <c r="G2319" s="579"/>
      <c r="H2319" s="586"/>
      <c r="I2319" s="573"/>
      <c r="J2319" s="574"/>
      <c r="K2319" s="574"/>
      <c r="L2319" s="574"/>
      <c r="M2319" s="575"/>
      <c r="N2319" s="575"/>
      <c r="O2319" s="576"/>
      <c r="P2319" s="576"/>
      <c r="Q2319" s="576"/>
      <c r="R2319" s="576"/>
      <c r="S2319" s="575"/>
      <c r="T2319" s="575"/>
      <c r="U2319" s="575"/>
      <c r="V2319" s="575"/>
      <c r="W2319" s="575"/>
      <c r="X2319" s="575"/>
      <c r="Y2319" s="577"/>
      <c r="Z2319" s="578"/>
      <c r="AA2319" s="579"/>
      <c r="AC2319" s="581"/>
      <c r="AD2319" s="581"/>
      <c r="AE2319" s="584"/>
      <c r="AF2319" s="584"/>
      <c r="AG2319" s="584"/>
      <c r="AH2319" s="584"/>
      <c r="AI2319" s="584"/>
      <c r="AJ2319" s="584"/>
      <c r="AK2319" s="584"/>
      <c r="AL2319" s="584"/>
      <c r="AM2319" s="584"/>
      <c r="AN2319" s="584"/>
      <c r="AO2319" s="584"/>
      <c r="AP2319" s="584"/>
      <c r="AQ2319" s="584"/>
      <c r="AR2319" s="584"/>
    </row>
    <row r="2320" ht="15.75" customHeight="1">
      <c r="A2320" s="570"/>
      <c r="B2320" s="7"/>
      <c r="C2320" s="585"/>
      <c r="D2320" s="572"/>
      <c r="E2320" s="575"/>
      <c r="F2320" s="575"/>
      <c r="G2320" s="579"/>
      <c r="H2320" s="586"/>
      <c r="I2320" s="573"/>
      <c r="J2320" s="574"/>
      <c r="K2320" s="574"/>
      <c r="L2320" s="574"/>
      <c r="M2320" s="575"/>
      <c r="N2320" s="575"/>
      <c r="O2320" s="576"/>
      <c r="P2320" s="576"/>
      <c r="Q2320" s="576"/>
      <c r="R2320" s="576"/>
      <c r="S2320" s="575"/>
      <c r="T2320" s="575"/>
      <c r="U2320" s="575"/>
      <c r="V2320" s="575"/>
      <c r="W2320" s="575"/>
      <c r="X2320" s="575"/>
      <c r="Y2320" s="577"/>
      <c r="Z2320" s="578"/>
      <c r="AA2320" s="579"/>
      <c r="AC2320" s="581"/>
      <c r="AD2320" s="581"/>
      <c r="AE2320" s="584"/>
      <c r="AF2320" s="584"/>
      <c r="AG2320" s="584"/>
      <c r="AH2320" s="584"/>
      <c r="AI2320" s="584"/>
      <c r="AJ2320" s="584"/>
      <c r="AK2320" s="584"/>
      <c r="AL2320" s="584"/>
      <c r="AM2320" s="584"/>
      <c r="AN2320" s="584"/>
      <c r="AO2320" s="584"/>
      <c r="AP2320" s="584"/>
      <c r="AQ2320" s="584"/>
      <c r="AR2320" s="584"/>
    </row>
    <row r="2321" ht="15.75" customHeight="1">
      <c r="A2321" s="570"/>
      <c r="B2321" s="7"/>
      <c r="C2321" s="585"/>
      <c r="D2321" s="572"/>
      <c r="E2321" s="575"/>
      <c r="F2321" s="575"/>
      <c r="G2321" s="579"/>
      <c r="H2321" s="586"/>
      <c r="I2321" s="573"/>
      <c r="J2321" s="574"/>
      <c r="K2321" s="574"/>
      <c r="L2321" s="574"/>
      <c r="M2321" s="575"/>
      <c r="N2321" s="575"/>
      <c r="O2321" s="576"/>
      <c r="P2321" s="576"/>
      <c r="Q2321" s="576"/>
      <c r="R2321" s="576"/>
      <c r="S2321" s="575"/>
      <c r="T2321" s="575"/>
      <c r="U2321" s="575"/>
      <c r="V2321" s="575"/>
      <c r="W2321" s="575"/>
      <c r="X2321" s="575"/>
      <c r="Y2321" s="577"/>
      <c r="Z2321" s="578"/>
      <c r="AA2321" s="579"/>
      <c r="AC2321" s="581"/>
      <c r="AD2321" s="581"/>
      <c r="AE2321" s="584"/>
      <c r="AF2321" s="584"/>
      <c r="AG2321" s="584"/>
      <c r="AH2321" s="584"/>
      <c r="AI2321" s="584"/>
      <c r="AJ2321" s="584"/>
      <c r="AK2321" s="584"/>
      <c r="AL2321" s="584"/>
      <c r="AM2321" s="584"/>
      <c r="AN2321" s="584"/>
      <c r="AO2321" s="584"/>
      <c r="AP2321" s="584"/>
      <c r="AQ2321" s="584"/>
      <c r="AR2321" s="584"/>
    </row>
    <row r="2322" ht="15.75" customHeight="1">
      <c r="A2322" s="570"/>
      <c r="B2322" s="7"/>
      <c r="C2322" s="585"/>
      <c r="D2322" s="572"/>
      <c r="E2322" s="575"/>
      <c r="F2322" s="575"/>
      <c r="G2322" s="579"/>
      <c r="H2322" s="586"/>
      <c r="I2322" s="573"/>
      <c r="J2322" s="574"/>
      <c r="K2322" s="574"/>
      <c r="L2322" s="574"/>
      <c r="M2322" s="575"/>
      <c r="N2322" s="575"/>
      <c r="O2322" s="576"/>
      <c r="P2322" s="576"/>
      <c r="Q2322" s="576"/>
      <c r="R2322" s="576"/>
      <c r="S2322" s="575"/>
      <c r="T2322" s="575"/>
      <c r="U2322" s="575"/>
      <c r="V2322" s="575"/>
      <c r="W2322" s="575"/>
      <c r="X2322" s="575"/>
      <c r="Y2322" s="577"/>
      <c r="Z2322" s="578"/>
      <c r="AA2322" s="579"/>
      <c r="AC2322" s="581"/>
      <c r="AD2322" s="581"/>
      <c r="AE2322" s="584"/>
      <c r="AF2322" s="584"/>
      <c r="AG2322" s="584"/>
      <c r="AH2322" s="584"/>
      <c r="AI2322" s="584"/>
      <c r="AJ2322" s="584"/>
      <c r="AK2322" s="584"/>
      <c r="AL2322" s="584"/>
      <c r="AM2322" s="584"/>
      <c r="AN2322" s="584"/>
      <c r="AO2322" s="584"/>
      <c r="AP2322" s="584"/>
      <c r="AQ2322" s="584"/>
      <c r="AR2322" s="584"/>
    </row>
    <row r="2323" ht="15.75" customHeight="1">
      <c r="A2323" s="570"/>
      <c r="B2323" s="7"/>
      <c r="C2323" s="585"/>
      <c r="D2323" s="572"/>
      <c r="E2323" s="575"/>
      <c r="F2323" s="575"/>
      <c r="G2323" s="579"/>
      <c r="H2323" s="586"/>
      <c r="I2323" s="573"/>
      <c r="J2323" s="574"/>
      <c r="K2323" s="574"/>
      <c r="L2323" s="574"/>
      <c r="M2323" s="575"/>
      <c r="N2323" s="575"/>
      <c r="O2323" s="576"/>
      <c r="P2323" s="576"/>
      <c r="Q2323" s="576"/>
      <c r="R2323" s="576"/>
      <c r="S2323" s="575"/>
      <c r="T2323" s="575"/>
      <c r="U2323" s="575"/>
      <c r="V2323" s="575"/>
      <c r="W2323" s="575"/>
      <c r="X2323" s="575"/>
      <c r="Y2323" s="577"/>
      <c r="Z2323" s="578"/>
      <c r="AA2323" s="579"/>
      <c r="AC2323" s="581"/>
      <c r="AD2323" s="581"/>
      <c r="AE2323" s="584"/>
      <c r="AF2323" s="584"/>
      <c r="AG2323" s="584"/>
      <c r="AH2323" s="584"/>
      <c r="AI2323" s="584"/>
      <c r="AJ2323" s="584"/>
      <c r="AK2323" s="584"/>
      <c r="AL2323" s="584"/>
      <c r="AM2323" s="584"/>
      <c r="AN2323" s="584"/>
      <c r="AO2323" s="584"/>
      <c r="AP2323" s="584"/>
      <c r="AQ2323" s="584"/>
      <c r="AR2323" s="584"/>
    </row>
    <row r="2324" ht="15.75" customHeight="1">
      <c r="A2324" s="570"/>
      <c r="B2324" s="7"/>
      <c r="C2324" s="585"/>
      <c r="D2324" s="572"/>
      <c r="E2324" s="575"/>
      <c r="F2324" s="575"/>
      <c r="G2324" s="579"/>
      <c r="H2324" s="586"/>
      <c r="I2324" s="573"/>
      <c r="J2324" s="574"/>
      <c r="K2324" s="574"/>
      <c r="L2324" s="574"/>
      <c r="M2324" s="575"/>
      <c r="N2324" s="575"/>
      <c r="O2324" s="576"/>
      <c r="P2324" s="576"/>
      <c r="Q2324" s="576"/>
      <c r="R2324" s="576"/>
      <c r="S2324" s="575"/>
      <c r="T2324" s="575"/>
      <c r="U2324" s="575"/>
      <c r="V2324" s="575"/>
      <c r="W2324" s="575"/>
      <c r="X2324" s="575"/>
      <c r="Y2324" s="577"/>
      <c r="Z2324" s="578"/>
      <c r="AA2324" s="579"/>
      <c r="AC2324" s="581"/>
      <c r="AD2324" s="581"/>
      <c r="AE2324" s="584"/>
      <c r="AF2324" s="584"/>
      <c r="AG2324" s="584"/>
      <c r="AH2324" s="584"/>
      <c r="AI2324" s="584"/>
      <c r="AJ2324" s="584"/>
      <c r="AK2324" s="584"/>
      <c r="AL2324" s="584"/>
      <c r="AM2324" s="584"/>
      <c r="AN2324" s="584"/>
      <c r="AO2324" s="584"/>
      <c r="AP2324" s="584"/>
      <c r="AQ2324" s="584"/>
      <c r="AR2324" s="584"/>
    </row>
    <row r="2325" ht="15.75" customHeight="1">
      <c r="A2325" s="570"/>
      <c r="B2325" s="7"/>
      <c r="C2325" s="585"/>
      <c r="D2325" s="572"/>
      <c r="E2325" s="575"/>
      <c r="F2325" s="575"/>
      <c r="G2325" s="579"/>
      <c r="H2325" s="586"/>
      <c r="I2325" s="573"/>
      <c r="J2325" s="574"/>
      <c r="K2325" s="574"/>
      <c r="L2325" s="574"/>
      <c r="M2325" s="575"/>
      <c r="N2325" s="575"/>
      <c r="O2325" s="576"/>
      <c r="P2325" s="576"/>
      <c r="Q2325" s="576"/>
      <c r="R2325" s="576"/>
      <c r="S2325" s="575"/>
      <c r="T2325" s="575"/>
      <c r="U2325" s="575"/>
      <c r="V2325" s="575"/>
      <c r="W2325" s="575"/>
      <c r="X2325" s="575"/>
      <c r="Y2325" s="577"/>
      <c r="Z2325" s="578"/>
      <c r="AA2325" s="579"/>
      <c r="AC2325" s="581"/>
      <c r="AD2325" s="581"/>
      <c r="AE2325" s="584"/>
      <c r="AF2325" s="584"/>
      <c r="AG2325" s="584"/>
      <c r="AH2325" s="584"/>
      <c r="AI2325" s="584"/>
      <c r="AJ2325" s="584"/>
      <c r="AK2325" s="584"/>
      <c r="AL2325" s="584"/>
      <c r="AM2325" s="584"/>
      <c r="AN2325" s="584"/>
      <c r="AO2325" s="584"/>
      <c r="AP2325" s="584"/>
      <c r="AQ2325" s="584"/>
      <c r="AR2325" s="584"/>
    </row>
    <row r="2326" ht="15.75" customHeight="1">
      <c r="A2326" s="570"/>
      <c r="B2326" s="7"/>
      <c r="C2326" s="585"/>
      <c r="D2326" s="572"/>
      <c r="E2326" s="575"/>
      <c r="F2326" s="575"/>
      <c r="G2326" s="579"/>
      <c r="H2326" s="586"/>
      <c r="I2326" s="573"/>
      <c r="J2326" s="574"/>
      <c r="K2326" s="574"/>
      <c r="L2326" s="574"/>
      <c r="M2326" s="575"/>
      <c r="N2326" s="575"/>
      <c r="O2326" s="576"/>
      <c r="P2326" s="576"/>
      <c r="Q2326" s="576"/>
      <c r="R2326" s="576"/>
      <c r="S2326" s="575"/>
      <c r="T2326" s="575"/>
      <c r="U2326" s="575"/>
      <c r="V2326" s="575"/>
      <c r="W2326" s="575"/>
      <c r="X2326" s="575"/>
      <c r="Y2326" s="577"/>
      <c r="Z2326" s="578"/>
      <c r="AA2326" s="579"/>
      <c r="AC2326" s="581"/>
      <c r="AD2326" s="581"/>
      <c r="AE2326" s="584"/>
      <c r="AF2326" s="584"/>
      <c r="AG2326" s="584"/>
      <c r="AH2326" s="584"/>
      <c r="AI2326" s="584"/>
      <c r="AJ2326" s="584"/>
      <c r="AK2326" s="584"/>
      <c r="AL2326" s="584"/>
      <c r="AM2326" s="584"/>
      <c r="AN2326" s="584"/>
      <c r="AO2326" s="584"/>
      <c r="AP2326" s="584"/>
      <c r="AQ2326" s="584"/>
      <c r="AR2326" s="584"/>
    </row>
    <row r="2327" ht="15.75" customHeight="1">
      <c r="A2327" s="570"/>
      <c r="B2327" s="7"/>
      <c r="C2327" s="585"/>
      <c r="D2327" s="572"/>
      <c r="E2327" s="575"/>
      <c r="F2327" s="575"/>
      <c r="G2327" s="579"/>
      <c r="H2327" s="586"/>
      <c r="I2327" s="573"/>
      <c r="J2327" s="574"/>
      <c r="K2327" s="574"/>
      <c r="L2327" s="574"/>
      <c r="M2327" s="575"/>
      <c r="N2327" s="575"/>
      <c r="O2327" s="576"/>
      <c r="P2327" s="576"/>
      <c r="Q2327" s="576"/>
      <c r="R2327" s="576"/>
      <c r="S2327" s="575"/>
      <c r="T2327" s="575"/>
      <c r="U2327" s="575"/>
      <c r="V2327" s="575"/>
      <c r="W2327" s="575"/>
      <c r="X2327" s="575"/>
      <c r="Y2327" s="577"/>
      <c r="Z2327" s="578"/>
      <c r="AA2327" s="579"/>
      <c r="AC2327" s="581"/>
      <c r="AD2327" s="581"/>
      <c r="AE2327" s="584"/>
      <c r="AF2327" s="584"/>
      <c r="AG2327" s="584"/>
      <c r="AH2327" s="584"/>
      <c r="AI2327" s="584"/>
      <c r="AJ2327" s="584"/>
      <c r="AK2327" s="584"/>
      <c r="AL2327" s="584"/>
      <c r="AM2327" s="584"/>
      <c r="AN2327" s="584"/>
      <c r="AO2327" s="584"/>
      <c r="AP2327" s="584"/>
      <c r="AQ2327" s="584"/>
      <c r="AR2327" s="584"/>
    </row>
    <row r="2328" ht="15.75" customHeight="1">
      <c r="A2328" s="570"/>
      <c r="B2328" s="7"/>
      <c r="C2328" s="585"/>
      <c r="D2328" s="572"/>
      <c r="E2328" s="575"/>
      <c r="F2328" s="575"/>
      <c r="G2328" s="579"/>
      <c r="H2328" s="586"/>
      <c r="I2328" s="573"/>
      <c r="J2328" s="574"/>
      <c r="K2328" s="574"/>
      <c r="L2328" s="574"/>
      <c r="M2328" s="575"/>
      <c r="N2328" s="575"/>
      <c r="O2328" s="576"/>
      <c r="P2328" s="576"/>
      <c r="Q2328" s="576"/>
      <c r="R2328" s="576"/>
      <c r="S2328" s="575"/>
      <c r="T2328" s="575"/>
      <c r="U2328" s="575"/>
      <c r="V2328" s="575"/>
      <c r="W2328" s="575"/>
      <c r="X2328" s="575"/>
      <c r="Y2328" s="577"/>
      <c r="Z2328" s="578"/>
      <c r="AA2328" s="579"/>
      <c r="AC2328" s="581"/>
      <c r="AD2328" s="581"/>
      <c r="AE2328" s="584"/>
      <c r="AF2328" s="584"/>
      <c r="AG2328" s="584"/>
      <c r="AH2328" s="584"/>
      <c r="AI2328" s="584"/>
      <c r="AJ2328" s="584"/>
      <c r="AK2328" s="584"/>
      <c r="AL2328" s="584"/>
      <c r="AM2328" s="584"/>
      <c r="AN2328" s="584"/>
      <c r="AO2328" s="584"/>
      <c r="AP2328" s="584"/>
      <c r="AQ2328" s="584"/>
      <c r="AR2328" s="584"/>
    </row>
    <row r="2329" ht="15.75" customHeight="1">
      <c r="A2329" s="570"/>
      <c r="B2329" s="7"/>
      <c r="C2329" s="585"/>
      <c r="D2329" s="572"/>
      <c r="E2329" s="575"/>
      <c r="F2329" s="575"/>
      <c r="G2329" s="579"/>
      <c r="H2329" s="586"/>
      <c r="I2329" s="573"/>
      <c r="J2329" s="574"/>
      <c r="K2329" s="574"/>
      <c r="L2329" s="574"/>
      <c r="M2329" s="575"/>
      <c r="N2329" s="575"/>
      <c r="O2329" s="576"/>
      <c r="P2329" s="576"/>
      <c r="Q2329" s="576"/>
      <c r="R2329" s="576"/>
      <c r="S2329" s="575"/>
      <c r="T2329" s="575"/>
      <c r="U2329" s="575"/>
      <c r="V2329" s="575"/>
      <c r="W2329" s="575"/>
      <c r="X2329" s="575"/>
      <c r="Y2329" s="577"/>
      <c r="Z2329" s="578"/>
      <c r="AA2329" s="579"/>
      <c r="AC2329" s="581"/>
      <c r="AD2329" s="581"/>
      <c r="AE2329" s="584"/>
      <c r="AF2329" s="584"/>
      <c r="AG2329" s="584"/>
      <c r="AH2329" s="584"/>
      <c r="AI2329" s="584"/>
      <c r="AJ2329" s="584"/>
      <c r="AK2329" s="584"/>
      <c r="AL2329" s="584"/>
      <c r="AM2329" s="584"/>
      <c r="AN2329" s="584"/>
      <c r="AO2329" s="584"/>
      <c r="AP2329" s="584"/>
      <c r="AQ2329" s="584"/>
      <c r="AR2329" s="584"/>
    </row>
    <row r="2330" ht="15.75" customHeight="1">
      <c r="A2330" s="570"/>
      <c r="B2330" s="7"/>
      <c r="C2330" s="585"/>
      <c r="D2330" s="572"/>
      <c r="E2330" s="575"/>
      <c r="F2330" s="575"/>
      <c r="G2330" s="579"/>
      <c r="H2330" s="586"/>
      <c r="I2330" s="573"/>
      <c r="J2330" s="574"/>
      <c r="K2330" s="574"/>
      <c r="L2330" s="574"/>
      <c r="M2330" s="575"/>
      <c r="N2330" s="575"/>
      <c r="O2330" s="576"/>
      <c r="P2330" s="576"/>
      <c r="Q2330" s="576"/>
      <c r="R2330" s="576"/>
      <c r="S2330" s="575"/>
      <c r="T2330" s="575"/>
      <c r="U2330" s="575"/>
      <c r="V2330" s="575"/>
      <c r="W2330" s="575"/>
      <c r="X2330" s="575"/>
      <c r="Y2330" s="577"/>
      <c r="Z2330" s="578"/>
      <c r="AA2330" s="579"/>
      <c r="AC2330" s="581"/>
      <c r="AD2330" s="581"/>
      <c r="AE2330" s="584"/>
      <c r="AF2330" s="584"/>
      <c r="AG2330" s="584"/>
      <c r="AH2330" s="584"/>
      <c r="AI2330" s="584"/>
      <c r="AJ2330" s="584"/>
      <c r="AK2330" s="584"/>
      <c r="AL2330" s="584"/>
      <c r="AM2330" s="584"/>
      <c r="AN2330" s="584"/>
      <c r="AO2330" s="584"/>
      <c r="AP2330" s="584"/>
      <c r="AQ2330" s="584"/>
      <c r="AR2330" s="584"/>
    </row>
    <row r="2331" ht="15.75" customHeight="1">
      <c r="A2331" s="570"/>
      <c r="B2331" s="7"/>
      <c r="C2331" s="585"/>
      <c r="D2331" s="572"/>
      <c r="E2331" s="575"/>
      <c r="F2331" s="575"/>
      <c r="G2331" s="579"/>
      <c r="H2331" s="586"/>
      <c r="I2331" s="573"/>
      <c r="J2331" s="574"/>
      <c r="K2331" s="574"/>
      <c r="L2331" s="574"/>
      <c r="M2331" s="575"/>
      <c r="N2331" s="575"/>
      <c r="O2331" s="576"/>
      <c r="P2331" s="576"/>
      <c r="Q2331" s="576"/>
      <c r="R2331" s="576"/>
      <c r="S2331" s="575"/>
      <c r="T2331" s="575"/>
      <c r="U2331" s="575"/>
      <c r="V2331" s="575"/>
      <c r="W2331" s="575"/>
      <c r="X2331" s="575"/>
      <c r="Y2331" s="577"/>
      <c r="Z2331" s="578"/>
      <c r="AA2331" s="579"/>
      <c r="AC2331" s="581"/>
      <c r="AD2331" s="581"/>
      <c r="AE2331" s="584"/>
      <c r="AF2331" s="584"/>
      <c r="AG2331" s="584"/>
      <c r="AH2331" s="584"/>
      <c r="AI2331" s="584"/>
      <c r="AJ2331" s="584"/>
      <c r="AK2331" s="584"/>
      <c r="AL2331" s="584"/>
      <c r="AM2331" s="584"/>
      <c r="AN2331" s="584"/>
      <c r="AO2331" s="584"/>
      <c r="AP2331" s="584"/>
      <c r="AQ2331" s="584"/>
      <c r="AR2331" s="584"/>
    </row>
    <row r="2332" ht="15.75" customHeight="1">
      <c r="A2332" s="570"/>
      <c r="B2332" s="7"/>
      <c r="C2332" s="585"/>
      <c r="D2332" s="572"/>
      <c r="E2332" s="575"/>
      <c r="F2332" s="575"/>
      <c r="G2332" s="579"/>
      <c r="H2332" s="586"/>
      <c r="I2332" s="573"/>
      <c r="J2332" s="574"/>
      <c r="K2332" s="574"/>
      <c r="L2332" s="574"/>
      <c r="M2332" s="575"/>
      <c r="N2332" s="575"/>
      <c r="O2332" s="576"/>
      <c r="P2332" s="576"/>
      <c r="Q2332" s="576"/>
      <c r="R2332" s="576"/>
      <c r="S2332" s="575"/>
      <c r="T2332" s="575"/>
      <c r="U2332" s="575"/>
      <c r="V2332" s="575"/>
      <c r="W2332" s="575"/>
      <c r="X2332" s="575"/>
      <c r="Y2332" s="577"/>
      <c r="Z2332" s="578"/>
      <c r="AA2332" s="579"/>
      <c r="AC2332" s="581"/>
      <c r="AD2332" s="581"/>
      <c r="AE2332" s="584"/>
      <c r="AF2332" s="584"/>
      <c r="AG2332" s="584"/>
      <c r="AH2332" s="584"/>
      <c r="AI2332" s="584"/>
      <c r="AJ2332" s="584"/>
      <c r="AK2332" s="584"/>
      <c r="AL2332" s="584"/>
      <c r="AM2332" s="584"/>
      <c r="AN2332" s="584"/>
      <c r="AO2332" s="584"/>
      <c r="AP2332" s="584"/>
      <c r="AQ2332" s="584"/>
      <c r="AR2332" s="584"/>
    </row>
    <row r="2333" ht="15.75" customHeight="1">
      <c r="A2333" s="570"/>
      <c r="B2333" s="7"/>
      <c r="C2333" s="585"/>
      <c r="D2333" s="572"/>
      <c r="E2333" s="575"/>
      <c r="F2333" s="575"/>
      <c r="G2333" s="579"/>
      <c r="H2333" s="586"/>
      <c r="I2333" s="573"/>
      <c r="J2333" s="574"/>
      <c r="K2333" s="574"/>
      <c r="L2333" s="574"/>
      <c r="M2333" s="575"/>
      <c r="N2333" s="575"/>
      <c r="O2333" s="576"/>
      <c r="P2333" s="576"/>
      <c r="Q2333" s="576"/>
      <c r="R2333" s="576"/>
      <c r="S2333" s="575"/>
      <c r="T2333" s="575"/>
      <c r="U2333" s="575"/>
      <c r="V2333" s="575"/>
      <c r="W2333" s="575"/>
      <c r="X2333" s="575"/>
      <c r="Y2333" s="577"/>
      <c r="Z2333" s="578"/>
      <c r="AA2333" s="579"/>
      <c r="AC2333" s="581"/>
      <c r="AD2333" s="581"/>
      <c r="AE2333" s="584"/>
      <c r="AF2333" s="584"/>
      <c r="AG2333" s="584"/>
      <c r="AH2333" s="584"/>
      <c r="AI2333" s="584"/>
      <c r="AJ2333" s="584"/>
      <c r="AK2333" s="584"/>
      <c r="AL2333" s="584"/>
      <c r="AM2333" s="584"/>
      <c r="AN2333" s="584"/>
      <c r="AO2333" s="584"/>
      <c r="AP2333" s="584"/>
      <c r="AQ2333" s="584"/>
      <c r="AR2333" s="584"/>
    </row>
    <row r="2334" ht="15.75" customHeight="1">
      <c r="A2334" s="570"/>
      <c r="B2334" s="7"/>
      <c r="C2334" s="585"/>
      <c r="D2334" s="572"/>
      <c r="E2334" s="575"/>
      <c r="F2334" s="575"/>
      <c r="G2334" s="579"/>
      <c r="H2334" s="586"/>
      <c r="I2334" s="573"/>
      <c r="J2334" s="574"/>
      <c r="K2334" s="574"/>
      <c r="L2334" s="574"/>
      <c r="M2334" s="575"/>
      <c r="N2334" s="575"/>
      <c r="O2334" s="576"/>
      <c r="P2334" s="576"/>
      <c r="Q2334" s="576"/>
      <c r="R2334" s="576"/>
      <c r="S2334" s="575"/>
      <c r="T2334" s="575"/>
      <c r="U2334" s="575"/>
      <c r="V2334" s="575"/>
      <c r="W2334" s="575"/>
      <c r="X2334" s="575"/>
      <c r="Y2334" s="577"/>
      <c r="Z2334" s="578"/>
      <c r="AA2334" s="579"/>
      <c r="AC2334" s="581"/>
      <c r="AD2334" s="581"/>
      <c r="AE2334" s="584"/>
      <c r="AF2334" s="584"/>
      <c r="AG2334" s="584"/>
      <c r="AH2334" s="584"/>
      <c r="AI2334" s="584"/>
      <c r="AJ2334" s="584"/>
      <c r="AK2334" s="584"/>
      <c r="AL2334" s="584"/>
      <c r="AM2334" s="584"/>
      <c r="AN2334" s="584"/>
      <c r="AO2334" s="584"/>
      <c r="AP2334" s="584"/>
      <c r="AQ2334" s="584"/>
      <c r="AR2334" s="584"/>
    </row>
    <row r="2335" ht="15.75" customHeight="1">
      <c r="A2335" s="570"/>
      <c r="B2335" s="7"/>
      <c r="C2335" s="585"/>
      <c r="D2335" s="572"/>
      <c r="E2335" s="575"/>
      <c r="F2335" s="575"/>
      <c r="G2335" s="579"/>
      <c r="H2335" s="586"/>
      <c r="I2335" s="573"/>
      <c r="J2335" s="574"/>
      <c r="K2335" s="574"/>
      <c r="L2335" s="574"/>
      <c r="M2335" s="575"/>
      <c r="N2335" s="575"/>
      <c r="O2335" s="576"/>
      <c r="P2335" s="576"/>
      <c r="Q2335" s="576"/>
      <c r="R2335" s="576"/>
      <c r="S2335" s="575"/>
      <c r="T2335" s="575"/>
      <c r="U2335" s="575"/>
      <c r="V2335" s="575"/>
      <c r="W2335" s="575"/>
      <c r="X2335" s="575"/>
      <c r="Y2335" s="577"/>
      <c r="Z2335" s="578"/>
      <c r="AA2335" s="579"/>
      <c r="AC2335" s="581"/>
      <c r="AD2335" s="581"/>
      <c r="AE2335" s="584"/>
      <c r="AF2335" s="584"/>
      <c r="AG2335" s="584"/>
      <c r="AH2335" s="584"/>
      <c r="AI2335" s="584"/>
      <c r="AJ2335" s="584"/>
      <c r="AK2335" s="584"/>
      <c r="AL2335" s="584"/>
      <c r="AM2335" s="584"/>
      <c r="AN2335" s="584"/>
      <c r="AO2335" s="584"/>
      <c r="AP2335" s="584"/>
      <c r="AQ2335" s="584"/>
      <c r="AR2335" s="584"/>
    </row>
    <row r="2336" ht="15.75" customHeight="1">
      <c r="A2336" s="570"/>
      <c r="B2336" s="7"/>
      <c r="C2336" s="585"/>
      <c r="D2336" s="572"/>
      <c r="E2336" s="575"/>
      <c r="F2336" s="575"/>
      <c r="G2336" s="579"/>
      <c r="H2336" s="586"/>
      <c r="I2336" s="573"/>
      <c r="J2336" s="574"/>
      <c r="K2336" s="574"/>
      <c r="L2336" s="574"/>
      <c r="M2336" s="575"/>
      <c r="N2336" s="575"/>
      <c r="O2336" s="576"/>
      <c r="P2336" s="576"/>
      <c r="Q2336" s="576"/>
      <c r="R2336" s="576"/>
      <c r="S2336" s="575"/>
      <c r="T2336" s="575"/>
      <c r="U2336" s="575"/>
      <c r="V2336" s="575"/>
      <c r="W2336" s="575"/>
      <c r="X2336" s="575"/>
      <c r="Y2336" s="577"/>
      <c r="Z2336" s="578"/>
      <c r="AA2336" s="579"/>
      <c r="AC2336" s="581"/>
      <c r="AD2336" s="581"/>
      <c r="AE2336" s="584"/>
      <c r="AF2336" s="584"/>
      <c r="AG2336" s="584"/>
      <c r="AH2336" s="584"/>
      <c r="AI2336" s="584"/>
      <c r="AJ2336" s="584"/>
      <c r="AK2336" s="584"/>
      <c r="AL2336" s="584"/>
      <c r="AM2336" s="584"/>
      <c r="AN2336" s="584"/>
      <c r="AO2336" s="584"/>
      <c r="AP2336" s="584"/>
      <c r="AQ2336" s="584"/>
      <c r="AR2336" s="584"/>
    </row>
    <row r="2337" ht="15.75" customHeight="1">
      <c r="A2337" s="570"/>
      <c r="B2337" s="7"/>
      <c r="C2337" s="585"/>
      <c r="D2337" s="572"/>
      <c r="E2337" s="575"/>
      <c r="F2337" s="575"/>
      <c r="G2337" s="579"/>
      <c r="H2337" s="586"/>
      <c r="I2337" s="573"/>
      <c r="J2337" s="574"/>
      <c r="K2337" s="574"/>
      <c r="L2337" s="574"/>
      <c r="M2337" s="575"/>
      <c r="N2337" s="575"/>
      <c r="O2337" s="576"/>
      <c r="P2337" s="576"/>
      <c r="Q2337" s="576"/>
      <c r="R2337" s="576"/>
      <c r="S2337" s="575"/>
      <c r="T2337" s="575"/>
      <c r="U2337" s="575"/>
      <c r="V2337" s="575"/>
      <c r="W2337" s="575"/>
      <c r="X2337" s="575"/>
      <c r="Y2337" s="577"/>
      <c r="Z2337" s="578"/>
      <c r="AA2337" s="579"/>
      <c r="AC2337" s="581"/>
      <c r="AD2337" s="581"/>
      <c r="AE2337" s="584"/>
      <c r="AF2337" s="584"/>
      <c r="AG2337" s="584"/>
      <c r="AH2337" s="584"/>
      <c r="AI2337" s="584"/>
      <c r="AJ2337" s="584"/>
      <c r="AK2337" s="584"/>
      <c r="AL2337" s="584"/>
      <c r="AM2337" s="584"/>
      <c r="AN2337" s="584"/>
      <c r="AO2337" s="584"/>
      <c r="AP2337" s="584"/>
      <c r="AQ2337" s="584"/>
      <c r="AR2337" s="584"/>
    </row>
    <row r="2338" ht="15.75" customHeight="1">
      <c r="A2338" s="570"/>
      <c r="B2338" s="7"/>
      <c r="C2338" s="585"/>
      <c r="D2338" s="572"/>
      <c r="E2338" s="575"/>
      <c r="F2338" s="575"/>
      <c r="G2338" s="579"/>
      <c r="H2338" s="586"/>
      <c r="I2338" s="573"/>
      <c r="J2338" s="574"/>
      <c r="K2338" s="574"/>
      <c r="L2338" s="574"/>
      <c r="M2338" s="575"/>
      <c r="N2338" s="575"/>
      <c r="O2338" s="576"/>
      <c r="P2338" s="576"/>
      <c r="Q2338" s="576"/>
      <c r="R2338" s="576"/>
      <c r="S2338" s="575"/>
      <c r="T2338" s="575"/>
      <c r="U2338" s="575"/>
      <c r="V2338" s="575"/>
      <c r="W2338" s="575"/>
      <c r="X2338" s="575"/>
      <c r="Y2338" s="577"/>
      <c r="Z2338" s="578"/>
      <c r="AA2338" s="579"/>
      <c r="AC2338" s="581"/>
      <c r="AD2338" s="581"/>
      <c r="AE2338" s="584"/>
      <c r="AF2338" s="584"/>
      <c r="AG2338" s="584"/>
      <c r="AH2338" s="584"/>
      <c r="AI2338" s="584"/>
      <c r="AJ2338" s="584"/>
      <c r="AK2338" s="584"/>
      <c r="AL2338" s="584"/>
      <c r="AM2338" s="584"/>
      <c r="AN2338" s="584"/>
      <c r="AO2338" s="584"/>
      <c r="AP2338" s="584"/>
      <c r="AQ2338" s="584"/>
      <c r="AR2338" s="584"/>
    </row>
    <row r="2339" ht="15.75" customHeight="1">
      <c r="A2339" s="570"/>
      <c r="B2339" s="7"/>
      <c r="C2339" s="585"/>
      <c r="D2339" s="572"/>
      <c r="E2339" s="575"/>
      <c r="F2339" s="575"/>
      <c r="G2339" s="579"/>
      <c r="H2339" s="586"/>
      <c r="I2339" s="573"/>
      <c r="J2339" s="574"/>
      <c r="K2339" s="574"/>
      <c r="L2339" s="574"/>
      <c r="M2339" s="575"/>
      <c r="N2339" s="575"/>
      <c r="O2339" s="576"/>
      <c r="P2339" s="576"/>
      <c r="Q2339" s="576"/>
      <c r="R2339" s="576"/>
      <c r="S2339" s="575"/>
      <c r="T2339" s="575"/>
      <c r="U2339" s="575"/>
      <c r="V2339" s="575"/>
      <c r="W2339" s="575"/>
      <c r="X2339" s="575"/>
      <c r="Y2339" s="577"/>
      <c r="Z2339" s="578"/>
      <c r="AA2339" s="579"/>
      <c r="AC2339" s="581"/>
      <c r="AD2339" s="581"/>
      <c r="AE2339" s="584"/>
      <c r="AF2339" s="584"/>
      <c r="AG2339" s="584"/>
      <c r="AH2339" s="584"/>
      <c r="AI2339" s="584"/>
      <c r="AJ2339" s="584"/>
      <c r="AK2339" s="584"/>
      <c r="AL2339" s="584"/>
      <c r="AM2339" s="584"/>
      <c r="AN2339" s="584"/>
      <c r="AO2339" s="584"/>
      <c r="AP2339" s="584"/>
      <c r="AQ2339" s="584"/>
      <c r="AR2339" s="584"/>
    </row>
    <row r="2340" ht="15.75" customHeight="1">
      <c r="A2340" s="570"/>
      <c r="B2340" s="7"/>
      <c r="C2340" s="585"/>
      <c r="D2340" s="572"/>
      <c r="E2340" s="575"/>
      <c r="F2340" s="575"/>
      <c r="G2340" s="579"/>
      <c r="H2340" s="586"/>
      <c r="I2340" s="573"/>
      <c r="J2340" s="574"/>
      <c r="K2340" s="574"/>
      <c r="L2340" s="574"/>
      <c r="M2340" s="575"/>
      <c r="N2340" s="575"/>
      <c r="O2340" s="576"/>
      <c r="P2340" s="576"/>
      <c r="Q2340" s="576"/>
      <c r="R2340" s="576"/>
      <c r="S2340" s="575"/>
      <c r="T2340" s="575"/>
      <c r="U2340" s="575"/>
      <c r="V2340" s="575"/>
      <c r="W2340" s="575"/>
      <c r="X2340" s="575"/>
      <c r="Y2340" s="577"/>
      <c r="Z2340" s="578"/>
      <c r="AA2340" s="579"/>
      <c r="AC2340" s="581"/>
      <c r="AD2340" s="581"/>
      <c r="AE2340" s="584"/>
      <c r="AF2340" s="584"/>
      <c r="AG2340" s="584"/>
      <c r="AH2340" s="584"/>
      <c r="AI2340" s="584"/>
      <c r="AJ2340" s="584"/>
      <c r="AK2340" s="584"/>
      <c r="AL2340" s="584"/>
      <c r="AM2340" s="584"/>
      <c r="AN2340" s="584"/>
      <c r="AO2340" s="584"/>
      <c r="AP2340" s="584"/>
      <c r="AQ2340" s="584"/>
      <c r="AR2340" s="584"/>
    </row>
    <row r="2341" ht="15.75" customHeight="1">
      <c r="A2341" s="570"/>
      <c r="B2341" s="7"/>
      <c r="C2341" s="585"/>
      <c r="D2341" s="572"/>
      <c r="E2341" s="575"/>
      <c r="F2341" s="575"/>
      <c r="G2341" s="579"/>
      <c r="H2341" s="586"/>
      <c r="I2341" s="573"/>
      <c r="J2341" s="574"/>
      <c r="K2341" s="574"/>
      <c r="L2341" s="574"/>
      <c r="M2341" s="575"/>
      <c r="N2341" s="575"/>
      <c r="O2341" s="576"/>
      <c r="P2341" s="576"/>
      <c r="Q2341" s="576"/>
      <c r="R2341" s="576"/>
      <c r="S2341" s="575"/>
      <c r="T2341" s="575"/>
      <c r="U2341" s="575"/>
      <c r="V2341" s="575"/>
      <c r="W2341" s="575"/>
      <c r="X2341" s="575"/>
      <c r="Y2341" s="577"/>
      <c r="Z2341" s="578"/>
      <c r="AA2341" s="579"/>
      <c r="AC2341" s="581"/>
      <c r="AD2341" s="581"/>
      <c r="AE2341" s="584"/>
      <c r="AF2341" s="584"/>
      <c r="AG2341" s="584"/>
      <c r="AH2341" s="584"/>
      <c r="AI2341" s="584"/>
      <c r="AJ2341" s="584"/>
      <c r="AK2341" s="584"/>
      <c r="AL2341" s="584"/>
      <c r="AM2341" s="584"/>
      <c r="AN2341" s="584"/>
      <c r="AO2341" s="584"/>
      <c r="AP2341" s="584"/>
      <c r="AQ2341" s="584"/>
      <c r="AR2341" s="584"/>
    </row>
    <row r="2342" ht="15.75" customHeight="1">
      <c r="A2342" s="570"/>
      <c r="B2342" s="7"/>
      <c r="C2342" s="585"/>
      <c r="D2342" s="572"/>
      <c r="E2342" s="575"/>
      <c r="F2342" s="575"/>
      <c r="G2342" s="579"/>
      <c r="H2342" s="586"/>
      <c r="I2342" s="573"/>
      <c r="J2342" s="574"/>
      <c r="K2342" s="574"/>
      <c r="L2342" s="574"/>
      <c r="M2342" s="575"/>
      <c r="N2342" s="575"/>
      <c r="O2342" s="576"/>
      <c r="P2342" s="576"/>
      <c r="Q2342" s="576"/>
      <c r="R2342" s="576"/>
      <c r="S2342" s="575"/>
      <c r="T2342" s="575"/>
      <c r="U2342" s="575"/>
      <c r="V2342" s="575"/>
      <c r="W2342" s="575"/>
      <c r="X2342" s="575"/>
      <c r="Y2342" s="577"/>
      <c r="Z2342" s="578"/>
      <c r="AA2342" s="579"/>
      <c r="AC2342" s="581"/>
      <c r="AD2342" s="581"/>
      <c r="AE2342" s="584"/>
      <c r="AF2342" s="584"/>
      <c r="AG2342" s="584"/>
      <c r="AH2342" s="584"/>
      <c r="AI2342" s="584"/>
      <c r="AJ2342" s="584"/>
      <c r="AK2342" s="584"/>
      <c r="AL2342" s="584"/>
      <c r="AM2342" s="584"/>
      <c r="AN2342" s="584"/>
      <c r="AO2342" s="584"/>
      <c r="AP2342" s="584"/>
      <c r="AQ2342" s="584"/>
      <c r="AR2342" s="584"/>
    </row>
    <row r="2343" ht="15.75" customHeight="1">
      <c r="A2343" s="570"/>
      <c r="B2343" s="7"/>
      <c r="C2343" s="585"/>
      <c r="D2343" s="572"/>
      <c r="E2343" s="575"/>
      <c r="F2343" s="575"/>
      <c r="G2343" s="579"/>
      <c r="H2343" s="586"/>
      <c r="I2343" s="573"/>
      <c r="J2343" s="574"/>
      <c r="K2343" s="574"/>
      <c r="L2343" s="574"/>
      <c r="M2343" s="575"/>
      <c r="N2343" s="575"/>
      <c r="O2343" s="576"/>
      <c r="P2343" s="576"/>
      <c r="Q2343" s="576"/>
      <c r="R2343" s="576"/>
      <c r="S2343" s="575"/>
      <c r="T2343" s="575"/>
      <c r="U2343" s="575"/>
      <c r="V2343" s="575"/>
      <c r="W2343" s="575"/>
      <c r="X2343" s="575"/>
      <c r="Y2343" s="577"/>
      <c r="Z2343" s="578"/>
      <c r="AA2343" s="579"/>
      <c r="AC2343" s="581"/>
      <c r="AD2343" s="581"/>
      <c r="AE2343" s="584"/>
      <c r="AF2343" s="584"/>
      <c r="AG2343" s="584"/>
      <c r="AH2343" s="584"/>
      <c r="AI2343" s="584"/>
      <c r="AJ2343" s="584"/>
      <c r="AK2343" s="584"/>
      <c r="AL2343" s="584"/>
      <c r="AM2343" s="584"/>
      <c r="AN2343" s="584"/>
      <c r="AO2343" s="584"/>
      <c r="AP2343" s="584"/>
      <c r="AQ2343" s="584"/>
      <c r="AR2343" s="584"/>
    </row>
    <row r="2344" ht="15.75" customHeight="1">
      <c r="A2344" s="570"/>
      <c r="B2344" s="7"/>
      <c r="C2344" s="585"/>
      <c r="D2344" s="572"/>
      <c r="E2344" s="575"/>
      <c r="F2344" s="575"/>
      <c r="G2344" s="579"/>
      <c r="H2344" s="586"/>
      <c r="I2344" s="573"/>
      <c r="J2344" s="574"/>
      <c r="K2344" s="574"/>
      <c r="L2344" s="574"/>
      <c r="M2344" s="575"/>
      <c r="N2344" s="575"/>
      <c r="O2344" s="576"/>
      <c r="P2344" s="576"/>
      <c r="Q2344" s="576"/>
      <c r="R2344" s="576"/>
      <c r="S2344" s="575"/>
      <c r="T2344" s="575"/>
      <c r="U2344" s="575"/>
      <c r="V2344" s="575"/>
      <c r="W2344" s="575"/>
      <c r="X2344" s="575"/>
      <c r="Y2344" s="577"/>
      <c r="Z2344" s="578"/>
      <c r="AA2344" s="579"/>
      <c r="AC2344" s="581"/>
      <c r="AD2344" s="581"/>
      <c r="AE2344" s="584"/>
      <c r="AF2344" s="584"/>
      <c r="AG2344" s="584"/>
      <c r="AH2344" s="584"/>
      <c r="AI2344" s="584"/>
      <c r="AJ2344" s="584"/>
      <c r="AK2344" s="584"/>
      <c r="AL2344" s="584"/>
      <c r="AM2344" s="584"/>
      <c r="AN2344" s="584"/>
      <c r="AO2344" s="584"/>
      <c r="AP2344" s="584"/>
      <c r="AQ2344" s="584"/>
      <c r="AR2344" s="584"/>
    </row>
    <row r="2345" ht="15.75" customHeight="1">
      <c r="A2345" s="570"/>
      <c r="B2345" s="7"/>
      <c r="C2345" s="585"/>
      <c r="D2345" s="572"/>
      <c r="E2345" s="575"/>
      <c r="F2345" s="575"/>
      <c r="G2345" s="579"/>
      <c r="H2345" s="586"/>
      <c r="I2345" s="573"/>
      <c r="J2345" s="574"/>
      <c r="K2345" s="574"/>
      <c r="L2345" s="574"/>
      <c r="M2345" s="575"/>
      <c r="N2345" s="575"/>
      <c r="O2345" s="576"/>
      <c r="P2345" s="576"/>
      <c r="Q2345" s="576"/>
      <c r="R2345" s="576"/>
      <c r="S2345" s="575"/>
      <c r="T2345" s="575"/>
      <c r="U2345" s="575"/>
      <c r="V2345" s="575"/>
      <c r="W2345" s="575"/>
      <c r="X2345" s="575"/>
      <c r="Y2345" s="577"/>
      <c r="Z2345" s="578"/>
      <c r="AA2345" s="579"/>
      <c r="AC2345" s="581"/>
      <c r="AD2345" s="581"/>
      <c r="AE2345" s="584"/>
      <c r="AF2345" s="584"/>
      <c r="AG2345" s="584"/>
      <c r="AH2345" s="584"/>
      <c r="AI2345" s="584"/>
      <c r="AJ2345" s="584"/>
      <c r="AK2345" s="584"/>
      <c r="AL2345" s="584"/>
      <c r="AM2345" s="584"/>
      <c r="AN2345" s="584"/>
      <c r="AO2345" s="584"/>
      <c r="AP2345" s="584"/>
      <c r="AQ2345" s="584"/>
      <c r="AR2345" s="584"/>
    </row>
    <row r="2346" ht="15.75" customHeight="1">
      <c r="A2346" s="570"/>
      <c r="B2346" s="7"/>
      <c r="C2346" s="585"/>
      <c r="D2346" s="572"/>
      <c r="E2346" s="575"/>
      <c r="F2346" s="575"/>
      <c r="G2346" s="579"/>
      <c r="H2346" s="586"/>
      <c r="I2346" s="573"/>
      <c r="J2346" s="574"/>
      <c r="K2346" s="574"/>
      <c r="L2346" s="574"/>
      <c r="M2346" s="575"/>
      <c r="N2346" s="575"/>
      <c r="O2346" s="576"/>
      <c r="P2346" s="576"/>
      <c r="Q2346" s="576"/>
      <c r="R2346" s="576"/>
      <c r="S2346" s="575"/>
      <c r="T2346" s="575"/>
      <c r="U2346" s="575"/>
      <c r="V2346" s="575"/>
      <c r="W2346" s="575"/>
      <c r="X2346" s="575"/>
      <c r="Y2346" s="577"/>
      <c r="Z2346" s="578"/>
      <c r="AA2346" s="579"/>
      <c r="AC2346" s="581"/>
      <c r="AD2346" s="581"/>
      <c r="AE2346" s="584"/>
      <c r="AF2346" s="584"/>
      <c r="AG2346" s="584"/>
      <c r="AH2346" s="584"/>
      <c r="AI2346" s="584"/>
      <c r="AJ2346" s="584"/>
      <c r="AK2346" s="584"/>
      <c r="AL2346" s="584"/>
      <c r="AM2346" s="584"/>
      <c r="AN2346" s="584"/>
      <c r="AO2346" s="584"/>
      <c r="AP2346" s="584"/>
      <c r="AQ2346" s="584"/>
      <c r="AR2346" s="584"/>
    </row>
    <row r="2347" ht="15.75" customHeight="1">
      <c r="A2347" s="570"/>
      <c r="B2347" s="7"/>
      <c r="C2347" s="585"/>
      <c r="D2347" s="572"/>
      <c r="E2347" s="575"/>
      <c r="F2347" s="575"/>
      <c r="G2347" s="579"/>
      <c r="H2347" s="586"/>
      <c r="I2347" s="573"/>
      <c r="J2347" s="574"/>
      <c r="K2347" s="574"/>
      <c r="L2347" s="574"/>
      <c r="M2347" s="575"/>
      <c r="N2347" s="575"/>
      <c r="O2347" s="576"/>
      <c r="P2347" s="576"/>
      <c r="Q2347" s="576"/>
      <c r="R2347" s="576"/>
      <c r="S2347" s="575"/>
      <c r="T2347" s="575"/>
      <c r="U2347" s="575"/>
      <c r="V2347" s="575"/>
      <c r="W2347" s="575"/>
      <c r="X2347" s="575"/>
      <c r="Y2347" s="577"/>
      <c r="Z2347" s="578"/>
      <c r="AA2347" s="579"/>
      <c r="AC2347" s="581"/>
      <c r="AD2347" s="581"/>
      <c r="AE2347" s="584"/>
      <c r="AF2347" s="584"/>
      <c r="AG2347" s="584"/>
      <c r="AH2347" s="584"/>
      <c r="AI2347" s="584"/>
      <c r="AJ2347" s="584"/>
      <c r="AK2347" s="584"/>
      <c r="AL2347" s="584"/>
      <c r="AM2347" s="584"/>
      <c r="AN2347" s="584"/>
      <c r="AO2347" s="584"/>
      <c r="AP2347" s="584"/>
      <c r="AQ2347" s="584"/>
      <c r="AR2347" s="584"/>
    </row>
    <row r="2348" ht="15.75" customHeight="1">
      <c r="A2348" s="570"/>
      <c r="B2348" s="7"/>
      <c r="C2348" s="585"/>
      <c r="D2348" s="572"/>
      <c r="E2348" s="575"/>
      <c r="F2348" s="575"/>
      <c r="G2348" s="579"/>
      <c r="H2348" s="586"/>
      <c r="I2348" s="573"/>
      <c r="J2348" s="574"/>
      <c r="K2348" s="574"/>
      <c r="L2348" s="574"/>
      <c r="M2348" s="575"/>
      <c r="N2348" s="575"/>
      <c r="O2348" s="576"/>
      <c r="P2348" s="576"/>
      <c r="Q2348" s="576"/>
      <c r="R2348" s="576"/>
      <c r="S2348" s="575"/>
      <c r="T2348" s="575"/>
      <c r="U2348" s="575"/>
      <c r="V2348" s="575"/>
      <c r="W2348" s="575"/>
      <c r="X2348" s="575"/>
      <c r="Y2348" s="577"/>
      <c r="Z2348" s="578"/>
      <c r="AA2348" s="579"/>
      <c r="AC2348" s="581"/>
      <c r="AD2348" s="581"/>
      <c r="AE2348" s="584"/>
      <c r="AF2348" s="584"/>
      <c r="AG2348" s="584"/>
      <c r="AH2348" s="584"/>
      <c r="AI2348" s="584"/>
      <c r="AJ2348" s="584"/>
      <c r="AK2348" s="584"/>
      <c r="AL2348" s="584"/>
      <c r="AM2348" s="584"/>
      <c r="AN2348" s="584"/>
      <c r="AO2348" s="584"/>
      <c r="AP2348" s="584"/>
      <c r="AQ2348" s="584"/>
      <c r="AR2348" s="584"/>
    </row>
    <row r="2349" ht="15.75" customHeight="1">
      <c r="A2349" s="570"/>
      <c r="B2349" s="7"/>
      <c r="C2349" s="585"/>
      <c r="D2349" s="572"/>
      <c r="E2349" s="575"/>
      <c r="F2349" s="575"/>
      <c r="G2349" s="579"/>
      <c r="H2349" s="586"/>
      <c r="I2349" s="573"/>
      <c r="J2349" s="574"/>
      <c r="K2349" s="574"/>
      <c r="L2349" s="574"/>
      <c r="M2349" s="575"/>
      <c r="N2349" s="575"/>
      <c r="O2349" s="576"/>
      <c r="P2349" s="576"/>
      <c r="Q2349" s="576"/>
      <c r="R2349" s="576"/>
      <c r="S2349" s="575"/>
      <c r="T2349" s="575"/>
      <c r="U2349" s="575"/>
      <c r="V2349" s="575"/>
      <c r="W2349" s="575"/>
      <c r="X2349" s="575"/>
      <c r="Y2349" s="577"/>
      <c r="Z2349" s="578"/>
      <c r="AA2349" s="579"/>
      <c r="AC2349" s="581"/>
      <c r="AD2349" s="581"/>
      <c r="AE2349" s="584"/>
      <c r="AF2349" s="584"/>
      <c r="AG2349" s="584"/>
      <c r="AH2349" s="584"/>
      <c r="AI2349" s="584"/>
      <c r="AJ2349" s="584"/>
      <c r="AK2349" s="584"/>
      <c r="AL2349" s="584"/>
      <c r="AM2349" s="584"/>
      <c r="AN2349" s="584"/>
      <c r="AO2349" s="584"/>
      <c r="AP2349" s="584"/>
      <c r="AQ2349" s="584"/>
      <c r="AR2349" s="584"/>
    </row>
    <row r="2350" ht="15.75" customHeight="1">
      <c r="A2350" s="570"/>
      <c r="B2350" s="7"/>
      <c r="C2350" s="585"/>
      <c r="D2350" s="572"/>
      <c r="E2350" s="575"/>
      <c r="F2350" s="575"/>
      <c r="G2350" s="579"/>
      <c r="H2350" s="586"/>
      <c r="I2350" s="573"/>
      <c r="J2350" s="574"/>
      <c r="K2350" s="574"/>
      <c r="L2350" s="574"/>
      <c r="M2350" s="575"/>
      <c r="N2350" s="575"/>
      <c r="O2350" s="576"/>
      <c r="P2350" s="576"/>
      <c r="Q2350" s="576"/>
      <c r="R2350" s="576"/>
      <c r="S2350" s="575"/>
      <c r="T2350" s="575"/>
      <c r="U2350" s="575"/>
      <c r="V2350" s="575"/>
      <c r="W2350" s="575"/>
      <c r="X2350" s="575"/>
      <c r="Y2350" s="577"/>
      <c r="Z2350" s="578"/>
      <c r="AA2350" s="579"/>
      <c r="AC2350" s="581"/>
      <c r="AD2350" s="581"/>
      <c r="AE2350" s="584"/>
      <c r="AF2350" s="584"/>
      <c r="AG2350" s="584"/>
      <c r="AH2350" s="584"/>
      <c r="AI2350" s="584"/>
      <c r="AJ2350" s="584"/>
      <c r="AK2350" s="584"/>
      <c r="AL2350" s="584"/>
      <c r="AM2350" s="584"/>
      <c r="AN2350" s="584"/>
      <c r="AO2350" s="584"/>
      <c r="AP2350" s="584"/>
      <c r="AQ2350" s="584"/>
      <c r="AR2350" s="584"/>
    </row>
    <row r="2351" ht="15.75" customHeight="1">
      <c r="A2351" s="570"/>
      <c r="B2351" s="7"/>
      <c r="C2351" s="585"/>
      <c r="D2351" s="572"/>
      <c r="E2351" s="575"/>
      <c r="F2351" s="575"/>
      <c r="G2351" s="579"/>
      <c r="H2351" s="586"/>
      <c r="I2351" s="573"/>
      <c r="J2351" s="574"/>
      <c r="K2351" s="574"/>
      <c r="L2351" s="574"/>
      <c r="M2351" s="575"/>
      <c r="N2351" s="575"/>
      <c r="O2351" s="576"/>
      <c r="P2351" s="576"/>
      <c r="Q2351" s="576"/>
      <c r="R2351" s="576"/>
      <c r="S2351" s="575"/>
      <c r="T2351" s="575"/>
      <c r="U2351" s="575"/>
      <c r="V2351" s="575"/>
      <c r="W2351" s="575"/>
      <c r="X2351" s="575"/>
      <c r="Y2351" s="577"/>
      <c r="Z2351" s="578"/>
      <c r="AA2351" s="579"/>
      <c r="AC2351" s="581"/>
      <c r="AD2351" s="581"/>
      <c r="AE2351" s="584"/>
      <c r="AF2351" s="584"/>
      <c r="AG2351" s="584"/>
      <c r="AH2351" s="584"/>
      <c r="AI2351" s="584"/>
      <c r="AJ2351" s="584"/>
      <c r="AK2351" s="584"/>
      <c r="AL2351" s="584"/>
      <c r="AM2351" s="584"/>
      <c r="AN2351" s="584"/>
      <c r="AO2351" s="584"/>
      <c r="AP2351" s="584"/>
      <c r="AQ2351" s="584"/>
      <c r="AR2351" s="584"/>
    </row>
    <row r="2352" ht="15.75" customHeight="1">
      <c r="A2352" s="570"/>
      <c r="B2352" s="7"/>
      <c r="C2352" s="585"/>
      <c r="D2352" s="572"/>
      <c r="E2352" s="575"/>
      <c r="F2352" s="575"/>
      <c r="G2352" s="579"/>
      <c r="H2352" s="586"/>
      <c r="I2352" s="573"/>
      <c r="J2352" s="574"/>
      <c r="K2352" s="574"/>
      <c r="L2352" s="574"/>
      <c r="M2352" s="575"/>
      <c r="N2352" s="575"/>
      <c r="O2352" s="576"/>
      <c r="P2352" s="576"/>
      <c r="Q2352" s="576"/>
      <c r="R2352" s="576"/>
      <c r="S2352" s="575"/>
      <c r="T2352" s="575"/>
      <c r="U2352" s="575"/>
      <c r="V2352" s="575"/>
      <c r="W2352" s="575"/>
      <c r="X2352" s="575"/>
      <c r="Y2352" s="577"/>
      <c r="Z2352" s="578"/>
      <c r="AA2352" s="579"/>
      <c r="AC2352" s="581"/>
      <c r="AD2352" s="581"/>
      <c r="AE2352" s="584"/>
      <c r="AF2352" s="584"/>
      <c r="AG2352" s="584"/>
      <c r="AH2352" s="584"/>
      <c r="AI2352" s="584"/>
      <c r="AJ2352" s="584"/>
      <c r="AK2352" s="584"/>
      <c r="AL2352" s="584"/>
      <c r="AM2352" s="584"/>
      <c r="AN2352" s="584"/>
      <c r="AO2352" s="584"/>
      <c r="AP2352" s="584"/>
      <c r="AQ2352" s="584"/>
      <c r="AR2352" s="584"/>
    </row>
    <row r="2353" ht="15.75" customHeight="1">
      <c r="A2353" s="570"/>
      <c r="B2353" s="7"/>
      <c r="C2353" s="585"/>
      <c r="D2353" s="572"/>
      <c r="E2353" s="575"/>
      <c r="F2353" s="575"/>
      <c r="G2353" s="579"/>
      <c r="H2353" s="586"/>
      <c r="I2353" s="573"/>
      <c r="J2353" s="574"/>
      <c r="K2353" s="574"/>
      <c r="L2353" s="574"/>
      <c r="M2353" s="575"/>
      <c r="N2353" s="575"/>
      <c r="O2353" s="576"/>
      <c r="P2353" s="576"/>
      <c r="Q2353" s="576"/>
      <c r="R2353" s="576"/>
      <c r="S2353" s="575"/>
      <c r="T2353" s="575"/>
      <c r="U2353" s="575"/>
      <c r="V2353" s="575"/>
      <c r="W2353" s="575"/>
      <c r="X2353" s="575"/>
      <c r="Y2353" s="577"/>
      <c r="Z2353" s="578"/>
      <c r="AA2353" s="579"/>
      <c r="AC2353" s="581"/>
      <c r="AD2353" s="581"/>
      <c r="AE2353" s="584"/>
      <c r="AF2353" s="584"/>
      <c r="AG2353" s="584"/>
      <c r="AH2353" s="584"/>
      <c r="AI2353" s="584"/>
      <c r="AJ2353" s="584"/>
      <c r="AK2353" s="584"/>
      <c r="AL2353" s="584"/>
      <c r="AM2353" s="584"/>
      <c r="AN2353" s="584"/>
      <c r="AO2353" s="584"/>
      <c r="AP2353" s="584"/>
      <c r="AQ2353" s="584"/>
      <c r="AR2353" s="584"/>
    </row>
    <row r="2354" ht="15.75" customHeight="1">
      <c r="A2354" s="570"/>
      <c r="B2354" s="7"/>
      <c r="C2354" s="585"/>
      <c r="D2354" s="572"/>
      <c r="E2354" s="575"/>
      <c r="F2354" s="575"/>
      <c r="G2354" s="579"/>
      <c r="H2354" s="586"/>
      <c r="I2354" s="573"/>
      <c r="J2354" s="574"/>
      <c r="K2354" s="574"/>
      <c r="L2354" s="574"/>
      <c r="M2354" s="575"/>
      <c r="N2354" s="575"/>
      <c r="O2354" s="576"/>
      <c r="P2354" s="576"/>
      <c r="Q2354" s="576"/>
      <c r="R2354" s="576"/>
      <c r="S2354" s="575"/>
      <c r="T2354" s="575"/>
      <c r="U2354" s="575"/>
      <c r="V2354" s="575"/>
      <c r="W2354" s="575"/>
      <c r="X2354" s="575"/>
      <c r="Y2354" s="577"/>
      <c r="Z2354" s="578"/>
      <c r="AA2354" s="579"/>
      <c r="AC2354" s="581"/>
      <c r="AD2354" s="581"/>
      <c r="AE2354" s="584"/>
      <c r="AF2354" s="584"/>
      <c r="AG2354" s="584"/>
      <c r="AH2354" s="584"/>
      <c r="AI2354" s="584"/>
      <c r="AJ2354" s="584"/>
      <c r="AK2354" s="584"/>
      <c r="AL2354" s="584"/>
      <c r="AM2354" s="584"/>
      <c r="AN2354" s="584"/>
      <c r="AO2354" s="584"/>
      <c r="AP2354" s="584"/>
      <c r="AQ2354" s="584"/>
      <c r="AR2354" s="584"/>
    </row>
    <row r="2355" ht="15.75" customHeight="1">
      <c r="A2355" s="570"/>
      <c r="B2355" s="7"/>
      <c r="C2355" s="585"/>
      <c r="D2355" s="572"/>
      <c r="E2355" s="575"/>
      <c r="F2355" s="575"/>
      <c r="G2355" s="579"/>
      <c r="H2355" s="586"/>
      <c r="I2355" s="573"/>
      <c r="J2355" s="574"/>
      <c r="K2355" s="574"/>
      <c r="L2355" s="574"/>
      <c r="M2355" s="575"/>
      <c r="N2355" s="575"/>
      <c r="O2355" s="576"/>
      <c r="P2355" s="576"/>
      <c r="Q2355" s="576"/>
      <c r="R2355" s="576"/>
      <c r="S2355" s="575"/>
      <c r="T2355" s="575"/>
      <c r="U2355" s="575"/>
      <c r="V2355" s="575"/>
      <c r="W2355" s="575"/>
      <c r="X2355" s="575"/>
      <c r="Y2355" s="577"/>
      <c r="Z2355" s="578"/>
      <c r="AA2355" s="579"/>
      <c r="AC2355" s="581"/>
      <c r="AD2355" s="581"/>
      <c r="AE2355" s="584"/>
      <c r="AF2355" s="584"/>
      <c r="AG2355" s="584"/>
      <c r="AH2355" s="584"/>
      <c r="AI2355" s="584"/>
      <c r="AJ2355" s="584"/>
      <c r="AK2355" s="584"/>
      <c r="AL2355" s="584"/>
      <c r="AM2355" s="584"/>
      <c r="AN2355" s="584"/>
      <c r="AO2355" s="584"/>
      <c r="AP2355" s="584"/>
      <c r="AQ2355" s="584"/>
      <c r="AR2355" s="584"/>
    </row>
    <row r="2356" ht="15.75" customHeight="1">
      <c r="A2356" s="570"/>
      <c r="B2356" s="7"/>
      <c r="C2356" s="585"/>
      <c r="D2356" s="572"/>
      <c r="E2356" s="575"/>
      <c r="F2356" s="575"/>
      <c r="G2356" s="579"/>
      <c r="H2356" s="586"/>
      <c r="I2356" s="573"/>
      <c r="J2356" s="574"/>
      <c r="K2356" s="574"/>
      <c r="L2356" s="574"/>
      <c r="M2356" s="575"/>
      <c r="N2356" s="575"/>
      <c r="O2356" s="576"/>
      <c r="P2356" s="576"/>
      <c r="Q2356" s="576"/>
      <c r="R2356" s="576"/>
      <c r="S2356" s="575"/>
      <c r="T2356" s="575"/>
      <c r="U2356" s="575"/>
      <c r="V2356" s="575"/>
      <c r="W2356" s="575"/>
      <c r="X2356" s="575"/>
      <c r="Y2356" s="577"/>
      <c r="Z2356" s="578"/>
      <c r="AA2356" s="579"/>
      <c r="AC2356" s="581"/>
      <c r="AD2356" s="581"/>
      <c r="AE2356" s="584"/>
      <c r="AF2356" s="584"/>
      <c r="AG2356" s="584"/>
      <c r="AH2356" s="584"/>
      <c r="AI2356" s="584"/>
      <c r="AJ2356" s="584"/>
      <c r="AK2356" s="584"/>
      <c r="AL2356" s="584"/>
      <c r="AM2356" s="584"/>
      <c r="AN2356" s="584"/>
      <c r="AO2356" s="584"/>
      <c r="AP2356" s="584"/>
      <c r="AQ2356" s="584"/>
      <c r="AR2356" s="584"/>
    </row>
    <row r="2357" ht="15.75" customHeight="1">
      <c r="A2357" s="570"/>
      <c r="B2357" s="7"/>
      <c r="C2357" s="585"/>
      <c r="D2357" s="572"/>
      <c r="E2357" s="575"/>
      <c r="F2357" s="575"/>
      <c r="G2357" s="579"/>
      <c r="H2357" s="586"/>
      <c r="I2357" s="573"/>
      <c r="J2357" s="574"/>
      <c r="K2357" s="574"/>
      <c r="L2357" s="574"/>
      <c r="M2357" s="575"/>
      <c r="N2357" s="575"/>
      <c r="O2357" s="576"/>
      <c r="P2357" s="576"/>
      <c r="Q2357" s="576"/>
      <c r="R2357" s="576"/>
      <c r="S2357" s="575"/>
      <c r="T2357" s="575"/>
      <c r="U2357" s="575"/>
      <c r="V2357" s="575"/>
      <c r="W2357" s="575"/>
      <c r="X2357" s="575"/>
      <c r="Y2357" s="577"/>
      <c r="Z2357" s="578"/>
      <c r="AA2357" s="579"/>
      <c r="AC2357" s="581"/>
      <c r="AD2357" s="581"/>
      <c r="AE2357" s="584"/>
      <c r="AF2357" s="584"/>
      <c r="AG2357" s="584"/>
      <c r="AH2357" s="584"/>
      <c r="AI2357" s="584"/>
      <c r="AJ2357" s="584"/>
      <c r="AK2357" s="584"/>
      <c r="AL2357" s="584"/>
      <c r="AM2357" s="584"/>
      <c r="AN2357" s="584"/>
      <c r="AO2357" s="584"/>
      <c r="AP2357" s="584"/>
      <c r="AQ2357" s="584"/>
      <c r="AR2357" s="584"/>
    </row>
    <row r="2358" ht="15.75" customHeight="1">
      <c r="A2358" s="570"/>
      <c r="B2358" s="7"/>
      <c r="C2358" s="585"/>
      <c r="D2358" s="572"/>
      <c r="E2358" s="575"/>
      <c r="F2358" s="575"/>
      <c r="G2358" s="579"/>
      <c r="H2358" s="586"/>
      <c r="I2358" s="573"/>
      <c r="J2358" s="574"/>
      <c r="K2358" s="574"/>
      <c r="L2358" s="574"/>
      <c r="M2358" s="575"/>
      <c r="N2358" s="575"/>
      <c r="O2358" s="576"/>
      <c r="P2358" s="576"/>
      <c r="Q2358" s="576"/>
      <c r="R2358" s="576"/>
      <c r="S2358" s="575"/>
      <c r="T2358" s="575"/>
      <c r="U2358" s="575"/>
      <c r="V2358" s="575"/>
      <c r="W2358" s="575"/>
      <c r="X2358" s="575"/>
      <c r="Y2358" s="577"/>
      <c r="Z2358" s="578"/>
      <c r="AA2358" s="579"/>
      <c r="AC2358" s="581"/>
      <c r="AD2358" s="581"/>
      <c r="AE2358" s="584"/>
      <c r="AF2358" s="584"/>
      <c r="AG2358" s="584"/>
      <c r="AH2358" s="584"/>
      <c r="AI2358" s="584"/>
      <c r="AJ2358" s="584"/>
      <c r="AK2358" s="584"/>
      <c r="AL2358" s="584"/>
      <c r="AM2358" s="584"/>
      <c r="AN2358" s="584"/>
      <c r="AO2358" s="584"/>
      <c r="AP2358" s="584"/>
      <c r="AQ2358" s="584"/>
      <c r="AR2358" s="584"/>
    </row>
    <row r="2359" ht="15.75" customHeight="1">
      <c r="A2359" s="570"/>
      <c r="B2359" s="7"/>
      <c r="C2359" s="585"/>
      <c r="D2359" s="572"/>
      <c r="E2359" s="575"/>
      <c r="F2359" s="575"/>
      <c r="G2359" s="579"/>
      <c r="H2359" s="586"/>
      <c r="I2359" s="573"/>
      <c r="J2359" s="574"/>
      <c r="K2359" s="574"/>
      <c r="L2359" s="574"/>
      <c r="M2359" s="575"/>
      <c r="N2359" s="575"/>
      <c r="O2359" s="576"/>
      <c r="P2359" s="576"/>
      <c r="Q2359" s="576"/>
      <c r="R2359" s="576"/>
      <c r="S2359" s="575"/>
      <c r="T2359" s="575"/>
      <c r="U2359" s="575"/>
      <c r="V2359" s="575"/>
      <c r="W2359" s="575"/>
      <c r="X2359" s="575"/>
      <c r="Y2359" s="577"/>
      <c r="Z2359" s="578"/>
      <c r="AA2359" s="579"/>
      <c r="AC2359" s="581"/>
      <c r="AD2359" s="581"/>
      <c r="AE2359" s="584"/>
      <c r="AF2359" s="584"/>
      <c r="AG2359" s="584"/>
      <c r="AH2359" s="584"/>
      <c r="AI2359" s="584"/>
      <c r="AJ2359" s="584"/>
      <c r="AK2359" s="584"/>
      <c r="AL2359" s="584"/>
      <c r="AM2359" s="584"/>
      <c r="AN2359" s="584"/>
      <c r="AO2359" s="584"/>
      <c r="AP2359" s="584"/>
      <c r="AQ2359" s="584"/>
      <c r="AR2359" s="584"/>
    </row>
    <row r="2360" ht="15.75" customHeight="1">
      <c r="A2360" s="570"/>
      <c r="B2360" s="7"/>
      <c r="C2360" s="585"/>
      <c r="D2360" s="572"/>
      <c r="E2360" s="575"/>
      <c r="F2360" s="575"/>
      <c r="G2360" s="579"/>
      <c r="H2360" s="586"/>
      <c r="I2360" s="573"/>
      <c r="J2360" s="574"/>
      <c r="K2360" s="574"/>
      <c r="L2360" s="574"/>
      <c r="M2360" s="575"/>
      <c r="N2360" s="575"/>
      <c r="O2360" s="576"/>
      <c r="P2360" s="576"/>
      <c r="Q2360" s="576"/>
      <c r="R2360" s="576"/>
      <c r="S2360" s="575"/>
      <c r="T2360" s="575"/>
      <c r="U2360" s="575"/>
      <c r="V2360" s="575"/>
      <c r="W2360" s="575"/>
      <c r="X2360" s="575"/>
      <c r="Y2360" s="577"/>
      <c r="Z2360" s="578"/>
      <c r="AA2360" s="579"/>
      <c r="AC2360" s="581"/>
      <c r="AD2360" s="581"/>
      <c r="AE2360" s="584"/>
      <c r="AF2360" s="584"/>
      <c r="AG2360" s="584"/>
      <c r="AH2360" s="584"/>
      <c r="AI2360" s="584"/>
      <c r="AJ2360" s="584"/>
      <c r="AK2360" s="584"/>
      <c r="AL2360" s="584"/>
      <c r="AM2360" s="584"/>
      <c r="AN2360" s="584"/>
      <c r="AO2360" s="584"/>
      <c r="AP2360" s="584"/>
      <c r="AQ2360" s="584"/>
      <c r="AR2360" s="584"/>
    </row>
    <row r="2361" ht="15.75" customHeight="1">
      <c r="A2361" s="570"/>
      <c r="B2361" s="7"/>
      <c r="C2361" s="585"/>
      <c r="D2361" s="572"/>
      <c r="E2361" s="575"/>
      <c r="F2361" s="575"/>
      <c r="G2361" s="579"/>
      <c r="H2361" s="586"/>
      <c r="I2361" s="573"/>
      <c r="J2361" s="574"/>
      <c r="K2361" s="574"/>
      <c r="L2361" s="574"/>
      <c r="M2361" s="575"/>
      <c r="N2361" s="575"/>
      <c r="O2361" s="576"/>
      <c r="P2361" s="576"/>
      <c r="Q2361" s="576"/>
      <c r="R2361" s="576"/>
      <c r="S2361" s="575"/>
      <c r="T2361" s="575"/>
      <c r="U2361" s="575"/>
      <c r="V2361" s="575"/>
      <c r="W2361" s="575"/>
      <c r="X2361" s="575"/>
      <c r="Y2361" s="577"/>
      <c r="Z2361" s="578"/>
      <c r="AA2361" s="579"/>
      <c r="AC2361" s="581"/>
      <c r="AD2361" s="581"/>
      <c r="AE2361" s="584"/>
      <c r="AF2361" s="584"/>
      <c r="AG2361" s="584"/>
      <c r="AH2361" s="584"/>
      <c r="AI2361" s="584"/>
      <c r="AJ2361" s="584"/>
      <c r="AK2361" s="584"/>
      <c r="AL2361" s="584"/>
      <c r="AM2361" s="584"/>
      <c r="AN2361" s="584"/>
      <c r="AO2361" s="584"/>
      <c r="AP2361" s="584"/>
      <c r="AQ2361" s="584"/>
      <c r="AR2361" s="584"/>
    </row>
    <row r="2362" ht="15.75" customHeight="1">
      <c r="A2362" s="570"/>
      <c r="B2362" s="7"/>
      <c r="C2362" s="585"/>
      <c r="D2362" s="572"/>
      <c r="E2362" s="575"/>
      <c r="F2362" s="575"/>
      <c r="G2362" s="579"/>
      <c r="H2362" s="586"/>
      <c r="I2362" s="573"/>
      <c r="J2362" s="574"/>
      <c r="K2362" s="574"/>
      <c r="L2362" s="574"/>
      <c r="M2362" s="575"/>
      <c r="N2362" s="575"/>
      <c r="O2362" s="576"/>
      <c r="P2362" s="576"/>
      <c r="Q2362" s="576"/>
      <c r="R2362" s="576"/>
      <c r="S2362" s="575"/>
      <c r="T2362" s="575"/>
      <c r="U2362" s="575"/>
      <c r="V2362" s="575"/>
      <c r="W2362" s="575"/>
      <c r="X2362" s="575"/>
      <c r="Y2362" s="577"/>
      <c r="Z2362" s="578"/>
      <c r="AA2362" s="579"/>
      <c r="AC2362" s="581"/>
      <c r="AD2362" s="581"/>
      <c r="AE2362" s="584"/>
      <c r="AF2362" s="584"/>
      <c r="AG2362" s="584"/>
      <c r="AH2362" s="584"/>
      <c r="AI2362" s="584"/>
      <c r="AJ2362" s="584"/>
      <c r="AK2362" s="584"/>
      <c r="AL2362" s="584"/>
      <c r="AM2362" s="584"/>
      <c r="AN2362" s="584"/>
      <c r="AO2362" s="584"/>
      <c r="AP2362" s="584"/>
      <c r="AQ2362" s="584"/>
      <c r="AR2362" s="584"/>
    </row>
    <row r="2363" ht="15.75" customHeight="1">
      <c r="A2363" s="570"/>
      <c r="B2363" s="7"/>
      <c r="C2363" s="585"/>
      <c r="D2363" s="572"/>
      <c r="E2363" s="575"/>
      <c r="F2363" s="575"/>
      <c r="G2363" s="579"/>
      <c r="H2363" s="586"/>
      <c r="I2363" s="573"/>
      <c r="J2363" s="574"/>
      <c r="K2363" s="574"/>
      <c r="L2363" s="574"/>
      <c r="M2363" s="575"/>
      <c r="N2363" s="575"/>
      <c r="O2363" s="576"/>
      <c r="P2363" s="576"/>
      <c r="Q2363" s="576"/>
      <c r="R2363" s="576"/>
      <c r="S2363" s="575"/>
      <c r="T2363" s="575"/>
      <c r="U2363" s="575"/>
      <c r="V2363" s="575"/>
      <c r="W2363" s="575"/>
      <c r="X2363" s="575"/>
      <c r="Y2363" s="577"/>
      <c r="Z2363" s="578"/>
      <c r="AA2363" s="579"/>
      <c r="AC2363" s="581"/>
      <c r="AD2363" s="581"/>
      <c r="AE2363" s="584"/>
      <c r="AF2363" s="584"/>
      <c r="AG2363" s="584"/>
      <c r="AH2363" s="584"/>
      <c r="AI2363" s="584"/>
      <c r="AJ2363" s="584"/>
      <c r="AK2363" s="584"/>
      <c r="AL2363" s="584"/>
      <c r="AM2363" s="584"/>
      <c r="AN2363" s="584"/>
      <c r="AO2363" s="584"/>
      <c r="AP2363" s="584"/>
      <c r="AQ2363" s="584"/>
      <c r="AR2363" s="584"/>
    </row>
    <row r="2364" ht="15.75" customHeight="1">
      <c r="A2364" s="570"/>
      <c r="B2364" s="7"/>
      <c r="C2364" s="585"/>
      <c r="D2364" s="572"/>
      <c r="E2364" s="575"/>
      <c r="F2364" s="575"/>
      <c r="G2364" s="579"/>
      <c r="H2364" s="586"/>
      <c r="I2364" s="573"/>
      <c r="J2364" s="574"/>
      <c r="K2364" s="574"/>
      <c r="L2364" s="574"/>
      <c r="M2364" s="575"/>
      <c r="N2364" s="575"/>
      <c r="O2364" s="576"/>
      <c r="P2364" s="576"/>
      <c r="Q2364" s="576"/>
      <c r="R2364" s="576"/>
      <c r="S2364" s="575"/>
      <c r="T2364" s="575"/>
      <c r="U2364" s="575"/>
      <c r="V2364" s="575"/>
      <c r="W2364" s="575"/>
      <c r="X2364" s="575"/>
      <c r="Y2364" s="577"/>
      <c r="Z2364" s="578"/>
      <c r="AA2364" s="579"/>
      <c r="AC2364" s="581"/>
      <c r="AD2364" s="581"/>
      <c r="AE2364" s="584"/>
      <c r="AF2364" s="584"/>
      <c r="AG2364" s="584"/>
      <c r="AH2364" s="584"/>
      <c r="AI2364" s="584"/>
      <c r="AJ2364" s="584"/>
      <c r="AK2364" s="584"/>
      <c r="AL2364" s="584"/>
      <c r="AM2364" s="584"/>
      <c r="AN2364" s="584"/>
      <c r="AO2364" s="584"/>
      <c r="AP2364" s="584"/>
      <c r="AQ2364" s="584"/>
      <c r="AR2364" s="584"/>
    </row>
    <row r="2365" ht="15.75" customHeight="1">
      <c r="A2365" s="570"/>
      <c r="B2365" s="7"/>
      <c r="C2365" s="585"/>
      <c r="D2365" s="572"/>
      <c r="E2365" s="575"/>
      <c r="F2365" s="575"/>
      <c r="G2365" s="579"/>
      <c r="H2365" s="586"/>
      <c r="I2365" s="573"/>
      <c r="J2365" s="574"/>
      <c r="K2365" s="574"/>
      <c r="L2365" s="574"/>
      <c r="M2365" s="575"/>
      <c r="N2365" s="575"/>
      <c r="O2365" s="576"/>
      <c r="P2365" s="576"/>
      <c r="Q2365" s="576"/>
      <c r="R2365" s="576"/>
      <c r="S2365" s="575"/>
      <c r="T2365" s="575"/>
      <c r="U2365" s="575"/>
      <c r="V2365" s="575"/>
      <c r="W2365" s="575"/>
      <c r="X2365" s="575"/>
      <c r="Y2365" s="577"/>
      <c r="Z2365" s="578"/>
      <c r="AA2365" s="579"/>
      <c r="AC2365" s="581"/>
      <c r="AD2365" s="581"/>
      <c r="AE2365" s="584"/>
      <c r="AF2365" s="584"/>
      <c r="AG2365" s="584"/>
      <c r="AH2365" s="584"/>
      <c r="AI2365" s="584"/>
      <c r="AJ2365" s="584"/>
      <c r="AK2365" s="584"/>
      <c r="AL2365" s="584"/>
      <c r="AM2365" s="584"/>
      <c r="AN2365" s="584"/>
      <c r="AO2365" s="584"/>
      <c r="AP2365" s="584"/>
      <c r="AQ2365" s="584"/>
      <c r="AR2365" s="584"/>
    </row>
    <row r="2366" ht="15.75" customHeight="1">
      <c r="A2366" s="570"/>
      <c r="B2366" s="7"/>
      <c r="C2366" s="585"/>
      <c r="D2366" s="572"/>
      <c r="E2366" s="575"/>
      <c r="F2366" s="575"/>
      <c r="G2366" s="579"/>
      <c r="H2366" s="586"/>
      <c r="I2366" s="573"/>
      <c r="J2366" s="574"/>
      <c r="K2366" s="574"/>
      <c r="L2366" s="574"/>
      <c r="M2366" s="575"/>
      <c r="N2366" s="575"/>
      <c r="O2366" s="576"/>
      <c r="P2366" s="576"/>
      <c r="Q2366" s="576"/>
      <c r="R2366" s="576"/>
      <c r="S2366" s="575"/>
      <c r="T2366" s="575"/>
      <c r="U2366" s="575"/>
      <c r="V2366" s="575"/>
      <c r="W2366" s="575"/>
      <c r="X2366" s="575"/>
      <c r="Y2366" s="577"/>
      <c r="Z2366" s="578"/>
      <c r="AA2366" s="579"/>
      <c r="AC2366" s="581"/>
      <c r="AD2366" s="581"/>
      <c r="AE2366" s="584"/>
      <c r="AF2366" s="584"/>
      <c r="AG2366" s="584"/>
      <c r="AH2366" s="584"/>
      <c r="AI2366" s="584"/>
      <c r="AJ2366" s="584"/>
      <c r="AK2366" s="584"/>
      <c r="AL2366" s="584"/>
      <c r="AM2366" s="584"/>
      <c r="AN2366" s="584"/>
      <c r="AO2366" s="584"/>
      <c r="AP2366" s="584"/>
      <c r="AQ2366" s="584"/>
      <c r="AR2366" s="584"/>
    </row>
    <row r="2367" ht="15.75" customHeight="1">
      <c r="A2367" s="570"/>
      <c r="B2367" s="7"/>
      <c r="C2367" s="585"/>
      <c r="D2367" s="572"/>
      <c r="E2367" s="575"/>
      <c r="F2367" s="575"/>
      <c r="G2367" s="579"/>
      <c r="H2367" s="586"/>
      <c r="I2367" s="573"/>
      <c r="J2367" s="574"/>
      <c r="K2367" s="574"/>
      <c r="L2367" s="574"/>
      <c r="M2367" s="575"/>
      <c r="N2367" s="575"/>
      <c r="O2367" s="576"/>
      <c r="P2367" s="576"/>
      <c r="Q2367" s="576"/>
      <c r="R2367" s="576"/>
      <c r="S2367" s="575"/>
      <c r="T2367" s="575"/>
      <c r="U2367" s="575"/>
      <c r="V2367" s="575"/>
      <c r="W2367" s="575"/>
      <c r="X2367" s="575"/>
      <c r="Y2367" s="577"/>
      <c r="Z2367" s="578"/>
      <c r="AA2367" s="579"/>
      <c r="AC2367" s="581"/>
      <c r="AD2367" s="581"/>
      <c r="AE2367" s="584"/>
      <c r="AF2367" s="584"/>
      <c r="AG2367" s="584"/>
      <c r="AH2367" s="584"/>
      <c r="AI2367" s="584"/>
      <c r="AJ2367" s="584"/>
      <c r="AK2367" s="584"/>
      <c r="AL2367" s="584"/>
      <c r="AM2367" s="584"/>
      <c r="AN2367" s="584"/>
      <c r="AO2367" s="584"/>
      <c r="AP2367" s="584"/>
      <c r="AQ2367" s="584"/>
      <c r="AR2367" s="584"/>
    </row>
    <row r="2368" ht="15.75" customHeight="1">
      <c r="A2368" s="570"/>
      <c r="B2368" s="7"/>
      <c r="C2368" s="585"/>
      <c r="D2368" s="572"/>
      <c r="E2368" s="575"/>
      <c r="F2368" s="575"/>
      <c r="G2368" s="579"/>
      <c r="H2368" s="586"/>
      <c r="I2368" s="573"/>
      <c r="J2368" s="574"/>
      <c r="K2368" s="574"/>
      <c r="L2368" s="574"/>
      <c r="M2368" s="575"/>
      <c r="N2368" s="575"/>
      <c r="O2368" s="576"/>
      <c r="P2368" s="576"/>
      <c r="Q2368" s="576"/>
      <c r="R2368" s="576"/>
      <c r="S2368" s="575"/>
      <c r="T2368" s="575"/>
      <c r="U2368" s="575"/>
      <c r="V2368" s="575"/>
      <c r="W2368" s="575"/>
      <c r="X2368" s="575"/>
      <c r="Y2368" s="577"/>
      <c r="Z2368" s="578"/>
      <c r="AA2368" s="579"/>
      <c r="AC2368" s="581"/>
      <c r="AD2368" s="581"/>
      <c r="AE2368" s="584"/>
      <c r="AF2368" s="584"/>
      <c r="AG2368" s="584"/>
      <c r="AH2368" s="584"/>
      <c r="AI2368" s="584"/>
      <c r="AJ2368" s="584"/>
      <c r="AK2368" s="584"/>
      <c r="AL2368" s="584"/>
      <c r="AM2368" s="584"/>
      <c r="AN2368" s="584"/>
      <c r="AO2368" s="584"/>
      <c r="AP2368" s="584"/>
      <c r="AQ2368" s="584"/>
      <c r="AR2368" s="584"/>
    </row>
    <row r="2369" ht="15.75" customHeight="1">
      <c r="A2369" s="570"/>
      <c r="B2369" s="7"/>
      <c r="C2369" s="585"/>
      <c r="D2369" s="572"/>
      <c r="E2369" s="575"/>
      <c r="F2369" s="575"/>
      <c r="G2369" s="579"/>
      <c r="H2369" s="586"/>
      <c r="I2369" s="573"/>
      <c r="J2369" s="574"/>
      <c r="K2369" s="574"/>
      <c r="L2369" s="574"/>
      <c r="M2369" s="575"/>
      <c r="N2369" s="575"/>
      <c r="O2369" s="576"/>
      <c r="P2369" s="576"/>
      <c r="Q2369" s="576"/>
      <c r="R2369" s="576"/>
      <c r="S2369" s="575"/>
      <c r="T2369" s="575"/>
      <c r="U2369" s="575"/>
      <c r="V2369" s="575"/>
      <c r="W2369" s="575"/>
      <c r="X2369" s="575"/>
      <c r="Y2369" s="577"/>
      <c r="Z2369" s="578"/>
      <c r="AA2369" s="579"/>
      <c r="AC2369" s="581"/>
      <c r="AD2369" s="581"/>
      <c r="AE2369" s="584"/>
      <c r="AF2369" s="584"/>
      <c r="AG2369" s="584"/>
      <c r="AH2369" s="584"/>
      <c r="AI2369" s="584"/>
      <c r="AJ2369" s="584"/>
      <c r="AK2369" s="584"/>
      <c r="AL2369" s="584"/>
      <c r="AM2369" s="584"/>
      <c r="AN2369" s="584"/>
      <c r="AO2369" s="584"/>
      <c r="AP2369" s="584"/>
      <c r="AQ2369" s="584"/>
      <c r="AR2369" s="584"/>
    </row>
    <row r="2370" ht="15.75" customHeight="1">
      <c r="A2370" s="570"/>
      <c r="B2370" s="7"/>
      <c r="C2370" s="585"/>
      <c r="D2370" s="572"/>
      <c r="E2370" s="575"/>
      <c r="F2370" s="575"/>
      <c r="G2370" s="579"/>
      <c r="H2370" s="586"/>
      <c r="I2370" s="573"/>
      <c r="J2370" s="574"/>
      <c r="K2370" s="574"/>
      <c r="L2370" s="574"/>
      <c r="M2370" s="575"/>
      <c r="N2370" s="575"/>
      <c r="O2370" s="576"/>
      <c r="P2370" s="576"/>
      <c r="Q2370" s="576"/>
      <c r="R2370" s="576"/>
      <c r="S2370" s="575"/>
      <c r="T2370" s="575"/>
      <c r="U2370" s="575"/>
      <c r="V2370" s="575"/>
      <c r="W2370" s="575"/>
      <c r="X2370" s="575"/>
      <c r="Y2370" s="577"/>
      <c r="Z2370" s="578"/>
      <c r="AA2370" s="579"/>
      <c r="AC2370" s="581"/>
      <c r="AD2370" s="581"/>
      <c r="AE2370" s="584"/>
      <c r="AF2370" s="584"/>
      <c r="AG2370" s="584"/>
      <c r="AH2370" s="584"/>
      <c r="AI2370" s="584"/>
      <c r="AJ2370" s="584"/>
      <c r="AK2370" s="584"/>
      <c r="AL2370" s="584"/>
      <c r="AM2370" s="584"/>
      <c r="AN2370" s="584"/>
      <c r="AO2370" s="584"/>
      <c r="AP2370" s="584"/>
      <c r="AQ2370" s="584"/>
      <c r="AR2370" s="584"/>
    </row>
    <row r="2371" ht="15.75" customHeight="1">
      <c r="A2371" s="570"/>
      <c r="B2371" s="7"/>
      <c r="C2371" s="585"/>
      <c r="D2371" s="572"/>
      <c r="E2371" s="575"/>
      <c r="F2371" s="575"/>
      <c r="G2371" s="579"/>
      <c r="H2371" s="586"/>
      <c r="I2371" s="573"/>
      <c r="J2371" s="574"/>
      <c r="K2371" s="574"/>
      <c r="L2371" s="574"/>
      <c r="M2371" s="575"/>
      <c r="N2371" s="575"/>
      <c r="O2371" s="576"/>
      <c r="P2371" s="576"/>
      <c r="Q2371" s="576"/>
      <c r="R2371" s="576"/>
      <c r="S2371" s="575"/>
      <c r="T2371" s="575"/>
      <c r="U2371" s="575"/>
      <c r="V2371" s="575"/>
      <c r="W2371" s="575"/>
      <c r="X2371" s="575"/>
      <c r="Y2371" s="577"/>
      <c r="Z2371" s="578"/>
      <c r="AA2371" s="579"/>
      <c r="AC2371" s="581"/>
      <c r="AD2371" s="581"/>
      <c r="AE2371" s="584"/>
      <c r="AF2371" s="584"/>
      <c r="AG2371" s="584"/>
      <c r="AH2371" s="584"/>
      <c r="AI2371" s="584"/>
      <c r="AJ2371" s="584"/>
      <c r="AK2371" s="584"/>
      <c r="AL2371" s="584"/>
      <c r="AM2371" s="584"/>
      <c r="AN2371" s="584"/>
      <c r="AO2371" s="584"/>
      <c r="AP2371" s="584"/>
      <c r="AQ2371" s="584"/>
      <c r="AR2371" s="584"/>
    </row>
    <row r="2372" ht="15.75" customHeight="1">
      <c r="A2372" s="570"/>
      <c r="B2372" s="7"/>
      <c r="C2372" s="585"/>
      <c r="D2372" s="572"/>
      <c r="E2372" s="575"/>
      <c r="F2372" s="575"/>
      <c r="G2372" s="579"/>
      <c r="H2372" s="586"/>
      <c r="I2372" s="573"/>
      <c r="J2372" s="574"/>
      <c r="K2372" s="574"/>
      <c r="L2372" s="574"/>
      <c r="M2372" s="575"/>
      <c r="N2372" s="575"/>
      <c r="O2372" s="576"/>
      <c r="P2372" s="576"/>
      <c r="Q2372" s="576"/>
      <c r="R2372" s="576"/>
      <c r="S2372" s="575"/>
      <c r="T2372" s="575"/>
      <c r="U2372" s="575"/>
      <c r="V2372" s="575"/>
      <c r="W2372" s="575"/>
      <c r="X2372" s="575"/>
      <c r="Y2372" s="577"/>
      <c r="Z2372" s="578"/>
      <c r="AA2372" s="579"/>
      <c r="AC2372" s="581"/>
      <c r="AD2372" s="581"/>
      <c r="AE2372" s="584"/>
      <c r="AF2372" s="584"/>
      <c r="AG2372" s="584"/>
      <c r="AH2372" s="584"/>
      <c r="AI2372" s="584"/>
      <c r="AJ2372" s="584"/>
      <c r="AK2372" s="584"/>
      <c r="AL2372" s="584"/>
      <c r="AM2372" s="584"/>
      <c r="AN2372" s="584"/>
      <c r="AO2372" s="584"/>
      <c r="AP2372" s="584"/>
      <c r="AQ2372" s="584"/>
      <c r="AR2372" s="584"/>
    </row>
    <row r="2373" ht="15.75" customHeight="1">
      <c r="A2373" s="570"/>
      <c r="B2373" s="7"/>
      <c r="C2373" s="585"/>
      <c r="D2373" s="572"/>
      <c r="E2373" s="575"/>
      <c r="F2373" s="575"/>
      <c r="G2373" s="579"/>
      <c r="H2373" s="586"/>
      <c r="I2373" s="573"/>
      <c r="J2373" s="574"/>
      <c r="K2373" s="574"/>
      <c r="L2373" s="574"/>
      <c r="M2373" s="575"/>
      <c r="N2373" s="575"/>
      <c r="O2373" s="576"/>
      <c r="P2373" s="576"/>
      <c r="Q2373" s="576"/>
      <c r="R2373" s="576"/>
      <c r="S2373" s="575"/>
      <c r="T2373" s="575"/>
      <c r="U2373" s="575"/>
      <c r="V2373" s="575"/>
      <c r="W2373" s="575"/>
      <c r="X2373" s="575"/>
      <c r="Y2373" s="577"/>
      <c r="Z2373" s="578"/>
      <c r="AA2373" s="579"/>
      <c r="AC2373" s="581"/>
      <c r="AD2373" s="581"/>
      <c r="AE2373" s="584"/>
      <c r="AF2373" s="584"/>
      <c r="AG2373" s="584"/>
      <c r="AH2373" s="584"/>
      <c r="AI2373" s="584"/>
      <c r="AJ2373" s="584"/>
      <c r="AK2373" s="584"/>
      <c r="AL2373" s="584"/>
      <c r="AM2373" s="584"/>
      <c r="AN2373" s="584"/>
      <c r="AO2373" s="584"/>
      <c r="AP2373" s="584"/>
      <c r="AQ2373" s="584"/>
      <c r="AR2373" s="584"/>
    </row>
    <row r="2374" ht="15.75" customHeight="1">
      <c r="A2374" s="570"/>
      <c r="B2374" s="7"/>
      <c r="C2374" s="585"/>
      <c r="D2374" s="572"/>
      <c r="E2374" s="575"/>
      <c r="F2374" s="575"/>
      <c r="G2374" s="579"/>
      <c r="H2374" s="586"/>
      <c r="I2374" s="573"/>
      <c r="J2374" s="574"/>
      <c r="K2374" s="574"/>
      <c r="L2374" s="574"/>
      <c r="M2374" s="575"/>
      <c r="N2374" s="575"/>
      <c r="O2374" s="576"/>
      <c r="P2374" s="576"/>
      <c r="Q2374" s="576"/>
      <c r="R2374" s="576"/>
      <c r="S2374" s="575"/>
      <c r="T2374" s="575"/>
      <c r="U2374" s="575"/>
      <c r="V2374" s="575"/>
      <c r="W2374" s="575"/>
      <c r="X2374" s="575"/>
      <c r="Y2374" s="577"/>
      <c r="Z2374" s="578"/>
      <c r="AA2374" s="579"/>
      <c r="AC2374" s="581"/>
      <c r="AD2374" s="581"/>
      <c r="AE2374" s="584"/>
      <c r="AF2374" s="584"/>
      <c r="AG2374" s="584"/>
      <c r="AH2374" s="584"/>
      <c r="AI2374" s="584"/>
      <c r="AJ2374" s="584"/>
      <c r="AK2374" s="584"/>
      <c r="AL2374" s="584"/>
      <c r="AM2374" s="584"/>
      <c r="AN2374" s="584"/>
      <c r="AO2374" s="584"/>
      <c r="AP2374" s="584"/>
      <c r="AQ2374" s="584"/>
      <c r="AR2374" s="584"/>
    </row>
    <row r="2375" ht="15.75" customHeight="1">
      <c r="A2375" s="570"/>
      <c r="B2375" s="7"/>
      <c r="C2375" s="585"/>
      <c r="D2375" s="572"/>
      <c r="E2375" s="575"/>
      <c r="F2375" s="575"/>
      <c r="G2375" s="579"/>
      <c r="H2375" s="586"/>
      <c r="I2375" s="573"/>
      <c r="J2375" s="574"/>
      <c r="K2375" s="574"/>
      <c r="L2375" s="574"/>
      <c r="M2375" s="575"/>
      <c r="N2375" s="575"/>
      <c r="O2375" s="576"/>
      <c r="P2375" s="576"/>
      <c r="Q2375" s="576"/>
      <c r="R2375" s="576"/>
      <c r="S2375" s="575"/>
      <c r="T2375" s="575"/>
      <c r="U2375" s="575"/>
      <c r="V2375" s="575"/>
      <c r="W2375" s="575"/>
      <c r="X2375" s="575"/>
      <c r="Y2375" s="577"/>
      <c r="Z2375" s="578"/>
      <c r="AA2375" s="579"/>
      <c r="AC2375" s="581"/>
      <c r="AD2375" s="581"/>
      <c r="AE2375" s="584"/>
      <c r="AF2375" s="584"/>
      <c r="AG2375" s="584"/>
      <c r="AH2375" s="584"/>
      <c r="AI2375" s="584"/>
      <c r="AJ2375" s="584"/>
      <c r="AK2375" s="584"/>
      <c r="AL2375" s="584"/>
      <c r="AM2375" s="584"/>
      <c r="AN2375" s="584"/>
      <c r="AO2375" s="584"/>
      <c r="AP2375" s="584"/>
      <c r="AQ2375" s="584"/>
      <c r="AR2375" s="584"/>
    </row>
    <row r="2376" ht="15.75" customHeight="1">
      <c r="A2376" s="570"/>
      <c r="B2376" s="7"/>
      <c r="C2376" s="585"/>
      <c r="D2376" s="572"/>
      <c r="E2376" s="575"/>
      <c r="F2376" s="575"/>
      <c r="G2376" s="579"/>
      <c r="H2376" s="586"/>
      <c r="I2376" s="573"/>
      <c r="J2376" s="574"/>
      <c r="K2376" s="574"/>
      <c r="L2376" s="574"/>
      <c r="M2376" s="575"/>
      <c r="N2376" s="575"/>
      <c r="O2376" s="576"/>
      <c r="P2376" s="576"/>
      <c r="Q2376" s="576"/>
      <c r="R2376" s="576"/>
      <c r="S2376" s="575"/>
      <c r="T2376" s="575"/>
      <c r="U2376" s="575"/>
      <c r="V2376" s="575"/>
      <c r="W2376" s="575"/>
      <c r="X2376" s="575"/>
      <c r="Y2376" s="577"/>
      <c r="Z2376" s="578"/>
      <c r="AA2376" s="579"/>
      <c r="AC2376" s="581"/>
      <c r="AD2376" s="581"/>
      <c r="AE2376" s="584"/>
      <c r="AF2376" s="584"/>
      <c r="AG2376" s="584"/>
      <c r="AH2376" s="584"/>
      <c r="AI2376" s="584"/>
      <c r="AJ2376" s="584"/>
      <c r="AK2376" s="584"/>
      <c r="AL2376" s="584"/>
      <c r="AM2376" s="584"/>
      <c r="AN2376" s="584"/>
      <c r="AO2376" s="584"/>
      <c r="AP2376" s="584"/>
      <c r="AQ2376" s="584"/>
      <c r="AR2376" s="584"/>
    </row>
    <row r="2377" ht="15.75" customHeight="1">
      <c r="A2377" s="570"/>
      <c r="B2377" s="7"/>
      <c r="C2377" s="585"/>
      <c r="D2377" s="572"/>
      <c r="E2377" s="575"/>
      <c r="F2377" s="575"/>
      <c r="G2377" s="579"/>
      <c r="H2377" s="586"/>
      <c r="I2377" s="573"/>
      <c r="J2377" s="574"/>
      <c r="K2377" s="574"/>
      <c r="L2377" s="574"/>
      <c r="M2377" s="575"/>
      <c r="N2377" s="575"/>
      <c r="O2377" s="576"/>
      <c r="P2377" s="576"/>
      <c r="Q2377" s="576"/>
      <c r="R2377" s="576"/>
      <c r="S2377" s="575"/>
      <c r="T2377" s="575"/>
      <c r="U2377" s="575"/>
      <c r="V2377" s="575"/>
      <c r="W2377" s="575"/>
      <c r="X2377" s="575"/>
      <c r="Y2377" s="577"/>
      <c r="Z2377" s="578"/>
      <c r="AA2377" s="579"/>
      <c r="AC2377" s="581"/>
      <c r="AD2377" s="581"/>
      <c r="AE2377" s="584"/>
      <c r="AF2377" s="584"/>
      <c r="AG2377" s="584"/>
      <c r="AH2377" s="584"/>
      <c r="AI2377" s="584"/>
      <c r="AJ2377" s="584"/>
      <c r="AK2377" s="584"/>
      <c r="AL2377" s="584"/>
      <c r="AM2377" s="584"/>
      <c r="AN2377" s="584"/>
      <c r="AO2377" s="584"/>
      <c r="AP2377" s="584"/>
      <c r="AQ2377" s="584"/>
      <c r="AR2377" s="584"/>
    </row>
    <row r="2378" ht="15.75" customHeight="1">
      <c r="A2378" s="570"/>
      <c r="B2378" s="7"/>
      <c r="C2378" s="585"/>
      <c r="D2378" s="572"/>
      <c r="E2378" s="575"/>
      <c r="F2378" s="575"/>
      <c r="G2378" s="579"/>
      <c r="H2378" s="586"/>
      <c r="I2378" s="573"/>
      <c r="J2378" s="574"/>
      <c r="K2378" s="574"/>
      <c r="L2378" s="574"/>
      <c r="M2378" s="575"/>
      <c r="N2378" s="575"/>
      <c r="O2378" s="576"/>
      <c r="P2378" s="576"/>
      <c r="Q2378" s="576"/>
      <c r="R2378" s="576"/>
      <c r="S2378" s="575"/>
      <c r="T2378" s="575"/>
      <c r="U2378" s="575"/>
      <c r="V2378" s="575"/>
      <c r="W2378" s="575"/>
      <c r="X2378" s="575"/>
      <c r="Y2378" s="577"/>
      <c r="Z2378" s="578"/>
      <c r="AA2378" s="579"/>
      <c r="AC2378" s="581"/>
      <c r="AD2378" s="581"/>
      <c r="AE2378" s="584"/>
      <c r="AF2378" s="584"/>
      <c r="AG2378" s="584"/>
      <c r="AH2378" s="584"/>
      <c r="AI2378" s="584"/>
      <c r="AJ2378" s="584"/>
      <c r="AK2378" s="584"/>
      <c r="AL2378" s="584"/>
      <c r="AM2378" s="584"/>
      <c r="AN2378" s="584"/>
      <c r="AO2378" s="584"/>
      <c r="AP2378" s="584"/>
      <c r="AQ2378" s="584"/>
      <c r="AR2378" s="584"/>
    </row>
    <row r="2379" ht="15.75" customHeight="1">
      <c r="A2379" s="570"/>
      <c r="B2379" s="7"/>
      <c r="C2379" s="585"/>
      <c r="D2379" s="572"/>
      <c r="E2379" s="575"/>
      <c r="F2379" s="575"/>
      <c r="G2379" s="579"/>
      <c r="H2379" s="586"/>
      <c r="I2379" s="573"/>
      <c r="J2379" s="574"/>
      <c r="K2379" s="574"/>
      <c r="L2379" s="574"/>
      <c r="M2379" s="575"/>
      <c r="N2379" s="575"/>
      <c r="O2379" s="576"/>
      <c r="P2379" s="576"/>
      <c r="Q2379" s="576"/>
      <c r="R2379" s="576"/>
      <c r="S2379" s="575"/>
      <c r="T2379" s="575"/>
      <c r="U2379" s="575"/>
      <c r="V2379" s="575"/>
      <c r="W2379" s="575"/>
      <c r="X2379" s="575"/>
      <c r="Y2379" s="577"/>
      <c r="Z2379" s="578"/>
      <c r="AA2379" s="579"/>
      <c r="AC2379" s="581"/>
      <c r="AD2379" s="581"/>
      <c r="AE2379" s="584"/>
      <c r="AF2379" s="584"/>
      <c r="AG2379" s="584"/>
      <c r="AH2379" s="584"/>
      <c r="AI2379" s="584"/>
      <c r="AJ2379" s="584"/>
      <c r="AK2379" s="584"/>
      <c r="AL2379" s="584"/>
      <c r="AM2379" s="584"/>
      <c r="AN2379" s="584"/>
      <c r="AO2379" s="584"/>
      <c r="AP2379" s="584"/>
      <c r="AQ2379" s="584"/>
      <c r="AR2379" s="584"/>
    </row>
    <row r="2380" ht="15.75" customHeight="1">
      <c r="A2380" s="570"/>
      <c r="B2380" s="7"/>
      <c r="C2380" s="585"/>
      <c r="D2380" s="572"/>
      <c r="E2380" s="575"/>
      <c r="F2380" s="575"/>
      <c r="G2380" s="579"/>
      <c r="H2380" s="586"/>
      <c r="I2380" s="573"/>
      <c r="J2380" s="574"/>
      <c r="K2380" s="574"/>
      <c r="L2380" s="574"/>
      <c r="M2380" s="575"/>
      <c r="N2380" s="575"/>
      <c r="O2380" s="576"/>
      <c r="P2380" s="576"/>
      <c r="Q2380" s="576"/>
      <c r="R2380" s="576"/>
      <c r="S2380" s="575"/>
      <c r="T2380" s="575"/>
      <c r="U2380" s="575"/>
      <c r="V2380" s="575"/>
      <c r="W2380" s="575"/>
      <c r="X2380" s="575"/>
      <c r="Y2380" s="577"/>
      <c r="Z2380" s="578"/>
      <c r="AA2380" s="579"/>
      <c r="AC2380" s="581"/>
      <c r="AD2380" s="581"/>
      <c r="AE2380" s="584"/>
      <c r="AF2380" s="584"/>
      <c r="AG2380" s="584"/>
      <c r="AH2380" s="584"/>
      <c r="AI2380" s="584"/>
      <c r="AJ2380" s="584"/>
      <c r="AK2380" s="584"/>
      <c r="AL2380" s="584"/>
      <c r="AM2380" s="584"/>
      <c r="AN2380" s="584"/>
      <c r="AO2380" s="584"/>
      <c r="AP2380" s="584"/>
      <c r="AQ2380" s="584"/>
      <c r="AR2380" s="584"/>
    </row>
    <row r="2381" ht="15.75" customHeight="1">
      <c r="A2381" s="570"/>
      <c r="B2381" s="7"/>
      <c r="C2381" s="585"/>
      <c r="D2381" s="572"/>
      <c r="E2381" s="575"/>
      <c r="F2381" s="575"/>
      <c r="G2381" s="579"/>
      <c r="H2381" s="586"/>
      <c r="I2381" s="573"/>
      <c r="J2381" s="574"/>
      <c r="K2381" s="574"/>
      <c r="L2381" s="574"/>
      <c r="M2381" s="575"/>
      <c r="N2381" s="575"/>
      <c r="O2381" s="576"/>
      <c r="P2381" s="576"/>
      <c r="Q2381" s="576"/>
      <c r="R2381" s="576"/>
      <c r="S2381" s="575"/>
      <c r="T2381" s="575"/>
      <c r="U2381" s="575"/>
      <c r="V2381" s="575"/>
      <c r="W2381" s="575"/>
      <c r="X2381" s="575"/>
      <c r="Y2381" s="577"/>
      <c r="Z2381" s="578"/>
      <c r="AA2381" s="579"/>
      <c r="AC2381" s="581"/>
      <c r="AD2381" s="581"/>
      <c r="AE2381" s="584"/>
      <c r="AF2381" s="584"/>
      <c r="AG2381" s="584"/>
      <c r="AH2381" s="584"/>
      <c r="AI2381" s="584"/>
      <c r="AJ2381" s="584"/>
      <c r="AK2381" s="584"/>
      <c r="AL2381" s="584"/>
      <c r="AM2381" s="584"/>
      <c r="AN2381" s="584"/>
      <c r="AO2381" s="584"/>
      <c r="AP2381" s="584"/>
      <c r="AQ2381" s="584"/>
      <c r="AR2381" s="584"/>
    </row>
    <row r="2382" ht="15.75" customHeight="1">
      <c r="A2382" s="570"/>
      <c r="B2382" s="7"/>
      <c r="C2382" s="585"/>
      <c r="D2382" s="572"/>
      <c r="E2382" s="575"/>
      <c r="F2382" s="575"/>
      <c r="G2382" s="579"/>
      <c r="H2382" s="586"/>
      <c r="I2382" s="573"/>
      <c r="J2382" s="574"/>
      <c r="K2382" s="574"/>
      <c r="L2382" s="574"/>
      <c r="M2382" s="575"/>
      <c r="N2382" s="575"/>
      <c r="O2382" s="576"/>
      <c r="P2382" s="576"/>
      <c r="Q2382" s="576"/>
      <c r="R2382" s="576"/>
      <c r="S2382" s="575"/>
      <c r="T2382" s="575"/>
      <c r="U2382" s="575"/>
      <c r="V2382" s="575"/>
      <c r="W2382" s="575"/>
      <c r="X2382" s="575"/>
      <c r="Y2382" s="577"/>
      <c r="Z2382" s="578"/>
      <c r="AA2382" s="579"/>
      <c r="AC2382" s="581"/>
      <c r="AD2382" s="581"/>
      <c r="AE2382" s="584"/>
      <c r="AF2382" s="584"/>
      <c r="AG2382" s="584"/>
      <c r="AH2382" s="584"/>
      <c r="AI2382" s="584"/>
      <c r="AJ2382" s="584"/>
      <c r="AK2382" s="584"/>
      <c r="AL2382" s="584"/>
      <c r="AM2382" s="584"/>
      <c r="AN2382" s="584"/>
      <c r="AO2382" s="584"/>
      <c r="AP2382" s="584"/>
      <c r="AQ2382" s="584"/>
      <c r="AR2382" s="584"/>
    </row>
    <row r="2383" ht="15.75" customHeight="1">
      <c r="A2383" s="570"/>
      <c r="B2383" s="7"/>
      <c r="C2383" s="585"/>
      <c r="D2383" s="572"/>
      <c r="E2383" s="575"/>
      <c r="F2383" s="575"/>
      <c r="G2383" s="579"/>
      <c r="H2383" s="586"/>
      <c r="I2383" s="573"/>
      <c r="J2383" s="574"/>
      <c r="K2383" s="574"/>
      <c r="L2383" s="574"/>
      <c r="M2383" s="575"/>
      <c r="N2383" s="575"/>
      <c r="O2383" s="576"/>
      <c r="P2383" s="576"/>
      <c r="Q2383" s="576"/>
      <c r="R2383" s="576"/>
      <c r="S2383" s="575"/>
      <c r="T2383" s="575"/>
      <c r="U2383" s="575"/>
      <c r="V2383" s="575"/>
      <c r="W2383" s="575"/>
      <c r="X2383" s="575"/>
      <c r="Y2383" s="577"/>
      <c r="Z2383" s="578"/>
      <c r="AA2383" s="579"/>
      <c r="AC2383" s="581"/>
      <c r="AD2383" s="581"/>
      <c r="AE2383" s="584"/>
      <c r="AF2383" s="584"/>
      <c r="AG2383" s="584"/>
      <c r="AH2383" s="584"/>
      <c r="AI2383" s="584"/>
      <c r="AJ2383" s="584"/>
      <c r="AK2383" s="584"/>
      <c r="AL2383" s="584"/>
      <c r="AM2383" s="584"/>
      <c r="AN2383" s="584"/>
      <c r="AO2383" s="584"/>
      <c r="AP2383" s="584"/>
      <c r="AQ2383" s="584"/>
      <c r="AR2383" s="584"/>
    </row>
    <row r="2384" ht="15.75" customHeight="1">
      <c r="A2384" s="570"/>
      <c r="B2384" s="7"/>
      <c r="C2384" s="585"/>
      <c r="D2384" s="572"/>
      <c r="E2384" s="575"/>
      <c r="F2384" s="575"/>
      <c r="G2384" s="579"/>
      <c r="H2384" s="586"/>
      <c r="I2384" s="573"/>
      <c r="J2384" s="574"/>
      <c r="K2384" s="574"/>
      <c r="L2384" s="574"/>
      <c r="M2384" s="575"/>
      <c r="N2384" s="575"/>
      <c r="O2384" s="576"/>
      <c r="P2384" s="576"/>
      <c r="Q2384" s="576"/>
      <c r="R2384" s="576"/>
      <c r="S2384" s="575"/>
      <c r="T2384" s="575"/>
      <c r="U2384" s="575"/>
      <c r="V2384" s="575"/>
      <c r="W2384" s="575"/>
      <c r="X2384" s="575"/>
      <c r="Y2384" s="577"/>
      <c r="Z2384" s="578"/>
      <c r="AA2384" s="579"/>
      <c r="AC2384" s="581"/>
      <c r="AD2384" s="581"/>
      <c r="AE2384" s="584"/>
      <c r="AF2384" s="584"/>
      <c r="AG2384" s="584"/>
      <c r="AH2384" s="584"/>
      <c r="AI2384" s="584"/>
      <c r="AJ2384" s="584"/>
      <c r="AK2384" s="584"/>
      <c r="AL2384" s="584"/>
      <c r="AM2384" s="584"/>
      <c r="AN2384" s="584"/>
      <c r="AO2384" s="584"/>
      <c r="AP2384" s="584"/>
      <c r="AQ2384" s="584"/>
      <c r="AR2384" s="584"/>
    </row>
    <row r="2385" ht="15.75" customHeight="1">
      <c r="A2385" s="570"/>
      <c r="B2385" s="7"/>
      <c r="C2385" s="585"/>
      <c r="D2385" s="572"/>
      <c r="E2385" s="575"/>
      <c r="F2385" s="575"/>
      <c r="G2385" s="579"/>
      <c r="H2385" s="586"/>
      <c r="I2385" s="573"/>
      <c r="J2385" s="574"/>
      <c r="K2385" s="574"/>
      <c r="L2385" s="574"/>
      <c r="M2385" s="575"/>
      <c r="N2385" s="575"/>
      <c r="O2385" s="576"/>
      <c r="P2385" s="576"/>
      <c r="Q2385" s="576"/>
      <c r="R2385" s="576"/>
      <c r="S2385" s="575"/>
      <c r="T2385" s="575"/>
      <c r="U2385" s="575"/>
      <c r="V2385" s="575"/>
      <c r="W2385" s="575"/>
      <c r="X2385" s="575"/>
      <c r="Y2385" s="577"/>
      <c r="Z2385" s="578"/>
      <c r="AA2385" s="579"/>
      <c r="AC2385" s="581"/>
      <c r="AD2385" s="581"/>
      <c r="AE2385" s="584"/>
      <c r="AF2385" s="584"/>
      <c r="AG2385" s="584"/>
      <c r="AH2385" s="584"/>
      <c r="AI2385" s="584"/>
      <c r="AJ2385" s="584"/>
      <c r="AK2385" s="584"/>
      <c r="AL2385" s="584"/>
      <c r="AM2385" s="584"/>
      <c r="AN2385" s="584"/>
      <c r="AO2385" s="584"/>
      <c r="AP2385" s="584"/>
      <c r="AQ2385" s="584"/>
      <c r="AR2385" s="584"/>
    </row>
    <row r="2386" ht="15.75" customHeight="1">
      <c r="A2386" s="570"/>
      <c r="B2386" s="7"/>
      <c r="C2386" s="585"/>
      <c r="D2386" s="572"/>
      <c r="E2386" s="575"/>
      <c r="F2386" s="575"/>
      <c r="G2386" s="579"/>
      <c r="H2386" s="586"/>
      <c r="I2386" s="573"/>
      <c r="J2386" s="574"/>
      <c r="K2386" s="574"/>
      <c r="L2386" s="574"/>
      <c r="M2386" s="575"/>
      <c r="N2386" s="575"/>
      <c r="O2386" s="576"/>
      <c r="P2386" s="576"/>
      <c r="Q2386" s="576"/>
      <c r="R2386" s="576"/>
      <c r="S2386" s="575"/>
      <c r="T2386" s="575"/>
      <c r="U2386" s="575"/>
      <c r="V2386" s="575"/>
      <c r="W2386" s="575"/>
      <c r="X2386" s="575"/>
      <c r="Y2386" s="577"/>
      <c r="Z2386" s="578"/>
      <c r="AA2386" s="579"/>
      <c r="AC2386" s="581"/>
      <c r="AD2386" s="581"/>
      <c r="AE2386" s="584"/>
      <c r="AF2386" s="584"/>
      <c r="AG2386" s="584"/>
      <c r="AH2386" s="584"/>
      <c r="AI2386" s="584"/>
      <c r="AJ2386" s="584"/>
      <c r="AK2386" s="584"/>
      <c r="AL2386" s="584"/>
      <c r="AM2386" s="584"/>
      <c r="AN2386" s="584"/>
      <c r="AO2386" s="584"/>
      <c r="AP2386" s="584"/>
      <c r="AQ2386" s="584"/>
      <c r="AR2386" s="584"/>
    </row>
    <row r="2387" ht="15.75" customHeight="1">
      <c r="A2387" s="570"/>
      <c r="B2387" s="7"/>
      <c r="C2387" s="585"/>
      <c r="D2387" s="572"/>
      <c r="E2387" s="575"/>
      <c r="F2387" s="575"/>
      <c r="G2387" s="579"/>
      <c r="H2387" s="586"/>
      <c r="I2387" s="573"/>
      <c r="J2387" s="574"/>
      <c r="K2387" s="574"/>
      <c r="L2387" s="574"/>
      <c r="M2387" s="575"/>
      <c r="N2387" s="575"/>
      <c r="O2387" s="576"/>
      <c r="P2387" s="576"/>
      <c r="Q2387" s="576"/>
      <c r="R2387" s="576"/>
      <c r="S2387" s="575"/>
      <c r="T2387" s="575"/>
      <c r="U2387" s="575"/>
      <c r="V2387" s="575"/>
      <c r="W2387" s="575"/>
      <c r="X2387" s="575"/>
      <c r="Y2387" s="577"/>
      <c r="Z2387" s="578"/>
      <c r="AA2387" s="579"/>
      <c r="AC2387" s="581"/>
      <c r="AD2387" s="581"/>
      <c r="AE2387" s="584"/>
      <c r="AF2387" s="584"/>
      <c r="AG2387" s="584"/>
      <c r="AH2387" s="584"/>
      <c r="AI2387" s="584"/>
      <c r="AJ2387" s="584"/>
      <c r="AK2387" s="584"/>
      <c r="AL2387" s="584"/>
      <c r="AM2387" s="584"/>
      <c r="AN2387" s="584"/>
      <c r="AO2387" s="584"/>
      <c r="AP2387" s="584"/>
      <c r="AQ2387" s="584"/>
      <c r="AR2387" s="584"/>
    </row>
    <row r="2388" ht="15.75" customHeight="1">
      <c r="A2388" s="570"/>
      <c r="B2388" s="7"/>
      <c r="C2388" s="585"/>
      <c r="D2388" s="572"/>
      <c r="E2388" s="575"/>
      <c r="F2388" s="575"/>
      <c r="G2388" s="579"/>
      <c r="H2388" s="586"/>
      <c r="I2388" s="573"/>
      <c r="J2388" s="574"/>
      <c r="K2388" s="574"/>
      <c r="L2388" s="574"/>
      <c r="M2388" s="575"/>
      <c r="N2388" s="575"/>
      <c r="O2388" s="576"/>
      <c r="P2388" s="576"/>
      <c r="Q2388" s="576"/>
      <c r="R2388" s="576"/>
      <c r="S2388" s="575"/>
      <c r="T2388" s="575"/>
      <c r="U2388" s="575"/>
      <c r="V2388" s="575"/>
      <c r="W2388" s="575"/>
      <c r="X2388" s="575"/>
      <c r="Y2388" s="577"/>
      <c r="Z2388" s="578"/>
      <c r="AA2388" s="579"/>
      <c r="AC2388" s="581"/>
      <c r="AD2388" s="581"/>
      <c r="AE2388" s="584"/>
      <c r="AF2388" s="584"/>
      <c r="AG2388" s="584"/>
      <c r="AH2388" s="584"/>
      <c r="AI2388" s="584"/>
      <c r="AJ2388" s="584"/>
      <c r="AK2388" s="584"/>
      <c r="AL2388" s="584"/>
      <c r="AM2388" s="584"/>
      <c r="AN2388" s="584"/>
      <c r="AO2388" s="584"/>
      <c r="AP2388" s="584"/>
      <c r="AQ2388" s="584"/>
      <c r="AR2388" s="584"/>
    </row>
    <row r="2389" ht="15.75" customHeight="1">
      <c r="A2389" s="570"/>
      <c r="B2389" s="7"/>
      <c r="C2389" s="585"/>
      <c r="D2389" s="572"/>
      <c r="E2389" s="575"/>
      <c r="F2389" s="575"/>
      <c r="G2389" s="579"/>
      <c r="H2389" s="586"/>
      <c r="I2389" s="573"/>
      <c r="J2389" s="574"/>
      <c r="K2389" s="574"/>
      <c r="L2389" s="574"/>
      <c r="M2389" s="575"/>
      <c r="N2389" s="575"/>
      <c r="O2389" s="576"/>
      <c r="P2389" s="576"/>
      <c r="Q2389" s="576"/>
      <c r="R2389" s="576"/>
      <c r="S2389" s="575"/>
      <c r="T2389" s="575"/>
      <c r="U2389" s="575"/>
      <c r="V2389" s="575"/>
      <c r="W2389" s="575"/>
      <c r="X2389" s="575"/>
      <c r="Y2389" s="577"/>
      <c r="Z2389" s="578"/>
      <c r="AA2389" s="579"/>
      <c r="AC2389" s="581"/>
      <c r="AD2389" s="581"/>
      <c r="AE2389" s="584"/>
      <c r="AF2389" s="584"/>
      <c r="AG2389" s="584"/>
      <c r="AH2389" s="584"/>
      <c r="AI2389" s="584"/>
      <c r="AJ2389" s="584"/>
      <c r="AK2389" s="584"/>
      <c r="AL2389" s="584"/>
      <c r="AM2389" s="584"/>
      <c r="AN2389" s="584"/>
      <c r="AO2389" s="584"/>
      <c r="AP2389" s="584"/>
      <c r="AQ2389" s="584"/>
      <c r="AR2389" s="584"/>
    </row>
    <row r="2390" ht="15.75" customHeight="1">
      <c r="A2390" s="570"/>
      <c r="B2390" s="7"/>
      <c r="C2390" s="585"/>
      <c r="D2390" s="572"/>
      <c r="E2390" s="575"/>
      <c r="F2390" s="575"/>
      <c r="G2390" s="579"/>
      <c r="H2390" s="586"/>
      <c r="I2390" s="573"/>
      <c r="J2390" s="574"/>
      <c r="K2390" s="574"/>
      <c r="L2390" s="574"/>
      <c r="M2390" s="575"/>
      <c r="N2390" s="575"/>
      <c r="O2390" s="576"/>
      <c r="P2390" s="576"/>
      <c r="Q2390" s="576"/>
      <c r="R2390" s="576"/>
      <c r="S2390" s="575"/>
      <c r="T2390" s="575"/>
      <c r="U2390" s="575"/>
      <c r="V2390" s="575"/>
      <c r="W2390" s="575"/>
      <c r="X2390" s="575"/>
      <c r="Y2390" s="577"/>
      <c r="Z2390" s="578"/>
      <c r="AA2390" s="579"/>
      <c r="AC2390" s="581"/>
      <c r="AD2390" s="581"/>
      <c r="AE2390" s="584"/>
      <c r="AF2390" s="584"/>
      <c r="AG2390" s="584"/>
      <c r="AH2390" s="584"/>
      <c r="AI2390" s="584"/>
      <c r="AJ2390" s="584"/>
      <c r="AK2390" s="584"/>
      <c r="AL2390" s="584"/>
      <c r="AM2390" s="584"/>
      <c r="AN2390" s="584"/>
      <c r="AO2390" s="584"/>
      <c r="AP2390" s="584"/>
      <c r="AQ2390" s="584"/>
      <c r="AR2390" s="584"/>
    </row>
    <row r="2391" ht="15.75" customHeight="1">
      <c r="A2391" s="570"/>
      <c r="B2391" s="7"/>
      <c r="C2391" s="585"/>
      <c r="D2391" s="572"/>
      <c r="E2391" s="575"/>
      <c r="F2391" s="575"/>
      <c r="G2391" s="579"/>
      <c r="H2391" s="586"/>
      <c r="I2391" s="573"/>
      <c r="J2391" s="574"/>
      <c r="K2391" s="574"/>
      <c r="L2391" s="574"/>
      <c r="M2391" s="575"/>
      <c r="N2391" s="575"/>
      <c r="O2391" s="576"/>
      <c r="P2391" s="576"/>
      <c r="Q2391" s="576"/>
      <c r="R2391" s="576"/>
      <c r="S2391" s="575"/>
      <c r="T2391" s="575"/>
      <c r="U2391" s="575"/>
      <c r="V2391" s="575"/>
      <c r="W2391" s="575"/>
      <c r="X2391" s="575"/>
      <c r="Y2391" s="577"/>
      <c r="Z2391" s="578"/>
      <c r="AA2391" s="579"/>
      <c r="AC2391" s="581"/>
      <c r="AD2391" s="581"/>
      <c r="AE2391" s="584"/>
      <c r="AF2391" s="584"/>
      <c r="AG2391" s="584"/>
      <c r="AH2391" s="584"/>
      <c r="AI2391" s="584"/>
      <c r="AJ2391" s="584"/>
      <c r="AK2391" s="584"/>
      <c r="AL2391" s="584"/>
      <c r="AM2391" s="584"/>
      <c r="AN2391" s="584"/>
      <c r="AO2391" s="584"/>
      <c r="AP2391" s="584"/>
      <c r="AQ2391" s="584"/>
      <c r="AR2391" s="584"/>
    </row>
    <row r="2392" ht="15.75" customHeight="1">
      <c r="A2392" s="570"/>
      <c r="B2392" s="7"/>
      <c r="C2392" s="585"/>
      <c r="D2392" s="572"/>
      <c r="E2392" s="575"/>
      <c r="F2392" s="575"/>
      <c r="G2392" s="579"/>
      <c r="H2392" s="586"/>
      <c r="I2392" s="573"/>
      <c r="J2392" s="574"/>
      <c r="K2392" s="574"/>
      <c r="L2392" s="574"/>
      <c r="M2392" s="575"/>
      <c r="N2392" s="575"/>
      <c r="O2392" s="576"/>
      <c r="P2392" s="576"/>
      <c r="Q2392" s="576"/>
      <c r="R2392" s="576"/>
      <c r="S2392" s="575"/>
      <c r="T2392" s="575"/>
      <c r="U2392" s="575"/>
      <c r="V2392" s="575"/>
      <c r="W2392" s="575"/>
      <c r="X2392" s="575"/>
      <c r="Y2392" s="577"/>
      <c r="Z2392" s="578"/>
      <c r="AA2392" s="579"/>
      <c r="AC2392" s="581"/>
      <c r="AD2392" s="581"/>
      <c r="AE2392" s="584"/>
      <c r="AF2392" s="584"/>
      <c r="AG2392" s="584"/>
      <c r="AH2392" s="584"/>
      <c r="AI2392" s="584"/>
      <c r="AJ2392" s="584"/>
      <c r="AK2392" s="584"/>
      <c r="AL2392" s="584"/>
      <c r="AM2392" s="584"/>
      <c r="AN2392" s="584"/>
      <c r="AO2392" s="584"/>
      <c r="AP2392" s="584"/>
      <c r="AQ2392" s="584"/>
      <c r="AR2392" s="584"/>
    </row>
    <row r="2393" ht="15.75" customHeight="1">
      <c r="A2393" s="570"/>
      <c r="B2393" s="7"/>
      <c r="C2393" s="585"/>
      <c r="D2393" s="572"/>
      <c r="E2393" s="575"/>
      <c r="F2393" s="575"/>
      <c r="G2393" s="579"/>
      <c r="H2393" s="586"/>
      <c r="I2393" s="573"/>
      <c r="J2393" s="574"/>
      <c r="K2393" s="574"/>
      <c r="L2393" s="574"/>
      <c r="M2393" s="575"/>
      <c r="N2393" s="575"/>
      <c r="O2393" s="576"/>
      <c r="P2393" s="576"/>
      <c r="Q2393" s="576"/>
      <c r="R2393" s="576"/>
      <c r="S2393" s="575"/>
      <c r="T2393" s="575"/>
      <c r="U2393" s="575"/>
      <c r="V2393" s="575"/>
      <c r="W2393" s="575"/>
      <c r="X2393" s="575"/>
      <c r="Y2393" s="577"/>
      <c r="Z2393" s="578"/>
      <c r="AA2393" s="579"/>
      <c r="AC2393" s="581"/>
      <c r="AD2393" s="581"/>
      <c r="AE2393" s="584"/>
      <c r="AF2393" s="584"/>
      <c r="AG2393" s="584"/>
      <c r="AH2393" s="584"/>
      <c r="AI2393" s="584"/>
      <c r="AJ2393" s="584"/>
      <c r="AK2393" s="584"/>
      <c r="AL2393" s="584"/>
      <c r="AM2393" s="584"/>
      <c r="AN2393" s="584"/>
      <c r="AO2393" s="584"/>
      <c r="AP2393" s="584"/>
      <c r="AQ2393" s="584"/>
      <c r="AR2393" s="584"/>
    </row>
    <row r="2394" ht="15.75" customHeight="1">
      <c r="A2394" s="570"/>
      <c r="B2394" s="7"/>
      <c r="C2394" s="585"/>
      <c r="D2394" s="572"/>
      <c r="E2394" s="575"/>
      <c r="F2394" s="575"/>
      <c r="G2394" s="579"/>
      <c r="H2394" s="586"/>
      <c r="I2394" s="573"/>
      <c r="J2394" s="574"/>
      <c r="K2394" s="574"/>
      <c r="L2394" s="574"/>
      <c r="M2394" s="575"/>
      <c r="N2394" s="575"/>
      <c r="O2394" s="576"/>
      <c r="P2394" s="576"/>
      <c r="Q2394" s="576"/>
      <c r="R2394" s="576"/>
      <c r="S2394" s="575"/>
      <c r="T2394" s="575"/>
      <c r="U2394" s="575"/>
      <c r="V2394" s="575"/>
      <c r="W2394" s="575"/>
      <c r="X2394" s="575"/>
      <c r="Y2394" s="577"/>
      <c r="Z2394" s="578"/>
      <c r="AA2394" s="579"/>
      <c r="AC2394" s="581"/>
      <c r="AD2394" s="581"/>
      <c r="AE2394" s="584"/>
      <c r="AF2394" s="584"/>
      <c r="AG2394" s="584"/>
      <c r="AH2394" s="584"/>
      <c r="AI2394" s="584"/>
      <c r="AJ2394" s="584"/>
      <c r="AK2394" s="584"/>
      <c r="AL2394" s="584"/>
      <c r="AM2394" s="584"/>
      <c r="AN2394" s="584"/>
      <c r="AO2394" s="584"/>
      <c r="AP2394" s="584"/>
      <c r="AQ2394" s="584"/>
      <c r="AR2394" s="584"/>
    </row>
    <row r="2395" ht="15.75" customHeight="1">
      <c r="A2395" s="570"/>
      <c r="B2395" s="7"/>
      <c r="C2395" s="585"/>
      <c r="D2395" s="572"/>
      <c r="E2395" s="575"/>
      <c r="F2395" s="575"/>
      <c r="G2395" s="579"/>
      <c r="H2395" s="586"/>
      <c r="I2395" s="573"/>
      <c r="J2395" s="574"/>
      <c r="K2395" s="574"/>
      <c r="L2395" s="574"/>
      <c r="M2395" s="575"/>
      <c r="N2395" s="575"/>
      <c r="O2395" s="576"/>
      <c r="P2395" s="576"/>
      <c r="Q2395" s="576"/>
      <c r="R2395" s="576"/>
      <c r="S2395" s="575"/>
      <c r="T2395" s="575"/>
      <c r="U2395" s="575"/>
      <c r="V2395" s="575"/>
      <c r="W2395" s="575"/>
      <c r="X2395" s="575"/>
      <c r="Y2395" s="577"/>
      <c r="Z2395" s="578"/>
      <c r="AA2395" s="579"/>
      <c r="AC2395" s="581"/>
      <c r="AD2395" s="581"/>
      <c r="AE2395" s="584"/>
      <c r="AF2395" s="584"/>
      <c r="AG2395" s="584"/>
      <c r="AH2395" s="584"/>
      <c r="AI2395" s="584"/>
      <c r="AJ2395" s="584"/>
      <c r="AK2395" s="584"/>
      <c r="AL2395" s="584"/>
      <c r="AM2395" s="584"/>
      <c r="AN2395" s="584"/>
      <c r="AO2395" s="584"/>
      <c r="AP2395" s="584"/>
      <c r="AQ2395" s="584"/>
      <c r="AR2395" s="584"/>
    </row>
    <row r="2396" ht="15.75" customHeight="1">
      <c r="A2396" s="570"/>
      <c r="B2396" s="7"/>
      <c r="C2396" s="585"/>
      <c r="D2396" s="572"/>
      <c r="E2396" s="575"/>
      <c r="F2396" s="575"/>
      <c r="G2396" s="579"/>
      <c r="H2396" s="586"/>
      <c r="I2396" s="573"/>
      <c r="J2396" s="574"/>
      <c r="K2396" s="574"/>
      <c r="L2396" s="574"/>
      <c r="M2396" s="575"/>
      <c r="N2396" s="575"/>
      <c r="O2396" s="576"/>
      <c r="P2396" s="576"/>
      <c r="Q2396" s="576"/>
      <c r="R2396" s="576"/>
      <c r="S2396" s="575"/>
      <c r="T2396" s="575"/>
      <c r="U2396" s="575"/>
      <c r="V2396" s="575"/>
      <c r="W2396" s="575"/>
      <c r="X2396" s="575"/>
      <c r="Y2396" s="577"/>
      <c r="Z2396" s="578"/>
      <c r="AA2396" s="579"/>
      <c r="AC2396" s="581"/>
      <c r="AD2396" s="581"/>
      <c r="AE2396" s="584"/>
      <c r="AF2396" s="584"/>
      <c r="AG2396" s="584"/>
      <c r="AH2396" s="584"/>
      <c r="AI2396" s="584"/>
      <c r="AJ2396" s="584"/>
      <c r="AK2396" s="584"/>
      <c r="AL2396" s="584"/>
      <c r="AM2396" s="584"/>
      <c r="AN2396" s="584"/>
      <c r="AO2396" s="584"/>
      <c r="AP2396" s="584"/>
      <c r="AQ2396" s="584"/>
      <c r="AR2396" s="584"/>
    </row>
    <row r="2397" ht="15.75" customHeight="1">
      <c r="A2397" s="570"/>
      <c r="B2397" s="7"/>
      <c r="C2397" s="585"/>
      <c r="D2397" s="572"/>
      <c r="E2397" s="575"/>
      <c r="F2397" s="575"/>
      <c r="G2397" s="579"/>
      <c r="H2397" s="586"/>
      <c r="I2397" s="573"/>
      <c r="J2397" s="574"/>
      <c r="K2397" s="574"/>
      <c r="L2397" s="574"/>
      <c r="M2397" s="575"/>
      <c r="N2397" s="575"/>
      <c r="O2397" s="576"/>
      <c r="P2397" s="576"/>
      <c r="Q2397" s="576"/>
      <c r="R2397" s="576"/>
      <c r="S2397" s="575"/>
      <c r="T2397" s="575"/>
      <c r="U2397" s="575"/>
      <c r="V2397" s="575"/>
      <c r="W2397" s="575"/>
      <c r="X2397" s="575"/>
      <c r="Y2397" s="577"/>
      <c r="Z2397" s="578"/>
      <c r="AA2397" s="579"/>
      <c r="AC2397" s="581"/>
      <c r="AD2397" s="581"/>
      <c r="AE2397" s="584"/>
      <c r="AF2397" s="584"/>
      <c r="AG2397" s="584"/>
      <c r="AH2397" s="584"/>
      <c r="AI2397" s="584"/>
      <c r="AJ2397" s="584"/>
      <c r="AK2397" s="584"/>
      <c r="AL2397" s="584"/>
      <c r="AM2397" s="584"/>
      <c r="AN2397" s="584"/>
      <c r="AO2397" s="584"/>
      <c r="AP2397" s="584"/>
      <c r="AQ2397" s="584"/>
      <c r="AR2397" s="584"/>
    </row>
    <row r="2398" ht="15.75" customHeight="1">
      <c r="A2398" s="570"/>
      <c r="B2398" s="7"/>
      <c r="C2398" s="585"/>
      <c r="D2398" s="572"/>
      <c r="E2398" s="575"/>
      <c r="F2398" s="575"/>
      <c r="G2398" s="579"/>
      <c r="H2398" s="586"/>
      <c r="I2398" s="573"/>
      <c r="J2398" s="574"/>
      <c r="K2398" s="574"/>
      <c r="L2398" s="574"/>
      <c r="M2398" s="575"/>
      <c r="N2398" s="575"/>
      <c r="O2398" s="576"/>
      <c r="P2398" s="576"/>
      <c r="Q2398" s="576"/>
      <c r="R2398" s="576"/>
      <c r="S2398" s="575"/>
      <c r="T2398" s="575"/>
      <c r="U2398" s="575"/>
      <c r="V2398" s="575"/>
      <c r="W2398" s="575"/>
      <c r="X2398" s="575"/>
      <c r="Y2398" s="577"/>
      <c r="Z2398" s="578"/>
      <c r="AA2398" s="579"/>
      <c r="AC2398" s="581"/>
      <c r="AD2398" s="581"/>
      <c r="AE2398" s="584"/>
      <c r="AF2398" s="584"/>
      <c r="AG2398" s="584"/>
      <c r="AH2398" s="584"/>
      <c r="AI2398" s="584"/>
      <c r="AJ2398" s="584"/>
      <c r="AK2398" s="584"/>
      <c r="AL2398" s="584"/>
      <c r="AM2398" s="584"/>
      <c r="AN2398" s="584"/>
      <c r="AO2398" s="584"/>
      <c r="AP2398" s="584"/>
      <c r="AQ2398" s="584"/>
      <c r="AR2398" s="584"/>
    </row>
    <row r="2399" ht="15.75" customHeight="1">
      <c r="A2399" s="570"/>
      <c r="B2399" s="7"/>
      <c r="C2399" s="585"/>
      <c r="D2399" s="572"/>
      <c r="E2399" s="575"/>
      <c r="F2399" s="575"/>
      <c r="G2399" s="579"/>
      <c r="H2399" s="586"/>
      <c r="I2399" s="573"/>
      <c r="J2399" s="574"/>
      <c r="K2399" s="574"/>
      <c r="L2399" s="574"/>
      <c r="M2399" s="575"/>
      <c r="N2399" s="575"/>
      <c r="O2399" s="576"/>
      <c r="P2399" s="576"/>
      <c r="Q2399" s="576"/>
      <c r="R2399" s="576"/>
      <c r="S2399" s="575"/>
      <c r="T2399" s="575"/>
      <c r="U2399" s="575"/>
      <c r="V2399" s="575"/>
      <c r="W2399" s="575"/>
      <c r="X2399" s="575"/>
      <c r="Y2399" s="577"/>
      <c r="Z2399" s="578"/>
      <c r="AA2399" s="579"/>
      <c r="AC2399" s="581"/>
      <c r="AD2399" s="581"/>
      <c r="AE2399" s="584"/>
      <c r="AF2399" s="584"/>
      <c r="AG2399" s="584"/>
      <c r="AH2399" s="584"/>
      <c r="AI2399" s="584"/>
      <c r="AJ2399" s="584"/>
      <c r="AK2399" s="584"/>
      <c r="AL2399" s="584"/>
      <c r="AM2399" s="584"/>
      <c r="AN2399" s="584"/>
      <c r="AO2399" s="584"/>
      <c r="AP2399" s="584"/>
      <c r="AQ2399" s="584"/>
      <c r="AR2399" s="584"/>
    </row>
    <row r="2400" ht="15.75" customHeight="1">
      <c r="A2400" s="570"/>
      <c r="B2400" s="7"/>
      <c r="C2400" s="585"/>
      <c r="D2400" s="572"/>
      <c r="E2400" s="575"/>
      <c r="F2400" s="575"/>
      <c r="G2400" s="579"/>
      <c r="H2400" s="586"/>
      <c r="I2400" s="573"/>
      <c r="J2400" s="574"/>
      <c r="K2400" s="574"/>
      <c r="L2400" s="574"/>
      <c r="M2400" s="575"/>
      <c r="N2400" s="575"/>
      <c r="O2400" s="576"/>
      <c r="P2400" s="576"/>
      <c r="Q2400" s="576"/>
      <c r="R2400" s="576"/>
      <c r="S2400" s="575"/>
      <c r="T2400" s="575"/>
      <c r="U2400" s="575"/>
      <c r="V2400" s="575"/>
      <c r="W2400" s="575"/>
      <c r="X2400" s="575"/>
      <c r="Y2400" s="577"/>
      <c r="Z2400" s="578"/>
      <c r="AA2400" s="579"/>
      <c r="AC2400" s="581"/>
      <c r="AD2400" s="581"/>
      <c r="AE2400" s="584"/>
      <c r="AF2400" s="584"/>
      <c r="AG2400" s="584"/>
      <c r="AH2400" s="584"/>
      <c r="AI2400" s="584"/>
      <c r="AJ2400" s="584"/>
      <c r="AK2400" s="584"/>
      <c r="AL2400" s="584"/>
      <c r="AM2400" s="584"/>
      <c r="AN2400" s="584"/>
      <c r="AO2400" s="584"/>
      <c r="AP2400" s="584"/>
      <c r="AQ2400" s="584"/>
      <c r="AR2400" s="584"/>
    </row>
    <row r="2401" ht="15.75" customHeight="1">
      <c r="A2401" s="570"/>
      <c r="B2401" s="7"/>
      <c r="C2401" s="585"/>
      <c r="D2401" s="572"/>
      <c r="E2401" s="575"/>
      <c r="F2401" s="575"/>
      <c r="G2401" s="579"/>
      <c r="H2401" s="586"/>
      <c r="I2401" s="573"/>
      <c r="J2401" s="574"/>
      <c r="K2401" s="574"/>
      <c r="L2401" s="574"/>
      <c r="M2401" s="575"/>
      <c r="N2401" s="575"/>
      <c r="O2401" s="576"/>
      <c r="P2401" s="576"/>
      <c r="Q2401" s="576"/>
      <c r="R2401" s="576"/>
      <c r="S2401" s="575"/>
      <c r="T2401" s="575"/>
      <c r="U2401" s="575"/>
      <c r="V2401" s="575"/>
      <c r="W2401" s="575"/>
      <c r="X2401" s="575"/>
      <c r="Y2401" s="577"/>
      <c r="Z2401" s="578"/>
      <c r="AA2401" s="579"/>
      <c r="AC2401" s="581"/>
      <c r="AD2401" s="581"/>
      <c r="AE2401" s="584"/>
      <c r="AF2401" s="584"/>
      <c r="AG2401" s="584"/>
      <c r="AH2401" s="584"/>
      <c r="AI2401" s="584"/>
      <c r="AJ2401" s="584"/>
      <c r="AK2401" s="584"/>
      <c r="AL2401" s="584"/>
      <c r="AM2401" s="584"/>
      <c r="AN2401" s="584"/>
      <c r="AO2401" s="584"/>
      <c r="AP2401" s="584"/>
      <c r="AQ2401" s="584"/>
      <c r="AR2401" s="584"/>
    </row>
    <row r="2402" ht="15.75" customHeight="1">
      <c r="A2402" s="570"/>
      <c r="B2402" s="7"/>
      <c r="C2402" s="585"/>
      <c r="D2402" s="572"/>
      <c r="E2402" s="575"/>
      <c r="F2402" s="575"/>
      <c r="G2402" s="579"/>
      <c r="H2402" s="586"/>
      <c r="I2402" s="573"/>
      <c r="J2402" s="574"/>
      <c r="K2402" s="574"/>
      <c r="L2402" s="574"/>
      <c r="M2402" s="575"/>
      <c r="N2402" s="575"/>
      <c r="O2402" s="576"/>
      <c r="P2402" s="576"/>
      <c r="Q2402" s="576"/>
      <c r="R2402" s="576"/>
      <c r="S2402" s="575"/>
      <c r="T2402" s="575"/>
      <c r="U2402" s="575"/>
      <c r="V2402" s="575"/>
      <c r="W2402" s="575"/>
      <c r="X2402" s="575"/>
      <c r="Y2402" s="577"/>
      <c r="Z2402" s="578"/>
      <c r="AA2402" s="579"/>
      <c r="AC2402" s="581"/>
      <c r="AD2402" s="581"/>
      <c r="AE2402" s="584"/>
      <c r="AF2402" s="584"/>
      <c r="AG2402" s="584"/>
      <c r="AH2402" s="584"/>
      <c r="AI2402" s="584"/>
      <c r="AJ2402" s="584"/>
      <c r="AK2402" s="584"/>
      <c r="AL2402" s="584"/>
      <c r="AM2402" s="584"/>
      <c r="AN2402" s="584"/>
      <c r="AO2402" s="584"/>
      <c r="AP2402" s="584"/>
      <c r="AQ2402" s="584"/>
      <c r="AR2402" s="584"/>
    </row>
    <row r="2403" ht="15.75" customHeight="1">
      <c r="A2403" s="570"/>
      <c r="B2403" s="7"/>
      <c r="C2403" s="585"/>
      <c r="D2403" s="572"/>
      <c r="E2403" s="575"/>
      <c r="F2403" s="575"/>
      <c r="G2403" s="579"/>
      <c r="H2403" s="586"/>
      <c r="I2403" s="573"/>
      <c r="J2403" s="574"/>
      <c r="K2403" s="574"/>
      <c r="L2403" s="574"/>
      <c r="M2403" s="575"/>
      <c r="N2403" s="575"/>
      <c r="O2403" s="576"/>
      <c r="P2403" s="576"/>
      <c r="Q2403" s="576"/>
      <c r="R2403" s="576"/>
      <c r="S2403" s="575"/>
      <c r="T2403" s="575"/>
      <c r="U2403" s="575"/>
      <c r="V2403" s="575"/>
      <c r="W2403" s="575"/>
      <c r="X2403" s="575"/>
      <c r="Y2403" s="577"/>
      <c r="Z2403" s="578"/>
      <c r="AA2403" s="579"/>
      <c r="AC2403" s="581"/>
      <c r="AD2403" s="581"/>
      <c r="AE2403" s="584"/>
      <c r="AF2403" s="584"/>
      <c r="AG2403" s="584"/>
      <c r="AH2403" s="584"/>
      <c r="AI2403" s="584"/>
      <c r="AJ2403" s="584"/>
      <c r="AK2403" s="584"/>
      <c r="AL2403" s="584"/>
      <c r="AM2403" s="584"/>
      <c r="AN2403" s="584"/>
      <c r="AO2403" s="584"/>
      <c r="AP2403" s="584"/>
      <c r="AQ2403" s="584"/>
      <c r="AR2403" s="584"/>
    </row>
    <row r="2404" ht="15.75" customHeight="1">
      <c r="A2404" s="570"/>
      <c r="B2404" s="7"/>
      <c r="C2404" s="585"/>
      <c r="D2404" s="572"/>
      <c r="E2404" s="575"/>
      <c r="F2404" s="575"/>
      <c r="G2404" s="579"/>
      <c r="H2404" s="586"/>
      <c r="I2404" s="573"/>
      <c r="J2404" s="574"/>
      <c r="K2404" s="574"/>
      <c r="L2404" s="574"/>
      <c r="M2404" s="575"/>
      <c r="N2404" s="575"/>
      <c r="O2404" s="576"/>
      <c r="P2404" s="576"/>
      <c r="Q2404" s="576"/>
      <c r="R2404" s="576"/>
      <c r="S2404" s="575"/>
      <c r="T2404" s="575"/>
      <c r="U2404" s="575"/>
      <c r="V2404" s="575"/>
      <c r="W2404" s="575"/>
      <c r="X2404" s="575"/>
      <c r="Y2404" s="577"/>
      <c r="Z2404" s="578"/>
      <c r="AA2404" s="579"/>
      <c r="AC2404" s="581"/>
      <c r="AD2404" s="581"/>
      <c r="AE2404" s="584"/>
      <c r="AF2404" s="584"/>
      <c r="AG2404" s="584"/>
      <c r="AH2404" s="584"/>
      <c r="AI2404" s="584"/>
      <c r="AJ2404" s="584"/>
      <c r="AK2404" s="584"/>
      <c r="AL2404" s="584"/>
      <c r="AM2404" s="584"/>
      <c r="AN2404" s="584"/>
      <c r="AO2404" s="584"/>
      <c r="AP2404" s="584"/>
      <c r="AQ2404" s="584"/>
      <c r="AR2404" s="584"/>
    </row>
    <row r="2405" ht="15.75" customHeight="1">
      <c r="A2405" s="570"/>
      <c r="B2405" s="7"/>
      <c r="C2405" s="585"/>
      <c r="D2405" s="572"/>
      <c r="E2405" s="575"/>
      <c r="F2405" s="575"/>
      <c r="G2405" s="579"/>
      <c r="H2405" s="586"/>
      <c r="I2405" s="573"/>
      <c r="J2405" s="574"/>
      <c r="K2405" s="574"/>
      <c r="L2405" s="574"/>
      <c r="M2405" s="575"/>
      <c r="N2405" s="575"/>
      <c r="O2405" s="576"/>
      <c r="P2405" s="576"/>
      <c r="Q2405" s="576"/>
      <c r="R2405" s="576"/>
      <c r="S2405" s="575"/>
      <c r="T2405" s="575"/>
      <c r="U2405" s="575"/>
      <c r="V2405" s="575"/>
      <c r="W2405" s="575"/>
      <c r="X2405" s="575"/>
      <c r="Y2405" s="577"/>
      <c r="Z2405" s="578"/>
      <c r="AA2405" s="579"/>
      <c r="AC2405" s="581"/>
      <c r="AD2405" s="581"/>
      <c r="AE2405" s="584"/>
      <c r="AF2405" s="584"/>
      <c r="AG2405" s="584"/>
      <c r="AH2405" s="584"/>
      <c r="AI2405" s="584"/>
      <c r="AJ2405" s="584"/>
      <c r="AK2405" s="584"/>
      <c r="AL2405" s="584"/>
      <c r="AM2405" s="584"/>
      <c r="AN2405" s="584"/>
      <c r="AO2405" s="584"/>
      <c r="AP2405" s="584"/>
      <c r="AQ2405" s="584"/>
      <c r="AR2405" s="584"/>
    </row>
    <row r="2406" ht="15.75" customHeight="1">
      <c r="A2406" s="570"/>
      <c r="B2406" s="7"/>
      <c r="C2406" s="585"/>
      <c r="D2406" s="572"/>
      <c r="E2406" s="575"/>
      <c r="F2406" s="575"/>
      <c r="G2406" s="579"/>
      <c r="H2406" s="586"/>
      <c r="I2406" s="573"/>
      <c r="J2406" s="574"/>
      <c r="K2406" s="574"/>
      <c r="L2406" s="574"/>
      <c r="M2406" s="575"/>
      <c r="N2406" s="575"/>
      <c r="O2406" s="576"/>
      <c r="P2406" s="576"/>
      <c r="Q2406" s="576"/>
      <c r="R2406" s="576"/>
      <c r="S2406" s="575"/>
      <c r="T2406" s="575"/>
      <c r="U2406" s="575"/>
      <c r="V2406" s="575"/>
      <c r="W2406" s="575"/>
      <c r="X2406" s="575"/>
      <c r="Y2406" s="577"/>
      <c r="Z2406" s="578"/>
      <c r="AA2406" s="579"/>
      <c r="AC2406" s="581"/>
      <c r="AD2406" s="581"/>
      <c r="AE2406" s="584"/>
      <c r="AF2406" s="584"/>
      <c r="AG2406" s="584"/>
      <c r="AH2406" s="584"/>
      <c r="AI2406" s="584"/>
      <c r="AJ2406" s="584"/>
      <c r="AK2406" s="584"/>
      <c r="AL2406" s="584"/>
      <c r="AM2406" s="584"/>
      <c r="AN2406" s="584"/>
      <c r="AO2406" s="584"/>
      <c r="AP2406" s="584"/>
      <c r="AQ2406" s="584"/>
      <c r="AR2406" s="584"/>
    </row>
    <row r="2407" ht="15.75" customHeight="1">
      <c r="A2407" s="570"/>
      <c r="B2407" s="7"/>
      <c r="C2407" s="585"/>
      <c r="D2407" s="572"/>
      <c r="E2407" s="575"/>
      <c r="F2407" s="575"/>
      <c r="G2407" s="579"/>
      <c r="H2407" s="586"/>
      <c r="I2407" s="573"/>
      <c r="J2407" s="574"/>
      <c r="K2407" s="574"/>
      <c r="L2407" s="574"/>
      <c r="M2407" s="575"/>
      <c r="N2407" s="575"/>
      <c r="O2407" s="576"/>
      <c r="P2407" s="576"/>
      <c r="Q2407" s="576"/>
      <c r="R2407" s="576"/>
      <c r="S2407" s="575"/>
      <c r="T2407" s="575"/>
      <c r="U2407" s="575"/>
      <c r="V2407" s="575"/>
      <c r="W2407" s="575"/>
      <c r="X2407" s="575"/>
      <c r="Y2407" s="577"/>
      <c r="Z2407" s="578"/>
      <c r="AA2407" s="579"/>
      <c r="AC2407" s="581"/>
      <c r="AD2407" s="581"/>
      <c r="AE2407" s="584"/>
      <c r="AF2407" s="584"/>
      <c r="AG2407" s="584"/>
      <c r="AH2407" s="584"/>
      <c r="AI2407" s="584"/>
      <c r="AJ2407" s="584"/>
      <c r="AK2407" s="584"/>
      <c r="AL2407" s="584"/>
      <c r="AM2407" s="584"/>
      <c r="AN2407" s="584"/>
      <c r="AO2407" s="584"/>
      <c r="AP2407" s="584"/>
      <c r="AQ2407" s="584"/>
      <c r="AR2407" s="584"/>
    </row>
    <row r="2408" ht="15.75" customHeight="1">
      <c r="A2408" s="570"/>
      <c r="B2408" s="7"/>
      <c r="C2408" s="585"/>
      <c r="D2408" s="572"/>
      <c r="E2408" s="575"/>
      <c r="F2408" s="575"/>
      <c r="G2408" s="579"/>
      <c r="H2408" s="586"/>
      <c r="I2408" s="573"/>
      <c r="J2408" s="574"/>
      <c r="K2408" s="574"/>
      <c r="L2408" s="574"/>
      <c r="M2408" s="575"/>
      <c r="N2408" s="575"/>
      <c r="O2408" s="576"/>
      <c r="P2408" s="576"/>
      <c r="Q2408" s="576"/>
      <c r="R2408" s="576"/>
      <c r="S2408" s="575"/>
      <c r="T2408" s="575"/>
      <c r="U2408" s="575"/>
      <c r="V2408" s="575"/>
      <c r="W2408" s="575"/>
      <c r="X2408" s="575"/>
      <c r="Y2408" s="577"/>
      <c r="Z2408" s="578"/>
      <c r="AA2408" s="579"/>
      <c r="AC2408" s="581"/>
      <c r="AD2408" s="581"/>
      <c r="AE2408" s="584"/>
      <c r="AF2408" s="584"/>
      <c r="AG2408" s="584"/>
      <c r="AH2408" s="584"/>
      <c r="AI2408" s="584"/>
      <c r="AJ2408" s="584"/>
      <c r="AK2408" s="584"/>
      <c r="AL2408" s="584"/>
      <c r="AM2408" s="584"/>
      <c r="AN2408" s="584"/>
      <c r="AO2408" s="584"/>
      <c r="AP2408" s="584"/>
      <c r="AQ2408" s="584"/>
      <c r="AR2408" s="584"/>
    </row>
    <row r="2409" ht="15.75" customHeight="1">
      <c r="A2409" s="570"/>
      <c r="B2409" s="7"/>
      <c r="C2409" s="585"/>
      <c r="D2409" s="572"/>
      <c r="E2409" s="575"/>
      <c r="F2409" s="575"/>
      <c r="G2409" s="579"/>
      <c r="H2409" s="586"/>
      <c r="I2409" s="573"/>
      <c r="J2409" s="574"/>
      <c r="K2409" s="574"/>
      <c r="L2409" s="574"/>
      <c r="M2409" s="575"/>
      <c r="N2409" s="575"/>
      <c r="O2409" s="576"/>
      <c r="P2409" s="576"/>
      <c r="Q2409" s="576"/>
      <c r="R2409" s="576"/>
      <c r="S2409" s="575"/>
      <c r="T2409" s="575"/>
      <c r="U2409" s="575"/>
      <c r="V2409" s="575"/>
      <c r="W2409" s="575"/>
      <c r="X2409" s="575"/>
      <c r="Y2409" s="577"/>
      <c r="Z2409" s="578"/>
      <c r="AA2409" s="579"/>
      <c r="AC2409" s="581"/>
      <c r="AD2409" s="581"/>
      <c r="AE2409" s="584"/>
      <c r="AF2409" s="584"/>
      <c r="AG2409" s="584"/>
      <c r="AH2409" s="584"/>
      <c r="AI2409" s="584"/>
      <c r="AJ2409" s="584"/>
      <c r="AK2409" s="584"/>
      <c r="AL2409" s="584"/>
      <c r="AM2409" s="584"/>
      <c r="AN2409" s="584"/>
      <c r="AO2409" s="584"/>
      <c r="AP2409" s="584"/>
      <c r="AQ2409" s="584"/>
      <c r="AR2409" s="584"/>
    </row>
    <row r="2410" ht="15.75" customHeight="1">
      <c r="A2410" s="570"/>
      <c r="B2410" s="7"/>
      <c r="C2410" s="585"/>
      <c r="D2410" s="572"/>
      <c r="E2410" s="575"/>
      <c r="F2410" s="575"/>
      <c r="G2410" s="579"/>
      <c r="H2410" s="586"/>
      <c r="I2410" s="573"/>
      <c r="J2410" s="574"/>
      <c r="K2410" s="574"/>
      <c r="L2410" s="574"/>
      <c r="M2410" s="575"/>
      <c r="N2410" s="575"/>
      <c r="O2410" s="576"/>
      <c r="P2410" s="576"/>
      <c r="Q2410" s="576"/>
      <c r="R2410" s="576"/>
      <c r="S2410" s="575"/>
      <c r="T2410" s="575"/>
      <c r="U2410" s="575"/>
      <c r="V2410" s="575"/>
      <c r="W2410" s="575"/>
      <c r="X2410" s="575"/>
      <c r="Y2410" s="577"/>
      <c r="Z2410" s="578"/>
      <c r="AA2410" s="579"/>
      <c r="AC2410" s="581"/>
      <c r="AD2410" s="581"/>
      <c r="AE2410" s="584"/>
      <c r="AF2410" s="584"/>
      <c r="AG2410" s="584"/>
      <c r="AH2410" s="584"/>
      <c r="AI2410" s="584"/>
      <c r="AJ2410" s="584"/>
      <c r="AK2410" s="584"/>
      <c r="AL2410" s="584"/>
      <c r="AM2410" s="584"/>
      <c r="AN2410" s="584"/>
      <c r="AO2410" s="584"/>
      <c r="AP2410" s="584"/>
      <c r="AQ2410" s="584"/>
      <c r="AR2410" s="584"/>
    </row>
    <row r="2411" ht="15.75" customHeight="1">
      <c r="A2411" s="570"/>
      <c r="B2411" s="7"/>
      <c r="C2411" s="585"/>
      <c r="D2411" s="572"/>
      <c r="E2411" s="575"/>
      <c r="F2411" s="575"/>
      <c r="G2411" s="579"/>
      <c r="H2411" s="586"/>
      <c r="I2411" s="573"/>
      <c r="J2411" s="574"/>
      <c r="K2411" s="574"/>
      <c r="L2411" s="574"/>
      <c r="M2411" s="575"/>
      <c r="N2411" s="575"/>
      <c r="O2411" s="576"/>
      <c r="P2411" s="576"/>
      <c r="Q2411" s="576"/>
      <c r="R2411" s="576"/>
      <c r="S2411" s="575"/>
      <c r="T2411" s="575"/>
      <c r="U2411" s="575"/>
      <c r="V2411" s="575"/>
      <c r="W2411" s="575"/>
      <c r="X2411" s="575"/>
      <c r="Y2411" s="577"/>
      <c r="Z2411" s="578"/>
      <c r="AA2411" s="579"/>
      <c r="AC2411" s="581"/>
      <c r="AD2411" s="581"/>
      <c r="AE2411" s="584"/>
      <c r="AF2411" s="584"/>
      <c r="AG2411" s="584"/>
      <c r="AH2411" s="584"/>
      <c r="AI2411" s="584"/>
      <c r="AJ2411" s="584"/>
      <c r="AK2411" s="584"/>
      <c r="AL2411" s="584"/>
      <c r="AM2411" s="584"/>
      <c r="AN2411" s="584"/>
      <c r="AO2411" s="584"/>
      <c r="AP2411" s="584"/>
      <c r="AQ2411" s="584"/>
      <c r="AR2411" s="584"/>
    </row>
    <row r="2412" ht="15.75" customHeight="1">
      <c r="A2412" s="570"/>
      <c r="B2412" s="7"/>
      <c r="C2412" s="585"/>
      <c r="D2412" s="572"/>
      <c r="E2412" s="575"/>
      <c r="F2412" s="575"/>
      <c r="G2412" s="579"/>
      <c r="H2412" s="586"/>
      <c r="I2412" s="573"/>
      <c r="J2412" s="574"/>
      <c r="K2412" s="574"/>
      <c r="L2412" s="574"/>
      <c r="M2412" s="575"/>
      <c r="N2412" s="575"/>
      <c r="O2412" s="576"/>
      <c r="P2412" s="576"/>
      <c r="Q2412" s="576"/>
      <c r="R2412" s="576"/>
      <c r="S2412" s="575"/>
      <c r="T2412" s="575"/>
      <c r="U2412" s="575"/>
      <c r="V2412" s="575"/>
      <c r="W2412" s="575"/>
      <c r="X2412" s="575"/>
      <c r="Y2412" s="577"/>
      <c r="Z2412" s="578"/>
      <c r="AA2412" s="579"/>
      <c r="AC2412" s="581"/>
      <c r="AD2412" s="581"/>
      <c r="AE2412" s="584"/>
      <c r="AF2412" s="584"/>
      <c r="AG2412" s="584"/>
      <c r="AH2412" s="584"/>
      <c r="AI2412" s="584"/>
      <c r="AJ2412" s="584"/>
      <c r="AK2412" s="584"/>
      <c r="AL2412" s="584"/>
      <c r="AM2412" s="584"/>
      <c r="AN2412" s="584"/>
      <c r="AO2412" s="584"/>
      <c r="AP2412" s="584"/>
      <c r="AQ2412" s="584"/>
      <c r="AR2412" s="584"/>
    </row>
    <row r="2413" ht="15.75" customHeight="1">
      <c r="A2413" s="570"/>
      <c r="B2413" s="7"/>
      <c r="C2413" s="585"/>
      <c r="D2413" s="572"/>
      <c r="E2413" s="575"/>
      <c r="F2413" s="575"/>
      <c r="G2413" s="579"/>
      <c r="H2413" s="586"/>
      <c r="I2413" s="573"/>
      <c r="J2413" s="574"/>
      <c r="K2413" s="574"/>
      <c r="L2413" s="574"/>
      <c r="M2413" s="575"/>
      <c r="N2413" s="575"/>
      <c r="O2413" s="576"/>
      <c r="P2413" s="576"/>
      <c r="Q2413" s="576"/>
      <c r="R2413" s="576"/>
      <c r="S2413" s="575"/>
      <c r="T2413" s="575"/>
      <c r="U2413" s="575"/>
      <c r="V2413" s="575"/>
      <c r="W2413" s="575"/>
      <c r="X2413" s="575"/>
      <c r="Y2413" s="577"/>
      <c r="Z2413" s="578"/>
      <c r="AA2413" s="579"/>
      <c r="AC2413" s="581"/>
      <c r="AD2413" s="581"/>
      <c r="AE2413" s="584"/>
      <c r="AF2413" s="584"/>
      <c r="AG2413" s="584"/>
      <c r="AH2413" s="584"/>
      <c r="AI2413" s="584"/>
      <c r="AJ2413" s="584"/>
      <c r="AK2413" s="584"/>
      <c r="AL2413" s="584"/>
      <c r="AM2413" s="584"/>
      <c r="AN2413" s="584"/>
      <c r="AO2413" s="584"/>
      <c r="AP2413" s="584"/>
      <c r="AQ2413" s="584"/>
      <c r="AR2413" s="584"/>
    </row>
    <row r="2414" ht="15.75" customHeight="1">
      <c r="A2414" s="570"/>
      <c r="B2414" s="7"/>
      <c r="C2414" s="585"/>
      <c r="D2414" s="572"/>
      <c r="E2414" s="575"/>
      <c r="F2414" s="575"/>
      <c r="G2414" s="579"/>
      <c r="H2414" s="586"/>
      <c r="I2414" s="573"/>
      <c r="J2414" s="574"/>
      <c r="K2414" s="574"/>
      <c r="L2414" s="574"/>
      <c r="M2414" s="575"/>
      <c r="N2414" s="575"/>
      <c r="O2414" s="576"/>
      <c r="P2414" s="576"/>
      <c r="Q2414" s="576"/>
      <c r="R2414" s="576"/>
      <c r="S2414" s="575"/>
      <c r="T2414" s="575"/>
      <c r="U2414" s="575"/>
      <c r="V2414" s="575"/>
      <c r="W2414" s="575"/>
      <c r="X2414" s="575"/>
      <c r="Y2414" s="577"/>
      <c r="Z2414" s="578"/>
      <c r="AA2414" s="579"/>
      <c r="AC2414" s="581"/>
      <c r="AD2414" s="581"/>
      <c r="AE2414" s="584"/>
      <c r="AF2414" s="584"/>
      <c r="AG2414" s="584"/>
      <c r="AH2414" s="584"/>
      <c r="AI2414" s="584"/>
      <c r="AJ2414" s="584"/>
      <c r="AK2414" s="584"/>
      <c r="AL2414" s="584"/>
      <c r="AM2414" s="584"/>
      <c r="AN2414" s="584"/>
      <c r="AO2414" s="584"/>
      <c r="AP2414" s="584"/>
      <c r="AQ2414" s="584"/>
      <c r="AR2414" s="584"/>
    </row>
    <row r="2415" ht="15.75" customHeight="1">
      <c r="A2415" s="570"/>
      <c r="B2415" s="7"/>
      <c r="C2415" s="585"/>
      <c r="D2415" s="572"/>
      <c r="E2415" s="575"/>
      <c r="F2415" s="575"/>
      <c r="G2415" s="579"/>
      <c r="H2415" s="586"/>
      <c r="I2415" s="573"/>
      <c r="J2415" s="574"/>
      <c r="K2415" s="574"/>
      <c r="L2415" s="574"/>
      <c r="M2415" s="575"/>
      <c r="N2415" s="575"/>
      <c r="O2415" s="576"/>
      <c r="P2415" s="576"/>
      <c r="Q2415" s="576"/>
      <c r="R2415" s="576"/>
      <c r="S2415" s="575"/>
      <c r="T2415" s="575"/>
      <c r="U2415" s="575"/>
      <c r="V2415" s="575"/>
      <c r="W2415" s="575"/>
      <c r="X2415" s="575"/>
      <c r="Y2415" s="577"/>
      <c r="Z2415" s="578"/>
      <c r="AA2415" s="579"/>
      <c r="AC2415" s="581"/>
      <c r="AD2415" s="581"/>
      <c r="AE2415" s="584"/>
      <c r="AF2415" s="584"/>
      <c r="AG2415" s="584"/>
      <c r="AH2415" s="584"/>
      <c r="AI2415" s="584"/>
      <c r="AJ2415" s="584"/>
      <c r="AK2415" s="584"/>
      <c r="AL2415" s="584"/>
      <c r="AM2415" s="584"/>
      <c r="AN2415" s="584"/>
      <c r="AO2415" s="584"/>
      <c r="AP2415" s="584"/>
      <c r="AQ2415" s="584"/>
      <c r="AR2415" s="584"/>
    </row>
    <row r="2416" ht="15.75" customHeight="1">
      <c r="A2416" s="570"/>
      <c r="B2416" s="7"/>
      <c r="C2416" s="585"/>
      <c r="D2416" s="572"/>
      <c r="E2416" s="575"/>
      <c r="F2416" s="575"/>
      <c r="G2416" s="579"/>
      <c r="H2416" s="586"/>
      <c r="I2416" s="573"/>
      <c r="J2416" s="574"/>
      <c r="K2416" s="574"/>
      <c r="L2416" s="574"/>
      <c r="M2416" s="575"/>
      <c r="N2416" s="575"/>
      <c r="O2416" s="576"/>
      <c r="P2416" s="576"/>
      <c r="Q2416" s="576"/>
      <c r="R2416" s="576"/>
      <c r="S2416" s="575"/>
      <c r="T2416" s="575"/>
      <c r="U2416" s="575"/>
      <c r="V2416" s="575"/>
      <c r="W2416" s="575"/>
      <c r="X2416" s="575"/>
      <c r="Y2416" s="577"/>
      <c r="Z2416" s="578"/>
      <c r="AA2416" s="579"/>
      <c r="AC2416" s="581"/>
      <c r="AD2416" s="581"/>
      <c r="AE2416" s="584"/>
      <c r="AF2416" s="584"/>
      <c r="AG2416" s="584"/>
      <c r="AH2416" s="584"/>
      <c r="AI2416" s="584"/>
      <c r="AJ2416" s="584"/>
      <c r="AK2416" s="584"/>
      <c r="AL2416" s="584"/>
      <c r="AM2416" s="584"/>
      <c r="AN2416" s="584"/>
      <c r="AO2416" s="584"/>
      <c r="AP2416" s="584"/>
      <c r="AQ2416" s="584"/>
      <c r="AR2416" s="584"/>
    </row>
    <row r="2417" ht="15.75" customHeight="1">
      <c r="A2417" s="570"/>
      <c r="B2417" s="7"/>
      <c r="C2417" s="585"/>
      <c r="D2417" s="572"/>
      <c r="E2417" s="575"/>
      <c r="F2417" s="575"/>
      <c r="G2417" s="579"/>
      <c r="H2417" s="586"/>
      <c r="I2417" s="573"/>
      <c r="J2417" s="574"/>
      <c r="K2417" s="574"/>
      <c r="L2417" s="574"/>
      <c r="M2417" s="575"/>
      <c r="N2417" s="575"/>
      <c r="O2417" s="576"/>
      <c r="P2417" s="576"/>
      <c r="Q2417" s="576"/>
      <c r="R2417" s="576"/>
      <c r="S2417" s="575"/>
      <c r="T2417" s="575"/>
      <c r="U2417" s="575"/>
      <c r="V2417" s="575"/>
      <c r="W2417" s="575"/>
      <c r="X2417" s="575"/>
      <c r="Y2417" s="577"/>
      <c r="Z2417" s="578"/>
      <c r="AA2417" s="579"/>
      <c r="AC2417" s="581"/>
      <c r="AD2417" s="581"/>
      <c r="AE2417" s="584"/>
      <c r="AF2417" s="584"/>
      <c r="AG2417" s="584"/>
      <c r="AH2417" s="584"/>
      <c r="AI2417" s="584"/>
      <c r="AJ2417" s="584"/>
      <c r="AK2417" s="584"/>
      <c r="AL2417" s="584"/>
      <c r="AM2417" s="584"/>
      <c r="AN2417" s="584"/>
      <c r="AO2417" s="584"/>
      <c r="AP2417" s="584"/>
      <c r="AQ2417" s="584"/>
      <c r="AR2417" s="584"/>
    </row>
    <row r="2418" ht="15.75" customHeight="1">
      <c r="A2418" s="570"/>
      <c r="B2418" s="7"/>
      <c r="C2418" s="585"/>
      <c r="D2418" s="572"/>
      <c r="E2418" s="575"/>
      <c r="F2418" s="575"/>
      <c r="G2418" s="579"/>
      <c r="H2418" s="586"/>
      <c r="I2418" s="573"/>
      <c r="J2418" s="574"/>
      <c r="K2418" s="574"/>
      <c r="L2418" s="574"/>
      <c r="M2418" s="575"/>
      <c r="N2418" s="575"/>
      <c r="O2418" s="576"/>
      <c r="P2418" s="576"/>
      <c r="Q2418" s="576"/>
      <c r="R2418" s="576"/>
      <c r="S2418" s="575"/>
      <c r="T2418" s="575"/>
      <c r="U2418" s="575"/>
      <c r="V2418" s="575"/>
      <c r="W2418" s="575"/>
      <c r="X2418" s="575"/>
      <c r="Y2418" s="577"/>
      <c r="Z2418" s="578"/>
      <c r="AA2418" s="579"/>
      <c r="AC2418" s="581"/>
      <c r="AD2418" s="581"/>
      <c r="AE2418" s="584"/>
      <c r="AF2418" s="584"/>
      <c r="AG2418" s="584"/>
      <c r="AH2418" s="584"/>
      <c r="AI2418" s="584"/>
      <c r="AJ2418" s="584"/>
      <c r="AK2418" s="584"/>
      <c r="AL2418" s="584"/>
      <c r="AM2418" s="584"/>
      <c r="AN2418" s="584"/>
      <c r="AO2418" s="584"/>
      <c r="AP2418" s="584"/>
      <c r="AQ2418" s="584"/>
      <c r="AR2418" s="584"/>
    </row>
    <row r="2419" ht="15.75" customHeight="1">
      <c r="A2419" s="570"/>
      <c r="B2419" s="7"/>
      <c r="C2419" s="585"/>
      <c r="D2419" s="572"/>
      <c r="E2419" s="575"/>
      <c r="F2419" s="575"/>
      <c r="G2419" s="579"/>
      <c r="H2419" s="586"/>
      <c r="I2419" s="573"/>
      <c r="J2419" s="574"/>
      <c r="K2419" s="574"/>
      <c r="L2419" s="574"/>
      <c r="M2419" s="575"/>
      <c r="N2419" s="575"/>
      <c r="O2419" s="576"/>
      <c r="P2419" s="576"/>
      <c r="Q2419" s="576"/>
      <c r="R2419" s="576"/>
      <c r="S2419" s="575"/>
      <c r="T2419" s="575"/>
      <c r="U2419" s="575"/>
      <c r="V2419" s="575"/>
      <c r="W2419" s="575"/>
      <c r="X2419" s="575"/>
      <c r="Y2419" s="577"/>
      <c r="Z2419" s="578"/>
      <c r="AA2419" s="579"/>
      <c r="AC2419" s="581"/>
      <c r="AD2419" s="581"/>
      <c r="AE2419" s="584"/>
      <c r="AF2419" s="584"/>
      <c r="AG2419" s="584"/>
      <c r="AH2419" s="584"/>
      <c r="AI2419" s="584"/>
      <c r="AJ2419" s="584"/>
      <c r="AK2419" s="584"/>
      <c r="AL2419" s="584"/>
      <c r="AM2419" s="584"/>
      <c r="AN2419" s="584"/>
      <c r="AO2419" s="584"/>
      <c r="AP2419" s="584"/>
      <c r="AQ2419" s="584"/>
      <c r="AR2419" s="584"/>
    </row>
    <row r="2420" ht="15.75" customHeight="1">
      <c r="A2420" s="570"/>
      <c r="B2420" s="7"/>
      <c r="C2420" s="585"/>
      <c r="D2420" s="572"/>
      <c r="E2420" s="575"/>
      <c r="F2420" s="575"/>
      <c r="G2420" s="579"/>
      <c r="H2420" s="586"/>
      <c r="I2420" s="573"/>
      <c r="J2420" s="574"/>
      <c r="K2420" s="574"/>
      <c r="L2420" s="574"/>
      <c r="M2420" s="575"/>
      <c r="N2420" s="575"/>
      <c r="O2420" s="576"/>
      <c r="P2420" s="576"/>
      <c r="Q2420" s="576"/>
      <c r="R2420" s="576"/>
      <c r="S2420" s="575"/>
      <c r="T2420" s="575"/>
      <c r="U2420" s="575"/>
      <c r="V2420" s="575"/>
      <c r="W2420" s="575"/>
      <c r="X2420" s="575"/>
      <c r="Y2420" s="577"/>
      <c r="Z2420" s="578"/>
      <c r="AA2420" s="579"/>
      <c r="AC2420" s="581"/>
      <c r="AD2420" s="581"/>
      <c r="AE2420" s="584"/>
      <c r="AF2420" s="584"/>
      <c r="AG2420" s="584"/>
      <c r="AH2420" s="584"/>
      <c r="AI2420" s="584"/>
      <c r="AJ2420" s="584"/>
      <c r="AK2420" s="584"/>
      <c r="AL2420" s="584"/>
      <c r="AM2420" s="584"/>
      <c r="AN2420" s="584"/>
      <c r="AO2420" s="584"/>
      <c r="AP2420" s="584"/>
      <c r="AQ2420" s="584"/>
      <c r="AR2420" s="584"/>
    </row>
    <row r="2421" ht="15.75" customHeight="1">
      <c r="A2421" s="570"/>
      <c r="B2421" s="7"/>
      <c r="C2421" s="585"/>
      <c r="D2421" s="572"/>
      <c r="E2421" s="575"/>
      <c r="F2421" s="575"/>
      <c r="G2421" s="579"/>
      <c r="H2421" s="586"/>
      <c r="I2421" s="573"/>
      <c r="J2421" s="574"/>
      <c r="K2421" s="574"/>
      <c r="L2421" s="574"/>
      <c r="M2421" s="575"/>
      <c r="N2421" s="575"/>
      <c r="O2421" s="576"/>
      <c r="P2421" s="576"/>
      <c r="Q2421" s="576"/>
      <c r="R2421" s="576"/>
      <c r="S2421" s="575"/>
      <c r="T2421" s="575"/>
      <c r="U2421" s="575"/>
      <c r="V2421" s="575"/>
      <c r="W2421" s="575"/>
      <c r="X2421" s="575"/>
      <c r="Y2421" s="577"/>
      <c r="Z2421" s="578"/>
      <c r="AA2421" s="579"/>
      <c r="AC2421" s="581"/>
      <c r="AD2421" s="581"/>
      <c r="AE2421" s="584"/>
      <c r="AF2421" s="584"/>
      <c r="AG2421" s="584"/>
      <c r="AH2421" s="584"/>
      <c r="AI2421" s="584"/>
      <c r="AJ2421" s="584"/>
      <c r="AK2421" s="584"/>
      <c r="AL2421" s="584"/>
      <c r="AM2421" s="584"/>
      <c r="AN2421" s="584"/>
      <c r="AO2421" s="584"/>
      <c r="AP2421" s="584"/>
      <c r="AQ2421" s="584"/>
      <c r="AR2421" s="584"/>
    </row>
    <row r="2422" ht="15.75" customHeight="1">
      <c r="A2422" s="570"/>
      <c r="B2422" s="7"/>
      <c r="C2422" s="585"/>
      <c r="D2422" s="572"/>
      <c r="E2422" s="575"/>
      <c r="F2422" s="575"/>
      <c r="G2422" s="579"/>
      <c r="H2422" s="586"/>
      <c r="I2422" s="573"/>
      <c r="J2422" s="574"/>
      <c r="K2422" s="574"/>
      <c r="L2422" s="574"/>
      <c r="M2422" s="575"/>
      <c r="N2422" s="575"/>
      <c r="O2422" s="576"/>
      <c r="P2422" s="576"/>
      <c r="Q2422" s="576"/>
      <c r="R2422" s="576"/>
      <c r="S2422" s="575"/>
      <c r="T2422" s="575"/>
      <c r="U2422" s="575"/>
      <c r="V2422" s="575"/>
      <c r="W2422" s="575"/>
      <c r="X2422" s="575"/>
      <c r="Y2422" s="577"/>
      <c r="Z2422" s="578"/>
      <c r="AA2422" s="579"/>
      <c r="AC2422" s="581"/>
      <c r="AD2422" s="581"/>
      <c r="AE2422" s="584"/>
      <c r="AF2422" s="584"/>
      <c r="AG2422" s="584"/>
      <c r="AH2422" s="584"/>
      <c r="AI2422" s="584"/>
      <c r="AJ2422" s="584"/>
      <c r="AK2422" s="584"/>
      <c r="AL2422" s="584"/>
      <c r="AM2422" s="584"/>
      <c r="AN2422" s="584"/>
      <c r="AO2422" s="584"/>
      <c r="AP2422" s="584"/>
      <c r="AQ2422" s="584"/>
      <c r="AR2422" s="584"/>
    </row>
    <row r="2423" ht="15.75" customHeight="1">
      <c r="A2423" s="570"/>
      <c r="B2423" s="7"/>
      <c r="C2423" s="585"/>
      <c r="D2423" s="572"/>
      <c r="E2423" s="575"/>
      <c r="F2423" s="575"/>
      <c r="G2423" s="579"/>
      <c r="H2423" s="586"/>
      <c r="I2423" s="573"/>
      <c r="J2423" s="574"/>
      <c r="K2423" s="574"/>
      <c r="L2423" s="574"/>
      <c r="M2423" s="575"/>
      <c r="N2423" s="575"/>
      <c r="O2423" s="576"/>
      <c r="P2423" s="576"/>
      <c r="Q2423" s="576"/>
      <c r="R2423" s="576"/>
      <c r="S2423" s="575"/>
      <c r="T2423" s="575"/>
      <c r="U2423" s="575"/>
      <c r="V2423" s="575"/>
      <c r="W2423" s="575"/>
      <c r="X2423" s="575"/>
      <c r="Y2423" s="577"/>
      <c r="Z2423" s="578"/>
      <c r="AA2423" s="579"/>
      <c r="AC2423" s="581"/>
      <c r="AD2423" s="581"/>
      <c r="AE2423" s="584"/>
      <c r="AF2423" s="584"/>
      <c r="AG2423" s="584"/>
      <c r="AH2423" s="584"/>
      <c r="AI2423" s="584"/>
      <c r="AJ2423" s="584"/>
      <c r="AK2423" s="584"/>
      <c r="AL2423" s="584"/>
      <c r="AM2423" s="584"/>
      <c r="AN2423" s="584"/>
      <c r="AO2423" s="584"/>
      <c r="AP2423" s="584"/>
      <c r="AQ2423" s="584"/>
      <c r="AR2423" s="584"/>
    </row>
    <row r="2424" ht="15.75" customHeight="1">
      <c r="A2424" s="570"/>
      <c r="B2424" s="7"/>
      <c r="C2424" s="585"/>
      <c r="D2424" s="572"/>
      <c r="E2424" s="575"/>
      <c r="F2424" s="575"/>
      <c r="G2424" s="579"/>
      <c r="H2424" s="586"/>
      <c r="I2424" s="573"/>
      <c r="J2424" s="574"/>
      <c r="K2424" s="574"/>
      <c r="L2424" s="574"/>
      <c r="M2424" s="575"/>
      <c r="N2424" s="575"/>
      <c r="O2424" s="576"/>
      <c r="P2424" s="576"/>
      <c r="Q2424" s="576"/>
      <c r="R2424" s="576"/>
      <c r="S2424" s="575"/>
      <c r="T2424" s="575"/>
      <c r="U2424" s="575"/>
      <c r="V2424" s="575"/>
      <c r="W2424" s="575"/>
      <c r="X2424" s="575"/>
      <c r="Y2424" s="577"/>
      <c r="Z2424" s="578"/>
      <c r="AA2424" s="579"/>
      <c r="AC2424" s="581"/>
      <c r="AD2424" s="581"/>
      <c r="AE2424" s="584"/>
      <c r="AF2424" s="584"/>
      <c r="AG2424" s="584"/>
      <c r="AH2424" s="584"/>
      <c r="AI2424" s="584"/>
      <c r="AJ2424" s="584"/>
      <c r="AK2424" s="584"/>
      <c r="AL2424" s="584"/>
      <c r="AM2424" s="584"/>
      <c r="AN2424" s="584"/>
      <c r="AO2424" s="584"/>
      <c r="AP2424" s="584"/>
      <c r="AQ2424" s="584"/>
      <c r="AR2424" s="584"/>
    </row>
    <row r="2425" ht="15.75" customHeight="1">
      <c r="A2425" s="570"/>
      <c r="B2425" s="7"/>
      <c r="C2425" s="585"/>
      <c r="D2425" s="572"/>
      <c r="E2425" s="575"/>
      <c r="F2425" s="575"/>
      <c r="G2425" s="579"/>
      <c r="H2425" s="586"/>
      <c r="I2425" s="573"/>
      <c r="J2425" s="574"/>
      <c r="K2425" s="574"/>
      <c r="L2425" s="574"/>
      <c r="M2425" s="575"/>
      <c r="N2425" s="575"/>
      <c r="O2425" s="576"/>
      <c r="P2425" s="576"/>
      <c r="Q2425" s="576"/>
      <c r="R2425" s="576"/>
      <c r="S2425" s="575"/>
      <c r="T2425" s="575"/>
      <c r="U2425" s="575"/>
      <c r="V2425" s="575"/>
      <c r="W2425" s="575"/>
      <c r="X2425" s="575"/>
      <c r="Y2425" s="577"/>
      <c r="Z2425" s="578"/>
      <c r="AA2425" s="579"/>
      <c r="AC2425" s="581"/>
      <c r="AD2425" s="581"/>
      <c r="AE2425" s="584"/>
      <c r="AF2425" s="584"/>
      <c r="AG2425" s="584"/>
      <c r="AH2425" s="584"/>
      <c r="AI2425" s="584"/>
      <c r="AJ2425" s="584"/>
      <c r="AK2425" s="584"/>
      <c r="AL2425" s="584"/>
      <c r="AM2425" s="584"/>
      <c r="AN2425" s="584"/>
      <c r="AO2425" s="584"/>
      <c r="AP2425" s="584"/>
      <c r="AQ2425" s="584"/>
      <c r="AR2425" s="584"/>
    </row>
    <row r="2426" ht="15.75" customHeight="1">
      <c r="A2426" s="570"/>
      <c r="B2426" s="7"/>
      <c r="C2426" s="585"/>
      <c r="D2426" s="572"/>
      <c r="E2426" s="575"/>
      <c r="F2426" s="575"/>
      <c r="G2426" s="579"/>
      <c r="H2426" s="586"/>
      <c r="I2426" s="573"/>
      <c r="J2426" s="574"/>
      <c r="K2426" s="574"/>
      <c r="L2426" s="574"/>
      <c r="M2426" s="575"/>
      <c r="N2426" s="575"/>
      <c r="O2426" s="576"/>
      <c r="P2426" s="576"/>
      <c r="Q2426" s="576"/>
      <c r="R2426" s="576"/>
      <c r="S2426" s="575"/>
      <c r="T2426" s="575"/>
      <c r="U2426" s="575"/>
      <c r="V2426" s="575"/>
      <c r="W2426" s="575"/>
      <c r="X2426" s="575"/>
      <c r="Y2426" s="577"/>
      <c r="Z2426" s="578"/>
      <c r="AA2426" s="579"/>
      <c r="AC2426" s="581"/>
      <c r="AD2426" s="581"/>
      <c r="AE2426" s="584"/>
      <c r="AF2426" s="584"/>
      <c r="AG2426" s="584"/>
      <c r="AH2426" s="584"/>
      <c r="AI2426" s="584"/>
      <c r="AJ2426" s="584"/>
      <c r="AK2426" s="584"/>
      <c r="AL2426" s="584"/>
      <c r="AM2426" s="584"/>
      <c r="AN2426" s="584"/>
      <c r="AO2426" s="584"/>
      <c r="AP2426" s="584"/>
      <c r="AQ2426" s="584"/>
      <c r="AR2426" s="584"/>
    </row>
    <row r="2427" ht="15.75" customHeight="1">
      <c r="A2427" s="570"/>
      <c r="B2427" s="7"/>
      <c r="C2427" s="585"/>
      <c r="D2427" s="572"/>
      <c r="E2427" s="575"/>
      <c r="F2427" s="575"/>
      <c r="G2427" s="579"/>
      <c r="H2427" s="586"/>
      <c r="I2427" s="573"/>
      <c r="J2427" s="574"/>
      <c r="K2427" s="574"/>
      <c r="L2427" s="574"/>
      <c r="M2427" s="575"/>
      <c r="N2427" s="575"/>
      <c r="O2427" s="576"/>
      <c r="P2427" s="576"/>
      <c r="Q2427" s="576"/>
      <c r="R2427" s="576"/>
      <c r="S2427" s="575"/>
      <c r="T2427" s="575"/>
      <c r="U2427" s="575"/>
      <c r="V2427" s="575"/>
      <c r="W2427" s="575"/>
      <c r="X2427" s="575"/>
      <c r="Y2427" s="577"/>
      <c r="Z2427" s="578"/>
      <c r="AA2427" s="579"/>
      <c r="AC2427" s="581"/>
      <c r="AD2427" s="581"/>
      <c r="AE2427" s="584"/>
      <c r="AF2427" s="584"/>
      <c r="AG2427" s="584"/>
      <c r="AH2427" s="584"/>
      <c r="AI2427" s="584"/>
      <c r="AJ2427" s="584"/>
      <c r="AK2427" s="584"/>
      <c r="AL2427" s="584"/>
      <c r="AM2427" s="584"/>
      <c r="AN2427" s="584"/>
      <c r="AO2427" s="584"/>
      <c r="AP2427" s="584"/>
      <c r="AQ2427" s="584"/>
      <c r="AR2427" s="584"/>
    </row>
    <row r="2428" ht="15.75" customHeight="1">
      <c r="A2428" s="570"/>
      <c r="B2428" s="7"/>
      <c r="C2428" s="585"/>
      <c r="D2428" s="572"/>
      <c r="E2428" s="575"/>
      <c r="F2428" s="575"/>
      <c r="G2428" s="579"/>
      <c r="H2428" s="586"/>
      <c r="I2428" s="573"/>
      <c r="J2428" s="574"/>
      <c r="K2428" s="574"/>
      <c r="L2428" s="574"/>
      <c r="M2428" s="575"/>
      <c r="N2428" s="575"/>
      <c r="O2428" s="576"/>
      <c r="P2428" s="576"/>
      <c r="Q2428" s="576"/>
      <c r="R2428" s="576"/>
      <c r="S2428" s="575"/>
      <c r="T2428" s="575"/>
      <c r="U2428" s="575"/>
      <c r="V2428" s="575"/>
      <c r="W2428" s="575"/>
      <c r="X2428" s="575"/>
      <c r="Y2428" s="577"/>
      <c r="Z2428" s="578"/>
      <c r="AA2428" s="579"/>
      <c r="AC2428" s="581"/>
      <c r="AD2428" s="581"/>
      <c r="AE2428" s="584"/>
      <c r="AF2428" s="584"/>
      <c r="AG2428" s="584"/>
      <c r="AH2428" s="584"/>
      <c r="AI2428" s="584"/>
      <c r="AJ2428" s="584"/>
      <c r="AK2428" s="584"/>
      <c r="AL2428" s="584"/>
      <c r="AM2428" s="584"/>
      <c r="AN2428" s="584"/>
      <c r="AO2428" s="584"/>
      <c r="AP2428" s="584"/>
      <c r="AQ2428" s="584"/>
      <c r="AR2428" s="584"/>
    </row>
    <row r="2429" ht="15.75" customHeight="1">
      <c r="A2429" s="570"/>
      <c r="B2429" s="7"/>
      <c r="C2429" s="585"/>
      <c r="D2429" s="572"/>
      <c r="E2429" s="575"/>
      <c r="F2429" s="575"/>
      <c r="G2429" s="579"/>
      <c r="H2429" s="586"/>
      <c r="I2429" s="573"/>
      <c r="J2429" s="574"/>
      <c r="K2429" s="574"/>
      <c r="L2429" s="574"/>
      <c r="M2429" s="575"/>
      <c r="N2429" s="575"/>
      <c r="O2429" s="576"/>
      <c r="P2429" s="576"/>
      <c r="Q2429" s="576"/>
      <c r="R2429" s="576"/>
      <c r="S2429" s="575"/>
      <c r="T2429" s="575"/>
      <c r="U2429" s="575"/>
      <c r="V2429" s="575"/>
      <c r="W2429" s="575"/>
      <c r="X2429" s="575"/>
      <c r="Y2429" s="577"/>
      <c r="Z2429" s="578"/>
      <c r="AA2429" s="579"/>
      <c r="AC2429" s="581"/>
      <c r="AD2429" s="581"/>
      <c r="AE2429" s="584"/>
      <c r="AF2429" s="584"/>
      <c r="AG2429" s="584"/>
      <c r="AH2429" s="584"/>
      <c r="AI2429" s="584"/>
      <c r="AJ2429" s="584"/>
      <c r="AK2429" s="584"/>
      <c r="AL2429" s="584"/>
      <c r="AM2429" s="584"/>
      <c r="AN2429" s="584"/>
      <c r="AO2429" s="584"/>
      <c r="AP2429" s="584"/>
      <c r="AQ2429" s="584"/>
      <c r="AR2429" s="584"/>
    </row>
    <row r="2430" ht="15.75" customHeight="1">
      <c r="A2430" s="570"/>
      <c r="B2430" s="7"/>
      <c r="C2430" s="585"/>
      <c r="D2430" s="572"/>
      <c r="E2430" s="575"/>
      <c r="F2430" s="575"/>
      <c r="G2430" s="579"/>
      <c r="H2430" s="586"/>
      <c r="I2430" s="573"/>
      <c r="J2430" s="574"/>
      <c r="K2430" s="574"/>
      <c r="L2430" s="574"/>
      <c r="M2430" s="575"/>
      <c r="N2430" s="575"/>
      <c r="O2430" s="576"/>
      <c r="P2430" s="576"/>
      <c r="Q2430" s="576"/>
      <c r="R2430" s="576"/>
      <c r="S2430" s="575"/>
      <c r="T2430" s="575"/>
      <c r="U2430" s="575"/>
      <c r="V2430" s="575"/>
      <c r="W2430" s="575"/>
      <c r="X2430" s="575"/>
      <c r="Y2430" s="577"/>
      <c r="Z2430" s="578"/>
      <c r="AA2430" s="579"/>
      <c r="AC2430" s="581"/>
      <c r="AD2430" s="581"/>
      <c r="AE2430" s="584"/>
      <c r="AF2430" s="584"/>
      <c r="AG2430" s="584"/>
      <c r="AH2430" s="584"/>
      <c r="AI2430" s="584"/>
      <c r="AJ2430" s="584"/>
      <c r="AK2430" s="584"/>
      <c r="AL2430" s="584"/>
      <c r="AM2430" s="584"/>
      <c r="AN2430" s="584"/>
      <c r="AO2430" s="584"/>
      <c r="AP2430" s="584"/>
      <c r="AQ2430" s="584"/>
      <c r="AR2430" s="584"/>
    </row>
    <row r="2431" ht="15.75" customHeight="1">
      <c r="A2431" s="570"/>
      <c r="B2431" s="7"/>
      <c r="C2431" s="585"/>
      <c r="D2431" s="572"/>
      <c r="E2431" s="575"/>
      <c r="F2431" s="575"/>
      <c r="G2431" s="579"/>
      <c r="H2431" s="586"/>
      <c r="I2431" s="573"/>
      <c r="J2431" s="574"/>
      <c r="K2431" s="574"/>
      <c r="L2431" s="574"/>
      <c r="M2431" s="575"/>
      <c r="N2431" s="575"/>
      <c r="O2431" s="576"/>
      <c r="P2431" s="576"/>
      <c r="Q2431" s="576"/>
      <c r="R2431" s="576"/>
      <c r="S2431" s="575"/>
      <c r="T2431" s="575"/>
      <c r="U2431" s="575"/>
      <c r="V2431" s="575"/>
      <c r="W2431" s="575"/>
      <c r="X2431" s="575"/>
      <c r="Y2431" s="577"/>
      <c r="Z2431" s="578"/>
      <c r="AA2431" s="579"/>
      <c r="AC2431" s="581"/>
      <c r="AD2431" s="581"/>
      <c r="AE2431" s="584"/>
      <c r="AF2431" s="584"/>
      <c r="AG2431" s="584"/>
      <c r="AH2431" s="584"/>
      <c r="AI2431" s="584"/>
      <c r="AJ2431" s="584"/>
      <c r="AK2431" s="584"/>
      <c r="AL2431" s="584"/>
      <c r="AM2431" s="584"/>
      <c r="AN2431" s="584"/>
      <c r="AO2431" s="584"/>
      <c r="AP2431" s="584"/>
      <c r="AQ2431" s="584"/>
      <c r="AR2431" s="584"/>
    </row>
    <row r="2432" ht="15.75" customHeight="1">
      <c r="A2432" s="570"/>
      <c r="B2432" s="7"/>
      <c r="C2432" s="585"/>
      <c r="D2432" s="572"/>
      <c r="E2432" s="575"/>
      <c r="F2432" s="575"/>
      <c r="G2432" s="579"/>
      <c r="H2432" s="586"/>
      <c r="I2432" s="573"/>
      <c r="J2432" s="574"/>
      <c r="K2432" s="574"/>
      <c r="L2432" s="574"/>
      <c r="M2432" s="575"/>
      <c r="N2432" s="575"/>
      <c r="O2432" s="576"/>
      <c r="P2432" s="576"/>
      <c r="Q2432" s="576"/>
      <c r="R2432" s="576"/>
      <c r="S2432" s="575"/>
      <c r="T2432" s="575"/>
      <c r="U2432" s="575"/>
      <c r="V2432" s="575"/>
      <c r="W2432" s="575"/>
      <c r="X2432" s="575"/>
      <c r="Y2432" s="577"/>
      <c r="Z2432" s="578"/>
      <c r="AA2432" s="579"/>
      <c r="AC2432" s="581"/>
      <c r="AD2432" s="581"/>
      <c r="AE2432" s="584"/>
      <c r="AF2432" s="584"/>
      <c r="AG2432" s="584"/>
      <c r="AH2432" s="584"/>
      <c r="AI2432" s="584"/>
      <c r="AJ2432" s="584"/>
      <c r="AK2432" s="584"/>
      <c r="AL2432" s="584"/>
      <c r="AM2432" s="584"/>
      <c r="AN2432" s="584"/>
      <c r="AO2432" s="584"/>
      <c r="AP2432" s="584"/>
      <c r="AQ2432" s="584"/>
      <c r="AR2432" s="584"/>
    </row>
    <row r="2433" ht="15.75" customHeight="1">
      <c r="A2433" s="570"/>
      <c r="B2433" s="7"/>
      <c r="C2433" s="585"/>
      <c r="D2433" s="572"/>
      <c r="E2433" s="575"/>
      <c r="F2433" s="575"/>
      <c r="G2433" s="579"/>
      <c r="H2433" s="586"/>
      <c r="I2433" s="573"/>
      <c r="J2433" s="574"/>
      <c r="K2433" s="574"/>
      <c r="L2433" s="574"/>
      <c r="M2433" s="575"/>
      <c r="N2433" s="575"/>
      <c r="O2433" s="576"/>
      <c r="P2433" s="576"/>
      <c r="Q2433" s="576"/>
      <c r="R2433" s="576"/>
      <c r="S2433" s="575"/>
      <c r="T2433" s="575"/>
      <c r="U2433" s="575"/>
      <c r="V2433" s="575"/>
      <c r="W2433" s="575"/>
      <c r="X2433" s="575"/>
      <c r="Y2433" s="577"/>
      <c r="Z2433" s="578"/>
      <c r="AA2433" s="579"/>
      <c r="AC2433" s="581"/>
      <c r="AD2433" s="581"/>
      <c r="AE2433" s="584"/>
      <c r="AF2433" s="584"/>
      <c r="AG2433" s="584"/>
      <c r="AH2433" s="584"/>
      <c r="AI2433" s="584"/>
      <c r="AJ2433" s="584"/>
      <c r="AK2433" s="584"/>
      <c r="AL2433" s="584"/>
      <c r="AM2433" s="584"/>
      <c r="AN2433" s="584"/>
      <c r="AO2433" s="584"/>
      <c r="AP2433" s="584"/>
      <c r="AQ2433" s="584"/>
      <c r="AR2433" s="584"/>
    </row>
    <row r="2434" ht="15.75" customHeight="1">
      <c r="A2434" s="570"/>
      <c r="B2434" s="7"/>
      <c r="C2434" s="585"/>
      <c r="D2434" s="572"/>
      <c r="E2434" s="575"/>
      <c r="F2434" s="575"/>
      <c r="G2434" s="579"/>
      <c r="H2434" s="586"/>
      <c r="I2434" s="573"/>
      <c r="J2434" s="574"/>
      <c r="K2434" s="574"/>
      <c r="L2434" s="574"/>
      <c r="M2434" s="575"/>
      <c r="N2434" s="575"/>
      <c r="O2434" s="576"/>
      <c r="P2434" s="576"/>
      <c r="Q2434" s="576"/>
      <c r="R2434" s="576"/>
      <c r="S2434" s="575"/>
      <c r="T2434" s="575"/>
      <c r="U2434" s="575"/>
      <c r="V2434" s="575"/>
      <c r="W2434" s="575"/>
      <c r="X2434" s="575"/>
      <c r="Y2434" s="577"/>
      <c r="Z2434" s="578"/>
      <c r="AA2434" s="579"/>
      <c r="AC2434" s="581"/>
      <c r="AD2434" s="581"/>
      <c r="AE2434" s="584"/>
      <c r="AF2434" s="584"/>
      <c r="AG2434" s="584"/>
      <c r="AH2434" s="584"/>
      <c r="AI2434" s="584"/>
      <c r="AJ2434" s="584"/>
      <c r="AK2434" s="584"/>
      <c r="AL2434" s="584"/>
      <c r="AM2434" s="584"/>
      <c r="AN2434" s="584"/>
      <c r="AO2434" s="584"/>
      <c r="AP2434" s="584"/>
      <c r="AQ2434" s="584"/>
      <c r="AR2434" s="584"/>
    </row>
    <row r="2435" ht="15.75" customHeight="1">
      <c r="A2435" s="570"/>
      <c r="B2435" s="7"/>
      <c r="C2435" s="585"/>
      <c r="D2435" s="572"/>
      <c r="E2435" s="575"/>
      <c r="F2435" s="575"/>
      <c r="G2435" s="579"/>
      <c r="H2435" s="586"/>
      <c r="I2435" s="573"/>
      <c r="J2435" s="574"/>
      <c r="K2435" s="574"/>
      <c r="L2435" s="574"/>
      <c r="M2435" s="575"/>
      <c r="N2435" s="575"/>
      <c r="O2435" s="576"/>
      <c r="P2435" s="576"/>
      <c r="Q2435" s="576"/>
      <c r="R2435" s="576"/>
      <c r="S2435" s="575"/>
      <c r="T2435" s="575"/>
      <c r="U2435" s="575"/>
      <c r="V2435" s="575"/>
      <c r="W2435" s="575"/>
      <c r="X2435" s="575"/>
      <c r="Y2435" s="577"/>
      <c r="Z2435" s="578"/>
      <c r="AA2435" s="579"/>
      <c r="AC2435" s="581"/>
      <c r="AD2435" s="581"/>
      <c r="AE2435" s="584"/>
      <c r="AF2435" s="584"/>
      <c r="AG2435" s="584"/>
      <c r="AH2435" s="584"/>
      <c r="AI2435" s="584"/>
      <c r="AJ2435" s="584"/>
      <c r="AK2435" s="584"/>
      <c r="AL2435" s="584"/>
      <c r="AM2435" s="584"/>
      <c r="AN2435" s="584"/>
      <c r="AO2435" s="584"/>
      <c r="AP2435" s="584"/>
      <c r="AQ2435" s="584"/>
      <c r="AR2435" s="584"/>
    </row>
    <row r="2436" ht="15.75" customHeight="1">
      <c r="A2436" s="570"/>
      <c r="B2436" s="7"/>
      <c r="C2436" s="585"/>
      <c r="D2436" s="572"/>
      <c r="E2436" s="575"/>
      <c r="F2436" s="575"/>
      <c r="G2436" s="579"/>
      <c r="H2436" s="586"/>
      <c r="I2436" s="573"/>
      <c r="J2436" s="574"/>
      <c r="K2436" s="574"/>
      <c r="L2436" s="574"/>
      <c r="M2436" s="575"/>
      <c r="N2436" s="575"/>
      <c r="O2436" s="576"/>
      <c r="P2436" s="576"/>
      <c r="Q2436" s="576"/>
      <c r="R2436" s="576"/>
      <c r="S2436" s="575"/>
      <c r="T2436" s="575"/>
      <c r="U2436" s="575"/>
      <c r="V2436" s="575"/>
      <c r="W2436" s="575"/>
      <c r="X2436" s="575"/>
      <c r="Y2436" s="577"/>
      <c r="Z2436" s="578"/>
      <c r="AA2436" s="579"/>
      <c r="AC2436" s="581"/>
      <c r="AD2436" s="581"/>
      <c r="AE2436" s="584"/>
      <c r="AF2436" s="584"/>
      <c r="AG2436" s="584"/>
      <c r="AH2436" s="584"/>
      <c r="AI2436" s="584"/>
      <c r="AJ2436" s="584"/>
      <c r="AK2436" s="584"/>
      <c r="AL2436" s="584"/>
      <c r="AM2436" s="584"/>
      <c r="AN2436" s="584"/>
      <c r="AO2436" s="584"/>
      <c r="AP2436" s="584"/>
      <c r="AQ2436" s="584"/>
      <c r="AR2436" s="584"/>
    </row>
    <row r="2437" ht="15.75" customHeight="1">
      <c r="A2437" s="570"/>
      <c r="B2437" s="7"/>
      <c r="C2437" s="585"/>
      <c r="D2437" s="572"/>
      <c r="E2437" s="575"/>
      <c r="F2437" s="575"/>
      <c r="G2437" s="579"/>
      <c r="H2437" s="586"/>
      <c r="I2437" s="573"/>
      <c r="J2437" s="574"/>
      <c r="K2437" s="574"/>
      <c r="L2437" s="574"/>
      <c r="M2437" s="575"/>
      <c r="N2437" s="575"/>
      <c r="O2437" s="576"/>
      <c r="P2437" s="576"/>
      <c r="Q2437" s="576"/>
      <c r="R2437" s="576"/>
      <c r="S2437" s="575"/>
      <c r="T2437" s="575"/>
      <c r="U2437" s="575"/>
      <c r="V2437" s="575"/>
      <c r="W2437" s="575"/>
      <c r="X2437" s="575"/>
      <c r="Y2437" s="577"/>
      <c r="Z2437" s="578"/>
      <c r="AA2437" s="579"/>
      <c r="AC2437" s="581"/>
      <c r="AD2437" s="581"/>
      <c r="AE2437" s="584"/>
      <c r="AF2437" s="584"/>
      <c r="AG2437" s="584"/>
      <c r="AH2437" s="584"/>
      <c r="AI2437" s="584"/>
      <c r="AJ2437" s="584"/>
      <c r="AK2437" s="584"/>
      <c r="AL2437" s="584"/>
      <c r="AM2437" s="584"/>
      <c r="AN2437" s="584"/>
      <c r="AO2437" s="584"/>
      <c r="AP2437" s="584"/>
      <c r="AQ2437" s="584"/>
      <c r="AR2437" s="584"/>
    </row>
    <row r="2438" ht="15.75" customHeight="1">
      <c r="A2438" s="570"/>
      <c r="B2438" s="7"/>
      <c r="C2438" s="585"/>
      <c r="D2438" s="572"/>
      <c r="E2438" s="575"/>
      <c r="F2438" s="575"/>
      <c r="G2438" s="579"/>
      <c r="H2438" s="586"/>
      <c r="I2438" s="573"/>
      <c r="J2438" s="574"/>
      <c r="K2438" s="574"/>
      <c r="L2438" s="574"/>
      <c r="M2438" s="575"/>
      <c r="N2438" s="575"/>
      <c r="O2438" s="576"/>
      <c r="P2438" s="576"/>
      <c r="Q2438" s="576"/>
      <c r="R2438" s="576"/>
      <c r="S2438" s="575"/>
      <c r="T2438" s="575"/>
      <c r="U2438" s="575"/>
      <c r="V2438" s="575"/>
      <c r="W2438" s="575"/>
      <c r="X2438" s="575"/>
      <c r="Y2438" s="577"/>
      <c r="Z2438" s="578"/>
      <c r="AA2438" s="579"/>
      <c r="AC2438" s="581"/>
      <c r="AD2438" s="581"/>
      <c r="AE2438" s="584"/>
      <c r="AF2438" s="584"/>
      <c r="AG2438" s="584"/>
      <c r="AH2438" s="584"/>
      <c r="AI2438" s="584"/>
      <c r="AJ2438" s="584"/>
      <c r="AK2438" s="584"/>
      <c r="AL2438" s="584"/>
      <c r="AM2438" s="584"/>
      <c r="AN2438" s="584"/>
      <c r="AO2438" s="584"/>
      <c r="AP2438" s="584"/>
      <c r="AQ2438" s="584"/>
      <c r="AR2438" s="584"/>
    </row>
    <row r="2439" ht="15.75" customHeight="1">
      <c r="A2439" s="570"/>
      <c r="B2439" s="7"/>
      <c r="C2439" s="585"/>
      <c r="D2439" s="572"/>
      <c r="E2439" s="575"/>
      <c r="F2439" s="575"/>
      <c r="G2439" s="579"/>
      <c r="H2439" s="586"/>
      <c r="I2439" s="573"/>
      <c r="J2439" s="574"/>
      <c r="K2439" s="574"/>
      <c r="L2439" s="574"/>
      <c r="M2439" s="575"/>
      <c r="N2439" s="575"/>
      <c r="O2439" s="576"/>
      <c r="P2439" s="576"/>
      <c r="Q2439" s="576"/>
      <c r="R2439" s="576"/>
      <c r="S2439" s="575"/>
      <c r="T2439" s="575"/>
      <c r="U2439" s="575"/>
      <c r="V2439" s="575"/>
      <c r="W2439" s="575"/>
      <c r="X2439" s="575"/>
      <c r="Y2439" s="577"/>
      <c r="Z2439" s="578"/>
      <c r="AA2439" s="579"/>
      <c r="AC2439" s="581"/>
      <c r="AD2439" s="581"/>
      <c r="AE2439" s="584"/>
      <c r="AF2439" s="584"/>
      <c r="AG2439" s="584"/>
      <c r="AH2439" s="584"/>
      <c r="AI2439" s="584"/>
      <c r="AJ2439" s="584"/>
      <c r="AK2439" s="584"/>
      <c r="AL2439" s="584"/>
      <c r="AM2439" s="584"/>
      <c r="AN2439" s="584"/>
      <c r="AO2439" s="584"/>
      <c r="AP2439" s="584"/>
      <c r="AQ2439" s="584"/>
      <c r="AR2439" s="584"/>
    </row>
    <row r="2440" ht="15.75" customHeight="1">
      <c r="A2440" s="570"/>
      <c r="B2440" s="7"/>
      <c r="C2440" s="585"/>
      <c r="D2440" s="572"/>
      <c r="E2440" s="575"/>
      <c r="F2440" s="575"/>
      <c r="G2440" s="579"/>
      <c r="H2440" s="586"/>
      <c r="I2440" s="573"/>
      <c r="J2440" s="574"/>
      <c r="K2440" s="574"/>
      <c r="L2440" s="574"/>
      <c r="M2440" s="575"/>
      <c r="N2440" s="575"/>
      <c r="O2440" s="576"/>
      <c r="P2440" s="576"/>
      <c r="Q2440" s="576"/>
      <c r="R2440" s="576"/>
      <c r="S2440" s="575"/>
      <c r="T2440" s="575"/>
      <c r="U2440" s="575"/>
      <c r="V2440" s="575"/>
      <c r="W2440" s="575"/>
      <c r="X2440" s="575"/>
      <c r="Y2440" s="577"/>
      <c r="Z2440" s="578"/>
      <c r="AA2440" s="579"/>
      <c r="AC2440" s="581"/>
      <c r="AD2440" s="581"/>
      <c r="AE2440" s="584"/>
      <c r="AF2440" s="584"/>
      <c r="AG2440" s="584"/>
      <c r="AH2440" s="584"/>
      <c r="AI2440" s="584"/>
      <c r="AJ2440" s="584"/>
      <c r="AK2440" s="584"/>
      <c r="AL2440" s="584"/>
      <c r="AM2440" s="584"/>
      <c r="AN2440" s="584"/>
      <c r="AO2440" s="584"/>
      <c r="AP2440" s="584"/>
      <c r="AQ2440" s="584"/>
      <c r="AR2440" s="584"/>
    </row>
    <row r="2441" ht="15.75" customHeight="1">
      <c r="A2441" s="570"/>
      <c r="B2441" s="7"/>
      <c r="C2441" s="585"/>
      <c r="D2441" s="572"/>
      <c r="E2441" s="575"/>
      <c r="F2441" s="575"/>
      <c r="G2441" s="579"/>
      <c r="H2441" s="586"/>
      <c r="I2441" s="573"/>
      <c r="J2441" s="574"/>
      <c r="K2441" s="574"/>
      <c r="L2441" s="574"/>
      <c r="M2441" s="575"/>
      <c r="N2441" s="575"/>
      <c r="O2441" s="576"/>
      <c r="P2441" s="576"/>
      <c r="Q2441" s="576"/>
      <c r="R2441" s="576"/>
      <c r="S2441" s="575"/>
      <c r="T2441" s="575"/>
      <c r="U2441" s="575"/>
      <c r="V2441" s="575"/>
      <c r="W2441" s="575"/>
      <c r="X2441" s="575"/>
      <c r="Y2441" s="577"/>
      <c r="Z2441" s="578"/>
      <c r="AA2441" s="579"/>
      <c r="AC2441" s="581"/>
      <c r="AD2441" s="581"/>
      <c r="AE2441" s="584"/>
      <c r="AF2441" s="584"/>
      <c r="AG2441" s="584"/>
      <c r="AH2441" s="584"/>
      <c r="AI2441" s="584"/>
      <c r="AJ2441" s="584"/>
      <c r="AK2441" s="584"/>
      <c r="AL2441" s="584"/>
      <c r="AM2441" s="584"/>
      <c r="AN2441" s="584"/>
      <c r="AO2441" s="584"/>
      <c r="AP2441" s="584"/>
      <c r="AQ2441" s="584"/>
      <c r="AR2441" s="584"/>
    </row>
    <row r="2442" ht="15.75" customHeight="1">
      <c r="A2442" s="570"/>
      <c r="B2442" s="7"/>
      <c r="C2442" s="585"/>
      <c r="D2442" s="572"/>
      <c r="E2442" s="575"/>
      <c r="F2442" s="575"/>
      <c r="G2442" s="579"/>
      <c r="H2442" s="586"/>
      <c r="I2442" s="573"/>
      <c r="J2442" s="574"/>
      <c r="K2442" s="574"/>
      <c r="L2442" s="574"/>
      <c r="M2442" s="575"/>
      <c r="N2442" s="575"/>
      <c r="O2442" s="576"/>
      <c r="P2442" s="576"/>
      <c r="Q2442" s="576"/>
      <c r="R2442" s="576"/>
      <c r="S2442" s="575"/>
      <c r="T2442" s="575"/>
      <c r="U2442" s="575"/>
      <c r="V2442" s="575"/>
      <c r="W2442" s="575"/>
      <c r="X2442" s="575"/>
      <c r="Y2442" s="577"/>
      <c r="Z2442" s="578"/>
      <c r="AA2442" s="579"/>
      <c r="AC2442" s="581"/>
      <c r="AD2442" s="581"/>
      <c r="AE2442" s="584"/>
      <c r="AF2442" s="584"/>
      <c r="AG2442" s="584"/>
      <c r="AH2442" s="584"/>
      <c r="AI2442" s="584"/>
      <c r="AJ2442" s="584"/>
      <c r="AK2442" s="584"/>
      <c r="AL2442" s="584"/>
      <c r="AM2442" s="584"/>
      <c r="AN2442" s="584"/>
      <c r="AO2442" s="584"/>
      <c r="AP2442" s="584"/>
      <c r="AQ2442" s="584"/>
      <c r="AR2442" s="584"/>
    </row>
    <row r="2443" ht="15.75" customHeight="1">
      <c r="A2443" s="570"/>
      <c r="B2443" s="7"/>
      <c r="C2443" s="585"/>
      <c r="D2443" s="572"/>
      <c r="E2443" s="575"/>
      <c r="F2443" s="575"/>
      <c r="G2443" s="579"/>
      <c r="H2443" s="586"/>
      <c r="I2443" s="573"/>
      <c r="J2443" s="574"/>
      <c r="K2443" s="574"/>
      <c r="L2443" s="574"/>
      <c r="M2443" s="575"/>
      <c r="N2443" s="575"/>
      <c r="O2443" s="576"/>
      <c r="P2443" s="576"/>
      <c r="Q2443" s="576"/>
      <c r="R2443" s="576"/>
      <c r="S2443" s="575"/>
      <c r="T2443" s="575"/>
      <c r="U2443" s="575"/>
      <c r="V2443" s="575"/>
      <c r="W2443" s="575"/>
      <c r="X2443" s="575"/>
      <c r="Y2443" s="577"/>
      <c r="Z2443" s="578"/>
      <c r="AA2443" s="579"/>
      <c r="AC2443" s="581"/>
      <c r="AD2443" s="581"/>
      <c r="AE2443" s="584"/>
      <c r="AF2443" s="584"/>
      <c r="AG2443" s="584"/>
      <c r="AH2443" s="584"/>
      <c r="AI2443" s="584"/>
      <c r="AJ2443" s="584"/>
      <c r="AK2443" s="584"/>
      <c r="AL2443" s="584"/>
      <c r="AM2443" s="584"/>
      <c r="AN2443" s="584"/>
      <c r="AO2443" s="584"/>
      <c r="AP2443" s="584"/>
      <c r="AQ2443" s="584"/>
      <c r="AR2443" s="584"/>
    </row>
    <row r="2444" ht="15.75" customHeight="1">
      <c r="A2444" s="570"/>
      <c r="B2444" s="7"/>
      <c r="C2444" s="585"/>
      <c r="D2444" s="572"/>
      <c r="E2444" s="575"/>
      <c r="F2444" s="575"/>
      <c r="G2444" s="579"/>
      <c r="H2444" s="586"/>
      <c r="I2444" s="573"/>
      <c r="J2444" s="574"/>
      <c r="K2444" s="574"/>
      <c r="L2444" s="574"/>
      <c r="M2444" s="575"/>
      <c r="N2444" s="575"/>
      <c r="O2444" s="576"/>
      <c r="P2444" s="576"/>
      <c r="Q2444" s="576"/>
      <c r="R2444" s="576"/>
      <c r="S2444" s="575"/>
      <c r="T2444" s="575"/>
      <c r="U2444" s="575"/>
      <c r="V2444" s="575"/>
      <c r="W2444" s="575"/>
      <c r="X2444" s="575"/>
      <c r="Y2444" s="577"/>
      <c r="Z2444" s="578"/>
      <c r="AA2444" s="579"/>
      <c r="AC2444" s="581"/>
      <c r="AD2444" s="581"/>
      <c r="AE2444" s="584"/>
      <c r="AF2444" s="584"/>
      <c r="AG2444" s="584"/>
      <c r="AH2444" s="584"/>
      <c r="AI2444" s="584"/>
      <c r="AJ2444" s="584"/>
      <c r="AK2444" s="584"/>
      <c r="AL2444" s="584"/>
      <c r="AM2444" s="584"/>
      <c r="AN2444" s="584"/>
      <c r="AO2444" s="584"/>
      <c r="AP2444" s="584"/>
      <c r="AQ2444" s="584"/>
      <c r="AR2444" s="584"/>
    </row>
    <row r="2445" ht="15.75" customHeight="1">
      <c r="A2445" s="570"/>
      <c r="B2445" s="7"/>
      <c r="C2445" s="585"/>
      <c r="D2445" s="572"/>
      <c r="E2445" s="575"/>
      <c r="F2445" s="575"/>
      <c r="G2445" s="579"/>
      <c r="H2445" s="586"/>
      <c r="I2445" s="573"/>
      <c r="J2445" s="574"/>
      <c r="K2445" s="574"/>
      <c r="L2445" s="574"/>
      <c r="M2445" s="575"/>
      <c r="N2445" s="575"/>
      <c r="O2445" s="576"/>
      <c r="P2445" s="576"/>
      <c r="Q2445" s="576"/>
      <c r="R2445" s="576"/>
      <c r="S2445" s="575"/>
      <c r="T2445" s="575"/>
      <c r="U2445" s="575"/>
      <c r="V2445" s="575"/>
      <c r="W2445" s="575"/>
      <c r="X2445" s="575"/>
      <c r="Y2445" s="577"/>
      <c r="Z2445" s="578"/>
      <c r="AA2445" s="579"/>
      <c r="AC2445" s="581"/>
      <c r="AD2445" s="581"/>
      <c r="AE2445" s="584"/>
      <c r="AF2445" s="584"/>
      <c r="AG2445" s="584"/>
      <c r="AH2445" s="584"/>
      <c r="AI2445" s="584"/>
      <c r="AJ2445" s="584"/>
      <c r="AK2445" s="584"/>
      <c r="AL2445" s="584"/>
      <c r="AM2445" s="584"/>
      <c r="AN2445" s="584"/>
      <c r="AO2445" s="584"/>
      <c r="AP2445" s="584"/>
      <c r="AQ2445" s="584"/>
      <c r="AR2445" s="584"/>
    </row>
    <row r="2446" ht="15.75" customHeight="1">
      <c r="A2446" s="570"/>
      <c r="B2446" s="7"/>
      <c r="C2446" s="585"/>
      <c r="D2446" s="572"/>
      <c r="E2446" s="575"/>
      <c r="F2446" s="575"/>
      <c r="G2446" s="579"/>
      <c r="H2446" s="586"/>
      <c r="I2446" s="573"/>
      <c r="J2446" s="574"/>
      <c r="K2446" s="574"/>
      <c r="L2446" s="574"/>
      <c r="M2446" s="575"/>
      <c r="N2446" s="575"/>
      <c r="O2446" s="576"/>
      <c r="P2446" s="576"/>
      <c r="Q2446" s="576"/>
      <c r="R2446" s="576"/>
      <c r="S2446" s="575"/>
      <c r="T2446" s="575"/>
      <c r="U2446" s="575"/>
      <c r="V2446" s="575"/>
      <c r="W2446" s="575"/>
      <c r="X2446" s="575"/>
      <c r="Y2446" s="577"/>
      <c r="Z2446" s="578"/>
      <c r="AA2446" s="579"/>
      <c r="AC2446" s="581"/>
      <c r="AD2446" s="581"/>
      <c r="AE2446" s="584"/>
      <c r="AF2446" s="584"/>
      <c r="AG2446" s="584"/>
      <c r="AH2446" s="584"/>
      <c r="AI2446" s="584"/>
      <c r="AJ2446" s="584"/>
      <c r="AK2446" s="584"/>
      <c r="AL2446" s="584"/>
      <c r="AM2446" s="584"/>
      <c r="AN2446" s="584"/>
      <c r="AO2446" s="584"/>
      <c r="AP2446" s="584"/>
      <c r="AQ2446" s="584"/>
      <c r="AR2446" s="584"/>
    </row>
    <row r="2447" ht="15.75" customHeight="1">
      <c r="A2447" s="570"/>
      <c r="B2447" s="7"/>
      <c r="C2447" s="585"/>
      <c r="D2447" s="572"/>
      <c r="E2447" s="575"/>
      <c r="F2447" s="575"/>
      <c r="G2447" s="579"/>
      <c r="H2447" s="586"/>
      <c r="I2447" s="573"/>
      <c r="J2447" s="574"/>
      <c r="K2447" s="574"/>
      <c r="L2447" s="574"/>
      <c r="M2447" s="575"/>
      <c r="N2447" s="575"/>
      <c r="O2447" s="576"/>
      <c r="P2447" s="576"/>
      <c r="Q2447" s="576"/>
      <c r="R2447" s="576"/>
      <c r="S2447" s="575"/>
      <c r="T2447" s="575"/>
      <c r="U2447" s="575"/>
      <c r="V2447" s="575"/>
      <c r="W2447" s="575"/>
      <c r="X2447" s="575"/>
      <c r="Y2447" s="577"/>
      <c r="Z2447" s="578"/>
      <c r="AA2447" s="579"/>
      <c r="AC2447" s="581"/>
      <c r="AD2447" s="581"/>
      <c r="AE2447" s="584"/>
      <c r="AF2447" s="584"/>
      <c r="AG2447" s="584"/>
      <c r="AH2447" s="584"/>
      <c r="AI2447" s="584"/>
      <c r="AJ2447" s="584"/>
      <c r="AK2447" s="584"/>
      <c r="AL2447" s="584"/>
      <c r="AM2447" s="584"/>
      <c r="AN2447" s="584"/>
      <c r="AO2447" s="584"/>
      <c r="AP2447" s="584"/>
      <c r="AQ2447" s="584"/>
      <c r="AR2447" s="584"/>
    </row>
    <row r="2448" ht="15.75" customHeight="1">
      <c r="A2448" s="570"/>
      <c r="B2448" s="7"/>
      <c r="C2448" s="585"/>
      <c r="D2448" s="572"/>
      <c r="E2448" s="575"/>
      <c r="F2448" s="575"/>
      <c r="G2448" s="579"/>
      <c r="H2448" s="586"/>
      <c r="I2448" s="573"/>
      <c r="J2448" s="574"/>
      <c r="K2448" s="574"/>
      <c r="L2448" s="574"/>
      <c r="M2448" s="575"/>
      <c r="N2448" s="575"/>
      <c r="O2448" s="576"/>
      <c r="P2448" s="576"/>
      <c r="Q2448" s="576"/>
      <c r="R2448" s="576"/>
      <c r="S2448" s="575"/>
      <c r="T2448" s="575"/>
      <c r="U2448" s="575"/>
      <c r="V2448" s="575"/>
      <c r="W2448" s="575"/>
      <c r="X2448" s="575"/>
      <c r="Y2448" s="577"/>
      <c r="Z2448" s="578"/>
      <c r="AA2448" s="579"/>
      <c r="AC2448" s="581"/>
      <c r="AD2448" s="581"/>
      <c r="AE2448" s="584"/>
      <c r="AF2448" s="584"/>
      <c r="AG2448" s="584"/>
      <c r="AH2448" s="584"/>
      <c r="AI2448" s="584"/>
      <c r="AJ2448" s="584"/>
      <c r="AK2448" s="584"/>
      <c r="AL2448" s="584"/>
      <c r="AM2448" s="584"/>
      <c r="AN2448" s="584"/>
      <c r="AO2448" s="584"/>
      <c r="AP2448" s="584"/>
      <c r="AQ2448" s="584"/>
      <c r="AR2448" s="584"/>
    </row>
    <row r="2449" ht="15.75" customHeight="1">
      <c r="A2449" s="570"/>
      <c r="B2449" s="7"/>
      <c r="C2449" s="585"/>
      <c r="D2449" s="572"/>
      <c r="E2449" s="575"/>
      <c r="F2449" s="575"/>
      <c r="G2449" s="579"/>
      <c r="H2449" s="586"/>
      <c r="I2449" s="573"/>
      <c r="J2449" s="574"/>
      <c r="K2449" s="574"/>
      <c r="L2449" s="574"/>
      <c r="M2449" s="575"/>
      <c r="N2449" s="575"/>
      <c r="O2449" s="576"/>
      <c r="P2449" s="576"/>
      <c r="Q2449" s="576"/>
      <c r="R2449" s="576"/>
      <c r="S2449" s="575"/>
      <c r="T2449" s="575"/>
      <c r="U2449" s="575"/>
      <c r="V2449" s="575"/>
      <c r="W2449" s="575"/>
      <c r="X2449" s="575"/>
      <c r="Y2449" s="577"/>
      <c r="Z2449" s="578"/>
      <c r="AA2449" s="579"/>
      <c r="AC2449" s="581"/>
      <c r="AD2449" s="581"/>
      <c r="AE2449" s="584"/>
      <c r="AF2449" s="584"/>
      <c r="AG2449" s="584"/>
      <c r="AH2449" s="584"/>
      <c r="AI2449" s="584"/>
      <c r="AJ2449" s="584"/>
      <c r="AK2449" s="584"/>
      <c r="AL2449" s="584"/>
      <c r="AM2449" s="584"/>
      <c r="AN2449" s="584"/>
      <c r="AO2449" s="584"/>
      <c r="AP2449" s="584"/>
      <c r="AQ2449" s="584"/>
      <c r="AR2449" s="584"/>
    </row>
    <row r="2450" ht="15.75" customHeight="1">
      <c r="A2450" s="570"/>
      <c r="B2450" s="7"/>
      <c r="C2450" s="585"/>
      <c r="D2450" s="572"/>
      <c r="E2450" s="575"/>
      <c r="F2450" s="575"/>
      <c r="G2450" s="579"/>
      <c r="H2450" s="586"/>
      <c r="I2450" s="573"/>
      <c r="J2450" s="574"/>
      <c r="K2450" s="574"/>
      <c r="L2450" s="574"/>
      <c r="M2450" s="575"/>
      <c r="N2450" s="575"/>
      <c r="O2450" s="576"/>
      <c r="P2450" s="576"/>
      <c r="Q2450" s="576"/>
      <c r="R2450" s="576"/>
      <c r="S2450" s="575"/>
      <c r="T2450" s="575"/>
      <c r="U2450" s="575"/>
      <c r="V2450" s="575"/>
      <c r="W2450" s="575"/>
      <c r="X2450" s="575"/>
      <c r="Y2450" s="577"/>
      <c r="Z2450" s="578"/>
      <c r="AA2450" s="579"/>
      <c r="AC2450" s="581"/>
      <c r="AD2450" s="581"/>
      <c r="AE2450" s="584"/>
      <c r="AF2450" s="584"/>
      <c r="AG2450" s="584"/>
      <c r="AH2450" s="584"/>
      <c r="AI2450" s="584"/>
      <c r="AJ2450" s="584"/>
      <c r="AK2450" s="584"/>
      <c r="AL2450" s="584"/>
      <c r="AM2450" s="584"/>
      <c r="AN2450" s="584"/>
      <c r="AO2450" s="584"/>
      <c r="AP2450" s="584"/>
      <c r="AQ2450" s="584"/>
      <c r="AR2450" s="584"/>
    </row>
    <row r="2451" ht="15.75" customHeight="1">
      <c r="A2451" s="570"/>
      <c r="B2451" s="7"/>
      <c r="C2451" s="585"/>
      <c r="D2451" s="572"/>
      <c r="E2451" s="575"/>
      <c r="F2451" s="575"/>
      <c r="G2451" s="579"/>
      <c r="H2451" s="586"/>
      <c r="I2451" s="573"/>
      <c r="J2451" s="574"/>
      <c r="K2451" s="574"/>
      <c r="L2451" s="574"/>
      <c r="M2451" s="575"/>
      <c r="N2451" s="575"/>
      <c r="O2451" s="576"/>
      <c r="P2451" s="576"/>
      <c r="Q2451" s="576"/>
      <c r="R2451" s="576"/>
      <c r="S2451" s="575"/>
      <c r="T2451" s="575"/>
      <c r="U2451" s="575"/>
      <c r="V2451" s="575"/>
      <c r="W2451" s="575"/>
      <c r="X2451" s="575"/>
      <c r="Y2451" s="577"/>
      <c r="Z2451" s="578"/>
      <c r="AA2451" s="579"/>
      <c r="AC2451" s="581"/>
      <c r="AD2451" s="581"/>
      <c r="AE2451" s="584"/>
      <c r="AF2451" s="584"/>
      <c r="AG2451" s="584"/>
      <c r="AH2451" s="584"/>
      <c r="AI2451" s="584"/>
      <c r="AJ2451" s="584"/>
      <c r="AK2451" s="584"/>
      <c r="AL2451" s="584"/>
      <c r="AM2451" s="584"/>
      <c r="AN2451" s="584"/>
      <c r="AO2451" s="584"/>
      <c r="AP2451" s="584"/>
      <c r="AQ2451" s="584"/>
      <c r="AR2451" s="584"/>
    </row>
    <row r="2452" ht="15.75" customHeight="1">
      <c r="A2452" s="570"/>
      <c r="B2452" s="7"/>
      <c r="C2452" s="585"/>
      <c r="D2452" s="572"/>
      <c r="E2452" s="575"/>
      <c r="F2452" s="575"/>
      <c r="G2452" s="579"/>
      <c r="H2452" s="586"/>
      <c r="I2452" s="573"/>
      <c r="J2452" s="574"/>
      <c r="K2452" s="574"/>
      <c r="L2452" s="574"/>
      <c r="M2452" s="575"/>
      <c r="N2452" s="575"/>
      <c r="O2452" s="576"/>
      <c r="P2452" s="576"/>
      <c r="Q2452" s="576"/>
      <c r="R2452" s="576"/>
      <c r="S2452" s="575"/>
      <c r="T2452" s="575"/>
      <c r="U2452" s="575"/>
      <c r="V2452" s="575"/>
      <c r="W2452" s="575"/>
      <c r="X2452" s="575"/>
      <c r="Y2452" s="577"/>
      <c r="Z2452" s="578"/>
      <c r="AA2452" s="579"/>
      <c r="AC2452" s="581"/>
      <c r="AD2452" s="581"/>
      <c r="AE2452" s="584"/>
      <c r="AF2452" s="584"/>
      <c r="AG2452" s="584"/>
      <c r="AH2452" s="584"/>
      <c r="AI2452" s="584"/>
      <c r="AJ2452" s="584"/>
      <c r="AK2452" s="584"/>
      <c r="AL2452" s="584"/>
      <c r="AM2452" s="584"/>
      <c r="AN2452" s="584"/>
      <c r="AO2452" s="584"/>
      <c r="AP2452" s="584"/>
      <c r="AQ2452" s="584"/>
      <c r="AR2452" s="584"/>
    </row>
    <row r="2453" ht="15.75" customHeight="1">
      <c r="A2453" s="570"/>
      <c r="B2453" s="7"/>
      <c r="C2453" s="585"/>
      <c r="D2453" s="572"/>
      <c r="E2453" s="575"/>
      <c r="F2453" s="575"/>
      <c r="G2453" s="579"/>
      <c r="H2453" s="586"/>
      <c r="I2453" s="573"/>
      <c r="J2453" s="574"/>
      <c r="K2453" s="574"/>
      <c r="L2453" s="574"/>
      <c r="M2453" s="575"/>
      <c r="N2453" s="575"/>
      <c r="O2453" s="576"/>
      <c r="P2453" s="576"/>
      <c r="Q2453" s="576"/>
      <c r="R2453" s="576"/>
      <c r="S2453" s="575"/>
      <c r="T2453" s="575"/>
      <c r="U2453" s="575"/>
      <c r="V2453" s="575"/>
      <c r="W2453" s="575"/>
      <c r="X2453" s="575"/>
      <c r="Y2453" s="577"/>
      <c r="Z2453" s="578"/>
      <c r="AA2453" s="579"/>
      <c r="AC2453" s="581"/>
      <c r="AD2453" s="581"/>
      <c r="AE2453" s="584"/>
      <c r="AF2453" s="584"/>
      <c r="AG2453" s="584"/>
      <c r="AH2453" s="584"/>
      <c r="AI2453" s="584"/>
      <c r="AJ2453" s="584"/>
      <c r="AK2453" s="584"/>
      <c r="AL2453" s="584"/>
      <c r="AM2453" s="584"/>
      <c r="AN2453" s="584"/>
      <c r="AO2453" s="584"/>
      <c r="AP2453" s="584"/>
      <c r="AQ2453" s="584"/>
      <c r="AR2453" s="584"/>
    </row>
    <row r="2454" ht="15.75" customHeight="1">
      <c r="A2454" s="570"/>
      <c r="B2454" s="7"/>
      <c r="C2454" s="585"/>
      <c r="D2454" s="572"/>
      <c r="E2454" s="575"/>
      <c r="F2454" s="575"/>
      <c r="G2454" s="579"/>
      <c r="H2454" s="586"/>
      <c r="I2454" s="573"/>
      <c r="J2454" s="574"/>
      <c r="K2454" s="574"/>
      <c r="L2454" s="574"/>
      <c r="M2454" s="575"/>
      <c r="N2454" s="575"/>
      <c r="O2454" s="576"/>
      <c r="P2454" s="576"/>
      <c r="Q2454" s="576"/>
      <c r="R2454" s="576"/>
      <c r="S2454" s="575"/>
      <c r="T2454" s="575"/>
      <c r="U2454" s="575"/>
      <c r="V2454" s="575"/>
      <c r="W2454" s="575"/>
      <c r="X2454" s="575"/>
      <c r="Y2454" s="577"/>
      <c r="Z2454" s="578"/>
      <c r="AA2454" s="579"/>
      <c r="AC2454" s="581"/>
      <c r="AD2454" s="581"/>
      <c r="AE2454" s="584"/>
      <c r="AF2454" s="584"/>
      <c r="AG2454" s="584"/>
      <c r="AH2454" s="584"/>
      <c r="AI2454" s="584"/>
      <c r="AJ2454" s="584"/>
      <c r="AK2454" s="584"/>
      <c r="AL2454" s="584"/>
      <c r="AM2454" s="584"/>
      <c r="AN2454" s="584"/>
      <c r="AO2454" s="584"/>
      <c r="AP2454" s="584"/>
      <c r="AQ2454" s="584"/>
      <c r="AR2454" s="584"/>
    </row>
    <row r="2455" ht="15.75" customHeight="1">
      <c r="A2455" s="570"/>
      <c r="B2455" s="7"/>
      <c r="C2455" s="585"/>
      <c r="D2455" s="572"/>
      <c r="E2455" s="575"/>
      <c r="F2455" s="575"/>
      <c r="G2455" s="579"/>
      <c r="H2455" s="586"/>
      <c r="I2455" s="573"/>
      <c r="J2455" s="574"/>
      <c r="K2455" s="574"/>
      <c r="L2455" s="574"/>
      <c r="M2455" s="575"/>
      <c r="N2455" s="575"/>
      <c r="O2455" s="576"/>
      <c r="P2455" s="576"/>
      <c r="Q2455" s="576"/>
      <c r="R2455" s="576"/>
      <c r="S2455" s="575"/>
      <c r="T2455" s="575"/>
      <c r="U2455" s="575"/>
      <c r="V2455" s="575"/>
      <c r="W2455" s="575"/>
      <c r="X2455" s="575"/>
      <c r="Y2455" s="577"/>
      <c r="Z2455" s="578"/>
      <c r="AA2455" s="579"/>
      <c r="AC2455" s="581"/>
      <c r="AD2455" s="581"/>
      <c r="AE2455" s="584"/>
      <c r="AF2455" s="584"/>
      <c r="AG2455" s="584"/>
      <c r="AH2455" s="584"/>
      <c r="AI2455" s="584"/>
      <c r="AJ2455" s="584"/>
      <c r="AK2455" s="584"/>
      <c r="AL2455" s="584"/>
      <c r="AM2455" s="584"/>
      <c r="AN2455" s="584"/>
      <c r="AO2455" s="584"/>
      <c r="AP2455" s="584"/>
      <c r="AQ2455" s="584"/>
      <c r="AR2455" s="584"/>
    </row>
    <row r="2456" ht="15.75" customHeight="1">
      <c r="A2456" s="570"/>
      <c r="B2456" s="7"/>
      <c r="C2456" s="585"/>
      <c r="D2456" s="572"/>
      <c r="E2456" s="575"/>
      <c r="F2456" s="575"/>
      <c r="G2456" s="579"/>
      <c r="H2456" s="586"/>
      <c r="I2456" s="573"/>
      <c r="J2456" s="574"/>
      <c r="K2456" s="574"/>
      <c r="L2456" s="574"/>
      <c r="M2456" s="575"/>
      <c r="N2456" s="575"/>
      <c r="O2456" s="576"/>
      <c r="P2456" s="576"/>
      <c r="Q2456" s="576"/>
      <c r="R2456" s="576"/>
      <c r="S2456" s="575"/>
      <c r="T2456" s="575"/>
      <c r="U2456" s="575"/>
      <c r="V2456" s="575"/>
      <c r="W2456" s="575"/>
      <c r="X2456" s="575"/>
      <c r="Y2456" s="577"/>
      <c r="Z2456" s="578"/>
      <c r="AA2456" s="579"/>
      <c r="AC2456" s="581"/>
      <c r="AD2456" s="581"/>
      <c r="AE2456" s="584"/>
      <c r="AF2456" s="584"/>
      <c r="AG2456" s="584"/>
      <c r="AH2456" s="584"/>
      <c r="AI2456" s="584"/>
      <c r="AJ2456" s="584"/>
      <c r="AK2456" s="584"/>
      <c r="AL2456" s="584"/>
      <c r="AM2456" s="584"/>
      <c r="AN2456" s="584"/>
      <c r="AO2456" s="584"/>
      <c r="AP2456" s="584"/>
      <c r="AQ2456" s="584"/>
      <c r="AR2456" s="584"/>
    </row>
    <row r="2457" ht="15.75" customHeight="1">
      <c r="A2457" s="570"/>
      <c r="B2457" s="7"/>
      <c r="C2457" s="585"/>
      <c r="D2457" s="572"/>
      <c r="E2457" s="575"/>
      <c r="F2457" s="575"/>
      <c r="G2457" s="579"/>
      <c r="H2457" s="586"/>
      <c r="I2457" s="573"/>
      <c r="J2457" s="574"/>
      <c r="K2457" s="574"/>
      <c r="L2457" s="574"/>
      <c r="M2457" s="575"/>
      <c r="N2457" s="575"/>
      <c r="O2457" s="576"/>
      <c r="P2457" s="576"/>
      <c r="Q2457" s="576"/>
      <c r="R2457" s="576"/>
      <c r="S2457" s="575"/>
      <c r="T2457" s="575"/>
      <c r="U2457" s="575"/>
      <c r="V2457" s="575"/>
      <c r="W2457" s="575"/>
      <c r="X2457" s="575"/>
      <c r="Y2457" s="577"/>
      <c r="Z2457" s="578"/>
      <c r="AA2457" s="579"/>
      <c r="AC2457" s="581"/>
      <c r="AD2457" s="581"/>
      <c r="AE2457" s="584"/>
      <c r="AF2457" s="584"/>
      <c r="AG2457" s="584"/>
      <c r="AH2457" s="584"/>
      <c r="AI2457" s="584"/>
      <c r="AJ2457" s="584"/>
      <c r="AK2457" s="584"/>
      <c r="AL2457" s="584"/>
      <c r="AM2457" s="584"/>
      <c r="AN2457" s="584"/>
      <c r="AO2457" s="584"/>
      <c r="AP2457" s="584"/>
      <c r="AQ2457" s="584"/>
      <c r="AR2457" s="584"/>
    </row>
    <row r="2458" ht="15.75" customHeight="1">
      <c r="A2458" s="570"/>
      <c r="B2458" s="7"/>
      <c r="C2458" s="585"/>
      <c r="D2458" s="572"/>
      <c r="E2458" s="575"/>
      <c r="F2458" s="575"/>
      <c r="G2458" s="579"/>
      <c r="H2458" s="586"/>
      <c r="I2458" s="573"/>
      <c r="J2458" s="574"/>
      <c r="K2458" s="574"/>
      <c r="L2458" s="574"/>
      <c r="M2458" s="575"/>
      <c r="N2458" s="575"/>
      <c r="O2458" s="576"/>
      <c r="P2458" s="576"/>
      <c r="Q2458" s="576"/>
      <c r="R2458" s="576"/>
      <c r="S2458" s="575"/>
      <c r="T2458" s="575"/>
      <c r="U2458" s="575"/>
      <c r="V2458" s="575"/>
      <c r="W2458" s="575"/>
      <c r="X2458" s="575"/>
      <c r="Y2458" s="577"/>
      <c r="Z2458" s="578"/>
      <c r="AA2458" s="579"/>
      <c r="AC2458" s="581"/>
      <c r="AD2458" s="581"/>
      <c r="AE2458" s="584"/>
      <c r="AF2458" s="584"/>
      <c r="AG2458" s="584"/>
      <c r="AH2458" s="584"/>
      <c r="AI2458" s="584"/>
      <c r="AJ2458" s="584"/>
      <c r="AK2458" s="584"/>
      <c r="AL2458" s="584"/>
      <c r="AM2458" s="584"/>
      <c r="AN2458" s="584"/>
      <c r="AO2458" s="584"/>
      <c r="AP2458" s="584"/>
      <c r="AQ2458" s="584"/>
      <c r="AR2458" s="584"/>
    </row>
    <row r="2459" ht="15.75" customHeight="1">
      <c r="A2459" s="570"/>
      <c r="B2459" s="7"/>
      <c r="C2459" s="585"/>
      <c r="D2459" s="572"/>
      <c r="E2459" s="575"/>
      <c r="F2459" s="575"/>
      <c r="G2459" s="579"/>
      <c r="H2459" s="586"/>
      <c r="I2459" s="573"/>
      <c r="J2459" s="574"/>
      <c r="K2459" s="574"/>
      <c r="L2459" s="574"/>
      <c r="M2459" s="575"/>
      <c r="N2459" s="575"/>
      <c r="O2459" s="576"/>
      <c r="P2459" s="576"/>
      <c r="Q2459" s="576"/>
      <c r="R2459" s="576"/>
      <c r="S2459" s="575"/>
      <c r="T2459" s="575"/>
      <c r="U2459" s="575"/>
      <c r="V2459" s="575"/>
      <c r="W2459" s="575"/>
      <c r="X2459" s="575"/>
      <c r="Y2459" s="577"/>
      <c r="Z2459" s="578"/>
      <c r="AA2459" s="579"/>
      <c r="AC2459" s="581"/>
      <c r="AD2459" s="581"/>
      <c r="AE2459" s="584"/>
      <c r="AF2459" s="584"/>
      <c r="AG2459" s="584"/>
      <c r="AH2459" s="584"/>
      <c r="AI2459" s="584"/>
      <c r="AJ2459" s="584"/>
      <c r="AK2459" s="584"/>
      <c r="AL2459" s="584"/>
      <c r="AM2459" s="584"/>
      <c r="AN2459" s="584"/>
      <c r="AO2459" s="584"/>
      <c r="AP2459" s="584"/>
      <c r="AQ2459" s="584"/>
      <c r="AR2459" s="584"/>
    </row>
    <row r="2460" ht="15.75" customHeight="1">
      <c r="A2460" s="570"/>
      <c r="B2460" s="7"/>
      <c r="C2460" s="585"/>
      <c r="D2460" s="572"/>
      <c r="E2460" s="575"/>
      <c r="F2460" s="575"/>
      <c r="G2460" s="579"/>
      <c r="H2460" s="586"/>
      <c r="I2460" s="573"/>
      <c r="J2460" s="574"/>
      <c r="K2460" s="574"/>
      <c r="L2460" s="574"/>
      <c r="M2460" s="575"/>
      <c r="N2460" s="575"/>
      <c r="O2460" s="576"/>
      <c r="P2460" s="576"/>
      <c r="Q2460" s="576"/>
      <c r="R2460" s="576"/>
      <c r="S2460" s="575"/>
      <c r="T2460" s="575"/>
      <c r="U2460" s="575"/>
      <c r="V2460" s="575"/>
      <c r="W2460" s="575"/>
      <c r="X2460" s="575"/>
      <c r="Y2460" s="577"/>
      <c r="Z2460" s="578"/>
      <c r="AA2460" s="579"/>
      <c r="AC2460" s="581"/>
      <c r="AD2460" s="581"/>
      <c r="AE2460" s="584"/>
      <c r="AF2460" s="584"/>
      <c r="AG2460" s="584"/>
      <c r="AH2460" s="584"/>
      <c r="AI2460" s="584"/>
      <c r="AJ2460" s="584"/>
      <c r="AK2460" s="584"/>
      <c r="AL2460" s="584"/>
      <c r="AM2460" s="584"/>
      <c r="AN2460" s="584"/>
      <c r="AO2460" s="584"/>
      <c r="AP2460" s="584"/>
      <c r="AQ2460" s="584"/>
      <c r="AR2460" s="584"/>
    </row>
    <row r="2461" ht="15.75" customHeight="1">
      <c r="A2461" s="570"/>
      <c r="B2461" s="7"/>
      <c r="C2461" s="585"/>
      <c r="D2461" s="572"/>
      <c r="E2461" s="575"/>
      <c r="F2461" s="575"/>
      <c r="G2461" s="579"/>
      <c r="H2461" s="586"/>
      <c r="I2461" s="573"/>
      <c r="J2461" s="574"/>
      <c r="K2461" s="574"/>
      <c r="L2461" s="574"/>
      <c r="M2461" s="575"/>
      <c r="N2461" s="575"/>
      <c r="O2461" s="576"/>
      <c r="P2461" s="576"/>
      <c r="Q2461" s="576"/>
      <c r="R2461" s="576"/>
      <c r="S2461" s="575"/>
      <c r="T2461" s="575"/>
      <c r="U2461" s="575"/>
      <c r="V2461" s="575"/>
      <c r="W2461" s="575"/>
      <c r="X2461" s="575"/>
      <c r="Y2461" s="577"/>
      <c r="Z2461" s="578"/>
      <c r="AA2461" s="579"/>
      <c r="AC2461" s="581"/>
      <c r="AD2461" s="581"/>
      <c r="AE2461" s="584"/>
      <c r="AF2461" s="584"/>
      <c r="AG2461" s="584"/>
      <c r="AH2461" s="584"/>
      <c r="AI2461" s="584"/>
      <c r="AJ2461" s="584"/>
      <c r="AK2461" s="584"/>
      <c r="AL2461" s="584"/>
      <c r="AM2461" s="584"/>
      <c r="AN2461" s="584"/>
      <c r="AO2461" s="584"/>
      <c r="AP2461" s="584"/>
      <c r="AQ2461" s="584"/>
      <c r="AR2461" s="584"/>
    </row>
    <row r="2462" ht="15.75" customHeight="1">
      <c r="A2462" s="570"/>
      <c r="B2462" s="7"/>
      <c r="C2462" s="585"/>
      <c r="D2462" s="572"/>
      <c r="E2462" s="575"/>
      <c r="F2462" s="575"/>
      <c r="G2462" s="579"/>
      <c r="H2462" s="586"/>
      <c r="I2462" s="573"/>
      <c r="J2462" s="574"/>
      <c r="K2462" s="574"/>
      <c r="L2462" s="574"/>
      <c r="M2462" s="575"/>
      <c r="N2462" s="575"/>
      <c r="O2462" s="576"/>
      <c r="P2462" s="576"/>
      <c r="Q2462" s="576"/>
      <c r="R2462" s="576"/>
      <c r="S2462" s="575"/>
      <c r="T2462" s="575"/>
      <c r="U2462" s="575"/>
      <c r="V2462" s="575"/>
      <c r="W2462" s="575"/>
      <c r="X2462" s="575"/>
      <c r="Y2462" s="577"/>
      <c r="Z2462" s="578"/>
      <c r="AA2462" s="579"/>
      <c r="AC2462" s="581"/>
      <c r="AD2462" s="581"/>
      <c r="AE2462" s="584"/>
      <c r="AF2462" s="584"/>
      <c r="AG2462" s="584"/>
      <c r="AH2462" s="584"/>
      <c r="AI2462" s="584"/>
      <c r="AJ2462" s="584"/>
      <c r="AK2462" s="584"/>
      <c r="AL2462" s="584"/>
      <c r="AM2462" s="584"/>
      <c r="AN2462" s="584"/>
      <c r="AO2462" s="584"/>
      <c r="AP2462" s="584"/>
      <c r="AQ2462" s="584"/>
      <c r="AR2462" s="584"/>
    </row>
    <row r="2463" ht="15.75" customHeight="1">
      <c r="A2463" s="570"/>
      <c r="B2463" s="7"/>
      <c r="C2463" s="585"/>
      <c r="D2463" s="572"/>
      <c r="E2463" s="575"/>
      <c r="F2463" s="575"/>
      <c r="G2463" s="579"/>
      <c r="H2463" s="586"/>
      <c r="I2463" s="573"/>
      <c r="J2463" s="574"/>
      <c r="K2463" s="574"/>
      <c r="L2463" s="574"/>
      <c r="M2463" s="575"/>
      <c r="N2463" s="575"/>
      <c r="O2463" s="576"/>
      <c r="P2463" s="576"/>
      <c r="Q2463" s="576"/>
      <c r="R2463" s="576"/>
      <c r="S2463" s="575"/>
      <c r="T2463" s="575"/>
      <c r="U2463" s="575"/>
      <c r="V2463" s="575"/>
      <c r="W2463" s="575"/>
      <c r="X2463" s="575"/>
      <c r="Y2463" s="577"/>
      <c r="Z2463" s="578"/>
      <c r="AA2463" s="579"/>
      <c r="AC2463" s="581"/>
      <c r="AD2463" s="581"/>
      <c r="AE2463" s="584"/>
      <c r="AF2463" s="584"/>
      <c r="AG2463" s="584"/>
      <c r="AH2463" s="584"/>
      <c r="AI2463" s="584"/>
      <c r="AJ2463" s="584"/>
      <c r="AK2463" s="584"/>
      <c r="AL2463" s="584"/>
      <c r="AM2463" s="584"/>
      <c r="AN2463" s="584"/>
      <c r="AO2463" s="584"/>
      <c r="AP2463" s="584"/>
      <c r="AQ2463" s="584"/>
      <c r="AR2463" s="584"/>
    </row>
    <row r="2464" ht="15.75" customHeight="1">
      <c r="A2464" s="570"/>
      <c r="B2464" s="7"/>
      <c r="C2464" s="585"/>
      <c r="D2464" s="572"/>
      <c r="E2464" s="575"/>
      <c r="F2464" s="575"/>
      <c r="G2464" s="579"/>
      <c r="H2464" s="586"/>
      <c r="I2464" s="573"/>
      <c r="J2464" s="574"/>
      <c r="K2464" s="574"/>
      <c r="L2464" s="574"/>
      <c r="M2464" s="575"/>
      <c r="N2464" s="575"/>
      <c r="O2464" s="576"/>
      <c r="P2464" s="576"/>
      <c r="Q2464" s="576"/>
      <c r="R2464" s="576"/>
      <c r="S2464" s="575"/>
      <c r="T2464" s="575"/>
      <c r="U2464" s="575"/>
      <c r="V2464" s="575"/>
      <c r="W2464" s="575"/>
      <c r="X2464" s="575"/>
      <c r="Y2464" s="577"/>
      <c r="Z2464" s="578"/>
      <c r="AA2464" s="579"/>
      <c r="AC2464" s="581"/>
      <c r="AD2464" s="581"/>
      <c r="AE2464" s="584"/>
      <c r="AF2464" s="584"/>
      <c r="AG2464" s="584"/>
      <c r="AH2464" s="584"/>
      <c r="AI2464" s="584"/>
      <c r="AJ2464" s="584"/>
      <c r="AK2464" s="584"/>
      <c r="AL2464" s="584"/>
      <c r="AM2464" s="584"/>
      <c r="AN2464" s="584"/>
      <c r="AO2464" s="584"/>
      <c r="AP2464" s="584"/>
      <c r="AQ2464" s="584"/>
      <c r="AR2464" s="584"/>
    </row>
    <row r="2465" ht="15.75" customHeight="1">
      <c r="A2465" s="570"/>
      <c r="B2465" s="7"/>
      <c r="C2465" s="585"/>
      <c r="D2465" s="572"/>
      <c r="E2465" s="575"/>
      <c r="F2465" s="575"/>
      <c r="G2465" s="579"/>
      <c r="H2465" s="586"/>
      <c r="I2465" s="573"/>
      <c r="J2465" s="574"/>
      <c r="K2465" s="574"/>
      <c r="L2465" s="574"/>
      <c r="M2465" s="575"/>
      <c r="N2465" s="575"/>
      <c r="O2465" s="576"/>
      <c r="P2465" s="576"/>
      <c r="Q2465" s="576"/>
      <c r="R2465" s="576"/>
      <c r="S2465" s="575"/>
      <c r="T2465" s="575"/>
      <c r="U2465" s="575"/>
      <c r="V2465" s="575"/>
      <c r="W2465" s="575"/>
      <c r="X2465" s="575"/>
      <c r="Y2465" s="577"/>
      <c r="Z2465" s="578"/>
      <c r="AA2465" s="579"/>
      <c r="AC2465" s="581"/>
      <c r="AD2465" s="581"/>
      <c r="AE2465" s="584"/>
      <c r="AF2465" s="584"/>
      <c r="AG2465" s="584"/>
      <c r="AH2465" s="584"/>
      <c r="AI2465" s="584"/>
      <c r="AJ2465" s="584"/>
      <c r="AK2465" s="584"/>
      <c r="AL2465" s="584"/>
      <c r="AM2465" s="584"/>
      <c r="AN2465" s="584"/>
      <c r="AO2465" s="584"/>
      <c r="AP2465" s="584"/>
      <c r="AQ2465" s="584"/>
      <c r="AR2465" s="584"/>
    </row>
    <row r="2466" ht="15.75" customHeight="1">
      <c r="A2466" s="570"/>
      <c r="B2466" s="7"/>
      <c r="C2466" s="585"/>
      <c r="D2466" s="572"/>
      <c r="E2466" s="575"/>
      <c r="F2466" s="575"/>
      <c r="G2466" s="579"/>
      <c r="H2466" s="586"/>
      <c r="I2466" s="573"/>
      <c r="J2466" s="574"/>
      <c r="K2466" s="574"/>
      <c r="L2466" s="574"/>
      <c r="M2466" s="575"/>
      <c r="N2466" s="575"/>
      <c r="O2466" s="576"/>
      <c r="P2466" s="576"/>
      <c r="Q2466" s="576"/>
      <c r="R2466" s="576"/>
      <c r="S2466" s="575"/>
      <c r="T2466" s="575"/>
      <c r="U2466" s="575"/>
      <c r="V2466" s="575"/>
      <c r="W2466" s="575"/>
      <c r="X2466" s="575"/>
      <c r="Y2466" s="577"/>
      <c r="Z2466" s="578"/>
      <c r="AA2466" s="579"/>
      <c r="AC2466" s="581"/>
      <c r="AD2466" s="581"/>
      <c r="AE2466" s="584"/>
      <c r="AF2466" s="584"/>
      <c r="AG2466" s="584"/>
      <c r="AH2466" s="584"/>
      <c r="AI2466" s="584"/>
      <c r="AJ2466" s="584"/>
      <c r="AK2466" s="584"/>
      <c r="AL2466" s="584"/>
      <c r="AM2466" s="584"/>
      <c r="AN2466" s="584"/>
      <c r="AO2466" s="584"/>
      <c r="AP2466" s="584"/>
      <c r="AQ2466" s="584"/>
      <c r="AR2466" s="584"/>
    </row>
    <row r="2467" ht="15.75" customHeight="1">
      <c r="A2467" s="570"/>
      <c r="B2467" s="7"/>
      <c r="C2467" s="585"/>
      <c r="D2467" s="572"/>
      <c r="E2467" s="575"/>
      <c r="F2467" s="575"/>
      <c r="G2467" s="579"/>
      <c r="H2467" s="586"/>
      <c r="I2467" s="573"/>
      <c r="J2467" s="574"/>
      <c r="K2467" s="574"/>
      <c r="L2467" s="574"/>
      <c r="M2467" s="575"/>
      <c r="N2467" s="575"/>
      <c r="O2467" s="576"/>
      <c r="P2467" s="576"/>
      <c r="Q2467" s="576"/>
      <c r="R2467" s="576"/>
      <c r="S2467" s="575"/>
      <c r="T2467" s="575"/>
      <c r="U2467" s="575"/>
      <c r="V2467" s="575"/>
      <c r="W2467" s="575"/>
      <c r="X2467" s="575"/>
      <c r="Y2467" s="577"/>
      <c r="Z2467" s="578"/>
      <c r="AA2467" s="579"/>
      <c r="AC2467" s="581"/>
      <c r="AD2467" s="581"/>
      <c r="AE2467" s="584"/>
      <c r="AF2467" s="584"/>
      <c r="AG2467" s="584"/>
      <c r="AH2467" s="584"/>
      <c r="AI2467" s="584"/>
      <c r="AJ2467" s="584"/>
      <c r="AK2467" s="584"/>
      <c r="AL2467" s="584"/>
      <c r="AM2467" s="584"/>
      <c r="AN2467" s="584"/>
      <c r="AO2467" s="584"/>
      <c r="AP2467" s="584"/>
      <c r="AQ2467" s="584"/>
      <c r="AR2467" s="584"/>
    </row>
    <row r="2468" ht="15.75" customHeight="1">
      <c r="A2468" s="570"/>
      <c r="B2468" s="7"/>
      <c r="C2468" s="585"/>
      <c r="D2468" s="572"/>
      <c r="E2468" s="575"/>
      <c r="F2468" s="575"/>
      <c r="G2468" s="579"/>
      <c r="H2468" s="586"/>
      <c r="I2468" s="573"/>
      <c r="J2468" s="574"/>
      <c r="K2468" s="574"/>
      <c r="L2468" s="574"/>
      <c r="M2468" s="575"/>
      <c r="N2468" s="575"/>
      <c r="O2468" s="576"/>
      <c r="P2468" s="576"/>
      <c r="Q2468" s="576"/>
      <c r="R2468" s="576"/>
      <c r="S2468" s="575"/>
      <c r="T2468" s="575"/>
      <c r="U2468" s="575"/>
      <c r="V2468" s="575"/>
      <c r="W2468" s="575"/>
      <c r="X2468" s="575"/>
      <c r="Y2468" s="577"/>
      <c r="Z2468" s="578"/>
      <c r="AA2468" s="579"/>
      <c r="AC2468" s="581"/>
      <c r="AD2468" s="581"/>
      <c r="AE2468" s="584"/>
      <c r="AF2468" s="584"/>
      <c r="AG2468" s="584"/>
      <c r="AH2468" s="584"/>
      <c r="AI2468" s="584"/>
      <c r="AJ2468" s="584"/>
      <c r="AK2468" s="584"/>
      <c r="AL2468" s="584"/>
      <c r="AM2468" s="584"/>
      <c r="AN2468" s="584"/>
      <c r="AO2468" s="584"/>
      <c r="AP2468" s="584"/>
      <c r="AQ2468" s="584"/>
      <c r="AR2468" s="584"/>
    </row>
    <row r="2469" ht="15.75" customHeight="1">
      <c r="A2469" s="570"/>
      <c r="B2469" s="7"/>
      <c r="C2469" s="585"/>
      <c r="D2469" s="572"/>
      <c r="E2469" s="575"/>
      <c r="F2469" s="575"/>
      <c r="G2469" s="579"/>
      <c r="H2469" s="586"/>
      <c r="I2469" s="573"/>
      <c r="J2469" s="574"/>
      <c r="K2469" s="574"/>
      <c r="L2469" s="574"/>
      <c r="M2469" s="575"/>
      <c r="N2469" s="575"/>
      <c r="O2469" s="576"/>
      <c r="P2469" s="576"/>
      <c r="Q2469" s="576"/>
      <c r="R2469" s="576"/>
      <c r="S2469" s="575"/>
      <c r="T2469" s="575"/>
      <c r="U2469" s="575"/>
      <c r="V2469" s="575"/>
      <c r="W2469" s="575"/>
      <c r="X2469" s="575"/>
      <c r="Y2469" s="577"/>
      <c r="Z2469" s="578"/>
      <c r="AA2469" s="579"/>
      <c r="AC2469" s="581"/>
      <c r="AD2469" s="581"/>
      <c r="AE2469" s="584"/>
      <c r="AF2469" s="584"/>
      <c r="AG2469" s="584"/>
      <c r="AH2469" s="584"/>
      <c r="AI2469" s="584"/>
      <c r="AJ2469" s="584"/>
      <c r="AK2469" s="584"/>
      <c r="AL2469" s="584"/>
      <c r="AM2469" s="584"/>
      <c r="AN2469" s="584"/>
      <c r="AO2469" s="584"/>
      <c r="AP2469" s="584"/>
      <c r="AQ2469" s="584"/>
      <c r="AR2469" s="584"/>
    </row>
    <row r="2470" ht="15.75" customHeight="1">
      <c r="A2470" s="570"/>
      <c r="B2470" s="7"/>
      <c r="C2470" s="585"/>
      <c r="D2470" s="572"/>
      <c r="E2470" s="575"/>
      <c r="F2470" s="575"/>
      <c r="G2470" s="579"/>
      <c r="H2470" s="586"/>
      <c r="I2470" s="573"/>
      <c r="J2470" s="574"/>
      <c r="K2470" s="574"/>
      <c r="L2470" s="574"/>
      <c r="M2470" s="575"/>
      <c r="N2470" s="575"/>
      <c r="O2470" s="576"/>
      <c r="P2470" s="576"/>
      <c r="Q2470" s="576"/>
      <c r="R2470" s="576"/>
      <c r="S2470" s="575"/>
      <c r="T2470" s="575"/>
      <c r="U2470" s="575"/>
      <c r="V2470" s="575"/>
      <c r="W2470" s="575"/>
      <c r="X2470" s="575"/>
      <c r="Y2470" s="577"/>
      <c r="Z2470" s="578"/>
      <c r="AA2470" s="579"/>
      <c r="AC2470" s="581"/>
      <c r="AD2470" s="581"/>
      <c r="AE2470" s="584"/>
      <c r="AF2470" s="584"/>
      <c r="AG2470" s="584"/>
      <c r="AH2470" s="584"/>
      <c r="AI2470" s="584"/>
      <c r="AJ2470" s="584"/>
      <c r="AK2470" s="584"/>
      <c r="AL2470" s="584"/>
      <c r="AM2470" s="584"/>
      <c r="AN2470" s="584"/>
      <c r="AO2470" s="584"/>
      <c r="AP2470" s="584"/>
      <c r="AQ2470" s="584"/>
      <c r="AR2470" s="584"/>
    </row>
    <row r="2471" ht="15.75" customHeight="1">
      <c r="A2471" s="570"/>
      <c r="B2471" s="7"/>
      <c r="C2471" s="585"/>
      <c r="D2471" s="572"/>
      <c r="E2471" s="575"/>
      <c r="F2471" s="575"/>
      <c r="G2471" s="579"/>
      <c r="H2471" s="586"/>
      <c r="I2471" s="573"/>
      <c r="J2471" s="574"/>
      <c r="K2471" s="574"/>
      <c r="L2471" s="574"/>
      <c r="M2471" s="575"/>
      <c r="N2471" s="575"/>
      <c r="O2471" s="576"/>
      <c r="P2471" s="576"/>
      <c r="Q2471" s="576"/>
      <c r="R2471" s="576"/>
      <c r="S2471" s="575"/>
      <c r="T2471" s="575"/>
      <c r="U2471" s="575"/>
      <c r="V2471" s="575"/>
      <c r="W2471" s="575"/>
      <c r="X2471" s="575"/>
      <c r="Y2471" s="577"/>
      <c r="Z2471" s="578"/>
      <c r="AA2471" s="579"/>
      <c r="AC2471" s="581"/>
      <c r="AD2471" s="581"/>
      <c r="AE2471" s="584"/>
      <c r="AF2471" s="584"/>
      <c r="AG2471" s="584"/>
      <c r="AH2471" s="584"/>
      <c r="AI2471" s="584"/>
      <c r="AJ2471" s="584"/>
      <c r="AK2471" s="584"/>
      <c r="AL2471" s="584"/>
      <c r="AM2471" s="584"/>
      <c r="AN2471" s="584"/>
      <c r="AO2471" s="584"/>
      <c r="AP2471" s="584"/>
      <c r="AQ2471" s="584"/>
      <c r="AR2471" s="584"/>
    </row>
    <row r="2472" ht="15.75" customHeight="1">
      <c r="A2472" s="570"/>
      <c r="B2472" s="7"/>
      <c r="C2472" s="585"/>
      <c r="D2472" s="572"/>
      <c r="E2472" s="575"/>
      <c r="F2472" s="575"/>
      <c r="G2472" s="579"/>
      <c r="H2472" s="586"/>
      <c r="I2472" s="573"/>
      <c r="J2472" s="574"/>
      <c r="K2472" s="574"/>
      <c r="L2472" s="574"/>
      <c r="M2472" s="575"/>
      <c r="N2472" s="575"/>
      <c r="O2472" s="576"/>
      <c r="P2472" s="576"/>
      <c r="Q2472" s="576"/>
      <c r="R2472" s="576"/>
      <c r="S2472" s="575"/>
      <c r="T2472" s="575"/>
      <c r="U2472" s="575"/>
      <c r="V2472" s="575"/>
      <c r="W2472" s="575"/>
      <c r="X2472" s="575"/>
      <c r="Y2472" s="577"/>
      <c r="Z2472" s="578"/>
      <c r="AA2472" s="579"/>
      <c r="AC2472" s="581"/>
      <c r="AD2472" s="581"/>
      <c r="AE2472" s="584"/>
      <c r="AF2472" s="584"/>
      <c r="AG2472" s="584"/>
      <c r="AH2472" s="584"/>
      <c r="AI2472" s="584"/>
      <c r="AJ2472" s="584"/>
      <c r="AK2472" s="584"/>
      <c r="AL2472" s="584"/>
      <c r="AM2472" s="584"/>
      <c r="AN2472" s="584"/>
      <c r="AO2472" s="584"/>
      <c r="AP2472" s="584"/>
      <c r="AQ2472" s="584"/>
      <c r="AR2472" s="584"/>
    </row>
    <row r="2473" ht="15.75" customHeight="1">
      <c r="A2473" s="570"/>
      <c r="B2473" s="7"/>
      <c r="C2473" s="585"/>
      <c r="D2473" s="572"/>
      <c r="E2473" s="575"/>
      <c r="F2473" s="575"/>
      <c r="G2473" s="579"/>
      <c r="H2473" s="586"/>
      <c r="I2473" s="573"/>
      <c r="J2473" s="574"/>
      <c r="K2473" s="574"/>
      <c r="L2473" s="574"/>
      <c r="M2473" s="575"/>
      <c r="N2473" s="575"/>
      <c r="O2473" s="576"/>
      <c r="P2473" s="576"/>
      <c r="Q2473" s="576"/>
      <c r="R2473" s="576"/>
      <c r="S2473" s="575"/>
      <c r="T2473" s="575"/>
      <c r="U2473" s="575"/>
      <c r="V2473" s="575"/>
      <c r="W2473" s="575"/>
      <c r="X2473" s="575"/>
      <c r="Y2473" s="577"/>
      <c r="Z2473" s="578"/>
      <c r="AA2473" s="579"/>
      <c r="AC2473" s="581"/>
      <c r="AD2473" s="581"/>
      <c r="AE2473" s="584"/>
      <c r="AF2473" s="584"/>
      <c r="AG2473" s="584"/>
      <c r="AH2473" s="584"/>
      <c r="AI2473" s="584"/>
      <c r="AJ2473" s="584"/>
      <c r="AK2473" s="584"/>
      <c r="AL2473" s="584"/>
      <c r="AM2473" s="584"/>
      <c r="AN2473" s="584"/>
      <c r="AO2473" s="584"/>
      <c r="AP2473" s="584"/>
      <c r="AQ2473" s="584"/>
      <c r="AR2473" s="584"/>
    </row>
    <row r="2474" ht="15.75" customHeight="1">
      <c r="A2474" s="570"/>
      <c r="B2474" s="7"/>
      <c r="C2474" s="585"/>
      <c r="D2474" s="572"/>
      <c r="E2474" s="575"/>
      <c r="F2474" s="575"/>
      <c r="G2474" s="579"/>
      <c r="H2474" s="586"/>
      <c r="I2474" s="573"/>
      <c r="J2474" s="574"/>
      <c r="K2474" s="574"/>
      <c r="L2474" s="574"/>
      <c r="M2474" s="575"/>
      <c r="N2474" s="575"/>
      <c r="O2474" s="576"/>
      <c r="P2474" s="576"/>
      <c r="Q2474" s="576"/>
      <c r="R2474" s="576"/>
      <c r="S2474" s="575"/>
      <c r="T2474" s="575"/>
      <c r="U2474" s="575"/>
      <c r="V2474" s="575"/>
      <c r="W2474" s="575"/>
      <c r="X2474" s="575"/>
      <c r="Y2474" s="577"/>
      <c r="Z2474" s="578"/>
      <c r="AA2474" s="579"/>
      <c r="AC2474" s="581"/>
      <c r="AD2474" s="581"/>
      <c r="AE2474" s="584"/>
      <c r="AF2474" s="584"/>
      <c r="AG2474" s="584"/>
      <c r="AH2474" s="584"/>
      <c r="AI2474" s="584"/>
      <c r="AJ2474" s="584"/>
      <c r="AK2474" s="584"/>
      <c r="AL2474" s="584"/>
      <c r="AM2474" s="584"/>
      <c r="AN2474" s="584"/>
      <c r="AO2474" s="584"/>
      <c r="AP2474" s="584"/>
      <c r="AQ2474" s="584"/>
      <c r="AR2474" s="584"/>
    </row>
    <row r="2475" ht="15.75" customHeight="1">
      <c r="A2475" s="570"/>
      <c r="B2475" s="7"/>
      <c r="C2475" s="585"/>
      <c r="D2475" s="572"/>
      <c r="E2475" s="575"/>
      <c r="F2475" s="575"/>
      <c r="G2475" s="579"/>
      <c r="H2475" s="586"/>
      <c r="I2475" s="573"/>
      <c r="J2475" s="574"/>
      <c r="K2475" s="574"/>
      <c r="L2475" s="574"/>
      <c r="M2475" s="575"/>
      <c r="N2475" s="575"/>
      <c r="O2475" s="576"/>
      <c r="P2475" s="576"/>
      <c r="Q2475" s="576"/>
      <c r="R2475" s="576"/>
      <c r="S2475" s="575"/>
      <c r="T2475" s="575"/>
      <c r="U2475" s="575"/>
      <c r="V2475" s="575"/>
      <c r="W2475" s="575"/>
      <c r="X2475" s="575"/>
      <c r="Y2475" s="577"/>
      <c r="Z2475" s="578"/>
      <c r="AA2475" s="579"/>
      <c r="AC2475" s="581"/>
      <c r="AD2475" s="581"/>
      <c r="AE2475" s="584"/>
      <c r="AF2475" s="584"/>
      <c r="AG2475" s="584"/>
      <c r="AH2475" s="584"/>
      <c r="AI2475" s="584"/>
      <c r="AJ2475" s="584"/>
      <c r="AK2475" s="584"/>
      <c r="AL2475" s="584"/>
      <c r="AM2475" s="584"/>
      <c r="AN2475" s="584"/>
      <c r="AO2475" s="584"/>
      <c r="AP2475" s="584"/>
      <c r="AQ2475" s="584"/>
      <c r="AR2475" s="584"/>
    </row>
    <row r="2476" ht="15.75" customHeight="1">
      <c r="A2476" s="570"/>
      <c r="B2476" s="7"/>
      <c r="C2476" s="585"/>
      <c r="D2476" s="572"/>
      <c r="E2476" s="575"/>
      <c r="F2476" s="575"/>
      <c r="G2476" s="579"/>
      <c r="H2476" s="586"/>
      <c r="I2476" s="573"/>
      <c r="J2476" s="574"/>
      <c r="K2476" s="574"/>
      <c r="L2476" s="574"/>
      <c r="M2476" s="575"/>
      <c r="N2476" s="575"/>
      <c r="O2476" s="576"/>
      <c r="P2476" s="576"/>
      <c r="Q2476" s="576"/>
      <c r="R2476" s="576"/>
      <c r="S2476" s="575"/>
      <c r="T2476" s="575"/>
      <c r="U2476" s="575"/>
      <c r="V2476" s="575"/>
      <c r="W2476" s="575"/>
      <c r="X2476" s="575"/>
      <c r="Y2476" s="577"/>
      <c r="Z2476" s="578"/>
      <c r="AA2476" s="579"/>
      <c r="AC2476" s="581"/>
      <c r="AD2476" s="581"/>
      <c r="AE2476" s="584"/>
      <c r="AF2476" s="584"/>
      <c r="AG2476" s="584"/>
      <c r="AH2476" s="584"/>
      <c r="AI2476" s="584"/>
      <c r="AJ2476" s="584"/>
      <c r="AK2476" s="584"/>
      <c r="AL2476" s="584"/>
      <c r="AM2476" s="584"/>
      <c r="AN2476" s="584"/>
      <c r="AO2476" s="584"/>
      <c r="AP2476" s="584"/>
      <c r="AQ2476" s="584"/>
      <c r="AR2476" s="584"/>
    </row>
    <row r="2477" ht="15.75" customHeight="1">
      <c r="A2477" s="570"/>
      <c r="B2477" s="7"/>
      <c r="C2477" s="585"/>
      <c r="D2477" s="572"/>
      <c r="E2477" s="575"/>
      <c r="F2477" s="575"/>
      <c r="G2477" s="579"/>
      <c r="H2477" s="586"/>
      <c r="I2477" s="573"/>
      <c r="J2477" s="574"/>
      <c r="K2477" s="574"/>
      <c r="L2477" s="574"/>
      <c r="M2477" s="575"/>
      <c r="N2477" s="575"/>
      <c r="O2477" s="576"/>
      <c r="P2477" s="576"/>
      <c r="Q2477" s="576"/>
      <c r="R2477" s="576"/>
      <c r="S2477" s="575"/>
      <c r="T2477" s="575"/>
      <c r="U2477" s="575"/>
      <c r="V2477" s="575"/>
      <c r="W2477" s="575"/>
      <c r="X2477" s="575"/>
      <c r="Y2477" s="577"/>
      <c r="Z2477" s="578"/>
      <c r="AA2477" s="579"/>
      <c r="AC2477" s="581"/>
      <c r="AD2477" s="581"/>
      <c r="AE2477" s="584"/>
      <c r="AF2477" s="584"/>
      <c r="AG2477" s="584"/>
      <c r="AH2477" s="584"/>
      <c r="AI2477" s="584"/>
      <c r="AJ2477" s="584"/>
      <c r="AK2477" s="584"/>
      <c r="AL2477" s="584"/>
      <c r="AM2477" s="584"/>
      <c r="AN2477" s="584"/>
      <c r="AO2477" s="584"/>
      <c r="AP2477" s="584"/>
      <c r="AQ2477" s="584"/>
      <c r="AR2477" s="584"/>
    </row>
    <row r="2478" ht="15.75" customHeight="1">
      <c r="A2478" s="570"/>
      <c r="B2478" s="7"/>
      <c r="C2478" s="585"/>
      <c r="D2478" s="572"/>
      <c r="E2478" s="575"/>
      <c r="F2478" s="575"/>
      <c r="G2478" s="579"/>
      <c r="H2478" s="586"/>
      <c r="I2478" s="573"/>
      <c r="J2478" s="574"/>
      <c r="K2478" s="574"/>
      <c r="L2478" s="574"/>
      <c r="M2478" s="575"/>
      <c r="N2478" s="575"/>
      <c r="O2478" s="576"/>
      <c r="P2478" s="576"/>
      <c r="Q2478" s="576"/>
      <c r="R2478" s="576"/>
      <c r="S2478" s="575"/>
      <c r="T2478" s="575"/>
      <c r="U2478" s="575"/>
      <c r="V2478" s="575"/>
      <c r="W2478" s="575"/>
      <c r="X2478" s="575"/>
      <c r="Y2478" s="577"/>
      <c r="Z2478" s="578"/>
      <c r="AA2478" s="579"/>
      <c r="AC2478" s="581"/>
      <c r="AD2478" s="581"/>
      <c r="AE2478" s="584"/>
      <c r="AF2478" s="584"/>
      <c r="AG2478" s="584"/>
      <c r="AH2478" s="584"/>
      <c r="AI2478" s="584"/>
      <c r="AJ2478" s="584"/>
      <c r="AK2478" s="584"/>
      <c r="AL2478" s="584"/>
      <c r="AM2478" s="584"/>
      <c r="AN2478" s="584"/>
      <c r="AO2478" s="584"/>
      <c r="AP2478" s="584"/>
      <c r="AQ2478" s="584"/>
      <c r="AR2478" s="584"/>
    </row>
    <row r="2479" ht="15.75" customHeight="1">
      <c r="A2479" s="570"/>
      <c r="B2479" s="7"/>
      <c r="C2479" s="585"/>
      <c r="D2479" s="572"/>
      <c r="E2479" s="575"/>
      <c r="F2479" s="575"/>
      <c r="G2479" s="579"/>
      <c r="H2479" s="586"/>
      <c r="I2479" s="573"/>
      <c r="J2479" s="574"/>
      <c r="K2479" s="574"/>
      <c r="L2479" s="574"/>
      <c r="M2479" s="575"/>
      <c r="N2479" s="575"/>
      <c r="O2479" s="576"/>
      <c r="P2479" s="576"/>
      <c r="Q2479" s="576"/>
      <c r="R2479" s="576"/>
      <c r="S2479" s="575"/>
      <c r="T2479" s="575"/>
      <c r="U2479" s="575"/>
      <c r="V2479" s="575"/>
      <c r="W2479" s="575"/>
      <c r="X2479" s="575"/>
      <c r="Y2479" s="577"/>
      <c r="Z2479" s="578"/>
      <c r="AA2479" s="579"/>
      <c r="AC2479" s="581"/>
      <c r="AD2479" s="581"/>
      <c r="AE2479" s="584"/>
      <c r="AF2479" s="584"/>
      <c r="AG2479" s="584"/>
      <c r="AH2479" s="584"/>
      <c r="AI2479" s="584"/>
      <c r="AJ2479" s="584"/>
      <c r="AK2479" s="584"/>
      <c r="AL2479" s="584"/>
      <c r="AM2479" s="584"/>
      <c r="AN2479" s="584"/>
      <c r="AO2479" s="584"/>
      <c r="AP2479" s="584"/>
      <c r="AQ2479" s="584"/>
      <c r="AR2479" s="584"/>
    </row>
    <row r="2480" ht="15.75" customHeight="1">
      <c r="A2480" s="570"/>
      <c r="B2480" s="7"/>
      <c r="C2480" s="585"/>
      <c r="D2480" s="572"/>
      <c r="E2480" s="575"/>
      <c r="F2480" s="575"/>
      <c r="G2480" s="579"/>
      <c r="H2480" s="586"/>
      <c r="I2480" s="573"/>
      <c r="J2480" s="574"/>
      <c r="K2480" s="574"/>
      <c r="L2480" s="574"/>
      <c r="M2480" s="575"/>
      <c r="N2480" s="575"/>
      <c r="O2480" s="576"/>
      <c r="P2480" s="576"/>
      <c r="Q2480" s="576"/>
      <c r="R2480" s="576"/>
      <c r="S2480" s="575"/>
      <c r="T2480" s="575"/>
      <c r="U2480" s="575"/>
      <c r="V2480" s="575"/>
      <c r="W2480" s="575"/>
      <c r="X2480" s="575"/>
      <c r="Y2480" s="577"/>
      <c r="Z2480" s="578"/>
      <c r="AA2480" s="579"/>
      <c r="AC2480" s="581"/>
      <c r="AD2480" s="581"/>
      <c r="AE2480" s="584"/>
      <c r="AF2480" s="584"/>
      <c r="AG2480" s="584"/>
      <c r="AH2480" s="584"/>
      <c r="AI2480" s="584"/>
      <c r="AJ2480" s="584"/>
      <c r="AK2480" s="584"/>
      <c r="AL2480" s="584"/>
      <c r="AM2480" s="584"/>
      <c r="AN2480" s="584"/>
      <c r="AO2480" s="584"/>
      <c r="AP2480" s="584"/>
      <c r="AQ2480" s="584"/>
      <c r="AR2480" s="584"/>
    </row>
    <row r="2481" ht="15.75" customHeight="1">
      <c r="A2481" s="570"/>
      <c r="B2481" s="7"/>
      <c r="C2481" s="585"/>
      <c r="D2481" s="572"/>
      <c r="E2481" s="575"/>
      <c r="F2481" s="575"/>
      <c r="G2481" s="579"/>
      <c r="H2481" s="586"/>
      <c r="I2481" s="573"/>
      <c r="J2481" s="574"/>
      <c r="K2481" s="574"/>
      <c r="L2481" s="574"/>
      <c r="M2481" s="575"/>
      <c r="N2481" s="575"/>
      <c r="O2481" s="576"/>
      <c r="P2481" s="576"/>
      <c r="Q2481" s="576"/>
      <c r="R2481" s="576"/>
      <c r="S2481" s="575"/>
      <c r="T2481" s="575"/>
      <c r="U2481" s="575"/>
      <c r="V2481" s="575"/>
      <c r="W2481" s="575"/>
      <c r="X2481" s="575"/>
      <c r="Y2481" s="577"/>
      <c r="Z2481" s="578"/>
      <c r="AA2481" s="579"/>
      <c r="AC2481" s="581"/>
      <c r="AD2481" s="581"/>
      <c r="AE2481" s="584"/>
      <c r="AF2481" s="584"/>
      <c r="AG2481" s="584"/>
      <c r="AH2481" s="584"/>
      <c r="AI2481" s="584"/>
      <c r="AJ2481" s="584"/>
      <c r="AK2481" s="584"/>
      <c r="AL2481" s="584"/>
      <c r="AM2481" s="584"/>
      <c r="AN2481" s="584"/>
      <c r="AO2481" s="584"/>
      <c r="AP2481" s="584"/>
      <c r="AQ2481" s="584"/>
      <c r="AR2481" s="584"/>
    </row>
    <row r="2482" ht="15.75" customHeight="1">
      <c r="A2482" s="570"/>
      <c r="B2482" s="7"/>
      <c r="C2482" s="585"/>
      <c r="D2482" s="572"/>
      <c r="E2482" s="575"/>
      <c r="F2482" s="575"/>
      <c r="G2482" s="579"/>
      <c r="H2482" s="586"/>
      <c r="I2482" s="573"/>
      <c r="J2482" s="574"/>
      <c r="K2482" s="574"/>
      <c r="L2482" s="574"/>
      <c r="M2482" s="575"/>
      <c r="N2482" s="575"/>
      <c r="O2482" s="576"/>
      <c r="P2482" s="576"/>
      <c r="Q2482" s="576"/>
      <c r="R2482" s="576"/>
      <c r="S2482" s="575"/>
      <c r="T2482" s="575"/>
      <c r="U2482" s="575"/>
      <c r="V2482" s="575"/>
      <c r="W2482" s="575"/>
      <c r="X2482" s="575"/>
      <c r="Y2482" s="577"/>
      <c r="Z2482" s="578"/>
      <c r="AA2482" s="579"/>
      <c r="AC2482" s="581"/>
      <c r="AD2482" s="581"/>
      <c r="AE2482" s="584"/>
      <c r="AF2482" s="584"/>
      <c r="AG2482" s="584"/>
      <c r="AH2482" s="584"/>
      <c r="AI2482" s="584"/>
      <c r="AJ2482" s="584"/>
      <c r="AK2482" s="584"/>
      <c r="AL2482" s="584"/>
      <c r="AM2482" s="584"/>
      <c r="AN2482" s="584"/>
      <c r="AO2482" s="584"/>
      <c r="AP2482" s="584"/>
      <c r="AQ2482" s="584"/>
      <c r="AR2482" s="584"/>
    </row>
    <row r="2483" ht="15.75" customHeight="1">
      <c r="A2483" s="570"/>
      <c r="B2483" s="7"/>
      <c r="C2483" s="585"/>
      <c r="D2483" s="572"/>
      <c r="E2483" s="575"/>
      <c r="F2483" s="575"/>
      <c r="G2483" s="579"/>
      <c r="H2483" s="586"/>
      <c r="I2483" s="573"/>
      <c r="J2483" s="574"/>
      <c r="K2483" s="574"/>
      <c r="L2483" s="574"/>
      <c r="M2483" s="575"/>
      <c r="N2483" s="575"/>
      <c r="O2483" s="576"/>
      <c r="P2483" s="576"/>
      <c r="Q2483" s="576"/>
      <c r="R2483" s="576"/>
      <c r="S2483" s="575"/>
      <c r="T2483" s="575"/>
      <c r="U2483" s="575"/>
      <c r="V2483" s="575"/>
      <c r="W2483" s="575"/>
      <c r="X2483" s="575"/>
      <c r="Y2483" s="577"/>
      <c r="Z2483" s="578"/>
      <c r="AA2483" s="579"/>
      <c r="AC2483" s="581"/>
      <c r="AD2483" s="581"/>
      <c r="AE2483" s="584"/>
      <c r="AF2483" s="584"/>
      <c r="AG2483" s="584"/>
      <c r="AH2483" s="584"/>
      <c r="AI2483" s="584"/>
      <c r="AJ2483" s="584"/>
      <c r="AK2483" s="584"/>
      <c r="AL2483" s="584"/>
      <c r="AM2483" s="584"/>
      <c r="AN2483" s="584"/>
      <c r="AO2483" s="584"/>
      <c r="AP2483" s="584"/>
      <c r="AQ2483" s="584"/>
      <c r="AR2483" s="584"/>
    </row>
    <row r="2484" ht="15.75" customHeight="1">
      <c r="A2484" s="570"/>
      <c r="B2484" s="7"/>
      <c r="C2484" s="585"/>
      <c r="D2484" s="572"/>
      <c r="E2484" s="575"/>
      <c r="F2484" s="575"/>
      <c r="G2484" s="579"/>
      <c r="H2484" s="586"/>
      <c r="I2484" s="573"/>
      <c r="J2484" s="574"/>
      <c r="K2484" s="574"/>
      <c r="L2484" s="574"/>
      <c r="M2484" s="575"/>
      <c r="N2484" s="575"/>
      <c r="O2484" s="576"/>
      <c r="P2484" s="576"/>
      <c r="Q2484" s="576"/>
      <c r="R2484" s="576"/>
      <c r="S2484" s="575"/>
      <c r="T2484" s="575"/>
      <c r="U2484" s="575"/>
      <c r="V2484" s="575"/>
      <c r="W2484" s="575"/>
      <c r="X2484" s="575"/>
      <c r="Y2484" s="577"/>
      <c r="Z2484" s="578"/>
      <c r="AA2484" s="579"/>
      <c r="AC2484" s="581"/>
      <c r="AD2484" s="581"/>
      <c r="AE2484" s="584"/>
      <c r="AF2484" s="584"/>
      <c r="AG2484" s="584"/>
      <c r="AH2484" s="584"/>
      <c r="AI2484" s="584"/>
      <c r="AJ2484" s="584"/>
      <c r="AK2484" s="584"/>
      <c r="AL2484" s="584"/>
      <c r="AM2484" s="584"/>
      <c r="AN2484" s="584"/>
      <c r="AO2484" s="584"/>
      <c r="AP2484" s="584"/>
      <c r="AQ2484" s="584"/>
      <c r="AR2484" s="584"/>
    </row>
    <row r="2485" ht="15.75" customHeight="1">
      <c r="A2485" s="570"/>
      <c r="B2485" s="7"/>
      <c r="C2485" s="585"/>
      <c r="D2485" s="572"/>
      <c r="E2485" s="575"/>
      <c r="F2485" s="575"/>
      <c r="G2485" s="579"/>
      <c r="H2485" s="586"/>
      <c r="I2485" s="573"/>
      <c r="J2485" s="574"/>
      <c r="K2485" s="574"/>
      <c r="L2485" s="574"/>
      <c r="M2485" s="575"/>
      <c r="N2485" s="575"/>
      <c r="O2485" s="576"/>
      <c r="P2485" s="576"/>
      <c r="Q2485" s="576"/>
      <c r="R2485" s="576"/>
      <c r="S2485" s="575"/>
      <c r="T2485" s="575"/>
      <c r="U2485" s="575"/>
      <c r="V2485" s="575"/>
      <c r="W2485" s="575"/>
      <c r="X2485" s="575"/>
      <c r="Y2485" s="577"/>
      <c r="Z2485" s="578"/>
      <c r="AA2485" s="579"/>
      <c r="AC2485" s="581"/>
      <c r="AD2485" s="581"/>
      <c r="AE2485" s="584"/>
      <c r="AF2485" s="584"/>
      <c r="AG2485" s="584"/>
      <c r="AH2485" s="584"/>
      <c r="AI2485" s="584"/>
      <c r="AJ2485" s="584"/>
      <c r="AK2485" s="584"/>
      <c r="AL2485" s="584"/>
      <c r="AM2485" s="584"/>
      <c r="AN2485" s="584"/>
      <c r="AO2485" s="584"/>
      <c r="AP2485" s="584"/>
      <c r="AQ2485" s="584"/>
      <c r="AR2485" s="584"/>
    </row>
    <row r="2486" ht="15.75" customHeight="1">
      <c r="A2486" s="570"/>
      <c r="B2486" s="7"/>
      <c r="C2486" s="585"/>
      <c r="D2486" s="572"/>
      <c r="E2486" s="575"/>
      <c r="F2486" s="575"/>
      <c r="G2486" s="579"/>
      <c r="H2486" s="586"/>
      <c r="I2486" s="573"/>
      <c r="J2486" s="574"/>
      <c r="K2486" s="574"/>
      <c r="L2486" s="574"/>
      <c r="M2486" s="575"/>
      <c r="N2486" s="575"/>
      <c r="O2486" s="576"/>
      <c r="P2486" s="576"/>
      <c r="Q2486" s="576"/>
      <c r="R2486" s="576"/>
      <c r="S2486" s="575"/>
      <c r="T2486" s="575"/>
      <c r="U2486" s="575"/>
      <c r="V2486" s="575"/>
      <c r="W2486" s="575"/>
      <c r="X2486" s="575"/>
      <c r="Y2486" s="577"/>
      <c r="Z2486" s="578"/>
      <c r="AA2486" s="579"/>
      <c r="AC2486" s="581"/>
      <c r="AD2486" s="581"/>
      <c r="AE2486" s="584"/>
      <c r="AF2486" s="584"/>
      <c r="AG2486" s="584"/>
      <c r="AH2486" s="584"/>
      <c r="AI2486" s="584"/>
      <c r="AJ2486" s="584"/>
      <c r="AK2486" s="584"/>
      <c r="AL2486" s="584"/>
      <c r="AM2486" s="584"/>
      <c r="AN2486" s="584"/>
      <c r="AO2486" s="584"/>
      <c r="AP2486" s="584"/>
      <c r="AQ2486" s="584"/>
      <c r="AR2486" s="584"/>
    </row>
    <row r="2487" ht="15.75" customHeight="1">
      <c r="A2487" s="570"/>
      <c r="B2487" s="7"/>
      <c r="C2487" s="585"/>
      <c r="D2487" s="572"/>
      <c r="E2487" s="575"/>
      <c r="F2487" s="575"/>
      <c r="G2487" s="579"/>
      <c r="H2487" s="586"/>
      <c r="I2487" s="573"/>
      <c r="J2487" s="574"/>
      <c r="K2487" s="574"/>
      <c r="L2487" s="574"/>
      <c r="M2487" s="575"/>
      <c r="N2487" s="575"/>
      <c r="O2487" s="576"/>
      <c r="P2487" s="576"/>
      <c r="Q2487" s="576"/>
      <c r="R2487" s="576"/>
      <c r="S2487" s="575"/>
      <c r="T2487" s="575"/>
      <c r="U2487" s="575"/>
      <c r="V2487" s="575"/>
      <c r="W2487" s="575"/>
      <c r="X2487" s="575"/>
      <c r="Y2487" s="577"/>
      <c r="Z2487" s="578"/>
      <c r="AA2487" s="579"/>
      <c r="AC2487" s="581"/>
      <c r="AD2487" s="581"/>
      <c r="AE2487" s="584"/>
      <c r="AF2487" s="584"/>
      <c r="AG2487" s="584"/>
      <c r="AH2487" s="584"/>
      <c r="AI2487" s="584"/>
      <c r="AJ2487" s="584"/>
      <c r="AK2487" s="584"/>
      <c r="AL2487" s="584"/>
      <c r="AM2487" s="584"/>
      <c r="AN2487" s="584"/>
      <c r="AO2487" s="584"/>
      <c r="AP2487" s="584"/>
      <c r="AQ2487" s="584"/>
      <c r="AR2487" s="584"/>
    </row>
    <row r="2488" ht="15.75" customHeight="1">
      <c r="A2488" s="570"/>
      <c r="B2488" s="7"/>
      <c r="C2488" s="585"/>
      <c r="D2488" s="572"/>
      <c r="E2488" s="575"/>
      <c r="F2488" s="575"/>
      <c r="G2488" s="579"/>
      <c r="H2488" s="586"/>
      <c r="I2488" s="573"/>
      <c r="J2488" s="574"/>
      <c r="K2488" s="574"/>
      <c r="L2488" s="574"/>
      <c r="M2488" s="575"/>
      <c r="N2488" s="575"/>
      <c r="O2488" s="576"/>
      <c r="P2488" s="576"/>
      <c r="Q2488" s="576"/>
      <c r="R2488" s="576"/>
      <c r="S2488" s="575"/>
      <c r="T2488" s="575"/>
      <c r="U2488" s="575"/>
      <c r="V2488" s="575"/>
      <c r="W2488" s="575"/>
      <c r="X2488" s="575"/>
      <c r="Y2488" s="577"/>
      <c r="Z2488" s="578"/>
      <c r="AA2488" s="579"/>
      <c r="AC2488" s="581"/>
      <c r="AD2488" s="581"/>
      <c r="AE2488" s="584"/>
      <c r="AF2488" s="584"/>
      <c r="AG2488" s="584"/>
      <c r="AH2488" s="584"/>
      <c r="AI2488" s="584"/>
      <c r="AJ2488" s="584"/>
      <c r="AK2488" s="584"/>
      <c r="AL2488" s="584"/>
      <c r="AM2488" s="584"/>
      <c r="AN2488" s="584"/>
      <c r="AO2488" s="584"/>
      <c r="AP2488" s="584"/>
      <c r="AQ2488" s="584"/>
      <c r="AR2488" s="584"/>
    </row>
    <row r="2489" ht="15.75" customHeight="1">
      <c r="A2489" s="570"/>
      <c r="B2489" s="7"/>
      <c r="C2489" s="585"/>
      <c r="D2489" s="572"/>
      <c r="E2489" s="575"/>
      <c r="F2489" s="575"/>
      <c r="G2489" s="579"/>
      <c r="H2489" s="586"/>
      <c r="I2489" s="573"/>
      <c r="J2489" s="574"/>
      <c r="K2489" s="574"/>
      <c r="L2489" s="574"/>
      <c r="M2489" s="575"/>
      <c r="N2489" s="575"/>
      <c r="O2489" s="576"/>
      <c r="P2489" s="576"/>
      <c r="Q2489" s="576"/>
      <c r="R2489" s="576"/>
      <c r="S2489" s="575"/>
      <c r="T2489" s="575"/>
      <c r="U2489" s="575"/>
      <c r="V2489" s="575"/>
      <c r="W2489" s="575"/>
      <c r="X2489" s="575"/>
      <c r="Y2489" s="577"/>
      <c r="Z2489" s="578"/>
      <c r="AA2489" s="579"/>
      <c r="AC2489" s="581"/>
      <c r="AD2489" s="581"/>
      <c r="AE2489" s="584"/>
      <c r="AF2489" s="584"/>
      <c r="AG2489" s="584"/>
      <c r="AH2489" s="584"/>
      <c r="AI2489" s="584"/>
      <c r="AJ2489" s="584"/>
      <c r="AK2489" s="584"/>
      <c r="AL2489" s="584"/>
      <c r="AM2489" s="584"/>
      <c r="AN2489" s="584"/>
      <c r="AO2489" s="584"/>
      <c r="AP2489" s="584"/>
      <c r="AQ2489" s="584"/>
      <c r="AR2489" s="584"/>
    </row>
    <row r="2490" ht="15.75" customHeight="1">
      <c r="A2490" s="570"/>
      <c r="B2490" s="7"/>
      <c r="C2490" s="585"/>
      <c r="D2490" s="572"/>
      <c r="E2490" s="575"/>
      <c r="F2490" s="575"/>
      <c r="G2490" s="579"/>
      <c r="H2490" s="586"/>
      <c r="I2490" s="573"/>
      <c r="J2490" s="574"/>
      <c r="K2490" s="574"/>
      <c r="L2490" s="574"/>
      <c r="M2490" s="575"/>
      <c r="N2490" s="575"/>
      <c r="O2490" s="576"/>
      <c r="P2490" s="576"/>
      <c r="Q2490" s="576"/>
      <c r="R2490" s="576"/>
      <c r="S2490" s="575"/>
      <c r="T2490" s="575"/>
      <c r="U2490" s="575"/>
      <c r="V2490" s="575"/>
      <c r="W2490" s="575"/>
      <c r="X2490" s="575"/>
      <c r="Y2490" s="577"/>
      <c r="Z2490" s="578"/>
      <c r="AA2490" s="579"/>
      <c r="AC2490" s="581"/>
      <c r="AD2490" s="581"/>
      <c r="AE2490" s="584"/>
      <c r="AF2490" s="584"/>
      <c r="AG2490" s="584"/>
      <c r="AH2490" s="584"/>
      <c r="AI2490" s="584"/>
      <c r="AJ2490" s="584"/>
      <c r="AK2490" s="584"/>
      <c r="AL2490" s="584"/>
      <c r="AM2490" s="584"/>
      <c r="AN2490" s="584"/>
      <c r="AO2490" s="584"/>
      <c r="AP2490" s="584"/>
      <c r="AQ2490" s="584"/>
      <c r="AR2490" s="584"/>
    </row>
    <row r="2491" ht="15.75" customHeight="1">
      <c r="A2491" s="570"/>
      <c r="B2491" s="7"/>
      <c r="C2491" s="585"/>
      <c r="D2491" s="572"/>
      <c r="E2491" s="575"/>
      <c r="F2491" s="575"/>
      <c r="G2491" s="579"/>
      <c r="H2491" s="586"/>
      <c r="I2491" s="573"/>
      <c r="J2491" s="574"/>
      <c r="K2491" s="574"/>
      <c r="L2491" s="574"/>
      <c r="M2491" s="575"/>
      <c r="N2491" s="575"/>
      <c r="O2491" s="576"/>
      <c r="P2491" s="576"/>
      <c r="Q2491" s="576"/>
      <c r="R2491" s="576"/>
      <c r="S2491" s="575"/>
      <c r="T2491" s="575"/>
      <c r="U2491" s="575"/>
      <c r="V2491" s="575"/>
      <c r="W2491" s="575"/>
      <c r="X2491" s="575"/>
      <c r="Y2491" s="577"/>
      <c r="Z2491" s="578"/>
      <c r="AA2491" s="579"/>
      <c r="AC2491" s="581"/>
      <c r="AD2491" s="581"/>
      <c r="AE2491" s="584"/>
      <c r="AF2491" s="584"/>
      <c r="AG2491" s="584"/>
      <c r="AH2491" s="584"/>
      <c r="AI2491" s="584"/>
      <c r="AJ2491" s="584"/>
      <c r="AK2491" s="584"/>
      <c r="AL2491" s="584"/>
      <c r="AM2491" s="584"/>
      <c r="AN2491" s="584"/>
      <c r="AO2491" s="584"/>
      <c r="AP2491" s="584"/>
      <c r="AQ2491" s="584"/>
      <c r="AR2491" s="584"/>
    </row>
    <row r="2492" ht="15.75" customHeight="1">
      <c r="A2492" s="570"/>
      <c r="B2492" s="7"/>
      <c r="C2492" s="585"/>
      <c r="D2492" s="572"/>
      <c r="E2492" s="575"/>
      <c r="F2492" s="575"/>
      <c r="G2492" s="579"/>
      <c r="H2492" s="586"/>
      <c r="I2492" s="573"/>
      <c r="J2492" s="574"/>
      <c r="K2492" s="574"/>
      <c r="L2492" s="574"/>
      <c r="M2492" s="575"/>
      <c r="N2492" s="575"/>
      <c r="O2492" s="576"/>
      <c r="P2492" s="576"/>
      <c r="Q2492" s="576"/>
      <c r="R2492" s="576"/>
      <c r="S2492" s="575"/>
      <c r="T2492" s="575"/>
      <c r="U2492" s="575"/>
      <c r="V2492" s="575"/>
      <c r="W2492" s="575"/>
      <c r="X2492" s="575"/>
      <c r="Y2492" s="577"/>
      <c r="Z2492" s="578"/>
      <c r="AA2492" s="579"/>
      <c r="AC2492" s="581"/>
      <c r="AD2492" s="581"/>
      <c r="AE2492" s="584"/>
      <c r="AF2492" s="584"/>
      <c r="AG2492" s="584"/>
      <c r="AH2492" s="584"/>
      <c r="AI2492" s="584"/>
      <c r="AJ2492" s="584"/>
      <c r="AK2492" s="584"/>
      <c r="AL2492" s="584"/>
      <c r="AM2492" s="584"/>
      <c r="AN2492" s="584"/>
      <c r="AO2492" s="584"/>
      <c r="AP2492" s="584"/>
      <c r="AQ2492" s="584"/>
      <c r="AR2492" s="584"/>
    </row>
    <row r="2493" ht="15.75" customHeight="1">
      <c r="A2493" s="570"/>
      <c r="B2493" s="7"/>
      <c r="C2493" s="585"/>
      <c r="D2493" s="572"/>
      <c r="E2493" s="575"/>
      <c r="F2493" s="575"/>
      <c r="G2493" s="579"/>
      <c r="H2493" s="586"/>
      <c r="I2493" s="573"/>
      <c r="J2493" s="574"/>
      <c r="K2493" s="574"/>
      <c r="L2493" s="574"/>
      <c r="M2493" s="575"/>
      <c r="N2493" s="575"/>
      <c r="O2493" s="576"/>
      <c r="P2493" s="576"/>
      <c r="Q2493" s="576"/>
      <c r="R2493" s="576"/>
      <c r="S2493" s="575"/>
      <c r="T2493" s="575"/>
      <c r="U2493" s="575"/>
      <c r="V2493" s="575"/>
      <c r="W2493" s="575"/>
      <c r="X2493" s="575"/>
      <c r="Y2493" s="577"/>
      <c r="Z2493" s="578"/>
      <c r="AA2493" s="579"/>
      <c r="AC2493" s="581"/>
      <c r="AD2493" s="581"/>
      <c r="AE2493" s="584"/>
      <c r="AF2493" s="584"/>
      <c r="AG2493" s="584"/>
      <c r="AH2493" s="584"/>
      <c r="AI2493" s="584"/>
      <c r="AJ2493" s="584"/>
      <c r="AK2493" s="584"/>
      <c r="AL2493" s="584"/>
      <c r="AM2493" s="584"/>
      <c r="AN2493" s="584"/>
      <c r="AO2493" s="584"/>
      <c r="AP2493" s="584"/>
      <c r="AQ2493" s="584"/>
      <c r="AR2493" s="584"/>
    </row>
    <row r="2494" ht="15.75" customHeight="1">
      <c r="A2494" s="570"/>
      <c r="B2494" s="7"/>
      <c r="C2494" s="585"/>
      <c r="D2494" s="572"/>
      <c r="E2494" s="575"/>
      <c r="F2494" s="575"/>
      <c r="G2494" s="579"/>
      <c r="H2494" s="586"/>
      <c r="I2494" s="573"/>
      <c r="J2494" s="574"/>
      <c r="K2494" s="574"/>
      <c r="L2494" s="574"/>
      <c r="M2494" s="575"/>
      <c r="N2494" s="575"/>
      <c r="O2494" s="576"/>
      <c r="P2494" s="576"/>
      <c r="Q2494" s="576"/>
      <c r="R2494" s="576"/>
      <c r="S2494" s="575"/>
      <c r="T2494" s="575"/>
      <c r="U2494" s="575"/>
      <c r="V2494" s="575"/>
      <c r="W2494" s="575"/>
      <c r="X2494" s="575"/>
      <c r="Y2494" s="577"/>
      <c r="Z2494" s="578"/>
      <c r="AA2494" s="579"/>
      <c r="AC2494" s="581"/>
      <c r="AD2494" s="581"/>
      <c r="AE2494" s="584"/>
      <c r="AF2494" s="584"/>
      <c r="AG2494" s="584"/>
      <c r="AH2494" s="584"/>
      <c r="AI2494" s="584"/>
      <c r="AJ2494" s="584"/>
      <c r="AK2494" s="584"/>
      <c r="AL2494" s="584"/>
      <c r="AM2494" s="584"/>
      <c r="AN2494" s="584"/>
      <c r="AO2494" s="584"/>
      <c r="AP2494" s="584"/>
      <c r="AQ2494" s="584"/>
      <c r="AR2494" s="584"/>
    </row>
    <row r="2495" ht="15.75" customHeight="1">
      <c r="A2495" s="570"/>
      <c r="B2495" s="7"/>
      <c r="C2495" s="585"/>
      <c r="D2495" s="572"/>
      <c r="E2495" s="575"/>
      <c r="F2495" s="575"/>
      <c r="G2495" s="579"/>
      <c r="H2495" s="586"/>
      <c r="I2495" s="573"/>
      <c r="J2495" s="574"/>
      <c r="K2495" s="574"/>
      <c r="L2495" s="574"/>
      <c r="M2495" s="575"/>
      <c r="N2495" s="575"/>
      <c r="O2495" s="576"/>
      <c r="P2495" s="576"/>
      <c r="Q2495" s="576"/>
      <c r="R2495" s="576"/>
      <c r="S2495" s="575"/>
      <c r="T2495" s="575"/>
      <c r="U2495" s="575"/>
      <c r="V2495" s="575"/>
      <c r="W2495" s="575"/>
      <c r="X2495" s="575"/>
      <c r="Y2495" s="577"/>
      <c r="Z2495" s="578"/>
      <c r="AA2495" s="579"/>
      <c r="AC2495" s="581"/>
      <c r="AD2495" s="581"/>
      <c r="AE2495" s="584"/>
      <c r="AF2495" s="584"/>
      <c r="AG2495" s="584"/>
      <c r="AH2495" s="584"/>
      <c r="AI2495" s="584"/>
      <c r="AJ2495" s="584"/>
      <c r="AK2495" s="584"/>
      <c r="AL2495" s="584"/>
      <c r="AM2495" s="584"/>
      <c r="AN2495" s="584"/>
      <c r="AO2495" s="584"/>
      <c r="AP2495" s="584"/>
      <c r="AQ2495" s="584"/>
      <c r="AR2495" s="584"/>
    </row>
    <row r="2496" ht="15.75" customHeight="1">
      <c r="A2496" s="570"/>
      <c r="B2496" s="7"/>
      <c r="C2496" s="585"/>
      <c r="D2496" s="572"/>
      <c r="E2496" s="575"/>
      <c r="F2496" s="575"/>
      <c r="G2496" s="579"/>
      <c r="H2496" s="586"/>
      <c r="I2496" s="573"/>
      <c r="J2496" s="574"/>
      <c r="K2496" s="574"/>
      <c r="L2496" s="574"/>
      <c r="M2496" s="575"/>
      <c r="N2496" s="575"/>
      <c r="O2496" s="576"/>
      <c r="P2496" s="576"/>
      <c r="Q2496" s="576"/>
      <c r="R2496" s="576"/>
      <c r="S2496" s="575"/>
      <c r="T2496" s="575"/>
      <c r="U2496" s="575"/>
      <c r="V2496" s="575"/>
      <c r="W2496" s="575"/>
      <c r="X2496" s="575"/>
      <c r="Y2496" s="577"/>
      <c r="Z2496" s="578"/>
      <c r="AA2496" s="579"/>
      <c r="AC2496" s="581"/>
      <c r="AD2496" s="581"/>
      <c r="AE2496" s="584"/>
      <c r="AF2496" s="584"/>
      <c r="AG2496" s="584"/>
      <c r="AH2496" s="584"/>
      <c r="AI2496" s="584"/>
      <c r="AJ2496" s="584"/>
      <c r="AK2496" s="584"/>
      <c r="AL2496" s="584"/>
      <c r="AM2496" s="584"/>
      <c r="AN2496" s="584"/>
      <c r="AO2496" s="584"/>
      <c r="AP2496" s="584"/>
      <c r="AQ2496" s="584"/>
      <c r="AR2496" s="584"/>
    </row>
    <row r="2497" ht="15.75" customHeight="1">
      <c r="A2497" s="570"/>
      <c r="B2497" s="7"/>
      <c r="C2497" s="585"/>
      <c r="D2497" s="572"/>
      <c r="E2497" s="575"/>
      <c r="F2497" s="575"/>
      <c r="G2497" s="579"/>
      <c r="H2497" s="586"/>
      <c r="I2497" s="573"/>
      <c r="J2497" s="574"/>
      <c r="K2497" s="574"/>
      <c r="L2497" s="574"/>
      <c r="M2497" s="575"/>
      <c r="N2497" s="575"/>
      <c r="O2497" s="576"/>
      <c r="P2497" s="576"/>
      <c r="Q2497" s="576"/>
      <c r="R2497" s="576"/>
      <c r="S2497" s="575"/>
      <c r="T2497" s="575"/>
      <c r="U2497" s="575"/>
      <c r="V2497" s="575"/>
      <c r="W2497" s="575"/>
      <c r="X2497" s="575"/>
      <c r="Y2497" s="577"/>
      <c r="Z2497" s="578"/>
      <c r="AA2497" s="579"/>
      <c r="AC2497" s="581"/>
      <c r="AD2497" s="581"/>
      <c r="AE2497" s="584"/>
      <c r="AF2497" s="584"/>
      <c r="AG2497" s="584"/>
      <c r="AH2497" s="584"/>
      <c r="AI2497" s="584"/>
      <c r="AJ2497" s="584"/>
      <c r="AK2497" s="584"/>
      <c r="AL2497" s="584"/>
      <c r="AM2497" s="584"/>
      <c r="AN2497" s="584"/>
      <c r="AO2497" s="584"/>
      <c r="AP2497" s="584"/>
      <c r="AQ2497" s="584"/>
      <c r="AR2497" s="584"/>
    </row>
    <row r="2498" ht="15.75" customHeight="1">
      <c r="A2498" s="570"/>
      <c r="B2498" s="7"/>
      <c r="C2498" s="585"/>
      <c r="D2498" s="572"/>
      <c r="E2498" s="575"/>
      <c r="F2498" s="575"/>
      <c r="G2498" s="579"/>
      <c r="H2498" s="586"/>
      <c r="I2498" s="573"/>
      <c r="J2498" s="574"/>
      <c r="K2498" s="574"/>
      <c r="L2498" s="574"/>
      <c r="M2498" s="575"/>
      <c r="N2498" s="575"/>
      <c r="O2498" s="576"/>
      <c r="P2498" s="576"/>
      <c r="Q2498" s="576"/>
      <c r="R2498" s="576"/>
      <c r="S2498" s="575"/>
      <c r="T2498" s="575"/>
      <c r="U2498" s="575"/>
      <c r="V2498" s="575"/>
      <c r="W2498" s="575"/>
      <c r="X2498" s="575"/>
      <c r="Y2498" s="577"/>
      <c r="Z2498" s="578"/>
      <c r="AA2498" s="579"/>
      <c r="AC2498" s="581"/>
      <c r="AD2498" s="581"/>
      <c r="AE2498" s="584"/>
      <c r="AF2498" s="584"/>
      <c r="AG2498" s="584"/>
      <c r="AH2498" s="584"/>
      <c r="AI2498" s="584"/>
      <c r="AJ2498" s="584"/>
      <c r="AK2498" s="584"/>
      <c r="AL2498" s="584"/>
      <c r="AM2498" s="584"/>
      <c r="AN2498" s="584"/>
      <c r="AO2498" s="584"/>
      <c r="AP2498" s="584"/>
      <c r="AQ2498" s="584"/>
      <c r="AR2498" s="584"/>
    </row>
    <row r="2499" ht="15.75" customHeight="1">
      <c r="A2499" s="570"/>
      <c r="B2499" s="7"/>
      <c r="C2499" s="585"/>
      <c r="D2499" s="572"/>
      <c r="E2499" s="575"/>
      <c r="F2499" s="575"/>
      <c r="G2499" s="579"/>
      <c r="H2499" s="586"/>
      <c r="I2499" s="573"/>
      <c r="J2499" s="574"/>
      <c r="K2499" s="574"/>
      <c r="L2499" s="574"/>
      <c r="M2499" s="575"/>
      <c r="N2499" s="575"/>
      <c r="O2499" s="576"/>
      <c r="P2499" s="576"/>
      <c r="Q2499" s="576"/>
      <c r="R2499" s="576"/>
      <c r="S2499" s="575"/>
      <c r="T2499" s="575"/>
      <c r="U2499" s="575"/>
      <c r="V2499" s="575"/>
      <c r="W2499" s="575"/>
      <c r="X2499" s="575"/>
      <c r="Y2499" s="577"/>
      <c r="Z2499" s="578"/>
      <c r="AA2499" s="579"/>
      <c r="AC2499" s="581"/>
      <c r="AD2499" s="581"/>
      <c r="AE2499" s="584"/>
      <c r="AF2499" s="584"/>
      <c r="AG2499" s="584"/>
      <c r="AH2499" s="584"/>
      <c r="AI2499" s="584"/>
      <c r="AJ2499" s="584"/>
      <c r="AK2499" s="584"/>
      <c r="AL2499" s="584"/>
      <c r="AM2499" s="584"/>
      <c r="AN2499" s="584"/>
      <c r="AO2499" s="584"/>
      <c r="AP2499" s="584"/>
      <c r="AQ2499" s="584"/>
      <c r="AR2499" s="584"/>
    </row>
    <row r="2500" ht="15.75" customHeight="1">
      <c r="A2500" s="570"/>
      <c r="B2500" s="7"/>
      <c r="C2500" s="585"/>
      <c r="D2500" s="572"/>
      <c r="E2500" s="575"/>
      <c r="F2500" s="575"/>
      <c r="G2500" s="579"/>
      <c r="H2500" s="586"/>
      <c r="I2500" s="573"/>
      <c r="J2500" s="574"/>
      <c r="K2500" s="574"/>
      <c r="L2500" s="574"/>
      <c r="M2500" s="575"/>
      <c r="N2500" s="575"/>
      <c r="O2500" s="576"/>
      <c r="P2500" s="576"/>
      <c r="Q2500" s="576"/>
      <c r="R2500" s="576"/>
      <c r="S2500" s="575"/>
      <c r="T2500" s="575"/>
      <c r="U2500" s="575"/>
      <c r="V2500" s="575"/>
      <c r="W2500" s="575"/>
      <c r="X2500" s="575"/>
      <c r="Y2500" s="577"/>
      <c r="Z2500" s="578"/>
      <c r="AA2500" s="579"/>
      <c r="AC2500" s="581"/>
      <c r="AD2500" s="581"/>
      <c r="AE2500" s="584"/>
      <c r="AF2500" s="584"/>
      <c r="AG2500" s="584"/>
      <c r="AH2500" s="584"/>
      <c r="AI2500" s="584"/>
      <c r="AJ2500" s="584"/>
      <c r="AK2500" s="584"/>
      <c r="AL2500" s="584"/>
      <c r="AM2500" s="584"/>
      <c r="AN2500" s="584"/>
      <c r="AO2500" s="584"/>
      <c r="AP2500" s="584"/>
      <c r="AQ2500" s="584"/>
      <c r="AR2500" s="584"/>
    </row>
    <row r="2501" ht="15.75" customHeight="1">
      <c r="A2501" s="570"/>
      <c r="B2501" s="7"/>
      <c r="C2501" s="585"/>
      <c r="D2501" s="572"/>
      <c r="E2501" s="575"/>
      <c r="F2501" s="575"/>
      <c r="G2501" s="579"/>
      <c r="H2501" s="586"/>
      <c r="I2501" s="573"/>
      <c r="J2501" s="574"/>
      <c r="K2501" s="574"/>
      <c r="L2501" s="574"/>
      <c r="M2501" s="575"/>
      <c r="N2501" s="575"/>
      <c r="O2501" s="576"/>
      <c r="P2501" s="576"/>
      <c r="Q2501" s="576"/>
      <c r="R2501" s="576"/>
      <c r="S2501" s="575"/>
      <c r="T2501" s="575"/>
      <c r="U2501" s="575"/>
      <c r="V2501" s="575"/>
      <c r="W2501" s="575"/>
      <c r="X2501" s="575"/>
      <c r="Y2501" s="577"/>
      <c r="Z2501" s="578"/>
      <c r="AA2501" s="579"/>
      <c r="AC2501" s="581"/>
      <c r="AD2501" s="581"/>
      <c r="AE2501" s="584"/>
      <c r="AF2501" s="584"/>
      <c r="AG2501" s="584"/>
      <c r="AH2501" s="584"/>
      <c r="AI2501" s="584"/>
      <c r="AJ2501" s="584"/>
      <c r="AK2501" s="584"/>
      <c r="AL2501" s="584"/>
      <c r="AM2501" s="584"/>
      <c r="AN2501" s="584"/>
      <c r="AO2501" s="584"/>
      <c r="AP2501" s="584"/>
      <c r="AQ2501" s="584"/>
      <c r="AR2501" s="584"/>
    </row>
    <row r="2502" ht="15.75" customHeight="1">
      <c r="A2502" s="570"/>
      <c r="B2502" s="7"/>
      <c r="C2502" s="585"/>
      <c r="D2502" s="572"/>
      <c r="E2502" s="575"/>
      <c r="F2502" s="575"/>
      <c r="G2502" s="579"/>
      <c r="H2502" s="586"/>
      <c r="I2502" s="573"/>
      <c r="J2502" s="574"/>
      <c r="K2502" s="574"/>
      <c r="L2502" s="574"/>
      <c r="M2502" s="575"/>
      <c r="N2502" s="575"/>
      <c r="O2502" s="576"/>
      <c r="P2502" s="576"/>
      <c r="Q2502" s="576"/>
      <c r="R2502" s="576"/>
      <c r="S2502" s="575"/>
      <c r="T2502" s="575"/>
      <c r="U2502" s="575"/>
      <c r="V2502" s="575"/>
      <c r="W2502" s="575"/>
      <c r="X2502" s="575"/>
      <c r="Y2502" s="577"/>
      <c r="Z2502" s="578"/>
      <c r="AA2502" s="579"/>
      <c r="AC2502" s="581"/>
      <c r="AD2502" s="581"/>
      <c r="AE2502" s="584"/>
      <c r="AF2502" s="584"/>
      <c r="AG2502" s="584"/>
      <c r="AH2502" s="584"/>
      <c r="AI2502" s="584"/>
      <c r="AJ2502" s="584"/>
      <c r="AK2502" s="584"/>
      <c r="AL2502" s="584"/>
      <c r="AM2502" s="584"/>
      <c r="AN2502" s="584"/>
      <c r="AO2502" s="584"/>
      <c r="AP2502" s="584"/>
      <c r="AQ2502" s="584"/>
      <c r="AR2502" s="584"/>
    </row>
    <row r="2503" ht="15.75" customHeight="1">
      <c r="A2503" s="570"/>
      <c r="B2503" s="7"/>
      <c r="C2503" s="585"/>
      <c r="D2503" s="572"/>
      <c r="E2503" s="575"/>
      <c r="F2503" s="575"/>
      <c r="G2503" s="579"/>
      <c r="H2503" s="586"/>
      <c r="I2503" s="573"/>
      <c r="J2503" s="574"/>
      <c r="K2503" s="574"/>
      <c r="L2503" s="574"/>
      <c r="M2503" s="575"/>
      <c r="N2503" s="575"/>
      <c r="O2503" s="576"/>
      <c r="P2503" s="576"/>
      <c r="Q2503" s="576"/>
      <c r="R2503" s="576"/>
      <c r="S2503" s="575"/>
      <c r="T2503" s="575"/>
      <c r="U2503" s="575"/>
      <c r="V2503" s="575"/>
      <c r="W2503" s="575"/>
      <c r="X2503" s="575"/>
      <c r="Y2503" s="577"/>
      <c r="Z2503" s="578"/>
      <c r="AA2503" s="579"/>
      <c r="AC2503" s="581"/>
      <c r="AD2503" s="581"/>
      <c r="AE2503" s="584"/>
      <c r="AF2503" s="584"/>
      <c r="AG2503" s="584"/>
      <c r="AH2503" s="584"/>
      <c r="AI2503" s="584"/>
      <c r="AJ2503" s="584"/>
      <c r="AK2503" s="584"/>
      <c r="AL2503" s="584"/>
      <c r="AM2503" s="584"/>
      <c r="AN2503" s="584"/>
      <c r="AO2503" s="584"/>
      <c r="AP2503" s="584"/>
      <c r="AQ2503" s="584"/>
      <c r="AR2503" s="584"/>
    </row>
    <row r="2504" ht="15.75" customHeight="1">
      <c r="A2504" s="570"/>
      <c r="B2504" s="7"/>
      <c r="C2504" s="585"/>
      <c r="D2504" s="572"/>
      <c r="E2504" s="575"/>
      <c r="F2504" s="575"/>
      <c r="G2504" s="579"/>
      <c r="H2504" s="586"/>
      <c r="I2504" s="573"/>
      <c r="J2504" s="574"/>
      <c r="K2504" s="574"/>
      <c r="L2504" s="574"/>
      <c r="M2504" s="575"/>
      <c r="N2504" s="575"/>
      <c r="O2504" s="576"/>
      <c r="P2504" s="576"/>
      <c r="Q2504" s="576"/>
      <c r="R2504" s="576"/>
      <c r="S2504" s="575"/>
      <c r="T2504" s="575"/>
      <c r="U2504" s="575"/>
      <c r="V2504" s="575"/>
      <c r="W2504" s="575"/>
      <c r="X2504" s="575"/>
      <c r="Y2504" s="577"/>
      <c r="Z2504" s="578"/>
      <c r="AA2504" s="579"/>
      <c r="AC2504" s="581"/>
      <c r="AD2504" s="581"/>
      <c r="AE2504" s="584"/>
      <c r="AF2504" s="584"/>
      <c r="AG2504" s="584"/>
      <c r="AH2504" s="584"/>
      <c r="AI2504" s="584"/>
      <c r="AJ2504" s="584"/>
      <c r="AK2504" s="584"/>
      <c r="AL2504" s="584"/>
      <c r="AM2504" s="584"/>
      <c r="AN2504" s="584"/>
      <c r="AO2504" s="584"/>
      <c r="AP2504" s="584"/>
      <c r="AQ2504" s="584"/>
      <c r="AR2504" s="584"/>
    </row>
    <row r="2505" ht="15.75" customHeight="1">
      <c r="A2505" s="570"/>
      <c r="B2505" s="7"/>
      <c r="C2505" s="585"/>
      <c r="D2505" s="572"/>
      <c r="E2505" s="575"/>
      <c r="F2505" s="575"/>
      <c r="G2505" s="579"/>
      <c r="H2505" s="586"/>
      <c r="I2505" s="573"/>
      <c r="J2505" s="574"/>
      <c r="K2505" s="574"/>
      <c r="L2505" s="574"/>
      <c r="M2505" s="575"/>
      <c r="N2505" s="575"/>
      <c r="O2505" s="576"/>
      <c r="P2505" s="576"/>
      <c r="Q2505" s="576"/>
      <c r="R2505" s="576"/>
      <c r="S2505" s="575"/>
      <c r="T2505" s="575"/>
      <c r="U2505" s="575"/>
      <c r="V2505" s="575"/>
      <c r="W2505" s="575"/>
      <c r="X2505" s="575"/>
      <c r="Y2505" s="577"/>
      <c r="Z2505" s="578"/>
      <c r="AA2505" s="579"/>
      <c r="AC2505" s="581"/>
      <c r="AD2505" s="581"/>
      <c r="AE2505" s="584"/>
      <c r="AF2505" s="584"/>
      <c r="AG2505" s="584"/>
      <c r="AH2505" s="584"/>
      <c r="AI2505" s="584"/>
      <c r="AJ2505" s="584"/>
      <c r="AK2505" s="584"/>
      <c r="AL2505" s="584"/>
      <c r="AM2505" s="584"/>
      <c r="AN2505" s="584"/>
      <c r="AO2505" s="584"/>
      <c r="AP2505" s="584"/>
      <c r="AQ2505" s="584"/>
      <c r="AR2505" s="584"/>
    </row>
    <row r="2506" ht="15.75" customHeight="1">
      <c r="A2506" s="570"/>
      <c r="B2506" s="7"/>
      <c r="C2506" s="585"/>
      <c r="D2506" s="572"/>
      <c r="E2506" s="575"/>
      <c r="F2506" s="575"/>
      <c r="G2506" s="579"/>
      <c r="H2506" s="586"/>
      <c r="I2506" s="573"/>
      <c r="J2506" s="574"/>
      <c r="K2506" s="574"/>
      <c r="L2506" s="574"/>
      <c r="M2506" s="575"/>
      <c r="N2506" s="575"/>
      <c r="O2506" s="576"/>
      <c r="P2506" s="576"/>
      <c r="Q2506" s="576"/>
      <c r="R2506" s="576"/>
      <c r="S2506" s="575"/>
      <c r="T2506" s="575"/>
      <c r="U2506" s="575"/>
      <c r="V2506" s="575"/>
      <c r="W2506" s="575"/>
      <c r="X2506" s="575"/>
      <c r="Y2506" s="577"/>
      <c r="Z2506" s="578"/>
      <c r="AA2506" s="579"/>
      <c r="AC2506" s="581"/>
      <c r="AD2506" s="581"/>
      <c r="AE2506" s="584"/>
      <c r="AF2506" s="584"/>
      <c r="AG2506" s="584"/>
      <c r="AH2506" s="584"/>
      <c r="AI2506" s="584"/>
      <c r="AJ2506" s="584"/>
      <c r="AK2506" s="584"/>
      <c r="AL2506" s="584"/>
      <c r="AM2506" s="584"/>
      <c r="AN2506" s="584"/>
      <c r="AO2506" s="584"/>
      <c r="AP2506" s="584"/>
      <c r="AQ2506" s="584"/>
      <c r="AR2506" s="584"/>
    </row>
    <row r="2507" ht="15.75" customHeight="1">
      <c r="A2507" s="570"/>
      <c r="B2507" s="7"/>
      <c r="C2507" s="585"/>
      <c r="D2507" s="572"/>
      <c r="E2507" s="575"/>
      <c r="F2507" s="575"/>
      <c r="G2507" s="579"/>
      <c r="H2507" s="586"/>
      <c r="I2507" s="573"/>
      <c r="J2507" s="574"/>
      <c r="K2507" s="574"/>
      <c r="L2507" s="574"/>
      <c r="M2507" s="575"/>
      <c r="N2507" s="575"/>
      <c r="O2507" s="576"/>
      <c r="P2507" s="576"/>
      <c r="Q2507" s="576"/>
      <c r="R2507" s="576"/>
      <c r="S2507" s="575"/>
      <c r="T2507" s="575"/>
      <c r="U2507" s="575"/>
      <c r="V2507" s="575"/>
      <c r="W2507" s="575"/>
      <c r="X2507" s="575"/>
      <c r="Y2507" s="577"/>
      <c r="Z2507" s="578"/>
      <c r="AA2507" s="579"/>
      <c r="AC2507" s="581"/>
      <c r="AD2507" s="581"/>
      <c r="AE2507" s="584"/>
      <c r="AF2507" s="584"/>
      <c r="AG2507" s="584"/>
      <c r="AH2507" s="584"/>
      <c r="AI2507" s="584"/>
      <c r="AJ2507" s="584"/>
      <c r="AK2507" s="584"/>
      <c r="AL2507" s="584"/>
      <c r="AM2507" s="584"/>
      <c r="AN2507" s="584"/>
      <c r="AO2507" s="584"/>
      <c r="AP2507" s="584"/>
      <c r="AQ2507" s="584"/>
      <c r="AR2507" s="584"/>
    </row>
    <row r="2508" ht="15.75" customHeight="1">
      <c r="A2508" s="570"/>
      <c r="B2508" s="7"/>
      <c r="C2508" s="585"/>
      <c r="D2508" s="572"/>
      <c r="E2508" s="575"/>
      <c r="F2508" s="575"/>
      <c r="G2508" s="579"/>
      <c r="H2508" s="586"/>
      <c r="I2508" s="573"/>
      <c r="J2508" s="574"/>
      <c r="K2508" s="574"/>
      <c r="L2508" s="574"/>
      <c r="M2508" s="575"/>
      <c r="N2508" s="575"/>
      <c r="O2508" s="576"/>
      <c r="P2508" s="576"/>
      <c r="Q2508" s="576"/>
      <c r="R2508" s="576"/>
      <c r="S2508" s="575"/>
      <c r="T2508" s="575"/>
      <c r="U2508" s="575"/>
      <c r="V2508" s="575"/>
      <c r="W2508" s="575"/>
      <c r="X2508" s="575"/>
      <c r="Y2508" s="577"/>
      <c r="Z2508" s="578"/>
      <c r="AA2508" s="579"/>
      <c r="AC2508" s="581"/>
      <c r="AD2508" s="581"/>
      <c r="AE2508" s="584"/>
      <c r="AF2508" s="584"/>
      <c r="AG2508" s="584"/>
      <c r="AH2508" s="584"/>
      <c r="AI2508" s="584"/>
      <c r="AJ2508" s="584"/>
      <c r="AK2508" s="584"/>
      <c r="AL2508" s="584"/>
      <c r="AM2508" s="584"/>
      <c r="AN2508" s="584"/>
      <c r="AO2508" s="584"/>
      <c r="AP2508" s="584"/>
      <c r="AQ2508" s="584"/>
      <c r="AR2508" s="584"/>
    </row>
    <row r="2509" ht="15.75" customHeight="1">
      <c r="A2509" s="570"/>
      <c r="B2509" s="7"/>
      <c r="C2509" s="585"/>
      <c r="D2509" s="572"/>
      <c r="E2509" s="575"/>
      <c r="F2509" s="575"/>
      <c r="G2509" s="579"/>
      <c r="H2509" s="586"/>
      <c r="I2509" s="573"/>
      <c r="J2509" s="574"/>
      <c r="K2509" s="574"/>
      <c r="L2509" s="574"/>
      <c r="M2509" s="575"/>
      <c r="N2509" s="575"/>
      <c r="O2509" s="576"/>
      <c r="P2509" s="576"/>
      <c r="Q2509" s="576"/>
      <c r="R2509" s="576"/>
      <c r="S2509" s="575"/>
      <c r="T2509" s="575"/>
      <c r="U2509" s="575"/>
      <c r="V2509" s="575"/>
      <c r="W2509" s="575"/>
      <c r="X2509" s="575"/>
      <c r="Y2509" s="577"/>
      <c r="Z2509" s="578"/>
      <c r="AA2509" s="579"/>
      <c r="AC2509" s="581"/>
      <c r="AD2509" s="581"/>
      <c r="AE2509" s="584"/>
      <c r="AF2509" s="584"/>
      <c r="AG2509" s="584"/>
      <c r="AH2509" s="584"/>
      <c r="AI2509" s="584"/>
      <c r="AJ2509" s="584"/>
      <c r="AK2509" s="584"/>
      <c r="AL2509" s="584"/>
      <c r="AM2509" s="584"/>
      <c r="AN2509" s="584"/>
      <c r="AO2509" s="584"/>
      <c r="AP2509" s="584"/>
      <c r="AQ2509" s="584"/>
      <c r="AR2509" s="584"/>
    </row>
    <row r="2510" ht="15.75" customHeight="1">
      <c r="A2510" s="570"/>
      <c r="B2510" s="7"/>
      <c r="C2510" s="585"/>
      <c r="D2510" s="572"/>
      <c r="E2510" s="575"/>
      <c r="F2510" s="575"/>
      <c r="G2510" s="579"/>
      <c r="H2510" s="586"/>
      <c r="I2510" s="573"/>
      <c r="J2510" s="574"/>
      <c r="K2510" s="574"/>
      <c r="L2510" s="574"/>
      <c r="M2510" s="575"/>
      <c r="N2510" s="575"/>
      <c r="O2510" s="576"/>
      <c r="P2510" s="576"/>
      <c r="Q2510" s="576"/>
      <c r="R2510" s="576"/>
      <c r="S2510" s="575"/>
      <c r="T2510" s="575"/>
      <c r="U2510" s="575"/>
      <c r="V2510" s="575"/>
      <c r="W2510" s="575"/>
      <c r="X2510" s="575"/>
      <c r="Y2510" s="577"/>
      <c r="Z2510" s="578"/>
      <c r="AA2510" s="579"/>
      <c r="AC2510" s="581"/>
      <c r="AD2510" s="581"/>
      <c r="AE2510" s="584"/>
      <c r="AF2510" s="584"/>
      <c r="AG2510" s="584"/>
      <c r="AH2510" s="584"/>
      <c r="AI2510" s="584"/>
      <c r="AJ2510" s="584"/>
      <c r="AK2510" s="584"/>
      <c r="AL2510" s="584"/>
      <c r="AM2510" s="584"/>
      <c r="AN2510" s="584"/>
      <c r="AO2510" s="584"/>
      <c r="AP2510" s="584"/>
      <c r="AQ2510" s="584"/>
      <c r="AR2510" s="584"/>
    </row>
    <row r="2511" ht="15.75" customHeight="1">
      <c r="A2511" s="570"/>
      <c r="B2511" s="7"/>
      <c r="C2511" s="585"/>
      <c r="D2511" s="572"/>
      <c r="E2511" s="575"/>
      <c r="F2511" s="575"/>
      <c r="G2511" s="579"/>
      <c r="H2511" s="586"/>
      <c r="I2511" s="573"/>
      <c r="J2511" s="574"/>
      <c r="K2511" s="574"/>
      <c r="L2511" s="574"/>
      <c r="M2511" s="575"/>
      <c r="N2511" s="575"/>
      <c r="O2511" s="576"/>
      <c r="P2511" s="576"/>
      <c r="Q2511" s="576"/>
      <c r="R2511" s="576"/>
      <c r="S2511" s="575"/>
      <c r="T2511" s="575"/>
      <c r="U2511" s="575"/>
      <c r="V2511" s="575"/>
      <c r="W2511" s="575"/>
      <c r="X2511" s="575"/>
      <c r="Y2511" s="577"/>
      <c r="Z2511" s="578"/>
      <c r="AA2511" s="579"/>
      <c r="AC2511" s="581"/>
      <c r="AD2511" s="581"/>
      <c r="AE2511" s="584"/>
      <c r="AF2511" s="584"/>
      <c r="AG2511" s="584"/>
      <c r="AH2511" s="584"/>
      <c r="AI2511" s="584"/>
      <c r="AJ2511" s="584"/>
      <c r="AK2511" s="584"/>
      <c r="AL2511" s="584"/>
      <c r="AM2511" s="584"/>
      <c r="AN2511" s="584"/>
      <c r="AO2511" s="584"/>
      <c r="AP2511" s="584"/>
      <c r="AQ2511" s="584"/>
      <c r="AR2511" s="584"/>
    </row>
    <row r="2512" ht="15.75" customHeight="1">
      <c r="A2512" s="570"/>
      <c r="B2512" s="7"/>
      <c r="C2512" s="585"/>
      <c r="D2512" s="572"/>
      <c r="E2512" s="575"/>
      <c r="F2512" s="575"/>
      <c r="G2512" s="579"/>
      <c r="H2512" s="586"/>
      <c r="I2512" s="573"/>
      <c r="J2512" s="574"/>
      <c r="K2512" s="574"/>
      <c r="L2512" s="574"/>
      <c r="M2512" s="575"/>
      <c r="N2512" s="575"/>
      <c r="O2512" s="576"/>
      <c r="P2512" s="576"/>
      <c r="Q2512" s="576"/>
      <c r="R2512" s="576"/>
      <c r="S2512" s="575"/>
      <c r="T2512" s="575"/>
      <c r="U2512" s="575"/>
      <c r="V2512" s="575"/>
      <c r="W2512" s="575"/>
      <c r="X2512" s="575"/>
      <c r="Y2512" s="577"/>
      <c r="Z2512" s="578"/>
      <c r="AA2512" s="579"/>
      <c r="AC2512" s="581"/>
      <c r="AD2512" s="581"/>
      <c r="AE2512" s="584"/>
      <c r="AF2512" s="584"/>
      <c r="AG2512" s="584"/>
      <c r="AH2512" s="584"/>
      <c r="AI2512" s="584"/>
      <c r="AJ2512" s="584"/>
      <c r="AK2512" s="584"/>
      <c r="AL2512" s="584"/>
      <c r="AM2512" s="584"/>
      <c r="AN2512" s="584"/>
      <c r="AO2512" s="584"/>
      <c r="AP2512" s="584"/>
      <c r="AQ2512" s="584"/>
      <c r="AR2512" s="584"/>
    </row>
    <row r="2513" ht="15.75" customHeight="1">
      <c r="A2513" s="570"/>
      <c r="B2513" s="7"/>
      <c r="C2513" s="585"/>
      <c r="D2513" s="572"/>
      <c r="E2513" s="575"/>
      <c r="F2513" s="575"/>
      <c r="G2513" s="579"/>
      <c r="H2513" s="586"/>
      <c r="I2513" s="573"/>
      <c r="J2513" s="574"/>
      <c r="K2513" s="574"/>
      <c r="L2513" s="574"/>
      <c r="M2513" s="575"/>
      <c r="N2513" s="575"/>
      <c r="O2513" s="576"/>
      <c r="P2513" s="576"/>
      <c r="Q2513" s="576"/>
      <c r="R2513" s="576"/>
      <c r="S2513" s="575"/>
      <c r="T2513" s="575"/>
      <c r="U2513" s="575"/>
      <c r="V2513" s="575"/>
      <c r="W2513" s="575"/>
      <c r="X2513" s="575"/>
      <c r="Y2513" s="577"/>
      <c r="Z2513" s="578"/>
      <c r="AA2513" s="579"/>
      <c r="AC2513" s="581"/>
      <c r="AD2513" s="581"/>
      <c r="AE2513" s="584"/>
      <c r="AF2513" s="584"/>
      <c r="AG2513" s="584"/>
      <c r="AH2513" s="584"/>
      <c r="AI2513" s="584"/>
      <c r="AJ2513" s="584"/>
      <c r="AK2513" s="584"/>
      <c r="AL2513" s="584"/>
      <c r="AM2513" s="584"/>
      <c r="AN2513" s="584"/>
      <c r="AO2513" s="584"/>
      <c r="AP2513" s="584"/>
      <c r="AQ2513" s="584"/>
      <c r="AR2513" s="584"/>
    </row>
    <row r="2514" ht="15.75" customHeight="1">
      <c r="A2514" s="570"/>
      <c r="B2514" s="7"/>
      <c r="C2514" s="585"/>
      <c r="D2514" s="572"/>
      <c r="E2514" s="575"/>
      <c r="F2514" s="575"/>
      <c r="G2514" s="579"/>
      <c r="H2514" s="586"/>
      <c r="I2514" s="573"/>
      <c r="J2514" s="574"/>
      <c r="K2514" s="574"/>
      <c r="L2514" s="574"/>
      <c r="M2514" s="575"/>
      <c r="N2514" s="575"/>
      <c r="O2514" s="576"/>
      <c r="P2514" s="576"/>
      <c r="Q2514" s="576"/>
      <c r="R2514" s="576"/>
      <c r="S2514" s="575"/>
      <c r="T2514" s="575"/>
      <c r="U2514" s="575"/>
      <c r="V2514" s="575"/>
      <c r="W2514" s="575"/>
      <c r="X2514" s="575"/>
      <c r="Y2514" s="577"/>
      <c r="Z2514" s="578"/>
      <c r="AA2514" s="579"/>
      <c r="AC2514" s="581"/>
      <c r="AD2514" s="581"/>
      <c r="AE2514" s="584"/>
      <c r="AF2514" s="584"/>
      <c r="AG2514" s="584"/>
      <c r="AH2514" s="584"/>
      <c r="AI2514" s="584"/>
      <c r="AJ2514" s="584"/>
      <c r="AK2514" s="584"/>
      <c r="AL2514" s="584"/>
      <c r="AM2514" s="584"/>
      <c r="AN2514" s="584"/>
      <c r="AO2514" s="584"/>
      <c r="AP2514" s="584"/>
      <c r="AQ2514" s="584"/>
      <c r="AR2514" s="584"/>
    </row>
    <row r="2515" ht="15.75" customHeight="1">
      <c r="A2515" s="570"/>
      <c r="B2515" s="7"/>
      <c r="C2515" s="585"/>
      <c r="D2515" s="572"/>
      <c r="E2515" s="575"/>
      <c r="F2515" s="575"/>
      <c r="G2515" s="579"/>
      <c r="H2515" s="586"/>
      <c r="I2515" s="573"/>
      <c r="J2515" s="574"/>
      <c r="K2515" s="574"/>
      <c r="L2515" s="574"/>
      <c r="M2515" s="575"/>
      <c r="N2515" s="575"/>
      <c r="O2515" s="576"/>
      <c r="P2515" s="576"/>
      <c r="Q2515" s="576"/>
      <c r="R2515" s="576"/>
      <c r="S2515" s="575"/>
      <c r="T2515" s="575"/>
      <c r="U2515" s="575"/>
      <c r="V2515" s="575"/>
      <c r="W2515" s="575"/>
      <c r="X2515" s="575"/>
      <c r="Y2515" s="577"/>
      <c r="Z2515" s="578"/>
      <c r="AA2515" s="579"/>
      <c r="AC2515" s="581"/>
      <c r="AD2515" s="581"/>
      <c r="AE2515" s="584"/>
      <c r="AF2515" s="584"/>
      <c r="AG2515" s="584"/>
      <c r="AH2515" s="584"/>
      <c r="AI2515" s="584"/>
      <c r="AJ2515" s="584"/>
      <c r="AK2515" s="584"/>
      <c r="AL2515" s="584"/>
      <c r="AM2515" s="584"/>
      <c r="AN2515" s="584"/>
      <c r="AO2515" s="584"/>
      <c r="AP2515" s="584"/>
      <c r="AQ2515" s="584"/>
      <c r="AR2515" s="584"/>
    </row>
    <row r="2516" ht="15.75" customHeight="1">
      <c r="A2516" s="570"/>
      <c r="B2516" s="7"/>
      <c r="C2516" s="585"/>
      <c r="D2516" s="572"/>
      <c r="E2516" s="575"/>
      <c r="F2516" s="575"/>
      <c r="G2516" s="579"/>
      <c r="H2516" s="586"/>
      <c r="I2516" s="573"/>
      <c r="J2516" s="574"/>
      <c r="K2516" s="574"/>
      <c r="L2516" s="574"/>
      <c r="M2516" s="575"/>
      <c r="N2516" s="575"/>
      <c r="O2516" s="576"/>
      <c r="P2516" s="576"/>
      <c r="Q2516" s="576"/>
      <c r="R2516" s="576"/>
      <c r="S2516" s="575"/>
      <c r="T2516" s="575"/>
      <c r="U2516" s="575"/>
      <c r="V2516" s="575"/>
      <c r="W2516" s="575"/>
      <c r="X2516" s="575"/>
      <c r="Y2516" s="577"/>
      <c r="Z2516" s="578"/>
      <c r="AA2516" s="579"/>
      <c r="AC2516" s="581"/>
      <c r="AD2516" s="581"/>
      <c r="AE2516" s="584"/>
      <c r="AF2516" s="584"/>
      <c r="AG2516" s="584"/>
      <c r="AH2516" s="584"/>
      <c r="AI2516" s="584"/>
      <c r="AJ2516" s="584"/>
      <c r="AK2516" s="584"/>
      <c r="AL2516" s="584"/>
      <c r="AM2516" s="584"/>
      <c r="AN2516" s="584"/>
      <c r="AO2516" s="584"/>
      <c r="AP2516" s="584"/>
      <c r="AQ2516" s="584"/>
      <c r="AR2516" s="584"/>
    </row>
    <row r="2517" ht="15.75" customHeight="1">
      <c r="A2517" s="570"/>
      <c r="B2517" s="7"/>
      <c r="C2517" s="585"/>
      <c r="D2517" s="572"/>
      <c r="E2517" s="575"/>
      <c r="F2517" s="575"/>
      <c r="G2517" s="579"/>
      <c r="H2517" s="586"/>
      <c r="I2517" s="573"/>
      <c r="J2517" s="574"/>
      <c r="K2517" s="574"/>
      <c r="L2517" s="574"/>
      <c r="M2517" s="575"/>
      <c r="N2517" s="575"/>
      <c r="O2517" s="576"/>
      <c r="P2517" s="576"/>
      <c r="Q2517" s="576"/>
      <c r="R2517" s="576"/>
      <c r="S2517" s="575"/>
      <c r="T2517" s="575"/>
      <c r="U2517" s="575"/>
      <c r="V2517" s="575"/>
      <c r="W2517" s="575"/>
      <c r="X2517" s="575"/>
      <c r="Y2517" s="577"/>
      <c r="Z2517" s="578"/>
      <c r="AA2517" s="579"/>
      <c r="AC2517" s="581"/>
      <c r="AD2517" s="581"/>
      <c r="AE2517" s="584"/>
      <c r="AF2517" s="584"/>
      <c r="AG2517" s="584"/>
      <c r="AH2517" s="584"/>
      <c r="AI2517" s="584"/>
      <c r="AJ2517" s="584"/>
      <c r="AK2517" s="584"/>
      <c r="AL2517" s="584"/>
      <c r="AM2517" s="584"/>
      <c r="AN2517" s="584"/>
      <c r="AO2517" s="584"/>
      <c r="AP2517" s="584"/>
      <c r="AQ2517" s="584"/>
      <c r="AR2517" s="584"/>
    </row>
    <row r="2518" ht="15.75" customHeight="1">
      <c r="A2518" s="570"/>
      <c r="B2518" s="7"/>
      <c r="C2518" s="585"/>
      <c r="D2518" s="572"/>
      <c r="E2518" s="575"/>
      <c r="F2518" s="575"/>
      <c r="G2518" s="579"/>
      <c r="H2518" s="586"/>
      <c r="I2518" s="573"/>
      <c r="J2518" s="574"/>
      <c r="K2518" s="574"/>
      <c r="L2518" s="574"/>
      <c r="M2518" s="575"/>
      <c r="N2518" s="575"/>
      <c r="O2518" s="576"/>
      <c r="P2518" s="576"/>
      <c r="Q2518" s="576"/>
      <c r="R2518" s="576"/>
      <c r="S2518" s="575"/>
      <c r="T2518" s="575"/>
      <c r="U2518" s="575"/>
      <c r="V2518" s="575"/>
      <c r="W2518" s="575"/>
      <c r="X2518" s="575"/>
      <c r="Y2518" s="577"/>
      <c r="Z2518" s="578"/>
      <c r="AA2518" s="579"/>
      <c r="AC2518" s="581"/>
      <c r="AD2518" s="581"/>
      <c r="AE2518" s="584"/>
      <c r="AF2518" s="584"/>
      <c r="AG2518" s="584"/>
      <c r="AH2518" s="584"/>
      <c r="AI2518" s="584"/>
      <c r="AJ2518" s="584"/>
      <c r="AK2518" s="584"/>
      <c r="AL2518" s="584"/>
      <c r="AM2518" s="584"/>
      <c r="AN2518" s="584"/>
      <c r="AO2518" s="584"/>
      <c r="AP2518" s="584"/>
      <c r="AQ2518" s="584"/>
      <c r="AR2518" s="584"/>
    </row>
    <row r="2519" ht="15.75" customHeight="1">
      <c r="A2519" s="570"/>
      <c r="B2519" s="7"/>
      <c r="C2519" s="585"/>
      <c r="D2519" s="572"/>
      <c r="E2519" s="575"/>
      <c r="F2519" s="575"/>
      <c r="G2519" s="579"/>
      <c r="H2519" s="586"/>
      <c r="I2519" s="573"/>
      <c r="J2519" s="574"/>
      <c r="K2519" s="574"/>
      <c r="L2519" s="574"/>
      <c r="M2519" s="575"/>
      <c r="N2519" s="575"/>
      <c r="O2519" s="576"/>
      <c r="P2519" s="576"/>
      <c r="Q2519" s="576"/>
      <c r="R2519" s="576"/>
      <c r="S2519" s="575"/>
      <c r="T2519" s="575"/>
      <c r="U2519" s="575"/>
      <c r="V2519" s="575"/>
      <c r="W2519" s="575"/>
      <c r="X2519" s="575"/>
      <c r="Y2519" s="577"/>
      <c r="Z2519" s="578"/>
      <c r="AA2519" s="579"/>
      <c r="AC2519" s="581"/>
      <c r="AD2519" s="581"/>
      <c r="AE2519" s="584"/>
      <c r="AF2519" s="584"/>
      <c r="AG2519" s="584"/>
      <c r="AH2519" s="584"/>
      <c r="AI2519" s="584"/>
      <c r="AJ2519" s="584"/>
      <c r="AK2519" s="584"/>
      <c r="AL2519" s="584"/>
      <c r="AM2519" s="584"/>
      <c r="AN2519" s="584"/>
      <c r="AO2519" s="584"/>
      <c r="AP2519" s="584"/>
      <c r="AQ2519" s="584"/>
      <c r="AR2519" s="584"/>
    </row>
    <row r="2520" ht="15.75" customHeight="1">
      <c r="A2520" s="570"/>
      <c r="B2520" s="7"/>
      <c r="C2520" s="585"/>
      <c r="D2520" s="572"/>
      <c r="E2520" s="575"/>
      <c r="F2520" s="575"/>
      <c r="G2520" s="579"/>
      <c r="H2520" s="586"/>
      <c r="I2520" s="573"/>
      <c r="J2520" s="574"/>
      <c r="K2520" s="574"/>
      <c r="L2520" s="574"/>
      <c r="M2520" s="575"/>
      <c r="N2520" s="575"/>
      <c r="O2520" s="576"/>
      <c r="P2520" s="576"/>
      <c r="Q2520" s="576"/>
      <c r="R2520" s="576"/>
      <c r="S2520" s="575"/>
      <c r="T2520" s="575"/>
      <c r="U2520" s="575"/>
      <c r="V2520" s="575"/>
      <c r="W2520" s="575"/>
      <c r="X2520" s="575"/>
      <c r="Y2520" s="577"/>
      <c r="Z2520" s="578"/>
      <c r="AA2520" s="579"/>
      <c r="AC2520" s="581"/>
      <c r="AD2520" s="581"/>
      <c r="AE2520" s="584"/>
      <c r="AF2520" s="584"/>
      <c r="AG2520" s="584"/>
      <c r="AH2520" s="584"/>
      <c r="AI2520" s="584"/>
      <c r="AJ2520" s="584"/>
      <c r="AK2520" s="584"/>
      <c r="AL2520" s="584"/>
      <c r="AM2520" s="584"/>
      <c r="AN2520" s="584"/>
      <c r="AO2520" s="584"/>
      <c r="AP2520" s="584"/>
      <c r="AQ2520" s="584"/>
      <c r="AR2520" s="584"/>
    </row>
    <row r="2521" ht="15.75" customHeight="1">
      <c r="A2521" s="570"/>
      <c r="B2521" s="7"/>
      <c r="C2521" s="585"/>
      <c r="D2521" s="572"/>
      <c r="E2521" s="575"/>
      <c r="F2521" s="575"/>
      <c r="G2521" s="579"/>
      <c r="H2521" s="586"/>
      <c r="I2521" s="573"/>
      <c r="J2521" s="574"/>
      <c r="K2521" s="574"/>
      <c r="L2521" s="574"/>
      <c r="M2521" s="575"/>
      <c r="N2521" s="575"/>
      <c r="O2521" s="576"/>
      <c r="P2521" s="576"/>
      <c r="Q2521" s="576"/>
      <c r="R2521" s="576"/>
      <c r="S2521" s="575"/>
      <c r="T2521" s="575"/>
      <c r="U2521" s="575"/>
      <c r="V2521" s="575"/>
      <c r="W2521" s="575"/>
      <c r="X2521" s="575"/>
      <c r="Y2521" s="577"/>
      <c r="Z2521" s="578"/>
      <c r="AA2521" s="579"/>
      <c r="AC2521" s="581"/>
      <c r="AD2521" s="581"/>
      <c r="AE2521" s="584"/>
      <c r="AF2521" s="584"/>
      <c r="AG2521" s="584"/>
      <c r="AH2521" s="584"/>
      <c r="AI2521" s="584"/>
      <c r="AJ2521" s="584"/>
      <c r="AK2521" s="584"/>
      <c r="AL2521" s="584"/>
      <c r="AM2521" s="584"/>
      <c r="AN2521" s="584"/>
      <c r="AO2521" s="584"/>
      <c r="AP2521" s="584"/>
      <c r="AQ2521" s="584"/>
      <c r="AR2521" s="584"/>
    </row>
    <row r="2522" ht="15.75" customHeight="1">
      <c r="A2522" s="570"/>
      <c r="B2522" s="7"/>
      <c r="C2522" s="585"/>
      <c r="D2522" s="572"/>
      <c r="E2522" s="575"/>
      <c r="F2522" s="575"/>
      <c r="G2522" s="579"/>
      <c r="H2522" s="586"/>
      <c r="I2522" s="573"/>
      <c r="J2522" s="574"/>
      <c r="K2522" s="574"/>
      <c r="L2522" s="574"/>
      <c r="M2522" s="575"/>
      <c r="N2522" s="575"/>
      <c r="O2522" s="576"/>
      <c r="P2522" s="576"/>
      <c r="Q2522" s="576"/>
      <c r="R2522" s="576"/>
      <c r="S2522" s="575"/>
      <c r="T2522" s="575"/>
      <c r="U2522" s="575"/>
      <c r="V2522" s="575"/>
      <c r="W2522" s="575"/>
      <c r="X2522" s="575"/>
      <c r="Y2522" s="577"/>
      <c r="Z2522" s="578"/>
      <c r="AA2522" s="579"/>
      <c r="AC2522" s="581"/>
      <c r="AD2522" s="581"/>
      <c r="AE2522" s="584"/>
      <c r="AF2522" s="584"/>
      <c r="AG2522" s="584"/>
      <c r="AH2522" s="584"/>
      <c r="AI2522" s="584"/>
      <c r="AJ2522" s="584"/>
      <c r="AK2522" s="584"/>
      <c r="AL2522" s="584"/>
      <c r="AM2522" s="584"/>
      <c r="AN2522" s="584"/>
      <c r="AO2522" s="584"/>
      <c r="AP2522" s="584"/>
      <c r="AQ2522" s="584"/>
      <c r="AR2522" s="584"/>
    </row>
    <row r="2523" ht="15.75" customHeight="1">
      <c r="A2523" s="570"/>
      <c r="B2523" s="7"/>
      <c r="C2523" s="585"/>
      <c r="D2523" s="572"/>
      <c r="E2523" s="575"/>
      <c r="F2523" s="575"/>
      <c r="G2523" s="579"/>
      <c r="H2523" s="586"/>
      <c r="I2523" s="573"/>
      <c r="J2523" s="574"/>
      <c r="K2523" s="574"/>
      <c r="L2523" s="574"/>
      <c r="M2523" s="575"/>
      <c r="N2523" s="575"/>
      <c r="O2523" s="576"/>
      <c r="P2523" s="576"/>
      <c r="Q2523" s="576"/>
      <c r="R2523" s="576"/>
      <c r="S2523" s="575"/>
      <c r="T2523" s="575"/>
      <c r="U2523" s="575"/>
      <c r="V2523" s="575"/>
      <c r="W2523" s="575"/>
      <c r="X2523" s="575"/>
      <c r="Y2523" s="577"/>
      <c r="Z2523" s="578"/>
      <c r="AA2523" s="579"/>
      <c r="AC2523" s="581"/>
      <c r="AD2523" s="581"/>
      <c r="AE2523" s="584"/>
      <c r="AF2523" s="584"/>
      <c r="AG2523" s="584"/>
      <c r="AH2523" s="584"/>
      <c r="AI2523" s="584"/>
      <c r="AJ2523" s="584"/>
      <c r="AK2523" s="584"/>
      <c r="AL2523" s="584"/>
      <c r="AM2523" s="584"/>
      <c r="AN2523" s="584"/>
      <c r="AO2523" s="584"/>
      <c r="AP2523" s="584"/>
      <c r="AQ2523" s="584"/>
      <c r="AR2523" s="584"/>
    </row>
    <row r="2524" ht="15.75" customHeight="1">
      <c r="A2524" s="570"/>
      <c r="B2524" s="7"/>
      <c r="C2524" s="585"/>
      <c r="D2524" s="572"/>
      <c r="E2524" s="575"/>
      <c r="F2524" s="575"/>
      <c r="G2524" s="579"/>
      <c r="H2524" s="586"/>
      <c r="I2524" s="573"/>
      <c r="J2524" s="574"/>
      <c r="K2524" s="574"/>
      <c r="L2524" s="574"/>
      <c r="M2524" s="575"/>
      <c r="N2524" s="575"/>
      <c r="O2524" s="576"/>
      <c r="P2524" s="576"/>
      <c r="Q2524" s="576"/>
      <c r="R2524" s="576"/>
      <c r="S2524" s="575"/>
      <c r="T2524" s="575"/>
      <c r="U2524" s="575"/>
      <c r="V2524" s="575"/>
      <c r="W2524" s="575"/>
      <c r="X2524" s="575"/>
      <c r="Y2524" s="577"/>
      <c r="Z2524" s="578"/>
      <c r="AA2524" s="579"/>
      <c r="AC2524" s="581"/>
      <c r="AD2524" s="581"/>
      <c r="AE2524" s="584"/>
      <c r="AF2524" s="584"/>
      <c r="AG2524" s="584"/>
      <c r="AH2524" s="584"/>
      <c r="AI2524" s="584"/>
      <c r="AJ2524" s="584"/>
      <c r="AK2524" s="584"/>
      <c r="AL2524" s="584"/>
      <c r="AM2524" s="584"/>
      <c r="AN2524" s="584"/>
      <c r="AO2524" s="584"/>
      <c r="AP2524" s="584"/>
      <c r="AQ2524" s="584"/>
      <c r="AR2524" s="584"/>
    </row>
    <row r="2525" ht="15.75" customHeight="1">
      <c r="A2525" s="570"/>
      <c r="B2525" s="7"/>
      <c r="C2525" s="585"/>
      <c r="D2525" s="572"/>
      <c r="E2525" s="575"/>
      <c r="F2525" s="575"/>
      <c r="G2525" s="579"/>
      <c r="H2525" s="586"/>
      <c r="I2525" s="573"/>
      <c r="J2525" s="574"/>
      <c r="K2525" s="574"/>
      <c r="L2525" s="574"/>
      <c r="M2525" s="575"/>
      <c r="N2525" s="575"/>
      <c r="O2525" s="576"/>
      <c r="P2525" s="576"/>
      <c r="Q2525" s="576"/>
      <c r="R2525" s="576"/>
      <c r="S2525" s="575"/>
      <c r="T2525" s="575"/>
      <c r="U2525" s="575"/>
      <c r="V2525" s="575"/>
      <c r="W2525" s="575"/>
      <c r="X2525" s="575"/>
      <c r="Y2525" s="577"/>
      <c r="Z2525" s="578"/>
      <c r="AA2525" s="579"/>
      <c r="AC2525" s="581"/>
      <c r="AD2525" s="581"/>
      <c r="AE2525" s="584"/>
      <c r="AF2525" s="584"/>
      <c r="AG2525" s="584"/>
      <c r="AH2525" s="584"/>
      <c r="AI2525" s="584"/>
      <c r="AJ2525" s="584"/>
      <c r="AK2525" s="584"/>
      <c r="AL2525" s="584"/>
      <c r="AM2525" s="584"/>
      <c r="AN2525" s="584"/>
      <c r="AO2525" s="584"/>
      <c r="AP2525" s="584"/>
      <c r="AQ2525" s="584"/>
      <c r="AR2525" s="584"/>
    </row>
    <row r="2526" ht="15.75" customHeight="1">
      <c r="A2526" s="570"/>
      <c r="B2526" s="7"/>
      <c r="C2526" s="585"/>
      <c r="D2526" s="572"/>
      <c r="E2526" s="575"/>
      <c r="F2526" s="575"/>
      <c r="G2526" s="579"/>
      <c r="H2526" s="586"/>
      <c r="I2526" s="573"/>
      <c r="J2526" s="574"/>
      <c r="K2526" s="574"/>
      <c r="L2526" s="574"/>
      <c r="M2526" s="575"/>
      <c r="N2526" s="575"/>
      <c r="O2526" s="576"/>
      <c r="P2526" s="576"/>
      <c r="Q2526" s="576"/>
      <c r="R2526" s="576"/>
      <c r="S2526" s="575"/>
      <c r="T2526" s="575"/>
      <c r="U2526" s="575"/>
      <c r="V2526" s="575"/>
      <c r="W2526" s="575"/>
      <c r="X2526" s="575"/>
      <c r="Y2526" s="577"/>
      <c r="Z2526" s="578"/>
      <c r="AA2526" s="579"/>
      <c r="AC2526" s="581"/>
      <c r="AD2526" s="581"/>
      <c r="AE2526" s="584"/>
      <c r="AF2526" s="584"/>
      <c r="AG2526" s="584"/>
      <c r="AH2526" s="584"/>
      <c r="AI2526" s="584"/>
      <c r="AJ2526" s="584"/>
      <c r="AK2526" s="584"/>
      <c r="AL2526" s="584"/>
      <c r="AM2526" s="584"/>
      <c r="AN2526" s="584"/>
      <c r="AO2526" s="584"/>
      <c r="AP2526" s="584"/>
      <c r="AQ2526" s="584"/>
      <c r="AR2526" s="584"/>
    </row>
    <row r="2527" ht="15.75" customHeight="1">
      <c r="A2527" s="570"/>
      <c r="B2527" s="7"/>
      <c r="C2527" s="585"/>
      <c r="D2527" s="572"/>
      <c r="E2527" s="575"/>
      <c r="F2527" s="575"/>
      <c r="G2527" s="579"/>
      <c r="H2527" s="586"/>
      <c r="I2527" s="573"/>
      <c r="J2527" s="574"/>
      <c r="K2527" s="574"/>
      <c r="L2527" s="574"/>
      <c r="M2527" s="575"/>
      <c r="N2527" s="575"/>
      <c r="O2527" s="576"/>
      <c r="P2527" s="576"/>
      <c r="Q2527" s="576"/>
      <c r="R2527" s="576"/>
      <c r="S2527" s="575"/>
      <c r="T2527" s="575"/>
      <c r="U2527" s="575"/>
      <c r="V2527" s="575"/>
      <c r="W2527" s="575"/>
      <c r="X2527" s="575"/>
      <c r="Y2527" s="577"/>
      <c r="Z2527" s="578"/>
      <c r="AA2527" s="579"/>
      <c r="AC2527" s="581"/>
      <c r="AD2527" s="581"/>
      <c r="AE2527" s="584"/>
      <c r="AF2527" s="584"/>
      <c r="AG2527" s="584"/>
      <c r="AH2527" s="584"/>
      <c r="AI2527" s="584"/>
      <c r="AJ2527" s="584"/>
      <c r="AK2527" s="584"/>
      <c r="AL2527" s="584"/>
      <c r="AM2527" s="584"/>
      <c r="AN2527" s="584"/>
      <c r="AO2527" s="584"/>
      <c r="AP2527" s="584"/>
      <c r="AQ2527" s="584"/>
      <c r="AR2527" s="584"/>
    </row>
    <row r="2528" ht="15.75" customHeight="1">
      <c r="A2528" s="570"/>
      <c r="B2528" s="7"/>
      <c r="C2528" s="585"/>
      <c r="D2528" s="572"/>
      <c r="E2528" s="575"/>
      <c r="F2528" s="575"/>
      <c r="G2528" s="579"/>
      <c r="H2528" s="586"/>
      <c r="I2528" s="573"/>
      <c r="J2528" s="574"/>
      <c r="K2528" s="574"/>
      <c r="L2528" s="574"/>
      <c r="M2528" s="575"/>
      <c r="N2528" s="575"/>
      <c r="O2528" s="576"/>
      <c r="P2528" s="576"/>
      <c r="Q2528" s="576"/>
      <c r="R2528" s="576"/>
      <c r="S2528" s="575"/>
      <c r="T2528" s="575"/>
      <c r="U2528" s="575"/>
      <c r="V2528" s="575"/>
      <c r="W2528" s="575"/>
      <c r="X2528" s="575"/>
      <c r="Y2528" s="577"/>
      <c r="Z2528" s="578"/>
      <c r="AA2528" s="579"/>
      <c r="AC2528" s="581"/>
      <c r="AD2528" s="581"/>
      <c r="AE2528" s="584"/>
      <c r="AF2528" s="584"/>
      <c r="AG2528" s="584"/>
      <c r="AH2528" s="584"/>
      <c r="AI2528" s="584"/>
      <c r="AJ2528" s="584"/>
      <c r="AK2528" s="584"/>
      <c r="AL2528" s="584"/>
      <c r="AM2528" s="584"/>
      <c r="AN2528" s="584"/>
      <c r="AO2528" s="584"/>
      <c r="AP2528" s="584"/>
      <c r="AQ2528" s="584"/>
      <c r="AR2528" s="584"/>
    </row>
    <row r="2529" ht="15.75" customHeight="1">
      <c r="A2529" s="570"/>
      <c r="B2529" s="7"/>
      <c r="C2529" s="585"/>
      <c r="D2529" s="572"/>
      <c r="E2529" s="575"/>
      <c r="F2529" s="575"/>
      <c r="G2529" s="579"/>
      <c r="H2529" s="586"/>
      <c r="I2529" s="573"/>
      <c r="J2529" s="574"/>
      <c r="K2529" s="574"/>
      <c r="L2529" s="574"/>
      <c r="M2529" s="575"/>
      <c r="N2529" s="575"/>
      <c r="O2529" s="576"/>
      <c r="P2529" s="576"/>
      <c r="Q2529" s="576"/>
      <c r="R2529" s="576"/>
      <c r="S2529" s="575"/>
      <c r="T2529" s="575"/>
      <c r="U2529" s="575"/>
      <c r="V2529" s="575"/>
      <c r="W2529" s="575"/>
      <c r="X2529" s="575"/>
      <c r="Y2529" s="577"/>
      <c r="Z2529" s="578"/>
      <c r="AA2529" s="579"/>
      <c r="AC2529" s="581"/>
      <c r="AD2529" s="581"/>
      <c r="AE2529" s="584"/>
      <c r="AF2529" s="584"/>
      <c r="AG2529" s="584"/>
      <c r="AH2529" s="584"/>
      <c r="AI2529" s="584"/>
      <c r="AJ2529" s="584"/>
      <c r="AK2529" s="584"/>
      <c r="AL2529" s="584"/>
      <c r="AM2529" s="584"/>
      <c r="AN2529" s="584"/>
      <c r="AO2529" s="584"/>
      <c r="AP2529" s="584"/>
      <c r="AQ2529" s="584"/>
      <c r="AR2529" s="584"/>
    </row>
    <row r="2530" ht="15.75" customHeight="1">
      <c r="A2530" s="570"/>
      <c r="B2530" s="7"/>
      <c r="C2530" s="585"/>
      <c r="D2530" s="572"/>
      <c r="E2530" s="575"/>
      <c r="F2530" s="575"/>
      <c r="G2530" s="579"/>
      <c r="H2530" s="586"/>
      <c r="I2530" s="573"/>
      <c r="J2530" s="574"/>
      <c r="K2530" s="574"/>
      <c r="L2530" s="574"/>
      <c r="M2530" s="575"/>
      <c r="N2530" s="575"/>
      <c r="O2530" s="576"/>
      <c r="P2530" s="576"/>
      <c r="Q2530" s="576"/>
      <c r="R2530" s="576"/>
      <c r="S2530" s="575"/>
      <c r="T2530" s="575"/>
      <c r="U2530" s="575"/>
      <c r="V2530" s="575"/>
      <c r="W2530" s="575"/>
      <c r="X2530" s="575"/>
      <c r="Y2530" s="577"/>
      <c r="Z2530" s="578"/>
      <c r="AA2530" s="579"/>
      <c r="AC2530" s="581"/>
      <c r="AD2530" s="581"/>
      <c r="AE2530" s="584"/>
      <c r="AF2530" s="584"/>
      <c r="AG2530" s="584"/>
      <c r="AH2530" s="584"/>
      <c r="AI2530" s="584"/>
      <c r="AJ2530" s="584"/>
      <c r="AK2530" s="584"/>
      <c r="AL2530" s="584"/>
      <c r="AM2530" s="584"/>
      <c r="AN2530" s="584"/>
      <c r="AO2530" s="584"/>
      <c r="AP2530" s="584"/>
      <c r="AQ2530" s="584"/>
      <c r="AR2530" s="584"/>
    </row>
    <row r="2531" ht="15.75" customHeight="1">
      <c r="A2531" s="570"/>
      <c r="B2531" s="7"/>
      <c r="C2531" s="585"/>
      <c r="D2531" s="572"/>
      <c r="E2531" s="575"/>
      <c r="F2531" s="575"/>
      <c r="G2531" s="579"/>
      <c r="H2531" s="586"/>
      <c r="I2531" s="573"/>
      <c r="J2531" s="574"/>
      <c r="K2531" s="574"/>
      <c r="L2531" s="574"/>
      <c r="M2531" s="575"/>
      <c r="N2531" s="575"/>
      <c r="O2531" s="576"/>
      <c r="P2531" s="576"/>
      <c r="Q2531" s="576"/>
      <c r="R2531" s="576"/>
      <c r="S2531" s="575"/>
      <c r="T2531" s="575"/>
      <c r="U2531" s="575"/>
      <c r="V2531" s="575"/>
      <c r="W2531" s="575"/>
      <c r="X2531" s="575"/>
      <c r="Y2531" s="577"/>
      <c r="Z2531" s="578"/>
      <c r="AA2531" s="579"/>
      <c r="AC2531" s="581"/>
      <c r="AD2531" s="581"/>
      <c r="AE2531" s="584"/>
      <c r="AF2531" s="584"/>
      <c r="AG2531" s="584"/>
      <c r="AH2531" s="584"/>
      <c r="AI2531" s="584"/>
      <c r="AJ2531" s="584"/>
      <c r="AK2531" s="584"/>
      <c r="AL2531" s="584"/>
      <c r="AM2531" s="584"/>
      <c r="AN2531" s="584"/>
      <c r="AO2531" s="584"/>
      <c r="AP2531" s="584"/>
      <c r="AQ2531" s="584"/>
      <c r="AR2531" s="584"/>
    </row>
    <row r="2532" ht="15.75" customHeight="1">
      <c r="A2532" s="570"/>
      <c r="B2532" s="7"/>
      <c r="C2532" s="585"/>
      <c r="D2532" s="572"/>
      <c r="E2532" s="575"/>
      <c r="F2532" s="575"/>
      <c r="G2532" s="579"/>
      <c r="H2532" s="586"/>
      <c r="I2532" s="573"/>
      <c r="J2532" s="574"/>
      <c r="K2532" s="574"/>
      <c r="L2532" s="574"/>
      <c r="M2532" s="575"/>
      <c r="N2532" s="575"/>
      <c r="O2532" s="576"/>
      <c r="P2532" s="576"/>
      <c r="Q2532" s="576"/>
      <c r="R2532" s="576"/>
      <c r="S2532" s="575"/>
      <c r="T2532" s="575"/>
      <c r="U2532" s="575"/>
      <c r="V2532" s="575"/>
      <c r="W2532" s="575"/>
      <c r="X2532" s="575"/>
      <c r="Y2532" s="577"/>
      <c r="Z2532" s="578"/>
      <c r="AA2532" s="579"/>
      <c r="AC2532" s="581"/>
      <c r="AD2532" s="581"/>
      <c r="AE2532" s="584"/>
      <c r="AF2532" s="584"/>
      <c r="AG2532" s="584"/>
      <c r="AH2532" s="584"/>
      <c r="AI2532" s="584"/>
      <c r="AJ2532" s="584"/>
      <c r="AK2532" s="584"/>
      <c r="AL2532" s="584"/>
      <c r="AM2532" s="584"/>
      <c r="AN2532" s="584"/>
      <c r="AO2532" s="584"/>
      <c r="AP2532" s="584"/>
      <c r="AQ2532" s="584"/>
      <c r="AR2532" s="584"/>
    </row>
    <row r="2533" ht="15.75" customHeight="1">
      <c r="A2533" s="570"/>
      <c r="B2533" s="7"/>
      <c r="C2533" s="585"/>
      <c r="D2533" s="572"/>
      <c r="E2533" s="575"/>
      <c r="F2533" s="575"/>
      <c r="G2533" s="579"/>
      <c r="H2533" s="586"/>
      <c r="I2533" s="573"/>
      <c r="J2533" s="574"/>
      <c r="K2533" s="574"/>
      <c r="L2533" s="574"/>
      <c r="M2533" s="575"/>
      <c r="N2533" s="575"/>
      <c r="O2533" s="576"/>
      <c r="P2533" s="576"/>
      <c r="Q2533" s="576"/>
      <c r="R2533" s="576"/>
      <c r="S2533" s="575"/>
      <c r="T2533" s="575"/>
      <c r="U2533" s="575"/>
      <c r="V2533" s="575"/>
      <c r="W2533" s="575"/>
      <c r="X2533" s="575"/>
      <c r="Y2533" s="577"/>
      <c r="Z2533" s="578"/>
      <c r="AA2533" s="579"/>
      <c r="AC2533" s="581"/>
      <c r="AD2533" s="581"/>
      <c r="AE2533" s="584"/>
      <c r="AF2533" s="584"/>
      <c r="AG2533" s="584"/>
      <c r="AH2533" s="584"/>
      <c r="AI2533" s="584"/>
      <c r="AJ2533" s="584"/>
      <c r="AK2533" s="584"/>
      <c r="AL2533" s="584"/>
      <c r="AM2533" s="584"/>
      <c r="AN2533" s="584"/>
      <c r="AO2533" s="584"/>
      <c r="AP2533" s="584"/>
      <c r="AQ2533" s="584"/>
      <c r="AR2533" s="584"/>
    </row>
    <row r="2534" ht="15.75" customHeight="1">
      <c r="A2534" s="570"/>
      <c r="B2534" s="7"/>
      <c r="C2534" s="585"/>
      <c r="D2534" s="572"/>
      <c r="E2534" s="575"/>
      <c r="F2534" s="575"/>
      <c r="G2534" s="579"/>
      <c r="H2534" s="586"/>
      <c r="I2534" s="573"/>
      <c r="J2534" s="574"/>
      <c r="K2534" s="574"/>
      <c r="L2534" s="574"/>
      <c r="M2534" s="575"/>
      <c r="N2534" s="575"/>
      <c r="O2534" s="576"/>
      <c r="P2534" s="576"/>
      <c r="Q2534" s="576"/>
      <c r="R2534" s="576"/>
      <c r="S2534" s="575"/>
      <c r="T2534" s="575"/>
      <c r="U2534" s="575"/>
      <c r="V2534" s="575"/>
      <c r="W2534" s="575"/>
      <c r="X2534" s="575"/>
      <c r="Y2534" s="577"/>
      <c r="Z2534" s="578"/>
      <c r="AA2534" s="579"/>
      <c r="AC2534" s="581"/>
      <c r="AD2534" s="581"/>
      <c r="AE2534" s="584"/>
      <c r="AF2534" s="584"/>
      <c r="AG2534" s="584"/>
      <c r="AH2534" s="584"/>
      <c r="AI2534" s="584"/>
      <c r="AJ2534" s="584"/>
      <c r="AK2534" s="584"/>
      <c r="AL2534" s="584"/>
      <c r="AM2534" s="584"/>
      <c r="AN2534" s="584"/>
      <c r="AO2534" s="584"/>
      <c r="AP2534" s="584"/>
      <c r="AQ2534" s="584"/>
      <c r="AR2534" s="584"/>
    </row>
    <row r="2535" ht="15.75" customHeight="1">
      <c r="A2535" s="570"/>
      <c r="B2535" s="7"/>
      <c r="C2535" s="585"/>
      <c r="D2535" s="572"/>
      <c r="E2535" s="575"/>
      <c r="F2535" s="575"/>
      <c r="G2535" s="579"/>
      <c r="H2535" s="586"/>
      <c r="I2535" s="573"/>
      <c r="J2535" s="574"/>
      <c r="K2535" s="574"/>
      <c r="L2535" s="574"/>
      <c r="M2535" s="575"/>
      <c r="N2535" s="575"/>
      <c r="O2535" s="576"/>
      <c r="P2535" s="576"/>
      <c r="Q2535" s="576"/>
      <c r="R2535" s="576"/>
      <c r="S2535" s="575"/>
      <c r="T2535" s="575"/>
      <c r="U2535" s="575"/>
      <c r="V2535" s="575"/>
      <c r="W2535" s="575"/>
      <c r="X2535" s="575"/>
      <c r="Y2535" s="577"/>
      <c r="Z2535" s="578"/>
      <c r="AA2535" s="579"/>
      <c r="AC2535" s="581"/>
      <c r="AD2535" s="581"/>
      <c r="AE2535" s="584"/>
      <c r="AF2535" s="584"/>
      <c r="AG2535" s="584"/>
      <c r="AH2535" s="584"/>
      <c r="AI2535" s="584"/>
      <c r="AJ2535" s="584"/>
      <c r="AK2535" s="584"/>
      <c r="AL2535" s="584"/>
      <c r="AM2535" s="584"/>
      <c r="AN2535" s="584"/>
      <c r="AO2535" s="584"/>
      <c r="AP2535" s="584"/>
      <c r="AQ2535" s="584"/>
      <c r="AR2535" s="584"/>
    </row>
    <row r="2536" ht="15.75" customHeight="1">
      <c r="A2536" s="570"/>
      <c r="B2536" s="7"/>
      <c r="C2536" s="585"/>
      <c r="D2536" s="572"/>
      <c r="E2536" s="575"/>
      <c r="F2536" s="575"/>
      <c r="G2536" s="579"/>
      <c r="H2536" s="586"/>
      <c r="I2536" s="573"/>
      <c r="J2536" s="574"/>
      <c r="K2536" s="574"/>
      <c r="L2536" s="574"/>
      <c r="M2536" s="575"/>
      <c r="N2536" s="575"/>
      <c r="O2536" s="576"/>
      <c r="P2536" s="576"/>
      <c r="Q2536" s="576"/>
      <c r="R2536" s="576"/>
      <c r="S2536" s="575"/>
      <c r="T2536" s="575"/>
      <c r="U2536" s="575"/>
      <c r="V2536" s="575"/>
      <c r="W2536" s="575"/>
      <c r="X2536" s="575"/>
      <c r="Y2536" s="577"/>
      <c r="Z2536" s="578"/>
      <c r="AA2536" s="579"/>
      <c r="AC2536" s="581"/>
      <c r="AD2536" s="581"/>
      <c r="AE2536" s="584"/>
      <c r="AF2536" s="584"/>
      <c r="AG2536" s="584"/>
      <c r="AH2536" s="584"/>
      <c r="AI2536" s="584"/>
      <c r="AJ2536" s="584"/>
      <c r="AK2536" s="584"/>
      <c r="AL2536" s="584"/>
      <c r="AM2536" s="584"/>
      <c r="AN2536" s="584"/>
      <c r="AO2536" s="584"/>
      <c r="AP2536" s="584"/>
      <c r="AQ2536" s="584"/>
      <c r="AR2536" s="584"/>
    </row>
    <row r="2537" ht="15.75" customHeight="1">
      <c r="A2537" s="570"/>
      <c r="B2537" s="7"/>
      <c r="C2537" s="585"/>
      <c r="D2537" s="572"/>
      <c r="E2537" s="575"/>
      <c r="F2537" s="575"/>
      <c r="G2537" s="579"/>
      <c r="H2537" s="586"/>
      <c r="I2537" s="573"/>
      <c r="J2537" s="574"/>
      <c r="K2537" s="574"/>
      <c r="L2537" s="574"/>
      <c r="M2537" s="575"/>
      <c r="N2537" s="575"/>
      <c r="O2537" s="576"/>
      <c r="P2537" s="576"/>
      <c r="Q2537" s="576"/>
      <c r="R2537" s="576"/>
      <c r="S2537" s="575"/>
      <c r="T2537" s="575"/>
      <c r="U2537" s="575"/>
      <c r="V2537" s="575"/>
      <c r="W2537" s="575"/>
      <c r="X2537" s="575"/>
      <c r="Y2537" s="577"/>
      <c r="Z2537" s="578"/>
      <c r="AA2537" s="579"/>
      <c r="AC2537" s="581"/>
      <c r="AD2537" s="581"/>
      <c r="AE2537" s="584"/>
      <c r="AF2537" s="584"/>
      <c r="AG2537" s="584"/>
      <c r="AH2537" s="584"/>
      <c r="AI2537" s="584"/>
      <c r="AJ2537" s="584"/>
      <c r="AK2537" s="584"/>
      <c r="AL2537" s="584"/>
      <c r="AM2537" s="584"/>
      <c r="AN2537" s="584"/>
      <c r="AO2537" s="584"/>
      <c r="AP2537" s="584"/>
      <c r="AQ2537" s="584"/>
      <c r="AR2537" s="584"/>
    </row>
    <row r="2538" ht="15.75" customHeight="1">
      <c r="A2538" s="570"/>
      <c r="B2538" s="7"/>
      <c r="C2538" s="585"/>
      <c r="D2538" s="572"/>
      <c r="E2538" s="575"/>
      <c r="F2538" s="575"/>
      <c r="G2538" s="579"/>
      <c r="H2538" s="586"/>
      <c r="I2538" s="573"/>
      <c r="J2538" s="574"/>
      <c r="K2538" s="574"/>
      <c r="L2538" s="574"/>
      <c r="M2538" s="575"/>
      <c r="N2538" s="575"/>
      <c r="O2538" s="576"/>
      <c r="P2538" s="576"/>
      <c r="Q2538" s="576"/>
      <c r="R2538" s="576"/>
      <c r="S2538" s="575"/>
      <c r="T2538" s="575"/>
      <c r="U2538" s="575"/>
      <c r="V2538" s="575"/>
      <c r="W2538" s="575"/>
      <c r="X2538" s="575"/>
      <c r="Y2538" s="577"/>
      <c r="Z2538" s="578"/>
      <c r="AA2538" s="579"/>
      <c r="AC2538" s="581"/>
      <c r="AD2538" s="581"/>
      <c r="AE2538" s="584"/>
      <c r="AF2538" s="584"/>
      <c r="AG2538" s="584"/>
      <c r="AH2538" s="584"/>
      <c r="AI2538" s="584"/>
      <c r="AJ2538" s="584"/>
      <c r="AK2538" s="584"/>
      <c r="AL2538" s="584"/>
      <c r="AM2538" s="584"/>
      <c r="AN2538" s="584"/>
      <c r="AO2538" s="584"/>
      <c r="AP2538" s="584"/>
      <c r="AQ2538" s="584"/>
      <c r="AR2538" s="584"/>
    </row>
    <row r="2539" ht="15.75" customHeight="1">
      <c r="A2539" s="570"/>
      <c r="B2539" s="7"/>
      <c r="C2539" s="585"/>
      <c r="D2539" s="572"/>
      <c r="E2539" s="575"/>
      <c r="F2539" s="575"/>
      <c r="G2539" s="579"/>
      <c r="H2539" s="586"/>
      <c r="I2539" s="573"/>
      <c r="J2539" s="574"/>
      <c r="K2539" s="574"/>
      <c r="L2539" s="574"/>
      <c r="M2539" s="575"/>
      <c r="N2539" s="575"/>
      <c r="O2539" s="576"/>
      <c r="P2539" s="576"/>
      <c r="Q2539" s="576"/>
      <c r="R2539" s="576"/>
      <c r="S2539" s="575"/>
      <c r="T2539" s="575"/>
      <c r="U2539" s="575"/>
      <c r="V2539" s="575"/>
      <c r="W2539" s="575"/>
      <c r="X2539" s="575"/>
      <c r="Y2539" s="577"/>
      <c r="Z2539" s="578"/>
      <c r="AA2539" s="579"/>
      <c r="AC2539" s="581"/>
      <c r="AD2539" s="581"/>
      <c r="AE2539" s="584"/>
      <c r="AF2539" s="584"/>
      <c r="AG2539" s="584"/>
      <c r="AH2539" s="584"/>
      <c r="AI2539" s="584"/>
      <c r="AJ2539" s="584"/>
      <c r="AK2539" s="584"/>
      <c r="AL2539" s="584"/>
      <c r="AM2539" s="584"/>
      <c r="AN2539" s="584"/>
      <c r="AO2539" s="584"/>
      <c r="AP2539" s="584"/>
      <c r="AQ2539" s="584"/>
      <c r="AR2539" s="584"/>
    </row>
    <row r="2540" ht="15.75" customHeight="1">
      <c r="A2540" s="570"/>
      <c r="B2540" s="7"/>
      <c r="C2540" s="585"/>
      <c r="D2540" s="572"/>
      <c r="E2540" s="575"/>
      <c r="F2540" s="575"/>
      <c r="G2540" s="579"/>
      <c r="H2540" s="586"/>
      <c r="I2540" s="573"/>
      <c r="J2540" s="574"/>
      <c r="K2540" s="574"/>
      <c r="L2540" s="574"/>
      <c r="M2540" s="575"/>
      <c r="N2540" s="575"/>
      <c r="O2540" s="576"/>
      <c r="P2540" s="576"/>
      <c r="Q2540" s="576"/>
      <c r="R2540" s="576"/>
      <c r="S2540" s="575"/>
      <c r="T2540" s="575"/>
      <c r="U2540" s="575"/>
      <c r="V2540" s="575"/>
      <c r="W2540" s="575"/>
      <c r="X2540" s="575"/>
      <c r="Y2540" s="577"/>
      <c r="Z2540" s="578"/>
      <c r="AA2540" s="579"/>
      <c r="AC2540" s="581"/>
      <c r="AD2540" s="581"/>
      <c r="AE2540" s="584"/>
      <c r="AF2540" s="584"/>
      <c r="AG2540" s="584"/>
      <c r="AH2540" s="584"/>
      <c r="AI2540" s="584"/>
      <c r="AJ2540" s="584"/>
      <c r="AK2540" s="584"/>
      <c r="AL2540" s="584"/>
      <c r="AM2540" s="584"/>
      <c r="AN2540" s="584"/>
      <c r="AO2540" s="584"/>
      <c r="AP2540" s="584"/>
      <c r="AQ2540" s="584"/>
      <c r="AR2540" s="584"/>
    </row>
    <row r="2541" ht="15.75" customHeight="1">
      <c r="A2541" s="570"/>
      <c r="B2541" s="7"/>
      <c r="C2541" s="585"/>
      <c r="D2541" s="572"/>
      <c r="E2541" s="575"/>
      <c r="F2541" s="575"/>
      <c r="G2541" s="579"/>
      <c r="H2541" s="586"/>
      <c r="I2541" s="573"/>
      <c r="J2541" s="574"/>
      <c r="K2541" s="574"/>
      <c r="L2541" s="574"/>
      <c r="M2541" s="575"/>
      <c r="N2541" s="575"/>
      <c r="O2541" s="576"/>
      <c r="P2541" s="576"/>
      <c r="Q2541" s="576"/>
      <c r="R2541" s="576"/>
      <c r="S2541" s="575"/>
      <c r="T2541" s="575"/>
      <c r="U2541" s="575"/>
      <c r="V2541" s="575"/>
      <c r="W2541" s="575"/>
      <c r="X2541" s="575"/>
      <c r="Y2541" s="577"/>
      <c r="Z2541" s="578"/>
      <c r="AA2541" s="579"/>
      <c r="AC2541" s="581"/>
      <c r="AD2541" s="581"/>
      <c r="AE2541" s="584"/>
      <c r="AF2541" s="584"/>
      <c r="AG2541" s="584"/>
      <c r="AH2541" s="584"/>
      <c r="AI2541" s="584"/>
      <c r="AJ2541" s="584"/>
      <c r="AK2541" s="584"/>
      <c r="AL2541" s="584"/>
      <c r="AM2541" s="584"/>
      <c r="AN2541" s="584"/>
      <c r="AO2541" s="584"/>
      <c r="AP2541" s="584"/>
      <c r="AQ2541" s="584"/>
      <c r="AR2541" s="584"/>
    </row>
    <row r="2542" ht="15.75" customHeight="1">
      <c r="A2542" s="570"/>
      <c r="B2542" s="7"/>
      <c r="C2542" s="585"/>
      <c r="D2542" s="572"/>
      <c r="E2542" s="575"/>
      <c r="F2542" s="575"/>
      <c r="G2542" s="579"/>
      <c r="H2542" s="586"/>
      <c r="I2542" s="573"/>
      <c r="J2542" s="574"/>
      <c r="K2542" s="574"/>
      <c r="L2542" s="574"/>
      <c r="M2542" s="575"/>
      <c r="N2542" s="575"/>
      <c r="O2542" s="576"/>
      <c r="P2542" s="576"/>
      <c r="Q2542" s="576"/>
      <c r="R2542" s="576"/>
      <c r="S2542" s="575"/>
      <c r="T2542" s="575"/>
      <c r="U2542" s="575"/>
      <c r="V2542" s="575"/>
      <c r="W2542" s="575"/>
      <c r="X2542" s="575"/>
      <c r="Y2542" s="577"/>
      <c r="Z2542" s="578"/>
      <c r="AA2542" s="579"/>
      <c r="AC2542" s="581"/>
      <c r="AD2542" s="581"/>
      <c r="AE2542" s="584"/>
      <c r="AF2542" s="584"/>
      <c r="AG2542" s="584"/>
      <c r="AH2542" s="584"/>
      <c r="AI2542" s="584"/>
      <c r="AJ2542" s="584"/>
      <c r="AK2542" s="584"/>
      <c r="AL2542" s="584"/>
      <c r="AM2542" s="584"/>
      <c r="AN2542" s="584"/>
      <c r="AO2542" s="584"/>
      <c r="AP2542" s="584"/>
      <c r="AQ2542" s="584"/>
      <c r="AR2542" s="584"/>
    </row>
    <row r="2543" ht="15.75" customHeight="1">
      <c r="A2543" s="570"/>
      <c r="B2543" s="7"/>
      <c r="C2543" s="585"/>
      <c r="D2543" s="572"/>
      <c r="E2543" s="575"/>
      <c r="F2543" s="575"/>
      <c r="G2543" s="579"/>
      <c r="H2543" s="586"/>
      <c r="I2543" s="573"/>
      <c r="J2543" s="574"/>
      <c r="K2543" s="574"/>
      <c r="L2543" s="574"/>
      <c r="M2543" s="575"/>
      <c r="N2543" s="575"/>
      <c r="O2543" s="576"/>
      <c r="P2543" s="576"/>
      <c r="Q2543" s="576"/>
      <c r="R2543" s="576"/>
      <c r="S2543" s="575"/>
      <c r="T2543" s="575"/>
      <c r="U2543" s="575"/>
      <c r="V2543" s="575"/>
      <c r="W2543" s="575"/>
      <c r="X2543" s="575"/>
      <c r="Y2543" s="577"/>
      <c r="Z2543" s="578"/>
      <c r="AA2543" s="579"/>
      <c r="AC2543" s="581"/>
      <c r="AD2543" s="581"/>
      <c r="AE2543" s="584"/>
      <c r="AF2543" s="584"/>
      <c r="AG2543" s="584"/>
      <c r="AH2543" s="584"/>
      <c r="AI2543" s="584"/>
      <c r="AJ2543" s="584"/>
      <c r="AK2543" s="584"/>
      <c r="AL2543" s="584"/>
      <c r="AM2543" s="584"/>
      <c r="AN2543" s="584"/>
      <c r="AO2543" s="584"/>
      <c r="AP2543" s="584"/>
      <c r="AQ2543" s="584"/>
      <c r="AR2543" s="584"/>
    </row>
    <row r="2544" ht="15.75" customHeight="1">
      <c r="A2544" s="570"/>
      <c r="B2544" s="7"/>
      <c r="C2544" s="585"/>
      <c r="D2544" s="572"/>
      <c r="E2544" s="575"/>
      <c r="F2544" s="575"/>
      <c r="G2544" s="579"/>
      <c r="H2544" s="586"/>
      <c r="I2544" s="573"/>
      <c r="J2544" s="574"/>
      <c r="K2544" s="574"/>
      <c r="L2544" s="574"/>
      <c r="M2544" s="575"/>
      <c r="N2544" s="575"/>
      <c r="O2544" s="576"/>
      <c r="P2544" s="576"/>
      <c r="Q2544" s="576"/>
      <c r="R2544" s="576"/>
      <c r="S2544" s="575"/>
      <c r="T2544" s="575"/>
      <c r="U2544" s="575"/>
      <c r="V2544" s="575"/>
      <c r="W2544" s="575"/>
      <c r="X2544" s="575"/>
      <c r="Y2544" s="577"/>
      <c r="Z2544" s="578"/>
      <c r="AA2544" s="579"/>
      <c r="AC2544" s="581"/>
      <c r="AD2544" s="581"/>
      <c r="AE2544" s="584"/>
      <c r="AF2544" s="584"/>
      <c r="AG2544" s="584"/>
      <c r="AH2544" s="584"/>
      <c r="AI2544" s="584"/>
      <c r="AJ2544" s="584"/>
      <c r="AK2544" s="584"/>
      <c r="AL2544" s="584"/>
      <c r="AM2544" s="584"/>
      <c r="AN2544" s="584"/>
      <c r="AO2544" s="584"/>
      <c r="AP2544" s="584"/>
      <c r="AQ2544" s="584"/>
      <c r="AR2544" s="584"/>
    </row>
    <row r="2545" ht="15.75" customHeight="1">
      <c r="A2545" s="570"/>
      <c r="B2545" s="7"/>
      <c r="C2545" s="585"/>
      <c r="D2545" s="572"/>
      <c r="E2545" s="575"/>
      <c r="F2545" s="575"/>
      <c r="G2545" s="579"/>
      <c r="H2545" s="586"/>
      <c r="I2545" s="573"/>
      <c r="J2545" s="574"/>
      <c r="K2545" s="574"/>
      <c r="L2545" s="574"/>
      <c r="M2545" s="575"/>
      <c r="N2545" s="575"/>
      <c r="O2545" s="576"/>
      <c r="P2545" s="576"/>
      <c r="Q2545" s="576"/>
      <c r="R2545" s="576"/>
      <c r="S2545" s="575"/>
      <c r="T2545" s="575"/>
      <c r="U2545" s="575"/>
      <c r="V2545" s="575"/>
      <c r="W2545" s="575"/>
      <c r="X2545" s="575"/>
      <c r="Y2545" s="577"/>
      <c r="Z2545" s="578"/>
      <c r="AA2545" s="579"/>
      <c r="AC2545" s="581"/>
      <c r="AD2545" s="581"/>
      <c r="AE2545" s="584"/>
      <c r="AF2545" s="584"/>
      <c r="AG2545" s="584"/>
      <c r="AH2545" s="584"/>
      <c r="AI2545" s="584"/>
      <c r="AJ2545" s="584"/>
      <c r="AK2545" s="584"/>
      <c r="AL2545" s="584"/>
      <c r="AM2545" s="584"/>
      <c r="AN2545" s="584"/>
      <c r="AO2545" s="584"/>
      <c r="AP2545" s="584"/>
      <c r="AQ2545" s="584"/>
      <c r="AR2545" s="584"/>
    </row>
    <row r="2546" ht="15.75" customHeight="1">
      <c r="A2546" s="570"/>
      <c r="B2546" s="7"/>
      <c r="C2546" s="585"/>
      <c r="D2546" s="572"/>
      <c r="E2546" s="575"/>
      <c r="F2546" s="575"/>
      <c r="G2546" s="579"/>
      <c r="H2546" s="586"/>
      <c r="I2546" s="573"/>
      <c r="J2546" s="574"/>
      <c r="K2546" s="574"/>
      <c r="L2546" s="574"/>
      <c r="M2546" s="575"/>
      <c r="N2546" s="575"/>
      <c r="O2546" s="576"/>
      <c r="P2546" s="576"/>
      <c r="Q2546" s="576"/>
      <c r="R2546" s="576"/>
      <c r="S2546" s="575"/>
      <c r="T2546" s="575"/>
      <c r="U2546" s="575"/>
      <c r="V2546" s="575"/>
      <c r="W2546" s="575"/>
      <c r="X2546" s="575"/>
      <c r="Y2546" s="577"/>
      <c r="Z2546" s="578"/>
      <c r="AA2546" s="579"/>
      <c r="AC2546" s="581"/>
      <c r="AD2546" s="581"/>
      <c r="AE2546" s="584"/>
      <c r="AF2546" s="584"/>
      <c r="AG2546" s="584"/>
      <c r="AH2546" s="584"/>
      <c r="AI2546" s="584"/>
      <c r="AJ2546" s="584"/>
      <c r="AK2546" s="584"/>
      <c r="AL2546" s="584"/>
      <c r="AM2546" s="584"/>
      <c r="AN2546" s="584"/>
      <c r="AO2546" s="584"/>
      <c r="AP2546" s="584"/>
      <c r="AQ2546" s="584"/>
      <c r="AR2546" s="584"/>
    </row>
    <row r="2547" ht="15.75" customHeight="1">
      <c r="A2547" s="570"/>
      <c r="B2547" s="7"/>
      <c r="C2547" s="585"/>
      <c r="D2547" s="572"/>
      <c r="E2547" s="575"/>
      <c r="F2547" s="575"/>
      <c r="G2547" s="579"/>
      <c r="H2547" s="586"/>
      <c r="I2547" s="573"/>
      <c r="J2547" s="574"/>
      <c r="K2547" s="574"/>
      <c r="L2547" s="574"/>
      <c r="M2547" s="575"/>
      <c r="N2547" s="575"/>
      <c r="O2547" s="576"/>
      <c r="P2547" s="576"/>
      <c r="Q2547" s="576"/>
      <c r="R2547" s="576"/>
      <c r="S2547" s="575"/>
      <c r="T2547" s="575"/>
      <c r="U2547" s="575"/>
      <c r="V2547" s="575"/>
      <c r="W2547" s="575"/>
      <c r="X2547" s="575"/>
      <c r="Y2547" s="577"/>
      <c r="Z2547" s="578"/>
      <c r="AA2547" s="579"/>
      <c r="AC2547" s="581"/>
      <c r="AD2547" s="581"/>
      <c r="AE2547" s="584"/>
      <c r="AF2547" s="584"/>
      <c r="AG2547" s="584"/>
      <c r="AH2547" s="584"/>
      <c r="AI2547" s="584"/>
      <c r="AJ2547" s="584"/>
      <c r="AK2547" s="584"/>
      <c r="AL2547" s="584"/>
      <c r="AM2547" s="584"/>
      <c r="AN2547" s="584"/>
      <c r="AO2547" s="584"/>
      <c r="AP2547" s="584"/>
      <c r="AQ2547" s="584"/>
      <c r="AR2547" s="584"/>
    </row>
    <row r="2548" ht="15.75" customHeight="1">
      <c r="A2548" s="570"/>
      <c r="B2548" s="7"/>
      <c r="C2548" s="585"/>
      <c r="D2548" s="572"/>
      <c r="E2548" s="575"/>
      <c r="F2548" s="575"/>
      <c r="G2548" s="579"/>
      <c r="H2548" s="586"/>
      <c r="I2548" s="573"/>
      <c r="J2548" s="574"/>
      <c r="K2548" s="574"/>
      <c r="L2548" s="574"/>
      <c r="M2548" s="575"/>
      <c r="N2548" s="575"/>
      <c r="O2548" s="576"/>
      <c r="P2548" s="576"/>
      <c r="Q2548" s="576"/>
      <c r="R2548" s="576"/>
      <c r="S2548" s="575"/>
      <c r="T2548" s="575"/>
      <c r="U2548" s="575"/>
      <c r="V2548" s="575"/>
      <c r="W2548" s="575"/>
      <c r="X2548" s="575"/>
      <c r="Y2548" s="577"/>
      <c r="Z2548" s="578"/>
      <c r="AA2548" s="579"/>
      <c r="AC2548" s="581"/>
      <c r="AD2548" s="581"/>
      <c r="AE2548" s="584"/>
      <c r="AF2548" s="584"/>
      <c r="AG2548" s="584"/>
      <c r="AH2548" s="584"/>
      <c r="AI2548" s="584"/>
      <c r="AJ2548" s="584"/>
      <c r="AK2548" s="584"/>
      <c r="AL2548" s="584"/>
      <c r="AM2548" s="584"/>
      <c r="AN2548" s="584"/>
      <c r="AO2548" s="584"/>
      <c r="AP2548" s="584"/>
      <c r="AQ2548" s="584"/>
      <c r="AR2548" s="584"/>
    </row>
    <row r="2549" ht="15.75" customHeight="1">
      <c r="A2549" s="570"/>
      <c r="B2549" s="7"/>
      <c r="C2549" s="585"/>
      <c r="D2549" s="572"/>
      <c r="E2549" s="575"/>
      <c r="F2549" s="575"/>
      <c r="G2549" s="579"/>
      <c r="H2549" s="586"/>
      <c r="I2549" s="573"/>
      <c r="J2549" s="574"/>
      <c r="K2549" s="574"/>
      <c r="L2549" s="574"/>
      <c r="M2549" s="575"/>
      <c r="N2549" s="575"/>
      <c r="O2549" s="576"/>
      <c r="P2549" s="576"/>
      <c r="Q2549" s="576"/>
      <c r="R2549" s="576"/>
      <c r="S2549" s="575"/>
      <c r="T2549" s="575"/>
      <c r="U2549" s="575"/>
      <c r="V2549" s="575"/>
      <c r="W2549" s="575"/>
      <c r="X2549" s="575"/>
      <c r="Y2549" s="577"/>
      <c r="Z2549" s="578"/>
      <c r="AA2549" s="579"/>
      <c r="AC2549" s="581"/>
      <c r="AD2549" s="581"/>
      <c r="AE2549" s="584"/>
      <c r="AF2549" s="584"/>
      <c r="AG2549" s="584"/>
      <c r="AH2549" s="584"/>
      <c r="AI2549" s="584"/>
      <c r="AJ2549" s="584"/>
      <c r="AK2549" s="584"/>
      <c r="AL2549" s="584"/>
      <c r="AM2549" s="584"/>
      <c r="AN2549" s="584"/>
      <c r="AO2549" s="584"/>
      <c r="AP2549" s="584"/>
      <c r="AQ2549" s="584"/>
      <c r="AR2549" s="584"/>
    </row>
    <row r="2550" ht="15.75" customHeight="1">
      <c r="A2550" s="570"/>
      <c r="B2550" s="7"/>
      <c r="C2550" s="585"/>
      <c r="D2550" s="572"/>
      <c r="E2550" s="575"/>
      <c r="F2550" s="575"/>
      <c r="G2550" s="579"/>
      <c r="H2550" s="586"/>
      <c r="I2550" s="573"/>
      <c r="J2550" s="574"/>
      <c r="K2550" s="574"/>
      <c r="L2550" s="574"/>
      <c r="M2550" s="575"/>
      <c r="N2550" s="575"/>
      <c r="O2550" s="576"/>
      <c r="P2550" s="576"/>
      <c r="Q2550" s="576"/>
      <c r="R2550" s="576"/>
      <c r="S2550" s="575"/>
      <c r="T2550" s="575"/>
      <c r="U2550" s="575"/>
      <c r="V2550" s="575"/>
      <c r="W2550" s="575"/>
      <c r="X2550" s="575"/>
      <c r="Y2550" s="577"/>
      <c r="Z2550" s="578"/>
      <c r="AA2550" s="579"/>
      <c r="AC2550" s="581"/>
      <c r="AD2550" s="581"/>
      <c r="AE2550" s="584"/>
      <c r="AF2550" s="584"/>
      <c r="AG2550" s="584"/>
      <c r="AH2550" s="584"/>
      <c r="AI2550" s="584"/>
      <c r="AJ2550" s="584"/>
      <c r="AK2550" s="584"/>
      <c r="AL2550" s="584"/>
      <c r="AM2550" s="584"/>
      <c r="AN2550" s="584"/>
      <c r="AO2550" s="584"/>
      <c r="AP2550" s="584"/>
      <c r="AQ2550" s="584"/>
      <c r="AR2550" s="584"/>
    </row>
    <row r="2551" ht="15.75" customHeight="1">
      <c r="A2551" s="570"/>
      <c r="B2551" s="7"/>
      <c r="C2551" s="585"/>
      <c r="D2551" s="572"/>
      <c r="E2551" s="575"/>
      <c r="F2551" s="575"/>
      <c r="G2551" s="579"/>
      <c r="H2551" s="586"/>
      <c r="I2551" s="573"/>
      <c r="J2551" s="574"/>
      <c r="K2551" s="574"/>
      <c r="L2551" s="574"/>
      <c r="M2551" s="575"/>
      <c r="N2551" s="575"/>
      <c r="O2551" s="576"/>
      <c r="P2551" s="576"/>
      <c r="Q2551" s="576"/>
      <c r="R2551" s="576"/>
      <c r="S2551" s="575"/>
      <c r="T2551" s="575"/>
      <c r="U2551" s="575"/>
      <c r="V2551" s="575"/>
      <c r="W2551" s="575"/>
      <c r="X2551" s="575"/>
      <c r="Y2551" s="577"/>
      <c r="Z2551" s="578"/>
      <c r="AA2551" s="579"/>
      <c r="AC2551" s="581"/>
      <c r="AD2551" s="581"/>
      <c r="AE2551" s="584"/>
      <c r="AF2551" s="584"/>
      <c r="AG2551" s="584"/>
      <c r="AH2551" s="584"/>
      <c r="AI2551" s="584"/>
      <c r="AJ2551" s="584"/>
      <c r="AK2551" s="584"/>
      <c r="AL2551" s="584"/>
      <c r="AM2551" s="584"/>
      <c r="AN2551" s="584"/>
      <c r="AO2551" s="584"/>
      <c r="AP2551" s="584"/>
      <c r="AQ2551" s="584"/>
      <c r="AR2551" s="584"/>
    </row>
    <row r="2552" ht="15.75" customHeight="1">
      <c r="A2552" s="570"/>
      <c r="B2552" s="7"/>
      <c r="C2552" s="585"/>
      <c r="D2552" s="572"/>
      <c r="E2552" s="575"/>
      <c r="F2552" s="575"/>
      <c r="G2552" s="579"/>
      <c r="H2552" s="586"/>
      <c r="I2552" s="573"/>
      <c r="J2552" s="574"/>
      <c r="K2552" s="574"/>
      <c r="L2552" s="574"/>
      <c r="M2552" s="575"/>
      <c r="N2552" s="575"/>
      <c r="O2552" s="576"/>
      <c r="P2552" s="576"/>
      <c r="Q2552" s="576"/>
      <c r="R2552" s="576"/>
      <c r="S2552" s="575"/>
      <c r="T2552" s="575"/>
      <c r="U2552" s="575"/>
      <c r="V2552" s="575"/>
      <c r="W2552" s="575"/>
      <c r="X2552" s="575"/>
      <c r="Y2552" s="577"/>
      <c r="Z2552" s="578"/>
      <c r="AA2552" s="579"/>
      <c r="AC2552" s="581"/>
      <c r="AD2552" s="581"/>
      <c r="AE2552" s="584"/>
      <c r="AF2552" s="584"/>
      <c r="AG2552" s="584"/>
      <c r="AH2552" s="584"/>
      <c r="AI2552" s="584"/>
      <c r="AJ2552" s="584"/>
      <c r="AK2552" s="584"/>
      <c r="AL2552" s="584"/>
      <c r="AM2552" s="584"/>
      <c r="AN2552" s="584"/>
      <c r="AO2552" s="584"/>
      <c r="AP2552" s="584"/>
      <c r="AQ2552" s="584"/>
      <c r="AR2552" s="584"/>
    </row>
    <row r="2553" ht="15.75" customHeight="1">
      <c r="A2553" s="570"/>
      <c r="B2553" s="7"/>
      <c r="C2553" s="585"/>
      <c r="D2553" s="572"/>
      <c r="E2553" s="575"/>
      <c r="F2553" s="575"/>
      <c r="G2553" s="579"/>
      <c r="H2553" s="586"/>
      <c r="I2553" s="573"/>
      <c r="J2553" s="574"/>
      <c r="K2553" s="574"/>
      <c r="L2553" s="574"/>
      <c r="M2553" s="575"/>
      <c r="N2553" s="575"/>
      <c r="O2553" s="576"/>
      <c r="P2553" s="576"/>
      <c r="Q2553" s="576"/>
      <c r="R2553" s="576"/>
      <c r="S2553" s="575"/>
      <c r="T2553" s="575"/>
      <c r="U2553" s="575"/>
      <c r="V2553" s="575"/>
      <c r="W2553" s="575"/>
      <c r="X2553" s="575"/>
      <c r="Y2553" s="577"/>
      <c r="Z2553" s="578"/>
      <c r="AA2553" s="579"/>
      <c r="AC2553" s="581"/>
      <c r="AD2553" s="581"/>
      <c r="AE2553" s="584"/>
      <c r="AF2553" s="584"/>
      <c r="AG2553" s="584"/>
      <c r="AH2553" s="584"/>
      <c r="AI2553" s="584"/>
      <c r="AJ2553" s="584"/>
      <c r="AK2553" s="584"/>
      <c r="AL2553" s="584"/>
      <c r="AM2553" s="584"/>
      <c r="AN2553" s="584"/>
      <c r="AO2553" s="584"/>
      <c r="AP2553" s="584"/>
      <c r="AQ2553" s="584"/>
      <c r="AR2553" s="584"/>
    </row>
    <row r="2554" ht="15.75" customHeight="1">
      <c r="A2554" s="570"/>
      <c r="B2554" s="7"/>
      <c r="C2554" s="585"/>
      <c r="D2554" s="572"/>
      <c r="E2554" s="575"/>
      <c r="F2554" s="575"/>
      <c r="G2554" s="579"/>
      <c r="H2554" s="586"/>
      <c r="I2554" s="573"/>
      <c r="J2554" s="574"/>
      <c r="K2554" s="574"/>
      <c r="L2554" s="574"/>
      <c r="M2554" s="575"/>
      <c r="N2554" s="575"/>
      <c r="O2554" s="576"/>
      <c r="P2554" s="576"/>
      <c r="Q2554" s="576"/>
      <c r="R2554" s="576"/>
      <c r="S2554" s="575"/>
      <c r="T2554" s="575"/>
      <c r="U2554" s="575"/>
      <c r="V2554" s="575"/>
      <c r="W2554" s="575"/>
      <c r="X2554" s="575"/>
      <c r="Y2554" s="577"/>
      <c r="Z2554" s="578"/>
      <c r="AA2554" s="579"/>
      <c r="AC2554" s="581"/>
      <c r="AD2554" s="581"/>
      <c r="AE2554" s="584"/>
      <c r="AF2554" s="584"/>
      <c r="AG2554" s="584"/>
      <c r="AH2554" s="584"/>
      <c r="AI2554" s="584"/>
      <c r="AJ2554" s="584"/>
      <c r="AK2554" s="584"/>
      <c r="AL2554" s="584"/>
      <c r="AM2554" s="584"/>
      <c r="AN2554" s="584"/>
      <c r="AO2554" s="584"/>
      <c r="AP2554" s="584"/>
      <c r="AQ2554" s="584"/>
      <c r="AR2554" s="584"/>
    </row>
    <row r="2555" ht="15.75" customHeight="1">
      <c r="A2555" s="570"/>
      <c r="B2555" s="7"/>
      <c r="C2555" s="585"/>
      <c r="D2555" s="572"/>
      <c r="E2555" s="575"/>
      <c r="F2555" s="575"/>
      <c r="G2555" s="579"/>
      <c r="H2555" s="586"/>
      <c r="I2555" s="573"/>
      <c r="J2555" s="574"/>
      <c r="K2555" s="574"/>
      <c r="L2555" s="574"/>
      <c r="M2555" s="575"/>
      <c r="N2555" s="575"/>
      <c r="O2555" s="576"/>
      <c r="P2555" s="576"/>
      <c r="Q2555" s="576"/>
      <c r="R2555" s="576"/>
      <c r="S2555" s="575"/>
      <c r="T2555" s="575"/>
      <c r="U2555" s="575"/>
      <c r="V2555" s="575"/>
      <c r="W2555" s="575"/>
      <c r="X2555" s="575"/>
      <c r="Y2555" s="577"/>
      <c r="Z2555" s="578"/>
      <c r="AA2555" s="579"/>
      <c r="AC2555" s="581"/>
      <c r="AD2555" s="581"/>
      <c r="AE2555" s="584"/>
      <c r="AF2555" s="584"/>
      <c r="AG2555" s="584"/>
      <c r="AH2555" s="584"/>
      <c r="AI2555" s="584"/>
      <c r="AJ2555" s="584"/>
      <c r="AK2555" s="584"/>
      <c r="AL2555" s="584"/>
      <c r="AM2555" s="584"/>
      <c r="AN2555" s="584"/>
      <c r="AO2555" s="584"/>
      <c r="AP2555" s="584"/>
      <c r="AQ2555" s="584"/>
      <c r="AR2555" s="584"/>
    </row>
    <row r="2556" ht="15.75" customHeight="1">
      <c r="A2556" s="570"/>
      <c r="B2556" s="7"/>
      <c r="C2556" s="585"/>
      <c r="D2556" s="572"/>
      <c r="E2556" s="575"/>
      <c r="F2556" s="575"/>
      <c r="G2556" s="579"/>
      <c r="H2556" s="586"/>
      <c r="I2556" s="573"/>
      <c r="J2556" s="574"/>
      <c r="K2556" s="574"/>
      <c r="L2556" s="574"/>
      <c r="M2556" s="575"/>
      <c r="N2556" s="575"/>
      <c r="O2556" s="576"/>
      <c r="P2556" s="576"/>
      <c r="Q2556" s="576"/>
      <c r="R2556" s="576"/>
      <c r="S2556" s="575"/>
      <c r="T2556" s="575"/>
      <c r="U2556" s="575"/>
      <c r="V2556" s="575"/>
      <c r="W2556" s="575"/>
      <c r="X2556" s="575"/>
      <c r="Y2556" s="577"/>
      <c r="Z2556" s="578"/>
      <c r="AA2556" s="579"/>
      <c r="AC2556" s="581"/>
      <c r="AD2556" s="581"/>
      <c r="AE2556" s="584"/>
      <c r="AF2556" s="584"/>
      <c r="AG2556" s="584"/>
      <c r="AH2556" s="584"/>
      <c r="AI2556" s="584"/>
      <c r="AJ2556" s="584"/>
      <c r="AK2556" s="584"/>
      <c r="AL2556" s="584"/>
      <c r="AM2556" s="584"/>
      <c r="AN2556" s="584"/>
      <c r="AO2556" s="584"/>
      <c r="AP2556" s="584"/>
      <c r="AQ2556" s="584"/>
      <c r="AR2556" s="584"/>
    </row>
    <row r="2557" ht="15.75" customHeight="1">
      <c r="A2557" s="570"/>
      <c r="B2557" s="7"/>
      <c r="C2557" s="585"/>
      <c r="D2557" s="572"/>
      <c r="E2557" s="575"/>
      <c r="F2557" s="575"/>
      <c r="G2557" s="579"/>
      <c r="H2557" s="586"/>
      <c r="I2557" s="573"/>
      <c r="J2557" s="574"/>
      <c r="K2557" s="574"/>
      <c r="L2557" s="574"/>
      <c r="M2557" s="575"/>
      <c r="N2557" s="575"/>
      <c r="O2557" s="576"/>
      <c r="P2557" s="576"/>
      <c r="Q2557" s="576"/>
      <c r="R2557" s="576"/>
      <c r="S2557" s="575"/>
      <c r="T2557" s="575"/>
      <c r="U2557" s="575"/>
      <c r="V2557" s="575"/>
      <c r="W2557" s="575"/>
      <c r="X2557" s="575"/>
      <c r="Y2557" s="577"/>
      <c r="Z2557" s="578"/>
      <c r="AA2557" s="579"/>
      <c r="AC2557" s="581"/>
      <c r="AD2557" s="581"/>
      <c r="AE2557" s="584"/>
      <c r="AF2557" s="584"/>
      <c r="AG2557" s="584"/>
      <c r="AH2557" s="584"/>
      <c r="AI2557" s="584"/>
      <c r="AJ2557" s="584"/>
      <c r="AK2557" s="584"/>
      <c r="AL2557" s="584"/>
      <c r="AM2557" s="584"/>
      <c r="AN2557" s="584"/>
      <c r="AO2557" s="584"/>
      <c r="AP2557" s="584"/>
      <c r="AQ2557" s="584"/>
      <c r="AR2557" s="584"/>
    </row>
    <row r="2558" ht="15.75" customHeight="1">
      <c r="A2558" s="570"/>
      <c r="B2558" s="7"/>
      <c r="C2558" s="585"/>
      <c r="D2558" s="572"/>
      <c r="E2558" s="575"/>
      <c r="F2558" s="575"/>
      <c r="G2558" s="579"/>
      <c r="H2558" s="586"/>
      <c r="I2558" s="573"/>
      <c r="J2558" s="574"/>
      <c r="K2558" s="574"/>
      <c r="L2558" s="574"/>
      <c r="M2558" s="575"/>
      <c r="N2558" s="575"/>
      <c r="O2558" s="576"/>
      <c r="P2558" s="576"/>
      <c r="Q2558" s="576"/>
      <c r="R2558" s="576"/>
      <c r="S2558" s="575"/>
      <c r="T2558" s="575"/>
      <c r="U2558" s="575"/>
      <c r="V2558" s="575"/>
      <c r="W2558" s="575"/>
      <c r="X2558" s="575"/>
      <c r="Y2558" s="577"/>
      <c r="Z2558" s="578"/>
      <c r="AA2558" s="579"/>
      <c r="AC2558" s="581"/>
      <c r="AD2558" s="581"/>
      <c r="AE2558" s="584"/>
      <c r="AF2558" s="584"/>
      <c r="AG2558" s="584"/>
      <c r="AH2558" s="584"/>
      <c r="AI2558" s="584"/>
      <c r="AJ2558" s="584"/>
      <c r="AK2558" s="584"/>
      <c r="AL2558" s="584"/>
      <c r="AM2558" s="584"/>
      <c r="AN2558" s="584"/>
      <c r="AO2558" s="584"/>
      <c r="AP2558" s="584"/>
      <c r="AQ2558" s="584"/>
      <c r="AR2558" s="584"/>
    </row>
    <row r="2559" ht="15.75" customHeight="1">
      <c r="A2559" s="570"/>
      <c r="B2559" s="7"/>
      <c r="C2559" s="585"/>
      <c r="D2559" s="572"/>
      <c r="E2559" s="575"/>
      <c r="F2559" s="575"/>
      <c r="G2559" s="579"/>
      <c r="H2559" s="586"/>
      <c r="I2559" s="573"/>
      <c r="J2559" s="574"/>
      <c r="K2559" s="574"/>
      <c r="L2559" s="574"/>
      <c r="M2559" s="575"/>
      <c r="N2559" s="575"/>
      <c r="O2559" s="576"/>
      <c r="P2559" s="576"/>
      <c r="Q2559" s="576"/>
      <c r="R2559" s="576"/>
      <c r="S2559" s="575"/>
      <c r="T2559" s="575"/>
      <c r="U2559" s="575"/>
      <c r="V2559" s="575"/>
      <c r="W2559" s="575"/>
      <c r="X2559" s="575"/>
      <c r="Y2559" s="577"/>
      <c r="Z2559" s="578"/>
      <c r="AA2559" s="579"/>
      <c r="AC2559" s="581"/>
      <c r="AD2559" s="581"/>
      <c r="AE2559" s="584"/>
      <c r="AF2559" s="584"/>
      <c r="AG2559" s="584"/>
      <c r="AH2559" s="584"/>
      <c r="AI2559" s="584"/>
      <c r="AJ2559" s="584"/>
      <c r="AK2559" s="584"/>
      <c r="AL2559" s="584"/>
      <c r="AM2559" s="584"/>
      <c r="AN2559" s="584"/>
      <c r="AO2559" s="584"/>
      <c r="AP2559" s="584"/>
      <c r="AQ2559" s="584"/>
      <c r="AR2559" s="584"/>
    </row>
    <row r="2560" ht="15.75" customHeight="1">
      <c r="A2560" s="570"/>
      <c r="B2560" s="7"/>
      <c r="C2560" s="585"/>
      <c r="D2560" s="572"/>
      <c r="E2560" s="575"/>
      <c r="F2560" s="575"/>
      <c r="G2560" s="579"/>
      <c r="H2560" s="586"/>
      <c r="I2560" s="573"/>
      <c r="J2560" s="574"/>
      <c r="K2560" s="574"/>
      <c r="L2560" s="574"/>
      <c r="M2560" s="575"/>
      <c r="N2560" s="575"/>
      <c r="O2560" s="576"/>
      <c r="P2560" s="576"/>
      <c r="Q2560" s="576"/>
      <c r="R2560" s="576"/>
      <c r="S2560" s="575"/>
      <c r="T2560" s="575"/>
      <c r="U2560" s="575"/>
      <c r="V2560" s="575"/>
      <c r="W2560" s="575"/>
      <c r="X2560" s="575"/>
      <c r="Y2560" s="577"/>
      <c r="Z2560" s="578"/>
      <c r="AA2560" s="579"/>
      <c r="AC2560" s="581"/>
      <c r="AD2560" s="581"/>
      <c r="AE2560" s="584"/>
      <c r="AF2560" s="584"/>
      <c r="AG2560" s="584"/>
      <c r="AH2560" s="584"/>
      <c r="AI2560" s="584"/>
      <c r="AJ2560" s="584"/>
      <c r="AK2560" s="584"/>
      <c r="AL2560" s="584"/>
      <c r="AM2560" s="584"/>
      <c r="AN2560" s="584"/>
      <c r="AO2560" s="584"/>
      <c r="AP2560" s="584"/>
      <c r="AQ2560" s="584"/>
      <c r="AR2560" s="584"/>
    </row>
    <row r="2561" ht="15.75" customHeight="1">
      <c r="A2561" s="570"/>
      <c r="B2561" s="7"/>
      <c r="C2561" s="585"/>
      <c r="D2561" s="572"/>
      <c r="E2561" s="575"/>
      <c r="F2561" s="575"/>
      <c r="G2561" s="579"/>
      <c r="H2561" s="586"/>
      <c r="I2561" s="573"/>
      <c r="J2561" s="574"/>
      <c r="K2561" s="574"/>
      <c r="L2561" s="574"/>
      <c r="M2561" s="575"/>
      <c r="N2561" s="575"/>
      <c r="O2561" s="576"/>
      <c r="P2561" s="576"/>
      <c r="Q2561" s="576"/>
      <c r="R2561" s="576"/>
      <c r="S2561" s="575"/>
      <c r="T2561" s="575"/>
      <c r="U2561" s="575"/>
      <c r="V2561" s="575"/>
      <c r="W2561" s="575"/>
      <c r="X2561" s="575"/>
      <c r="Y2561" s="577"/>
      <c r="Z2561" s="578"/>
      <c r="AA2561" s="579"/>
      <c r="AC2561" s="581"/>
      <c r="AD2561" s="581"/>
      <c r="AE2561" s="584"/>
      <c r="AF2561" s="584"/>
      <c r="AG2561" s="584"/>
      <c r="AH2561" s="584"/>
      <c r="AI2561" s="584"/>
      <c r="AJ2561" s="584"/>
      <c r="AK2561" s="584"/>
      <c r="AL2561" s="584"/>
      <c r="AM2561" s="584"/>
      <c r="AN2561" s="584"/>
      <c r="AO2561" s="584"/>
      <c r="AP2561" s="584"/>
      <c r="AQ2561" s="584"/>
      <c r="AR2561" s="584"/>
    </row>
    <row r="2562" ht="15.75" customHeight="1">
      <c r="A2562" s="570"/>
      <c r="B2562" s="7"/>
      <c r="C2562" s="585"/>
      <c r="D2562" s="572"/>
      <c r="E2562" s="575"/>
      <c r="F2562" s="575"/>
      <c r="G2562" s="579"/>
      <c r="H2562" s="586"/>
      <c r="I2562" s="573"/>
      <c r="J2562" s="574"/>
      <c r="K2562" s="574"/>
      <c r="L2562" s="574"/>
      <c r="M2562" s="575"/>
      <c r="N2562" s="575"/>
      <c r="O2562" s="576"/>
      <c r="P2562" s="576"/>
      <c r="Q2562" s="576"/>
      <c r="R2562" s="576"/>
      <c r="S2562" s="575"/>
      <c r="T2562" s="575"/>
      <c r="U2562" s="575"/>
      <c r="V2562" s="575"/>
      <c r="W2562" s="575"/>
      <c r="X2562" s="575"/>
      <c r="Y2562" s="577"/>
      <c r="Z2562" s="578"/>
      <c r="AA2562" s="579"/>
      <c r="AC2562" s="581"/>
      <c r="AD2562" s="581"/>
      <c r="AE2562" s="584"/>
      <c r="AF2562" s="584"/>
      <c r="AG2562" s="584"/>
      <c r="AH2562" s="584"/>
      <c r="AI2562" s="584"/>
      <c r="AJ2562" s="584"/>
      <c r="AK2562" s="584"/>
      <c r="AL2562" s="584"/>
      <c r="AM2562" s="584"/>
      <c r="AN2562" s="584"/>
      <c r="AO2562" s="584"/>
      <c r="AP2562" s="584"/>
      <c r="AQ2562" s="584"/>
      <c r="AR2562" s="584"/>
    </row>
    <row r="2563" ht="15.75" customHeight="1">
      <c r="A2563" s="570"/>
      <c r="B2563" s="7"/>
      <c r="C2563" s="585"/>
      <c r="D2563" s="572"/>
      <c r="E2563" s="575"/>
      <c r="F2563" s="575"/>
      <c r="G2563" s="579"/>
      <c r="H2563" s="586"/>
      <c r="I2563" s="573"/>
      <c r="J2563" s="574"/>
      <c r="K2563" s="574"/>
      <c r="L2563" s="574"/>
      <c r="M2563" s="575"/>
      <c r="N2563" s="575"/>
      <c r="O2563" s="576"/>
      <c r="P2563" s="576"/>
      <c r="Q2563" s="576"/>
      <c r="R2563" s="576"/>
      <c r="S2563" s="575"/>
      <c r="T2563" s="575"/>
      <c r="U2563" s="575"/>
      <c r="V2563" s="575"/>
      <c r="W2563" s="575"/>
      <c r="X2563" s="575"/>
      <c r="Y2563" s="577"/>
      <c r="Z2563" s="578"/>
      <c r="AA2563" s="579"/>
      <c r="AC2563" s="581"/>
      <c r="AD2563" s="581"/>
      <c r="AE2563" s="584"/>
      <c r="AF2563" s="584"/>
      <c r="AG2563" s="584"/>
      <c r="AH2563" s="584"/>
      <c r="AI2563" s="584"/>
      <c r="AJ2563" s="584"/>
      <c r="AK2563" s="584"/>
      <c r="AL2563" s="584"/>
      <c r="AM2563" s="584"/>
      <c r="AN2563" s="584"/>
      <c r="AO2563" s="584"/>
      <c r="AP2563" s="584"/>
      <c r="AQ2563" s="584"/>
      <c r="AR2563" s="584"/>
    </row>
    <row r="2564" ht="15.75" customHeight="1">
      <c r="A2564" s="570"/>
      <c r="B2564" s="7"/>
      <c r="C2564" s="585"/>
      <c r="D2564" s="572"/>
      <c r="E2564" s="575"/>
      <c r="F2564" s="575"/>
      <c r="G2564" s="579"/>
      <c r="H2564" s="586"/>
      <c r="I2564" s="573"/>
      <c r="J2564" s="574"/>
      <c r="K2564" s="574"/>
      <c r="L2564" s="574"/>
      <c r="M2564" s="575"/>
      <c r="N2564" s="575"/>
      <c r="O2564" s="576"/>
      <c r="P2564" s="576"/>
      <c r="Q2564" s="576"/>
      <c r="R2564" s="576"/>
      <c r="S2564" s="575"/>
      <c r="T2564" s="575"/>
      <c r="U2564" s="575"/>
      <c r="V2564" s="575"/>
      <c r="W2564" s="575"/>
      <c r="X2564" s="575"/>
      <c r="Y2564" s="577"/>
      <c r="Z2564" s="578"/>
      <c r="AA2564" s="579"/>
      <c r="AC2564" s="581"/>
      <c r="AD2564" s="581"/>
      <c r="AE2564" s="584"/>
      <c r="AF2564" s="584"/>
      <c r="AG2564" s="584"/>
      <c r="AH2564" s="584"/>
      <c r="AI2564" s="584"/>
      <c r="AJ2564" s="584"/>
      <c r="AK2564" s="584"/>
      <c r="AL2564" s="584"/>
      <c r="AM2564" s="584"/>
      <c r="AN2564" s="584"/>
      <c r="AO2564" s="584"/>
      <c r="AP2564" s="584"/>
      <c r="AQ2564" s="584"/>
      <c r="AR2564" s="584"/>
    </row>
    <row r="2565" ht="15.75" customHeight="1">
      <c r="A2565" s="570"/>
      <c r="B2565" s="7"/>
      <c r="C2565" s="585"/>
      <c r="D2565" s="572"/>
      <c r="E2565" s="575"/>
      <c r="F2565" s="575"/>
      <c r="G2565" s="579"/>
      <c r="H2565" s="586"/>
      <c r="I2565" s="573"/>
      <c r="J2565" s="574"/>
      <c r="K2565" s="574"/>
      <c r="L2565" s="574"/>
      <c r="M2565" s="575"/>
      <c r="N2565" s="575"/>
      <c r="O2565" s="576"/>
      <c r="P2565" s="576"/>
      <c r="Q2565" s="576"/>
      <c r="R2565" s="576"/>
      <c r="S2565" s="575"/>
      <c r="T2565" s="575"/>
      <c r="U2565" s="575"/>
      <c r="V2565" s="575"/>
      <c r="W2565" s="575"/>
      <c r="X2565" s="575"/>
      <c r="Y2565" s="577"/>
      <c r="Z2565" s="578"/>
      <c r="AA2565" s="579"/>
      <c r="AC2565" s="581"/>
      <c r="AD2565" s="581"/>
      <c r="AE2565" s="584"/>
      <c r="AF2565" s="584"/>
      <c r="AG2565" s="584"/>
      <c r="AH2565" s="584"/>
      <c r="AI2565" s="584"/>
      <c r="AJ2565" s="584"/>
      <c r="AK2565" s="584"/>
      <c r="AL2565" s="584"/>
      <c r="AM2565" s="584"/>
      <c r="AN2565" s="584"/>
      <c r="AO2565" s="584"/>
      <c r="AP2565" s="584"/>
      <c r="AQ2565" s="584"/>
      <c r="AR2565" s="584"/>
    </row>
    <row r="2566" ht="15.75" customHeight="1">
      <c r="A2566" s="570"/>
      <c r="B2566" s="7"/>
      <c r="C2566" s="585"/>
      <c r="D2566" s="572"/>
      <c r="E2566" s="575"/>
      <c r="F2566" s="575"/>
      <c r="G2566" s="579"/>
      <c r="H2566" s="586"/>
      <c r="I2566" s="573"/>
      <c r="J2566" s="574"/>
      <c r="K2566" s="574"/>
      <c r="L2566" s="574"/>
      <c r="M2566" s="575"/>
      <c r="N2566" s="575"/>
      <c r="O2566" s="576"/>
      <c r="P2566" s="576"/>
      <c r="Q2566" s="576"/>
      <c r="R2566" s="576"/>
      <c r="S2566" s="575"/>
      <c r="T2566" s="575"/>
      <c r="U2566" s="575"/>
      <c r="V2566" s="575"/>
      <c r="W2566" s="575"/>
      <c r="X2566" s="575"/>
      <c r="Y2566" s="577"/>
      <c r="Z2566" s="578"/>
      <c r="AA2566" s="579"/>
      <c r="AC2566" s="581"/>
      <c r="AD2566" s="581"/>
      <c r="AE2566" s="584"/>
      <c r="AF2566" s="584"/>
      <c r="AG2566" s="584"/>
      <c r="AH2566" s="584"/>
      <c r="AI2566" s="584"/>
      <c r="AJ2566" s="584"/>
      <c r="AK2566" s="584"/>
      <c r="AL2566" s="584"/>
      <c r="AM2566" s="584"/>
      <c r="AN2566" s="584"/>
      <c r="AO2566" s="584"/>
      <c r="AP2566" s="584"/>
      <c r="AQ2566" s="584"/>
      <c r="AR2566" s="584"/>
    </row>
    <row r="2567" ht="15.75" customHeight="1">
      <c r="A2567" s="570"/>
      <c r="B2567" s="7"/>
      <c r="C2567" s="585"/>
      <c r="D2567" s="572"/>
      <c r="E2567" s="575"/>
      <c r="F2567" s="575"/>
      <c r="G2567" s="579"/>
      <c r="H2567" s="586"/>
      <c r="I2567" s="573"/>
      <c r="J2567" s="574"/>
      <c r="K2567" s="574"/>
      <c r="L2567" s="574"/>
      <c r="M2567" s="575"/>
      <c r="N2567" s="575"/>
      <c r="O2567" s="576"/>
      <c r="P2567" s="576"/>
      <c r="Q2567" s="576"/>
      <c r="R2567" s="576"/>
      <c r="S2567" s="575"/>
      <c r="T2567" s="575"/>
      <c r="U2567" s="575"/>
      <c r="V2567" s="575"/>
      <c r="W2567" s="575"/>
      <c r="X2567" s="575"/>
      <c r="Y2567" s="577"/>
      <c r="Z2567" s="578"/>
      <c r="AA2567" s="579"/>
      <c r="AC2567" s="581"/>
      <c r="AD2567" s="581"/>
      <c r="AE2567" s="584"/>
      <c r="AF2567" s="584"/>
      <c r="AG2567" s="584"/>
      <c r="AH2567" s="584"/>
      <c r="AI2567" s="584"/>
      <c r="AJ2567" s="584"/>
      <c r="AK2567" s="584"/>
      <c r="AL2567" s="584"/>
      <c r="AM2567" s="584"/>
      <c r="AN2567" s="584"/>
      <c r="AO2567" s="584"/>
      <c r="AP2567" s="584"/>
      <c r="AQ2567" s="584"/>
      <c r="AR2567" s="584"/>
    </row>
    <row r="2568" ht="15.75" customHeight="1">
      <c r="A2568" s="570"/>
      <c r="B2568" s="7"/>
      <c r="C2568" s="585"/>
      <c r="D2568" s="572"/>
      <c r="E2568" s="575"/>
      <c r="F2568" s="575"/>
      <c r="G2568" s="579"/>
      <c r="H2568" s="586"/>
      <c r="I2568" s="573"/>
      <c r="J2568" s="574"/>
      <c r="K2568" s="574"/>
      <c r="L2568" s="574"/>
      <c r="M2568" s="575"/>
      <c r="N2568" s="575"/>
      <c r="O2568" s="576"/>
      <c r="P2568" s="576"/>
      <c r="Q2568" s="576"/>
      <c r="R2568" s="576"/>
      <c r="S2568" s="575"/>
      <c r="T2568" s="575"/>
      <c r="U2568" s="575"/>
      <c r="V2568" s="575"/>
      <c r="W2568" s="575"/>
      <c r="X2568" s="575"/>
      <c r="Y2568" s="577"/>
      <c r="Z2568" s="578"/>
      <c r="AA2568" s="579"/>
      <c r="AC2568" s="581"/>
      <c r="AD2568" s="581"/>
      <c r="AE2568" s="584"/>
      <c r="AF2568" s="584"/>
      <c r="AG2568" s="584"/>
      <c r="AH2568" s="584"/>
      <c r="AI2568" s="584"/>
      <c r="AJ2568" s="584"/>
      <c r="AK2568" s="584"/>
      <c r="AL2568" s="584"/>
      <c r="AM2568" s="584"/>
      <c r="AN2568" s="584"/>
      <c r="AO2568" s="584"/>
      <c r="AP2568" s="584"/>
      <c r="AQ2568" s="584"/>
      <c r="AR2568" s="584"/>
    </row>
    <row r="2569" ht="15.75" customHeight="1">
      <c r="A2569" s="570"/>
      <c r="B2569" s="7"/>
      <c r="C2569" s="585"/>
      <c r="D2569" s="572"/>
      <c r="E2569" s="575"/>
      <c r="F2569" s="575"/>
      <c r="G2569" s="579"/>
      <c r="H2569" s="586"/>
      <c r="I2569" s="573"/>
      <c r="J2569" s="574"/>
      <c r="K2569" s="574"/>
      <c r="L2569" s="574"/>
      <c r="M2569" s="575"/>
      <c r="N2569" s="575"/>
      <c r="O2569" s="576"/>
      <c r="P2569" s="576"/>
      <c r="Q2569" s="576"/>
      <c r="R2569" s="576"/>
      <c r="S2569" s="575"/>
      <c r="T2569" s="575"/>
      <c r="U2569" s="575"/>
      <c r="V2569" s="575"/>
      <c r="W2569" s="575"/>
      <c r="X2569" s="575"/>
      <c r="Y2569" s="577"/>
      <c r="Z2569" s="578"/>
      <c r="AA2569" s="579"/>
      <c r="AC2569" s="581"/>
      <c r="AD2569" s="581"/>
      <c r="AE2569" s="584"/>
      <c r="AF2569" s="584"/>
      <c r="AG2569" s="584"/>
      <c r="AH2569" s="584"/>
      <c r="AI2569" s="584"/>
      <c r="AJ2569" s="584"/>
      <c r="AK2569" s="584"/>
      <c r="AL2569" s="584"/>
      <c r="AM2569" s="584"/>
      <c r="AN2569" s="584"/>
      <c r="AO2569" s="584"/>
      <c r="AP2569" s="584"/>
      <c r="AQ2569" s="584"/>
      <c r="AR2569" s="584"/>
    </row>
    <row r="2570" ht="15.75" customHeight="1">
      <c r="A2570" s="570"/>
      <c r="B2570" s="7"/>
      <c r="C2570" s="585"/>
      <c r="D2570" s="572"/>
      <c r="E2570" s="575"/>
      <c r="F2570" s="575"/>
      <c r="G2570" s="579"/>
      <c r="H2570" s="586"/>
      <c r="I2570" s="573"/>
      <c r="J2570" s="574"/>
      <c r="K2570" s="574"/>
      <c r="L2570" s="574"/>
      <c r="M2570" s="575"/>
      <c r="N2570" s="575"/>
      <c r="O2570" s="576"/>
      <c r="P2570" s="576"/>
      <c r="Q2570" s="576"/>
      <c r="R2570" s="576"/>
      <c r="S2570" s="575"/>
      <c r="T2570" s="575"/>
      <c r="U2570" s="575"/>
      <c r="V2570" s="575"/>
      <c r="W2570" s="575"/>
      <c r="X2570" s="575"/>
      <c r="Y2570" s="577"/>
      <c r="Z2570" s="578"/>
      <c r="AA2570" s="579"/>
      <c r="AC2570" s="581"/>
      <c r="AD2570" s="581"/>
      <c r="AE2570" s="584"/>
      <c r="AF2570" s="584"/>
      <c r="AG2570" s="584"/>
      <c r="AH2570" s="584"/>
      <c r="AI2570" s="584"/>
      <c r="AJ2570" s="584"/>
      <c r="AK2570" s="584"/>
      <c r="AL2570" s="584"/>
      <c r="AM2570" s="584"/>
      <c r="AN2570" s="584"/>
      <c r="AO2570" s="584"/>
      <c r="AP2570" s="584"/>
      <c r="AQ2570" s="584"/>
      <c r="AR2570" s="584"/>
    </row>
    <row r="2571" ht="15.75" customHeight="1">
      <c r="A2571" s="570"/>
      <c r="B2571" s="7"/>
      <c r="C2571" s="585"/>
      <c r="D2571" s="572"/>
      <c r="E2571" s="575"/>
      <c r="F2571" s="575"/>
      <c r="G2571" s="579"/>
      <c r="H2571" s="586"/>
      <c r="I2571" s="573"/>
      <c r="J2571" s="574"/>
      <c r="K2571" s="574"/>
      <c r="L2571" s="574"/>
      <c r="M2571" s="575"/>
      <c r="N2571" s="575"/>
      <c r="O2571" s="576"/>
      <c r="P2571" s="576"/>
      <c r="Q2571" s="576"/>
      <c r="R2571" s="576"/>
      <c r="S2571" s="575"/>
      <c r="T2571" s="575"/>
      <c r="U2571" s="575"/>
      <c r="V2571" s="575"/>
      <c r="W2571" s="575"/>
      <c r="X2571" s="575"/>
      <c r="Y2571" s="577"/>
      <c r="Z2571" s="578"/>
      <c r="AA2571" s="579"/>
      <c r="AC2571" s="581"/>
      <c r="AD2571" s="581"/>
      <c r="AE2571" s="584"/>
      <c r="AF2571" s="584"/>
      <c r="AG2571" s="584"/>
      <c r="AH2571" s="584"/>
      <c r="AI2571" s="584"/>
      <c r="AJ2571" s="584"/>
      <c r="AK2571" s="584"/>
      <c r="AL2571" s="584"/>
      <c r="AM2571" s="584"/>
      <c r="AN2571" s="584"/>
      <c r="AO2571" s="584"/>
      <c r="AP2571" s="584"/>
      <c r="AQ2571" s="584"/>
      <c r="AR2571" s="584"/>
    </row>
    <row r="2572" ht="15.75" customHeight="1">
      <c r="A2572" s="570"/>
      <c r="B2572" s="7"/>
      <c r="C2572" s="585"/>
      <c r="D2572" s="572"/>
      <c r="E2572" s="575"/>
      <c r="F2572" s="575"/>
      <c r="G2572" s="579"/>
      <c r="H2572" s="586"/>
      <c r="I2572" s="573"/>
      <c r="J2572" s="574"/>
      <c r="K2572" s="574"/>
      <c r="L2572" s="574"/>
      <c r="M2572" s="575"/>
      <c r="N2572" s="575"/>
      <c r="O2572" s="576"/>
      <c r="P2572" s="576"/>
      <c r="Q2572" s="576"/>
      <c r="R2572" s="576"/>
      <c r="S2572" s="575"/>
      <c r="T2572" s="575"/>
      <c r="U2572" s="575"/>
      <c r="V2572" s="575"/>
      <c r="W2572" s="575"/>
      <c r="X2572" s="575"/>
      <c r="Y2572" s="577"/>
      <c r="Z2572" s="578"/>
      <c r="AA2572" s="579"/>
      <c r="AC2572" s="581"/>
      <c r="AD2572" s="581"/>
      <c r="AE2572" s="584"/>
      <c r="AF2572" s="584"/>
      <c r="AG2572" s="584"/>
      <c r="AH2572" s="584"/>
      <c r="AI2572" s="584"/>
      <c r="AJ2572" s="584"/>
      <c r="AK2572" s="584"/>
      <c r="AL2572" s="584"/>
      <c r="AM2572" s="584"/>
      <c r="AN2572" s="584"/>
      <c r="AO2572" s="584"/>
      <c r="AP2572" s="584"/>
      <c r="AQ2572" s="584"/>
      <c r="AR2572" s="584"/>
    </row>
    <row r="2573" ht="15.75" customHeight="1">
      <c r="A2573" s="570"/>
      <c r="B2573" s="7"/>
      <c r="C2573" s="585"/>
      <c r="D2573" s="572"/>
      <c r="E2573" s="575"/>
      <c r="F2573" s="575"/>
      <c r="G2573" s="579"/>
      <c r="H2573" s="586"/>
      <c r="I2573" s="573"/>
      <c r="J2573" s="574"/>
      <c r="K2573" s="574"/>
      <c r="L2573" s="574"/>
      <c r="M2573" s="575"/>
      <c r="N2573" s="575"/>
      <c r="O2573" s="576"/>
      <c r="P2573" s="576"/>
      <c r="Q2573" s="576"/>
      <c r="R2573" s="576"/>
      <c r="S2573" s="575"/>
      <c r="T2573" s="575"/>
      <c r="U2573" s="575"/>
      <c r="V2573" s="575"/>
      <c r="W2573" s="575"/>
      <c r="X2573" s="575"/>
      <c r="Y2573" s="577"/>
      <c r="Z2573" s="578"/>
      <c r="AA2573" s="579"/>
      <c r="AC2573" s="581"/>
      <c r="AD2573" s="581"/>
      <c r="AE2573" s="584"/>
      <c r="AF2573" s="584"/>
      <c r="AG2573" s="584"/>
      <c r="AH2573" s="584"/>
      <c r="AI2573" s="584"/>
      <c r="AJ2573" s="584"/>
      <c r="AK2573" s="584"/>
      <c r="AL2573" s="584"/>
      <c r="AM2573" s="584"/>
      <c r="AN2573" s="584"/>
      <c r="AO2573" s="584"/>
      <c r="AP2573" s="584"/>
      <c r="AQ2573" s="584"/>
      <c r="AR2573" s="584"/>
    </row>
    <row r="2574" ht="15.75" customHeight="1">
      <c r="A2574" s="570"/>
      <c r="B2574" s="7"/>
      <c r="C2574" s="585"/>
      <c r="D2574" s="572"/>
      <c r="E2574" s="575"/>
      <c r="F2574" s="575"/>
      <c r="G2574" s="579"/>
      <c r="H2574" s="586"/>
      <c r="I2574" s="573"/>
      <c r="J2574" s="574"/>
      <c r="K2574" s="574"/>
      <c r="L2574" s="574"/>
      <c r="M2574" s="575"/>
      <c r="N2574" s="575"/>
      <c r="O2574" s="576"/>
      <c r="P2574" s="576"/>
      <c r="Q2574" s="576"/>
      <c r="R2574" s="576"/>
      <c r="S2574" s="575"/>
      <c r="T2574" s="575"/>
      <c r="U2574" s="575"/>
      <c r="V2574" s="575"/>
      <c r="W2574" s="575"/>
      <c r="X2574" s="575"/>
      <c r="Y2574" s="577"/>
      <c r="Z2574" s="578"/>
      <c r="AA2574" s="579"/>
      <c r="AC2574" s="581"/>
      <c r="AD2574" s="581"/>
      <c r="AE2574" s="584"/>
      <c r="AF2574" s="584"/>
      <c r="AG2574" s="584"/>
      <c r="AH2574" s="584"/>
      <c r="AI2574" s="584"/>
      <c r="AJ2574" s="584"/>
      <c r="AK2574" s="584"/>
      <c r="AL2574" s="584"/>
      <c r="AM2574" s="584"/>
      <c r="AN2574" s="584"/>
      <c r="AO2574" s="584"/>
      <c r="AP2574" s="584"/>
      <c r="AQ2574" s="584"/>
      <c r="AR2574" s="584"/>
    </row>
    <row r="2575" ht="15.75" customHeight="1">
      <c r="A2575" s="570"/>
      <c r="B2575" s="7"/>
      <c r="C2575" s="585"/>
      <c r="D2575" s="572"/>
      <c r="E2575" s="575"/>
      <c r="F2575" s="575"/>
      <c r="G2575" s="579"/>
      <c r="H2575" s="586"/>
      <c r="I2575" s="573"/>
      <c r="J2575" s="574"/>
      <c r="K2575" s="574"/>
      <c r="L2575" s="574"/>
      <c r="M2575" s="575"/>
      <c r="N2575" s="575"/>
      <c r="O2575" s="576"/>
      <c r="P2575" s="576"/>
      <c r="Q2575" s="576"/>
      <c r="R2575" s="576"/>
      <c r="S2575" s="575"/>
      <c r="T2575" s="575"/>
      <c r="U2575" s="575"/>
      <c r="V2575" s="575"/>
      <c r="W2575" s="575"/>
      <c r="X2575" s="575"/>
      <c r="Y2575" s="577"/>
      <c r="Z2575" s="578"/>
      <c r="AA2575" s="579"/>
      <c r="AC2575" s="581"/>
      <c r="AD2575" s="581"/>
      <c r="AE2575" s="584"/>
      <c r="AF2575" s="584"/>
      <c r="AG2575" s="584"/>
      <c r="AH2575" s="584"/>
      <c r="AI2575" s="584"/>
      <c r="AJ2575" s="584"/>
      <c r="AK2575" s="584"/>
      <c r="AL2575" s="584"/>
      <c r="AM2575" s="584"/>
      <c r="AN2575" s="584"/>
      <c r="AO2575" s="584"/>
      <c r="AP2575" s="584"/>
      <c r="AQ2575" s="584"/>
      <c r="AR2575" s="584"/>
    </row>
    <row r="2576" ht="15.75" customHeight="1">
      <c r="A2576" s="570"/>
      <c r="B2576" s="7"/>
      <c r="C2576" s="585"/>
      <c r="D2576" s="572"/>
      <c r="E2576" s="575"/>
      <c r="F2576" s="575"/>
      <c r="G2576" s="579"/>
      <c r="H2576" s="586"/>
      <c r="I2576" s="573"/>
      <c r="J2576" s="574"/>
      <c r="K2576" s="574"/>
      <c r="L2576" s="574"/>
      <c r="M2576" s="575"/>
      <c r="N2576" s="575"/>
      <c r="O2576" s="576"/>
      <c r="P2576" s="576"/>
      <c r="Q2576" s="576"/>
      <c r="R2576" s="576"/>
      <c r="S2576" s="575"/>
      <c r="T2576" s="575"/>
      <c r="U2576" s="575"/>
      <c r="V2576" s="575"/>
      <c r="W2576" s="575"/>
      <c r="X2576" s="575"/>
      <c r="Y2576" s="577"/>
      <c r="Z2576" s="578"/>
      <c r="AA2576" s="579"/>
      <c r="AC2576" s="581"/>
      <c r="AD2576" s="581"/>
      <c r="AE2576" s="584"/>
      <c r="AF2576" s="584"/>
      <c r="AG2576" s="584"/>
      <c r="AH2576" s="584"/>
      <c r="AI2576" s="584"/>
      <c r="AJ2576" s="584"/>
      <c r="AK2576" s="584"/>
      <c r="AL2576" s="584"/>
      <c r="AM2576" s="584"/>
      <c r="AN2576" s="584"/>
      <c r="AO2576" s="584"/>
      <c r="AP2576" s="584"/>
      <c r="AQ2576" s="584"/>
      <c r="AR2576" s="584"/>
    </row>
    <row r="2577" ht="15.75" customHeight="1">
      <c r="A2577" s="570"/>
      <c r="B2577" s="7"/>
      <c r="C2577" s="585"/>
      <c r="D2577" s="572"/>
      <c r="E2577" s="575"/>
      <c r="F2577" s="575"/>
      <c r="G2577" s="579"/>
      <c r="H2577" s="586"/>
      <c r="I2577" s="573"/>
      <c r="J2577" s="574"/>
      <c r="K2577" s="574"/>
      <c r="L2577" s="574"/>
      <c r="M2577" s="575"/>
      <c r="N2577" s="575"/>
      <c r="O2577" s="576"/>
      <c r="P2577" s="576"/>
      <c r="Q2577" s="576"/>
      <c r="R2577" s="576"/>
      <c r="S2577" s="575"/>
      <c r="T2577" s="575"/>
      <c r="U2577" s="575"/>
      <c r="V2577" s="575"/>
      <c r="W2577" s="575"/>
      <c r="X2577" s="575"/>
      <c r="Y2577" s="577"/>
      <c r="Z2577" s="578"/>
      <c r="AA2577" s="579"/>
      <c r="AC2577" s="581"/>
      <c r="AD2577" s="581"/>
      <c r="AE2577" s="584"/>
      <c r="AF2577" s="584"/>
      <c r="AG2577" s="584"/>
      <c r="AH2577" s="584"/>
      <c r="AI2577" s="584"/>
      <c r="AJ2577" s="584"/>
      <c r="AK2577" s="584"/>
      <c r="AL2577" s="584"/>
      <c r="AM2577" s="584"/>
      <c r="AN2577" s="584"/>
      <c r="AO2577" s="584"/>
      <c r="AP2577" s="584"/>
      <c r="AQ2577" s="584"/>
      <c r="AR2577" s="584"/>
    </row>
    <row r="2578" ht="15.75" customHeight="1">
      <c r="A2578" s="570"/>
      <c r="B2578" s="7"/>
      <c r="C2578" s="585"/>
      <c r="D2578" s="572"/>
      <c r="E2578" s="575"/>
      <c r="F2578" s="575"/>
      <c r="G2578" s="579"/>
      <c r="H2578" s="586"/>
      <c r="I2578" s="573"/>
      <c r="J2578" s="574"/>
      <c r="K2578" s="574"/>
      <c r="L2578" s="574"/>
      <c r="M2578" s="575"/>
      <c r="N2578" s="575"/>
      <c r="O2578" s="576"/>
      <c r="P2578" s="576"/>
      <c r="Q2578" s="576"/>
      <c r="R2578" s="576"/>
      <c r="S2578" s="575"/>
      <c r="T2578" s="575"/>
      <c r="U2578" s="575"/>
      <c r="V2578" s="575"/>
      <c r="W2578" s="575"/>
      <c r="X2578" s="575"/>
      <c r="Y2578" s="577"/>
      <c r="Z2578" s="578"/>
      <c r="AA2578" s="579"/>
      <c r="AC2578" s="581"/>
      <c r="AD2578" s="581"/>
      <c r="AE2578" s="584"/>
      <c r="AF2578" s="584"/>
      <c r="AG2578" s="584"/>
      <c r="AH2578" s="584"/>
      <c r="AI2578" s="584"/>
      <c r="AJ2578" s="584"/>
      <c r="AK2578" s="584"/>
      <c r="AL2578" s="584"/>
      <c r="AM2578" s="584"/>
      <c r="AN2578" s="584"/>
      <c r="AO2578" s="584"/>
      <c r="AP2578" s="584"/>
      <c r="AQ2578" s="584"/>
      <c r="AR2578" s="584"/>
    </row>
    <row r="2579" ht="15.75" customHeight="1">
      <c r="A2579" s="570"/>
      <c r="B2579" s="7"/>
      <c r="C2579" s="585"/>
      <c r="D2579" s="572"/>
      <c r="E2579" s="575"/>
      <c r="F2579" s="575"/>
      <c r="G2579" s="579"/>
      <c r="H2579" s="586"/>
      <c r="I2579" s="573"/>
      <c r="J2579" s="574"/>
      <c r="K2579" s="574"/>
      <c r="L2579" s="574"/>
      <c r="M2579" s="575"/>
      <c r="N2579" s="575"/>
      <c r="O2579" s="576"/>
      <c r="P2579" s="576"/>
      <c r="Q2579" s="576"/>
      <c r="R2579" s="576"/>
      <c r="S2579" s="575"/>
      <c r="T2579" s="575"/>
      <c r="U2579" s="575"/>
      <c r="V2579" s="575"/>
      <c r="W2579" s="575"/>
      <c r="X2579" s="575"/>
      <c r="Y2579" s="577"/>
      <c r="Z2579" s="578"/>
      <c r="AA2579" s="579"/>
      <c r="AC2579" s="581"/>
      <c r="AD2579" s="581"/>
      <c r="AE2579" s="584"/>
      <c r="AF2579" s="584"/>
      <c r="AG2579" s="584"/>
      <c r="AH2579" s="584"/>
      <c r="AI2579" s="584"/>
      <c r="AJ2579" s="584"/>
      <c r="AK2579" s="584"/>
      <c r="AL2579" s="584"/>
      <c r="AM2579" s="584"/>
      <c r="AN2579" s="584"/>
      <c r="AO2579" s="584"/>
      <c r="AP2579" s="584"/>
      <c r="AQ2579" s="584"/>
      <c r="AR2579" s="584"/>
    </row>
    <row r="2580" ht="15.75" customHeight="1">
      <c r="A2580" s="570"/>
      <c r="B2580" s="7"/>
      <c r="C2580" s="585"/>
      <c r="D2580" s="572"/>
      <c r="E2580" s="575"/>
      <c r="F2580" s="575"/>
      <c r="G2580" s="579"/>
      <c r="H2580" s="586"/>
      <c r="I2580" s="573"/>
      <c r="J2580" s="574"/>
      <c r="K2580" s="574"/>
      <c r="L2580" s="574"/>
      <c r="M2580" s="575"/>
      <c r="N2580" s="575"/>
      <c r="O2580" s="576"/>
      <c r="P2580" s="576"/>
      <c r="Q2580" s="576"/>
      <c r="R2580" s="576"/>
      <c r="S2580" s="575"/>
      <c r="T2580" s="575"/>
      <c r="U2580" s="575"/>
      <c r="V2580" s="575"/>
      <c r="W2580" s="575"/>
      <c r="X2580" s="575"/>
      <c r="Y2580" s="577"/>
      <c r="Z2580" s="578"/>
      <c r="AA2580" s="579"/>
      <c r="AC2580" s="581"/>
      <c r="AD2580" s="581"/>
      <c r="AE2580" s="584"/>
      <c r="AF2580" s="584"/>
      <c r="AG2580" s="584"/>
      <c r="AH2580" s="584"/>
      <c r="AI2580" s="584"/>
      <c r="AJ2580" s="584"/>
      <c r="AK2580" s="584"/>
      <c r="AL2580" s="584"/>
      <c r="AM2580" s="584"/>
      <c r="AN2580" s="584"/>
      <c r="AO2580" s="584"/>
      <c r="AP2580" s="584"/>
      <c r="AQ2580" s="584"/>
      <c r="AR2580" s="584"/>
    </row>
    <row r="2581" ht="15.75" customHeight="1">
      <c r="A2581" s="570"/>
      <c r="B2581" s="7"/>
      <c r="C2581" s="585"/>
      <c r="D2581" s="572"/>
      <c r="E2581" s="575"/>
      <c r="F2581" s="575"/>
      <c r="G2581" s="579"/>
      <c r="H2581" s="586"/>
      <c r="I2581" s="573"/>
      <c r="J2581" s="574"/>
      <c r="K2581" s="574"/>
      <c r="L2581" s="574"/>
      <c r="M2581" s="575"/>
      <c r="N2581" s="575"/>
      <c r="O2581" s="576"/>
      <c r="P2581" s="576"/>
      <c r="Q2581" s="576"/>
      <c r="R2581" s="576"/>
      <c r="S2581" s="575"/>
      <c r="T2581" s="575"/>
      <c r="U2581" s="575"/>
      <c r="V2581" s="575"/>
      <c r="W2581" s="575"/>
      <c r="X2581" s="575"/>
      <c r="Y2581" s="577"/>
      <c r="Z2581" s="578"/>
      <c r="AA2581" s="579"/>
      <c r="AC2581" s="581"/>
      <c r="AD2581" s="581"/>
      <c r="AE2581" s="584"/>
      <c r="AF2581" s="584"/>
      <c r="AG2581" s="584"/>
      <c r="AH2581" s="584"/>
      <c r="AI2581" s="584"/>
      <c r="AJ2581" s="584"/>
      <c r="AK2581" s="584"/>
      <c r="AL2581" s="584"/>
      <c r="AM2581" s="584"/>
      <c r="AN2581" s="584"/>
      <c r="AO2581" s="584"/>
      <c r="AP2581" s="584"/>
      <c r="AQ2581" s="584"/>
      <c r="AR2581" s="584"/>
    </row>
    <row r="2582" ht="15.75" customHeight="1">
      <c r="A2582" s="570"/>
      <c r="B2582" s="7"/>
      <c r="C2582" s="585"/>
      <c r="D2582" s="572"/>
      <c r="E2582" s="575"/>
      <c r="F2582" s="575"/>
      <c r="G2582" s="579"/>
      <c r="H2582" s="586"/>
      <c r="I2582" s="573"/>
      <c r="J2582" s="574"/>
      <c r="K2582" s="574"/>
      <c r="L2582" s="574"/>
      <c r="M2582" s="575"/>
      <c r="N2582" s="575"/>
      <c r="O2582" s="576"/>
      <c r="P2582" s="576"/>
      <c r="Q2582" s="576"/>
      <c r="R2582" s="576"/>
      <c r="S2582" s="575"/>
      <c r="T2582" s="575"/>
      <c r="U2582" s="575"/>
      <c r="V2582" s="575"/>
      <c r="W2582" s="575"/>
      <c r="X2582" s="575"/>
      <c r="Y2582" s="577"/>
      <c r="Z2582" s="578"/>
      <c r="AA2582" s="579"/>
      <c r="AC2582" s="581"/>
      <c r="AD2582" s="581"/>
      <c r="AE2582" s="584"/>
      <c r="AF2582" s="584"/>
      <c r="AG2582" s="584"/>
      <c r="AH2582" s="584"/>
      <c r="AI2582" s="584"/>
      <c r="AJ2582" s="584"/>
      <c r="AK2582" s="584"/>
      <c r="AL2582" s="584"/>
      <c r="AM2582" s="584"/>
      <c r="AN2582" s="584"/>
      <c r="AO2582" s="584"/>
      <c r="AP2582" s="584"/>
      <c r="AQ2582" s="584"/>
      <c r="AR2582" s="584"/>
    </row>
    <row r="2583" ht="15.75" customHeight="1">
      <c r="A2583" s="570"/>
      <c r="B2583" s="7"/>
      <c r="C2583" s="585"/>
      <c r="D2583" s="572"/>
      <c r="E2583" s="575"/>
      <c r="F2583" s="575"/>
      <c r="G2583" s="579"/>
      <c r="H2583" s="586"/>
      <c r="I2583" s="573"/>
      <c r="J2583" s="574"/>
      <c r="K2583" s="574"/>
      <c r="L2583" s="574"/>
      <c r="M2583" s="575"/>
      <c r="N2583" s="575"/>
      <c r="O2583" s="576"/>
      <c r="P2583" s="576"/>
      <c r="Q2583" s="576"/>
      <c r="R2583" s="576"/>
      <c r="S2583" s="575"/>
      <c r="T2583" s="575"/>
      <c r="U2583" s="575"/>
      <c r="V2583" s="575"/>
      <c r="W2583" s="575"/>
      <c r="X2583" s="575"/>
      <c r="Y2583" s="577"/>
      <c r="Z2583" s="578"/>
      <c r="AA2583" s="579"/>
      <c r="AC2583" s="581"/>
      <c r="AD2583" s="581"/>
      <c r="AE2583" s="584"/>
      <c r="AF2583" s="584"/>
      <c r="AG2583" s="584"/>
      <c r="AH2583" s="584"/>
      <c r="AI2583" s="584"/>
      <c r="AJ2583" s="584"/>
      <c r="AK2583" s="584"/>
      <c r="AL2583" s="584"/>
      <c r="AM2583" s="584"/>
      <c r="AN2583" s="584"/>
      <c r="AO2583" s="584"/>
      <c r="AP2583" s="584"/>
      <c r="AQ2583" s="584"/>
      <c r="AR2583" s="584"/>
    </row>
    <row r="2584" ht="15.75" customHeight="1">
      <c r="A2584" s="570"/>
      <c r="B2584" s="7"/>
      <c r="C2584" s="585"/>
      <c r="D2584" s="572"/>
      <c r="E2584" s="575"/>
      <c r="F2584" s="575"/>
      <c r="G2584" s="579"/>
      <c r="H2584" s="586"/>
      <c r="I2584" s="573"/>
      <c r="J2584" s="574"/>
      <c r="K2584" s="574"/>
      <c r="L2584" s="574"/>
      <c r="M2584" s="575"/>
      <c r="N2584" s="575"/>
      <c r="O2584" s="576"/>
      <c r="P2584" s="576"/>
      <c r="Q2584" s="576"/>
      <c r="R2584" s="576"/>
      <c r="S2584" s="575"/>
      <c r="T2584" s="575"/>
      <c r="U2584" s="575"/>
      <c r="V2584" s="575"/>
      <c r="W2584" s="575"/>
      <c r="X2584" s="575"/>
      <c r="Y2584" s="577"/>
      <c r="Z2584" s="578"/>
      <c r="AA2584" s="579"/>
      <c r="AC2584" s="581"/>
      <c r="AD2584" s="581"/>
      <c r="AE2584" s="584"/>
      <c r="AF2584" s="584"/>
      <c r="AG2584" s="584"/>
      <c r="AH2584" s="584"/>
      <c r="AI2584" s="584"/>
      <c r="AJ2584" s="584"/>
      <c r="AK2584" s="584"/>
      <c r="AL2584" s="584"/>
      <c r="AM2584" s="584"/>
      <c r="AN2584" s="584"/>
      <c r="AO2584" s="584"/>
      <c r="AP2584" s="584"/>
      <c r="AQ2584" s="584"/>
      <c r="AR2584" s="584"/>
    </row>
    <row r="2585" ht="15.75" customHeight="1">
      <c r="A2585" s="570"/>
      <c r="B2585" s="7"/>
      <c r="C2585" s="585"/>
      <c r="D2585" s="572"/>
      <c r="E2585" s="575"/>
      <c r="F2585" s="575"/>
      <c r="G2585" s="579"/>
      <c r="H2585" s="586"/>
      <c r="I2585" s="573"/>
      <c r="J2585" s="574"/>
      <c r="K2585" s="574"/>
      <c r="L2585" s="574"/>
      <c r="M2585" s="575"/>
      <c r="N2585" s="575"/>
      <c r="O2585" s="576"/>
      <c r="P2585" s="576"/>
      <c r="Q2585" s="576"/>
      <c r="R2585" s="576"/>
      <c r="S2585" s="575"/>
      <c r="T2585" s="575"/>
      <c r="U2585" s="575"/>
      <c r="V2585" s="575"/>
      <c r="W2585" s="575"/>
      <c r="X2585" s="575"/>
      <c r="Y2585" s="577"/>
      <c r="Z2585" s="578"/>
      <c r="AA2585" s="579"/>
      <c r="AC2585" s="581"/>
      <c r="AD2585" s="581"/>
      <c r="AE2585" s="584"/>
      <c r="AF2585" s="584"/>
      <c r="AG2585" s="584"/>
      <c r="AH2585" s="584"/>
      <c r="AI2585" s="584"/>
      <c r="AJ2585" s="584"/>
      <c r="AK2585" s="584"/>
      <c r="AL2585" s="584"/>
      <c r="AM2585" s="584"/>
      <c r="AN2585" s="584"/>
      <c r="AO2585" s="584"/>
      <c r="AP2585" s="584"/>
      <c r="AQ2585" s="584"/>
      <c r="AR2585" s="584"/>
    </row>
    <row r="2586" ht="15.75" customHeight="1">
      <c r="A2586" s="570"/>
      <c r="B2586" s="7"/>
      <c r="C2586" s="585"/>
      <c r="D2586" s="572"/>
      <c r="E2586" s="575"/>
      <c r="F2586" s="575"/>
      <c r="G2586" s="579"/>
      <c r="H2586" s="586"/>
      <c r="I2586" s="573"/>
      <c r="J2586" s="574"/>
      <c r="K2586" s="574"/>
      <c r="L2586" s="574"/>
      <c r="M2586" s="575"/>
      <c r="N2586" s="575"/>
      <c r="O2586" s="576"/>
      <c r="P2586" s="576"/>
      <c r="Q2586" s="576"/>
      <c r="R2586" s="576"/>
      <c r="S2586" s="575"/>
      <c r="T2586" s="575"/>
      <c r="U2586" s="575"/>
      <c r="V2586" s="575"/>
      <c r="W2586" s="575"/>
      <c r="X2586" s="575"/>
      <c r="Y2586" s="577"/>
      <c r="Z2586" s="578"/>
      <c r="AA2586" s="579"/>
      <c r="AC2586" s="581"/>
      <c r="AD2586" s="581"/>
      <c r="AE2586" s="584"/>
      <c r="AF2586" s="584"/>
      <c r="AG2586" s="584"/>
      <c r="AH2586" s="584"/>
      <c r="AI2586" s="584"/>
      <c r="AJ2586" s="584"/>
      <c r="AK2586" s="584"/>
      <c r="AL2586" s="584"/>
      <c r="AM2586" s="584"/>
      <c r="AN2586" s="584"/>
      <c r="AO2586" s="584"/>
      <c r="AP2586" s="584"/>
      <c r="AQ2586" s="584"/>
      <c r="AR2586" s="584"/>
    </row>
    <row r="2587" ht="15.75" customHeight="1">
      <c r="A2587" s="570"/>
      <c r="B2587" s="7"/>
      <c r="C2587" s="585"/>
      <c r="D2587" s="572"/>
      <c r="E2587" s="575"/>
      <c r="F2587" s="575"/>
      <c r="G2587" s="579"/>
      <c r="H2587" s="586"/>
      <c r="I2587" s="573"/>
      <c r="J2587" s="574"/>
      <c r="K2587" s="574"/>
      <c r="L2587" s="574"/>
      <c r="M2587" s="575"/>
      <c r="N2587" s="575"/>
      <c r="O2587" s="576"/>
      <c r="P2587" s="576"/>
      <c r="Q2587" s="576"/>
      <c r="R2587" s="576"/>
      <c r="S2587" s="575"/>
      <c r="T2587" s="575"/>
      <c r="U2587" s="575"/>
      <c r="V2587" s="575"/>
      <c r="W2587" s="575"/>
      <c r="X2587" s="575"/>
      <c r="Y2587" s="577"/>
      <c r="Z2587" s="578"/>
      <c r="AA2587" s="579"/>
      <c r="AC2587" s="581"/>
      <c r="AD2587" s="581"/>
      <c r="AE2587" s="584"/>
      <c r="AF2587" s="584"/>
      <c r="AG2587" s="584"/>
      <c r="AH2587" s="584"/>
      <c r="AI2587" s="584"/>
      <c r="AJ2587" s="584"/>
      <c r="AK2587" s="584"/>
      <c r="AL2587" s="584"/>
      <c r="AM2587" s="584"/>
      <c r="AN2587" s="584"/>
      <c r="AO2587" s="584"/>
      <c r="AP2587" s="584"/>
      <c r="AQ2587" s="584"/>
      <c r="AR2587" s="584"/>
    </row>
    <row r="2588" ht="15.75" customHeight="1">
      <c r="A2588" s="570"/>
      <c r="B2588" s="7"/>
      <c r="C2588" s="585"/>
      <c r="D2588" s="572"/>
      <c r="E2588" s="575"/>
      <c r="F2588" s="575"/>
      <c r="G2588" s="579"/>
      <c r="H2588" s="586"/>
      <c r="I2588" s="573"/>
      <c r="J2588" s="574"/>
      <c r="K2588" s="574"/>
      <c r="L2588" s="574"/>
      <c r="M2588" s="575"/>
      <c r="N2588" s="575"/>
      <c r="O2588" s="576"/>
      <c r="P2588" s="576"/>
      <c r="Q2588" s="576"/>
      <c r="R2588" s="576"/>
      <c r="S2588" s="575"/>
      <c r="T2588" s="575"/>
      <c r="U2588" s="575"/>
      <c r="V2588" s="575"/>
      <c r="W2588" s="575"/>
      <c r="X2588" s="575"/>
      <c r="Y2588" s="577"/>
      <c r="Z2588" s="578"/>
      <c r="AA2588" s="579"/>
      <c r="AC2588" s="581"/>
      <c r="AD2588" s="581"/>
      <c r="AE2588" s="584"/>
      <c r="AF2588" s="584"/>
      <c r="AG2588" s="584"/>
      <c r="AH2588" s="584"/>
      <c r="AI2588" s="584"/>
      <c r="AJ2588" s="584"/>
      <c r="AK2588" s="584"/>
      <c r="AL2588" s="584"/>
      <c r="AM2588" s="584"/>
      <c r="AN2588" s="584"/>
      <c r="AO2588" s="584"/>
      <c r="AP2588" s="584"/>
      <c r="AQ2588" s="584"/>
      <c r="AR2588" s="584"/>
    </row>
    <row r="2589" ht="15.75" customHeight="1">
      <c r="A2589" s="570"/>
      <c r="B2589" s="7"/>
      <c r="C2589" s="585"/>
      <c r="D2589" s="572"/>
      <c r="E2589" s="575"/>
      <c r="F2589" s="575"/>
      <c r="G2589" s="579"/>
      <c r="H2589" s="586"/>
      <c r="I2589" s="573"/>
      <c r="J2589" s="574"/>
      <c r="K2589" s="574"/>
      <c r="L2589" s="574"/>
      <c r="M2589" s="575"/>
      <c r="N2589" s="575"/>
      <c r="O2589" s="576"/>
      <c r="P2589" s="576"/>
      <c r="Q2589" s="576"/>
      <c r="R2589" s="576"/>
      <c r="S2589" s="575"/>
      <c r="T2589" s="575"/>
      <c r="U2589" s="575"/>
      <c r="V2589" s="575"/>
      <c r="W2589" s="575"/>
      <c r="X2589" s="575"/>
      <c r="Y2589" s="577"/>
      <c r="Z2589" s="578"/>
      <c r="AA2589" s="579"/>
      <c r="AC2589" s="581"/>
      <c r="AD2589" s="581"/>
      <c r="AE2589" s="584"/>
      <c r="AF2589" s="584"/>
      <c r="AG2589" s="584"/>
      <c r="AH2589" s="584"/>
      <c r="AI2589" s="584"/>
      <c r="AJ2589" s="584"/>
      <c r="AK2589" s="584"/>
      <c r="AL2589" s="584"/>
      <c r="AM2589" s="584"/>
      <c r="AN2589" s="584"/>
      <c r="AO2589" s="584"/>
      <c r="AP2589" s="584"/>
      <c r="AQ2589" s="584"/>
      <c r="AR2589" s="584"/>
    </row>
    <row r="2590" ht="15.75" customHeight="1">
      <c r="A2590" s="570"/>
      <c r="B2590" s="7"/>
      <c r="C2590" s="585"/>
      <c r="D2590" s="572"/>
      <c r="E2590" s="575"/>
      <c r="F2590" s="575"/>
      <c r="G2590" s="579"/>
      <c r="H2590" s="586"/>
      <c r="I2590" s="573"/>
      <c r="J2590" s="574"/>
      <c r="K2590" s="574"/>
      <c r="L2590" s="574"/>
      <c r="M2590" s="575"/>
      <c r="N2590" s="575"/>
      <c r="O2590" s="576"/>
      <c r="P2590" s="576"/>
      <c r="Q2590" s="576"/>
      <c r="R2590" s="576"/>
      <c r="S2590" s="575"/>
      <c r="T2590" s="575"/>
      <c r="U2590" s="575"/>
      <c r="V2590" s="575"/>
      <c r="W2590" s="575"/>
      <c r="X2590" s="575"/>
      <c r="Y2590" s="577"/>
      <c r="Z2590" s="578"/>
      <c r="AA2590" s="579"/>
      <c r="AC2590" s="581"/>
      <c r="AD2590" s="581"/>
      <c r="AE2590" s="584"/>
      <c r="AF2590" s="584"/>
      <c r="AG2590" s="584"/>
      <c r="AH2590" s="584"/>
      <c r="AI2590" s="584"/>
      <c r="AJ2590" s="584"/>
      <c r="AK2590" s="584"/>
      <c r="AL2590" s="584"/>
      <c r="AM2590" s="584"/>
      <c r="AN2590" s="584"/>
      <c r="AO2590" s="584"/>
      <c r="AP2590" s="584"/>
      <c r="AQ2590" s="584"/>
      <c r="AR2590" s="584"/>
    </row>
    <row r="2591" ht="15.75" customHeight="1">
      <c r="A2591" s="570"/>
      <c r="B2591" s="7"/>
      <c r="C2591" s="585"/>
      <c r="D2591" s="572"/>
      <c r="E2591" s="575"/>
      <c r="F2591" s="575"/>
      <c r="G2591" s="579"/>
      <c r="H2591" s="586"/>
      <c r="I2591" s="573"/>
      <c r="J2591" s="574"/>
      <c r="K2591" s="574"/>
      <c r="L2591" s="574"/>
      <c r="M2591" s="575"/>
      <c r="N2591" s="575"/>
      <c r="O2591" s="576"/>
      <c r="P2591" s="576"/>
      <c r="Q2591" s="576"/>
      <c r="R2591" s="576"/>
      <c r="S2591" s="575"/>
      <c r="T2591" s="575"/>
      <c r="U2591" s="575"/>
      <c r="V2591" s="575"/>
      <c r="W2591" s="575"/>
      <c r="X2591" s="575"/>
      <c r="Y2591" s="577"/>
      <c r="Z2591" s="578"/>
      <c r="AA2591" s="579"/>
      <c r="AC2591" s="581"/>
      <c r="AD2591" s="581"/>
      <c r="AE2591" s="584"/>
      <c r="AF2591" s="584"/>
      <c r="AG2591" s="584"/>
      <c r="AH2591" s="584"/>
      <c r="AI2591" s="584"/>
      <c r="AJ2591" s="584"/>
      <c r="AK2591" s="584"/>
      <c r="AL2591" s="584"/>
      <c r="AM2591" s="584"/>
      <c r="AN2591" s="584"/>
      <c r="AO2591" s="584"/>
      <c r="AP2591" s="584"/>
      <c r="AQ2591" s="584"/>
      <c r="AR2591" s="584"/>
    </row>
    <row r="2592" ht="15.75" customHeight="1">
      <c r="A2592" s="570"/>
      <c r="B2592" s="7"/>
      <c r="C2592" s="585"/>
      <c r="D2592" s="572"/>
      <c r="E2592" s="575"/>
      <c r="F2592" s="575"/>
      <c r="G2592" s="579"/>
      <c r="H2592" s="586"/>
      <c r="I2592" s="573"/>
      <c r="J2592" s="574"/>
      <c r="K2592" s="574"/>
      <c r="L2592" s="574"/>
      <c r="M2592" s="575"/>
      <c r="N2592" s="575"/>
      <c r="O2592" s="576"/>
      <c r="P2592" s="576"/>
      <c r="Q2592" s="576"/>
      <c r="R2592" s="576"/>
      <c r="S2592" s="575"/>
      <c r="T2592" s="575"/>
      <c r="U2592" s="575"/>
      <c r="V2592" s="575"/>
      <c r="W2592" s="575"/>
      <c r="X2592" s="575"/>
      <c r="Y2592" s="577"/>
      <c r="Z2592" s="578"/>
      <c r="AA2592" s="579"/>
      <c r="AC2592" s="581"/>
      <c r="AD2592" s="581"/>
      <c r="AE2592" s="584"/>
      <c r="AF2592" s="584"/>
      <c r="AG2592" s="584"/>
      <c r="AH2592" s="584"/>
      <c r="AI2592" s="584"/>
      <c r="AJ2592" s="584"/>
      <c r="AK2592" s="584"/>
      <c r="AL2592" s="584"/>
      <c r="AM2592" s="584"/>
      <c r="AN2592" s="584"/>
      <c r="AO2592" s="584"/>
      <c r="AP2592" s="584"/>
      <c r="AQ2592" s="584"/>
      <c r="AR2592" s="584"/>
    </row>
    <row r="2593" ht="15.75" customHeight="1">
      <c r="A2593" s="570"/>
      <c r="B2593" s="7"/>
      <c r="C2593" s="585"/>
      <c r="D2593" s="572"/>
      <c r="E2593" s="575"/>
      <c r="F2593" s="575"/>
      <c r="G2593" s="579"/>
      <c r="H2593" s="586"/>
      <c r="I2593" s="573"/>
      <c r="J2593" s="574"/>
      <c r="K2593" s="574"/>
      <c r="L2593" s="574"/>
      <c r="M2593" s="575"/>
      <c r="N2593" s="575"/>
      <c r="O2593" s="576"/>
      <c r="P2593" s="576"/>
      <c r="Q2593" s="576"/>
      <c r="R2593" s="576"/>
      <c r="S2593" s="575"/>
      <c r="T2593" s="575"/>
      <c r="U2593" s="575"/>
      <c r="V2593" s="575"/>
      <c r="W2593" s="575"/>
      <c r="X2593" s="575"/>
      <c r="Y2593" s="577"/>
      <c r="Z2593" s="578"/>
      <c r="AA2593" s="579"/>
      <c r="AC2593" s="581"/>
      <c r="AD2593" s="581"/>
      <c r="AE2593" s="584"/>
      <c r="AF2593" s="584"/>
      <c r="AG2593" s="584"/>
      <c r="AH2593" s="584"/>
      <c r="AI2593" s="584"/>
      <c r="AJ2593" s="584"/>
      <c r="AK2593" s="584"/>
      <c r="AL2593" s="584"/>
      <c r="AM2593" s="584"/>
      <c r="AN2593" s="584"/>
      <c r="AO2593" s="584"/>
      <c r="AP2593" s="584"/>
      <c r="AQ2593" s="584"/>
      <c r="AR2593" s="584"/>
    </row>
    <row r="2594" ht="15.75" customHeight="1">
      <c r="A2594" s="570"/>
      <c r="B2594" s="7"/>
      <c r="C2594" s="585"/>
      <c r="D2594" s="572"/>
      <c r="E2594" s="575"/>
      <c r="F2594" s="575"/>
      <c r="G2594" s="579"/>
      <c r="H2594" s="586"/>
      <c r="I2594" s="573"/>
      <c r="J2594" s="574"/>
      <c r="K2594" s="574"/>
      <c r="L2594" s="574"/>
      <c r="M2594" s="575"/>
      <c r="N2594" s="575"/>
      <c r="O2594" s="576"/>
      <c r="P2594" s="576"/>
      <c r="Q2594" s="576"/>
      <c r="R2594" s="576"/>
      <c r="S2594" s="575"/>
      <c r="T2594" s="575"/>
      <c r="U2594" s="575"/>
      <c r="V2594" s="575"/>
      <c r="W2594" s="575"/>
      <c r="X2594" s="575"/>
      <c r="Y2594" s="577"/>
      <c r="Z2594" s="578"/>
      <c r="AA2594" s="579"/>
      <c r="AC2594" s="581"/>
      <c r="AD2594" s="581"/>
      <c r="AE2594" s="584"/>
      <c r="AF2594" s="584"/>
      <c r="AG2594" s="584"/>
      <c r="AH2594" s="584"/>
      <c r="AI2594" s="584"/>
      <c r="AJ2594" s="584"/>
      <c r="AK2594" s="584"/>
      <c r="AL2594" s="584"/>
      <c r="AM2594" s="584"/>
      <c r="AN2594" s="584"/>
      <c r="AO2594" s="584"/>
      <c r="AP2594" s="584"/>
      <c r="AQ2594" s="584"/>
      <c r="AR2594" s="584"/>
    </row>
    <row r="2595" ht="15.75" customHeight="1">
      <c r="A2595" s="570"/>
      <c r="B2595" s="7"/>
      <c r="C2595" s="585"/>
      <c r="D2595" s="572"/>
      <c r="E2595" s="575"/>
      <c r="F2595" s="575"/>
      <c r="G2595" s="579"/>
      <c r="H2595" s="586"/>
      <c r="I2595" s="573"/>
      <c r="J2595" s="574"/>
      <c r="K2595" s="574"/>
      <c r="L2595" s="574"/>
      <c r="M2595" s="575"/>
      <c r="N2595" s="575"/>
      <c r="O2595" s="576"/>
      <c r="P2595" s="576"/>
      <c r="Q2595" s="576"/>
      <c r="R2595" s="576"/>
      <c r="S2595" s="575"/>
      <c r="T2595" s="575"/>
      <c r="U2595" s="575"/>
      <c r="V2595" s="575"/>
      <c r="W2595" s="575"/>
      <c r="X2595" s="575"/>
      <c r="Y2595" s="577"/>
      <c r="Z2595" s="578"/>
      <c r="AA2595" s="579"/>
      <c r="AC2595" s="581"/>
      <c r="AD2595" s="581"/>
      <c r="AE2595" s="584"/>
      <c r="AF2595" s="584"/>
      <c r="AG2595" s="584"/>
      <c r="AH2595" s="584"/>
      <c r="AI2595" s="584"/>
      <c r="AJ2595" s="584"/>
      <c r="AK2595" s="584"/>
      <c r="AL2595" s="584"/>
      <c r="AM2595" s="584"/>
      <c r="AN2595" s="584"/>
      <c r="AO2595" s="584"/>
      <c r="AP2595" s="584"/>
      <c r="AQ2595" s="584"/>
      <c r="AR2595" s="584"/>
    </row>
    <row r="2596" ht="15.75" customHeight="1">
      <c r="A2596" s="570"/>
      <c r="B2596" s="7"/>
      <c r="C2596" s="585"/>
      <c r="D2596" s="572"/>
      <c r="E2596" s="575"/>
      <c r="F2596" s="575"/>
      <c r="G2596" s="579"/>
      <c r="H2596" s="586"/>
      <c r="I2596" s="573"/>
      <c r="J2596" s="574"/>
      <c r="K2596" s="574"/>
      <c r="L2596" s="574"/>
      <c r="M2596" s="575"/>
      <c r="N2596" s="575"/>
      <c r="O2596" s="576"/>
      <c r="P2596" s="576"/>
      <c r="Q2596" s="576"/>
      <c r="R2596" s="576"/>
      <c r="S2596" s="575"/>
      <c r="T2596" s="575"/>
      <c r="U2596" s="575"/>
      <c r="V2596" s="575"/>
      <c r="W2596" s="575"/>
      <c r="X2596" s="575"/>
      <c r="Y2596" s="577"/>
      <c r="Z2596" s="578"/>
      <c r="AA2596" s="579"/>
      <c r="AC2596" s="581"/>
      <c r="AD2596" s="581"/>
      <c r="AE2596" s="584"/>
      <c r="AF2596" s="584"/>
      <c r="AG2596" s="584"/>
      <c r="AH2596" s="584"/>
      <c r="AI2596" s="584"/>
      <c r="AJ2596" s="584"/>
      <c r="AK2596" s="584"/>
      <c r="AL2596" s="584"/>
      <c r="AM2596" s="584"/>
      <c r="AN2596" s="584"/>
      <c r="AO2596" s="584"/>
      <c r="AP2596" s="584"/>
      <c r="AQ2596" s="584"/>
      <c r="AR2596" s="584"/>
    </row>
    <row r="2597" ht="15.75" customHeight="1">
      <c r="A2597" s="570"/>
      <c r="B2597" s="7"/>
      <c r="C2597" s="585"/>
      <c r="D2597" s="572"/>
      <c r="E2597" s="575"/>
      <c r="F2597" s="575"/>
      <c r="G2597" s="579"/>
      <c r="H2597" s="586"/>
      <c r="I2597" s="573"/>
      <c r="J2597" s="574"/>
      <c r="K2597" s="574"/>
      <c r="L2597" s="574"/>
      <c r="M2597" s="575"/>
      <c r="N2597" s="575"/>
      <c r="O2597" s="576"/>
      <c r="P2597" s="576"/>
      <c r="Q2597" s="576"/>
      <c r="R2597" s="576"/>
      <c r="S2597" s="575"/>
      <c r="T2597" s="575"/>
      <c r="U2597" s="575"/>
      <c r="V2597" s="575"/>
      <c r="W2597" s="575"/>
      <c r="X2597" s="575"/>
      <c r="Y2597" s="577"/>
      <c r="Z2597" s="578"/>
      <c r="AA2597" s="579"/>
      <c r="AC2597" s="581"/>
      <c r="AD2597" s="581"/>
      <c r="AE2597" s="584"/>
      <c r="AF2597" s="584"/>
      <c r="AG2597" s="584"/>
      <c r="AH2597" s="584"/>
      <c r="AI2597" s="584"/>
      <c r="AJ2597" s="584"/>
      <c r="AK2597" s="584"/>
      <c r="AL2597" s="584"/>
      <c r="AM2597" s="584"/>
      <c r="AN2597" s="584"/>
      <c r="AO2597" s="584"/>
      <c r="AP2597" s="584"/>
      <c r="AQ2597" s="584"/>
      <c r="AR2597" s="584"/>
    </row>
    <row r="2598" ht="15.75" customHeight="1">
      <c r="A2598" s="570"/>
      <c r="B2598" s="7"/>
      <c r="C2598" s="585"/>
      <c r="D2598" s="572"/>
      <c r="E2598" s="575"/>
      <c r="F2598" s="575"/>
      <c r="G2598" s="579"/>
      <c r="H2598" s="586"/>
      <c r="I2598" s="573"/>
      <c r="J2598" s="574"/>
      <c r="K2598" s="574"/>
      <c r="L2598" s="574"/>
      <c r="M2598" s="575"/>
      <c r="N2598" s="575"/>
      <c r="O2598" s="576"/>
      <c r="P2598" s="576"/>
      <c r="Q2598" s="576"/>
      <c r="R2598" s="576"/>
      <c r="S2598" s="575"/>
      <c r="T2598" s="575"/>
      <c r="U2598" s="575"/>
      <c r="V2598" s="575"/>
      <c r="W2598" s="575"/>
      <c r="X2598" s="575"/>
      <c r="Y2598" s="577"/>
      <c r="Z2598" s="578"/>
      <c r="AA2598" s="579"/>
      <c r="AC2598" s="581"/>
      <c r="AD2598" s="581"/>
      <c r="AE2598" s="584"/>
      <c r="AF2598" s="584"/>
      <c r="AG2598" s="584"/>
      <c r="AH2598" s="584"/>
      <c r="AI2598" s="584"/>
      <c r="AJ2598" s="584"/>
      <c r="AK2598" s="584"/>
      <c r="AL2598" s="584"/>
      <c r="AM2598" s="584"/>
      <c r="AN2598" s="584"/>
      <c r="AO2598" s="584"/>
      <c r="AP2598" s="584"/>
      <c r="AQ2598" s="584"/>
      <c r="AR2598" s="584"/>
    </row>
    <row r="2599" ht="15.75" customHeight="1">
      <c r="A2599" s="570"/>
      <c r="B2599" s="7"/>
      <c r="C2599" s="585"/>
      <c r="D2599" s="572"/>
      <c r="E2599" s="575"/>
      <c r="F2599" s="575"/>
      <c r="G2599" s="579"/>
      <c r="H2599" s="586"/>
      <c r="I2599" s="573"/>
      <c r="J2599" s="574"/>
      <c r="K2599" s="574"/>
      <c r="L2599" s="574"/>
      <c r="M2599" s="575"/>
      <c r="N2599" s="575"/>
      <c r="O2599" s="576"/>
      <c r="P2599" s="576"/>
      <c r="Q2599" s="576"/>
      <c r="R2599" s="576"/>
      <c r="S2599" s="575"/>
      <c r="T2599" s="575"/>
      <c r="U2599" s="575"/>
      <c r="V2599" s="575"/>
      <c r="W2599" s="575"/>
      <c r="X2599" s="575"/>
      <c r="Y2599" s="577"/>
      <c r="Z2599" s="578"/>
      <c r="AA2599" s="579"/>
      <c r="AC2599" s="581"/>
      <c r="AD2599" s="581"/>
      <c r="AE2599" s="584"/>
      <c r="AF2599" s="584"/>
      <c r="AG2599" s="584"/>
      <c r="AH2599" s="584"/>
      <c r="AI2599" s="584"/>
      <c r="AJ2599" s="584"/>
      <c r="AK2599" s="584"/>
      <c r="AL2599" s="584"/>
      <c r="AM2599" s="584"/>
      <c r="AN2599" s="584"/>
      <c r="AO2599" s="584"/>
      <c r="AP2599" s="584"/>
      <c r="AQ2599" s="584"/>
      <c r="AR2599" s="584"/>
    </row>
    <row r="2600" ht="15.75" customHeight="1">
      <c r="A2600" s="570"/>
      <c r="B2600" s="7"/>
      <c r="C2600" s="585"/>
      <c r="D2600" s="572"/>
      <c r="E2600" s="575"/>
      <c r="F2600" s="575"/>
      <c r="G2600" s="579"/>
      <c r="H2600" s="586"/>
      <c r="I2600" s="573"/>
      <c r="J2600" s="574"/>
      <c r="K2600" s="574"/>
      <c r="L2600" s="574"/>
      <c r="M2600" s="575"/>
      <c r="N2600" s="575"/>
      <c r="O2600" s="576"/>
      <c r="P2600" s="576"/>
      <c r="Q2600" s="576"/>
      <c r="R2600" s="576"/>
      <c r="S2600" s="575"/>
      <c r="T2600" s="575"/>
      <c r="U2600" s="575"/>
      <c r="V2600" s="575"/>
      <c r="W2600" s="575"/>
      <c r="X2600" s="575"/>
      <c r="Y2600" s="577"/>
      <c r="Z2600" s="578"/>
      <c r="AA2600" s="579"/>
      <c r="AC2600" s="581"/>
      <c r="AD2600" s="581"/>
      <c r="AE2600" s="584"/>
      <c r="AF2600" s="584"/>
      <c r="AG2600" s="584"/>
      <c r="AH2600" s="584"/>
      <c r="AI2600" s="584"/>
      <c r="AJ2600" s="584"/>
      <c r="AK2600" s="584"/>
      <c r="AL2600" s="584"/>
      <c r="AM2600" s="584"/>
      <c r="AN2600" s="584"/>
      <c r="AO2600" s="584"/>
      <c r="AP2600" s="584"/>
      <c r="AQ2600" s="584"/>
      <c r="AR2600" s="584"/>
    </row>
    <row r="2601" ht="15.75" customHeight="1">
      <c r="A2601" s="570"/>
      <c r="B2601" s="7"/>
      <c r="C2601" s="585"/>
      <c r="D2601" s="572"/>
      <c r="E2601" s="575"/>
      <c r="F2601" s="575"/>
      <c r="G2601" s="579"/>
      <c r="H2601" s="586"/>
      <c r="I2601" s="573"/>
      <c r="J2601" s="574"/>
      <c r="K2601" s="574"/>
      <c r="L2601" s="574"/>
      <c r="M2601" s="575"/>
      <c r="N2601" s="575"/>
      <c r="O2601" s="576"/>
      <c r="P2601" s="576"/>
      <c r="Q2601" s="576"/>
      <c r="R2601" s="576"/>
      <c r="S2601" s="575"/>
      <c r="T2601" s="575"/>
      <c r="U2601" s="575"/>
      <c r="V2601" s="575"/>
      <c r="W2601" s="575"/>
      <c r="X2601" s="575"/>
      <c r="Y2601" s="577"/>
      <c r="Z2601" s="578"/>
      <c r="AA2601" s="579"/>
      <c r="AC2601" s="581"/>
      <c r="AD2601" s="581"/>
      <c r="AE2601" s="584"/>
      <c r="AF2601" s="584"/>
      <c r="AG2601" s="584"/>
      <c r="AH2601" s="584"/>
      <c r="AI2601" s="584"/>
      <c r="AJ2601" s="584"/>
      <c r="AK2601" s="584"/>
      <c r="AL2601" s="584"/>
      <c r="AM2601" s="584"/>
      <c r="AN2601" s="584"/>
      <c r="AO2601" s="584"/>
      <c r="AP2601" s="584"/>
      <c r="AQ2601" s="584"/>
      <c r="AR2601" s="584"/>
    </row>
    <row r="2602" ht="15.75" customHeight="1">
      <c r="A2602" s="570"/>
      <c r="B2602" s="7"/>
      <c r="C2602" s="585"/>
      <c r="D2602" s="572"/>
      <c r="E2602" s="575"/>
      <c r="F2602" s="575"/>
      <c r="G2602" s="579"/>
      <c r="H2602" s="586"/>
      <c r="I2602" s="573"/>
      <c r="J2602" s="574"/>
      <c r="K2602" s="574"/>
      <c r="L2602" s="574"/>
      <c r="M2602" s="575"/>
      <c r="N2602" s="575"/>
      <c r="O2602" s="576"/>
      <c r="P2602" s="576"/>
      <c r="Q2602" s="576"/>
      <c r="R2602" s="576"/>
      <c r="S2602" s="575"/>
      <c r="T2602" s="575"/>
      <c r="U2602" s="575"/>
      <c r="V2602" s="575"/>
      <c r="W2602" s="575"/>
      <c r="X2602" s="575"/>
      <c r="Y2602" s="577"/>
      <c r="Z2602" s="578"/>
      <c r="AA2602" s="579"/>
      <c r="AC2602" s="581"/>
      <c r="AD2602" s="581"/>
      <c r="AE2602" s="584"/>
      <c r="AF2602" s="584"/>
      <c r="AG2602" s="584"/>
      <c r="AH2602" s="584"/>
      <c r="AI2602" s="584"/>
      <c r="AJ2602" s="584"/>
      <c r="AK2602" s="584"/>
      <c r="AL2602" s="584"/>
      <c r="AM2602" s="584"/>
      <c r="AN2602" s="584"/>
      <c r="AO2602" s="584"/>
      <c r="AP2602" s="584"/>
      <c r="AQ2602" s="584"/>
      <c r="AR2602" s="584"/>
    </row>
    <row r="2603" ht="15.75" customHeight="1">
      <c r="A2603" s="570"/>
      <c r="B2603" s="7"/>
      <c r="C2603" s="585"/>
      <c r="D2603" s="572"/>
      <c r="E2603" s="575"/>
      <c r="F2603" s="575"/>
      <c r="G2603" s="579"/>
      <c r="H2603" s="586"/>
      <c r="I2603" s="573"/>
      <c r="J2603" s="574"/>
      <c r="K2603" s="574"/>
      <c r="L2603" s="574"/>
      <c r="M2603" s="575"/>
      <c r="N2603" s="575"/>
      <c r="O2603" s="576"/>
      <c r="P2603" s="576"/>
      <c r="Q2603" s="576"/>
      <c r="R2603" s="576"/>
      <c r="S2603" s="575"/>
      <c r="T2603" s="575"/>
      <c r="U2603" s="575"/>
      <c r="V2603" s="575"/>
      <c r="W2603" s="575"/>
      <c r="X2603" s="575"/>
      <c r="Y2603" s="577"/>
      <c r="Z2603" s="578"/>
      <c r="AA2603" s="579"/>
      <c r="AC2603" s="581"/>
      <c r="AD2603" s="581"/>
      <c r="AE2603" s="584"/>
      <c r="AF2603" s="584"/>
      <c r="AG2603" s="584"/>
      <c r="AH2603" s="584"/>
      <c r="AI2603" s="584"/>
      <c r="AJ2603" s="584"/>
      <c r="AK2603" s="584"/>
      <c r="AL2603" s="584"/>
      <c r="AM2603" s="584"/>
      <c r="AN2603" s="584"/>
      <c r="AO2603" s="584"/>
      <c r="AP2603" s="584"/>
      <c r="AQ2603" s="584"/>
      <c r="AR2603" s="584"/>
    </row>
    <row r="2604" ht="15.75" customHeight="1">
      <c r="A2604" s="570"/>
      <c r="B2604" s="7"/>
      <c r="C2604" s="585"/>
      <c r="D2604" s="572"/>
      <c r="E2604" s="575"/>
      <c r="F2604" s="575"/>
      <c r="G2604" s="579"/>
      <c r="H2604" s="586"/>
      <c r="I2604" s="573"/>
      <c r="J2604" s="574"/>
      <c r="K2604" s="574"/>
      <c r="L2604" s="574"/>
      <c r="M2604" s="575"/>
      <c r="N2604" s="575"/>
      <c r="O2604" s="576"/>
      <c r="P2604" s="576"/>
      <c r="Q2604" s="576"/>
      <c r="R2604" s="576"/>
      <c r="S2604" s="575"/>
      <c r="T2604" s="575"/>
      <c r="U2604" s="575"/>
      <c r="V2604" s="575"/>
      <c r="W2604" s="575"/>
      <c r="X2604" s="575"/>
      <c r="Y2604" s="577"/>
      <c r="Z2604" s="578"/>
      <c r="AA2604" s="579"/>
      <c r="AC2604" s="581"/>
      <c r="AD2604" s="581"/>
      <c r="AE2604" s="584"/>
      <c r="AF2604" s="584"/>
      <c r="AG2604" s="584"/>
      <c r="AH2604" s="584"/>
      <c r="AI2604" s="584"/>
      <c r="AJ2604" s="584"/>
      <c r="AK2604" s="584"/>
      <c r="AL2604" s="584"/>
      <c r="AM2604" s="584"/>
      <c r="AN2604" s="584"/>
      <c r="AO2604" s="584"/>
      <c r="AP2604" s="584"/>
      <c r="AQ2604" s="584"/>
      <c r="AR2604" s="584"/>
    </row>
    <row r="2605" ht="15.75" customHeight="1">
      <c r="A2605" s="570"/>
      <c r="B2605" s="7"/>
      <c r="C2605" s="585"/>
      <c r="D2605" s="572"/>
      <c r="E2605" s="575"/>
      <c r="F2605" s="575"/>
      <c r="G2605" s="579"/>
      <c r="H2605" s="586"/>
      <c r="I2605" s="573"/>
      <c r="J2605" s="574"/>
      <c r="K2605" s="574"/>
      <c r="L2605" s="574"/>
      <c r="M2605" s="575"/>
      <c r="N2605" s="575"/>
      <c r="O2605" s="576"/>
      <c r="P2605" s="576"/>
      <c r="Q2605" s="576"/>
      <c r="R2605" s="576"/>
      <c r="S2605" s="575"/>
      <c r="T2605" s="575"/>
      <c r="U2605" s="575"/>
      <c r="V2605" s="575"/>
      <c r="W2605" s="575"/>
      <c r="X2605" s="575"/>
      <c r="Y2605" s="577"/>
      <c r="Z2605" s="578"/>
      <c r="AA2605" s="579"/>
      <c r="AC2605" s="581"/>
      <c r="AD2605" s="581"/>
      <c r="AE2605" s="584"/>
      <c r="AF2605" s="584"/>
      <c r="AG2605" s="584"/>
      <c r="AH2605" s="584"/>
      <c r="AI2605" s="584"/>
      <c r="AJ2605" s="584"/>
      <c r="AK2605" s="584"/>
      <c r="AL2605" s="584"/>
      <c r="AM2605" s="584"/>
      <c r="AN2605" s="584"/>
      <c r="AO2605" s="584"/>
      <c r="AP2605" s="584"/>
      <c r="AQ2605" s="584"/>
      <c r="AR2605" s="584"/>
    </row>
    <row r="2606" ht="15.75" customHeight="1">
      <c r="A2606" s="570"/>
      <c r="B2606" s="7"/>
      <c r="C2606" s="585"/>
      <c r="D2606" s="572"/>
      <c r="E2606" s="575"/>
      <c r="F2606" s="575"/>
      <c r="G2606" s="579"/>
      <c r="H2606" s="586"/>
      <c r="I2606" s="573"/>
      <c r="J2606" s="574"/>
      <c r="K2606" s="574"/>
      <c r="L2606" s="574"/>
      <c r="M2606" s="575"/>
      <c r="N2606" s="575"/>
      <c r="O2606" s="576"/>
      <c r="P2606" s="576"/>
      <c r="Q2606" s="576"/>
      <c r="R2606" s="576"/>
      <c r="S2606" s="575"/>
      <c r="T2606" s="575"/>
      <c r="U2606" s="575"/>
      <c r="V2606" s="575"/>
      <c r="W2606" s="575"/>
      <c r="X2606" s="575"/>
      <c r="Y2606" s="577"/>
      <c r="Z2606" s="578"/>
      <c r="AA2606" s="579"/>
      <c r="AC2606" s="581"/>
      <c r="AD2606" s="581"/>
      <c r="AE2606" s="584"/>
      <c r="AF2606" s="584"/>
      <c r="AG2606" s="584"/>
      <c r="AH2606" s="584"/>
      <c r="AI2606" s="584"/>
      <c r="AJ2606" s="584"/>
      <c r="AK2606" s="584"/>
      <c r="AL2606" s="584"/>
      <c r="AM2606" s="584"/>
      <c r="AN2606" s="584"/>
      <c r="AO2606" s="584"/>
      <c r="AP2606" s="584"/>
      <c r="AQ2606" s="584"/>
      <c r="AR2606" s="584"/>
    </row>
    <row r="2607" ht="15.75" customHeight="1">
      <c r="A2607" s="570"/>
      <c r="B2607" s="7"/>
      <c r="C2607" s="585"/>
      <c r="D2607" s="572"/>
      <c r="E2607" s="575"/>
      <c r="F2607" s="575"/>
      <c r="G2607" s="579"/>
      <c r="H2607" s="586"/>
      <c r="I2607" s="573"/>
      <c r="J2607" s="574"/>
      <c r="K2607" s="574"/>
      <c r="L2607" s="574"/>
      <c r="M2607" s="575"/>
      <c r="N2607" s="575"/>
      <c r="O2607" s="576"/>
      <c r="P2607" s="576"/>
      <c r="Q2607" s="576"/>
      <c r="R2607" s="576"/>
      <c r="S2607" s="575"/>
      <c r="T2607" s="575"/>
      <c r="U2607" s="575"/>
      <c r="V2607" s="575"/>
      <c r="W2607" s="575"/>
      <c r="X2607" s="575"/>
      <c r="Y2607" s="577"/>
      <c r="Z2607" s="578"/>
      <c r="AA2607" s="579"/>
      <c r="AC2607" s="581"/>
      <c r="AD2607" s="581"/>
      <c r="AE2607" s="584"/>
      <c r="AF2607" s="584"/>
      <c r="AG2607" s="584"/>
      <c r="AH2607" s="584"/>
      <c r="AI2607" s="584"/>
      <c r="AJ2607" s="584"/>
      <c r="AK2607" s="584"/>
      <c r="AL2607" s="584"/>
      <c r="AM2607" s="584"/>
      <c r="AN2607" s="584"/>
      <c r="AO2607" s="584"/>
      <c r="AP2607" s="584"/>
      <c r="AQ2607" s="584"/>
      <c r="AR2607" s="584"/>
    </row>
    <row r="2608" ht="15.75" customHeight="1">
      <c r="A2608" s="570"/>
      <c r="B2608" s="7"/>
      <c r="C2608" s="585"/>
      <c r="D2608" s="572"/>
      <c r="E2608" s="575"/>
      <c r="F2608" s="575"/>
      <c r="G2608" s="579"/>
      <c r="H2608" s="586"/>
      <c r="I2608" s="573"/>
      <c r="J2608" s="574"/>
      <c r="K2608" s="574"/>
      <c r="L2608" s="574"/>
      <c r="M2608" s="575"/>
      <c r="N2608" s="575"/>
      <c r="O2608" s="576"/>
      <c r="P2608" s="576"/>
      <c r="Q2608" s="576"/>
      <c r="R2608" s="576"/>
      <c r="S2608" s="575"/>
      <c r="T2608" s="575"/>
      <c r="U2608" s="575"/>
      <c r="V2608" s="575"/>
      <c r="W2608" s="575"/>
      <c r="X2608" s="575"/>
      <c r="Y2608" s="577"/>
      <c r="Z2608" s="578"/>
      <c r="AA2608" s="579"/>
      <c r="AC2608" s="581"/>
      <c r="AD2608" s="581"/>
      <c r="AE2608" s="584"/>
      <c r="AF2608" s="584"/>
      <c r="AG2608" s="584"/>
      <c r="AH2608" s="584"/>
      <c r="AI2608" s="584"/>
      <c r="AJ2608" s="584"/>
      <c r="AK2608" s="584"/>
      <c r="AL2608" s="584"/>
      <c r="AM2608" s="584"/>
      <c r="AN2608" s="584"/>
      <c r="AO2608" s="584"/>
      <c r="AP2608" s="584"/>
      <c r="AQ2608" s="584"/>
      <c r="AR2608" s="584"/>
    </row>
    <row r="2609" ht="15.75" customHeight="1">
      <c r="A2609" s="570"/>
      <c r="B2609" s="7"/>
      <c r="C2609" s="585"/>
      <c r="D2609" s="572"/>
      <c r="E2609" s="575"/>
      <c r="F2609" s="575"/>
      <c r="G2609" s="579"/>
      <c r="H2609" s="586"/>
      <c r="I2609" s="573"/>
      <c r="J2609" s="574"/>
      <c r="K2609" s="574"/>
      <c r="L2609" s="574"/>
      <c r="M2609" s="575"/>
      <c r="N2609" s="575"/>
      <c r="O2609" s="576"/>
      <c r="P2609" s="576"/>
      <c r="Q2609" s="576"/>
      <c r="R2609" s="576"/>
      <c r="S2609" s="575"/>
      <c r="T2609" s="575"/>
      <c r="U2609" s="575"/>
      <c r="V2609" s="575"/>
      <c r="W2609" s="575"/>
      <c r="X2609" s="575"/>
      <c r="Y2609" s="577"/>
      <c r="Z2609" s="578"/>
      <c r="AA2609" s="579"/>
      <c r="AC2609" s="581"/>
      <c r="AD2609" s="581"/>
      <c r="AE2609" s="584"/>
      <c r="AF2609" s="584"/>
      <c r="AG2609" s="584"/>
      <c r="AH2609" s="584"/>
      <c r="AI2609" s="584"/>
      <c r="AJ2609" s="584"/>
      <c r="AK2609" s="584"/>
      <c r="AL2609" s="584"/>
      <c r="AM2609" s="584"/>
      <c r="AN2609" s="584"/>
      <c r="AO2609" s="584"/>
      <c r="AP2609" s="584"/>
      <c r="AQ2609" s="584"/>
      <c r="AR2609" s="584"/>
    </row>
    <row r="2610" ht="15.75" customHeight="1">
      <c r="A2610" s="570"/>
      <c r="B2610" s="7"/>
      <c r="C2610" s="585"/>
      <c r="D2610" s="572"/>
      <c r="E2610" s="575"/>
      <c r="F2610" s="575"/>
      <c r="G2610" s="579"/>
      <c r="H2610" s="586"/>
      <c r="I2610" s="573"/>
      <c r="J2610" s="574"/>
      <c r="K2610" s="574"/>
      <c r="L2610" s="574"/>
      <c r="M2610" s="575"/>
      <c r="N2610" s="575"/>
      <c r="O2610" s="576"/>
      <c r="P2610" s="576"/>
      <c r="Q2610" s="576"/>
      <c r="R2610" s="576"/>
      <c r="S2610" s="575"/>
      <c r="T2610" s="575"/>
      <c r="U2610" s="575"/>
      <c r="V2610" s="575"/>
      <c r="W2610" s="575"/>
      <c r="X2610" s="575"/>
      <c r="Y2610" s="577"/>
      <c r="Z2610" s="578"/>
      <c r="AA2610" s="579"/>
      <c r="AC2610" s="581"/>
      <c r="AD2610" s="581"/>
      <c r="AE2610" s="584"/>
      <c r="AF2610" s="584"/>
      <c r="AG2610" s="584"/>
      <c r="AH2610" s="584"/>
      <c r="AI2610" s="584"/>
      <c r="AJ2610" s="584"/>
      <c r="AK2610" s="584"/>
      <c r="AL2610" s="584"/>
      <c r="AM2610" s="584"/>
      <c r="AN2610" s="584"/>
      <c r="AO2610" s="584"/>
      <c r="AP2610" s="584"/>
      <c r="AQ2610" s="584"/>
      <c r="AR2610" s="584"/>
    </row>
    <row r="2611" ht="15.75" customHeight="1">
      <c r="A2611" s="570"/>
      <c r="B2611" s="7"/>
      <c r="C2611" s="585"/>
      <c r="D2611" s="572"/>
      <c r="E2611" s="575"/>
      <c r="F2611" s="575"/>
      <c r="G2611" s="579"/>
      <c r="H2611" s="586"/>
      <c r="I2611" s="573"/>
      <c r="J2611" s="574"/>
      <c r="K2611" s="574"/>
      <c r="L2611" s="574"/>
      <c r="M2611" s="575"/>
      <c r="N2611" s="575"/>
      <c r="O2611" s="576"/>
      <c r="P2611" s="576"/>
      <c r="Q2611" s="576"/>
      <c r="R2611" s="576"/>
      <c r="S2611" s="575"/>
      <c r="T2611" s="575"/>
      <c r="U2611" s="575"/>
      <c r="V2611" s="575"/>
      <c r="W2611" s="575"/>
      <c r="X2611" s="575"/>
      <c r="Y2611" s="577"/>
      <c r="Z2611" s="578"/>
      <c r="AA2611" s="579"/>
      <c r="AC2611" s="581"/>
      <c r="AD2611" s="581"/>
      <c r="AE2611" s="584"/>
      <c r="AF2611" s="584"/>
      <c r="AG2611" s="584"/>
      <c r="AH2611" s="584"/>
      <c r="AI2611" s="584"/>
      <c r="AJ2611" s="584"/>
      <c r="AK2611" s="584"/>
      <c r="AL2611" s="584"/>
      <c r="AM2611" s="584"/>
      <c r="AN2611" s="584"/>
      <c r="AO2611" s="584"/>
      <c r="AP2611" s="584"/>
      <c r="AQ2611" s="584"/>
      <c r="AR2611" s="584"/>
    </row>
    <row r="2612" ht="15.75" customHeight="1">
      <c r="A2612" s="570"/>
      <c r="B2612" s="7"/>
      <c r="C2612" s="585"/>
      <c r="D2612" s="572"/>
      <c r="E2612" s="575"/>
      <c r="F2612" s="575"/>
      <c r="G2612" s="579"/>
      <c r="H2612" s="586"/>
      <c r="I2612" s="573"/>
      <c r="J2612" s="574"/>
      <c r="K2612" s="574"/>
      <c r="L2612" s="574"/>
      <c r="M2612" s="575"/>
      <c r="N2612" s="575"/>
      <c r="O2612" s="576"/>
      <c r="P2612" s="576"/>
      <c r="Q2612" s="576"/>
      <c r="R2612" s="576"/>
      <c r="S2612" s="575"/>
      <c r="T2612" s="575"/>
      <c r="U2612" s="575"/>
      <c r="V2612" s="575"/>
      <c r="W2612" s="575"/>
      <c r="X2612" s="575"/>
      <c r="Y2612" s="577"/>
      <c r="Z2612" s="578"/>
      <c r="AA2612" s="579"/>
      <c r="AC2612" s="581"/>
      <c r="AD2612" s="581"/>
      <c r="AE2612" s="584"/>
      <c r="AF2612" s="584"/>
      <c r="AG2612" s="584"/>
      <c r="AH2612" s="584"/>
      <c r="AI2612" s="584"/>
      <c r="AJ2612" s="584"/>
      <c r="AK2612" s="584"/>
      <c r="AL2612" s="584"/>
      <c r="AM2612" s="584"/>
      <c r="AN2612" s="584"/>
      <c r="AO2612" s="584"/>
      <c r="AP2612" s="584"/>
      <c r="AQ2612" s="584"/>
      <c r="AR2612" s="584"/>
    </row>
    <row r="2613" ht="15.75" customHeight="1">
      <c r="A2613" s="570"/>
      <c r="B2613" s="7"/>
      <c r="C2613" s="585"/>
      <c r="D2613" s="572"/>
      <c r="E2613" s="575"/>
      <c r="F2613" s="575"/>
      <c r="G2613" s="579"/>
      <c r="H2613" s="586"/>
      <c r="I2613" s="573"/>
      <c r="J2613" s="574"/>
      <c r="K2613" s="574"/>
      <c r="L2613" s="574"/>
      <c r="M2613" s="575"/>
      <c r="N2613" s="575"/>
      <c r="O2613" s="576"/>
      <c r="P2613" s="576"/>
      <c r="Q2613" s="576"/>
      <c r="R2613" s="576"/>
      <c r="S2613" s="575"/>
      <c r="T2613" s="575"/>
      <c r="U2613" s="575"/>
      <c r="V2613" s="575"/>
      <c r="W2613" s="575"/>
      <c r="X2613" s="575"/>
      <c r="Y2613" s="577"/>
      <c r="Z2613" s="578"/>
      <c r="AA2613" s="579"/>
      <c r="AC2613" s="581"/>
      <c r="AD2613" s="581"/>
      <c r="AE2613" s="584"/>
      <c r="AF2613" s="584"/>
      <c r="AG2613" s="584"/>
      <c r="AH2613" s="584"/>
      <c r="AI2613" s="584"/>
      <c r="AJ2613" s="584"/>
      <c r="AK2613" s="584"/>
      <c r="AL2613" s="584"/>
      <c r="AM2613" s="584"/>
      <c r="AN2613" s="584"/>
      <c r="AO2613" s="584"/>
      <c r="AP2613" s="584"/>
      <c r="AQ2613" s="584"/>
      <c r="AR2613" s="584"/>
    </row>
    <row r="2614" ht="15.75" customHeight="1">
      <c r="A2614" s="570"/>
      <c r="B2614" s="7"/>
      <c r="C2614" s="585"/>
      <c r="D2614" s="572"/>
      <c r="E2614" s="575"/>
      <c r="F2614" s="575"/>
      <c r="G2614" s="579"/>
      <c r="H2614" s="586"/>
      <c r="I2614" s="573"/>
      <c r="J2614" s="574"/>
      <c r="K2614" s="574"/>
      <c r="L2614" s="574"/>
      <c r="M2614" s="575"/>
      <c r="N2614" s="575"/>
      <c r="O2614" s="576"/>
      <c r="P2614" s="576"/>
      <c r="Q2614" s="576"/>
      <c r="R2614" s="576"/>
      <c r="S2614" s="575"/>
      <c r="T2614" s="575"/>
      <c r="U2614" s="575"/>
      <c r="V2614" s="575"/>
      <c r="W2614" s="575"/>
      <c r="X2614" s="575"/>
      <c r="Y2614" s="577"/>
      <c r="Z2614" s="578"/>
      <c r="AA2614" s="579"/>
      <c r="AC2614" s="581"/>
      <c r="AD2614" s="581"/>
      <c r="AE2614" s="584"/>
      <c r="AF2614" s="584"/>
      <c r="AG2614" s="584"/>
      <c r="AH2614" s="584"/>
      <c r="AI2614" s="584"/>
      <c r="AJ2614" s="584"/>
      <c r="AK2614" s="584"/>
      <c r="AL2614" s="584"/>
      <c r="AM2614" s="584"/>
      <c r="AN2614" s="584"/>
      <c r="AO2614" s="584"/>
      <c r="AP2614" s="584"/>
      <c r="AQ2614" s="584"/>
      <c r="AR2614" s="584"/>
    </row>
    <row r="2615" ht="15.75" customHeight="1">
      <c r="A2615" s="570"/>
      <c r="B2615" s="7"/>
      <c r="C2615" s="585"/>
      <c r="D2615" s="572"/>
      <c r="E2615" s="575"/>
      <c r="F2615" s="575"/>
      <c r="G2615" s="579"/>
      <c r="H2615" s="586"/>
      <c r="I2615" s="573"/>
      <c r="J2615" s="574"/>
      <c r="K2615" s="574"/>
      <c r="L2615" s="574"/>
      <c r="M2615" s="575"/>
      <c r="N2615" s="575"/>
      <c r="O2615" s="576"/>
      <c r="P2615" s="576"/>
      <c r="Q2615" s="576"/>
      <c r="R2615" s="576"/>
      <c r="S2615" s="575"/>
      <c r="T2615" s="575"/>
      <c r="U2615" s="575"/>
      <c r="V2615" s="575"/>
      <c r="W2615" s="575"/>
      <c r="X2615" s="575"/>
      <c r="Y2615" s="577"/>
      <c r="Z2615" s="578"/>
      <c r="AA2615" s="579"/>
      <c r="AC2615" s="581"/>
      <c r="AD2615" s="581"/>
      <c r="AE2615" s="584"/>
      <c r="AF2615" s="584"/>
      <c r="AG2615" s="584"/>
      <c r="AH2615" s="584"/>
      <c r="AI2615" s="584"/>
      <c r="AJ2615" s="584"/>
      <c r="AK2615" s="584"/>
      <c r="AL2615" s="584"/>
      <c r="AM2615" s="584"/>
      <c r="AN2615" s="584"/>
      <c r="AO2615" s="584"/>
      <c r="AP2615" s="584"/>
      <c r="AQ2615" s="584"/>
      <c r="AR2615" s="584"/>
    </row>
    <row r="2616" ht="15.75" customHeight="1">
      <c r="A2616" s="570"/>
      <c r="B2616" s="7"/>
      <c r="C2616" s="585"/>
      <c r="D2616" s="572"/>
      <c r="E2616" s="575"/>
      <c r="F2616" s="575"/>
      <c r="G2616" s="579"/>
      <c r="H2616" s="586"/>
      <c r="I2616" s="573"/>
      <c r="J2616" s="574"/>
      <c r="K2616" s="574"/>
      <c r="L2616" s="574"/>
      <c r="M2616" s="575"/>
      <c r="N2616" s="575"/>
      <c r="O2616" s="576"/>
      <c r="P2616" s="576"/>
      <c r="Q2616" s="576"/>
      <c r="R2616" s="576"/>
      <c r="S2616" s="575"/>
      <c r="T2616" s="575"/>
      <c r="U2616" s="575"/>
      <c r="V2616" s="575"/>
      <c r="W2616" s="575"/>
      <c r="X2616" s="575"/>
      <c r="Y2616" s="577"/>
      <c r="Z2616" s="578"/>
      <c r="AA2616" s="579"/>
      <c r="AC2616" s="581"/>
      <c r="AD2616" s="581"/>
      <c r="AE2616" s="584"/>
      <c r="AF2616" s="584"/>
      <c r="AG2616" s="584"/>
      <c r="AH2616" s="584"/>
      <c r="AI2616" s="584"/>
      <c r="AJ2616" s="584"/>
      <c r="AK2616" s="584"/>
      <c r="AL2616" s="584"/>
      <c r="AM2616" s="584"/>
      <c r="AN2616" s="584"/>
      <c r="AO2616" s="584"/>
      <c r="AP2616" s="584"/>
      <c r="AQ2616" s="584"/>
      <c r="AR2616" s="584"/>
    </row>
    <row r="2617" ht="15.75" customHeight="1">
      <c r="A2617" s="570"/>
      <c r="B2617" s="7"/>
      <c r="C2617" s="585"/>
      <c r="D2617" s="572"/>
      <c r="E2617" s="575"/>
      <c r="F2617" s="575"/>
      <c r="G2617" s="579"/>
      <c r="H2617" s="586"/>
      <c r="I2617" s="573"/>
      <c r="J2617" s="574"/>
      <c r="K2617" s="574"/>
      <c r="L2617" s="574"/>
      <c r="M2617" s="575"/>
      <c r="N2617" s="575"/>
      <c r="O2617" s="576"/>
      <c r="P2617" s="576"/>
      <c r="Q2617" s="576"/>
      <c r="R2617" s="576"/>
      <c r="S2617" s="575"/>
      <c r="T2617" s="575"/>
      <c r="U2617" s="575"/>
      <c r="V2617" s="575"/>
      <c r="W2617" s="575"/>
      <c r="X2617" s="575"/>
      <c r="Y2617" s="577"/>
      <c r="Z2617" s="578"/>
      <c r="AA2617" s="579"/>
      <c r="AC2617" s="581"/>
      <c r="AD2617" s="581"/>
      <c r="AE2617" s="584"/>
      <c r="AF2617" s="584"/>
      <c r="AG2617" s="584"/>
      <c r="AH2617" s="584"/>
      <c r="AI2617" s="584"/>
      <c r="AJ2617" s="584"/>
      <c r="AK2617" s="584"/>
      <c r="AL2617" s="584"/>
      <c r="AM2617" s="584"/>
      <c r="AN2617" s="584"/>
      <c r="AO2617" s="584"/>
      <c r="AP2617" s="584"/>
      <c r="AQ2617" s="584"/>
      <c r="AR2617" s="584"/>
    </row>
    <row r="2618" ht="15.75" customHeight="1">
      <c r="A2618" s="570"/>
      <c r="B2618" s="7"/>
      <c r="C2618" s="585"/>
      <c r="D2618" s="572"/>
      <c r="E2618" s="575"/>
      <c r="F2618" s="575"/>
      <c r="G2618" s="579"/>
      <c r="H2618" s="586"/>
      <c r="I2618" s="573"/>
      <c r="J2618" s="574"/>
      <c r="K2618" s="574"/>
      <c r="L2618" s="574"/>
      <c r="M2618" s="575"/>
      <c r="N2618" s="575"/>
      <c r="O2618" s="576"/>
      <c r="P2618" s="576"/>
      <c r="Q2618" s="576"/>
      <c r="R2618" s="576"/>
      <c r="S2618" s="575"/>
      <c r="T2618" s="575"/>
      <c r="U2618" s="575"/>
      <c r="V2618" s="575"/>
      <c r="W2618" s="575"/>
      <c r="X2618" s="575"/>
      <c r="Y2618" s="577"/>
      <c r="Z2618" s="578"/>
      <c r="AA2618" s="579"/>
      <c r="AC2618" s="581"/>
      <c r="AD2618" s="581"/>
      <c r="AE2618" s="584"/>
      <c r="AF2618" s="584"/>
      <c r="AG2618" s="584"/>
      <c r="AH2618" s="584"/>
      <c r="AI2618" s="584"/>
      <c r="AJ2618" s="584"/>
      <c r="AK2618" s="584"/>
      <c r="AL2618" s="584"/>
      <c r="AM2618" s="584"/>
      <c r="AN2618" s="584"/>
      <c r="AO2618" s="584"/>
      <c r="AP2618" s="584"/>
      <c r="AQ2618" s="584"/>
      <c r="AR2618" s="584"/>
    </row>
    <row r="2619" ht="15.75" customHeight="1">
      <c r="A2619" s="570"/>
      <c r="B2619" s="7"/>
      <c r="C2619" s="585"/>
      <c r="D2619" s="572"/>
      <c r="E2619" s="575"/>
      <c r="F2619" s="575"/>
      <c r="G2619" s="579"/>
      <c r="H2619" s="586"/>
      <c r="I2619" s="573"/>
      <c r="J2619" s="574"/>
      <c r="K2619" s="574"/>
      <c r="L2619" s="574"/>
      <c r="M2619" s="575"/>
      <c r="N2619" s="575"/>
      <c r="O2619" s="576"/>
      <c r="P2619" s="576"/>
      <c r="Q2619" s="576"/>
      <c r="R2619" s="576"/>
      <c r="S2619" s="575"/>
      <c r="T2619" s="575"/>
      <c r="U2619" s="575"/>
      <c r="V2619" s="575"/>
      <c r="W2619" s="575"/>
      <c r="X2619" s="575"/>
      <c r="Y2619" s="577"/>
      <c r="Z2619" s="578"/>
      <c r="AA2619" s="579"/>
      <c r="AC2619" s="581"/>
      <c r="AD2619" s="581"/>
      <c r="AE2619" s="584"/>
      <c r="AF2619" s="584"/>
      <c r="AG2619" s="584"/>
      <c r="AH2619" s="584"/>
      <c r="AI2619" s="584"/>
      <c r="AJ2619" s="584"/>
      <c r="AK2619" s="584"/>
      <c r="AL2619" s="584"/>
      <c r="AM2619" s="584"/>
      <c r="AN2619" s="584"/>
      <c r="AO2619" s="584"/>
      <c r="AP2619" s="584"/>
      <c r="AQ2619" s="584"/>
      <c r="AR2619" s="584"/>
    </row>
    <row r="2620" ht="15.75" customHeight="1">
      <c r="A2620" s="570"/>
      <c r="B2620" s="7"/>
      <c r="C2620" s="585"/>
      <c r="D2620" s="572"/>
      <c r="E2620" s="575"/>
      <c r="F2620" s="575"/>
      <c r="G2620" s="579"/>
      <c r="H2620" s="586"/>
      <c r="I2620" s="573"/>
      <c r="J2620" s="574"/>
      <c r="K2620" s="574"/>
      <c r="L2620" s="574"/>
      <c r="M2620" s="575"/>
      <c r="N2620" s="575"/>
      <c r="O2620" s="576"/>
      <c r="P2620" s="576"/>
      <c r="Q2620" s="576"/>
      <c r="R2620" s="576"/>
      <c r="S2620" s="575"/>
      <c r="T2620" s="575"/>
      <c r="U2620" s="575"/>
      <c r="V2620" s="575"/>
      <c r="W2620" s="575"/>
      <c r="X2620" s="575"/>
      <c r="Y2620" s="577"/>
      <c r="Z2620" s="578"/>
      <c r="AA2620" s="579"/>
      <c r="AC2620" s="581"/>
      <c r="AD2620" s="581"/>
      <c r="AE2620" s="584"/>
      <c r="AF2620" s="584"/>
      <c r="AG2620" s="584"/>
      <c r="AH2620" s="584"/>
      <c r="AI2620" s="584"/>
      <c r="AJ2620" s="584"/>
      <c r="AK2620" s="584"/>
      <c r="AL2620" s="584"/>
      <c r="AM2620" s="584"/>
      <c r="AN2620" s="584"/>
      <c r="AO2620" s="584"/>
      <c r="AP2620" s="584"/>
      <c r="AQ2620" s="584"/>
      <c r="AR2620" s="584"/>
    </row>
    <row r="2621" ht="15.75" customHeight="1">
      <c r="A2621" s="570"/>
      <c r="B2621" s="7"/>
      <c r="C2621" s="585"/>
      <c r="D2621" s="572"/>
      <c r="E2621" s="575"/>
      <c r="F2621" s="575"/>
      <c r="G2621" s="579"/>
      <c r="H2621" s="586"/>
      <c r="I2621" s="573"/>
      <c r="J2621" s="574"/>
      <c r="K2621" s="574"/>
      <c r="L2621" s="574"/>
      <c r="M2621" s="575"/>
      <c r="N2621" s="575"/>
      <c r="O2621" s="576"/>
      <c r="P2621" s="576"/>
      <c r="Q2621" s="576"/>
      <c r="R2621" s="576"/>
      <c r="S2621" s="575"/>
      <c r="T2621" s="575"/>
      <c r="U2621" s="575"/>
      <c r="V2621" s="575"/>
      <c r="W2621" s="575"/>
      <c r="X2621" s="575"/>
      <c r="Y2621" s="577"/>
      <c r="Z2621" s="578"/>
      <c r="AA2621" s="579"/>
      <c r="AC2621" s="581"/>
      <c r="AD2621" s="581"/>
      <c r="AE2621" s="584"/>
      <c r="AF2621" s="584"/>
      <c r="AG2621" s="584"/>
      <c r="AH2621" s="584"/>
      <c r="AI2621" s="584"/>
      <c r="AJ2621" s="584"/>
      <c r="AK2621" s="584"/>
      <c r="AL2621" s="584"/>
      <c r="AM2621" s="584"/>
      <c r="AN2621" s="584"/>
      <c r="AO2621" s="584"/>
      <c r="AP2621" s="584"/>
      <c r="AQ2621" s="584"/>
      <c r="AR2621" s="584"/>
    </row>
    <row r="2622" ht="15.75" customHeight="1">
      <c r="A2622" s="570"/>
      <c r="B2622" s="7"/>
      <c r="C2622" s="585"/>
      <c r="D2622" s="572"/>
      <c r="E2622" s="575"/>
      <c r="F2622" s="575"/>
      <c r="G2622" s="579"/>
      <c r="H2622" s="586"/>
      <c r="I2622" s="573"/>
      <c r="J2622" s="574"/>
      <c r="K2622" s="574"/>
      <c r="L2622" s="574"/>
      <c r="M2622" s="575"/>
      <c r="N2622" s="575"/>
      <c r="O2622" s="576"/>
      <c r="P2622" s="576"/>
      <c r="Q2622" s="576"/>
      <c r="R2622" s="576"/>
      <c r="S2622" s="575"/>
      <c r="T2622" s="575"/>
      <c r="U2622" s="575"/>
      <c r="V2622" s="575"/>
      <c r="W2622" s="575"/>
      <c r="X2622" s="575"/>
      <c r="Y2622" s="577"/>
      <c r="Z2622" s="578"/>
      <c r="AA2622" s="579"/>
      <c r="AC2622" s="581"/>
      <c r="AD2622" s="581"/>
      <c r="AE2622" s="584"/>
      <c r="AF2622" s="584"/>
      <c r="AG2622" s="584"/>
      <c r="AH2622" s="584"/>
      <c r="AI2622" s="584"/>
      <c r="AJ2622" s="584"/>
      <c r="AK2622" s="584"/>
      <c r="AL2622" s="584"/>
      <c r="AM2622" s="584"/>
      <c r="AN2622" s="584"/>
      <c r="AO2622" s="584"/>
      <c r="AP2622" s="584"/>
      <c r="AQ2622" s="584"/>
      <c r="AR2622" s="584"/>
    </row>
    <row r="2623" ht="15.75" customHeight="1">
      <c r="A2623" s="570"/>
      <c r="B2623" s="7"/>
      <c r="C2623" s="585"/>
      <c r="D2623" s="572"/>
      <c r="E2623" s="575"/>
      <c r="F2623" s="575"/>
      <c r="G2623" s="579"/>
      <c r="H2623" s="586"/>
      <c r="I2623" s="573"/>
      <c r="J2623" s="574"/>
      <c r="K2623" s="574"/>
      <c r="L2623" s="574"/>
      <c r="M2623" s="575"/>
      <c r="N2623" s="575"/>
      <c r="O2623" s="576"/>
      <c r="P2623" s="576"/>
      <c r="Q2623" s="576"/>
      <c r="R2623" s="576"/>
      <c r="S2623" s="575"/>
      <c r="T2623" s="575"/>
      <c r="U2623" s="575"/>
      <c r="V2623" s="575"/>
      <c r="W2623" s="575"/>
      <c r="X2623" s="575"/>
      <c r="Y2623" s="577"/>
      <c r="Z2623" s="578"/>
      <c r="AA2623" s="579"/>
      <c r="AC2623" s="581"/>
      <c r="AD2623" s="581"/>
      <c r="AE2623" s="584"/>
      <c r="AF2623" s="584"/>
      <c r="AG2623" s="584"/>
      <c r="AH2623" s="584"/>
      <c r="AI2623" s="584"/>
      <c r="AJ2623" s="584"/>
      <c r="AK2623" s="584"/>
      <c r="AL2623" s="584"/>
      <c r="AM2623" s="584"/>
      <c r="AN2623" s="584"/>
      <c r="AO2623" s="584"/>
      <c r="AP2623" s="584"/>
      <c r="AQ2623" s="584"/>
      <c r="AR2623" s="584"/>
    </row>
    <row r="2624" ht="15.75" customHeight="1">
      <c r="A2624" s="570"/>
      <c r="B2624" s="7"/>
      <c r="C2624" s="585"/>
      <c r="D2624" s="572"/>
      <c r="E2624" s="575"/>
      <c r="F2624" s="575"/>
      <c r="G2624" s="579"/>
      <c r="H2624" s="586"/>
      <c r="I2624" s="573"/>
      <c r="J2624" s="574"/>
      <c r="K2624" s="574"/>
      <c r="L2624" s="574"/>
      <c r="M2624" s="575"/>
      <c r="N2624" s="575"/>
      <c r="O2624" s="576"/>
      <c r="P2624" s="576"/>
      <c r="Q2624" s="576"/>
      <c r="R2624" s="576"/>
      <c r="S2624" s="575"/>
      <c r="T2624" s="575"/>
      <c r="U2624" s="575"/>
      <c r="V2624" s="575"/>
      <c r="W2624" s="575"/>
      <c r="X2624" s="575"/>
      <c r="Y2624" s="577"/>
      <c r="Z2624" s="578"/>
      <c r="AA2624" s="579"/>
      <c r="AC2624" s="581"/>
      <c r="AD2624" s="581"/>
      <c r="AE2624" s="584"/>
      <c r="AF2624" s="584"/>
      <c r="AG2624" s="584"/>
      <c r="AH2624" s="584"/>
      <c r="AI2624" s="584"/>
      <c r="AJ2624" s="584"/>
      <c r="AK2624" s="584"/>
      <c r="AL2624" s="584"/>
      <c r="AM2624" s="584"/>
      <c r="AN2624" s="584"/>
      <c r="AO2624" s="584"/>
      <c r="AP2624" s="584"/>
      <c r="AQ2624" s="584"/>
      <c r="AR2624" s="584"/>
    </row>
    <row r="2625" ht="15.75" customHeight="1">
      <c r="A2625" s="570"/>
      <c r="B2625" s="7"/>
      <c r="C2625" s="585"/>
      <c r="D2625" s="572"/>
      <c r="E2625" s="575"/>
      <c r="F2625" s="575"/>
      <c r="G2625" s="579"/>
      <c r="H2625" s="586"/>
      <c r="I2625" s="573"/>
      <c r="J2625" s="574"/>
      <c r="K2625" s="574"/>
      <c r="L2625" s="574"/>
      <c r="M2625" s="575"/>
      <c r="N2625" s="575"/>
      <c r="O2625" s="576"/>
      <c r="P2625" s="576"/>
      <c r="Q2625" s="576"/>
      <c r="R2625" s="576"/>
      <c r="S2625" s="575"/>
      <c r="T2625" s="575"/>
      <c r="U2625" s="575"/>
      <c r="V2625" s="575"/>
      <c r="W2625" s="575"/>
      <c r="X2625" s="575"/>
      <c r="Y2625" s="577"/>
      <c r="Z2625" s="578"/>
      <c r="AA2625" s="579"/>
      <c r="AC2625" s="581"/>
      <c r="AD2625" s="581"/>
      <c r="AE2625" s="584"/>
      <c r="AF2625" s="584"/>
      <c r="AG2625" s="584"/>
      <c r="AH2625" s="584"/>
      <c r="AI2625" s="584"/>
      <c r="AJ2625" s="584"/>
      <c r="AK2625" s="584"/>
      <c r="AL2625" s="584"/>
      <c r="AM2625" s="584"/>
      <c r="AN2625" s="584"/>
      <c r="AO2625" s="584"/>
      <c r="AP2625" s="584"/>
      <c r="AQ2625" s="584"/>
      <c r="AR2625" s="584"/>
    </row>
    <row r="2626" ht="15.75" customHeight="1">
      <c r="A2626" s="570"/>
      <c r="B2626" s="7"/>
      <c r="C2626" s="585"/>
      <c r="D2626" s="572"/>
      <c r="E2626" s="575"/>
      <c r="F2626" s="575"/>
      <c r="G2626" s="579"/>
      <c r="H2626" s="586"/>
      <c r="I2626" s="573"/>
      <c r="J2626" s="574"/>
      <c r="K2626" s="574"/>
      <c r="L2626" s="574"/>
      <c r="M2626" s="575"/>
      <c r="N2626" s="575"/>
      <c r="O2626" s="576"/>
      <c r="P2626" s="576"/>
      <c r="Q2626" s="576"/>
      <c r="R2626" s="576"/>
      <c r="S2626" s="575"/>
      <c r="T2626" s="575"/>
      <c r="U2626" s="575"/>
      <c r="V2626" s="575"/>
      <c r="W2626" s="575"/>
      <c r="X2626" s="575"/>
      <c r="Y2626" s="577"/>
      <c r="Z2626" s="578"/>
      <c r="AA2626" s="579"/>
      <c r="AC2626" s="581"/>
      <c r="AD2626" s="581"/>
      <c r="AE2626" s="584"/>
      <c r="AF2626" s="584"/>
      <c r="AG2626" s="584"/>
      <c r="AH2626" s="584"/>
      <c r="AI2626" s="584"/>
      <c r="AJ2626" s="584"/>
      <c r="AK2626" s="584"/>
      <c r="AL2626" s="584"/>
      <c r="AM2626" s="584"/>
      <c r="AN2626" s="584"/>
      <c r="AO2626" s="584"/>
      <c r="AP2626" s="584"/>
      <c r="AQ2626" s="584"/>
      <c r="AR2626" s="584"/>
    </row>
    <row r="2627" ht="15.75" customHeight="1">
      <c r="A2627" s="570"/>
      <c r="B2627" s="7"/>
      <c r="C2627" s="585"/>
      <c r="D2627" s="572"/>
      <c r="E2627" s="575"/>
      <c r="F2627" s="575"/>
      <c r="G2627" s="579"/>
      <c r="H2627" s="586"/>
      <c r="I2627" s="573"/>
      <c r="J2627" s="574"/>
      <c r="K2627" s="574"/>
      <c r="L2627" s="574"/>
      <c r="M2627" s="575"/>
      <c r="N2627" s="575"/>
      <c r="O2627" s="576"/>
      <c r="P2627" s="576"/>
      <c r="Q2627" s="576"/>
      <c r="R2627" s="576"/>
      <c r="S2627" s="575"/>
      <c r="T2627" s="575"/>
      <c r="U2627" s="575"/>
      <c r="V2627" s="575"/>
      <c r="W2627" s="575"/>
      <c r="X2627" s="575"/>
      <c r="Y2627" s="577"/>
      <c r="Z2627" s="578"/>
      <c r="AA2627" s="579"/>
      <c r="AC2627" s="581"/>
      <c r="AD2627" s="581"/>
      <c r="AE2627" s="584"/>
      <c r="AF2627" s="584"/>
      <c r="AG2627" s="584"/>
      <c r="AH2627" s="584"/>
      <c r="AI2627" s="584"/>
      <c r="AJ2627" s="584"/>
      <c r="AK2627" s="584"/>
      <c r="AL2627" s="584"/>
      <c r="AM2627" s="584"/>
      <c r="AN2627" s="584"/>
      <c r="AO2627" s="584"/>
      <c r="AP2627" s="584"/>
      <c r="AQ2627" s="584"/>
      <c r="AR2627" s="584"/>
    </row>
    <row r="2628" ht="15.75" customHeight="1">
      <c r="A2628" s="570"/>
      <c r="B2628" s="7"/>
      <c r="C2628" s="585"/>
      <c r="D2628" s="572"/>
      <c r="E2628" s="575"/>
      <c r="F2628" s="575"/>
      <c r="G2628" s="579"/>
      <c r="H2628" s="586"/>
      <c r="I2628" s="573"/>
      <c r="J2628" s="574"/>
      <c r="K2628" s="574"/>
      <c r="L2628" s="574"/>
      <c r="M2628" s="575"/>
      <c r="N2628" s="575"/>
      <c r="O2628" s="576"/>
      <c r="P2628" s="576"/>
      <c r="Q2628" s="576"/>
      <c r="R2628" s="576"/>
      <c r="S2628" s="575"/>
      <c r="T2628" s="575"/>
      <c r="U2628" s="575"/>
      <c r="V2628" s="575"/>
      <c r="W2628" s="575"/>
      <c r="X2628" s="575"/>
      <c r="Y2628" s="577"/>
      <c r="Z2628" s="578"/>
      <c r="AA2628" s="579"/>
      <c r="AC2628" s="581"/>
      <c r="AD2628" s="581"/>
      <c r="AE2628" s="584"/>
      <c r="AF2628" s="584"/>
      <c r="AG2628" s="584"/>
      <c r="AH2628" s="584"/>
      <c r="AI2628" s="584"/>
      <c r="AJ2628" s="584"/>
      <c r="AK2628" s="584"/>
      <c r="AL2628" s="584"/>
      <c r="AM2628" s="584"/>
      <c r="AN2628" s="584"/>
      <c r="AO2628" s="584"/>
      <c r="AP2628" s="584"/>
      <c r="AQ2628" s="584"/>
      <c r="AR2628" s="584"/>
    </row>
    <row r="2629" ht="15.75" customHeight="1">
      <c r="A2629" s="570"/>
      <c r="B2629" s="7"/>
      <c r="C2629" s="585"/>
      <c r="D2629" s="572"/>
      <c r="E2629" s="575"/>
      <c r="F2629" s="575"/>
      <c r="G2629" s="579"/>
      <c r="H2629" s="586"/>
      <c r="I2629" s="573"/>
      <c r="J2629" s="574"/>
      <c r="K2629" s="574"/>
      <c r="L2629" s="574"/>
      <c r="M2629" s="575"/>
      <c r="N2629" s="575"/>
      <c r="O2629" s="576"/>
      <c r="P2629" s="576"/>
      <c r="Q2629" s="576"/>
      <c r="R2629" s="576"/>
      <c r="S2629" s="575"/>
      <c r="T2629" s="575"/>
      <c r="U2629" s="575"/>
      <c r="V2629" s="575"/>
      <c r="W2629" s="575"/>
      <c r="X2629" s="575"/>
      <c r="Y2629" s="577"/>
      <c r="Z2629" s="578"/>
      <c r="AA2629" s="579"/>
      <c r="AC2629" s="581"/>
      <c r="AD2629" s="581"/>
      <c r="AE2629" s="584"/>
      <c r="AF2629" s="584"/>
      <c r="AG2629" s="584"/>
      <c r="AH2629" s="584"/>
      <c r="AI2629" s="584"/>
      <c r="AJ2629" s="584"/>
      <c r="AK2629" s="584"/>
      <c r="AL2629" s="584"/>
      <c r="AM2629" s="584"/>
      <c r="AN2629" s="584"/>
      <c r="AO2629" s="584"/>
      <c r="AP2629" s="584"/>
      <c r="AQ2629" s="584"/>
      <c r="AR2629" s="584"/>
    </row>
    <row r="2630" ht="15.75" customHeight="1">
      <c r="A2630" s="570"/>
      <c r="B2630" s="7"/>
      <c r="C2630" s="585"/>
      <c r="D2630" s="572"/>
      <c r="E2630" s="575"/>
      <c r="F2630" s="575"/>
      <c r="G2630" s="579"/>
      <c r="H2630" s="586"/>
      <c r="I2630" s="573"/>
      <c r="J2630" s="574"/>
      <c r="K2630" s="574"/>
      <c r="L2630" s="574"/>
      <c r="M2630" s="575"/>
      <c r="N2630" s="575"/>
      <c r="O2630" s="576"/>
      <c r="P2630" s="576"/>
      <c r="Q2630" s="576"/>
      <c r="R2630" s="576"/>
      <c r="S2630" s="575"/>
      <c r="T2630" s="575"/>
      <c r="U2630" s="575"/>
      <c r="V2630" s="575"/>
      <c r="W2630" s="575"/>
      <c r="X2630" s="575"/>
      <c r="Y2630" s="577"/>
      <c r="Z2630" s="578"/>
      <c r="AA2630" s="579"/>
      <c r="AC2630" s="581"/>
      <c r="AD2630" s="581"/>
      <c r="AE2630" s="584"/>
      <c r="AF2630" s="584"/>
      <c r="AG2630" s="584"/>
      <c r="AH2630" s="584"/>
      <c r="AI2630" s="584"/>
      <c r="AJ2630" s="584"/>
      <c r="AK2630" s="584"/>
      <c r="AL2630" s="584"/>
      <c r="AM2630" s="584"/>
      <c r="AN2630" s="584"/>
      <c r="AO2630" s="584"/>
      <c r="AP2630" s="584"/>
      <c r="AQ2630" s="584"/>
      <c r="AR2630" s="584"/>
    </row>
    <row r="2631" ht="15.75" customHeight="1">
      <c r="A2631" s="570"/>
      <c r="B2631" s="7"/>
      <c r="C2631" s="585"/>
      <c r="D2631" s="572"/>
      <c r="E2631" s="575"/>
      <c r="F2631" s="575"/>
      <c r="G2631" s="579"/>
      <c r="H2631" s="586"/>
      <c r="I2631" s="573"/>
      <c r="J2631" s="574"/>
      <c r="K2631" s="574"/>
      <c r="L2631" s="574"/>
      <c r="M2631" s="575"/>
      <c r="N2631" s="575"/>
      <c r="O2631" s="576"/>
      <c r="P2631" s="576"/>
      <c r="Q2631" s="576"/>
      <c r="R2631" s="576"/>
      <c r="S2631" s="575"/>
      <c r="T2631" s="575"/>
      <c r="U2631" s="575"/>
      <c r="V2631" s="575"/>
      <c r="W2631" s="575"/>
      <c r="X2631" s="575"/>
      <c r="Y2631" s="577"/>
      <c r="Z2631" s="578"/>
      <c r="AA2631" s="579"/>
      <c r="AC2631" s="581"/>
      <c r="AD2631" s="581"/>
      <c r="AE2631" s="584"/>
      <c r="AF2631" s="584"/>
      <c r="AG2631" s="584"/>
      <c r="AH2631" s="584"/>
      <c r="AI2631" s="584"/>
      <c r="AJ2631" s="584"/>
      <c r="AK2631" s="584"/>
      <c r="AL2631" s="584"/>
      <c r="AM2631" s="584"/>
      <c r="AN2631" s="584"/>
      <c r="AO2631" s="584"/>
      <c r="AP2631" s="584"/>
      <c r="AQ2631" s="584"/>
      <c r="AR2631" s="584"/>
    </row>
    <row r="2632" ht="15.75" customHeight="1">
      <c r="A2632" s="570"/>
      <c r="B2632" s="7"/>
      <c r="C2632" s="585"/>
      <c r="D2632" s="572"/>
      <c r="E2632" s="575"/>
      <c r="F2632" s="575"/>
      <c r="G2632" s="579"/>
      <c r="H2632" s="586"/>
      <c r="I2632" s="573"/>
      <c r="J2632" s="574"/>
      <c r="K2632" s="574"/>
      <c r="L2632" s="574"/>
      <c r="M2632" s="575"/>
      <c r="N2632" s="575"/>
      <c r="O2632" s="576"/>
      <c r="P2632" s="576"/>
      <c r="Q2632" s="576"/>
      <c r="R2632" s="576"/>
      <c r="S2632" s="575"/>
      <c r="T2632" s="575"/>
      <c r="U2632" s="575"/>
      <c r="V2632" s="575"/>
      <c r="W2632" s="575"/>
      <c r="X2632" s="575"/>
      <c r="Y2632" s="577"/>
      <c r="Z2632" s="578"/>
      <c r="AA2632" s="579"/>
      <c r="AC2632" s="581"/>
      <c r="AD2632" s="581"/>
      <c r="AE2632" s="584"/>
      <c r="AF2632" s="584"/>
      <c r="AG2632" s="584"/>
      <c r="AH2632" s="584"/>
      <c r="AI2632" s="584"/>
      <c r="AJ2632" s="584"/>
      <c r="AK2632" s="584"/>
      <c r="AL2632" s="584"/>
      <c r="AM2632" s="584"/>
      <c r="AN2632" s="584"/>
      <c r="AO2632" s="584"/>
      <c r="AP2632" s="584"/>
      <c r="AQ2632" s="584"/>
      <c r="AR2632" s="584"/>
    </row>
    <row r="2633" ht="15.75" customHeight="1">
      <c r="A2633" s="570"/>
      <c r="B2633" s="7"/>
      <c r="C2633" s="585"/>
      <c r="D2633" s="572"/>
      <c r="E2633" s="575"/>
      <c r="F2633" s="575"/>
      <c r="G2633" s="579"/>
      <c r="H2633" s="586"/>
      <c r="I2633" s="573"/>
      <c r="J2633" s="574"/>
      <c r="K2633" s="574"/>
      <c r="L2633" s="574"/>
      <c r="M2633" s="575"/>
      <c r="N2633" s="575"/>
      <c r="O2633" s="576"/>
      <c r="P2633" s="576"/>
      <c r="Q2633" s="576"/>
      <c r="R2633" s="576"/>
      <c r="S2633" s="575"/>
      <c r="T2633" s="575"/>
      <c r="U2633" s="575"/>
      <c r="V2633" s="575"/>
      <c r="W2633" s="575"/>
      <c r="X2633" s="575"/>
      <c r="Y2633" s="577"/>
      <c r="Z2633" s="578"/>
      <c r="AA2633" s="579"/>
      <c r="AC2633" s="581"/>
      <c r="AD2633" s="581"/>
      <c r="AE2633" s="584"/>
      <c r="AF2633" s="584"/>
      <c r="AG2633" s="584"/>
      <c r="AH2633" s="584"/>
      <c r="AI2633" s="584"/>
      <c r="AJ2633" s="584"/>
      <c r="AK2633" s="584"/>
      <c r="AL2633" s="584"/>
      <c r="AM2633" s="584"/>
      <c r="AN2633" s="584"/>
      <c r="AO2633" s="584"/>
      <c r="AP2633" s="584"/>
      <c r="AQ2633" s="584"/>
      <c r="AR2633" s="584"/>
    </row>
    <row r="2634" ht="15.75" customHeight="1">
      <c r="A2634" s="570"/>
      <c r="B2634" s="7"/>
      <c r="C2634" s="585"/>
      <c r="D2634" s="572"/>
      <c r="E2634" s="575"/>
      <c r="F2634" s="575"/>
      <c r="G2634" s="579"/>
      <c r="H2634" s="586"/>
      <c r="I2634" s="573"/>
      <c r="J2634" s="574"/>
      <c r="K2634" s="574"/>
      <c r="L2634" s="574"/>
      <c r="M2634" s="575"/>
      <c r="N2634" s="575"/>
      <c r="O2634" s="576"/>
      <c r="P2634" s="576"/>
      <c r="Q2634" s="576"/>
      <c r="R2634" s="576"/>
      <c r="S2634" s="575"/>
      <c r="T2634" s="575"/>
      <c r="U2634" s="575"/>
      <c r="V2634" s="575"/>
      <c r="W2634" s="575"/>
      <c r="X2634" s="575"/>
      <c r="Y2634" s="577"/>
      <c r="Z2634" s="578"/>
      <c r="AA2634" s="579"/>
      <c r="AC2634" s="581"/>
      <c r="AD2634" s="581"/>
      <c r="AE2634" s="584"/>
      <c r="AF2634" s="584"/>
      <c r="AG2634" s="584"/>
      <c r="AH2634" s="584"/>
      <c r="AI2634" s="584"/>
      <c r="AJ2634" s="584"/>
      <c r="AK2634" s="584"/>
      <c r="AL2634" s="584"/>
      <c r="AM2634" s="584"/>
      <c r="AN2634" s="584"/>
      <c r="AO2634" s="584"/>
      <c r="AP2634" s="584"/>
      <c r="AQ2634" s="584"/>
      <c r="AR2634" s="584"/>
    </row>
    <row r="2635" ht="15.75" customHeight="1">
      <c r="A2635" s="570"/>
      <c r="B2635" s="7"/>
      <c r="C2635" s="585"/>
      <c r="D2635" s="572"/>
      <c r="E2635" s="575"/>
      <c r="F2635" s="575"/>
      <c r="G2635" s="579"/>
      <c r="H2635" s="586"/>
      <c r="I2635" s="573"/>
      <c r="J2635" s="574"/>
      <c r="K2635" s="574"/>
      <c r="L2635" s="574"/>
      <c r="M2635" s="575"/>
      <c r="N2635" s="575"/>
      <c r="O2635" s="576"/>
      <c r="P2635" s="576"/>
      <c r="Q2635" s="576"/>
      <c r="R2635" s="576"/>
      <c r="S2635" s="575"/>
      <c r="T2635" s="575"/>
      <c r="U2635" s="575"/>
      <c r="V2635" s="575"/>
      <c r="W2635" s="575"/>
      <c r="X2635" s="575"/>
      <c r="Y2635" s="577"/>
      <c r="Z2635" s="578"/>
      <c r="AA2635" s="579"/>
      <c r="AC2635" s="581"/>
      <c r="AD2635" s="581"/>
      <c r="AE2635" s="584"/>
      <c r="AF2635" s="584"/>
      <c r="AG2635" s="584"/>
      <c r="AH2635" s="584"/>
      <c r="AI2635" s="584"/>
      <c r="AJ2635" s="584"/>
      <c r="AK2635" s="584"/>
      <c r="AL2635" s="584"/>
      <c r="AM2635" s="584"/>
      <c r="AN2635" s="584"/>
      <c r="AO2635" s="584"/>
      <c r="AP2635" s="584"/>
      <c r="AQ2635" s="584"/>
      <c r="AR2635" s="584"/>
    </row>
    <row r="2636" ht="15.75" customHeight="1">
      <c r="A2636" s="570"/>
      <c r="B2636" s="7"/>
      <c r="C2636" s="585"/>
      <c r="D2636" s="572"/>
      <c r="E2636" s="575"/>
      <c r="F2636" s="575"/>
      <c r="G2636" s="579"/>
      <c r="H2636" s="586"/>
      <c r="I2636" s="573"/>
      <c r="J2636" s="574"/>
      <c r="K2636" s="574"/>
      <c r="L2636" s="574"/>
      <c r="M2636" s="575"/>
      <c r="N2636" s="575"/>
      <c r="O2636" s="576"/>
      <c r="P2636" s="576"/>
      <c r="Q2636" s="576"/>
      <c r="R2636" s="576"/>
      <c r="S2636" s="575"/>
      <c r="T2636" s="575"/>
      <c r="U2636" s="575"/>
      <c r="V2636" s="575"/>
      <c r="W2636" s="575"/>
      <c r="X2636" s="575"/>
      <c r="Y2636" s="577"/>
      <c r="Z2636" s="578"/>
      <c r="AA2636" s="579"/>
      <c r="AC2636" s="581"/>
      <c r="AD2636" s="581"/>
      <c r="AE2636" s="584"/>
      <c r="AF2636" s="584"/>
      <c r="AG2636" s="584"/>
      <c r="AH2636" s="584"/>
      <c r="AI2636" s="584"/>
      <c r="AJ2636" s="584"/>
      <c r="AK2636" s="584"/>
      <c r="AL2636" s="584"/>
      <c r="AM2636" s="584"/>
      <c r="AN2636" s="584"/>
      <c r="AO2636" s="584"/>
      <c r="AP2636" s="584"/>
      <c r="AQ2636" s="584"/>
      <c r="AR2636" s="584"/>
    </row>
    <row r="2637" ht="15.75" customHeight="1">
      <c r="A2637" s="570"/>
      <c r="B2637" s="7"/>
      <c r="C2637" s="585"/>
      <c r="D2637" s="572"/>
      <c r="E2637" s="575"/>
      <c r="F2637" s="575"/>
      <c r="G2637" s="579"/>
      <c r="H2637" s="586"/>
      <c r="I2637" s="573"/>
      <c r="J2637" s="574"/>
      <c r="K2637" s="574"/>
      <c r="L2637" s="574"/>
      <c r="M2637" s="575"/>
      <c r="N2637" s="575"/>
      <c r="O2637" s="576"/>
      <c r="P2637" s="576"/>
      <c r="Q2637" s="576"/>
      <c r="R2637" s="576"/>
      <c r="S2637" s="575"/>
      <c r="T2637" s="575"/>
      <c r="U2637" s="575"/>
      <c r="V2637" s="575"/>
      <c r="W2637" s="575"/>
      <c r="X2637" s="575"/>
      <c r="Y2637" s="577"/>
      <c r="Z2637" s="578"/>
      <c r="AA2637" s="579"/>
      <c r="AC2637" s="581"/>
      <c r="AD2637" s="581"/>
      <c r="AE2637" s="584"/>
      <c r="AF2637" s="584"/>
      <c r="AG2637" s="584"/>
      <c r="AH2637" s="584"/>
      <c r="AI2637" s="584"/>
      <c r="AJ2637" s="584"/>
      <c r="AK2637" s="584"/>
      <c r="AL2637" s="584"/>
      <c r="AM2637" s="584"/>
      <c r="AN2637" s="584"/>
      <c r="AO2637" s="584"/>
      <c r="AP2637" s="584"/>
      <c r="AQ2637" s="584"/>
      <c r="AR2637" s="584"/>
    </row>
    <row r="2638" ht="15.75" customHeight="1">
      <c r="A2638" s="570"/>
      <c r="B2638" s="7"/>
      <c r="C2638" s="585"/>
      <c r="D2638" s="572"/>
      <c r="E2638" s="575"/>
      <c r="F2638" s="575"/>
      <c r="G2638" s="579"/>
      <c r="H2638" s="586"/>
      <c r="I2638" s="573"/>
      <c r="J2638" s="574"/>
      <c r="K2638" s="574"/>
      <c r="L2638" s="574"/>
      <c r="M2638" s="575"/>
      <c r="N2638" s="575"/>
      <c r="O2638" s="576"/>
      <c r="P2638" s="576"/>
      <c r="Q2638" s="576"/>
      <c r="R2638" s="576"/>
      <c r="S2638" s="575"/>
      <c r="T2638" s="575"/>
      <c r="U2638" s="575"/>
      <c r="V2638" s="575"/>
      <c r="W2638" s="575"/>
      <c r="X2638" s="575"/>
      <c r="Y2638" s="577"/>
      <c r="Z2638" s="578"/>
      <c r="AA2638" s="579"/>
      <c r="AC2638" s="581"/>
      <c r="AD2638" s="581"/>
      <c r="AE2638" s="584"/>
      <c r="AF2638" s="584"/>
      <c r="AG2638" s="584"/>
      <c r="AH2638" s="584"/>
      <c r="AI2638" s="584"/>
      <c r="AJ2638" s="584"/>
      <c r="AK2638" s="584"/>
      <c r="AL2638" s="584"/>
      <c r="AM2638" s="584"/>
      <c r="AN2638" s="584"/>
      <c r="AO2638" s="584"/>
      <c r="AP2638" s="584"/>
      <c r="AQ2638" s="584"/>
      <c r="AR2638" s="584"/>
    </row>
    <row r="2639" ht="15.75" customHeight="1">
      <c r="A2639" s="570"/>
      <c r="B2639" s="7"/>
      <c r="C2639" s="585"/>
      <c r="D2639" s="572"/>
      <c r="E2639" s="575"/>
      <c r="F2639" s="575"/>
      <c r="G2639" s="579"/>
      <c r="H2639" s="586"/>
      <c r="I2639" s="573"/>
      <c r="J2639" s="574"/>
      <c r="K2639" s="574"/>
      <c r="L2639" s="574"/>
      <c r="M2639" s="575"/>
      <c r="N2639" s="575"/>
      <c r="O2639" s="576"/>
      <c r="P2639" s="576"/>
      <c r="Q2639" s="576"/>
      <c r="R2639" s="576"/>
      <c r="S2639" s="575"/>
      <c r="T2639" s="575"/>
      <c r="U2639" s="575"/>
      <c r="V2639" s="575"/>
      <c r="W2639" s="575"/>
      <c r="X2639" s="575"/>
      <c r="Y2639" s="577"/>
      <c r="Z2639" s="578"/>
      <c r="AA2639" s="579"/>
      <c r="AC2639" s="581"/>
      <c r="AD2639" s="581"/>
      <c r="AE2639" s="584"/>
      <c r="AF2639" s="584"/>
      <c r="AG2639" s="584"/>
      <c r="AH2639" s="584"/>
      <c r="AI2639" s="584"/>
      <c r="AJ2639" s="584"/>
      <c r="AK2639" s="584"/>
      <c r="AL2639" s="584"/>
      <c r="AM2639" s="584"/>
      <c r="AN2639" s="584"/>
      <c r="AO2639" s="584"/>
      <c r="AP2639" s="584"/>
      <c r="AQ2639" s="584"/>
      <c r="AR2639" s="584"/>
    </row>
    <row r="2640" ht="15.75" customHeight="1">
      <c r="A2640" s="570"/>
      <c r="B2640" s="7"/>
      <c r="C2640" s="585"/>
      <c r="D2640" s="572"/>
      <c r="E2640" s="575"/>
      <c r="F2640" s="575"/>
      <c r="G2640" s="579"/>
      <c r="H2640" s="586"/>
      <c r="I2640" s="573"/>
      <c r="J2640" s="574"/>
      <c r="K2640" s="574"/>
      <c r="L2640" s="574"/>
      <c r="M2640" s="575"/>
      <c r="N2640" s="575"/>
      <c r="O2640" s="576"/>
      <c r="P2640" s="576"/>
      <c r="Q2640" s="576"/>
      <c r="R2640" s="576"/>
      <c r="S2640" s="575"/>
      <c r="T2640" s="575"/>
      <c r="U2640" s="575"/>
      <c r="V2640" s="575"/>
      <c r="W2640" s="575"/>
      <c r="X2640" s="575"/>
      <c r="Y2640" s="577"/>
      <c r="Z2640" s="578"/>
      <c r="AA2640" s="579"/>
      <c r="AC2640" s="581"/>
      <c r="AD2640" s="581"/>
      <c r="AE2640" s="584"/>
      <c r="AF2640" s="584"/>
      <c r="AG2640" s="584"/>
      <c r="AH2640" s="584"/>
      <c r="AI2640" s="584"/>
      <c r="AJ2640" s="584"/>
      <c r="AK2640" s="584"/>
      <c r="AL2640" s="584"/>
      <c r="AM2640" s="584"/>
      <c r="AN2640" s="584"/>
      <c r="AO2640" s="584"/>
      <c r="AP2640" s="584"/>
      <c r="AQ2640" s="584"/>
      <c r="AR2640" s="584"/>
    </row>
    <row r="2641" ht="15.75" customHeight="1">
      <c r="A2641" s="570"/>
      <c r="B2641" s="7"/>
      <c r="C2641" s="585"/>
      <c r="D2641" s="572"/>
      <c r="E2641" s="575"/>
      <c r="F2641" s="575"/>
      <c r="G2641" s="579"/>
      <c r="H2641" s="586"/>
      <c r="I2641" s="573"/>
      <c r="J2641" s="574"/>
      <c r="K2641" s="574"/>
      <c r="L2641" s="574"/>
      <c r="M2641" s="575"/>
      <c r="N2641" s="575"/>
      <c r="O2641" s="576"/>
      <c r="P2641" s="576"/>
      <c r="Q2641" s="576"/>
      <c r="R2641" s="576"/>
      <c r="S2641" s="575"/>
      <c r="T2641" s="575"/>
      <c r="U2641" s="575"/>
      <c r="V2641" s="575"/>
      <c r="W2641" s="575"/>
      <c r="X2641" s="575"/>
      <c r="Y2641" s="577"/>
      <c r="Z2641" s="578"/>
      <c r="AA2641" s="579"/>
      <c r="AC2641" s="581"/>
      <c r="AD2641" s="581"/>
      <c r="AE2641" s="584"/>
      <c r="AF2641" s="584"/>
      <c r="AG2641" s="584"/>
      <c r="AH2641" s="584"/>
      <c r="AI2641" s="584"/>
      <c r="AJ2641" s="584"/>
      <c r="AK2641" s="584"/>
      <c r="AL2641" s="584"/>
      <c r="AM2641" s="584"/>
      <c r="AN2641" s="584"/>
      <c r="AO2641" s="584"/>
      <c r="AP2641" s="584"/>
      <c r="AQ2641" s="584"/>
      <c r="AR2641" s="584"/>
    </row>
    <row r="2642" ht="15.75" customHeight="1">
      <c r="A2642" s="570"/>
      <c r="B2642" s="7"/>
      <c r="C2642" s="585"/>
      <c r="D2642" s="572"/>
      <c r="E2642" s="575"/>
      <c r="F2642" s="575"/>
      <c r="G2642" s="579"/>
      <c r="H2642" s="586"/>
      <c r="I2642" s="573"/>
      <c r="J2642" s="574"/>
      <c r="K2642" s="574"/>
      <c r="L2642" s="574"/>
      <c r="M2642" s="575"/>
      <c r="N2642" s="575"/>
      <c r="O2642" s="576"/>
      <c r="P2642" s="576"/>
      <c r="Q2642" s="576"/>
      <c r="R2642" s="576"/>
      <c r="S2642" s="575"/>
      <c r="T2642" s="575"/>
      <c r="U2642" s="575"/>
      <c r="V2642" s="575"/>
      <c r="W2642" s="575"/>
      <c r="X2642" s="575"/>
      <c r="Y2642" s="577"/>
      <c r="Z2642" s="578"/>
      <c r="AA2642" s="579"/>
      <c r="AC2642" s="581"/>
      <c r="AD2642" s="581"/>
      <c r="AE2642" s="584"/>
      <c r="AF2642" s="584"/>
      <c r="AG2642" s="584"/>
      <c r="AH2642" s="584"/>
      <c r="AI2642" s="584"/>
      <c r="AJ2642" s="584"/>
      <c r="AK2642" s="584"/>
      <c r="AL2642" s="584"/>
      <c r="AM2642" s="584"/>
      <c r="AN2642" s="584"/>
      <c r="AO2642" s="584"/>
      <c r="AP2642" s="584"/>
      <c r="AQ2642" s="584"/>
      <c r="AR2642" s="584"/>
    </row>
    <row r="2643" ht="15.75" customHeight="1">
      <c r="A2643" s="570"/>
      <c r="B2643" s="7"/>
      <c r="C2643" s="585"/>
      <c r="D2643" s="572"/>
      <c r="E2643" s="575"/>
      <c r="F2643" s="575"/>
      <c r="G2643" s="579"/>
      <c r="H2643" s="586"/>
      <c r="I2643" s="573"/>
      <c r="J2643" s="574"/>
      <c r="K2643" s="574"/>
      <c r="L2643" s="574"/>
      <c r="M2643" s="575"/>
      <c r="N2643" s="575"/>
      <c r="O2643" s="576"/>
      <c r="P2643" s="576"/>
      <c r="Q2643" s="576"/>
      <c r="R2643" s="576"/>
      <c r="S2643" s="575"/>
      <c r="T2643" s="575"/>
      <c r="U2643" s="575"/>
      <c r="V2643" s="575"/>
      <c r="W2643" s="575"/>
      <c r="X2643" s="575"/>
      <c r="Y2643" s="577"/>
      <c r="Z2643" s="578"/>
      <c r="AA2643" s="579"/>
      <c r="AC2643" s="581"/>
      <c r="AD2643" s="581"/>
      <c r="AE2643" s="584"/>
      <c r="AF2643" s="584"/>
      <c r="AG2643" s="584"/>
      <c r="AH2643" s="584"/>
      <c r="AI2643" s="584"/>
      <c r="AJ2643" s="584"/>
      <c r="AK2643" s="584"/>
      <c r="AL2643" s="584"/>
      <c r="AM2643" s="584"/>
      <c r="AN2643" s="584"/>
      <c r="AO2643" s="584"/>
      <c r="AP2643" s="584"/>
      <c r="AQ2643" s="584"/>
      <c r="AR2643" s="584"/>
    </row>
    <row r="2644" ht="15.75" customHeight="1">
      <c r="A2644" s="570"/>
      <c r="B2644" s="7"/>
      <c r="C2644" s="585"/>
      <c r="D2644" s="572"/>
      <c r="E2644" s="575"/>
      <c r="F2644" s="575"/>
      <c r="G2644" s="579"/>
      <c r="H2644" s="586"/>
      <c r="I2644" s="573"/>
      <c r="J2644" s="574"/>
      <c r="K2644" s="574"/>
      <c r="L2644" s="574"/>
      <c r="M2644" s="575"/>
      <c r="N2644" s="575"/>
      <c r="O2644" s="576"/>
      <c r="P2644" s="576"/>
      <c r="Q2644" s="576"/>
      <c r="R2644" s="576"/>
      <c r="S2644" s="575"/>
      <c r="T2644" s="575"/>
      <c r="U2644" s="575"/>
      <c r="V2644" s="575"/>
      <c r="W2644" s="575"/>
      <c r="X2644" s="575"/>
      <c r="Y2644" s="577"/>
      <c r="Z2644" s="578"/>
      <c r="AA2644" s="579"/>
      <c r="AC2644" s="581"/>
      <c r="AD2644" s="581"/>
      <c r="AE2644" s="584"/>
      <c r="AF2644" s="584"/>
      <c r="AG2644" s="584"/>
      <c r="AH2644" s="584"/>
      <c r="AI2644" s="584"/>
      <c r="AJ2644" s="584"/>
      <c r="AK2644" s="584"/>
      <c r="AL2644" s="584"/>
      <c r="AM2644" s="584"/>
      <c r="AN2644" s="584"/>
      <c r="AO2644" s="584"/>
      <c r="AP2644" s="584"/>
      <c r="AQ2644" s="584"/>
      <c r="AR2644" s="584"/>
    </row>
    <row r="2645" ht="15.75" customHeight="1">
      <c r="A2645" s="570"/>
      <c r="B2645" s="7"/>
      <c r="C2645" s="585"/>
      <c r="D2645" s="572"/>
      <c r="E2645" s="575"/>
      <c r="F2645" s="575"/>
      <c r="G2645" s="579"/>
      <c r="H2645" s="586"/>
      <c r="I2645" s="573"/>
      <c r="J2645" s="574"/>
      <c r="K2645" s="574"/>
      <c r="L2645" s="574"/>
      <c r="M2645" s="575"/>
      <c r="N2645" s="575"/>
      <c r="O2645" s="576"/>
      <c r="P2645" s="576"/>
      <c r="Q2645" s="576"/>
      <c r="R2645" s="576"/>
      <c r="S2645" s="575"/>
      <c r="T2645" s="575"/>
      <c r="U2645" s="575"/>
      <c r="V2645" s="575"/>
      <c r="W2645" s="575"/>
      <c r="X2645" s="575"/>
      <c r="Y2645" s="577"/>
      <c r="Z2645" s="578"/>
      <c r="AA2645" s="579"/>
      <c r="AC2645" s="581"/>
      <c r="AD2645" s="581"/>
      <c r="AE2645" s="584"/>
      <c r="AF2645" s="584"/>
      <c r="AG2645" s="584"/>
      <c r="AH2645" s="584"/>
      <c r="AI2645" s="584"/>
      <c r="AJ2645" s="584"/>
      <c r="AK2645" s="584"/>
      <c r="AL2645" s="584"/>
      <c r="AM2645" s="584"/>
      <c r="AN2645" s="584"/>
      <c r="AO2645" s="584"/>
      <c r="AP2645" s="584"/>
      <c r="AQ2645" s="584"/>
      <c r="AR2645" s="584"/>
    </row>
    <row r="2646" ht="15.75" customHeight="1">
      <c r="A2646" s="570"/>
      <c r="B2646" s="7"/>
      <c r="C2646" s="585"/>
      <c r="D2646" s="572"/>
      <c r="E2646" s="575"/>
      <c r="F2646" s="575"/>
      <c r="G2646" s="579"/>
      <c r="H2646" s="586"/>
      <c r="I2646" s="573"/>
      <c r="J2646" s="574"/>
      <c r="K2646" s="574"/>
      <c r="L2646" s="574"/>
      <c r="M2646" s="575"/>
      <c r="N2646" s="575"/>
      <c r="O2646" s="576"/>
      <c r="P2646" s="576"/>
      <c r="Q2646" s="576"/>
      <c r="R2646" s="576"/>
      <c r="S2646" s="575"/>
      <c r="T2646" s="575"/>
      <c r="U2646" s="575"/>
      <c r="V2646" s="575"/>
      <c r="W2646" s="575"/>
      <c r="X2646" s="575"/>
      <c r="Y2646" s="577"/>
      <c r="Z2646" s="578"/>
      <c r="AA2646" s="579"/>
      <c r="AC2646" s="581"/>
      <c r="AD2646" s="581"/>
      <c r="AE2646" s="584"/>
      <c r="AF2646" s="584"/>
      <c r="AG2646" s="584"/>
      <c r="AH2646" s="584"/>
      <c r="AI2646" s="584"/>
      <c r="AJ2646" s="584"/>
      <c r="AK2646" s="584"/>
      <c r="AL2646" s="584"/>
      <c r="AM2646" s="584"/>
      <c r="AN2646" s="584"/>
      <c r="AO2646" s="584"/>
      <c r="AP2646" s="584"/>
      <c r="AQ2646" s="584"/>
      <c r="AR2646" s="584"/>
    </row>
    <row r="2647" ht="15.75" customHeight="1">
      <c r="A2647" s="570"/>
      <c r="B2647" s="7"/>
      <c r="C2647" s="585"/>
      <c r="D2647" s="572"/>
      <c r="E2647" s="575"/>
      <c r="F2647" s="575"/>
      <c r="G2647" s="579"/>
      <c r="H2647" s="586"/>
      <c r="I2647" s="573"/>
      <c r="J2647" s="574"/>
      <c r="K2647" s="574"/>
      <c r="L2647" s="574"/>
      <c r="M2647" s="575"/>
      <c r="N2647" s="575"/>
      <c r="O2647" s="576"/>
      <c r="P2647" s="576"/>
      <c r="Q2647" s="576"/>
      <c r="R2647" s="576"/>
      <c r="S2647" s="575"/>
      <c r="T2647" s="575"/>
      <c r="U2647" s="575"/>
      <c r="V2647" s="575"/>
      <c r="W2647" s="575"/>
      <c r="X2647" s="575"/>
      <c r="Y2647" s="577"/>
      <c r="Z2647" s="578"/>
      <c r="AA2647" s="579"/>
      <c r="AC2647" s="581"/>
      <c r="AD2647" s="581"/>
      <c r="AE2647" s="584"/>
      <c r="AF2647" s="584"/>
      <c r="AG2647" s="584"/>
      <c r="AH2647" s="584"/>
      <c r="AI2647" s="584"/>
      <c r="AJ2647" s="584"/>
      <c r="AK2647" s="584"/>
      <c r="AL2647" s="584"/>
      <c r="AM2647" s="584"/>
      <c r="AN2647" s="584"/>
      <c r="AO2647" s="584"/>
      <c r="AP2647" s="584"/>
      <c r="AQ2647" s="584"/>
      <c r="AR2647" s="584"/>
    </row>
    <row r="2648" ht="15.75" customHeight="1">
      <c r="A2648" s="570"/>
      <c r="B2648" s="7"/>
      <c r="C2648" s="585"/>
      <c r="D2648" s="572"/>
      <c r="E2648" s="575"/>
      <c r="F2648" s="575"/>
      <c r="G2648" s="579"/>
      <c r="H2648" s="586"/>
      <c r="I2648" s="573"/>
      <c r="J2648" s="574"/>
      <c r="K2648" s="574"/>
      <c r="L2648" s="574"/>
      <c r="M2648" s="575"/>
      <c r="N2648" s="575"/>
      <c r="O2648" s="576"/>
      <c r="P2648" s="576"/>
      <c r="Q2648" s="576"/>
      <c r="R2648" s="576"/>
      <c r="S2648" s="575"/>
      <c r="T2648" s="575"/>
      <c r="U2648" s="575"/>
      <c r="V2648" s="575"/>
      <c r="W2648" s="575"/>
      <c r="X2648" s="575"/>
      <c r="Y2648" s="577"/>
      <c r="Z2648" s="578"/>
      <c r="AA2648" s="579"/>
      <c r="AC2648" s="581"/>
      <c r="AD2648" s="581"/>
      <c r="AE2648" s="584"/>
      <c r="AF2648" s="584"/>
      <c r="AG2648" s="584"/>
      <c r="AH2648" s="584"/>
      <c r="AI2648" s="584"/>
      <c r="AJ2648" s="584"/>
      <c r="AK2648" s="584"/>
      <c r="AL2648" s="584"/>
      <c r="AM2648" s="584"/>
      <c r="AN2648" s="584"/>
      <c r="AO2648" s="584"/>
      <c r="AP2648" s="584"/>
      <c r="AQ2648" s="584"/>
      <c r="AR2648" s="584"/>
    </row>
    <row r="2649" ht="15.75" customHeight="1">
      <c r="A2649" s="570"/>
      <c r="B2649" s="7"/>
      <c r="C2649" s="585"/>
      <c r="D2649" s="572"/>
      <c r="E2649" s="575"/>
      <c r="F2649" s="575"/>
      <c r="G2649" s="579"/>
      <c r="H2649" s="586"/>
      <c r="I2649" s="573"/>
      <c r="J2649" s="574"/>
      <c r="K2649" s="574"/>
      <c r="L2649" s="574"/>
      <c r="M2649" s="575"/>
      <c r="N2649" s="575"/>
      <c r="O2649" s="576"/>
      <c r="P2649" s="576"/>
      <c r="Q2649" s="576"/>
      <c r="R2649" s="576"/>
      <c r="S2649" s="575"/>
      <c r="T2649" s="575"/>
      <c r="U2649" s="575"/>
      <c r="V2649" s="575"/>
      <c r="W2649" s="575"/>
      <c r="X2649" s="575"/>
      <c r="Y2649" s="577"/>
      <c r="Z2649" s="578"/>
      <c r="AA2649" s="579"/>
      <c r="AC2649" s="581"/>
      <c r="AD2649" s="581"/>
      <c r="AE2649" s="584"/>
      <c r="AF2649" s="584"/>
      <c r="AG2649" s="584"/>
      <c r="AH2649" s="584"/>
      <c r="AI2649" s="584"/>
      <c r="AJ2649" s="584"/>
      <c r="AK2649" s="584"/>
      <c r="AL2649" s="584"/>
      <c r="AM2649" s="584"/>
      <c r="AN2649" s="584"/>
      <c r="AO2649" s="584"/>
      <c r="AP2649" s="584"/>
      <c r="AQ2649" s="584"/>
      <c r="AR2649" s="584"/>
    </row>
    <row r="2650" ht="15.75" customHeight="1">
      <c r="A2650" s="570"/>
      <c r="B2650" s="7"/>
      <c r="C2650" s="585"/>
      <c r="D2650" s="572"/>
      <c r="E2650" s="575"/>
      <c r="F2650" s="575"/>
      <c r="G2650" s="579"/>
      <c r="H2650" s="586"/>
      <c r="I2650" s="573"/>
      <c r="J2650" s="574"/>
      <c r="K2650" s="574"/>
      <c r="L2650" s="574"/>
      <c r="M2650" s="575"/>
      <c r="N2650" s="575"/>
      <c r="O2650" s="576"/>
      <c r="P2650" s="576"/>
      <c r="Q2650" s="576"/>
      <c r="R2650" s="576"/>
      <c r="S2650" s="575"/>
      <c r="T2650" s="575"/>
      <c r="U2650" s="575"/>
      <c r="V2650" s="575"/>
      <c r="W2650" s="575"/>
      <c r="X2650" s="575"/>
      <c r="Y2650" s="577"/>
      <c r="Z2650" s="578"/>
      <c r="AA2650" s="579"/>
      <c r="AC2650" s="581"/>
      <c r="AD2650" s="581"/>
      <c r="AE2650" s="584"/>
      <c r="AF2650" s="584"/>
      <c r="AG2650" s="584"/>
      <c r="AH2650" s="584"/>
      <c r="AI2650" s="584"/>
      <c r="AJ2650" s="584"/>
      <c r="AK2650" s="584"/>
      <c r="AL2650" s="584"/>
      <c r="AM2650" s="584"/>
      <c r="AN2650" s="584"/>
      <c r="AO2650" s="584"/>
      <c r="AP2650" s="584"/>
      <c r="AQ2650" s="584"/>
      <c r="AR2650" s="584"/>
    </row>
    <row r="2651" ht="15.75" customHeight="1">
      <c r="A2651" s="570"/>
      <c r="B2651" s="7"/>
      <c r="C2651" s="585"/>
      <c r="D2651" s="572"/>
      <c r="E2651" s="575"/>
      <c r="F2651" s="575"/>
      <c r="G2651" s="579"/>
      <c r="H2651" s="586"/>
      <c r="I2651" s="573"/>
      <c r="J2651" s="574"/>
      <c r="K2651" s="574"/>
      <c r="L2651" s="574"/>
      <c r="M2651" s="575"/>
      <c r="N2651" s="575"/>
      <c r="O2651" s="576"/>
      <c r="P2651" s="576"/>
      <c r="Q2651" s="576"/>
      <c r="R2651" s="576"/>
      <c r="S2651" s="575"/>
      <c r="T2651" s="575"/>
      <c r="U2651" s="575"/>
      <c r="V2651" s="575"/>
      <c r="W2651" s="575"/>
      <c r="X2651" s="575"/>
      <c r="Y2651" s="577"/>
      <c r="Z2651" s="578"/>
      <c r="AA2651" s="579"/>
      <c r="AC2651" s="581"/>
      <c r="AD2651" s="581"/>
      <c r="AE2651" s="584"/>
      <c r="AF2651" s="584"/>
      <c r="AG2651" s="584"/>
      <c r="AH2651" s="584"/>
      <c r="AI2651" s="584"/>
      <c r="AJ2651" s="584"/>
      <c r="AK2651" s="584"/>
      <c r="AL2651" s="584"/>
      <c r="AM2651" s="584"/>
      <c r="AN2651" s="584"/>
      <c r="AO2651" s="584"/>
      <c r="AP2651" s="584"/>
      <c r="AQ2651" s="584"/>
      <c r="AR2651" s="584"/>
    </row>
    <row r="2652" ht="15.75" customHeight="1">
      <c r="A2652" s="570"/>
      <c r="B2652" s="7"/>
      <c r="C2652" s="585"/>
      <c r="D2652" s="572"/>
      <c r="E2652" s="575"/>
      <c r="F2652" s="575"/>
      <c r="G2652" s="579"/>
      <c r="H2652" s="586"/>
      <c r="I2652" s="573"/>
      <c r="J2652" s="574"/>
      <c r="K2652" s="574"/>
      <c r="L2652" s="574"/>
      <c r="M2652" s="575"/>
      <c r="N2652" s="575"/>
      <c r="O2652" s="576"/>
      <c r="P2652" s="576"/>
      <c r="Q2652" s="576"/>
      <c r="R2652" s="576"/>
      <c r="S2652" s="575"/>
      <c r="T2652" s="575"/>
      <c r="U2652" s="575"/>
      <c r="V2652" s="575"/>
      <c r="W2652" s="575"/>
      <c r="X2652" s="575"/>
      <c r="Y2652" s="577"/>
      <c r="Z2652" s="578"/>
      <c r="AA2652" s="579"/>
      <c r="AC2652" s="581"/>
      <c r="AD2652" s="581"/>
      <c r="AE2652" s="584"/>
      <c r="AF2652" s="584"/>
      <c r="AG2652" s="584"/>
      <c r="AH2652" s="584"/>
      <c r="AI2652" s="584"/>
      <c r="AJ2652" s="584"/>
      <c r="AK2652" s="584"/>
      <c r="AL2652" s="584"/>
      <c r="AM2652" s="584"/>
      <c r="AN2652" s="584"/>
      <c r="AO2652" s="584"/>
      <c r="AP2652" s="584"/>
      <c r="AQ2652" s="584"/>
      <c r="AR2652" s="584"/>
    </row>
    <row r="2653" ht="15.75" customHeight="1">
      <c r="A2653" s="570"/>
      <c r="B2653" s="7"/>
      <c r="C2653" s="585"/>
      <c r="D2653" s="572"/>
      <c r="E2653" s="575"/>
      <c r="F2653" s="575"/>
      <c r="G2653" s="579"/>
      <c r="H2653" s="586"/>
      <c r="I2653" s="573"/>
      <c r="J2653" s="574"/>
      <c r="K2653" s="574"/>
      <c r="L2653" s="574"/>
      <c r="M2653" s="575"/>
      <c r="N2653" s="575"/>
      <c r="O2653" s="576"/>
      <c r="P2653" s="576"/>
      <c r="Q2653" s="576"/>
      <c r="R2653" s="576"/>
      <c r="S2653" s="575"/>
      <c r="T2653" s="575"/>
      <c r="U2653" s="575"/>
      <c r="V2653" s="575"/>
      <c r="W2653" s="575"/>
      <c r="X2653" s="575"/>
      <c r="Y2653" s="577"/>
      <c r="Z2653" s="578"/>
      <c r="AA2653" s="579"/>
      <c r="AC2653" s="581"/>
      <c r="AD2653" s="581"/>
      <c r="AE2653" s="584"/>
      <c r="AF2653" s="584"/>
      <c r="AG2653" s="584"/>
      <c r="AH2653" s="584"/>
      <c r="AI2653" s="584"/>
      <c r="AJ2653" s="584"/>
      <c r="AK2653" s="584"/>
      <c r="AL2653" s="584"/>
      <c r="AM2653" s="584"/>
      <c r="AN2653" s="584"/>
      <c r="AO2653" s="584"/>
      <c r="AP2653" s="584"/>
      <c r="AQ2653" s="584"/>
      <c r="AR2653" s="584"/>
    </row>
    <row r="2654" ht="15.75" customHeight="1">
      <c r="A2654" s="570"/>
      <c r="B2654" s="7"/>
      <c r="C2654" s="585"/>
      <c r="D2654" s="572"/>
      <c r="E2654" s="575"/>
      <c r="F2654" s="575"/>
      <c r="G2654" s="579"/>
      <c r="H2654" s="586"/>
      <c r="I2654" s="573"/>
      <c r="J2654" s="574"/>
      <c r="K2654" s="574"/>
      <c r="L2654" s="574"/>
      <c r="M2654" s="575"/>
      <c r="N2654" s="575"/>
      <c r="O2654" s="576"/>
      <c r="P2654" s="576"/>
      <c r="Q2654" s="576"/>
      <c r="R2654" s="576"/>
      <c r="S2654" s="575"/>
      <c r="T2654" s="575"/>
      <c r="U2654" s="575"/>
      <c r="V2654" s="575"/>
      <c r="W2654" s="575"/>
      <c r="X2654" s="575"/>
      <c r="Y2654" s="577"/>
      <c r="Z2654" s="578"/>
      <c r="AA2654" s="579"/>
      <c r="AC2654" s="581"/>
      <c r="AD2654" s="581"/>
      <c r="AE2654" s="584"/>
      <c r="AF2654" s="584"/>
      <c r="AG2654" s="584"/>
      <c r="AH2654" s="584"/>
      <c r="AI2654" s="584"/>
      <c r="AJ2654" s="584"/>
      <c r="AK2654" s="584"/>
      <c r="AL2654" s="584"/>
      <c r="AM2654" s="584"/>
      <c r="AN2654" s="584"/>
      <c r="AO2654" s="584"/>
      <c r="AP2654" s="584"/>
      <c r="AQ2654" s="584"/>
      <c r="AR2654" s="584"/>
    </row>
    <row r="2655" ht="15.75" customHeight="1">
      <c r="A2655" s="570"/>
      <c r="B2655" s="7"/>
      <c r="C2655" s="585"/>
      <c r="D2655" s="572"/>
      <c r="E2655" s="575"/>
      <c r="F2655" s="575"/>
      <c r="G2655" s="579"/>
      <c r="H2655" s="586"/>
      <c r="I2655" s="573"/>
      <c r="J2655" s="574"/>
      <c r="K2655" s="574"/>
      <c r="L2655" s="574"/>
      <c r="M2655" s="575"/>
      <c r="N2655" s="575"/>
      <c r="O2655" s="576"/>
      <c r="P2655" s="576"/>
      <c r="Q2655" s="576"/>
      <c r="R2655" s="576"/>
      <c r="S2655" s="575"/>
      <c r="T2655" s="575"/>
      <c r="U2655" s="575"/>
      <c r="V2655" s="575"/>
      <c r="W2655" s="575"/>
      <c r="X2655" s="575"/>
      <c r="Y2655" s="577"/>
      <c r="Z2655" s="578"/>
      <c r="AA2655" s="579"/>
      <c r="AC2655" s="581"/>
      <c r="AD2655" s="581"/>
      <c r="AE2655" s="584"/>
      <c r="AF2655" s="584"/>
      <c r="AG2655" s="584"/>
      <c r="AH2655" s="584"/>
      <c r="AI2655" s="584"/>
      <c r="AJ2655" s="584"/>
      <c r="AK2655" s="584"/>
      <c r="AL2655" s="584"/>
      <c r="AM2655" s="584"/>
      <c r="AN2655" s="584"/>
      <c r="AO2655" s="584"/>
      <c r="AP2655" s="584"/>
      <c r="AQ2655" s="584"/>
      <c r="AR2655" s="584"/>
    </row>
    <row r="2656" ht="15.75" customHeight="1">
      <c r="A2656" s="570"/>
      <c r="B2656" s="7"/>
      <c r="C2656" s="585"/>
      <c r="D2656" s="572"/>
      <c r="E2656" s="575"/>
      <c r="F2656" s="575"/>
      <c r="G2656" s="579"/>
      <c r="H2656" s="586"/>
      <c r="I2656" s="573"/>
      <c r="J2656" s="574"/>
      <c r="K2656" s="574"/>
      <c r="L2656" s="574"/>
      <c r="M2656" s="575"/>
      <c r="N2656" s="575"/>
      <c r="O2656" s="576"/>
      <c r="P2656" s="576"/>
      <c r="Q2656" s="576"/>
      <c r="R2656" s="576"/>
      <c r="S2656" s="575"/>
      <c r="T2656" s="575"/>
      <c r="U2656" s="575"/>
      <c r="V2656" s="575"/>
      <c r="W2656" s="575"/>
      <c r="X2656" s="575"/>
      <c r="Y2656" s="577"/>
      <c r="Z2656" s="578"/>
      <c r="AA2656" s="579"/>
      <c r="AC2656" s="581"/>
      <c r="AD2656" s="581"/>
      <c r="AE2656" s="584"/>
      <c r="AF2656" s="584"/>
      <c r="AG2656" s="584"/>
      <c r="AH2656" s="584"/>
      <c r="AI2656" s="584"/>
      <c r="AJ2656" s="584"/>
      <c r="AK2656" s="584"/>
      <c r="AL2656" s="584"/>
      <c r="AM2656" s="584"/>
      <c r="AN2656" s="584"/>
      <c r="AO2656" s="584"/>
      <c r="AP2656" s="584"/>
      <c r="AQ2656" s="584"/>
      <c r="AR2656" s="584"/>
    </row>
    <row r="2657" ht="15.75" customHeight="1">
      <c r="A2657" s="570"/>
      <c r="B2657" s="7"/>
      <c r="C2657" s="585"/>
      <c r="D2657" s="572"/>
      <c r="E2657" s="575"/>
      <c r="F2657" s="575"/>
      <c r="G2657" s="579"/>
      <c r="H2657" s="586"/>
      <c r="I2657" s="573"/>
      <c r="J2657" s="574"/>
      <c r="K2657" s="574"/>
      <c r="L2657" s="574"/>
      <c r="M2657" s="575"/>
      <c r="N2657" s="575"/>
      <c r="O2657" s="576"/>
      <c r="P2657" s="576"/>
      <c r="Q2657" s="576"/>
      <c r="R2657" s="576"/>
      <c r="S2657" s="575"/>
      <c r="T2657" s="575"/>
      <c r="U2657" s="575"/>
      <c r="V2657" s="575"/>
      <c r="W2657" s="575"/>
      <c r="X2657" s="575"/>
      <c r="Y2657" s="577"/>
      <c r="Z2657" s="578"/>
      <c r="AA2657" s="579"/>
      <c r="AC2657" s="581"/>
      <c r="AD2657" s="581"/>
      <c r="AE2657" s="584"/>
      <c r="AF2657" s="584"/>
      <c r="AG2657" s="584"/>
      <c r="AH2657" s="584"/>
      <c r="AI2657" s="584"/>
      <c r="AJ2657" s="584"/>
      <c r="AK2657" s="584"/>
      <c r="AL2657" s="584"/>
      <c r="AM2657" s="584"/>
      <c r="AN2657" s="584"/>
      <c r="AO2657" s="584"/>
      <c r="AP2657" s="584"/>
      <c r="AQ2657" s="584"/>
      <c r="AR2657" s="584"/>
    </row>
    <row r="2658" ht="15.75" customHeight="1">
      <c r="A2658" s="570"/>
      <c r="B2658" s="7"/>
      <c r="C2658" s="585"/>
      <c r="D2658" s="572"/>
      <c r="E2658" s="575"/>
      <c r="F2658" s="575"/>
      <c r="G2658" s="579"/>
      <c r="H2658" s="586"/>
      <c r="I2658" s="573"/>
      <c r="J2658" s="574"/>
      <c r="K2658" s="574"/>
      <c r="L2658" s="574"/>
      <c r="M2658" s="575"/>
      <c r="N2658" s="575"/>
      <c r="O2658" s="576"/>
      <c r="P2658" s="576"/>
      <c r="Q2658" s="576"/>
      <c r="R2658" s="576"/>
      <c r="S2658" s="575"/>
      <c r="T2658" s="575"/>
      <c r="U2658" s="575"/>
      <c r="V2658" s="575"/>
      <c r="W2658" s="575"/>
      <c r="X2658" s="575"/>
      <c r="Y2658" s="577"/>
      <c r="Z2658" s="578"/>
      <c r="AA2658" s="579"/>
      <c r="AC2658" s="581"/>
      <c r="AD2658" s="581"/>
      <c r="AE2658" s="584"/>
      <c r="AF2658" s="584"/>
      <c r="AG2658" s="584"/>
      <c r="AH2658" s="584"/>
      <c r="AI2658" s="584"/>
      <c r="AJ2658" s="584"/>
      <c r="AK2658" s="584"/>
      <c r="AL2658" s="584"/>
      <c r="AM2658" s="584"/>
      <c r="AN2658" s="584"/>
      <c r="AO2658" s="584"/>
      <c r="AP2658" s="584"/>
      <c r="AQ2658" s="584"/>
      <c r="AR2658" s="584"/>
    </row>
    <row r="2659" ht="15.75" customHeight="1">
      <c r="A2659" s="570"/>
      <c r="B2659" s="7"/>
      <c r="C2659" s="585"/>
      <c r="D2659" s="572"/>
      <c r="E2659" s="575"/>
      <c r="F2659" s="575"/>
      <c r="G2659" s="579"/>
      <c r="H2659" s="586"/>
      <c r="I2659" s="573"/>
      <c r="J2659" s="574"/>
      <c r="K2659" s="574"/>
      <c r="L2659" s="574"/>
      <c r="M2659" s="575"/>
      <c r="N2659" s="575"/>
      <c r="O2659" s="576"/>
      <c r="P2659" s="576"/>
      <c r="Q2659" s="576"/>
      <c r="R2659" s="576"/>
      <c r="S2659" s="575"/>
      <c r="T2659" s="575"/>
      <c r="U2659" s="575"/>
      <c r="V2659" s="575"/>
      <c r="W2659" s="575"/>
      <c r="X2659" s="575"/>
      <c r="Y2659" s="577"/>
      <c r="Z2659" s="578"/>
      <c r="AA2659" s="579"/>
      <c r="AC2659" s="581"/>
      <c r="AD2659" s="581"/>
      <c r="AE2659" s="584"/>
      <c r="AF2659" s="584"/>
      <c r="AG2659" s="584"/>
      <c r="AH2659" s="584"/>
      <c r="AI2659" s="584"/>
      <c r="AJ2659" s="584"/>
      <c r="AK2659" s="584"/>
      <c r="AL2659" s="584"/>
      <c r="AM2659" s="584"/>
      <c r="AN2659" s="584"/>
      <c r="AO2659" s="584"/>
      <c r="AP2659" s="584"/>
      <c r="AQ2659" s="584"/>
      <c r="AR2659" s="584"/>
    </row>
    <row r="2660" ht="15.75" customHeight="1">
      <c r="A2660" s="570"/>
      <c r="B2660" s="7"/>
      <c r="C2660" s="585"/>
      <c r="D2660" s="572"/>
      <c r="E2660" s="575"/>
      <c r="F2660" s="575"/>
      <c r="G2660" s="579"/>
      <c r="H2660" s="586"/>
      <c r="I2660" s="573"/>
      <c r="J2660" s="574"/>
      <c r="K2660" s="574"/>
      <c r="L2660" s="574"/>
      <c r="M2660" s="575"/>
      <c r="N2660" s="575"/>
      <c r="O2660" s="576"/>
      <c r="P2660" s="576"/>
      <c r="Q2660" s="576"/>
      <c r="R2660" s="576"/>
      <c r="S2660" s="575"/>
      <c r="T2660" s="575"/>
      <c r="U2660" s="575"/>
      <c r="V2660" s="575"/>
      <c r="W2660" s="575"/>
      <c r="X2660" s="575"/>
      <c r="Y2660" s="577"/>
      <c r="Z2660" s="578"/>
      <c r="AA2660" s="579"/>
      <c r="AC2660" s="581"/>
      <c r="AD2660" s="581"/>
      <c r="AE2660" s="584"/>
      <c r="AF2660" s="584"/>
      <c r="AG2660" s="584"/>
      <c r="AH2660" s="584"/>
      <c r="AI2660" s="584"/>
      <c r="AJ2660" s="584"/>
      <c r="AK2660" s="584"/>
      <c r="AL2660" s="584"/>
      <c r="AM2660" s="584"/>
      <c r="AN2660" s="584"/>
      <c r="AO2660" s="584"/>
      <c r="AP2660" s="584"/>
      <c r="AQ2660" s="584"/>
      <c r="AR2660" s="584"/>
    </row>
    <row r="2661" ht="15.75" customHeight="1">
      <c r="A2661" s="570"/>
      <c r="B2661" s="7"/>
      <c r="C2661" s="585"/>
      <c r="D2661" s="572"/>
      <c r="E2661" s="575"/>
      <c r="F2661" s="575"/>
      <c r="G2661" s="579"/>
      <c r="H2661" s="586"/>
      <c r="I2661" s="573"/>
      <c r="J2661" s="574"/>
      <c r="K2661" s="574"/>
      <c r="L2661" s="574"/>
      <c r="M2661" s="575"/>
      <c r="N2661" s="575"/>
      <c r="O2661" s="576"/>
      <c r="P2661" s="576"/>
      <c r="Q2661" s="576"/>
      <c r="R2661" s="576"/>
      <c r="S2661" s="575"/>
      <c r="T2661" s="575"/>
      <c r="U2661" s="575"/>
      <c r="V2661" s="575"/>
      <c r="W2661" s="575"/>
      <c r="X2661" s="575"/>
      <c r="Y2661" s="577"/>
      <c r="Z2661" s="578"/>
      <c r="AA2661" s="579"/>
      <c r="AC2661" s="581"/>
      <c r="AD2661" s="581"/>
      <c r="AE2661" s="584"/>
      <c r="AF2661" s="584"/>
      <c r="AG2661" s="584"/>
      <c r="AH2661" s="584"/>
      <c r="AI2661" s="584"/>
      <c r="AJ2661" s="584"/>
      <c r="AK2661" s="584"/>
      <c r="AL2661" s="584"/>
      <c r="AM2661" s="584"/>
      <c r="AN2661" s="584"/>
      <c r="AO2661" s="584"/>
      <c r="AP2661" s="584"/>
      <c r="AQ2661" s="584"/>
      <c r="AR2661" s="584"/>
    </row>
    <row r="2662" ht="15.75" customHeight="1">
      <c r="A2662" s="570"/>
      <c r="B2662" s="7"/>
      <c r="C2662" s="585"/>
      <c r="D2662" s="572"/>
      <c r="E2662" s="575"/>
      <c r="F2662" s="575"/>
      <c r="G2662" s="579"/>
      <c r="H2662" s="586"/>
      <c r="I2662" s="573"/>
      <c r="J2662" s="574"/>
      <c r="K2662" s="574"/>
      <c r="L2662" s="574"/>
      <c r="M2662" s="575"/>
      <c r="N2662" s="575"/>
      <c r="O2662" s="576"/>
      <c r="P2662" s="576"/>
      <c r="Q2662" s="576"/>
      <c r="R2662" s="576"/>
      <c r="S2662" s="575"/>
      <c r="T2662" s="575"/>
      <c r="U2662" s="575"/>
      <c r="V2662" s="575"/>
      <c r="W2662" s="575"/>
      <c r="X2662" s="575"/>
      <c r="Y2662" s="577"/>
      <c r="Z2662" s="578"/>
      <c r="AA2662" s="579"/>
      <c r="AC2662" s="581"/>
      <c r="AD2662" s="581"/>
      <c r="AE2662" s="584"/>
      <c r="AF2662" s="584"/>
      <c r="AG2662" s="584"/>
      <c r="AH2662" s="584"/>
      <c r="AI2662" s="584"/>
      <c r="AJ2662" s="584"/>
      <c r="AK2662" s="584"/>
      <c r="AL2662" s="584"/>
      <c r="AM2662" s="584"/>
      <c r="AN2662" s="584"/>
      <c r="AO2662" s="584"/>
      <c r="AP2662" s="584"/>
      <c r="AQ2662" s="584"/>
      <c r="AR2662" s="584"/>
    </row>
    <row r="2663" ht="15.75" customHeight="1">
      <c r="A2663" s="570"/>
      <c r="B2663" s="7"/>
      <c r="C2663" s="585"/>
      <c r="D2663" s="572"/>
      <c r="E2663" s="575"/>
      <c r="F2663" s="575"/>
      <c r="G2663" s="579"/>
      <c r="H2663" s="586"/>
      <c r="I2663" s="573"/>
      <c r="J2663" s="574"/>
      <c r="K2663" s="574"/>
      <c r="L2663" s="574"/>
      <c r="M2663" s="575"/>
      <c r="N2663" s="575"/>
      <c r="O2663" s="576"/>
      <c r="P2663" s="576"/>
      <c r="Q2663" s="576"/>
      <c r="R2663" s="576"/>
      <c r="S2663" s="575"/>
      <c r="T2663" s="575"/>
      <c r="U2663" s="575"/>
      <c r="V2663" s="575"/>
      <c r="W2663" s="575"/>
      <c r="X2663" s="575"/>
      <c r="Y2663" s="577"/>
      <c r="Z2663" s="578"/>
      <c r="AA2663" s="579"/>
      <c r="AC2663" s="581"/>
      <c r="AD2663" s="581"/>
      <c r="AE2663" s="584"/>
      <c r="AF2663" s="584"/>
      <c r="AG2663" s="584"/>
      <c r="AH2663" s="584"/>
      <c r="AI2663" s="584"/>
      <c r="AJ2663" s="584"/>
      <c r="AK2663" s="584"/>
      <c r="AL2663" s="584"/>
      <c r="AM2663" s="584"/>
      <c r="AN2663" s="584"/>
      <c r="AO2663" s="584"/>
      <c r="AP2663" s="584"/>
      <c r="AQ2663" s="584"/>
      <c r="AR2663" s="584"/>
    </row>
    <row r="2664" ht="15.75" customHeight="1">
      <c r="A2664" s="570"/>
      <c r="B2664" s="7"/>
      <c r="C2664" s="585"/>
      <c r="D2664" s="572"/>
      <c r="E2664" s="575"/>
      <c r="F2664" s="575"/>
      <c r="G2664" s="579"/>
      <c r="H2664" s="586"/>
      <c r="I2664" s="573"/>
      <c r="J2664" s="574"/>
      <c r="K2664" s="574"/>
      <c r="L2664" s="574"/>
      <c r="M2664" s="575"/>
      <c r="N2664" s="575"/>
      <c r="O2664" s="576"/>
      <c r="P2664" s="576"/>
      <c r="Q2664" s="576"/>
      <c r="R2664" s="576"/>
      <c r="S2664" s="575"/>
      <c r="T2664" s="575"/>
      <c r="U2664" s="575"/>
      <c r="V2664" s="575"/>
      <c r="W2664" s="575"/>
      <c r="X2664" s="575"/>
      <c r="Y2664" s="577"/>
      <c r="Z2664" s="578"/>
      <c r="AA2664" s="579"/>
      <c r="AC2664" s="581"/>
      <c r="AD2664" s="581"/>
      <c r="AE2664" s="584"/>
      <c r="AF2664" s="584"/>
      <c r="AG2664" s="584"/>
      <c r="AH2664" s="584"/>
      <c r="AI2664" s="584"/>
      <c r="AJ2664" s="584"/>
      <c r="AK2664" s="584"/>
      <c r="AL2664" s="584"/>
      <c r="AM2664" s="584"/>
      <c r="AN2664" s="584"/>
      <c r="AO2664" s="584"/>
      <c r="AP2664" s="584"/>
      <c r="AQ2664" s="584"/>
      <c r="AR2664" s="584"/>
    </row>
    <row r="2665" ht="15.75" customHeight="1">
      <c r="A2665" s="570"/>
      <c r="B2665" s="7"/>
      <c r="C2665" s="585"/>
      <c r="D2665" s="572"/>
      <c r="E2665" s="575"/>
      <c r="F2665" s="575"/>
      <c r="G2665" s="579"/>
      <c r="H2665" s="586"/>
      <c r="I2665" s="573"/>
      <c r="J2665" s="574"/>
      <c r="K2665" s="574"/>
      <c r="L2665" s="574"/>
      <c r="M2665" s="575"/>
      <c r="N2665" s="575"/>
      <c r="O2665" s="576"/>
      <c r="P2665" s="576"/>
      <c r="Q2665" s="576"/>
      <c r="R2665" s="576"/>
      <c r="S2665" s="575"/>
      <c r="T2665" s="575"/>
      <c r="U2665" s="575"/>
      <c r="V2665" s="575"/>
      <c r="W2665" s="575"/>
      <c r="X2665" s="575"/>
      <c r="Y2665" s="577"/>
      <c r="Z2665" s="578"/>
      <c r="AA2665" s="579"/>
      <c r="AC2665" s="581"/>
      <c r="AD2665" s="581"/>
      <c r="AE2665" s="584"/>
      <c r="AF2665" s="584"/>
      <c r="AG2665" s="584"/>
      <c r="AH2665" s="584"/>
      <c r="AI2665" s="584"/>
      <c r="AJ2665" s="584"/>
      <c r="AK2665" s="584"/>
      <c r="AL2665" s="584"/>
      <c r="AM2665" s="584"/>
      <c r="AN2665" s="584"/>
      <c r="AO2665" s="584"/>
      <c r="AP2665" s="584"/>
      <c r="AQ2665" s="584"/>
      <c r="AR2665" s="584"/>
    </row>
    <row r="2666" ht="15.75" customHeight="1">
      <c r="A2666" s="570"/>
      <c r="B2666" s="7"/>
      <c r="C2666" s="585"/>
      <c r="D2666" s="572"/>
      <c r="E2666" s="575"/>
      <c r="F2666" s="575"/>
      <c r="G2666" s="579"/>
      <c r="H2666" s="586"/>
      <c r="I2666" s="573"/>
      <c r="J2666" s="574"/>
      <c r="K2666" s="574"/>
      <c r="L2666" s="574"/>
      <c r="M2666" s="575"/>
      <c r="N2666" s="575"/>
      <c r="O2666" s="576"/>
      <c r="P2666" s="576"/>
      <c r="Q2666" s="576"/>
      <c r="R2666" s="576"/>
      <c r="S2666" s="575"/>
      <c r="T2666" s="575"/>
      <c r="U2666" s="575"/>
      <c r="V2666" s="575"/>
      <c r="W2666" s="575"/>
      <c r="X2666" s="575"/>
      <c r="Y2666" s="577"/>
      <c r="Z2666" s="578"/>
      <c r="AA2666" s="579"/>
      <c r="AC2666" s="581"/>
      <c r="AD2666" s="581"/>
      <c r="AE2666" s="584"/>
      <c r="AF2666" s="584"/>
      <c r="AG2666" s="584"/>
      <c r="AH2666" s="584"/>
      <c r="AI2666" s="584"/>
      <c r="AJ2666" s="584"/>
      <c r="AK2666" s="584"/>
      <c r="AL2666" s="584"/>
      <c r="AM2666" s="584"/>
      <c r="AN2666" s="584"/>
      <c r="AO2666" s="584"/>
      <c r="AP2666" s="584"/>
      <c r="AQ2666" s="584"/>
      <c r="AR2666" s="584"/>
    </row>
    <row r="2667" ht="15.75" customHeight="1">
      <c r="A2667" s="570"/>
      <c r="B2667" s="7"/>
      <c r="C2667" s="585"/>
      <c r="D2667" s="572"/>
      <c r="E2667" s="575"/>
      <c r="F2667" s="575"/>
      <c r="G2667" s="579"/>
      <c r="H2667" s="586"/>
      <c r="I2667" s="573"/>
      <c r="J2667" s="574"/>
      <c r="K2667" s="574"/>
      <c r="L2667" s="574"/>
      <c r="M2667" s="575"/>
      <c r="N2667" s="575"/>
      <c r="O2667" s="576"/>
      <c r="P2667" s="576"/>
      <c r="Q2667" s="576"/>
      <c r="R2667" s="576"/>
      <c r="S2667" s="575"/>
      <c r="T2667" s="575"/>
      <c r="U2667" s="575"/>
      <c r="V2667" s="575"/>
      <c r="W2667" s="575"/>
      <c r="X2667" s="575"/>
      <c r="Y2667" s="577"/>
      <c r="Z2667" s="578"/>
      <c r="AA2667" s="579"/>
      <c r="AC2667" s="581"/>
      <c r="AD2667" s="581"/>
      <c r="AE2667" s="584"/>
      <c r="AF2667" s="584"/>
      <c r="AG2667" s="584"/>
      <c r="AH2667" s="584"/>
      <c r="AI2667" s="584"/>
      <c r="AJ2667" s="584"/>
      <c r="AK2667" s="584"/>
      <c r="AL2667" s="584"/>
      <c r="AM2667" s="584"/>
      <c r="AN2667" s="584"/>
      <c r="AO2667" s="584"/>
      <c r="AP2667" s="584"/>
      <c r="AQ2667" s="584"/>
      <c r="AR2667" s="584"/>
    </row>
    <row r="2668" ht="15.75" customHeight="1">
      <c r="A2668" s="570"/>
      <c r="B2668" s="7"/>
      <c r="C2668" s="585"/>
      <c r="D2668" s="572"/>
      <c r="E2668" s="575"/>
      <c r="F2668" s="575"/>
      <c r="G2668" s="579"/>
      <c r="H2668" s="586"/>
      <c r="I2668" s="573"/>
      <c r="J2668" s="574"/>
      <c r="K2668" s="574"/>
      <c r="L2668" s="574"/>
      <c r="M2668" s="575"/>
      <c r="N2668" s="575"/>
      <c r="O2668" s="576"/>
      <c r="P2668" s="576"/>
      <c r="Q2668" s="576"/>
      <c r="R2668" s="576"/>
      <c r="S2668" s="575"/>
      <c r="T2668" s="575"/>
      <c r="U2668" s="575"/>
      <c r="V2668" s="575"/>
      <c r="W2668" s="575"/>
      <c r="X2668" s="575"/>
      <c r="Y2668" s="577"/>
      <c r="Z2668" s="578"/>
      <c r="AA2668" s="579"/>
      <c r="AC2668" s="581"/>
      <c r="AD2668" s="581"/>
      <c r="AE2668" s="584"/>
      <c r="AF2668" s="584"/>
      <c r="AG2668" s="584"/>
      <c r="AH2668" s="584"/>
      <c r="AI2668" s="584"/>
      <c r="AJ2668" s="584"/>
      <c r="AK2668" s="584"/>
      <c r="AL2668" s="584"/>
      <c r="AM2668" s="584"/>
      <c r="AN2668" s="584"/>
      <c r="AO2668" s="584"/>
      <c r="AP2668" s="584"/>
      <c r="AQ2668" s="584"/>
      <c r="AR2668" s="584"/>
    </row>
    <row r="2669" ht="15.75" customHeight="1">
      <c r="A2669" s="570"/>
      <c r="B2669" s="7"/>
      <c r="C2669" s="585"/>
      <c r="D2669" s="572"/>
      <c r="E2669" s="575"/>
      <c r="F2669" s="575"/>
      <c r="G2669" s="579"/>
      <c r="H2669" s="586"/>
      <c r="I2669" s="573"/>
      <c r="J2669" s="574"/>
      <c r="K2669" s="574"/>
      <c r="L2669" s="574"/>
      <c r="M2669" s="575"/>
      <c r="N2669" s="575"/>
      <c r="O2669" s="576"/>
      <c r="P2669" s="576"/>
      <c r="Q2669" s="576"/>
      <c r="R2669" s="576"/>
      <c r="S2669" s="575"/>
      <c r="T2669" s="575"/>
      <c r="U2669" s="575"/>
      <c r="V2669" s="575"/>
      <c r="W2669" s="575"/>
      <c r="X2669" s="575"/>
      <c r="Y2669" s="577"/>
      <c r="Z2669" s="578"/>
      <c r="AA2669" s="579"/>
      <c r="AC2669" s="581"/>
      <c r="AD2669" s="581"/>
      <c r="AE2669" s="584"/>
      <c r="AF2669" s="584"/>
      <c r="AG2669" s="584"/>
      <c r="AH2669" s="584"/>
      <c r="AI2669" s="584"/>
      <c r="AJ2669" s="584"/>
      <c r="AK2669" s="584"/>
      <c r="AL2669" s="584"/>
      <c r="AM2669" s="584"/>
      <c r="AN2669" s="584"/>
      <c r="AO2669" s="584"/>
      <c r="AP2669" s="584"/>
      <c r="AQ2669" s="584"/>
      <c r="AR2669" s="584"/>
    </row>
    <row r="2670" ht="15.75" customHeight="1">
      <c r="A2670" s="570"/>
      <c r="B2670" s="7"/>
      <c r="C2670" s="585"/>
      <c r="D2670" s="572"/>
      <c r="E2670" s="575"/>
      <c r="F2670" s="575"/>
      <c r="G2670" s="579"/>
      <c r="H2670" s="586"/>
      <c r="I2670" s="573"/>
      <c r="J2670" s="574"/>
      <c r="K2670" s="574"/>
      <c r="L2670" s="574"/>
      <c r="M2670" s="575"/>
      <c r="N2670" s="575"/>
      <c r="O2670" s="576"/>
      <c r="P2670" s="576"/>
      <c r="Q2670" s="576"/>
      <c r="R2670" s="576"/>
      <c r="S2670" s="575"/>
      <c r="T2670" s="575"/>
      <c r="U2670" s="575"/>
      <c r="V2670" s="575"/>
      <c r="W2670" s="575"/>
      <c r="X2670" s="575"/>
      <c r="Y2670" s="577"/>
      <c r="Z2670" s="578"/>
      <c r="AA2670" s="579"/>
      <c r="AC2670" s="581"/>
      <c r="AD2670" s="581"/>
      <c r="AE2670" s="584"/>
      <c r="AF2670" s="584"/>
      <c r="AG2670" s="584"/>
      <c r="AH2670" s="584"/>
      <c r="AI2670" s="584"/>
      <c r="AJ2670" s="584"/>
      <c r="AK2670" s="584"/>
      <c r="AL2670" s="584"/>
      <c r="AM2670" s="584"/>
      <c r="AN2670" s="584"/>
      <c r="AO2670" s="584"/>
      <c r="AP2670" s="584"/>
      <c r="AQ2670" s="584"/>
      <c r="AR2670" s="584"/>
    </row>
    <row r="2671" ht="15.75" customHeight="1">
      <c r="A2671" s="570"/>
      <c r="B2671" s="7"/>
      <c r="C2671" s="585"/>
      <c r="D2671" s="572"/>
      <c r="E2671" s="575"/>
      <c r="F2671" s="575"/>
      <c r="G2671" s="579"/>
      <c r="H2671" s="586"/>
      <c r="I2671" s="573"/>
      <c r="J2671" s="574"/>
      <c r="K2671" s="574"/>
      <c r="L2671" s="574"/>
      <c r="M2671" s="575"/>
      <c r="N2671" s="575"/>
      <c r="O2671" s="576"/>
      <c r="P2671" s="576"/>
      <c r="Q2671" s="576"/>
      <c r="R2671" s="576"/>
      <c r="S2671" s="575"/>
      <c r="T2671" s="575"/>
      <c r="U2671" s="575"/>
      <c r="V2671" s="575"/>
      <c r="W2671" s="575"/>
      <c r="X2671" s="575"/>
      <c r="Y2671" s="577"/>
      <c r="Z2671" s="578"/>
      <c r="AA2671" s="579"/>
      <c r="AC2671" s="581"/>
      <c r="AD2671" s="581"/>
      <c r="AE2671" s="584"/>
      <c r="AF2671" s="584"/>
      <c r="AG2671" s="584"/>
      <c r="AH2671" s="584"/>
      <c r="AI2671" s="584"/>
      <c r="AJ2671" s="584"/>
      <c r="AK2671" s="584"/>
      <c r="AL2671" s="584"/>
      <c r="AM2671" s="584"/>
      <c r="AN2671" s="584"/>
      <c r="AO2671" s="584"/>
      <c r="AP2671" s="584"/>
      <c r="AQ2671" s="584"/>
      <c r="AR2671" s="584"/>
    </row>
    <row r="2672" ht="15.75" customHeight="1">
      <c r="A2672" s="570"/>
      <c r="B2672" s="7"/>
      <c r="C2672" s="585"/>
      <c r="D2672" s="572"/>
      <c r="E2672" s="575"/>
      <c r="F2672" s="575"/>
      <c r="G2672" s="579"/>
      <c r="H2672" s="586"/>
      <c r="I2672" s="573"/>
      <c r="J2672" s="574"/>
      <c r="K2672" s="574"/>
      <c r="L2672" s="574"/>
      <c r="M2672" s="575"/>
      <c r="N2672" s="575"/>
      <c r="O2672" s="576"/>
      <c r="P2672" s="576"/>
      <c r="Q2672" s="576"/>
      <c r="R2672" s="576"/>
      <c r="S2672" s="575"/>
      <c r="T2672" s="575"/>
      <c r="U2672" s="575"/>
      <c r="V2672" s="575"/>
      <c r="W2672" s="575"/>
      <c r="X2672" s="575"/>
      <c r="Y2672" s="577"/>
      <c r="Z2672" s="578"/>
      <c r="AA2672" s="579"/>
      <c r="AC2672" s="581"/>
      <c r="AD2672" s="581"/>
      <c r="AE2672" s="584"/>
      <c r="AF2672" s="584"/>
      <c r="AG2672" s="584"/>
      <c r="AH2672" s="584"/>
      <c r="AI2672" s="584"/>
      <c r="AJ2672" s="584"/>
      <c r="AK2672" s="584"/>
      <c r="AL2672" s="584"/>
      <c r="AM2672" s="584"/>
      <c r="AN2672" s="584"/>
      <c r="AO2672" s="584"/>
      <c r="AP2672" s="584"/>
      <c r="AQ2672" s="584"/>
      <c r="AR2672" s="584"/>
    </row>
    <row r="2673" ht="15.75" customHeight="1">
      <c r="A2673" s="570"/>
      <c r="B2673" s="7"/>
      <c r="C2673" s="585"/>
      <c r="D2673" s="572"/>
      <c r="E2673" s="575"/>
      <c r="F2673" s="575"/>
      <c r="G2673" s="579"/>
      <c r="H2673" s="586"/>
      <c r="I2673" s="573"/>
      <c r="J2673" s="574"/>
      <c r="K2673" s="574"/>
      <c r="L2673" s="574"/>
      <c r="M2673" s="575"/>
      <c r="N2673" s="575"/>
      <c r="O2673" s="576"/>
      <c r="P2673" s="576"/>
      <c r="Q2673" s="576"/>
      <c r="R2673" s="576"/>
      <c r="S2673" s="575"/>
      <c r="T2673" s="575"/>
      <c r="U2673" s="575"/>
      <c r="V2673" s="575"/>
      <c r="W2673" s="575"/>
      <c r="X2673" s="575"/>
      <c r="Y2673" s="577"/>
      <c r="Z2673" s="578"/>
      <c r="AA2673" s="579"/>
      <c r="AC2673" s="581"/>
      <c r="AD2673" s="581"/>
      <c r="AE2673" s="584"/>
      <c r="AF2673" s="584"/>
      <c r="AG2673" s="584"/>
      <c r="AH2673" s="584"/>
      <c r="AI2673" s="584"/>
      <c r="AJ2673" s="584"/>
      <c r="AK2673" s="584"/>
      <c r="AL2673" s="584"/>
      <c r="AM2673" s="584"/>
      <c r="AN2673" s="584"/>
      <c r="AO2673" s="584"/>
      <c r="AP2673" s="584"/>
      <c r="AQ2673" s="584"/>
      <c r="AR2673" s="584"/>
    </row>
    <row r="2674" ht="15.75" customHeight="1">
      <c r="A2674" s="570"/>
      <c r="B2674" s="7"/>
      <c r="C2674" s="585"/>
      <c r="D2674" s="572"/>
      <c r="E2674" s="575"/>
      <c r="F2674" s="575"/>
      <c r="G2674" s="579"/>
      <c r="H2674" s="586"/>
      <c r="I2674" s="573"/>
      <c r="J2674" s="574"/>
      <c r="K2674" s="574"/>
      <c r="L2674" s="574"/>
      <c r="M2674" s="575"/>
      <c r="N2674" s="575"/>
      <c r="O2674" s="576"/>
      <c r="P2674" s="576"/>
      <c r="Q2674" s="576"/>
      <c r="R2674" s="576"/>
      <c r="S2674" s="575"/>
      <c r="T2674" s="575"/>
      <c r="U2674" s="575"/>
      <c r="V2674" s="575"/>
      <c r="W2674" s="575"/>
      <c r="X2674" s="575"/>
      <c r="Y2674" s="577"/>
      <c r="Z2674" s="578"/>
      <c r="AA2674" s="579"/>
      <c r="AC2674" s="581"/>
      <c r="AD2674" s="581"/>
      <c r="AE2674" s="584"/>
      <c r="AF2674" s="584"/>
      <c r="AG2674" s="584"/>
      <c r="AH2674" s="584"/>
      <c r="AI2674" s="584"/>
      <c r="AJ2674" s="584"/>
      <c r="AK2674" s="584"/>
      <c r="AL2674" s="584"/>
      <c r="AM2674" s="584"/>
      <c r="AN2674" s="584"/>
      <c r="AO2674" s="584"/>
      <c r="AP2674" s="584"/>
      <c r="AQ2674" s="584"/>
      <c r="AR2674" s="584"/>
    </row>
    <row r="2675" ht="15.75" customHeight="1">
      <c r="A2675" s="570"/>
      <c r="B2675" s="7"/>
      <c r="C2675" s="585"/>
      <c r="D2675" s="572"/>
      <c r="E2675" s="575"/>
      <c r="F2675" s="575"/>
      <c r="G2675" s="579"/>
      <c r="H2675" s="586"/>
      <c r="I2675" s="573"/>
      <c r="J2675" s="574"/>
      <c r="K2675" s="574"/>
      <c r="L2675" s="574"/>
      <c r="M2675" s="575"/>
      <c r="N2675" s="575"/>
      <c r="O2675" s="576"/>
      <c r="P2675" s="576"/>
      <c r="Q2675" s="576"/>
      <c r="R2675" s="576"/>
      <c r="S2675" s="575"/>
      <c r="T2675" s="575"/>
      <c r="U2675" s="575"/>
      <c r="V2675" s="575"/>
      <c r="W2675" s="575"/>
      <c r="X2675" s="575"/>
      <c r="Y2675" s="577"/>
      <c r="Z2675" s="578"/>
      <c r="AA2675" s="579"/>
      <c r="AC2675" s="581"/>
      <c r="AD2675" s="581"/>
      <c r="AE2675" s="584"/>
      <c r="AF2675" s="584"/>
      <c r="AG2675" s="584"/>
      <c r="AH2675" s="584"/>
      <c r="AI2675" s="584"/>
      <c r="AJ2675" s="584"/>
      <c r="AK2675" s="584"/>
      <c r="AL2675" s="584"/>
      <c r="AM2675" s="584"/>
      <c r="AN2675" s="584"/>
      <c r="AO2675" s="584"/>
      <c r="AP2675" s="584"/>
      <c r="AQ2675" s="584"/>
      <c r="AR2675" s="584"/>
    </row>
    <row r="2676" ht="15.75" customHeight="1">
      <c r="A2676" s="570"/>
      <c r="B2676" s="7"/>
      <c r="C2676" s="585"/>
      <c r="D2676" s="572"/>
      <c r="E2676" s="575"/>
      <c r="F2676" s="575"/>
      <c r="G2676" s="579"/>
      <c r="H2676" s="586"/>
      <c r="I2676" s="573"/>
      <c r="J2676" s="574"/>
      <c r="K2676" s="574"/>
      <c r="L2676" s="574"/>
      <c r="M2676" s="575"/>
      <c r="N2676" s="575"/>
      <c r="O2676" s="576"/>
      <c r="P2676" s="576"/>
      <c r="Q2676" s="576"/>
      <c r="R2676" s="576"/>
      <c r="S2676" s="575"/>
      <c r="T2676" s="575"/>
      <c r="U2676" s="575"/>
      <c r="V2676" s="575"/>
      <c r="W2676" s="575"/>
      <c r="X2676" s="575"/>
      <c r="Y2676" s="577"/>
      <c r="Z2676" s="578"/>
      <c r="AA2676" s="579"/>
      <c r="AC2676" s="581"/>
      <c r="AD2676" s="581"/>
      <c r="AE2676" s="584"/>
      <c r="AF2676" s="584"/>
      <c r="AG2676" s="584"/>
      <c r="AH2676" s="584"/>
      <c r="AI2676" s="584"/>
      <c r="AJ2676" s="584"/>
      <c r="AK2676" s="584"/>
      <c r="AL2676" s="584"/>
      <c r="AM2676" s="584"/>
      <c r="AN2676" s="584"/>
      <c r="AO2676" s="584"/>
      <c r="AP2676" s="584"/>
      <c r="AQ2676" s="584"/>
      <c r="AR2676" s="584"/>
    </row>
    <row r="2677" ht="15.75" customHeight="1">
      <c r="A2677" s="570"/>
      <c r="B2677" s="7"/>
      <c r="C2677" s="585"/>
      <c r="D2677" s="572"/>
      <c r="E2677" s="575"/>
      <c r="F2677" s="575"/>
      <c r="G2677" s="579"/>
      <c r="H2677" s="586"/>
      <c r="I2677" s="573"/>
      <c r="J2677" s="574"/>
      <c r="K2677" s="574"/>
      <c r="L2677" s="574"/>
      <c r="M2677" s="575"/>
      <c r="N2677" s="575"/>
      <c r="O2677" s="576"/>
      <c r="P2677" s="576"/>
      <c r="Q2677" s="576"/>
      <c r="R2677" s="576"/>
      <c r="S2677" s="575"/>
      <c r="T2677" s="575"/>
      <c r="U2677" s="575"/>
      <c r="V2677" s="575"/>
      <c r="W2677" s="575"/>
      <c r="X2677" s="575"/>
      <c r="Y2677" s="577"/>
      <c r="Z2677" s="578"/>
      <c r="AA2677" s="579"/>
      <c r="AC2677" s="581"/>
      <c r="AD2677" s="581"/>
      <c r="AE2677" s="584"/>
      <c r="AF2677" s="584"/>
      <c r="AG2677" s="584"/>
      <c r="AH2677" s="584"/>
      <c r="AI2677" s="584"/>
      <c r="AJ2677" s="584"/>
      <c r="AK2677" s="584"/>
      <c r="AL2677" s="584"/>
      <c r="AM2677" s="584"/>
      <c r="AN2677" s="584"/>
      <c r="AO2677" s="584"/>
      <c r="AP2677" s="584"/>
      <c r="AQ2677" s="584"/>
      <c r="AR2677" s="584"/>
    </row>
    <row r="2678" ht="15.75" customHeight="1">
      <c r="A2678" s="570"/>
      <c r="B2678" s="7"/>
      <c r="C2678" s="585"/>
      <c r="D2678" s="572"/>
      <c r="E2678" s="575"/>
      <c r="F2678" s="575"/>
      <c r="G2678" s="579"/>
      <c r="H2678" s="586"/>
      <c r="I2678" s="573"/>
      <c r="J2678" s="574"/>
      <c r="K2678" s="574"/>
      <c r="L2678" s="574"/>
      <c r="M2678" s="575"/>
      <c r="N2678" s="575"/>
      <c r="O2678" s="576"/>
      <c r="P2678" s="576"/>
      <c r="Q2678" s="576"/>
      <c r="R2678" s="576"/>
      <c r="S2678" s="575"/>
      <c r="T2678" s="575"/>
      <c r="U2678" s="575"/>
      <c r="V2678" s="575"/>
      <c r="W2678" s="575"/>
      <c r="X2678" s="575"/>
      <c r="Y2678" s="577"/>
      <c r="Z2678" s="578"/>
      <c r="AA2678" s="579"/>
      <c r="AC2678" s="581"/>
      <c r="AD2678" s="581"/>
      <c r="AE2678" s="584"/>
      <c r="AF2678" s="584"/>
      <c r="AG2678" s="584"/>
      <c r="AH2678" s="584"/>
      <c r="AI2678" s="584"/>
      <c r="AJ2678" s="584"/>
      <c r="AK2678" s="584"/>
      <c r="AL2678" s="584"/>
      <c r="AM2678" s="584"/>
      <c r="AN2678" s="584"/>
      <c r="AO2678" s="584"/>
      <c r="AP2678" s="584"/>
      <c r="AQ2678" s="584"/>
      <c r="AR2678" s="584"/>
    </row>
    <row r="2679" ht="15.75" customHeight="1">
      <c r="A2679" s="570"/>
      <c r="B2679" s="7"/>
      <c r="C2679" s="585"/>
      <c r="D2679" s="572"/>
      <c r="E2679" s="575"/>
      <c r="F2679" s="575"/>
      <c r="G2679" s="579"/>
      <c r="H2679" s="586"/>
      <c r="I2679" s="573"/>
      <c r="J2679" s="574"/>
      <c r="K2679" s="574"/>
      <c r="L2679" s="574"/>
      <c r="M2679" s="575"/>
      <c r="N2679" s="575"/>
      <c r="O2679" s="576"/>
      <c r="P2679" s="576"/>
      <c r="Q2679" s="576"/>
      <c r="R2679" s="576"/>
      <c r="S2679" s="575"/>
      <c r="T2679" s="575"/>
      <c r="U2679" s="575"/>
      <c r="V2679" s="575"/>
      <c r="W2679" s="575"/>
      <c r="X2679" s="575"/>
      <c r="Y2679" s="577"/>
      <c r="Z2679" s="578"/>
      <c r="AA2679" s="579"/>
      <c r="AC2679" s="581"/>
      <c r="AD2679" s="581"/>
      <c r="AE2679" s="584"/>
      <c r="AF2679" s="584"/>
      <c r="AG2679" s="584"/>
      <c r="AH2679" s="584"/>
      <c r="AI2679" s="584"/>
      <c r="AJ2679" s="584"/>
      <c r="AK2679" s="584"/>
      <c r="AL2679" s="584"/>
      <c r="AM2679" s="584"/>
      <c r="AN2679" s="584"/>
      <c r="AO2679" s="584"/>
      <c r="AP2679" s="584"/>
      <c r="AQ2679" s="584"/>
      <c r="AR2679" s="584"/>
    </row>
    <row r="2680" ht="15.75" customHeight="1">
      <c r="A2680" s="570"/>
      <c r="B2680" s="7"/>
      <c r="C2680" s="585"/>
      <c r="D2680" s="572"/>
      <c r="E2680" s="575"/>
      <c r="F2680" s="575"/>
      <c r="G2680" s="579"/>
      <c r="H2680" s="586"/>
      <c r="I2680" s="573"/>
      <c r="J2680" s="574"/>
      <c r="K2680" s="574"/>
      <c r="L2680" s="574"/>
      <c r="M2680" s="575"/>
      <c r="N2680" s="575"/>
      <c r="O2680" s="576"/>
      <c r="P2680" s="576"/>
      <c r="Q2680" s="576"/>
      <c r="R2680" s="576"/>
      <c r="S2680" s="575"/>
      <c r="T2680" s="575"/>
      <c r="U2680" s="575"/>
      <c r="V2680" s="575"/>
      <c r="W2680" s="575"/>
      <c r="X2680" s="575"/>
      <c r="Y2680" s="577"/>
      <c r="Z2680" s="578"/>
      <c r="AA2680" s="579"/>
      <c r="AC2680" s="581"/>
      <c r="AD2680" s="581"/>
      <c r="AE2680" s="584"/>
      <c r="AF2680" s="584"/>
      <c r="AG2680" s="584"/>
      <c r="AH2680" s="584"/>
      <c r="AI2680" s="584"/>
      <c r="AJ2680" s="584"/>
      <c r="AK2680" s="584"/>
      <c r="AL2680" s="584"/>
      <c r="AM2680" s="584"/>
      <c r="AN2680" s="584"/>
      <c r="AO2680" s="584"/>
      <c r="AP2680" s="584"/>
      <c r="AQ2680" s="584"/>
      <c r="AR2680" s="584"/>
    </row>
    <row r="2681" ht="15.75" customHeight="1">
      <c r="A2681" s="570"/>
      <c r="B2681" s="7"/>
      <c r="C2681" s="585"/>
      <c r="D2681" s="572"/>
      <c r="E2681" s="575"/>
      <c r="F2681" s="575"/>
      <c r="G2681" s="579"/>
      <c r="H2681" s="586"/>
      <c r="I2681" s="573"/>
      <c r="J2681" s="574"/>
      <c r="K2681" s="574"/>
      <c r="L2681" s="574"/>
      <c r="M2681" s="575"/>
      <c r="N2681" s="575"/>
      <c r="O2681" s="576"/>
      <c r="P2681" s="576"/>
      <c r="Q2681" s="576"/>
      <c r="R2681" s="576"/>
      <c r="S2681" s="575"/>
      <c r="T2681" s="575"/>
      <c r="U2681" s="575"/>
      <c r="V2681" s="575"/>
      <c r="W2681" s="575"/>
      <c r="X2681" s="575"/>
      <c r="Y2681" s="577"/>
      <c r="Z2681" s="578"/>
      <c r="AA2681" s="579"/>
      <c r="AC2681" s="581"/>
      <c r="AD2681" s="581"/>
      <c r="AE2681" s="584"/>
      <c r="AF2681" s="584"/>
      <c r="AG2681" s="584"/>
      <c r="AH2681" s="584"/>
      <c r="AI2681" s="584"/>
      <c r="AJ2681" s="584"/>
      <c r="AK2681" s="584"/>
      <c r="AL2681" s="584"/>
      <c r="AM2681" s="584"/>
      <c r="AN2681" s="584"/>
      <c r="AO2681" s="584"/>
      <c r="AP2681" s="584"/>
      <c r="AQ2681" s="584"/>
      <c r="AR2681" s="584"/>
    </row>
    <row r="2682" ht="15.75" customHeight="1">
      <c r="A2682" s="570"/>
      <c r="B2682" s="7"/>
      <c r="C2682" s="585"/>
      <c r="D2682" s="572"/>
      <c r="E2682" s="575"/>
      <c r="F2682" s="575"/>
      <c r="G2682" s="579"/>
      <c r="H2682" s="586"/>
      <c r="I2682" s="573"/>
      <c r="J2682" s="574"/>
      <c r="K2682" s="574"/>
      <c r="L2682" s="574"/>
      <c r="M2682" s="575"/>
      <c r="N2682" s="575"/>
      <c r="O2682" s="576"/>
      <c r="P2682" s="576"/>
      <c r="Q2682" s="576"/>
      <c r="R2682" s="576"/>
      <c r="S2682" s="575"/>
      <c r="T2682" s="575"/>
      <c r="U2682" s="575"/>
      <c r="V2682" s="575"/>
      <c r="W2682" s="575"/>
      <c r="X2682" s="575"/>
      <c r="Y2682" s="577"/>
      <c r="Z2682" s="578"/>
      <c r="AA2682" s="579"/>
      <c r="AC2682" s="581"/>
      <c r="AD2682" s="581"/>
      <c r="AE2682" s="584"/>
      <c r="AF2682" s="584"/>
      <c r="AG2682" s="584"/>
      <c r="AH2682" s="584"/>
      <c r="AI2682" s="584"/>
      <c r="AJ2682" s="584"/>
      <c r="AK2682" s="584"/>
      <c r="AL2682" s="584"/>
      <c r="AM2682" s="584"/>
      <c r="AN2682" s="584"/>
      <c r="AO2682" s="584"/>
      <c r="AP2682" s="584"/>
      <c r="AQ2682" s="584"/>
      <c r="AR2682" s="584"/>
    </row>
    <row r="2683" ht="15.75" customHeight="1">
      <c r="A2683" s="570"/>
      <c r="B2683" s="7"/>
      <c r="C2683" s="585"/>
      <c r="D2683" s="572"/>
      <c r="E2683" s="575"/>
      <c r="F2683" s="575"/>
      <c r="G2683" s="579"/>
      <c r="H2683" s="586"/>
      <c r="I2683" s="573"/>
      <c r="J2683" s="574"/>
      <c r="K2683" s="574"/>
      <c r="L2683" s="574"/>
      <c r="M2683" s="575"/>
      <c r="N2683" s="575"/>
      <c r="O2683" s="576"/>
      <c r="P2683" s="576"/>
      <c r="Q2683" s="576"/>
      <c r="R2683" s="576"/>
      <c r="S2683" s="575"/>
      <c r="T2683" s="575"/>
      <c r="U2683" s="575"/>
      <c r="V2683" s="575"/>
      <c r="W2683" s="575"/>
      <c r="X2683" s="575"/>
      <c r="Y2683" s="577"/>
      <c r="Z2683" s="578"/>
      <c r="AA2683" s="579"/>
      <c r="AC2683" s="581"/>
      <c r="AD2683" s="581"/>
      <c r="AE2683" s="584"/>
      <c r="AF2683" s="584"/>
      <c r="AG2683" s="584"/>
      <c r="AH2683" s="584"/>
      <c r="AI2683" s="584"/>
      <c r="AJ2683" s="584"/>
      <c r="AK2683" s="584"/>
      <c r="AL2683" s="584"/>
      <c r="AM2683" s="584"/>
      <c r="AN2683" s="584"/>
      <c r="AO2683" s="584"/>
      <c r="AP2683" s="584"/>
      <c r="AQ2683" s="584"/>
      <c r="AR2683" s="584"/>
    </row>
  </sheetData>
  <conditionalFormatting sqref="D2:D475 H2:H486 I2:I540 W2:X2683 AA2:AB2683 E153 Z256 Z262 E273 G273 E368:E369 G368:G369 D478 H488:H489 H491:H506 H510 H515 H517 H520 H533 H540 I542:I2683 D546 H546 D554:D2683 H554:H2683">
    <cfRule type="expression" dxfId="0" priority="1">
      <formula>$B2="variation, virtual"</formula>
    </cfRule>
  </conditionalFormatting>
  <conditionalFormatting sqref="D2:D475 H2:H486 I2:I540 W2:X2683 AA2:AB2683 E153 Z256 Z262 E273 G273 E368:E369 G368:G369 D478 H488:H489 H491:H506 H510 H515 H517 H520 H533 H540 I542:I2683 D546 H546 D554:D2683 H554:H2683">
    <cfRule type="expression" dxfId="0" priority="2">
      <formula>$B2="variation, downloadable, virtual"</formula>
    </cfRule>
  </conditionalFormatting>
  <conditionalFormatting sqref="D2:D475 H2:H486 I2:I540 W2:X2683 AA2:AB2683 E153 Z256 Z262 E273 G273 E368:E369 G368:G369 D478 H488:H489 H491:H506 H510 H515 H517 H520 H533 H540 I542:I2683 D546 H546 D554:D2683 H554:H2683">
    <cfRule type="expression" dxfId="0" priority="3">
      <formula>$B2="variation, downloadable"</formula>
    </cfRule>
  </conditionalFormatting>
  <conditionalFormatting sqref="D2:D475 H2:H486 I2:I540 W2:X2683 AA2:AB2683 E153 Z256 Z262 E273 G273 E368:E369 G368:G369 D478 H488:H489 H491:H506 H510 H515 H517 H520 H533 H540 I542:I2683 D546 H546 D554:D2683 H554:H2683">
    <cfRule type="expression" dxfId="1" priority="4">
      <formula>$B2="variation"</formula>
    </cfRule>
  </conditionalFormatting>
  <conditionalFormatting sqref="J2:K163 Y2:Z2683 J165:K2683 AF1579:AF1581">
    <cfRule type="expression" dxfId="1" priority="5">
      <formula>$B2="variable"</formula>
    </cfRule>
  </conditionalFormatting>
  <conditionalFormatting sqref="O2:O887 P2:P2683 AB28:AB32 O889:O2683">
    <cfRule type="expression" dxfId="0" priority="6">
      <formula>$B2="external"</formula>
    </cfRule>
  </conditionalFormatting>
  <conditionalFormatting sqref="O2:O887 P2:P2683 O889:O2683">
    <cfRule type="expression" dxfId="1" priority="7">
      <formula>$B2="variable"</formula>
    </cfRule>
  </conditionalFormatting>
  <conditionalFormatting sqref="S2:V2683">
    <cfRule type="expression" dxfId="0" priority="8">
      <formula>$B2="variation, virtual"</formula>
    </cfRule>
  </conditionalFormatting>
  <conditionalFormatting sqref="S2:V2683">
    <cfRule type="expression" dxfId="0" priority="9">
      <formula>$B2="variation, downloadable, virtual"</formula>
    </cfRule>
  </conditionalFormatting>
  <conditionalFormatting sqref="S2:V2683 AB28:AB32">
    <cfRule type="expression" dxfId="0" priority="10">
      <formula>$B2="simple, virtual"</formula>
    </cfRule>
  </conditionalFormatting>
  <conditionalFormatting sqref="S2:V2683">
    <cfRule type="expression" dxfId="0" priority="11">
      <formula>$B2="simple, downloadable, virtual"</formula>
    </cfRule>
  </conditionalFormatting>
  <conditionalFormatting sqref="S2:V2683">
    <cfRule type="expression" dxfId="0" priority="12">
      <formula>$B2="external"</formula>
    </cfRule>
  </conditionalFormatting>
  <conditionalFormatting sqref="S2:V2683">
    <cfRule type="expression" dxfId="1" priority="13">
      <formula>$B2="variable"</formula>
    </cfRule>
  </conditionalFormatting>
  <conditionalFormatting sqref="AB28:AB32">
    <cfRule type="expression" dxfId="0" priority="14">
      <formula>$B28="variation"</formula>
    </cfRule>
  </conditionalFormatting>
  <conditionalFormatting sqref="AB28:AB32">
    <cfRule type="expression" dxfId="0" priority="15">
      <formula>$B28="variable"</formula>
    </cfRule>
  </conditionalFormatting>
  <conditionalFormatting sqref="AB28:AB32">
    <cfRule type="expression" dxfId="0" priority="16">
      <formula>$B28="simple"</formula>
    </cfRule>
  </conditionalFormatting>
  <conditionalFormatting sqref="Q2:R2683 AC2:AR2683">
    <cfRule type="expression" dxfId="0" priority="17">
      <formula>$B2="external"</formula>
    </cfRule>
  </conditionalFormatting>
  <conditionalFormatting sqref="AA2:AA195 AA197:AA217 AA219:AA291 AA300:AA311 AA343:AA347 AA369:AA375 AA423 AA475 AA611 AA669">
    <cfRule type="notContainsBlanks" dxfId="2" priority="18">
      <formula>LEN(TRIM(AA2))&gt;0</formula>
    </cfRule>
  </conditionalFormatting>
  <conditionalFormatting sqref="C1:C482 AB321 AB346 H443 H445 H447 H449 C553:C2683 AB900 AB910">
    <cfRule type="expression" dxfId="2" priority="19">
      <formula>COUNTIF($C$1:$C$700,$C1)&gt;1</formula>
    </cfRule>
  </conditionalFormatting>
  <dataValidations>
    <dataValidation type="list" allowBlank="1" showErrorMessage="1" sqref="W2:W48 W50:W77 W79:W86 W88:W114 W116:W119 W121:W236 W238:W286 W288:W743 W745 W747:W753 W757:W768 W770:W771 W774:W791 W794:W993 W995:W2683">
      <formula1>Valores!$R$2:$R$3</formula1>
    </dataValidation>
    <dataValidation type="list" allowBlank="1" showErrorMessage="1" sqref="J787:M787 E2:E2683">
      <formula1>Valores!$C$2:$C$4</formula1>
    </dataValidation>
    <dataValidation type="list" allowBlank="1" showErrorMessage="1" sqref="AA2:AA370 AA372:AA2683">
      <formula1>"Xmas,Mats,School,Bathroom,Kitchen,Tools,Miscellaneous,Toys,Air Freshener,Sewing,Safe Travel,Health,Beauty &amp; Personal Care,cleaning supplies,Accessory"</formula1>
    </dataValidation>
    <dataValidation type="list" allowBlank="1" showErrorMessage="1" sqref="N2:N887 N888:O888 N889:N2683">
      <formula1>Valores!$N$2:$N$4</formula1>
    </dataValidation>
    <dataValidation type="list" allowBlank="1" showErrorMessage="1" sqref="Q2:Q48 Q50:Q77 Q79:Q86 Q88:Q114 Q116:Q119 Q121:Q236 Q238:Q286 Q288:Q743 Q745 Q747:Q753 Q757:Q768 Q770:Q771 Q774:Q791 Q794:Q993 Q995:Q2683">
      <formula1>Valores!$P$2:$P$3</formula1>
    </dataValidation>
    <dataValidation type="list" allowBlank="1" showErrorMessage="1" sqref="G2:G2683">
      <formula1>"hidden,visible"</formula1>
    </dataValidation>
    <dataValidation type="list" allowBlank="1" showErrorMessage="1" sqref="F2:F2683">
      <formula1>Valores!$E$2:$E$3</formula1>
    </dataValidation>
    <dataValidation type="list" allowBlank="1" showErrorMessage="1" sqref="L2:L48 L50:L77 L79:L86 L88:L114 L116:L119 L121:L236 L238:L286 L288:L743 L745 L747:L753 L757:L771 L774:L786 L788:L993 L995:L2683">
      <formula1>Valores!$K$2</formula1>
    </dataValidation>
    <dataValidation type="list" allowBlank="1" showErrorMessage="1" sqref="M2:M48 M50:M77 M79:M86 M88:M114 M116:M119 M121:M236 M238:M286 M288:M743 M745 M747:M753 M757:M771 M774:M786 M788:M993 M995:M2683">
      <formula1>Valores!$L$2:$L$5</formula1>
    </dataValidation>
    <dataValidation type="list" allowBlank="1" showErrorMessage="1" sqref="B2:B2683">
      <formula1>Valores!$A$2:$A$11</formula1>
    </dataValidation>
    <dataValidation type="list" allowBlank="1" showErrorMessage="1" sqref="AA371">
      <formula1>"Christmas,Mats,School,Bathroom,Kitchen,Tools,Miscellaneous,Toys,Air Freshener,Sewing,Travel,Health,Beauty &amp; Personal Care,cleaning supplies"</formula1>
    </dataValidation>
    <dataValidation type="list" allowBlank="1" showErrorMessage="1" sqref="R2:R48 R50:R77 R79:R86 R88:R114 R116:R119 R121:R236 R238:R286 R288:R743 R745 R747:R753 R757:R768 R770:R771 R774:R791 R794:R993 R995:R2683">
      <formula1>Valores!$Q$2:$Q$4</formula1>
    </dataValidation>
  </dataValidations>
  <hyperlinks>
    <hyperlink r:id="rId1" ref="AB2"/>
    <hyperlink r:id="rId2" ref="AB3"/>
    <hyperlink r:id="rId3" ref="AB4"/>
    <hyperlink r:id="rId4" ref="AB5"/>
    <hyperlink r:id="rId5" ref="AB6"/>
    <hyperlink r:id="rId6" ref="AB7"/>
    <hyperlink r:id="rId7" ref="AB8"/>
    <hyperlink r:id="rId8" ref="AB9"/>
    <hyperlink r:id="rId9" ref="AB10"/>
    <hyperlink r:id="rId10" ref="AB11"/>
    <hyperlink r:id="rId11" ref="AB12"/>
    <hyperlink r:id="rId12" ref="AB13"/>
    <hyperlink r:id="rId13" ref="AB14"/>
    <hyperlink r:id="rId14" ref="AB15"/>
    <hyperlink r:id="rId15" ref="AB16"/>
    <hyperlink r:id="rId16" ref="AB17"/>
    <hyperlink r:id="rId17" ref="AB18"/>
    <hyperlink r:id="rId18" ref="AB19"/>
    <hyperlink r:id="rId19" ref="AB20"/>
    <hyperlink r:id="rId20" ref="AB21"/>
    <hyperlink r:id="rId21" ref="AB22"/>
    <hyperlink r:id="rId22" ref="AB23"/>
    <hyperlink r:id="rId23" ref="AB24"/>
    <hyperlink r:id="rId24" ref="AB25"/>
    <hyperlink r:id="rId25" ref="AB26"/>
    <hyperlink r:id="rId26" ref="AB27"/>
    <hyperlink r:id="rId27" ref="AB28"/>
    <hyperlink r:id="rId28" ref="AB29"/>
    <hyperlink r:id="rId29" ref="AB30"/>
    <hyperlink r:id="rId30" ref="AB31"/>
    <hyperlink r:id="rId31" ref="AB32"/>
    <hyperlink r:id="rId32" ref="AB33"/>
    <hyperlink r:id="rId33" ref="AB34"/>
    <hyperlink r:id="rId34" ref="AB35"/>
    <hyperlink r:id="rId35" ref="AB36"/>
    <hyperlink r:id="rId36" ref="AB37"/>
    <hyperlink r:id="rId37" ref="AB38"/>
    <hyperlink r:id="rId38" ref="AB39"/>
    <hyperlink r:id="rId39" ref="AB40"/>
    <hyperlink r:id="rId40" ref="AB41"/>
    <hyperlink r:id="rId41" ref="AB42"/>
    <hyperlink r:id="rId42" ref="AB43"/>
    <hyperlink r:id="rId43" ref="AB44"/>
    <hyperlink r:id="rId44" ref="AB45"/>
    <hyperlink r:id="rId45" ref="AB46"/>
    <hyperlink r:id="rId46" ref="AB47"/>
    <hyperlink r:id="rId47" ref="AB48"/>
    <hyperlink r:id="rId48" ref="AB49"/>
    <hyperlink r:id="rId49" ref="AB50"/>
    <hyperlink r:id="rId50" ref="AB51"/>
    <hyperlink r:id="rId51" ref="AB52"/>
    <hyperlink r:id="rId52" ref="AB53"/>
    <hyperlink r:id="rId53" ref="AB54"/>
    <hyperlink r:id="rId54" ref="AB55"/>
    <hyperlink r:id="rId55" ref="AB56"/>
    <hyperlink r:id="rId56" ref="AB57"/>
    <hyperlink r:id="rId57" ref="AB58"/>
    <hyperlink r:id="rId58" ref="AB59"/>
    <hyperlink r:id="rId59" ref="AB60"/>
    <hyperlink r:id="rId60" ref="AB61"/>
    <hyperlink r:id="rId61" ref="AB62"/>
    <hyperlink r:id="rId62" ref="AB63"/>
    <hyperlink r:id="rId63" ref="AB64"/>
    <hyperlink r:id="rId64" ref="AB65"/>
    <hyperlink r:id="rId65" ref="AB66"/>
    <hyperlink r:id="rId66" ref="AB67"/>
    <hyperlink r:id="rId67" ref="AB68"/>
    <hyperlink r:id="rId68" ref="AB69"/>
    <hyperlink r:id="rId69" ref="AB70"/>
    <hyperlink r:id="rId70" ref="AB71"/>
    <hyperlink r:id="rId71" ref="AB72"/>
    <hyperlink r:id="rId72" ref="AB73"/>
    <hyperlink r:id="rId73" ref="AB74"/>
    <hyperlink r:id="rId74" ref="AB75"/>
    <hyperlink r:id="rId75" ref="AB76"/>
    <hyperlink r:id="rId76" ref="AB77"/>
    <hyperlink r:id="rId77" ref="AB78"/>
    <hyperlink r:id="rId78" ref="AB79"/>
    <hyperlink r:id="rId79" ref="AB80"/>
    <hyperlink r:id="rId80" ref="AB81"/>
    <hyperlink r:id="rId81" ref="AB82"/>
    <hyperlink r:id="rId82" ref="AB83"/>
    <hyperlink r:id="rId83" ref="AB84"/>
    <hyperlink r:id="rId84" ref="AB85"/>
    <hyperlink r:id="rId85" ref="AB86"/>
    <hyperlink r:id="rId86" ref="AB87"/>
    <hyperlink r:id="rId87" ref="AB88"/>
    <hyperlink r:id="rId88" ref="AB89"/>
    <hyperlink r:id="rId89" ref="AB90"/>
    <hyperlink r:id="rId90" ref="AB91"/>
    <hyperlink r:id="rId91" ref="AB92"/>
    <hyperlink r:id="rId92" ref="AB93"/>
    <hyperlink r:id="rId93" ref="AB94"/>
    <hyperlink r:id="rId94" ref="AB95"/>
    <hyperlink r:id="rId95" ref="AB96"/>
    <hyperlink r:id="rId96" ref="AB97"/>
    <hyperlink r:id="rId97" ref="AB98"/>
    <hyperlink r:id="rId98" ref="AB99"/>
    <hyperlink r:id="rId99" ref="AB100"/>
    <hyperlink r:id="rId100" ref="AB101"/>
    <hyperlink r:id="rId101" ref="AB102"/>
    <hyperlink r:id="rId102" ref="AB103"/>
    <hyperlink r:id="rId103" ref="AB104"/>
    <hyperlink r:id="rId104" ref="AB105"/>
    <hyperlink r:id="rId105" ref="AB106"/>
    <hyperlink r:id="rId106" ref="AB107"/>
    <hyperlink r:id="rId107" ref="AB108"/>
    <hyperlink r:id="rId108" ref="AB109"/>
    <hyperlink r:id="rId109" ref="AB110"/>
    <hyperlink r:id="rId110" ref="AB111"/>
    <hyperlink r:id="rId111" ref="AB112"/>
    <hyperlink r:id="rId112" ref="AB113"/>
    <hyperlink r:id="rId113" ref="AB114"/>
    <hyperlink r:id="rId114" ref="AB115"/>
    <hyperlink r:id="rId115" ref="AB116"/>
    <hyperlink r:id="rId116" ref="AB117"/>
    <hyperlink r:id="rId117" ref="AB118"/>
    <hyperlink r:id="rId118" ref="AB119"/>
    <hyperlink r:id="rId119" ref="AB120"/>
    <hyperlink r:id="rId120" ref="AB121"/>
    <hyperlink r:id="rId121" ref="AB122"/>
    <hyperlink r:id="rId122" ref="AB123"/>
    <hyperlink r:id="rId123" ref="AB124"/>
    <hyperlink r:id="rId124" ref="AB125"/>
    <hyperlink r:id="rId125" ref="AB126"/>
    <hyperlink r:id="rId126" ref="AB127"/>
    <hyperlink r:id="rId127" ref="AB128"/>
    <hyperlink r:id="rId128" ref="AB129"/>
    <hyperlink r:id="rId129" ref="AB130"/>
    <hyperlink r:id="rId130" ref="AB131"/>
    <hyperlink r:id="rId131" ref="AB132"/>
    <hyperlink r:id="rId132" ref="AB133"/>
    <hyperlink r:id="rId133" ref="AB134"/>
    <hyperlink r:id="rId134" ref="AB135"/>
    <hyperlink r:id="rId135" ref="AB136"/>
    <hyperlink r:id="rId136" ref="AB137"/>
    <hyperlink r:id="rId137" ref="AB138"/>
    <hyperlink r:id="rId138" ref="AB139"/>
    <hyperlink r:id="rId139" ref="AB140"/>
    <hyperlink r:id="rId140" ref="AB141"/>
    <hyperlink r:id="rId141" ref="AB142"/>
    <hyperlink r:id="rId142" ref="AB143"/>
    <hyperlink r:id="rId143" ref="AB144"/>
    <hyperlink r:id="rId144" ref="AB145"/>
    <hyperlink r:id="rId145" ref="AB146"/>
    <hyperlink r:id="rId146" ref="AB147"/>
    <hyperlink r:id="rId147" ref="AB148"/>
    <hyperlink r:id="rId148" ref="AB149"/>
    <hyperlink r:id="rId149" ref="AB150"/>
    <hyperlink r:id="rId150" ref="AB151"/>
    <hyperlink r:id="rId151" ref="AB152"/>
    <hyperlink r:id="rId152" ref="AB153"/>
    <hyperlink r:id="rId153" ref="AB154"/>
    <hyperlink r:id="rId154" ref="AB155"/>
    <hyperlink r:id="rId155" ref="AB156"/>
    <hyperlink r:id="rId156" ref="AB157"/>
    <hyperlink r:id="rId157" ref="AB158"/>
    <hyperlink r:id="rId158" ref="AB159"/>
    <hyperlink r:id="rId159" ref="AB160"/>
    <hyperlink r:id="rId160" ref="AB161"/>
    <hyperlink r:id="rId161" ref="AB162"/>
    <hyperlink r:id="rId162" ref="AB163"/>
    <hyperlink r:id="rId163" ref="AB164"/>
    <hyperlink r:id="rId164" ref="AB165"/>
    <hyperlink r:id="rId165" ref="AB166"/>
    <hyperlink r:id="rId166" ref="AB167"/>
    <hyperlink r:id="rId167" ref="AB168"/>
    <hyperlink r:id="rId168" ref="AB169"/>
    <hyperlink r:id="rId169" ref="AB170"/>
    <hyperlink r:id="rId170" ref="AB171"/>
    <hyperlink r:id="rId171" ref="AB172"/>
    <hyperlink r:id="rId172" ref="AB173"/>
    <hyperlink r:id="rId173" ref="AB174"/>
    <hyperlink r:id="rId174" ref="AB175"/>
    <hyperlink r:id="rId175" ref="AB176"/>
    <hyperlink r:id="rId176" ref="AB177"/>
    <hyperlink r:id="rId177" ref="AB178"/>
    <hyperlink r:id="rId178" ref="AB179"/>
    <hyperlink r:id="rId179" ref="AB180"/>
    <hyperlink r:id="rId180" ref="AB181"/>
    <hyperlink r:id="rId181" ref="AB182"/>
    <hyperlink r:id="rId182" ref="AB183"/>
    <hyperlink r:id="rId183" ref="AB184"/>
    <hyperlink r:id="rId184" ref="AB185"/>
    <hyperlink r:id="rId185" ref="AB186"/>
    <hyperlink r:id="rId186" ref="AB187"/>
    <hyperlink r:id="rId187" ref="AB188"/>
    <hyperlink r:id="rId188" ref="AB189"/>
    <hyperlink r:id="rId189" ref="AB190"/>
    <hyperlink r:id="rId190" ref="AB191"/>
    <hyperlink r:id="rId191" ref="AB192"/>
    <hyperlink r:id="rId192" ref="AB195"/>
    <hyperlink r:id="rId193" ref="AB196"/>
    <hyperlink r:id="rId194" ref="AB197"/>
    <hyperlink r:id="rId195" ref="AB198"/>
    <hyperlink r:id="rId196" ref="AB199"/>
    <hyperlink r:id="rId197" ref="AB200"/>
    <hyperlink r:id="rId198" ref="AB201"/>
    <hyperlink r:id="rId199" ref="AB202"/>
    <hyperlink r:id="rId200" ref="AB203"/>
    <hyperlink r:id="rId201" ref="AB204"/>
    <hyperlink r:id="rId202" ref="AB205"/>
    <hyperlink r:id="rId203" ref="AB206"/>
    <hyperlink r:id="rId204" ref="AB207"/>
    <hyperlink r:id="rId205" ref="AB208"/>
    <hyperlink r:id="rId206" ref="AB209"/>
    <hyperlink r:id="rId207" ref="AB210"/>
    <hyperlink r:id="rId208" ref="AB211"/>
    <hyperlink r:id="rId209" ref="AB212"/>
    <hyperlink r:id="rId210" ref="AB213"/>
    <hyperlink r:id="rId211" ref="AB214"/>
    <hyperlink r:id="rId212" ref="AB215"/>
    <hyperlink r:id="rId213" ref="AB216"/>
    <hyperlink r:id="rId214" ref="AB217"/>
    <hyperlink r:id="rId215" ref="AB218"/>
    <hyperlink r:id="rId216" ref="AB219"/>
    <hyperlink r:id="rId217" ref="AB220"/>
    <hyperlink r:id="rId218" ref="AB221"/>
    <hyperlink r:id="rId219" ref="AB222"/>
    <hyperlink r:id="rId220" ref="AB223"/>
    <hyperlink r:id="rId221" ref="AB224"/>
    <hyperlink r:id="rId222" ref="AB225"/>
    <hyperlink r:id="rId223" ref="AB226"/>
    <hyperlink r:id="rId224" ref="AB227"/>
    <hyperlink r:id="rId225" ref="AB228"/>
    <hyperlink r:id="rId226" ref="AB229"/>
    <hyperlink r:id="rId227" ref="AB230"/>
    <hyperlink r:id="rId228" ref="AB231"/>
    <hyperlink r:id="rId229" ref="AB232"/>
    <hyperlink r:id="rId230" ref="AB233"/>
    <hyperlink r:id="rId231" ref="AB234"/>
    <hyperlink r:id="rId232" ref="AB235"/>
    <hyperlink r:id="rId233" ref="AB236"/>
    <hyperlink r:id="rId234" ref="AB237"/>
    <hyperlink r:id="rId235" ref="AB240"/>
    <hyperlink r:id="rId236" ref="AB241"/>
    <hyperlink r:id="rId237" ref="AB242"/>
    <hyperlink r:id="rId238" ref="AB243"/>
    <hyperlink r:id="rId239" ref="AB244"/>
    <hyperlink r:id="rId240" ref="AB245"/>
    <hyperlink r:id="rId241" ref="AB246"/>
    <hyperlink r:id="rId242" ref="AB247"/>
    <hyperlink r:id="rId243" ref="AB248"/>
    <hyperlink r:id="rId244" ref="AB251"/>
    <hyperlink r:id="rId245" ref="AB252"/>
    <hyperlink r:id="rId246" ref="AB253"/>
    <hyperlink r:id="rId247" ref="AB254"/>
    <hyperlink r:id="rId248" ref="AB256"/>
    <hyperlink r:id="rId249" ref="AB257"/>
    <hyperlink r:id="rId250" ref="AB258"/>
    <hyperlink r:id="rId251" ref="AB259"/>
    <hyperlink r:id="rId252" ref="AB260"/>
    <hyperlink r:id="rId253" ref="AB261"/>
    <hyperlink r:id="rId254" ref="AB263"/>
    <hyperlink r:id="rId255" ref="AB264"/>
    <hyperlink r:id="rId256" ref="AB265"/>
    <hyperlink r:id="rId257" ref="AB266"/>
    <hyperlink r:id="rId258" ref="AB267"/>
    <hyperlink r:id="rId259" ref="AB268"/>
    <hyperlink r:id="rId260" ref="AB269"/>
    <hyperlink r:id="rId261" ref="AB270"/>
    <hyperlink r:id="rId262" ref="AB271"/>
    <hyperlink r:id="rId263" ref="AB273"/>
    <hyperlink r:id="rId264" ref="AB274"/>
    <hyperlink r:id="rId265" ref="AB275"/>
    <hyperlink r:id="rId266" ref="AB276"/>
    <hyperlink r:id="rId267" ref="AB277"/>
    <hyperlink r:id="rId268" ref="AB278"/>
    <hyperlink r:id="rId269" ref="AB282"/>
    <hyperlink r:id="rId270" ref="AB283"/>
    <hyperlink r:id="rId271" ref="AB284"/>
    <hyperlink r:id="rId272" ref="AB285"/>
    <hyperlink r:id="rId273" ref="AB286"/>
    <hyperlink r:id="rId274" ref="AB287"/>
    <hyperlink r:id="rId275" ref="AB288"/>
    <hyperlink r:id="rId276" ref="AB289"/>
    <hyperlink r:id="rId277" ref="AB290"/>
    <hyperlink r:id="rId278" ref="AB291"/>
    <hyperlink r:id="rId279" ref="AB292"/>
    <hyperlink r:id="rId280" ref="AB293"/>
    <hyperlink r:id="rId281" ref="AB294"/>
    <hyperlink r:id="rId282" ref="AB295"/>
    <hyperlink r:id="rId283" ref="AB296"/>
    <hyperlink r:id="rId284" ref="AB297"/>
    <hyperlink r:id="rId285" ref="AB298"/>
    <hyperlink r:id="rId286" ref="AB299"/>
    <hyperlink r:id="rId287" ref="AB300"/>
    <hyperlink r:id="rId288" ref="AB301"/>
    <hyperlink r:id="rId289" ref="AB302"/>
    <hyperlink r:id="rId290" ref="AB303"/>
    <hyperlink r:id="rId291" ref="AB304"/>
    <hyperlink r:id="rId292" ref="AB305"/>
    <hyperlink r:id="rId293" ref="AB306"/>
    <hyperlink r:id="rId294" ref="AB307"/>
    <hyperlink r:id="rId295" ref="AB308"/>
    <hyperlink r:id="rId296" ref="AB309"/>
    <hyperlink r:id="rId297" ref="AB310"/>
    <hyperlink r:id="rId298" ref="AB311"/>
    <hyperlink r:id="rId299" ref="AB312"/>
    <hyperlink r:id="rId300" ref="AB313"/>
    <hyperlink r:id="rId301" ref="AB314"/>
    <hyperlink r:id="rId302" ref="AB315"/>
    <hyperlink r:id="rId303" ref="AB316"/>
    <hyperlink r:id="rId304" ref="AB317"/>
    <hyperlink r:id="rId305" ref="AB318"/>
    <hyperlink r:id="rId306" ref="AB319"/>
    <hyperlink r:id="rId307" ref="AB320"/>
    <hyperlink r:id="rId308" ref="AB322"/>
    <hyperlink r:id="rId309" ref="AB323"/>
    <hyperlink r:id="rId310" ref="AB324"/>
    <hyperlink r:id="rId311" ref="AB325"/>
    <hyperlink r:id="rId312" ref="AB326"/>
    <hyperlink r:id="rId313" ref="AB327"/>
    <hyperlink r:id="rId314" ref="AB328"/>
    <hyperlink r:id="rId315" ref="AB329"/>
    <hyperlink r:id="rId316" ref="AB330"/>
    <hyperlink r:id="rId317" ref="AB331"/>
    <hyperlink r:id="rId318" ref="AB332"/>
    <hyperlink r:id="rId319" ref="AB333"/>
    <hyperlink r:id="rId320" ref="AB334"/>
    <hyperlink r:id="rId321" ref="AB335"/>
    <hyperlink r:id="rId322" ref="AB336"/>
    <hyperlink r:id="rId323" ref="AB337"/>
    <hyperlink r:id="rId324" ref="AB338"/>
    <hyperlink r:id="rId325" ref="AB339"/>
    <hyperlink r:id="rId326" ref="AB340"/>
    <hyperlink r:id="rId327" ref="AB341"/>
    <hyperlink r:id="rId328" ref="AB342"/>
    <hyperlink r:id="rId329" ref="AB343"/>
    <hyperlink r:id="rId330" ref="AB344"/>
    <hyperlink r:id="rId331" ref="AB345"/>
    <hyperlink r:id="rId332" ref="AB346"/>
    <hyperlink r:id="rId333" ref="AB347"/>
    <hyperlink r:id="rId334" ref="AB348"/>
    <hyperlink r:id="rId335" ref="AB349"/>
    <hyperlink r:id="rId336" ref="AB350"/>
    <hyperlink r:id="rId337" ref="AB351"/>
    <hyperlink r:id="rId338" ref="AB352"/>
    <hyperlink r:id="rId339" ref="AB353"/>
    <hyperlink r:id="rId340" ref="AB354"/>
    <hyperlink r:id="rId341" ref="AB355"/>
    <hyperlink r:id="rId342" ref="AB356"/>
    <hyperlink r:id="rId343" ref="AB357"/>
    <hyperlink r:id="rId344" ref="AB358"/>
    <hyperlink r:id="rId345" ref="AB359"/>
    <hyperlink r:id="rId346" ref="AB360"/>
    <hyperlink r:id="rId347" ref="AB361"/>
    <hyperlink r:id="rId348" ref="AB362"/>
    <hyperlink r:id="rId349" ref="AB363"/>
    <hyperlink r:id="rId350" ref="AB364"/>
    <hyperlink r:id="rId351" ref="AB365"/>
    <hyperlink r:id="rId352" ref="AB366"/>
    <hyperlink r:id="rId353" ref="AB367"/>
    <hyperlink r:id="rId354" ref="AB368"/>
    <hyperlink r:id="rId355" ref="AB369"/>
    <hyperlink r:id="rId356" ref="AB370"/>
    <hyperlink r:id="rId357" ref="AB371"/>
    <hyperlink r:id="rId358" ref="AB372"/>
    <hyperlink r:id="rId359" ref="AB373"/>
    <hyperlink r:id="rId360" ref="AB374"/>
    <hyperlink r:id="rId361" ref="AB375"/>
    <hyperlink r:id="rId362" ref="AB376"/>
    <hyperlink r:id="rId363" ref="AB377"/>
    <hyperlink r:id="rId364" ref="AB378"/>
    <hyperlink r:id="rId365" ref="AB379"/>
    <hyperlink r:id="rId366" ref="AB380"/>
    <hyperlink r:id="rId367" ref="AB381"/>
    <hyperlink r:id="rId368" ref="AB382"/>
    <hyperlink r:id="rId369" ref="AB383"/>
    <hyperlink r:id="rId370" ref="AB384"/>
    <hyperlink r:id="rId371" ref="AB385"/>
    <hyperlink r:id="rId372" ref="AB386"/>
    <hyperlink r:id="rId373" ref="AB387"/>
    <hyperlink r:id="rId374" ref="AB388"/>
    <hyperlink r:id="rId375" ref="AB389"/>
    <hyperlink r:id="rId376" ref="AB391"/>
    <hyperlink r:id="rId377" ref="AB392"/>
    <hyperlink r:id="rId378" ref="AB393"/>
    <hyperlink r:id="rId379" ref="AB394"/>
    <hyperlink r:id="rId380" ref="AB395"/>
    <hyperlink r:id="rId381" ref="AB396"/>
    <hyperlink r:id="rId382" ref="AB397"/>
    <hyperlink r:id="rId383" ref="AB398"/>
    <hyperlink r:id="rId384" ref="AB399"/>
    <hyperlink r:id="rId385" ref="AB400"/>
    <hyperlink r:id="rId386" ref="AB401"/>
    <hyperlink r:id="rId387" ref="AB402"/>
    <hyperlink r:id="rId388" ref="AB403"/>
    <hyperlink r:id="rId389" ref="AB404"/>
    <hyperlink r:id="rId390" ref="AB405"/>
    <hyperlink r:id="rId391" ref="AB406"/>
    <hyperlink r:id="rId392" ref="AB407"/>
    <hyperlink r:id="rId393" ref="AB408"/>
    <hyperlink r:id="rId394" ref="AB409"/>
    <hyperlink r:id="rId395" ref="AB410"/>
    <hyperlink r:id="rId396" ref="AB411"/>
    <hyperlink r:id="rId397" ref="AB412"/>
    <hyperlink r:id="rId398" ref="AB413"/>
    <hyperlink r:id="rId399" ref="AB414"/>
    <hyperlink r:id="rId400" ref="AB415"/>
    <hyperlink r:id="rId401" ref="AB417"/>
    <hyperlink r:id="rId402" ref="AB418"/>
    <hyperlink r:id="rId403" ref="AB419"/>
    <hyperlink r:id="rId404" ref="AB420"/>
    <hyperlink r:id="rId405" ref="AB423"/>
    <hyperlink r:id="rId406" ref="AB424"/>
    <hyperlink r:id="rId407" ref="AB425"/>
    <hyperlink r:id="rId408" ref="AB426"/>
    <hyperlink r:id="rId409" ref="AB427"/>
    <hyperlink r:id="rId410" ref="AB428"/>
    <hyperlink r:id="rId411" ref="AB429"/>
    <hyperlink r:id="rId412" ref="AB430"/>
    <hyperlink r:id="rId413" ref="AB431"/>
    <hyperlink r:id="rId414" ref="AB432"/>
    <hyperlink r:id="rId415" ref="AB433"/>
    <hyperlink r:id="rId416" ref="AB434"/>
    <hyperlink r:id="rId417" ref="AB435"/>
    <hyperlink r:id="rId418" ref="AB436"/>
    <hyperlink r:id="rId419" ref="AB437"/>
    <hyperlink r:id="rId420" ref="AB438"/>
    <hyperlink r:id="rId421" ref="AB439"/>
    <hyperlink r:id="rId422" ref="AB440"/>
    <hyperlink r:id="rId423" ref="AB441"/>
    <hyperlink r:id="rId424" ref="AB442"/>
    <hyperlink r:id="rId425" ref="AB443"/>
    <hyperlink r:id="rId426" ref="AB444"/>
    <hyperlink r:id="rId427" ref="AB445"/>
    <hyperlink r:id="rId428" ref="AB446"/>
    <hyperlink r:id="rId429" ref="AB447"/>
    <hyperlink r:id="rId430" ref="AB448"/>
    <hyperlink r:id="rId431" ref="AB449"/>
    <hyperlink r:id="rId432" ref="AB450"/>
    <hyperlink r:id="rId433" ref="AB451"/>
    <hyperlink r:id="rId434" ref="AB452"/>
    <hyperlink r:id="rId435" ref="AB453"/>
    <hyperlink r:id="rId436" ref="AB454"/>
    <hyperlink r:id="rId437" ref="AB455"/>
    <hyperlink r:id="rId438" ref="AB456"/>
    <hyperlink r:id="rId439" ref="AB457"/>
    <hyperlink r:id="rId440" ref="AB458"/>
    <hyperlink r:id="rId441" ref="AB459"/>
    <hyperlink r:id="rId442" ref="AB460"/>
    <hyperlink r:id="rId443" ref="AB461"/>
    <hyperlink r:id="rId444" ref="AB462"/>
    <hyperlink r:id="rId445" ref="AB463"/>
    <hyperlink r:id="rId446" ref="AB464"/>
    <hyperlink r:id="rId447" ref="AB465"/>
    <hyperlink r:id="rId448" ref="AB466"/>
    <hyperlink r:id="rId449" ref="AB467"/>
    <hyperlink r:id="rId450" ref="AB468"/>
    <hyperlink r:id="rId451" ref="AB469"/>
    <hyperlink r:id="rId452" ref="AB470"/>
    <hyperlink r:id="rId453" ref="AB471"/>
    <hyperlink r:id="rId454" ref="AB472"/>
    <hyperlink r:id="rId455" ref="AB473"/>
    <hyperlink r:id="rId456" ref="AB474"/>
    <hyperlink r:id="rId457" ref="AB475"/>
    <hyperlink r:id="rId458" ref="AB476"/>
    <hyperlink r:id="rId459" ref="AB477"/>
    <hyperlink r:id="rId460" ref="AB478"/>
    <hyperlink r:id="rId461" ref="AB479"/>
    <hyperlink r:id="rId462" ref="AB480"/>
    <hyperlink r:id="rId463" ref="AB481"/>
    <hyperlink r:id="rId464" ref="AB482"/>
    <hyperlink r:id="rId465" ref="AB483"/>
    <hyperlink r:id="rId466" ref="AB484"/>
    <hyperlink r:id="rId467" ref="AB485"/>
    <hyperlink r:id="rId468" ref="AB486"/>
    <hyperlink r:id="rId469" ref="AB487"/>
    <hyperlink r:id="rId470" ref="AB488"/>
    <hyperlink r:id="rId471" ref="AB489"/>
    <hyperlink r:id="rId472" ref="AB490"/>
    <hyperlink r:id="rId473" ref="AB491"/>
    <hyperlink r:id="rId474" ref="AB492"/>
    <hyperlink r:id="rId475" ref="AB493"/>
    <hyperlink r:id="rId476" ref="AB494"/>
    <hyperlink r:id="rId477" ref="AB495"/>
    <hyperlink r:id="rId478" ref="AB496"/>
    <hyperlink r:id="rId479" ref="AB497"/>
    <hyperlink r:id="rId480" ref="AB498"/>
    <hyperlink r:id="rId481" ref="AB499"/>
    <hyperlink r:id="rId482" ref="AB500"/>
    <hyperlink r:id="rId483" ref="AB501"/>
    <hyperlink r:id="rId484" ref="AB502"/>
    <hyperlink r:id="rId485" ref="AB503"/>
    <hyperlink r:id="rId486" ref="AB504"/>
    <hyperlink r:id="rId487" ref="AB505"/>
    <hyperlink r:id="rId488" ref="AB506"/>
    <hyperlink r:id="rId489" ref="AB507"/>
    <hyperlink r:id="rId490" ref="AB508"/>
    <hyperlink r:id="rId491" ref="AB509"/>
    <hyperlink r:id="rId492" ref="AB510"/>
    <hyperlink r:id="rId493" ref="AB511"/>
    <hyperlink r:id="rId494" ref="AB512"/>
    <hyperlink r:id="rId495" ref="AB513"/>
    <hyperlink r:id="rId496" ref="AB514"/>
    <hyperlink r:id="rId497" ref="AB515"/>
    <hyperlink r:id="rId498" ref="AB516"/>
    <hyperlink r:id="rId499" ref="AB517"/>
    <hyperlink r:id="rId500" ref="AB518"/>
    <hyperlink r:id="rId501" ref="AB519"/>
    <hyperlink r:id="rId502" ref="AB520"/>
    <hyperlink r:id="rId503" ref="AB521"/>
    <hyperlink r:id="rId504" ref="AB522"/>
    <hyperlink r:id="rId505" ref="AB523"/>
    <hyperlink r:id="rId506" ref="AB524"/>
    <hyperlink r:id="rId507" ref="AB525"/>
    <hyperlink r:id="rId508" ref="AB526"/>
    <hyperlink r:id="rId509" ref="AB527"/>
    <hyperlink r:id="rId510" ref="AB528"/>
    <hyperlink r:id="rId511" ref="AB529"/>
    <hyperlink r:id="rId512" ref="AB530"/>
    <hyperlink r:id="rId513" ref="AB531"/>
    <hyperlink r:id="rId514" ref="AB532"/>
    <hyperlink r:id="rId515" ref="AB533"/>
    <hyperlink r:id="rId516" ref="AB534"/>
    <hyperlink r:id="rId517" ref="AB535"/>
    <hyperlink r:id="rId518" ref="AB536"/>
    <hyperlink r:id="rId519" ref="AB537"/>
    <hyperlink r:id="rId520" ref="AB538"/>
    <hyperlink r:id="rId521" ref="AB539"/>
    <hyperlink r:id="rId522" ref="AB540"/>
    <hyperlink r:id="rId523" ref="AB541"/>
    <hyperlink r:id="rId524" ref="AB542"/>
    <hyperlink r:id="rId525" ref="AB543"/>
    <hyperlink r:id="rId526" ref="AB544"/>
    <hyperlink r:id="rId527" ref="AB545"/>
    <hyperlink r:id="rId528" ref="AB546"/>
    <hyperlink r:id="rId529" ref="AB547"/>
    <hyperlink r:id="rId530" ref="AB548"/>
    <hyperlink r:id="rId531" ref="AB549"/>
    <hyperlink r:id="rId532" ref="AB550"/>
    <hyperlink r:id="rId533" ref="AB551"/>
    <hyperlink r:id="rId534" ref="AB552"/>
    <hyperlink r:id="rId535" ref="AB553"/>
    <hyperlink r:id="rId536" ref="AB554"/>
    <hyperlink r:id="rId537" ref="AB555"/>
    <hyperlink r:id="rId538" ref="AB556"/>
    <hyperlink r:id="rId539" ref="AB557"/>
    <hyperlink r:id="rId540" ref="AB558"/>
    <hyperlink r:id="rId541" ref="AB559"/>
    <hyperlink r:id="rId542" ref="AB560"/>
    <hyperlink r:id="rId543" ref="AB561"/>
    <hyperlink r:id="rId544" ref="AB562"/>
    <hyperlink r:id="rId545" ref="AB563"/>
    <hyperlink r:id="rId546" ref="AB564"/>
    <hyperlink r:id="rId547" ref="AB565"/>
    <hyperlink r:id="rId548" ref="AB566"/>
    <hyperlink r:id="rId549" ref="AB567"/>
    <hyperlink r:id="rId550" ref="AB568"/>
    <hyperlink r:id="rId551" ref="AB569"/>
    <hyperlink r:id="rId552" ref="AB570"/>
    <hyperlink r:id="rId553" ref="AB571"/>
    <hyperlink r:id="rId554" ref="AB572"/>
    <hyperlink r:id="rId555" ref="AB573"/>
    <hyperlink r:id="rId556" ref="AB574"/>
    <hyperlink r:id="rId557" ref="AB575"/>
    <hyperlink r:id="rId558" ref="AB576"/>
    <hyperlink r:id="rId559" ref="AB577"/>
    <hyperlink r:id="rId560" ref="AB578"/>
    <hyperlink r:id="rId561" ref="AB579"/>
    <hyperlink r:id="rId562" ref="AB581"/>
    <hyperlink r:id="rId563" ref="AB582"/>
    <hyperlink r:id="rId564" ref="AB583"/>
    <hyperlink r:id="rId565" ref="AB584"/>
    <hyperlink r:id="rId566" ref="AB585"/>
    <hyperlink r:id="rId567" ref="AB586"/>
    <hyperlink r:id="rId568" ref="AB587"/>
    <hyperlink r:id="rId569" ref="AB588"/>
    <hyperlink r:id="rId570" ref="AB589"/>
    <hyperlink r:id="rId571" ref="AB590"/>
    <hyperlink r:id="rId572" ref="AB591"/>
    <hyperlink r:id="rId573" ref="AB592"/>
    <hyperlink r:id="rId574" ref="AB593"/>
    <hyperlink r:id="rId575" ref="AB594"/>
    <hyperlink r:id="rId576" ref="AB595"/>
    <hyperlink r:id="rId577" ref="AB596"/>
    <hyperlink r:id="rId578" ref="AB597"/>
    <hyperlink r:id="rId579" ref="AB598"/>
    <hyperlink r:id="rId580" ref="AB599"/>
    <hyperlink r:id="rId581" ref="AB600"/>
    <hyperlink r:id="rId582" ref="AB601"/>
    <hyperlink r:id="rId583" ref="AB602"/>
    <hyperlink r:id="rId584" ref="AB603"/>
    <hyperlink r:id="rId585" ref="AB605"/>
    <hyperlink r:id="rId586" ref="AB606"/>
    <hyperlink r:id="rId587" ref="AB607"/>
    <hyperlink r:id="rId588" ref="AB608"/>
    <hyperlink r:id="rId589" ref="AB609"/>
    <hyperlink r:id="rId590" ref="AB611"/>
    <hyperlink r:id="rId591" ref="AB612"/>
    <hyperlink r:id="rId592" ref="AB613"/>
    <hyperlink r:id="rId593" ref="AB614"/>
    <hyperlink r:id="rId594" ref="AB615"/>
    <hyperlink r:id="rId595" ref="AB616"/>
    <hyperlink r:id="rId596" ref="AB617"/>
    <hyperlink r:id="rId597" ref="AB618"/>
    <hyperlink r:id="rId598" ref="AB620"/>
    <hyperlink r:id="rId599" ref="AB621"/>
    <hyperlink r:id="rId600" ref="AB622"/>
    <hyperlink r:id="rId601" ref="AB623"/>
    <hyperlink r:id="rId602" ref="AB624"/>
    <hyperlink r:id="rId603" ref="AB625"/>
    <hyperlink r:id="rId604" ref="AB626"/>
    <hyperlink r:id="rId605" ref="AB627"/>
    <hyperlink r:id="rId606" ref="AB628"/>
    <hyperlink r:id="rId607" ref="AB629"/>
    <hyperlink r:id="rId608" ref="AB630"/>
    <hyperlink r:id="rId609" ref="AB631"/>
    <hyperlink r:id="rId610" ref="AB632"/>
    <hyperlink r:id="rId611" ref="AB633"/>
    <hyperlink r:id="rId612" ref="AB634"/>
    <hyperlink r:id="rId613" ref="AB635"/>
    <hyperlink r:id="rId614" ref="AB636"/>
    <hyperlink r:id="rId615" ref="AB637"/>
    <hyperlink r:id="rId616" ref="AB638"/>
    <hyperlink r:id="rId617" ref="AB639"/>
    <hyperlink r:id="rId618" ref="AB640"/>
    <hyperlink r:id="rId619" ref="AB641"/>
    <hyperlink r:id="rId620" ref="AB642"/>
    <hyperlink r:id="rId621" ref="AB643"/>
    <hyperlink r:id="rId622" ref="AB644"/>
    <hyperlink r:id="rId623" ref="AB645"/>
    <hyperlink r:id="rId624" ref="AB646"/>
    <hyperlink r:id="rId625" ref="AB647"/>
    <hyperlink r:id="rId626" ref="AB648"/>
    <hyperlink r:id="rId627" ref="AB649"/>
    <hyperlink r:id="rId628" ref="AB650"/>
    <hyperlink r:id="rId629" ref="AB651"/>
    <hyperlink r:id="rId630" ref="AB652"/>
    <hyperlink r:id="rId631" ref="AB653"/>
    <hyperlink r:id="rId632" ref="AB654"/>
    <hyperlink r:id="rId633" ref="AB655"/>
    <hyperlink r:id="rId634" ref="AB656"/>
    <hyperlink r:id="rId635" ref="AB657"/>
    <hyperlink r:id="rId636" ref="AB658"/>
    <hyperlink r:id="rId637" ref="AB659"/>
    <hyperlink r:id="rId638" ref="AB660"/>
    <hyperlink r:id="rId639" ref="AB661"/>
    <hyperlink r:id="rId640" ref="AB662"/>
    <hyperlink r:id="rId641" ref="AB663"/>
    <hyperlink r:id="rId642" ref="AB664"/>
    <hyperlink r:id="rId643" ref="AB665"/>
    <hyperlink r:id="rId644" ref="AB666"/>
    <hyperlink r:id="rId645" ref="AB667"/>
    <hyperlink r:id="rId646" ref="AB668"/>
    <hyperlink r:id="rId647" ref="AB669"/>
    <hyperlink r:id="rId648" ref="AB670"/>
    <hyperlink r:id="rId649" ref="AB671"/>
    <hyperlink r:id="rId650" ref="AB672"/>
    <hyperlink r:id="rId651" ref="AB673"/>
    <hyperlink r:id="rId652" ref="AB674"/>
    <hyperlink r:id="rId653" ref="AB675"/>
    <hyperlink r:id="rId654" ref="AB676"/>
    <hyperlink r:id="rId655" ref="AB677"/>
    <hyperlink r:id="rId656" ref="AB678"/>
    <hyperlink r:id="rId657" ref="AB679"/>
    <hyperlink r:id="rId658" ref="AB680"/>
    <hyperlink r:id="rId659" ref="AB681"/>
    <hyperlink r:id="rId660" ref="AB682"/>
    <hyperlink r:id="rId661" ref="AB683"/>
    <hyperlink r:id="rId662" ref="AB684"/>
    <hyperlink r:id="rId663" ref="AB685"/>
    <hyperlink r:id="rId664" ref="AB686"/>
    <hyperlink r:id="rId665" ref="AB687"/>
    <hyperlink r:id="rId666" ref="AB688"/>
    <hyperlink r:id="rId667" ref="AB690"/>
    <hyperlink r:id="rId668" ref="AB691"/>
    <hyperlink r:id="rId669" ref="AB692"/>
    <hyperlink r:id="rId670" ref="AB693"/>
    <hyperlink r:id="rId671" ref="AB694"/>
    <hyperlink r:id="rId672" ref="AB695"/>
    <hyperlink r:id="rId673" ref="AB696"/>
    <hyperlink r:id="rId674" ref="AB697"/>
    <hyperlink r:id="rId675" ref="AB698"/>
    <hyperlink r:id="rId676" ref="AB699"/>
    <hyperlink r:id="rId677" ref="AB700"/>
    <hyperlink r:id="rId678" ref="AB701"/>
    <hyperlink r:id="rId679" ref="AB702"/>
    <hyperlink r:id="rId680" ref="AB703"/>
    <hyperlink r:id="rId681" ref="AB704"/>
    <hyperlink r:id="rId682" ref="AB705"/>
    <hyperlink r:id="rId683" ref="AB706"/>
    <hyperlink r:id="rId684" ref="AB707"/>
    <hyperlink r:id="rId685" ref="AB708"/>
    <hyperlink r:id="rId686" ref="AB709"/>
    <hyperlink r:id="rId687" ref="AB710"/>
    <hyperlink r:id="rId688" ref="AB711"/>
    <hyperlink r:id="rId689" ref="AB712"/>
    <hyperlink r:id="rId690" ref="AB713"/>
    <hyperlink r:id="rId691" ref="AB714"/>
    <hyperlink r:id="rId692" ref="AB715"/>
    <hyperlink r:id="rId693" ref="AB717"/>
    <hyperlink r:id="rId694" ref="AB718"/>
    <hyperlink r:id="rId695" ref="AB719"/>
    <hyperlink r:id="rId696" ref="AB720"/>
    <hyperlink r:id="rId697" ref="AB721"/>
    <hyperlink r:id="rId698" ref="AB722"/>
    <hyperlink r:id="rId699" ref="AB723"/>
    <hyperlink r:id="rId700" ref="AB724"/>
    <hyperlink r:id="rId701" ref="AB725"/>
    <hyperlink r:id="rId702" ref="AB726"/>
    <hyperlink r:id="rId703" ref="AB727"/>
    <hyperlink r:id="rId704" ref="AB728"/>
    <hyperlink r:id="rId705" ref="AB729"/>
    <hyperlink r:id="rId706" ref="AB730"/>
    <hyperlink r:id="rId707" ref="AB731"/>
    <hyperlink r:id="rId708" ref="AB732"/>
    <hyperlink r:id="rId709" ref="AB733"/>
    <hyperlink r:id="rId710" ref="AB734"/>
    <hyperlink r:id="rId711" ref="AB735"/>
    <hyperlink r:id="rId712" ref="AB736"/>
    <hyperlink r:id="rId713" ref="AB737"/>
    <hyperlink r:id="rId714" ref="AB738"/>
    <hyperlink r:id="rId715" ref="AB739"/>
    <hyperlink r:id="rId716" ref="AB740"/>
    <hyperlink r:id="rId717" ref="AB741"/>
    <hyperlink r:id="rId718" ref="AB742"/>
    <hyperlink r:id="rId719" ref="AB743"/>
    <hyperlink r:id="rId720" ref="AB744"/>
    <hyperlink r:id="rId721" ref="AB745"/>
    <hyperlink r:id="rId722" ref="AB746"/>
    <hyperlink r:id="rId723" ref="AB747"/>
    <hyperlink r:id="rId724" ref="AB748"/>
    <hyperlink r:id="rId725" ref="AB749"/>
    <hyperlink r:id="rId726" ref="AB750"/>
    <hyperlink r:id="rId727" ref="AB751"/>
    <hyperlink r:id="rId728" ref="AB752"/>
    <hyperlink r:id="rId729" ref="AB753"/>
    <hyperlink r:id="rId730" ref="AB754"/>
    <hyperlink r:id="rId731" ref="AB755"/>
    <hyperlink r:id="rId732" ref="AB756"/>
    <hyperlink r:id="rId733" ref="AB757"/>
    <hyperlink r:id="rId734" ref="AB758"/>
    <hyperlink r:id="rId735" ref="AB759"/>
    <hyperlink r:id="rId736" ref="AB760"/>
    <hyperlink r:id="rId737" ref="AB761"/>
    <hyperlink r:id="rId738" ref="AB762"/>
    <hyperlink r:id="rId739" ref="AB763"/>
    <hyperlink r:id="rId740" ref="AB764"/>
    <hyperlink r:id="rId741" ref="AB765"/>
    <hyperlink r:id="rId742" ref="AB766"/>
    <hyperlink r:id="rId743" ref="AB767"/>
    <hyperlink r:id="rId744" ref="AB768"/>
    <hyperlink r:id="rId745" ref="AB771"/>
    <hyperlink r:id="rId746" ref="AB772"/>
    <hyperlink r:id="rId747" ref="AB773"/>
    <hyperlink r:id="rId748" ref="AB774"/>
    <hyperlink r:id="rId749" ref="AB775"/>
    <hyperlink r:id="rId750" ref="AB776"/>
    <hyperlink r:id="rId751" ref="AB777"/>
    <hyperlink r:id="rId752" ref="AB778"/>
    <hyperlink r:id="rId753" ref="AB779"/>
    <hyperlink r:id="rId754" ref="AB780"/>
    <hyperlink r:id="rId755" ref="AB781"/>
    <hyperlink r:id="rId756" ref="AB782"/>
    <hyperlink r:id="rId757" ref="AB783"/>
    <hyperlink r:id="rId758" ref="AB784"/>
    <hyperlink r:id="rId759" ref="AB785"/>
    <hyperlink r:id="rId760" ref="AB786"/>
    <hyperlink r:id="rId761" ref="AB787"/>
    <hyperlink r:id="rId762" ref="AB788"/>
    <hyperlink r:id="rId763" ref="AB789"/>
    <hyperlink r:id="rId764" ref="AB790"/>
    <hyperlink r:id="rId765" ref="AB791"/>
    <hyperlink r:id="rId766" ref="AB792"/>
    <hyperlink r:id="rId767" ref="AB793"/>
    <hyperlink r:id="rId768" ref="AB795"/>
    <hyperlink r:id="rId769" ref="AB796"/>
    <hyperlink r:id="rId770" ref="AB797"/>
    <hyperlink r:id="rId771" ref="AB798"/>
    <hyperlink r:id="rId772" ref="AB799"/>
    <hyperlink r:id="rId773" ref="AB800"/>
    <hyperlink r:id="rId774" ref="AB801"/>
    <hyperlink r:id="rId775" ref="AB802"/>
    <hyperlink r:id="rId776" ref="AB803"/>
    <hyperlink r:id="rId777" ref="AB804"/>
    <hyperlink r:id="rId778" ref="AB805"/>
    <hyperlink r:id="rId779" ref="AB806"/>
    <hyperlink r:id="rId780" ref="AB807"/>
    <hyperlink r:id="rId781" ref="AB808"/>
    <hyperlink r:id="rId782" ref="AB809"/>
    <hyperlink r:id="rId783" ref="AB810"/>
    <hyperlink r:id="rId784" ref="AB811"/>
    <hyperlink r:id="rId785" ref="AB812"/>
    <hyperlink r:id="rId786" ref="AB813"/>
    <hyperlink r:id="rId787" ref="AB814"/>
    <hyperlink r:id="rId788" ref="AB815"/>
    <hyperlink r:id="rId789" ref="AB816"/>
    <hyperlink r:id="rId790" ref="AB817"/>
    <hyperlink r:id="rId791" ref="AB818"/>
    <hyperlink r:id="rId792" ref="AB819"/>
    <hyperlink r:id="rId793" ref="AB820"/>
    <hyperlink r:id="rId794" ref="AB821"/>
    <hyperlink r:id="rId795" ref="AB822"/>
    <hyperlink r:id="rId796" ref="AB823"/>
    <hyperlink r:id="rId797" ref="AB824"/>
    <hyperlink r:id="rId798" ref="AB825"/>
    <hyperlink r:id="rId799" ref="AB826"/>
    <hyperlink r:id="rId800" ref="AB827"/>
    <hyperlink r:id="rId801" ref="AB828"/>
    <hyperlink r:id="rId802" ref="AB829"/>
    <hyperlink r:id="rId803" ref="AB830"/>
    <hyperlink r:id="rId804" ref="AB831"/>
    <hyperlink r:id="rId805" ref="AB832"/>
    <hyperlink r:id="rId806" ref="AB833"/>
    <hyperlink r:id="rId807" ref="AB834"/>
    <hyperlink r:id="rId808" ref="AB835"/>
    <hyperlink r:id="rId809" ref="AB836"/>
    <hyperlink r:id="rId810" ref="AB837"/>
    <hyperlink r:id="rId811" ref="AB838"/>
    <hyperlink r:id="rId812" ref="AB839"/>
    <hyperlink r:id="rId813" ref="AB840"/>
    <hyperlink r:id="rId814" ref="AB841"/>
    <hyperlink r:id="rId815" ref="AB842"/>
    <hyperlink r:id="rId816" ref="AB844"/>
    <hyperlink r:id="rId817" ref="AB845"/>
    <hyperlink r:id="rId818" ref="AB846"/>
    <hyperlink r:id="rId819" ref="AB847"/>
    <hyperlink r:id="rId820" ref="AB848"/>
    <hyperlink r:id="rId821" ref="AB849"/>
    <hyperlink r:id="rId822" ref="AB850"/>
    <hyperlink r:id="rId823" ref="AB851"/>
    <hyperlink r:id="rId824" ref="AB852"/>
    <hyperlink r:id="rId825" ref="AB853"/>
    <hyperlink r:id="rId826" ref="AB854"/>
    <hyperlink r:id="rId827" ref="AB855"/>
    <hyperlink r:id="rId828" ref="AB856"/>
    <hyperlink r:id="rId829" ref="AB857"/>
    <hyperlink r:id="rId830" ref="AB858"/>
    <hyperlink r:id="rId831" ref="AB859"/>
    <hyperlink r:id="rId832" ref="AB860"/>
    <hyperlink r:id="rId833" ref="AB861"/>
    <hyperlink r:id="rId834" ref="AB862"/>
    <hyperlink r:id="rId835" ref="AB863"/>
    <hyperlink r:id="rId836" ref="AB864"/>
    <hyperlink r:id="rId837" ref="AB865"/>
    <hyperlink r:id="rId838" ref="AB866"/>
    <hyperlink r:id="rId839" ref="AB867"/>
    <hyperlink r:id="rId840" ref="AB868"/>
    <hyperlink r:id="rId841" ref="AB869"/>
    <hyperlink r:id="rId842" ref="AB870"/>
    <hyperlink r:id="rId843" ref="AB871"/>
    <hyperlink r:id="rId844" ref="AB872"/>
    <hyperlink r:id="rId845" ref="AB873"/>
    <hyperlink r:id="rId846" ref="AB874"/>
    <hyperlink r:id="rId847" ref="AB875"/>
    <hyperlink r:id="rId848" ref="AB876"/>
    <hyperlink r:id="rId849" ref="AB877"/>
    <hyperlink r:id="rId850" ref="AB878"/>
    <hyperlink r:id="rId851" ref="AB879"/>
    <hyperlink r:id="rId852" ref="AB880"/>
    <hyperlink r:id="rId853" ref="AB881"/>
    <hyperlink r:id="rId854" ref="AB882"/>
    <hyperlink r:id="rId855" ref="AB883"/>
    <hyperlink r:id="rId856" ref="AB884"/>
    <hyperlink r:id="rId857" ref="AB885"/>
    <hyperlink r:id="rId858" ref="AB886"/>
    <hyperlink r:id="rId859" ref="AB887"/>
    <hyperlink r:id="rId860" ref="AB888"/>
    <hyperlink r:id="rId861" ref="AB889"/>
    <hyperlink r:id="rId862" ref="AB890"/>
    <hyperlink r:id="rId863" ref="AB891"/>
    <hyperlink r:id="rId864" ref="AB892"/>
    <hyperlink r:id="rId865" ref="AB893"/>
    <hyperlink r:id="rId866" ref="AB894"/>
    <hyperlink r:id="rId867" ref="AB895"/>
    <hyperlink r:id="rId868" ref="AB896"/>
    <hyperlink r:id="rId869" ref="AB897"/>
    <hyperlink r:id="rId870" ref="AB898"/>
    <hyperlink r:id="rId871" ref="AB899"/>
    <hyperlink r:id="rId872" ref="AB900"/>
    <hyperlink r:id="rId873" ref="AB901"/>
    <hyperlink r:id="rId874" ref="AB902"/>
    <hyperlink r:id="rId875" ref="AB903"/>
    <hyperlink r:id="rId876" ref="AB904"/>
    <hyperlink r:id="rId877" ref="AB905"/>
    <hyperlink r:id="rId878" ref="AB906"/>
    <hyperlink r:id="rId879" ref="AB907"/>
    <hyperlink r:id="rId880" ref="AB908"/>
    <hyperlink r:id="rId881" ref="AB909"/>
    <hyperlink r:id="rId882" ref="AB910"/>
    <hyperlink r:id="rId883" ref="AB911"/>
    <hyperlink r:id="rId884" ref="AB912"/>
    <hyperlink r:id="rId885" ref="AB913"/>
    <hyperlink r:id="rId886" ref="AB914"/>
    <hyperlink r:id="rId887" ref="AB915"/>
    <hyperlink r:id="rId888" ref="AB916"/>
    <hyperlink r:id="rId889" ref="AB917"/>
    <hyperlink r:id="rId890" ref="AB918"/>
    <hyperlink r:id="rId891" ref="AB919"/>
    <hyperlink r:id="rId892" ref="AB920"/>
    <hyperlink r:id="rId893" ref="AB921"/>
    <hyperlink r:id="rId894" ref="AB922"/>
    <hyperlink r:id="rId895" ref="AB923"/>
    <hyperlink r:id="rId896" ref="AB924"/>
    <hyperlink r:id="rId897" ref="AB925"/>
    <hyperlink r:id="rId898" ref="AB926"/>
    <hyperlink r:id="rId899" ref="AB927"/>
    <hyperlink r:id="rId900" ref="AB928"/>
    <hyperlink r:id="rId901" ref="AB929"/>
    <hyperlink r:id="rId902" ref="AB930"/>
    <hyperlink r:id="rId903" ref="AB931"/>
    <hyperlink r:id="rId904" ref="AB932"/>
    <hyperlink r:id="rId905" ref="AB933"/>
    <hyperlink r:id="rId906" ref="AB934"/>
    <hyperlink r:id="rId907" ref="AB935"/>
    <hyperlink r:id="rId908" ref="AB936"/>
    <hyperlink r:id="rId909" ref="AB937"/>
    <hyperlink r:id="rId910" ref="AB938"/>
    <hyperlink r:id="rId911" ref="AB939"/>
    <hyperlink r:id="rId912" ref="AB940"/>
    <hyperlink r:id="rId913" ref="AB941"/>
    <hyperlink r:id="rId914" ref="AB942"/>
    <hyperlink r:id="rId915" ref="AB943"/>
    <hyperlink r:id="rId916" ref="AB944"/>
    <hyperlink r:id="rId917" ref="AB945"/>
    <hyperlink r:id="rId918" ref="AB946"/>
    <hyperlink r:id="rId919" ref="AB947"/>
    <hyperlink r:id="rId920" ref="AB948"/>
    <hyperlink r:id="rId921" ref="AB949"/>
    <hyperlink r:id="rId922" ref="AB950"/>
    <hyperlink r:id="rId923" ref="AB951"/>
    <hyperlink r:id="rId924" ref="AB952"/>
    <hyperlink r:id="rId925" ref="AB953"/>
    <hyperlink r:id="rId926" ref="AB954"/>
    <hyperlink r:id="rId927" ref="AB955"/>
    <hyperlink r:id="rId928" ref="AB956"/>
    <hyperlink r:id="rId929" ref="AB957"/>
    <hyperlink r:id="rId930" ref="AB958"/>
    <hyperlink r:id="rId931" ref="AB959"/>
    <hyperlink r:id="rId932" ref="AB960"/>
    <hyperlink r:id="rId933" ref="AB961"/>
    <hyperlink r:id="rId934" ref="AB962"/>
    <hyperlink r:id="rId935" ref="AB963"/>
    <hyperlink r:id="rId936" ref="AB964"/>
    <hyperlink r:id="rId937" ref="AB966"/>
    <hyperlink r:id="rId938" ref="AB967"/>
    <hyperlink r:id="rId939" ref="AB968"/>
    <hyperlink r:id="rId940" ref="AB969"/>
    <hyperlink r:id="rId941" ref="AB970"/>
    <hyperlink r:id="rId942" ref="AB972"/>
    <hyperlink r:id="rId943" ref="AB973"/>
    <hyperlink r:id="rId944" ref="AB974"/>
    <hyperlink r:id="rId945" ref="AB975"/>
    <hyperlink r:id="rId946" ref="AB976"/>
    <hyperlink r:id="rId947" ref="AB977"/>
    <hyperlink r:id="rId948" ref="AB979"/>
    <hyperlink r:id="rId949" ref="AB980"/>
    <hyperlink r:id="rId950" ref="AB982"/>
    <hyperlink r:id="rId951" ref="AB983"/>
    <hyperlink r:id="rId952" ref="AB985"/>
    <hyperlink r:id="rId953" ref="AB986"/>
    <hyperlink r:id="rId954" ref="AB987"/>
    <hyperlink r:id="rId955" ref="AB988"/>
    <hyperlink r:id="rId956" ref="AB992"/>
    <hyperlink r:id="rId957" ref="AB995"/>
    <hyperlink r:id="rId958" ref="AB996"/>
    <hyperlink r:id="rId959" ref="AB998"/>
    <hyperlink r:id="rId960" ref="AB1003"/>
    <hyperlink r:id="rId961" ref="AB1004"/>
    <hyperlink r:id="rId962" ref="AB1005"/>
    <hyperlink r:id="rId963" ref="AB1007"/>
    <hyperlink r:id="rId964" ref="AB1008"/>
    <hyperlink r:id="rId965" ref="AB1009"/>
    <hyperlink r:id="rId966" ref="AB1010"/>
    <hyperlink r:id="rId967" ref="AB1011"/>
    <hyperlink r:id="rId968" ref="AB1012"/>
    <hyperlink r:id="rId969" ref="AB1013"/>
    <hyperlink r:id="rId970" ref="AB1014"/>
    <hyperlink r:id="rId971" ref="AB1015"/>
    <hyperlink r:id="rId972" ref="AB1016"/>
    <hyperlink r:id="rId973" ref="AB1017"/>
    <hyperlink r:id="rId974" ref="AB1021"/>
    <hyperlink r:id="rId975" ref="AB1024"/>
    <hyperlink r:id="rId976" ref="AB1025"/>
    <hyperlink r:id="rId977" ref="AB1026"/>
    <hyperlink r:id="rId978" ref="AB1028"/>
    <hyperlink r:id="rId979" ref="AB1029"/>
    <hyperlink r:id="rId980" ref="AB1030"/>
    <hyperlink r:id="rId981" ref="AB1031"/>
    <hyperlink r:id="rId982" ref="AB1032"/>
    <hyperlink r:id="rId983" ref="AB1036"/>
    <hyperlink r:id="rId984" ref="AB1037"/>
    <hyperlink r:id="rId985" ref="AB1038"/>
    <hyperlink r:id="rId986" ref="AB1039"/>
    <hyperlink r:id="rId987" ref="AB1040"/>
    <hyperlink r:id="rId988" ref="AB1041"/>
    <hyperlink r:id="rId989" ref="AB1042"/>
    <hyperlink r:id="rId990" ref="AB1043"/>
    <hyperlink r:id="rId991" ref="AB1044"/>
    <hyperlink r:id="rId992" ref="AB1045"/>
    <hyperlink r:id="rId993" ref="AB1047"/>
    <hyperlink r:id="rId994" ref="AB1048"/>
    <hyperlink r:id="rId995" ref="AB1055"/>
    <hyperlink r:id="rId996" ref="AB1056"/>
    <hyperlink r:id="rId997" ref="AB1057"/>
    <hyperlink r:id="rId998" ref="AB1058"/>
    <hyperlink r:id="rId999" ref="AB1059"/>
    <hyperlink r:id="rId1000" ref="AB1060"/>
    <hyperlink r:id="rId1001" ref="AB1061"/>
    <hyperlink r:id="rId1002" ref="AB1062"/>
    <hyperlink r:id="rId1003" ref="AB1063"/>
    <hyperlink r:id="rId1004" ref="AB1064"/>
    <hyperlink r:id="rId1005" ref="AB1065"/>
    <hyperlink r:id="rId1006" ref="AB1066"/>
    <hyperlink r:id="rId1007" ref="AB1067"/>
    <hyperlink r:id="rId1008" ref="AB1068"/>
    <hyperlink r:id="rId1009" ref="AB1069"/>
    <hyperlink r:id="rId1010" ref="AB1070"/>
    <hyperlink r:id="rId1011" ref="AB1071"/>
    <hyperlink r:id="rId1012" ref="AB1073"/>
    <hyperlink r:id="rId1013" ref="AB1074"/>
    <hyperlink r:id="rId1014" ref="AB1075"/>
    <hyperlink r:id="rId1015" ref="AB1076"/>
    <hyperlink r:id="rId1016" ref="AB1077"/>
    <hyperlink r:id="rId1017" ref="AB1078"/>
    <hyperlink r:id="rId1018" ref="AB1079"/>
    <hyperlink r:id="rId1019" ref="AB1083"/>
    <hyperlink r:id="rId1020" ref="AB1084"/>
    <hyperlink r:id="rId1021" ref="AB1085"/>
    <hyperlink r:id="rId1022" ref="AB1086"/>
    <hyperlink r:id="rId1023" ref="AB1087"/>
    <hyperlink r:id="rId1024" ref="AB1088"/>
    <hyperlink r:id="rId1025" ref="AB1089"/>
    <hyperlink r:id="rId1026" ref="AB1090"/>
    <hyperlink r:id="rId1027" ref="AB1093"/>
    <hyperlink r:id="rId1028" ref="AB1094"/>
    <hyperlink r:id="rId1029" ref="AB1095"/>
    <hyperlink r:id="rId1030" ref="AB1096"/>
    <hyperlink r:id="rId1031" ref="AB1097"/>
    <hyperlink r:id="rId1032" ref="AB1100"/>
    <hyperlink r:id="rId1033" ref="AB1101"/>
    <hyperlink r:id="rId1034" ref="AB1102"/>
    <hyperlink r:id="rId1035" ref="AB1103"/>
    <hyperlink r:id="rId1036" ref="AB1104"/>
    <hyperlink r:id="rId1037" ref="AB1105"/>
    <hyperlink r:id="rId1038" ref="AB1106"/>
    <hyperlink r:id="rId1039" ref="AB1107"/>
    <hyperlink r:id="rId1040" ref="AB1108"/>
    <hyperlink r:id="rId1041" ref="AB1109"/>
    <hyperlink r:id="rId1042" ref="AB1110"/>
    <hyperlink r:id="rId1043" ref="AB1111"/>
    <hyperlink r:id="rId1044" ref="AB1112"/>
    <hyperlink r:id="rId1045" ref="AB1113"/>
    <hyperlink r:id="rId1046" ref="AB1114"/>
    <hyperlink r:id="rId1047" ref="AB1115"/>
    <hyperlink r:id="rId1048" ref="AB1116"/>
    <hyperlink r:id="rId1049" ref="AB1117"/>
    <hyperlink r:id="rId1050" ref="AB1118"/>
    <hyperlink r:id="rId1051" ref="AB1119"/>
    <hyperlink r:id="rId1052" ref="AB1121"/>
    <hyperlink r:id="rId1053" ref="AB1122"/>
    <hyperlink r:id="rId1054" ref="AB1123"/>
    <hyperlink r:id="rId1055" ref="AB1124"/>
    <hyperlink r:id="rId1056" ref="AB1125"/>
    <hyperlink r:id="rId1057" ref="AB1126"/>
    <hyperlink r:id="rId1058" ref="AB1127"/>
    <hyperlink r:id="rId1059" ref="AB1128"/>
    <hyperlink r:id="rId1060" ref="AB1129"/>
    <hyperlink r:id="rId1061" ref="AB1130"/>
    <hyperlink r:id="rId1062" ref="AB1131"/>
    <hyperlink r:id="rId1063" ref="AB1132"/>
    <hyperlink r:id="rId1064" ref="AB1133"/>
    <hyperlink r:id="rId1065" ref="AB1134"/>
    <hyperlink r:id="rId1066" ref="AB1135"/>
    <hyperlink r:id="rId1067" ref="AB1136"/>
    <hyperlink r:id="rId1068" ref="AB1137"/>
    <hyperlink r:id="rId1069" ref="AB1138"/>
    <hyperlink r:id="rId1070" ref="AB1139"/>
    <hyperlink r:id="rId1071" ref="AB1140"/>
    <hyperlink r:id="rId1072" ref="AB1141"/>
    <hyperlink r:id="rId1073" ref="AB1142"/>
    <hyperlink r:id="rId1074" ref="AB1143"/>
    <hyperlink r:id="rId1075" ref="AB1144"/>
    <hyperlink r:id="rId1076" ref="AB1145"/>
    <hyperlink r:id="rId1077" ref="AB1146"/>
    <hyperlink r:id="rId1078" ref="AB1147"/>
    <hyperlink r:id="rId1079" ref="AB1148"/>
    <hyperlink r:id="rId1080" ref="AB1149"/>
    <hyperlink r:id="rId1081" ref="AB1150"/>
    <hyperlink r:id="rId1082" ref="AB1151"/>
    <hyperlink r:id="rId1083" ref="AB1152"/>
    <hyperlink r:id="rId1084" ref="AB1153"/>
    <hyperlink r:id="rId1085" ref="AB1154"/>
    <hyperlink r:id="rId1086" ref="AB1155"/>
    <hyperlink r:id="rId1087" ref="AB1156"/>
    <hyperlink r:id="rId1088" ref="AB1157"/>
    <hyperlink r:id="rId1089" ref="AB1158"/>
    <hyperlink r:id="rId1090" ref="AB1159"/>
    <hyperlink r:id="rId1091" ref="AB1160"/>
    <hyperlink r:id="rId1092" ref="AB1163"/>
    <hyperlink r:id="rId1093" ref="AB1164"/>
    <hyperlink r:id="rId1094" ref="AB1165"/>
    <hyperlink r:id="rId1095" ref="AB1166"/>
    <hyperlink r:id="rId1096" ref="AB1167"/>
    <hyperlink r:id="rId1097" ref="AB1168"/>
    <hyperlink r:id="rId1098" ref="AB1169"/>
    <hyperlink r:id="rId1099" ref="AB1171"/>
    <hyperlink r:id="rId1100" ref="AB1173"/>
    <hyperlink r:id="rId1101" ref="AB1174"/>
    <hyperlink r:id="rId1102" ref="AB1175"/>
    <hyperlink r:id="rId1103" ref="AB1176"/>
    <hyperlink r:id="rId1104" ref="AB1177"/>
    <hyperlink r:id="rId1105" ref="AB1178"/>
    <hyperlink r:id="rId1106" ref="AB1179"/>
    <hyperlink r:id="rId1107" ref="AB1180"/>
    <hyperlink r:id="rId1108" ref="AB1181"/>
    <hyperlink r:id="rId1109" ref="AB1182"/>
    <hyperlink r:id="rId1110" ref="AB1183"/>
    <hyperlink r:id="rId1111" ref="AB1184"/>
    <hyperlink r:id="rId1112" ref="AB1185"/>
    <hyperlink r:id="rId1113" ref="AB1186"/>
    <hyperlink r:id="rId1114" ref="AB1187"/>
    <hyperlink r:id="rId1115" ref="AB1188"/>
    <hyperlink r:id="rId1116" ref="AB1189"/>
    <hyperlink r:id="rId1117" ref="AB1190"/>
    <hyperlink r:id="rId1118" ref="AB1191"/>
    <hyperlink r:id="rId1119" ref="AB1192"/>
    <hyperlink r:id="rId1120" ref="AB1193"/>
    <hyperlink r:id="rId1121" ref="AB1194"/>
    <hyperlink r:id="rId1122" ref="AB1195"/>
    <hyperlink r:id="rId1123" ref="AB1196"/>
    <hyperlink r:id="rId1124" ref="AB1197"/>
    <hyperlink r:id="rId1125" ref="AB1198"/>
    <hyperlink r:id="rId1126" ref="AB1199"/>
    <hyperlink r:id="rId1127" ref="AB1200"/>
    <hyperlink r:id="rId1128" ref="AB1201"/>
    <hyperlink r:id="rId1129" ref="AB1202"/>
    <hyperlink r:id="rId1130" ref="AB1203"/>
    <hyperlink r:id="rId1131" ref="AB1204"/>
    <hyperlink r:id="rId1132" ref="AB1205"/>
    <hyperlink r:id="rId1133" ref="AB1206"/>
    <hyperlink r:id="rId1134" ref="AB1207"/>
    <hyperlink r:id="rId1135" ref="AB1208"/>
    <hyperlink r:id="rId1136" ref="AB1209"/>
    <hyperlink r:id="rId1137" ref="AB1210"/>
    <hyperlink r:id="rId1138" ref="AB1211"/>
    <hyperlink r:id="rId1139" ref="AB1212"/>
    <hyperlink r:id="rId1140" ref="AB1213"/>
    <hyperlink r:id="rId1141" ref="AB1214"/>
    <hyperlink r:id="rId1142" ref="AB1215"/>
    <hyperlink r:id="rId1143" ref="AB1216"/>
    <hyperlink r:id="rId1144" ref="AB1217"/>
    <hyperlink r:id="rId1145" ref="AB1218"/>
    <hyperlink r:id="rId1146" ref="AB1219"/>
    <hyperlink r:id="rId1147" ref="AB1220"/>
    <hyperlink r:id="rId1148" ref="AB1221"/>
    <hyperlink r:id="rId1149" ref="AB1222"/>
    <hyperlink r:id="rId1150" ref="AB1223"/>
    <hyperlink r:id="rId1151" ref="AB1224"/>
    <hyperlink r:id="rId1152" ref="AB1225"/>
    <hyperlink r:id="rId1153" ref="AB1226"/>
    <hyperlink r:id="rId1154" ref="AB1227"/>
    <hyperlink r:id="rId1155" ref="AB1228"/>
    <hyperlink r:id="rId1156" ref="AB1229"/>
    <hyperlink r:id="rId1157" ref="AB1230"/>
    <hyperlink r:id="rId1158" ref="AB1231"/>
    <hyperlink r:id="rId1159" ref="AB1233"/>
    <hyperlink r:id="rId1160" ref="AB1234"/>
    <hyperlink r:id="rId1161" ref="AB1235"/>
    <hyperlink r:id="rId1162" ref="AB1236"/>
    <hyperlink r:id="rId1163" ref="AB1237"/>
    <hyperlink r:id="rId1164" ref="AB1238"/>
    <hyperlink r:id="rId1165" ref="AB1239"/>
    <hyperlink r:id="rId1166" ref="AB1240"/>
    <hyperlink r:id="rId1167" ref="AB1241"/>
    <hyperlink r:id="rId1168" ref="AB1242"/>
    <hyperlink r:id="rId1169" ref="AB1243"/>
    <hyperlink r:id="rId1170" ref="AB1244"/>
    <hyperlink r:id="rId1171" ref="AB1245"/>
    <hyperlink r:id="rId1172" ref="AB1246"/>
    <hyperlink r:id="rId1173" ref="AB1247"/>
    <hyperlink r:id="rId1174" ref="AB1248"/>
    <hyperlink r:id="rId1175" ref="AB1249"/>
    <hyperlink r:id="rId1176" ref="AB1250"/>
    <hyperlink r:id="rId1177" ref="AB1251"/>
    <hyperlink r:id="rId1178" ref="AB1252"/>
    <hyperlink r:id="rId1179" ref="AB1253"/>
    <hyperlink r:id="rId1180" ref="AB1254"/>
    <hyperlink r:id="rId1181" ref="AB1255"/>
    <hyperlink r:id="rId1182" ref="AB1256"/>
    <hyperlink r:id="rId1183" ref="AB1257"/>
    <hyperlink r:id="rId1184" ref="AB1258"/>
    <hyperlink r:id="rId1185" ref="AB1259"/>
    <hyperlink r:id="rId1186" ref="AB1260"/>
    <hyperlink r:id="rId1187" ref="AB1261"/>
    <hyperlink r:id="rId1188" ref="AB1262"/>
    <hyperlink r:id="rId1189" ref="AB1263"/>
    <hyperlink r:id="rId1190" ref="AB1264"/>
    <hyperlink r:id="rId1191" ref="AB1265"/>
    <hyperlink r:id="rId1192" ref="AB1268"/>
    <hyperlink r:id="rId1193" ref="AB1269"/>
    <hyperlink r:id="rId1194" ref="AB1271"/>
    <hyperlink r:id="rId1195" ref="AB1272"/>
    <hyperlink r:id="rId1196" ref="AB1273"/>
    <hyperlink r:id="rId1197" ref="AB1274"/>
    <hyperlink r:id="rId1198" ref="AB1275"/>
    <hyperlink r:id="rId1199" ref="AB1276"/>
    <hyperlink r:id="rId1200" ref="AB1277"/>
    <hyperlink r:id="rId1201" ref="AB1278"/>
    <hyperlink r:id="rId1202" ref="AB1279"/>
    <hyperlink r:id="rId1203" ref="AB1280"/>
    <hyperlink r:id="rId1204" ref="AB1281"/>
    <hyperlink r:id="rId1205" ref="AB1282"/>
    <hyperlink r:id="rId1206" ref="AB1283"/>
    <hyperlink r:id="rId1207" ref="AB1284"/>
    <hyperlink r:id="rId1208" ref="AB1285"/>
    <hyperlink r:id="rId1209" ref="AB1286"/>
    <hyperlink r:id="rId1210" ref="AB1287"/>
    <hyperlink r:id="rId1211" ref="AB1288"/>
    <hyperlink r:id="rId1212" ref="AB1289"/>
    <hyperlink r:id="rId1213" ref="AB1290"/>
    <hyperlink r:id="rId1214" ref="AB1291"/>
    <hyperlink r:id="rId1215" ref="AB1292"/>
    <hyperlink r:id="rId1216" ref="AB1293"/>
    <hyperlink r:id="rId1217" ref="AB1294"/>
    <hyperlink r:id="rId1218" ref="AB1295"/>
    <hyperlink r:id="rId1219" ref="AB1296"/>
    <hyperlink r:id="rId1220" ref="AB1297"/>
    <hyperlink r:id="rId1221" ref="AB1298"/>
    <hyperlink r:id="rId1222" ref="AB1299"/>
    <hyperlink r:id="rId1223" ref="AB1300"/>
    <hyperlink r:id="rId1224" ref="AB1301"/>
    <hyperlink r:id="rId1225" ref="AB1302"/>
    <hyperlink r:id="rId1226" ref="AB1303"/>
    <hyperlink r:id="rId1227" ref="AB1304"/>
    <hyperlink r:id="rId1228" ref="AB1305"/>
    <hyperlink r:id="rId1229" ref="AB1306"/>
    <hyperlink r:id="rId1230" ref="AB1307"/>
    <hyperlink r:id="rId1231" ref="AB1308"/>
    <hyperlink r:id="rId1232" ref="AB1309"/>
    <hyperlink r:id="rId1233" ref="AB1310"/>
    <hyperlink r:id="rId1234" ref="AB1311"/>
    <hyperlink r:id="rId1235" ref="AB1312"/>
    <hyperlink r:id="rId1236" ref="AB1313"/>
    <hyperlink r:id="rId1237" ref="AB1314"/>
    <hyperlink r:id="rId1238" ref="AB1315"/>
    <hyperlink r:id="rId1239" ref="AB1316"/>
    <hyperlink r:id="rId1240" ref="AB1317"/>
    <hyperlink r:id="rId1241" ref="AB1318"/>
    <hyperlink r:id="rId1242" ref="AB1319"/>
    <hyperlink r:id="rId1243" ref="AB1320"/>
    <hyperlink r:id="rId1244" ref="AB1321"/>
    <hyperlink r:id="rId1245" ref="AB1322"/>
    <hyperlink r:id="rId1246" ref="AB1323"/>
    <hyperlink r:id="rId1247" ref="AB1324"/>
    <hyperlink r:id="rId1248" ref="AB1325"/>
    <hyperlink r:id="rId1249" ref="AB1326"/>
    <hyperlink r:id="rId1250" ref="AB1327"/>
    <hyperlink r:id="rId1251" ref="AB1328"/>
    <hyperlink r:id="rId1252" ref="AB1329"/>
    <hyperlink r:id="rId1253" ref="AB1330"/>
    <hyperlink r:id="rId1254" ref="AB1331"/>
    <hyperlink r:id="rId1255" ref="AB1332"/>
    <hyperlink r:id="rId1256" ref="AB1333"/>
    <hyperlink r:id="rId1257" ref="AB1334"/>
    <hyperlink r:id="rId1258" ref="AB1335"/>
    <hyperlink r:id="rId1259" ref="AB1336"/>
    <hyperlink r:id="rId1260" ref="AB1337"/>
    <hyperlink r:id="rId1261" ref="AB1338"/>
    <hyperlink r:id="rId1262" ref="AB1339"/>
    <hyperlink r:id="rId1263" ref="AB1340"/>
    <hyperlink r:id="rId1264" ref="AB1341"/>
    <hyperlink r:id="rId1265" ref="AB1342"/>
    <hyperlink r:id="rId1266" ref="AB1343"/>
    <hyperlink r:id="rId1267" ref="AB1344"/>
    <hyperlink r:id="rId1268" ref="AB1345"/>
    <hyperlink r:id="rId1269" ref="AB1346"/>
    <hyperlink r:id="rId1270" ref="AB1347"/>
    <hyperlink r:id="rId1271" ref="AB1348"/>
    <hyperlink r:id="rId1272" ref="AB1349"/>
    <hyperlink r:id="rId1273" ref="AB1350"/>
    <hyperlink r:id="rId1274" ref="AB1351"/>
    <hyperlink r:id="rId1275" ref="AB1352"/>
    <hyperlink r:id="rId1276" ref="AB1353"/>
    <hyperlink r:id="rId1277" ref="AB1354"/>
    <hyperlink r:id="rId1278" ref="AB1355"/>
    <hyperlink r:id="rId1279" ref="AB1356"/>
    <hyperlink r:id="rId1280" ref="AB1357"/>
    <hyperlink r:id="rId1281" ref="AB1358"/>
    <hyperlink r:id="rId1282" ref="AB1359"/>
    <hyperlink r:id="rId1283" ref="AB1360"/>
    <hyperlink r:id="rId1284" ref="AB1361"/>
    <hyperlink r:id="rId1285" ref="AB1362"/>
    <hyperlink r:id="rId1286" ref="AB1363"/>
    <hyperlink r:id="rId1287" ref="AB1370"/>
    <hyperlink r:id="rId1288" ref="AB1372"/>
    <hyperlink r:id="rId1289" ref="AB1373"/>
    <hyperlink r:id="rId1290" ref="AB1374"/>
    <hyperlink r:id="rId1291" ref="AB1375"/>
    <hyperlink r:id="rId1292" ref="AB1376"/>
    <hyperlink r:id="rId1293" ref="AB1377"/>
    <hyperlink r:id="rId1294" ref="AB1378"/>
    <hyperlink r:id="rId1295" ref="AB1379"/>
    <hyperlink r:id="rId1296" ref="AB1380"/>
    <hyperlink r:id="rId1297" ref="AB1381"/>
    <hyperlink r:id="rId1298" ref="AB1382"/>
    <hyperlink r:id="rId1299" ref="AB1383"/>
    <hyperlink r:id="rId1300" ref="AB1384"/>
    <hyperlink r:id="rId1301" ref="AB1385"/>
    <hyperlink r:id="rId1302" ref="AB1386"/>
    <hyperlink r:id="rId1303" ref="AB1387"/>
    <hyperlink r:id="rId1304" ref="AB1388"/>
    <hyperlink r:id="rId1305" ref="AB1389"/>
    <hyperlink r:id="rId1306" ref="AB1390"/>
    <hyperlink r:id="rId1307" ref="AB1391"/>
    <hyperlink r:id="rId1308" ref="AB1392"/>
    <hyperlink r:id="rId1309" ref="AB1393"/>
    <hyperlink r:id="rId1310" ref="AB1394"/>
    <hyperlink r:id="rId1311" ref="AB1395"/>
    <hyperlink r:id="rId1312" ref="AB1396"/>
    <hyperlink r:id="rId1313" ref="AB1397"/>
    <hyperlink r:id="rId1314" ref="AB1398"/>
    <hyperlink r:id="rId1315" ref="AB1399"/>
    <hyperlink r:id="rId1316" ref="AB1400"/>
    <hyperlink r:id="rId1317" ref="AB1401"/>
    <hyperlink r:id="rId1318" ref="AB1402"/>
    <hyperlink r:id="rId1319" ref="AB1403"/>
    <hyperlink r:id="rId1320" ref="AB1404"/>
    <hyperlink r:id="rId1321" ref="AB1405"/>
    <hyperlink r:id="rId1322" ref="AB1407"/>
    <hyperlink r:id="rId1323" ref="AB1408"/>
    <hyperlink r:id="rId1324" ref="AB1409"/>
    <hyperlink r:id="rId1325" ref="AB1410"/>
    <hyperlink r:id="rId1326" ref="AB1411"/>
    <hyperlink r:id="rId1327" ref="AB1412"/>
    <hyperlink r:id="rId1328" ref="AB1413"/>
    <hyperlink r:id="rId1329" ref="AB1414"/>
    <hyperlink r:id="rId1330" ref="AB1415"/>
    <hyperlink r:id="rId1331" ref="AB1416"/>
    <hyperlink r:id="rId1332" ref="AB1417"/>
    <hyperlink r:id="rId1333" ref="AB1418"/>
    <hyperlink r:id="rId1334" ref="AB1419"/>
    <hyperlink r:id="rId1335" ref="AB1420"/>
    <hyperlink r:id="rId1336" ref="AB1421"/>
    <hyperlink r:id="rId1337" ref="AB1422"/>
    <hyperlink r:id="rId1338" ref="AB1423"/>
    <hyperlink r:id="rId1339" ref="AB1424"/>
    <hyperlink r:id="rId1340" ref="AB1425"/>
    <hyperlink r:id="rId1341" ref="AB1426"/>
    <hyperlink r:id="rId1342" ref="AB1427"/>
    <hyperlink r:id="rId1343" ref="AB1428"/>
    <hyperlink r:id="rId1344" ref="AB1429"/>
    <hyperlink r:id="rId1345" ref="AB1430"/>
    <hyperlink r:id="rId1346" ref="AB1431"/>
    <hyperlink r:id="rId1347" ref="AB1432"/>
    <hyperlink r:id="rId1348" ref="AB1433"/>
    <hyperlink r:id="rId1349" ref="AB1434"/>
    <hyperlink r:id="rId1350" ref="AB1435"/>
    <hyperlink r:id="rId1351" ref="AB1436"/>
    <hyperlink r:id="rId1352" ref="AB1437"/>
    <hyperlink r:id="rId1353" ref="AB1438"/>
    <hyperlink r:id="rId1354" ref="AB1439"/>
    <hyperlink r:id="rId1355" ref="AB1440"/>
    <hyperlink r:id="rId1356" ref="AB1441"/>
    <hyperlink r:id="rId1357" ref="AB1442"/>
    <hyperlink r:id="rId1358" ref="AB1443"/>
    <hyperlink r:id="rId1359" ref="AB1444"/>
    <hyperlink r:id="rId1360" ref="AB1445"/>
    <hyperlink r:id="rId1361" ref="AB1446"/>
    <hyperlink r:id="rId1362" ref="AB1447"/>
    <hyperlink r:id="rId1363" ref="AB1448"/>
    <hyperlink r:id="rId1364" ref="AB1449"/>
    <hyperlink r:id="rId1365" ref="AB1450"/>
    <hyperlink r:id="rId1366" ref="AB1451"/>
    <hyperlink r:id="rId1367" ref="AB1452"/>
    <hyperlink r:id="rId1368" ref="AB1453"/>
    <hyperlink r:id="rId1369" ref="AB1454"/>
    <hyperlink r:id="rId1370" ref="AB1455"/>
    <hyperlink r:id="rId1371" ref="AB1456"/>
    <hyperlink r:id="rId1372" ref="AB1457"/>
    <hyperlink r:id="rId1373" ref="AB1458"/>
    <hyperlink r:id="rId1374" ref="AB1459"/>
    <hyperlink r:id="rId1375" ref="AB1460"/>
    <hyperlink r:id="rId1376" ref="AB1461"/>
    <hyperlink r:id="rId1377" ref="AB1462"/>
    <hyperlink r:id="rId1378" ref="AB1463"/>
    <hyperlink r:id="rId1379" ref="AB1464"/>
    <hyperlink r:id="rId1380" ref="AB1465"/>
    <hyperlink r:id="rId1381" ref="AB1466"/>
    <hyperlink r:id="rId1382" ref="AB1467"/>
    <hyperlink r:id="rId1383" ref="AB1468"/>
    <hyperlink r:id="rId1384" ref="AB1469"/>
    <hyperlink r:id="rId1385" ref="AB1470"/>
    <hyperlink r:id="rId1386" ref="AB1471"/>
    <hyperlink r:id="rId1387" ref="AB1472"/>
    <hyperlink r:id="rId1388" ref="AB1473"/>
    <hyperlink r:id="rId1389" ref="AB1474"/>
    <hyperlink r:id="rId1390" ref="AB1475"/>
    <hyperlink r:id="rId1391" ref="AB1476"/>
    <hyperlink r:id="rId1392" ref="AB1477"/>
    <hyperlink r:id="rId1393" ref="AB1478"/>
    <hyperlink r:id="rId1394" ref="AB1479"/>
    <hyperlink r:id="rId1395" ref="AB1480"/>
    <hyperlink r:id="rId1396" ref="AB1481"/>
    <hyperlink r:id="rId1397" ref="AB1482"/>
    <hyperlink r:id="rId1398" ref="AB1483"/>
    <hyperlink r:id="rId1399" ref="AB1484"/>
    <hyperlink r:id="rId1400" ref="AB1485"/>
    <hyperlink r:id="rId1401" ref="AB1486"/>
    <hyperlink r:id="rId1402" ref="AB1487"/>
    <hyperlink r:id="rId1403" ref="AB1488"/>
    <hyperlink r:id="rId1404" ref="AB1489"/>
    <hyperlink r:id="rId1405" ref="AB1490"/>
    <hyperlink r:id="rId1406" ref="AB1491"/>
    <hyperlink r:id="rId1407" ref="AB1492"/>
    <hyperlink r:id="rId1408" ref="AB1493"/>
    <hyperlink r:id="rId1409" ref="AB1494"/>
    <hyperlink r:id="rId1410" ref="AB1495"/>
    <hyperlink r:id="rId1411" ref="AB1496"/>
    <hyperlink r:id="rId1412" ref="AB1497"/>
    <hyperlink r:id="rId1413" ref="AB1498"/>
    <hyperlink r:id="rId1414" ref="AB1499"/>
    <hyperlink r:id="rId1415" ref="AB1500"/>
    <hyperlink r:id="rId1416" ref="AB1501"/>
    <hyperlink r:id="rId1417" ref="AB1502"/>
    <hyperlink r:id="rId1418" ref="AB1503"/>
    <hyperlink r:id="rId1419" ref="AB1504"/>
    <hyperlink r:id="rId1420" ref="AB1505"/>
    <hyperlink r:id="rId1421" ref="AB1506"/>
    <hyperlink r:id="rId1422" ref="AB1507"/>
    <hyperlink r:id="rId1423" ref="AB1508"/>
    <hyperlink r:id="rId1424" ref="AB1509"/>
    <hyperlink r:id="rId1425" ref="AB1510"/>
    <hyperlink r:id="rId1426" ref="AB1511"/>
    <hyperlink r:id="rId1427" ref="AB1512"/>
    <hyperlink r:id="rId1428" ref="AB1513"/>
    <hyperlink r:id="rId1429" ref="AB1514"/>
    <hyperlink r:id="rId1430" ref="AB1515"/>
    <hyperlink r:id="rId1431" ref="AB1516"/>
    <hyperlink r:id="rId1432" ref="AB1517"/>
    <hyperlink r:id="rId1433" ref="AB1518"/>
    <hyperlink r:id="rId1434" ref="AB1519"/>
    <hyperlink r:id="rId1435" ref="AB1520"/>
    <hyperlink r:id="rId1436" ref="AB1521"/>
    <hyperlink r:id="rId1437" ref="AB1522"/>
    <hyperlink r:id="rId1438" ref="AB1523"/>
    <hyperlink r:id="rId1439" ref="AB1524"/>
    <hyperlink r:id="rId1440" ref="AB1525"/>
    <hyperlink r:id="rId1441" ref="AB1526"/>
    <hyperlink r:id="rId1442" ref="AB1527"/>
    <hyperlink r:id="rId1443" ref="AB1528"/>
    <hyperlink r:id="rId1444" ref="AB1529"/>
    <hyperlink r:id="rId1445" ref="AB1530"/>
    <hyperlink r:id="rId1446" ref="AB1531"/>
    <hyperlink r:id="rId1447" ref="AB1532"/>
    <hyperlink r:id="rId1448" ref="AB1533"/>
    <hyperlink r:id="rId1449" ref="AB1534"/>
    <hyperlink r:id="rId1450" ref="AB1535"/>
    <hyperlink r:id="rId1451" ref="AB1536"/>
    <hyperlink r:id="rId1452" ref="AB1537"/>
    <hyperlink r:id="rId1453" ref="AB1538"/>
    <hyperlink r:id="rId1454" ref="AB1539"/>
    <hyperlink r:id="rId1455" ref="AB1540"/>
    <hyperlink r:id="rId1456" ref="AB1541"/>
    <hyperlink r:id="rId1457" ref="AB1542"/>
    <hyperlink r:id="rId1458" ref="AB1543"/>
    <hyperlink r:id="rId1459" ref="AB1544"/>
    <hyperlink r:id="rId1460" ref="AB1545"/>
    <hyperlink r:id="rId1461" ref="AB1546"/>
    <hyperlink r:id="rId1462" ref="AB1547"/>
    <hyperlink r:id="rId1463" ref="AB1548"/>
    <hyperlink r:id="rId1464" ref="AB1549"/>
    <hyperlink r:id="rId1465" ref="AB1550"/>
    <hyperlink r:id="rId1466" ref="AB1551"/>
    <hyperlink r:id="rId1467" ref="AB1552"/>
    <hyperlink r:id="rId1468" ref="AB1553"/>
    <hyperlink r:id="rId1469" ref="AB1554"/>
    <hyperlink r:id="rId1470" ref="AB1555"/>
    <hyperlink r:id="rId1471" ref="AB1556"/>
    <hyperlink r:id="rId1472" ref="AB1557"/>
    <hyperlink r:id="rId1473" ref="AB1558"/>
    <hyperlink r:id="rId1474" ref="AB1559"/>
    <hyperlink r:id="rId1475" ref="AB1560"/>
    <hyperlink r:id="rId1476" ref="AB1561"/>
    <hyperlink r:id="rId1477" ref="AB1562"/>
    <hyperlink r:id="rId1478" ref="AB1563"/>
    <hyperlink r:id="rId1479" ref="AB1564"/>
    <hyperlink r:id="rId1480" ref="AB1565"/>
    <hyperlink r:id="rId1481" ref="AB1566"/>
    <hyperlink r:id="rId1482" ref="AB1567"/>
    <hyperlink r:id="rId1483" ref="AB1568"/>
    <hyperlink r:id="rId1484" ref="AB1569"/>
    <hyperlink r:id="rId1485" ref="AB1570"/>
    <hyperlink r:id="rId1486" ref="AB1571"/>
    <hyperlink r:id="rId1487" ref="AB1572"/>
    <hyperlink r:id="rId1488" ref="AB1573"/>
    <hyperlink r:id="rId1489" ref="AB1574"/>
    <hyperlink r:id="rId1490" ref="AB1575"/>
    <hyperlink r:id="rId1491" ref="AB1576"/>
    <hyperlink r:id="rId1492" ref="AB1577"/>
    <hyperlink r:id="rId1493" ref="AB1578"/>
    <hyperlink r:id="rId1494" ref="AB1579"/>
    <hyperlink r:id="rId1495" ref="AB1580"/>
    <hyperlink r:id="rId1496" ref="AB1581"/>
    <hyperlink r:id="rId1497" ref="AB1582"/>
    <hyperlink r:id="rId1498" ref="AB1583"/>
    <hyperlink r:id="rId1499" ref="AB1584"/>
    <hyperlink r:id="rId1500" ref="AB1585"/>
    <hyperlink r:id="rId1501" ref="AB1586"/>
    <hyperlink r:id="rId1502" ref="AB1587"/>
    <hyperlink r:id="rId1503" ref="AB1588"/>
    <hyperlink r:id="rId1504" ref="AB1589"/>
    <hyperlink r:id="rId1505" ref="AB1590"/>
    <hyperlink r:id="rId1506" ref="AB1591"/>
    <hyperlink r:id="rId1507" ref="AB1592"/>
    <hyperlink r:id="rId1508" ref="AB1593"/>
    <hyperlink r:id="rId1509" ref="AB1594"/>
    <hyperlink r:id="rId1510" ref="AB1595"/>
    <hyperlink r:id="rId1511" ref="AB1596"/>
    <hyperlink r:id="rId1512" ref="AB1597"/>
    <hyperlink r:id="rId1513" ref="AB1598"/>
    <hyperlink r:id="rId1514" ref="AB1599"/>
    <hyperlink r:id="rId1515" ref="AB1600"/>
    <hyperlink r:id="rId1516" ref="AB1601"/>
    <hyperlink r:id="rId1517" ref="AB1602"/>
    <hyperlink r:id="rId1518" ref="AB1603"/>
    <hyperlink r:id="rId1519" ref="AB1604"/>
    <hyperlink r:id="rId1520" ref="AB1605"/>
    <hyperlink r:id="rId1521" ref="AB1606"/>
    <hyperlink r:id="rId1522" ref="AB1607"/>
    <hyperlink r:id="rId1523" ref="AB1608"/>
    <hyperlink r:id="rId1524" ref="AB1609"/>
    <hyperlink r:id="rId1525" ref="AB1610"/>
    <hyperlink r:id="rId1526" ref="AB1611"/>
    <hyperlink r:id="rId1527" ref="AB1612"/>
    <hyperlink r:id="rId1528" ref="AB1613"/>
    <hyperlink r:id="rId1529" ref="AB1614"/>
    <hyperlink r:id="rId1530" ref="AB1615"/>
    <hyperlink r:id="rId1531" ref="AB1616"/>
    <hyperlink r:id="rId1532" ref="AB1617"/>
    <hyperlink r:id="rId1533" ref="AB1618"/>
    <hyperlink r:id="rId1534" ref="AB1619"/>
    <hyperlink r:id="rId1535" ref="AB1620"/>
    <hyperlink r:id="rId1536" ref="AB1621"/>
    <hyperlink r:id="rId1537" ref="AB1622"/>
    <hyperlink r:id="rId1538" ref="AB1623"/>
    <hyperlink r:id="rId1539" ref="AB1624"/>
    <hyperlink r:id="rId1540" ref="AB1625"/>
    <hyperlink r:id="rId1541" ref="AB1626"/>
    <hyperlink r:id="rId1542" ref="AB1627"/>
    <hyperlink r:id="rId1543" ref="AB1628"/>
    <hyperlink r:id="rId1544" ref="AB1629"/>
    <hyperlink r:id="rId1545" ref="AB1630"/>
    <hyperlink r:id="rId1546" ref="AB1631"/>
    <hyperlink r:id="rId1547" ref="AB1632"/>
    <hyperlink r:id="rId1548" ref="AB1633"/>
    <hyperlink r:id="rId1549" ref="AB1634"/>
    <hyperlink r:id="rId1550" ref="AB1635"/>
    <hyperlink r:id="rId1551" ref="AB1636"/>
    <hyperlink r:id="rId1552" ref="AB1637"/>
    <hyperlink r:id="rId1553" ref="AB1638"/>
    <hyperlink r:id="rId1554" ref="AB1639"/>
    <hyperlink r:id="rId1555" ref="AB1641"/>
    <hyperlink r:id="rId1556" ref="AB1642"/>
    <hyperlink r:id="rId1557" ref="AB1643"/>
    <hyperlink r:id="rId1558" ref="AB1644"/>
    <hyperlink r:id="rId1559" ref="AB1645"/>
    <hyperlink r:id="rId1560" ref="AB1646"/>
    <hyperlink r:id="rId1561" ref="AB1647"/>
    <hyperlink r:id="rId1562" ref="AB1648"/>
    <hyperlink r:id="rId1563" ref="AB1649"/>
    <hyperlink r:id="rId1564" ref="AB1650"/>
    <hyperlink r:id="rId1565" ref="AB1651"/>
    <hyperlink r:id="rId1566" ref="AB1652"/>
    <hyperlink r:id="rId1567" ref="AB1653"/>
    <hyperlink r:id="rId1568" ref="AB1654"/>
    <hyperlink r:id="rId1569" ref="AB1655"/>
    <hyperlink r:id="rId1570" ref="AB1656"/>
    <hyperlink r:id="rId1571" ref="AB1657"/>
    <hyperlink r:id="rId1572" ref="AB1658"/>
    <hyperlink r:id="rId1573" ref="AB1659"/>
    <hyperlink r:id="rId1574" ref="AB1660"/>
    <hyperlink r:id="rId1575" ref="AB1661"/>
    <hyperlink r:id="rId1576" ref="AB1662"/>
    <hyperlink r:id="rId1577" ref="AB1663"/>
    <hyperlink r:id="rId1578" ref="AB1664"/>
    <hyperlink r:id="rId1579" ref="AB1665"/>
    <hyperlink r:id="rId1580" ref="AB1666"/>
    <hyperlink r:id="rId1581" ref="AB1667"/>
    <hyperlink r:id="rId1582" ref="AB1668"/>
    <hyperlink r:id="rId1583" ref="AB1669"/>
    <hyperlink r:id="rId1584" ref="AB1670"/>
    <hyperlink r:id="rId1585" ref="AB1671"/>
    <hyperlink r:id="rId1586" ref="AB1672"/>
    <hyperlink r:id="rId1587" ref="AB1673"/>
    <hyperlink r:id="rId1588" ref="AB1675"/>
    <hyperlink r:id="rId1589" ref="AB1676"/>
    <hyperlink r:id="rId1590" ref="AB1677"/>
    <hyperlink r:id="rId1591" ref="AB1678"/>
    <hyperlink r:id="rId1592" ref="AB1679"/>
    <hyperlink r:id="rId1593" ref="AB1680"/>
    <hyperlink r:id="rId1594" ref="AB1681"/>
    <hyperlink r:id="rId1595" ref="AB1682"/>
    <hyperlink r:id="rId1596" ref="AB1683"/>
    <hyperlink r:id="rId1597" ref="AB1684"/>
    <hyperlink r:id="rId1598" ref="AB1685"/>
    <hyperlink r:id="rId1599" ref="AB1686"/>
    <hyperlink r:id="rId1600" ref="AB1687"/>
    <hyperlink r:id="rId1601" ref="AB1688"/>
    <hyperlink r:id="rId1602" ref="AB1689"/>
    <hyperlink r:id="rId1603" ref="AB1690"/>
    <hyperlink r:id="rId1604" ref="AB1691"/>
    <hyperlink r:id="rId1605" ref="AB1692"/>
  </hyperlinks>
  <printOptions/>
  <pageMargins bottom="0.75" footer="0.0" header="0.0" left="0.7" right="0.7" top="0.75"/>
  <pageSetup orientation="landscape"/>
  <drawing r:id="rId160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xSplit="2.0" topLeftCell="C1" activePane="topRight" state="frozen"/>
      <selection activeCell="D2" sqref="D2" pane="topRight"/>
    </sheetView>
  </sheetViews>
  <sheetFormatPr customHeight="1" defaultColWidth="12.63" defaultRowHeight="15.0"/>
  <cols>
    <col customWidth="1" min="1" max="1" width="10.0"/>
    <col customWidth="1" min="2" max="2" width="7.5"/>
    <col customWidth="1" min="3" max="3" width="12.25"/>
    <col customWidth="1" min="4" max="4" width="19.5"/>
    <col customWidth="1" min="5" max="5" width="10.5"/>
    <col customWidth="1" min="6" max="7" width="9.38"/>
    <col customWidth="1" min="8" max="8" width="24.13"/>
    <col customWidth="1" min="9" max="9" width="57.75"/>
    <col customWidth="1" min="10" max="10" width="15.0"/>
    <col customWidth="1" min="11" max="11" width="15.88"/>
    <col customWidth="1" min="12" max="12" width="15.0"/>
    <col customWidth="1" min="13" max="14" width="9.38"/>
    <col customWidth="1" min="15" max="18" width="15.0"/>
    <col customWidth="1" min="19" max="22" width="10.63"/>
    <col customWidth="1" min="23" max="23" width="13.0"/>
    <col customWidth="1" min="24" max="24" width="10.5"/>
    <col customWidth="1" min="25" max="26" width="10.63"/>
    <col customWidth="1" min="27" max="27" width="14.88"/>
    <col customWidth="1" min="28" max="28" width="10.5"/>
    <col customWidth="1" min="29" max="29" width="20.63"/>
    <col customWidth="1" min="30" max="30" width="64.5"/>
    <col customWidth="1" min="31" max="32" width="10.63"/>
    <col customWidth="1" min="33" max="35" width="10.5"/>
    <col customWidth="1" min="36" max="40" width="9.38"/>
    <col customWidth="1" min="41" max="41" width="14.75"/>
    <col customWidth="1" min="42" max="47" width="9.38"/>
  </cols>
  <sheetData>
    <row r="1">
      <c r="A1" s="13" t="s">
        <v>0</v>
      </c>
      <c r="B1" s="14" t="s">
        <v>53</v>
      </c>
      <c r="C1" s="15" t="s">
        <v>2</v>
      </c>
      <c r="D1" s="16" t="s">
        <v>54</v>
      </c>
      <c r="E1" s="14" t="s">
        <v>55</v>
      </c>
      <c r="F1" s="14" t="s">
        <v>56</v>
      </c>
      <c r="G1" s="14" t="s">
        <v>57</v>
      </c>
      <c r="H1" s="16" t="s">
        <v>58</v>
      </c>
      <c r="I1" s="16" t="s">
        <v>59</v>
      </c>
      <c r="J1" s="18" t="s">
        <v>60</v>
      </c>
      <c r="K1" s="18" t="s">
        <v>61</v>
      </c>
      <c r="L1" s="18" t="s">
        <v>62</v>
      </c>
      <c r="M1" s="14" t="s">
        <v>63</v>
      </c>
      <c r="N1" s="14" t="s">
        <v>64</v>
      </c>
      <c r="O1" s="19" t="s">
        <v>65</v>
      </c>
      <c r="P1" s="19" t="s">
        <v>66</v>
      </c>
      <c r="Q1" s="19" t="s">
        <v>67</v>
      </c>
      <c r="R1" s="19" t="s">
        <v>68</v>
      </c>
      <c r="S1" s="19" t="s">
        <v>69</v>
      </c>
      <c r="T1" s="19" t="s">
        <v>70</v>
      </c>
      <c r="U1" s="19" t="s">
        <v>71</v>
      </c>
      <c r="V1" s="19" t="s">
        <v>72</v>
      </c>
      <c r="W1" s="14" t="s">
        <v>73</v>
      </c>
      <c r="X1" s="14" t="s">
        <v>74</v>
      </c>
      <c r="Y1" s="14" t="s">
        <v>75</v>
      </c>
      <c r="Z1" s="21" t="s">
        <v>76</v>
      </c>
      <c r="AA1" s="16" t="s">
        <v>77</v>
      </c>
      <c r="AB1" s="14" t="s">
        <v>7641</v>
      </c>
      <c r="AC1" s="14" t="s">
        <v>7642</v>
      </c>
      <c r="AD1" s="22" t="s">
        <v>78</v>
      </c>
      <c r="AE1" s="587" t="s">
        <v>7643</v>
      </c>
      <c r="AF1" s="587" t="s">
        <v>7644</v>
      </c>
      <c r="AG1" s="587" t="s">
        <v>7645</v>
      </c>
      <c r="AH1" s="587" t="s">
        <v>7646</v>
      </c>
      <c r="AI1" s="587" t="s">
        <v>7647</v>
      </c>
      <c r="AJ1" s="587" t="s">
        <v>7648</v>
      </c>
      <c r="AK1" s="587" t="s">
        <v>7649</v>
      </c>
      <c r="AL1" s="587" t="s">
        <v>7650</v>
      </c>
      <c r="AM1" s="587" t="s">
        <v>7651</v>
      </c>
      <c r="AN1" s="588" t="s">
        <v>7652</v>
      </c>
      <c r="AO1" s="452" t="s">
        <v>7653</v>
      </c>
      <c r="AP1" s="589" t="s">
        <v>7654</v>
      </c>
      <c r="AQ1" s="2" t="s">
        <v>40</v>
      </c>
      <c r="AR1" s="2" t="s">
        <v>41</v>
      </c>
      <c r="AS1" s="2" t="s">
        <v>42</v>
      </c>
      <c r="AT1" s="2" t="s">
        <v>43</v>
      </c>
      <c r="AU1" s="2" t="s">
        <v>44</v>
      </c>
    </row>
    <row r="2" ht="15.75" customHeight="1">
      <c r="A2" s="6"/>
      <c r="B2" s="590"/>
      <c r="C2" s="591"/>
      <c r="D2" s="592"/>
      <c r="E2" s="166"/>
      <c r="F2" s="166"/>
      <c r="G2" s="13"/>
      <c r="H2" s="593"/>
      <c r="I2" s="594"/>
      <c r="J2" s="165"/>
      <c r="K2" s="165"/>
      <c r="L2" s="165"/>
      <c r="M2" s="166"/>
      <c r="N2" s="166"/>
      <c r="O2" s="595"/>
      <c r="P2" s="595"/>
      <c r="Q2" s="595"/>
      <c r="R2" s="595"/>
      <c r="S2" s="166"/>
      <c r="T2" s="166"/>
      <c r="U2" s="166"/>
      <c r="V2" s="166"/>
      <c r="W2" s="166"/>
      <c r="X2" s="166"/>
      <c r="Y2" s="166"/>
      <c r="Z2" s="596"/>
      <c r="AA2" s="13"/>
      <c r="AB2" s="166"/>
      <c r="AC2" s="166"/>
      <c r="AN2" s="581"/>
      <c r="AO2" s="581"/>
      <c r="AP2" s="597"/>
      <c r="AR2" s="7"/>
      <c r="AS2" s="7"/>
    </row>
    <row r="3" ht="15.75" customHeight="1">
      <c r="A3" s="6"/>
      <c r="B3" s="590"/>
      <c r="C3" s="591"/>
      <c r="D3" s="592"/>
      <c r="E3" s="166"/>
      <c r="F3" s="166"/>
      <c r="G3" s="13"/>
      <c r="H3" s="593"/>
      <c r="I3" s="594"/>
      <c r="J3" s="165"/>
      <c r="K3" s="165"/>
      <c r="L3" s="165"/>
      <c r="M3" s="166"/>
      <c r="N3" s="166"/>
      <c r="O3" s="595"/>
      <c r="P3" s="595"/>
      <c r="Q3" s="595"/>
      <c r="R3" s="595"/>
      <c r="S3" s="166"/>
      <c r="T3" s="166"/>
      <c r="U3" s="166"/>
      <c r="V3" s="166"/>
      <c r="W3" s="166"/>
      <c r="X3" s="166"/>
      <c r="Y3" s="166"/>
      <c r="Z3" s="596"/>
      <c r="AA3" s="13"/>
      <c r="AB3" s="166"/>
      <c r="AC3" s="166"/>
      <c r="AN3" s="581"/>
      <c r="AO3" s="581"/>
      <c r="AP3" s="597"/>
      <c r="AR3" s="7"/>
      <c r="AS3" s="7"/>
    </row>
    <row r="4" ht="15.75" customHeight="1">
      <c r="A4" s="6"/>
      <c r="B4" s="590"/>
      <c r="C4" s="591"/>
      <c r="D4" s="592"/>
      <c r="E4" s="166"/>
      <c r="F4" s="166"/>
      <c r="G4" s="13"/>
      <c r="H4" s="593"/>
      <c r="I4" s="594"/>
      <c r="J4" s="165"/>
      <c r="K4" s="165"/>
      <c r="L4" s="165"/>
      <c r="M4" s="166"/>
      <c r="N4" s="166"/>
      <c r="O4" s="595"/>
      <c r="P4" s="595"/>
      <c r="Q4" s="595"/>
      <c r="R4" s="595"/>
      <c r="S4" s="166"/>
      <c r="T4" s="166"/>
      <c r="U4" s="166"/>
      <c r="V4" s="166"/>
      <c r="W4" s="166"/>
      <c r="X4" s="166"/>
      <c r="Y4" s="166"/>
      <c r="Z4" s="596"/>
      <c r="AA4" s="13"/>
      <c r="AB4" s="166"/>
      <c r="AC4" s="166"/>
      <c r="AN4" s="581"/>
      <c r="AO4" s="581"/>
      <c r="AP4" s="597"/>
      <c r="AR4" s="7"/>
      <c r="AS4" s="7"/>
    </row>
    <row r="5" ht="15.75" customHeight="1">
      <c r="A5" s="6"/>
      <c r="B5" s="590"/>
      <c r="C5" s="591"/>
      <c r="D5" s="592"/>
      <c r="E5" s="166"/>
      <c r="F5" s="166"/>
      <c r="G5" s="13"/>
      <c r="H5" s="593"/>
      <c r="I5" s="594"/>
      <c r="J5" s="165"/>
      <c r="K5" s="165"/>
      <c r="L5" s="165"/>
      <c r="M5" s="166"/>
      <c r="N5" s="166"/>
      <c r="O5" s="595"/>
      <c r="P5" s="595"/>
      <c r="Q5" s="595"/>
      <c r="R5" s="595"/>
      <c r="S5" s="166"/>
      <c r="T5" s="166"/>
      <c r="U5" s="166"/>
      <c r="V5" s="166"/>
      <c r="W5" s="166"/>
      <c r="X5" s="166"/>
      <c r="Y5" s="166"/>
      <c r="Z5" s="596"/>
      <c r="AA5" s="13"/>
      <c r="AB5" s="166"/>
      <c r="AC5" s="166"/>
      <c r="AN5" s="581"/>
      <c r="AO5" s="581"/>
      <c r="AP5" s="597"/>
      <c r="AR5" s="7"/>
      <c r="AS5" s="7"/>
    </row>
    <row r="6" ht="15.75" customHeight="1">
      <c r="A6" s="6"/>
      <c r="B6" s="590"/>
      <c r="C6" s="591"/>
      <c r="D6" s="592"/>
      <c r="E6" s="166"/>
      <c r="F6" s="166"/>
      <c r="G6" s="13"/>
      <c r="H6" s="593"/>
      <c r="I6" s="594"/>
      <c r="J6" s="165"/>
      <c r="K6" s="165"/>
      <c r="L6" s="165"/>
      <c r="M6" s="166"/>
      <c r="N6" s="166"/>
      <c r="O6" s="595"/>
      <c r="P6" s="595"/>
      <c r="Q6" s="595"/>
      <c r="R6" s="595"/>
      <c r="S6" s="166"/>
      <c r="T6" s="166"/>
      <c r="U6" s="166"/>
      <c r="V6" s="166"/>
      <c r="W6" s="166"/>
      <c r="X6" s="166"/>
      <c r="Y6" s="166"/>
      <c r="Z6" s="596"/>
      <c r="AA6" s="13"/>
      <c r="AB6" s="166"/>
      <c r="AC6" s="166"/>
      <c r="AN6" s="581"/>
      <c r="AO6" s="581"/>
      <c r="AP6" s="597"/>
      <c r="AR6" s="7"/>
      <c r="AS6" s="7"/>
    </row>
    <row r="7" ht="15.75" customHeight="1">
      <c r="A7" s="6"/>
      <c r="B7" s="590"/>
      <c r="C7" s="591"/>
      <c r="D7" s="592"/>
      <c r="E7" s="166"/>
      <c r="F7" s="166"/>
      <c r="G7" s="13"/>
      <c r="H7" s="593"/>
      <c r="I7" s="594"/>
      <c r="J7" s="165"/>
      <c r="K7" s="165"/>
      <c r="L7" s="165"/>
      <c r="M7" s="166"/>
      <c r="N7" s="166"/>
      <c r="O7" s="595"/>
      <c r="P7" s="595"/>
      <c r="Q7" s="595"/>
      <c r="R7" s="595"/>
      <c r="S7" s="166"/>
      <c r="T7" s="166"/>
      <c r="U7" s="166"/>
      <c r="V7" s="166"/>
      <c r="W7" s="166"/>
      <c r="X7" s="166"/>
      <c r="Y7" s="166"/>
      <c r="Z7" s="596"/>
      <c r="AA7" s="13"/>
      <c r="AB7" s="166"/>
      <c r="AC7" s="166"/>
      <c r="AN7" s="581"/>
      <c r="AO7" s="581"/>
      <c r="AP7" s="597"/>
      <c r="AR7" s="7"/>
      <c r="AS7" s="7"/>
    </row>
    <row r="8" ht="15.75" customHeight="1">
      <c r="A8" s="6"/>
      <c r="B8" s="590"/>
      <c r="C8" s="591"/>
      <c r="D8" s="592"/>
      <c r="E8" s="166"/>
      <c r="F8" s="166"/>
      <c r="G8" s="13"/>
      <c r="H8" s="593"/>
      <c r="I8" s="594"/>
      <c r="J8" s="165"/>
      <c r="K8" s="165"/>
      <c r="L8" s="165"/>
      <c r="M8" s="166"/>
      <c r="N8" s="166"/>
      <c r="O8" s="595"/>
      <c r="P8" s="595"/>
      <c r="Q8" s="595"/>
      <c r="R8" s="595"/>
      <c r="S8" s="166"/>
      <c r="T8" s="166"/>
      <c r="U8" s="166"/>
      <c r="V8" s="166"/>
      <c r="W8" s="166"/>
      <c r="X8" s="166"/>
      <c r="Y8" s="166"/>
      <c r="Z8" s="596"/>
      <c r="AA8" s="13"/>
      <c r="AB8" s="166"/>
      <c r="AC8" s="166"/>
      <c r="AN8" s="581"/>
      <c r="AO8" s="581"/>
      <c r="AP8" s="597"/>
      <c r="AR8" s="7"/>
      <c r="AS8" s="7"/>
    </row>
    <row r="9" ht="15.75" customHeight="1">
      <c r="A9" s="6"/>
      <c r="B9" s="590"/>
      <c r="C9" s="591"/>
      <c r="D9" s="592"/>
      <c r="E9" s="166"/>
      <c r="F9" s="166"/>
      <c r="G9" s="13"/>
      <c r="H9" s="593"/>
      <c r="I9" s="594"/>
      <c r="J9" s="165"/>
      <c r="K9" s="165"/>
      <c r="L9" s="165"/>
      <c r="M9" s="166"/>
      <c r="N9" s="166"/>
      <c r="O9" s="595"/>
      <c r="P9" s="595"/>
      <c r="Q9" s="595"/>
      <c r="R9" s="595"/>
      <c r="S9" s="166"/>
      <c r="T9" s="166"/>
      <c r="U9" s="166"/>
      <c r="V9" s="166"/>
      <c r="W9" s="166"/>
      <c r="X9" s="166"/>
      <c r="Y9" s="166"/>
      <c r="Z9" s="596"/>
      <c r="AA9" s="13"/>
      <c r="AB9" s="166"/>
      <c r="AC9" s="166"/>
      <c r="AN9" s="581"/>
      <c r="AO9" s="581"/>
      <c r="AP9" s="597"/>
      <c r="AR9" s="7"/>
      <c r="AS9" s="7"/>
    </row>
    <row r="10" ht="15.75" customHeight="1">
      <c r="A10" s="6"/>
      <c r="B10" s="590"/>
      <c r="C10" s="591"/>
      <c r="D10" s="592"/>
      <c r="E10" s="166"/>
      <c r="F10" s="166"/>
      <c r="G10" s="13"/>
      <c r="H10" s="593"/>
      <c r="I10" s="594"/>
      <c r="J10" s="165"/>
      <c r="K10" s="165"/>
      <c r="L10" s="165"/>
      <c r="M10" s="166"/>
      <c r="N10" s="166"/>
      <c r="O10" s="595"/>
      <c r="P10" s="595"/>
      <c r="Q10" s="595"/>
      <c r="R10" s="595"/>
      <c r="S10" s="166"/>
      <c r="T10" s="166"/>
      <c r="U10" s="166"/>
      <c r="V10" s="166"/>
      <c r="W10" s="166"/>
      <c r="X10" s="166"/>
      <c r="Y10" s="166"/>
      <c r="Z10" s="596"/>
      <c r="AA10" s="13"/>
      <c r="AB10" s="166"/>
      <c r="AC10" s="166"/>
      <c r="AN10" s="581"/>
      <c r="AO10" s="581"/>
      <c r="AP10" s="597"/>
      <c r="AR10" s="7"/>
      <c r="AS10" s="7"/>
    </row>
    <row r="11" ht="15.75" customHeight="1">
      <c r="A11" s="6"/>
      <c r="B11" s="590"/>
      <c r="C11" s="591"/>
      <c r="D11" s="592"/>
      <c r="E11" s="166"/>
      <c r="F11" s="166"/>
      <c r="G11" s="13"/>
      <c r="H11" s="593"/>
      <c r="I11" s="594"/>
      <c r="J11" s="165"/>
      <c r="K11" s="165"/>
      <c r="L11" s="165"/>
      <c r="M11" s="166"/>
      <c r="N11" s="166"/>
      <c r="O11" s="595"/>
      <c r="P11" s="595"/>
      <c r="Q11" s="595"/>
      <c r="R11" s="595"/>
      <c r="S11" s="166"/>
      <c r="T11" s="166"/>
      <c r="U11" s="166"/>
      <c r="V11" s="166"/>
      <c r="W11" s="166"/>
      <c r="X11" s="166"/>
      <c r="Y11" s="166"/>
      <c r="Z11" s="596"/>
      <c r="AA11" s="13"/>
      <c r="AB11" s="166"/>
      <c r="AC11" s="166"/>
      <c r="AN11" s="581"/>
      <c r="AO11" s="581"/>
      <c r="AP11" s="597"/>
      <c r="AR11" s="7"/>
      <c r="AS11" s="7"/>
    </row>
    <row r="12" ht="15.75" customHeight="1">
      <c r="A12" s="6"/>
      <c r="B12" s="590"/>
      <c r="C12" s="591"/>
      <c r="D12" s="592"/>
      <c r="E12" s="166"/>
      <c r="F12" s="166"/>
      <c r="G12" s="13"/>
      <c r="H12" s="593"/>
      <c r="I12" s="594"/>
      <c r="J12" s="165"/>
      <c r="K12" s="165"/>
      <c r="L12" s="165"/>
      <c r="M12" s="166"/>
      <c r="N12" s="166"/>
      <c r="O12" s="595"/>
      <c r="P12" s="595"/>
      <c r="Q12" s="595"/>
      <c r="R12" s="595"/>
      <c r="S12" s="166"/>
      <c r="T12" s="166"/>
      <c r="U12" s="166"/>
      <c r="V12" s="166"/>
      <c r="W12" s="166"/>
      <c r="X12" s="166"/>
      <c r="Y12" s="166"/>
      <c r="Z12" s="596"/>
      <c r="AA12" s="13"/>
      <c r="AB12" s="166"/>
      <c r="AC12" s="166"/>
      <c r="AN12" s="581"/>
      <c r="AO12" s="581"/>
      <c r="AP12" s="597"/>
      <c r="AR12" s="7"/>
      <c r="AS12" s="7"/>
    </row>
    <row r="13" ht="15.75" customHeight="1">
      <c r="A13" s="6"/>
      <c r="B13" s="590"/>
      <c r="C13" s="591"/>
      <c r="D13" s="592"/>
      <c r="E13" s="166"/>
      <c r="F13" s="166"/>
      <c r="G13" s="13"/>
      <c r="H13" s="593"/>
      <c r="I13" s="594" t="s">
        <v>7655</v>
      </c>
      <c r="J13" s="165"/>
      <c r="K13" s="165"/>
      <c r="L13" s="165"/>
      <c r="M13" s="166"/>
      <c r="N13" s="166"/>
      <c r="O13" s="595"/>
      <c r="P13" s="595"/>
      <c r="Q13" s="595"/>
      <c r="R13" s="595"/>
      <c r="S13" s="166"/>
      <c r="T13" s="166"/>
      <c r="U13" s="166"/>
      <c r="V13" s="166"/>
      <c r="W13" s="166"/>
      <c r="X13" s="166"/>
      <c r="Y13" s="166"/>
      <c r="Z13" s="596"/>
      <c r="AA13" s="13"/>
      <c r="AB13" s="166"/>
      <c r="AC13" s="166"/>
      <c r="AN13" s="581"/>
      <c r="AO13" s="581"/>
      <c r="AP13" s="597"/>
      <c r="AR13" s="7"/>
      <c r="AS13" s="7"/>
    </row>
    <row r="14" ht="15.75" customHeight="1">
      <c r="A14" s="6"/>
      <c r="B14" s="590"/>
      <c r="C14" s="591"/>
      <c r="D14" s="592"/>
      <c r="E14" s="166"/>
      <c r="F14" s="166"/>
      <c r="G14" s="13"/>
      <c r="H14" s="593"/>
      <c r="I14" s="594"/>
      <c r="J14" s="165"/>
      <c r="K14" s="165"/>
      <c r="L14" s="165"/>
      <c r="M14" s="166"/>
      <c r="N14" s="166"/>
      <c r="O14" s="595"/>
      <c r="P14" s="595"/>
      <c r="Q14" s="595"/>
      <c r="R14" s="595"/>
      <c r="S14" s="166"/>
      <c r="T14" s="166"/>
      <c r="U14" s="166"/>
      <c r="V14" s="166"/>
      <c r="W14" s="166"/>
      <c r="X14" s="166"/>
      <c r="Y14" s="166"/>
      <c r="Z14" s="596"/>
      <c r="AA14" s="13"/>
      <c r="AB14" s="166"/>
      <c r="AC14" s="166"/>
      <c r="AN14" s="581"/>
      <c r="AO14" s="581"/>
      <c r="AP14" s="597"/>
      <c r="AR14" s="7"/>
      <c r="AS14" s="7"/>
    </row>
    <row r="15" ht="15.75" customHeight="1">
      <c r="A15" s="6"/>
      <c r="B15" s="590"/>
      <c r="C15" s="591"/>
      <c r="D15" s="592"/>
      <c r="E15" s="166"/>
      <c r="F15" s="166"/>
      <c r="G15" s="13"/>
      <c r="H15" s="593"/>
      <c r="I15" s="594"/>
      <c r="J15" s="165"/>
      <c r="K15" s="165"/>
      <c r="L15" s="165"/>
      <c r="M15" s="166"/>
      <c r="N15" s="166"/>
      <c r="O15" s="595"/>
      <c r="P15" s="595"/>
      <c r="Q15" s="595"/>
      <c r="R15" s="595"/>
      <c r="S15" s="166"/>
      <c r="T15" s="166"/>
      <c r="U15" s="166"/>
      <c r="V15" s="166"/>
      <c r="W15" s="166"/>
      <c r="X15" s="166"/>
      <c r="Y15" s="166"/>
      <c r="Z15" s="596"/>
      <c r="AA15" s="13"/>
      <c r="AB15" s="166"/>
      <c r="AC15" s="166"/>
      <c r="AN15" s="581"/>
      <c r="AO15" s="581"/>
      <c r="AP15" s="597"/>
      <c r="AR15" s="7"/>
      <c r="AS15" s="7"/>
    </row>
    <row r="16" ht="15.75" customHeight="1">
      <c r="A16" s="6"/>
      <c r="B16" s="590"/>
      <c r="C16" s="591"/>
      <c r="D16" s="592"/>
      <c r="E16" s="166"/>
      <c r="F16" s="166"/>
      <c r="G16" s="13"/>
      <c r="H16" s="593"/>
      <c r="I16" s="594"/>
      <c r="J16" s="165"/>
      <c r="K16" s="165"/>
      <c r="L16" s="165"/>
      <c r="M16" s="166"/>
      <c r="N16" s="166"/>
      <c r="O16" s="595"/>
      <c r="P16" s="595"/>
      <c r="Q16" s="595"/>
      <c r="R16" s="595"/>
      <c r="S16" s="166"/>
      <c r="T16" s="166"/>
      <c r="U16" s="166"/>
      <c r="V16" s="166"/>
      <c r="W16" s="166"/>
      <c r="X16" s="166"/>
      <c r="Y16" s="166"/>
      <c r="Z16" s="596"/>
      <c r="AA16" s="13"/>
      <c r="AB16" s="166"/>
      <c r="AC16" s="166"/>
      <c r="AN16" s="581"/>
      <c r="AO16" s="581"/>
      <c r="AP16" s="597"/>
      <c r="AR16" s="7"/>
      <c r="AS16" s="7"/>
    </row>
    <row r="17" ht="15.75" customHeight="1">
      <c r="A17" s="6"/>
      <c r="B17" s="590"/>
      <c r="C17" s="591"/>
      <c r="D17" s="592"/>
      <c r="E17" s="166"/>
      <c r="F17" s="166"/>
      <c r="G17" s="13"/>
      <c r="H17" s="593"/>
      <c r="I17" s="594"/>
      <c r="J17" s="165"/>
      <c r="K17" s="165"/>
      <c r="L17" s="165"/>
      <c r="M17" s="166"/>
      <c r="N17" s="166"/>
      <c r="O17" s="595"/>
      <c r="P17" s="595"/>
      <c r="Q17" s="595"/>
      <c r="R17" s="595"/>
      <c r="S17" s="166"/>
      <c r="T17" s="166"/>
      <c r="U17" s="166"/>
      <c r="V17" s="166"/>
      <c r="W17" s="166"/>
      <c r="X17" s="166"/>
      <c r="Y17" s="166"/>
      <c r="Z17" s="596"/>
      <c r="AA17" s="13"/>
      <c r="AB17" s="166"/>
      <c r="AC17" s="166"/>
      <c r="AN17" s="581"/>
      <c r="AO17" s="581"/>
      <c r="AP17" s="597"/>
      <c r="AR17" s="7"/>
      <c r="AS17" s="7"/>
    </row>
    <row r="18" ht="15.75" customHeight="1">
      <c r="A18" s="6"/>
      <c r="B18" s="590"/>
      <c r="C18" s="591"/>
      <c r="D18" s="592"/>
      <c r="E18" s="166"/>
      <c r="F18" s="166"/>
      <c r="G18" s="13"/>
      <c r="H18" s="593"/>
      <c r="I18" s="594"/>
      <c r="J18" s="165"/>
      <c r="K18" s="165"/>
      <c r="L18" s="165"/>
      <c r="M18" s="166"/>
      <c r="N18" s="166"/>
      <c r="O18" s="595"/>
      <c r="P18" s="595"/>
      <c r="Q18" s="595"/>
      <c r="R18" s="595"/>
      <c r="S18" s="166"/>
      <c r="T18" s="166"/>
      <c r="U18" s="166"/>
      <c r="V18" s="166"/>
      <c r="W18" s="166"/>
      <c r="X18" s="166"/>
      <c r="Y18" s="166"/>
      <c r="Z18" s="596"/>
      <c r="AA18" s="13"/>
      <c r="AB18" s="166"/>
      <c r="AC18" s="166"/>
      <c r="AN18" s="581"/>
      <c r="AO18" s="581"/>
      <c r="AP18" s="597"/>
      <c r="AR18" s="7"/>
      <c r="AS18" s="7"/>
    </row>
    <row r="19" ht="15.75" customHeight="1">
      <c r="A19" s="6"/>
      <c r="B19" s="590"/>
      <c r="C19" s="591"/>
      <c r="D19" s="592"/>
      <c r="E19" s="166"/>
      <c r="F19" s="166"/>
      <c r="G19" s="13"/>
      <c r="H19" s="593"/>
      <c r="I19" s="594"/>
      <c r="J19" s="165"/>
      <c r="K19" s="165"/>
      <c r="L19" s="165"/>
      <c r="M19" s="166"/>
      <c r="N19" s="166"/>
      <c r="O19" s="595"/>
      <c r="P19" s="595"/>
      <c r="Q19" s="595"/>
      <c r="R19" s="595"/>
      <c r="S19" s="166"/>
      <c r="T19" s="166"/>
      <c r="U19" s="166"/>
      <c r="V19" s="166"/>
      <c r="W19" s="166"/>
      <c r="X19" s="166"/>
      <c r="Y19" s="166"/>
      <c r="Z19" s="596"/>
      <c r="AA19" s="13"/>
      <c r="AB19" s="166"/>
      <c r="AC19" s="166"/>
      <c r="AN19" s="581"/>
      <c r="AO19" s="581"/>
      <c r="AP19" s="597"/>
      <c r="AR19" s="7"/>
      <c r="AS19" s="7"/>
    </row>
    <row r="20" ht="15.75" customHeight="1">
      <c r="A20" s="6"/>
      <c r="B20" s="590"/>
      <c r="C20" s="591"/>
      <c r="D20" s="592"/>
      <c r="E20" s="166"/>
      <c r="F20" s="166"/>
      <c r="G20" s="13"/>
      <c r="H20" s="593"/>
      <c r="I20" s="594"/>
      <c r="J20" s="165"/>
      <c r="K20" s="165"/>
      <c r="L20" s="165"/>
      <c r="M20" s="166"/>
      <c r="N20" s="166"/>
      <c r="O20" s="595"/>
      <c r="P20" s="595"/>
      <c r="Q20" s="595"/>
      <c r="R20" s="595"/>
      <c r="S20" s="166"/>
      <c r="T20" s="166"/>
      <c r="U20" s="166"/>
      <c r="V20" s="166"/>
      <c r="W20" s="166"/>
      <c r="X20" s="166"/>
      <c r="Y20" s="166"/>
      <c r="Z20" s="596"/>
      <c r="AA20" s="13"/>
      <c r="AB20" s="166"/>
      <c r="AC20" s="166"/>
      <c r="AN20" s="581"/>
      <c r="AO20" s="581"/>
      <c r="AP20" s="597"/>
      <c r="AR20" s="7"/>
      <c r="AS20" s="7"/>
    </row>
    <row r="21" ht="15.75" customHeight="1">
      <c r="A21" s="6"/>
      <c r="B21" s="590"/>
      <c r="C21" s="591"/>
      <c r="D21" s="592"/>
      <c r="E21" s="166"/>
      <c r="F21" s="166"/>
      <c r="G21" s="13"/>
      <c r="H21" s="593"/>
      <c r="I21" s="594"/>
      <c r="J21" s="165"/>
      <c r="K21" s="165"/>
      <c r="L21" s="165"/>
      <c r="M21" s="166"/>
      <c r="N21" s="166"/>
      <c r="O21" s="595"/>
      <c r="P21" s="595"/>
      <c r="Q21" s="595"/>
      <c r="R21" s="595"/>
      <c r="S21" s="166"/>
      <c r="T21" s="166"/>
      <c r="U21" s="166"/>
      <c r="V21" s="166"/>
      <c r="W21" s="166"/>
      <c r="X21" s="166"/>
      <c r="Y21" s="166"/>
      <c r="Z21" s="596"/>
      <c r="AA21" s="13"/>
      <c r="AB21" s="166"/>
      <c r="AC21" s="166"/>
      <c r="AN21" s="581"/>
      <c r="AO21" s="581"/>
      <c r="AP21" s="597"/>
      <c r="AR21" s="7"/>
      <c r="AS21" s="7"/>
    </row>
    <row r="22" ht="15.75" customHeight="1">
      <c r="A22" s="6"/>
      <c r="B22" s="590"/>
      <c r="C22" s="591"/>
      <c r="D22" s="592"/>
      <c r="E22" s="166"/>
      <c r="F22" s="166"/>
      <c r="G22" s="13"/>
      <c r="H22" s="593"/>
      <c r="I22" s="594"/>
      <c r="J22" s="165"/>
      <c r="K22" s="165"/>
      <c r="L22" s="165"/>
      <c r="M22" s="166"/>
      <c r="N22" s="166"/>
      <c r="O22" s="595"/>
      <c r="P22" s="595"/>
      <c r="Q22" s="595"/>
      <c r="R22" s="595"/>
      <c r="S22" s="166"/>
      <c r="T22" s="166"/>
      <c r="U22" s="166"/>
      <c r="V22" s="166"/>
      <c r="W22" s="166"/>
      <c r="X22" s="166"/>
      <c r="Y22" s="166"/>
      <c r="Z22" s="596"/>
      <c r="AA22" s="13"/>
      <c r="AB22" s="166"/>
      <c r="AC22" s="166"/>
      <c r="AN22" s="581"/>
      <c r="AO22" s="581"/>
      <c r="AP22" s="597"/>
      <c r="AR22" s="7"/>
      <c r="AS22" s="7"/>
    </row>
    <row r="23" ht="15.75" customHeight="1">
      <c r="A23" s="6"/>
      <c r="B23" s="590"/>
      <c r="C23" s="591"/>
      <c r="D23" s="592"/>
      <c r="E23" s="166"/>
      <c r="F23" s="166"/>
      <c r="G23" s="13"/>
      <c r="H23" s="593"/>
      <c r="I23" s="594"/>
      <c r="J23" s="165"/>
      <c r="K23" s="165"/>
      <c r="L23" s="165"/>
      <c r="M23" s="166"/>
      <c r="N23" s="166"/>
      <c r="O23" s="595"/>
      <c r="P23" s="595"/>
      <c r="Q23" s="595"/>
      <c r="R23" s="595"/>
      <c r="S23" s="166"/>
      <c r="T23" s="166"/>
      <c r="U23" s="166"/>
      <c r="V23" s="166"/>
      <c r="W23" s="166"/>
      <c r="X23" s="166"/>
      <c r="Y23" s="166"/>
      <c r="Z23" s="596"/>
      <c r="AA23" s="13"/>
      <c r="AB23" s="166"/>
      <c r="AC23" s="166"/>
      <c r="AN23" s="581"/>
      <c r="AO23" s="581"/>
      <c r="AP23" s="597"/>
      <c r="AR23" s="7"/>
      <c r="AS23" s="7"/>
    </row>
    <row r="24" ht="15.75" customHeight="1">
      <c r="A24" s="6"/>
      <c r="B24" s="590"/>
      <c r="C24" s="591"/>
      <c r="D24" s="592"/>
      <c r="E24" s="166"/>
      <c r="F24" s="166"/>
      <c r="G24" s="13"/>
      <c r="H24" s="593"/>
      <c r="I24" s="594"/>
      <c r="J24" s="165"/>
      <c r="K24" s="165"/>
      <c r="L24" s="165"/>
      <c r="M24" s="166"/>
      <c r="N24" s="166"/>
      <c r="O24" s="595"/>
      <c r="P24" s="595"/>
      <c r="Q24" s="595"/>
      <c r="R24" s="595"/>
      <c r="S24" s="166"/>
      <c r="T24" s="166"/>
      <c r="U24" s="166"/>
      <c r="V24" s="166"/>
      <c r="W24" s="166"/>
      <c r="X24" s="166"/>
      <c r="Y24" s="166"/>
      <c r="Z24" s="596"/>
      <c r="AA24" s="13"/>
      <c r="AB24" s="166"/>
      <c r="AC24" s="166"/>
      <c r="AN24" s="581"/>
      <c r="AO24" s="581"/>
      <c r="AP24" s="597"/>
      <c r="AR24" s="7"/>
      <c r="AS24" s="7"/>
    </row>
    <row r="25" ht="15.75" customHeight="1">
      <c r="A25" s="6"/>
      <c r="B25" s="590"/>
      <c r="C25" s="591"/>
      <c r="D25" s="592"/>
      <c r="E25" s="166"/>
      <c r="F25" s="166"/>
      <c r="G25" s="13"/>
      <c r="H25" s="593"/>
      <c r="I25" s="594"/>
      <c r="J25" s="165"/>
      <c r="K25" s="165"/>
      <c r="L25" s="165"/>
      <c r="M25" s="166"/>
      <c r="N25" s="166"/>
      <c r="O25" s="595"/>
      <c r="P25" s="595"/>
      <c r="Q25" s="595"/>
      <c r="R25" s="595"/>
      <c r="S25" s="166"/>
      <c r="T25" s="166"/>
      <c r="U25" s="166"/>
      <c r="V25" s="166"/>
      <c r="W25" s="166"/>
      <c r="X25" s="166"/>
      <c r="Y25" s="166"/>
      <c r="Z25" s="596"/>
      <c r="AA25" s="13"/>
      <c r="AB25" s="166"/>
      <c r="AC25" s="166"/>
      <c r="AN25" s="581"/>
      <c r="AO25" s="581"/>
      <c r="AP25" s="597"/>
      <c r="AR25" s="7"/>
      <c r="AS25" s="7"/>
    </row>
    <row r="26" ht="15.75" customHeight="1">
      <c r="A26" s="6"/>
      <c r="B26" s="590"/>
      <c r="C26" s="591"/>
      <c r="D26" s="592"/>
      <c r="E26" s="166"/>
      <c r="F26" s="166"/>
      <c r="G26" s="13"/>
      <c r="H26" s="593"/>
      <c r="I26" s="594"/>
      <c r="J26" s="165"/>
      <c r="K26" s="165"/>
      <c r="L26" s="165"/>
      <c r="M26" s="166"/>
      <c r="N26" s="166"/>
      <c r="O26" s="595"/>
      <c r="P26" s="595"/>
      <c r="Q26" s="595"/>
      <c r="R26" s="595"/>
      <c r="S26" s="166"/>
      <c r="T26" s="166"/>
      <c r="U26" s="166"/>
      <c r="V26" s="166"/>
      <c r="W26" s="166"/>
      <c r="X26" s="166"/>
      <c r="Y26" s="166"/>
      <c r="Z26" s="596"/>
      <c r="AA26" s="13"/>
      <c r="AB26" s="166"/>
      <c r="AC26" s="166"/>
      <c r="AN26" s="581"/>
      <c r="AO26" s="581"/>
      <c r="AP26" s="597"/>
      <c r="AR26" s="7"/>
      <c r="AS26" s="7"/>
    </row>
    <row r="27" ht="15.75" customHeight="1">
      <c r="A27" s="6"/>
      <c r="B27" s="590"/>
      <c r="C27" s="591"/>
      <c r="D27" s="592"/>
      <c r="E27" s="166"/>
      <c r="F27" s="166"/>
      <c r="G27" s="13"/>
      <c r="H27" s="593"/>
      <c r="I27" s="594"/>
      <c r="J27" s="165"/>
      <c r="K27" s="165"/>
      <c r="L27" s="165"/>
      <c r="M27" s="166"/>
      <c r="N27" s="166"/>
      <c r="O27" s="595"/>
      <c r="P27" s="595"/>
      <c r="Q27" s="595"/>
      <c r="R27" s="595"/>
      <c r="S27" s="166"/>
      <c r="T27" s="166"/>
      <c r="U27" s="166"/>
      <c r="V27" s="166"/>
      <c r="W27" s="166"/>
      <c r="X27" s="166"/>
      <c r="Y27" s="166"/>
      <c r="Z27" s="596"/>
      <c r="AA27" s="13"/>
      <c r="AB27" s="166"/>
      <c r="AC27" s="166"/>
      <c r="AN27" s="581"/>
      <c r="AO27" s="581"/>
      <c r="AP27" s="597"/>
      <c r="AR27" s="7"/>
      <c r="AS27" s="7"/>
    </row>
    <row r="28" ht="15.75" customHeight="1">
      <c r="A28" s="6"/>
      <c r="B28" s="590"/>
      <c r="C28" s="591"/>
      <c r="D28" s="592"/>
      <c r="E28" s="166"/>
      <c r="F28" s="166"/>
      <c r="G28" s="13"/>
      <c r="H28" s="593"/>
      <c r="I28" s="594"/>
      <c r="J28" s="165"/>
      <c r="K28" s="165"/>
      <c r="L28" s="165"/>
      <c r="M28" s="166"/>
      <c r="N28" s="166"/>
      <c r="O28" s="595"/>
      <c r="P28" s="595"/>
      <c r="Q28" s="595"/>
      <c r="R28" s="595"/>
      <c r="S28" s="166"/>
      <c r="T28" s="166"/>
      <c r="U28" s="166"/>
      <c r="V28" s="166"/>
      <c r="W28" s="166"/>
      <c r="X28" s="166"/>
      <c r="Y28" s="166"/>
      <c r="Z28" s="596"/>
      <c r="AA28" s="13"/>
      <c r="AB28" s="166"/>
      <c r="AC28" s="166"/>
      <c r="AN28" s="581"/>
      <c r="AO28" s="581"/>
      <c r="AP28" s="597"/>
      <c r="AR28" s="7"/>
      <c r="AS28" s="7"/>
    </row>
    <row r="29" ht="15.75" customHeight="1">
      <c r="A29" s="6"/>
      <c r="B29" s="590"/>
      <c r="C29" s="591"/>
      <c r="D29" s="592"/>
      <c r="E29" s="166"/>
      <c r="F29" s="166"/>
      <c r="G29" s="13"/>
      <c r="H29" s="593"/>
      <c r="I29" s="594"/>
      <c r="J29" s="165"/>
      <c r="K29" s="165"/>
      <c r="L29" s="165"/>
      <c r="M29" s="166"/>
      <c r="N29" s="166"/>
      <c r="O29" s="595"/>
      <c r="P29" s="595"/>
      <c r="Q29" s="595"/>
      <c r="R29" s="595"/>
      <c r="S29" s="166"/>
      <c r="T29" s="166"/>
      <c r="U29" s="166"/>
      <c r="V29" s="166"/>
      <c r="W29" s="166"/>
      <c r="X29" s="166"/>
      <c r="Y29" s="166"/>
      <c r="Z29" s="596"/>
      <c r="AA29" s="13"/>
      <c r="AB29" s="166"/>
      <c r="AC29" s="166"/>
      <c r="AN29" s="581"/>
      <c r="AO29" s="581"/>
      <c r="AP29" s="597"/>
      <c r="AR29" s="7"/>
      <c r="AS29" s="7"/>
    </row>
    <row r="30" ht="15.75" customHeight="1">
      <c r="A30" s="6"/>
      <c r="B30" s="590"/>
      <c r="C30" s="591"/>
      <c r="D30" s="592"/>
      <c r="E30" s="166"/>
      <c r="F30" s="166"/>
      <c r="G30" s="13"/>
      <c r="H30" s="593"/>
      <c r="I30" s="594"/>
      <c r="J30" s="165"/>
      <c r="K30" s="165"/>
      <c r="L30" s="165"/>
      <c r="M30" s="166"/>
      <c r="N30" s="166"/>
      <c r="O30" s="595"/>
      <c r="P30" s="595"/>
      <c r="Q30" s="595"/>
      <c r="R30" s="595"/>
      <c r="S30" s="166"/>
      <c r="T30" s="166"/>
      <c r="U30" s="166"/>
      <c r="V30" s="166"/>
      <c r="W30" s="166"/>
      <c r="X30" s="166"/>
      <c r="Y30" s="166"/>
      <c r="Z30" s="596"/>
      <c r="AA30" s="13"/>
      <c r="AB30" s="166"/>
      <c r="AC30" s="166"/>
      <c r="AN30" s="581"/>
      <c r="AO30" s="581"/>
      <c r="AP30" s="597"/>
      <c r="AR30" s="7"/>
      <c r="AS30" s="7"/>
    </row>
    <row r="31" ht="15.75" customHeight="1">
      <c r="A31" s="6"/>
      <c r="B31" s="590"/>
      <c r="C31" s="591"/>
      <c r="D31" s="592"/>
      <c r="E31" s="166"/>
      <c r="F31" s="166"/>
      <c r="G31" s="13"/>
      <c r="H31" s="593"/>
      <c r="I31" s="594"/>
      <c r="J31" s="165"/>
      <c r="K31" s="165"/>
      <c r="L31" s="165"/>
      <c r="M31" s="166"/>
      <c r="N31" s="166"/>
      <c r="O31" s="595"/>
      <c r="P31" s="595"/>
      <c r="Q31" s="595"/>
      <c r="R31" s="595"/>
      <c r="S31" s="166"/>
      <c r="T31" s="166"/>
      <c r="U31" s="166"/>
      <c r="V31" s="166"/>
      <c r="W31" s="166"/>
      <c r="X31" s="166"/>
      <c r="Y31" s="166"/>
      <c r="Z31" s="596"/>
      <c r="AA31" s="13"/>
      <c r="AB31" s="166"/>
      <c r="AC31" s="166"/>
      <c r="AN31" s="581"/>
      <c r="AO31" s="581"/>
      <c r="AP31" s="597"/>
      <c r="AR31" s="7"/>
      <c r="AS31" s="7"/>
    </row>
    <row r="32" ht="15.75" customHeight="1">
      <c r="A32" s="6"/>
      <c r="B32" s="590"/>
      <c r="C32" s="591"/>
      <c r="D32" s="592"/>
      <c r="E32" s="166"/>
      <c r="F32" s="166"/>
      <c r="G32" s="13"/>
      <c r="H32" s="593"/>
      <c r="I32" s="594"/>
      <c r="J32" s="165"/>
      <c r="K32" s="165"/>
      <c r="L32" s="165"/>
      <c r="M32" s="166"/>
      <c r="N32" s="166"/>
      <c r="O32" s="595"/>
      <c r="P32" s="595"/>
      <c r="Q32" s="595"/>
      <c r="R32" s="595"/>
      <c r="S32" s="166"/>
      <c r="T32" s="166"/>
      <c r="U32" s="166"/>
      <c r="V32" s="166"/>
      <c r="W32" s="166"/>
      <c r="X32" s="166"/>
      <c r="Y32" s="166"/>
      <c r="Z32" s="596"/>
      <c r="AA32" s="13"/>
      <c r="AB32" s="166"/>
      <c r="AC32" s="166"/>
      <c r="AN32" s="581"/>
      <c r="AO32" s="581"/>
      <c r="AP32" s="597"/>
      <c r="AR32" s="7"/>
      <c r="AS32" s="7"/>
    </row>
    <row r="33" ht="15.75" customHeight="1">
      <c r="A33" s="6"/>
      <c r="B33" s="590"/>
      <c r="C33" s="591"/>
      <c r="D33" s="592"/>
      <c r="E33" s="166"/>
      <c r="F33" s="166"/>
      <c r="G33" s="13"/>
      <c r="H33" s="593"/>
      <c r="I33" s="594"/>
      <c r="J33" s="165"/>
      <c r="K33" s="165"/>
      <c r="L33" s="165"/>
      <c r="M33" s="166"/>
      <c r="N33" s="166"/>
      <c r="O33" s="595"/>
      <c r="P33" s="595"/>
      <c r="Q33" s="595"/>
      <c r="R33" s="595"/>
      <c r="S33" s="166"/>
      <c r="T33" s="166"/>
      <c r="U33" s="166"/>
      <c r="V33" s="166"/>
      <c r="W33" s="166"/>
      <c r="X33" s="166"/>
      <c r="Y33" s="166"/>
      <c r="Z33" s="596"/>
      <c r="AA33" s="13"/>
      <c r="AB33" s="166"/>
      <c r="AC33" s="166"/>
      <c r="AN33" s="581"/>
      <c r="AO33" s="581"/>
      <c r="AP33" s="597"/>
      <c r="AR33" s="7"/>
      <c r="AS33" s="7"/>
    </row>
    <row r="34" ht="15.75" customHeight="1">
      <c r="A34" s="6"/>
      <c r="B34" s="590"/>
      <c r="C34" s="591"/>
      <c r="D34" s="592"/>
      <c r="E34" s="166"/>
      <c r="F34" s="166"/>
      <c r="G34" s="13"/>
      <c r="H34" s="593"/>
      <c r="I34" s="594"/>
      <c r="J34" s="165"/>
      <c r="K34" s="165"/>
      <c r="L34" s="165"/>
      <c r="M34" s="166"/>
      <c r="N34" s="166"/>
      <c r="O34" s="595"/>
      <c r="P34" s="595"/>
      <c r="Q34" s="595"/>
      <c r="R34" s="595"/>
      <c r="S34" s="166"/>
      <c r="T34" s="166"/>
      <c r="U34" s="166"/>
      <c r="V34" s="166"/>
      <c r="W34" s="166"/>
      <c r="X34" s="166"/>
      <c r="Y34" s="166"/>
      <c r="Z34" s="596"/>
      <c r="AA34" s="13"/>
      <c r="AB34" s="166"/>
      <c r="AC34" s="166"/>
      <c r="AN34" s="581"/>
      <c r="AO34" s="581"/>
      <c r="AP34" s="597"/>
      <c r="AR34" s="7"/>
      <c r="AS34" s="7"/>
    </row>
    <row r="35" ht="15.75" customHeight="1">
      <c r="A35" s="6"/>
      <c r="B35" s="590"/>
      <c r="C35" s="591"/>
      <c r="D35" s="592"/>
      <c r="E35" s="166"/>
      <c r="F35" s="166"/>
      <c r="G35" s="13"/>
      <c r="H35" s="593"/>
      <c r="I35" s="594"/>
      <c r="J35" s="165"/>
      <c r="K35" s="165"/>
      <c r="L35" s="165"/>
      <c r="M35" s="166"/>
      <c r="N35" s="166"/>
      <c r="O35" s="595"/>
      <c r="P35" s="595"/>
      <c r="Q35" s="595"/>
      <c r="R35" s="595"/>
      <c r="S35" s="166"/>
      <c r="T35" s="166"/>
      <c r="U35" s="166"/>
      <c r="V35" s="166"/>
      <c r="W35" s="166"/>
      <c r="X35" s="166"/>
      <c r="Y35" s="166"/>
      <c r="Z35" s="596"/>
      <c r="AA35" s="13"/>
      <c r="AB35" s="166"/>
      <c r="AC35" s="166"/>
      <c r="AN35" s="581"/>
      <c r="AO35" s="581"/>
      <c r="AP35" s="597"/>
      <c r="AR35" s="7"/>
      <c r="AS35" s="7"/>
    </row>
    <row r="36" ht="15.75" customHeight="1">
      <c r="A36" s="6"/>
      <c r="B36" s="590"/>
      <c r="C36" s="591"/>
      <c r="D36" s="592"/>
      <c r="E36" s="166"/>
      <c r="F36" s="166"/>
      <c r="G36" s="13"/>
      <c r="H36" s="593"/>
      <c r="I36" s="594"/>
      <c r="J36" s="165"/>
      <c r="K36" s="165"/>
      <c r="L36" s="165"/>
      <c r="M36" s="166"/>
      <c r="N36" s="166"/>
      <c r="O36" s="595"/>
      <c r="P36" s="595"/>
      <c r="Q36" s="595"/>
      <c r="R36" s="595"/>
      <c r="S36" s="166"/>
      <c r="T36" s="166"/>
      <c r="U36" s="166"/>
      <c r="V36" s="166"/>
      <c r="W36" s="166"/>
      <c r="X36" s="166"/>
      <c r="Y36" s="166"/>
      <c r="Z36" s="596"/>
      <c r="AA36" s="13"/>
      <c r="AB36" s="166"/>
      <c r="AC36" s="166"/>
      <c r="AN36" s="581"/>
      <c r="AO36" s="581"/>
      <c r="AP36" s="597"/>
      <c r="AR36" s="7"/>
      <c r="AS36" s="7"/>
    </row>
    <row r="37" ht="15.75" customHeight="1">
      <c r="A37" s="6"/>
      <c r="B37" s="590"/>
      <c r="C37" s="591"/>
      <c r="D37" s="592"/>
      <c r="E37" s="166"/>
      <c r="F37" s="166"/>
      <c r="G37" s="13"/>
      <c r="H37" s="593"/>
      <c r="I37" s="594"/>
      <c r="J37" s="165"/>
      <c r="K37" s="165"/>
      <c r="L37" s="165"/>
      <c r="M37" s="166"/>
      <c r="N37" s="166"/>
      <c r="O37" s="595"/>
      <c r="P37" s="595"/>
      <c r="Q37" s="595"/>
      <c r="R37" s="595"/>
      <c r="S37" s="166"/>
      <c r="T37" s="166"/>
      <c r="U37" s="166"/>
      <c r="V37" s="166"/>
      <c r="W37" s="166"/>
      <c r="X37" s="166"/>
      <c r="Y37" s="166"/>
      <c r="Z37" s="596"/>
      <c r="AA37" s="13"/>
      <c r="AB37" s="166"/>
      <c r="AC37" s="166"/>
      <c r="AN37" s="581"/>
      <c r="AO37" s="581"/>
      <c r="AP37" s="597"/>
      <c r="AR37" s="7"/>
      <c r="AS37" s="7"/>
    </row>
    <row r="38" ht="15.75" customHeight="1">
      <c r="A38" s="6"/>
      <c r="B38" s="7"/>
      <c r="C38" s="591"/>
      <c r="D38" s="592"/>
      <c r="E38" s="166"/>
      <c r="F38" s="166"/>
      <c r="G38" s="13"/>
      <c r="H38" s="593"/>
      <c r="I38" s="594"/>
      <c r="J38" s="165"/>
      <c r="K38" s="165"/>
      <c r="L38" s="165"/>
      <c r="M38" s="166"/>
      <c r="N38" s="166"/>
      <c r="O38" s="595"/>
      <c r="P38" s="595"/>
      <c r="Q38" s="595"/>
      <c r="R38" s="595"/>
      <c r="S38" s="166"/>
      <c r="T38" s="166"/>
      <c r="U38" s="166"/>
      <c r="V38" s="166"/>
      <c r="W38" s="166"/>
      <c r="X38" s="166"/>
      <c r="Y38" s="166"/>
      <c r="Z38" s="596"/>
      <c r="AA38" s="13"/>
      <c r="AB38" s="166"/>
      <c r="AC38" s="166"/>
      <c r="AN38" s="581"/>
      <c r="AO38" s="581"/>
      <c r="AP38" s="597"/>
      <c r="AR38" s="7"/>
      <c r="AS38" s="7"/>
    </row>
    <row r="39" ht="15.75" customHeight="1">
      <c r="A39" s="6"/>
      <c r="B39" s="7"/>
      <c r="C39" s="591"/>
      <c r="D39" s="592"/>
      <c r="E39" s="166"/>
      <c r="F39" s="166"/>
      <c r="G39" s="13"/>
      <c r="H39" s="593"/>
      <c r="I39" s="594"/>
      <c r="J39" s="165"/>
      <c r="K39" s="165"/>
      <c r="L39" s="165"/>
      <c r="M39" s="166"/>
      <c r="N39" s="166"/>
      <c r="O39" s="595"/>
      <c r="P39" s="595"/>
      <c r="Q39" s="595"/>
      <c r="R39" s="595"/>
      <c r="S39" s="166"/>
      <c r="T39" s="166"/>
      <c r="U39" s="166"/>
      <c r="V39" s="166"/>
      <c r="W39" s="166"/>
      <c r="X39" s="166"/>
      <c r="Y39" s="166"/>
      <c r="Z39" s="596"/>
      <c r="AA39" s="13"/>
      <c r="AB39" s="166"/>
      <c r="AC39" s="166"/>
      <c r="AN39" s="581"/>
      <c r="AO39" s="581"/>
      <c r="AP39" s="597"/>
      <c r="AR39" s="7"/>
      <c r="AS39" s="7"/>
    </row>
    <row r="40" ht="15.75" customHeight="1">
      <c r="A40" s="6"/>
      <c r="B40" s="7"/>
      <c r="C40" s="591"/>
      <c r="D40" s="592"/>
      <c r="E40" s="166"/>
      <c r="F40" s="166"/>
      <c r="G40" s="13"/>
      <c r="H40" s="593"/>
      <c r="I40" s="594"/>
      <c r="J40" s="165"/>
      <c r="K40" s="165"/>
      <c r="L40" s="165"/>
      <c r="M40" s="166"/>
      <c r="N40" s="166"/>
      <c r="O40" s="595"/>
      <c r="P40" s="595"/>
      <c r="Q40" s="595"/>
      <c r="R40" s="595"/>
      <c r="S40" s="166"/>
      <c r="T40" s="166"/>
      <c r="U40" s="166"/>
      <c r="V40" s="166"/>
      <c r="W40" s="166"/>
      <c r="X40" s="166"/>
      <c r="Y40" s="166"/>
      <c r="Z40" s="596"/>
      <c r="AA40" s="13"/>
      <c r="AB40" s="166"/>
      <c r="AC40" s="166"/>
      <c r="AN40" s="581"/>
      <c r="AO40" s="581"/>
      <c r="AP40" s="597"/>
      <c r="AR40" s="7"/>
      <c r="AS40" s="7"/>
    </row>
    <row r="41" ht="15.75" customHeight="1">
      <c r="A41" s="6"/>
      <c r="B41" s="7"/>
      <c r="C41" s="591"/>
      <c r="D41" s="592"/>
      <c r="E41" s="166"/>
      <c r="F41" s="166"/>
      <c r="G41" s="13"/>
      <c r="H41" s="593"/>
      <c r="I41" s="594"/>
      <c r="J41" s="165"/>
      <c r="K41" s="165"/>
      <c r="L41" s="165"/>
      <c r="M41" s="166"/>
      <c r="N41" s="166"/>
      <c r="O41" s="595"/>
      <c r="P41" s="595"/>
      <c r="Q41" s="595"/>
      <c r="R41" s="595"/>
      <c r="S41" s="166"/>
      <c r="T41" s="166"/>
      <c r="U41" s="166"/>
      <c r="V41" s="166"/>
      <c r="W41" s="166"/>
      <c r="X41" s="166"/>
      <c r="Y41" s="166"/>
      <c r="Z41" s="596"/>
      <c r="AA41" s="13"/>
      <c r="AB41" s="166"/>
      <c r="AC41" s="166"/>
      <c r="AN41" s="581"/>
      <c r="AO41" s="581"/>
      <c r="AP41" s="597"/>
      <c r="AR41" s="7"/>
      <c r="AS41" s="7"/>
    </row>
    <row r="42" ht="15.75" customHeight="1">
      <c r="A42" s="6"/>
      <c r="B42" s="7"/>
      <c r="C42" s="591"/>
      <c r="D42" s="592"/>
      <c r="E42" s="166"/>
      <c r="F42" s="166"/>
      <c r="G42" s="13"/>
      <c r="H42" s="593"/>
      <c r="I42" s="594"/>
      <c r="J42" s="165"/>
      <c r="K42" s="165"/>
      <c r="L42" s="165"/>
      <c r="M42" s="166"/>
      <c r="N42" s="166"/>
      <c r="O42" s="595"/>
      <c r="P42" s="595"/>
      <c r="Q42" s="595"/>
      <c r="R42" s="595"/>
      <c r="S42" s="166"/>
      <c r="T42" s="166"/>
      <c r="U42" s="166"/>
      <c r="V42" s="166"/>
      <c r="W42" s="166"/>
      <c r="X42" s="166"/>
      <c r="Y42" s="166"/>
      <c r="Z42" s="596"/>
      <c r="AA42" s="13"/>
      <c r="AB42" s="166"/>
      <c r="AC42" s="166"/>
      <c r="AN42" s="581"/>
      <c r="AO42" s="581"/>
      <c r="AP42" s="597"/>
      <c r="AR42" s="7"/>
      <c r="AS42" s="7"/>
    </row>
    <row r="43" ht="15.75" customHeight="1">
      <c r="A43" s="6"/>
      <c r="B43" s="7"/>
      <c r="C43" s="591"/>
      <c r="D43" s="592"/>
      <c r="E43" s="166"/>
      <c r="F43" s="166"/>
      <c r="G43" s="13"/>
      <c r="H43" s="593"/>
      <c r="I43" s="594"/>
      <c r="J43" s="165"/>
      <c r="K43" s="165"/>
      <c r="L43" s="165"/>
      <c r="M43" s="166"/>
      <c r="N43" s="166"/>
      <c r="O43" s="595"/>
      <c r="P43" s="595"/>
      <c r="Q43" s="595"/>
      <c r="R43" s="595"/>
      <c r="S43" s="166"/>
      <c r="T43" s="166"/>
      <c r="U43" s="166"/>
      <c r="V43" s="166"/>
      <c r="W43" s="166"/>
      <c r="X43" s="166"/>
      <c r="Y43" s="166"/>
      <c r="Z43" s="596"/>
      <c r="AA43" s="13"/>
      <c r="AB43" s="166"/>
      <c r="AC43" s="166"/>
      <c r="AN43" s="581"/>
      <c r="AO43" s="581"/>
      <c r="AP43" s="597"/>
      <c r="AR43" s="7"/>
      <c r="AS43" s="7"/>
    </row>
    <row r="44" ht="15.75" customHeight="1">
      <c r="A44" s="6"/>
      <c r="B44" s="7"/>
      <c r="C44" s="591"/>
      <c r="D44" s="592"/>
      <c r="E44" s="166"/>
      <c r="F44" s="166"/>
      <c r="G44" s="13"/>
      <c r="H44" s="593"/>
      <c r="I44" s="594"/>
      <c r="J44" s="165"/>
      <c r="K44" s="165"/>
      <c r="L44" s="165"/>
      <c r="M44" s="166"/>
      <c r="N44" s="166"/>
      <c r="O44" s="595"/>
      <c r="P44" s="595"/>
      <c r="Q44" s="595"/>
      <c r="R44" s="595"/>
      <c r="S44" s="166"/>
      <c r="T44" s="166"/>
      <c r="U44" s="166"/>
      <c r="V44" s="166"/>
      <c r="W44" s="166"/>
      <c r="X44" s="166"/>
      <c r="Y44" s="166"/>
      <c r="Z44" s="596"/>
      <c r="AA44" s="13"/>
      <c r="AB44" s="166"/>
      <c r="AC44" s="166"/>
      <c r="AN44" s="581"/>
      <c r="AO44" s="581"/>
      <c r="AP44" s="597"/>
      <c r="AR44" s="7"/>
      <c r="AS44" s="7"/>
    </row>
    <row r="45" ht="15.75" customHeight="1">
      <c r="A45" s="6"/>
      <c r="B45" s="7"/>
      <c r="C45" s="591"/>
      <c r="D45" s="592"/>
      <c r="E45" s="166"/>
      <c r="F45" s="166"/>
      <c r="G45" s="13"/>
      <c r="H45" s="593"/>
      <c r="I45" s="594"/>
      <c r="J45" s="165"/>
      <c r="K45" s="165"/>
      <c r="L45" s="165"/>
      <c r="M45" s="166"/>
      <c r="N45" s="166"/>
      <c r="O45" s="595"/>
      <c r="P45" s="595"/>
      <c r="Q45" s="595"/>
      <c r="R45" s="595"/>
      <c r="S45" s="166"/>
      <c r="T45" s="166"/>
      <c r="U45" s="166"/>
      <c r="V45" s="166"/>
      <c r="W45" s="166"/>
      <c r="X45" s="166"/>
      <c r="Y45" s="166"/>
      <c r="Z45" s="596"/>
      <c r="AA45" s="13"/>
      <c r="AB45" s="166"/>
      <c r="AC45" s="166"/>
      <c r="AN45" s="581"/>
      <c r="AO45" s="581"/>
      <c r="AP45" s="597"/>
      <c r="AR45" s="7"/>
      <c r="AS45" s="7"/>
    </row>
    <row r="46" ht="15.75" customHeight="1">
      <c r="A46" s="6"/>
      <c r="B46" s="7"/>
      <c r="C46" s="591"/>
      <c r="D46" s="592"/>
      <c r="E46" s="166"/>
      <c r="F46" s="166"/>
      <c r="G46" s="13"/>
      <c r="H46" s="593"/>
      <c r="I46" s="594"/>
      <c r="J46" s="165"/>
      <c r="K46" s="165"/>
      <c r="L46" s="165"/>
      <c r="M46" s="166"/>
      <c r="N46" s="166"/>
      <c r="O46" s="595"/>
      <c r="P46" s="595"/>
      <c r="Q46" s="595"/>
      <c r="R46" s="595"/>
      <c r="S46" s="166"/>
      <c r="T46" s="166"/>
      <c r="U46" s="166"/>
      <c r="V46" s="166"/>
      <c r="W46" s="166"/>
      <c r="X46" s="166"/>
      <c r="Y46" s="166"/>
      <c r="Z46" s="596"/>
      <c r="AA46" s="13"/>
      <c r="AB46" s="166"/>
      <c r="AC46" s="166"/>
      <c r="AN46" s="581"/>
      <c r="AO46" s="581"/>
      <c r="AP46" s="597"/>
      <c r="AR46" s="7"/>
      <c r="AS46" s="7"/>
    </row>
    <row r="47" ht="15.75" customHeight="1">
      <c r="A47" s="6"/>
      <c r="B47" s="7"/>
      <c r="C47" s="591"/>
      <c r="D47" s="592"/>
      <c r="E47" s="166"/>
      <c r="F47" s="166"/>
      <c r="G47" s="13"/>
      <c r="H47" s="593"/>
      <c r="I47" s="594"/>
      <c r="J47" s="165"/>
      <c r="K47" s="165"/>
      <c r="L47" s="165"/>
      <c r="M47" s="166"/>
      <c r="N47" s="166"/>
      <c r="O47" s="595"/>
      <c r="P47" s="595"/>
      <c r="Q47" s="595"/>
      <c r="R47" s="595"/>
      <c r="S47" s="166"/>
      <c r="T47" s="166"/>
      <c r="U47" s="166"/>
      <c r="V47" s="166"/>
      <c r="W47" s="166"/>
      <c r="X47" s="166"/>
      <c r="Y47" s="166"/>
      <c r="Z47" s="596"/>
      <c r="AA47" s="13"/>
      <c r="AB47" s="166"/>
      <c r="AC47" s="166"/>
      <c r="AN47" s="581"/>
      <c r="AO47" s="581"/>
      <c r="AP47" s="597"/>
      <c r="AR47" s="7"/>
      <c r="AS47" s="7"/>
    </row>
    <row r="48" ht="15.75" customHeight="1">
      <c r="A48" s="6"/>
      <c r="B48" s="7"/>
      <c r="C48" s="591"/>
      <c r="D48" s="592"/>
      <c r="E48" s="166"/>
      <c r="F48" s="166"/>
      <c r="G48" s="13"/>
      <c r="H48" s="593"/>
      <c r="I48" s="594"/>
      <c r="J48" s="165"/>
      <c r="K48" s="165"/>
      <c r="L48" s="165"/>
      <c r="M48" s="166"/>
      <c r="N48" s="166"/>
      <c r="O48" s="595"/>
      <c r="P48" s="595"/>
      <c r="Q48" s="595"/>
      <c r="R48" s="595"/>
      <c r="S48" s="166"/>
      <c r="T48" s="166"/>
      <c r="U48" s="166"/>
      <c r="V48" s="166"/>
      <c r="W48" s="166"/>
      <c r="X48" s="166"/>
      <c r="Y48" s="166"/>
      <c r="Z48" s="596"/>
      <c r="AA48" s="13"/>
      <c r="AB48" s="166"/>
      <c r="AC48" s="166"/>
      <c r="AN48" s="581"/>
      <c r="AO48" s="581"/>
      <c r="AP48" s="597"/>
      <c r="AR48" s="7"/>
      <c r="AS48" s="7"/>
    </row>
    <row r="49" ht="15.75" customHeight="1">
      <c r="A49" s="6"/>
      <c r="B49" s="7"/>
      <c r="C49" s="591"/>
      <c r="D49" s="592"/>
      <c r="E49" s="166"/>
      <c r="F49" s="166"/>
      <c r="G49" s="13"/>
      <c r="H49" s="593"/>
      <c r="I49" s="594"/>
      <c r="J49" s="165"/>
      <c r="K49" s="165"/>
      <c r="L49" s="165"/>
      <c r="M49" s="166"/>
      <c r="N49" s="166"/>
      <c r="O49" s="595"/>
      <c r="P49" s="595"/>
      <c r="Q49" s="595"/>
      <c r="R49" s="595"/>
      <c r="S49" s="166"/>
      <c r="T49" s="166"/>
      <c r="U49" s="166"/>
      <c r="V49" s="166"/>
      <c r="W49" s="166"/>
      <c r="X49" s="166"/>
      <c r="Y49" s="166"/>
      <c r="Z49" s="596"/>
      <c r="AA49" s="13"/>
      <c r="AB49" s="166"/>
      <c r="AC49" s="166"/>
      <c r="AN49" s="581"/>
      <c r="AO49" s="581"/>
      <c r="AP49" s="597"/>
      <c r="AR49" s="7"/>
      <c r="AS49" s="7"/>
    </row>
    <row r="50" ht="15.75" customHeight="1">
      <c r="A50" s="6"/>
      <c r="B50" s="7"/>
      <c r="C50" s="591"/>
      <c r="D50" s="592"/>
      <c r="E50" s="166"/>
      <c r="F50" s="166"/>
      <c r="G50" s="13"/>
      <c r="H50" s="593"/>
      <c r="I50" s="594"/>
      <c r="J50" s="165"/>
      <c r="K50" s="165"/>
      <c r="L50" s="165"/>
      <c r="M50" s="166"/>
      <c r="N50" s="166"/>
      <c r="O50" s="595"/>
      <c r="P50" s="595"/>
      <c r="Q50" s="595"/>
      <c r="R50" s="595"/>
      <c r="S50" s="166"/>
      <c r="T50" s="166"/>
      <c r="U50" s="166"/>
      <c r="V50" s="166"/>
      <c r="W50" s="166"/>
      <c r="X50" s="166"/>
      <c r="Y50" s="166"/>
      <c r="Z50" s="596"/>
      <c r="AA50" s="13"/>
      <c r="AB50" s="166"/>
      <c r="AC50" s="166"/>
      <c r="AN50" s="581"/>
      <c r="AO50" s="581"/>
      <c r="AP50" s="597"/>
      <c r="AR50" s="7"/>
      <c r="AS50" s="7"/>
    </row>
    <row r="51" ht="15.75" customHeight="1">
      <c r="A51" s="6"/>
      <c r="B51" s="7"/>
      <c r="C51" s="591"/>
      <c r="D51" s="592"/>
      <c r="E51" s="166"/>
      <c r="F51" s="166"/>
      <c r="G51" s="13"/>
      <c r="H51" s="593"/>
      <c r="I51" s="594"/>
      <c r="J51" s="165"/>
      <c r="K51" s="165"/>
      <c r="L51" s="165"/>
      <c r="M51" s="166"/>
      <c r="N51" s="166"/>
      <c r="O51" s="595"/>
      <c r="P51" s="595"/>
      <c r="Q51" s="595"/>
      <c r="R51" s="595"/>
      <c r="S51" s="166"/>
      <c r="T51" s="166"/>
      <c r="U51" s="166"/>
      <c r="V51" s="166"/>
      <c r="W51" s="166"/>
      <c r="X51" s="166"/>
      <c r="Y51" s="166"/>
      <c r="Z51" s="596"/>
      <c r="AA51" s="13"/>
      <c r="AB51" s="166"/>
      <c r="AC51" s="166"/>
      <c r="AN51" s="581"/>
      <c r="AO51" s="581"/>
      <c r="AP51" s="597"/>
      <c r="AR51" s="7"/>
      <c r="AS51" s="7"/>
    </row>
    <row r="52" ht="15.75" customHeight="1">
      <c r="A52" s="6"/>
      <c r="B52" s="7"/>
      <c r="C52" s="591"/>
      <c r="D52" s="592"/>
      <c r="E52" s="166"/>
      <c r="F52" s="166"/>
      <c r="G52" s="13"/>
      <c r="H52" s="593"/>
      <c r="I52" s="594"/>
      <c r="J52" s="165"/>
      <c r="K52" s="165"/>
      <c r="L52" s="165"/>
      <c r="M52" s="166"/>
      <c r="N52" s="166"/>
      <c r="O52" s="595"/>
      <c r="P52" s="595"/>
      <c r="Q52" s="595"/>
      <c r="R52" s="595"/>
      <c r="S52" s="166"/>
      <c r="T52" s="166"/>
      <c r="U52" s="166"/>
      <c r="V52" s="166"/>
      <c r="W52" s="166"/>
      <c r="X52" s="166"/>
      <c r="Y52" s="166"/>
      <c r="Z52" s="596"/>
      <c r="AA52" s="13"/>
      <c r="AB52" s="166"/>
      <c r="AC52" s="166"/>
      <c r="AN52" s="581"/>
      <c r="AO52" s="581"/>
      <c r="AP52" s="597"/>
      <c r="AR52" s="7"/>
      <c r="AS52" s="7"/>
    </row>
    <row r="53" ht="15.75" customHeight="1">
      <c r="A53" s="6"/>
      <c r="B53" s="7"/>
      <c r="C53" s="591"/>
      <c r="D53" s="592"/>
      <c r="E53" s="166"/>
      <c r="F53" s="166"/>
      <c r="G53" s="13"/>
      <c r="H53" s="593"/>
      <c r="I53" s="594"/>
      <c r="J53" s="165"/>
      <c r="K53" s="165"/>
      <c r="L53" s="165"/>
      <c r="M53" s="166"/>
      <c r="N53" s="166"/>
      <c r="O53" s="595"/>
      <c r="P53" s="595"/>
      <c r="Q53" s="595"/>
      <c r="R53" s="595"/>
      <c r="S53" s="166"/>
      <c r="T53" s="166"/>
      <c r="U53" s="166"/>
      <c r="V53" s="166"/>
      <c r="W53" s="166"/>
      <c r="X53" s="166"/>
      <c r="Y53" s="166"/>
      <c r="Z53" s="596"/>
      <c r="AA53" s="13"/>
      <c r="AB53" s="166"/>
      <c r="AC53" s="166"/>
      <c r="AN53" s="581"/>
      <c r="AO53" s="581"/>
      <c r="AP53" s="597"/>
      <c r="AR53" s="7"/>
      <c r="AS53" s="7"/>
    </row>
    <row r="54" ht="15.75" customHeight="1">
      <c r="A54" s="6"/>
      <c r="B54" s="7"/>
      <c r="C54" s="591"/>
      <c r="D54" s="592"/>
      <c r="E54" s="166"/>
      <c r="F54" s="166"/>
      <c r="G54" s="13"/>
      <c r="H54" s="593"/>
      <c r="I54" s="594"/>
      <c r="J54" s="165"/>
      <c r="K54" s="165"/>
      <c r="L54" s="165"/>
      <c r="M54" s="166"/>
      <c r="N54" s="166"/>
      <c r="O54" s="595"/>
      <c r="P54" s="595"/>
      <c r="Q54" s="595"/>
      <c r="R54" s="595"/>
      <c r="S54" s="166"/>
      <c r="T54" s="166"/>
      <c r="U54" s="166"/>
      <c r="V54" s="166"/>
      <c r="W54" s="166"/>
      <c r="X54" s="166"/>
      <c r="Y54" s="166"/>
      <c r="Z54" s="596"/>
      <c r="AA54" s="13"/>
      <c r="AB54" s="166"/>
      <c r="AC54" s="166"/>
      <c r="AN54" s="581"/>
      <c r="AO54" s="581"/>
      <c r="AP54" s="597"/>
      <c r="AR54" s="7"/>
      <c r="AS54" s="7"/>
    </row>
    <row r="55" ht="15.75" customHeight="1">
      <c r="A55" s="6"/>
      <c r="B55" s="7"/>
      <c r="C55" s="591"/>
      <c r="D55" s="592"/>
      <c r="E55" s="166"/>
      <c r="F55" s="166"/>
      <c r="G55" s="13"/>
      <c r="H55" s="593"/>
      <c r="I55" s="594"/>
      <c r="J55" s="165"/>
      <c r="K55" s="165"/>
      <c r="L55" s="165"/>
      <c r="M55" s="166"/>
      <c r="N55" s="166"/>
      <c r="O55" s="595"/>
      <c r="P55" s="595"/>
      <c r="Q55" s="595"/>
      <c r="R55" s="595"/>
      <c r="S55" s="166"/>
      <c r="T55" s="166"/>
      <c r="U55" s="166"/>
      <c r="V55" s="166"/>
      <c r="W55" s="166"/>
      <c r="X55" s="166"/>
      <c r="Y55" s="166"/>
      <c r="Z55" s="596"/>
      <c r="AA55" s="13"/>
      <c r="AB55" s="166"/>
      <c r="AC55" s="166"/>
      <c r="AN55" s="581"/>
      <c r="AO55" s="581"/>
      <c r="AP55" s="597"/>
      <c r="AR55" s="7"/>
      <c r="AS55" s="7"/>
    </row>
    <row r="56" ht="15.75" customHeight="1">
      <c r="A56" s="6"/>
      <c r="B56" s="7"/>
      <c r="C56" s="591"/>
      <c r="D56" s="592"/>
      <c r="E56" s="166"/>
      <c r="F56" s="166"/>
      <c r="G56" s="13"/>
      <c r="H56" s="593"/>
      <c r="I56" s="594"/>
      <c r="J56" s="165"/>
      <c r="K56" s="165"/>
      <c r="L56" s="165"/>
      <c r="M56" s="166"/>
      <c r="N56" s="166"/>
      <c r="O56" s="595"/>
      <c r="P56" s="595"/>
      <c r="Q56" s="595"/>
      <c r="R56" s="595"/>
      <c r="S56" s="166"/>
      <c r="T56" s="166"/>
      <c r="U56" s="166"/>
      <c r="V56" s="166"/>
      <c r="W56" s="166"/>
      <c r="X56" s="166"/>
      <c r="Y56" s="166"/>
      <c r="Z56" s="596"/>
      <c r="AA56" s="13"/>
      <c r="AB56" s="166"/>
      <c r="AC56" s="166"/>
      <c r="AN56" s="581"/>
      <c r="AO56" s="581"/>
      <c r="AP56" s="597"/>
      <c r="AR56" s="7"/>
      <c r="AS56" s="7"/>
    </row>
    <row r="57" ht="15.75" customHeight="1">
      <c r="A57" s="6"/>
      <c r="B57" s="7"/>
      <c r="C57" s="591"/>
      <c r="D57" s="592"/>
      <c r="E57" s="166"/>
      <c r="F57" s="166"/>
      <c r="G57" s="13"/>
      <c r="H57" s="593"/>
      <c r="I57" s="594"/>
      <c r="J57" s="165"/>
      <c r="K57" s="165"/>
      <c r="L57" s="165"/>
      <c r="M57" s="166"/>
      <c r="N57" s="166"/>
      <c r="O57" s="595"/>
      <c r="P57" s="595"/>
      <c r="Q57" s="595"/>
      <c r="R57" s="595"/>
      <c r="S57" s="166"/>
      <c r="T57" s="166"/>
      <c r="U57" s="166"/>
      <c r="V57" s="166"/>
      <c r="W57" s="166"/>
      <c r="X57" s="166"/>
      <c r="Y57" s="166"/>
      <c r="Z57" s="596"/>
      <c r="AA57" s="13"/>
      <c r="AB57" s="166"/>
      <c r="AC57" s="166"/>
      <c r="AN57" s="581"/>
      <c r="AO57" s="581"/>
      <c r="AP57" s="597"/>
      <c r="AR57" s="7"/>
      <c r="AS57" s="7"/>
    </row>
    <row r="58" ht="15.75" customHeight="1">
      <c r="A58" s="6"/>
      <c r="B58" s="7"/>
      <c r="C58" s="591"/>
      <c r="D58" s="592"/>
      <c r="E58" s="166"/>
      <c r="F58" s="166"/>
      <c r="G58" s="13"/>
      <c r="H58" s="593"/>
      <c r="I58" s="594"/>
      <c r="J58" s="165"/>
      <c r="K58" s="165"/>
      <c r="L58" s="165"/>
      <c r="M58" s="166"/>
      <c r="N58" s="166"/>
      <c r="O58" s="595"/>
      <c r="P58" s="595"/>
      <c r="Q58" s="595"/>
      <c r="R58" s="595"/>
      <c r="S58" s="166"/>
      <c r="T58" s="166"/>
      <c r="U58" s="166"/>
      <c r="V58" s="166"/>
      <c r="W58" s="166"/>
      <c r="X58" s="166"/>
      <c r="Y58" s="166"/>
      <c r="Z58" s="596"/>
      <c r="AA58" s="13"/>
      <c r="AB58" s="166"/>
      <c r="AC58" s="166"/>
      <c r="AN58" s="581"/>
      <c r="AO58" s="581"/>
      <c r="AP58" s="597"/>
      <c r="AR58" s="7"/>
      <c r="AS58" s="7"/>
    </row>
    <row r="59" ht="15.75" customHeight="1">
      <c r="A59" s="6"/>
      <c r="B59" s="7"/>
      <c r="C59" s="591"/>
      <c r="D59" s="592"/>
      <c r="E59" s="166"/>
      <c r="F59" s="166"/>
      <c r="G59" s="13"/>
      <c r="H59" s="593"/>
      <c r="I59" s="594"/>
      <c r="J59" s="165"/>
      <c r="K59" s="165"/>
      <c r="L59" s="165"/>
      <c r="M59" s="166"/>
      <c r="N59" s="166"/>
      <c r="O59" s="595"/>
      <c r="P59" s="595"/>
      <c r="Q59" s="595"/>
      <c r="R59" s="595"/>
      <c r="S59" s="166"/>
      <c r="T59" s="166"/>
      <c r="U59" s="166"/>
      <c r="V59" s="166"/>
      <c r="W59" s="166"/>
      <c r="X59" s="166"/>
      <c r="Y59" s="166"/>
      <c r="Z59" s="596"/>
      <c r="AA59" s="13"/>
      <c r="AB59" s="166"/>
      <c r="AC59" s="166"/>
      <c r="AN59" s="581"/>
      <c r="AO59" s="581"/>
      <c r="AP59" s="597"/>
      <c r="AR59" s="7"/>
      <c r="AS59" s="7"/>
    </row>
    <row r="60" ht="15.75" customHeight="1">
      <c r="A60" s="6"/>
      <c r="B60" s="7"/>
      <c r="C60" s="591"/>
      <c r="D60" s="592"/>
      <c r="E60" s="166"/>
      <c r="F60" s="166"/>
      <c r="G60" s="13"/>
      <c r="H60" s="593"/>
      <c r="I60" s="594"/>
      <c r="J60" s="165"/>
      <c r="K60" s="165"/>
      <c r="L60" s="165"/>
      <c r="M60" s="166"/>
      <c r="N60" s="166"/>
      <c r="O60" s="595"/>
      <c r="P60" s="595"/>
      <c r="Q60" s="595"/>
      <c r="R60" s="595"/>
      <c r="S60" s="166"/>
      <c r="T60" s="166"/>
      <c r="U60" s="166"/>
      <c r="V60" s="166"/>
      <c r="W60" s="166"/>
      <c r="X60" s="166"/>
      <c r="Y60" s="166"/>
      <c r="Z60" s="596"/>
      <c r="AA60" s="13"/>
      <c r="AB60" s="166"/>
      <c r="AC60" s="166"/>
      <c r="AN60" s="581"/>
      <c r="AO60" s="581"/>
      <c r="AP60" s="597"/>
      <c r="AR60" s="7"/>
      <c r="AS60" s="7"/>
    </row>
    <row r="61" ht="15.75" customHeight="1">
      <c r="A61" s="6"/>
      <c r="B61" s="7"/>
      <c r="C61" s="591"/>
      <c r="D61" s="592"/>
      <c r="E61" s="166"/>
      <c r="F61" s="166"/>
      <c r="G61" s="13"/>
      <c r="H61" s="593"/>
      <c r="I61" s="594"/>
      <c r="J61" s="165"/>
      <c r="K61" s="165"/>
      <c r="L61" s="165"/>
      <c r="M61" s="166"/>
      <c r="N61" s="166"/>
      <c r="O61" s="595"/>
      <c r="P61" s="595"/>
      <c r="Q61" s="595"/>
      <c r="R61" s="595"/>
      <c r="S61" s="166"/>
      <c r="T61" s="166"/>
      <c r="U61" s="166"/>
      <c r="V61" s="166"/>
      <c r="W61" s="166"/>
      <c r="X61" s="166"/>
      <c r="Y61" s="166"/>
      <c r="Z61" s="596"/>
      <c r="AA61" s="13"/>
      <c r="AB61" s="166"/>
      <c r="AC61" s="166"/>
      <c r="AN61" s="581"/>
      <c r="AO61" s="581"/>
      <c r="AP61" s="597"/>
      <c r="AR61" s="7"/>
      <c r="AS61" s="7"/>
    </row>
    <row r="62" ht="15.75" customHeight="1">
      <c r="A62" s="6"/>
      <c r="B62" s="7"/>
      <c r="C62" s="591"/>
      <c r="D62" s="592"/>
      <c r="E62" s="166"/>
      <c r="F62" s="166"/>
      <c r="G62" s="13"/>
      <c r="H62" s="593"/>
      <c r="I62" s="594"/>
      <c r="J62" s="165"/>
      <c r="K62" s="165"/>
      <c r="L62" s="165"/>
      <c r="M62" s="166"/>
      <c r="N62" s="166"/>
      <c r="O62" s="595"/>
      <c r="P62" s="595"/>
      <c r="Q62" s="595"/>
      <c r="R62" s="595"/>
      <c r="S62" s="166"/>
      <c r="T62" s="166"/>
      <c r="U62" s="166"/>
      <c r="V62" s="166"/>
      <c r="W62" s="166"/>
      <c r="X62" s="166"/>
      <c r="Y62" s="166"/>
      <c r="Z62" s="596"/>
      <c r="AA62" s="13"/>
      <c r="AB62" s="166"/>
      <c r="AC62" s="166"/>
      <c r="AN62" s="581"/>
      <c r="AO62" s="581"/>
      <c r="AP62" s="597"/>
      <c r="AR62" s="7"/>
      <c r="AS62" s="7"/>
    </row>
    <row r="63" ht="15.75" customHeight="1">
      <c r="A63" s="6"/>
      <c r="B63" s="7"/>
      <c r="C63" s="591"/>
      <c r="D63" s="592"/>
      <c r="E63" s="166"/>
      <c r="F63" s="166"/>
      <c r="G63" s="13"/>
      <c r="H63" s="593"/>
      <c r="I63" s="594"/>
      <c r="J63" s="165"/>
      <c r="K63" s="165"/>
      <c r="L63" s="165"/>
      <c r="M63" s="166"/>
      <c r="N63" s="166"/>
      <c r="O63" s="595"/>
      <c r="P63" s="595"/>
      <c r="Q63" s="595"/>
      <c r="R63" s="595"/>
      <c r="S63" s="166"/>
      <c r="T63" s="166"/>
      <c r="U63" s="166"/>
      <c r="V63" s="166"/>
      <c r="W63" s="166"/>
      <c r="X63" s="166"/>
      <c r="Y63" s="166"/>
      <c r="Z63" s="596"/>
      <c r="AA63" s="13"/>
      <c r="AB63" s="166"/>
      <c r="AC63" s="166"/>
      <c r="AN63" s="581"/>
      <c r="AO63" s="581"/>
      <c r="AP63" s="597"/>
      <c r="AR63" s="7"/>
      <c r="AS63" s="7"/>
    </row>
    <row r="64" ht="15.75" customHeight="1">
      <c r="A64" s="6"/>
      <c r="B64" s="7"/>
      <c r="C64" s="591"/>
      <c r="D64" s="592"/>
      <c r="E64" s="166"/>
      <c r="F64" s="166"/>
      <c r="G64" s="13"/>
      <c r="H64" s="593"/>
      <c r="I64" s="594"/>
      <c r="J64" s="165"/>
      <c r="K64" s="165"/>
      <c r="L64" s="165"/>
      <c r="M64" s="166"/>
      <c r="N64" s="166"/>
      <c r="O64" s="595"/>
      <c r="P64" s="595"/>
      <c r="Q64" s="595"/>
      <c r="R64" s="595"/>
      <c r="S64" s="166"/>
      <c r="T64" s="166"/>
      <c r="U64" s="166"/>
      <c r="V64" s="166"/>
      <c r="W64" s="166"/>
      <c r="X64" s="166"/>
      <c r="Y64" s="166"/>
      <c r="Z64" s="596"/>
      <c r="AA64" s="13"/>
      <c r="AB64" s="166"/>
      <c r="AC64" s="166"/>
      <c r="AN64" s="581"/>
      <c r="AO64" s="581"/>
      <c r="AP64" s="597"/>
      <c r="AR64" s="7"/>
      <c r="AS64" s="7"/>
    </row>
    <row r="65" ht="15.75" customHeight="1">
      <c r="A65" s="6"/>
      <c r="B65" s="7"/>
      <c r="C65" s="591"/>
      <c r="D65" s="592"/>
      <c r="E65" s="166"/>
      <c r="F65" s="166"/>
      <c r="G65" s="13"/>
      <c r="H65" s="593"/>
      <c r="I65" s="594"/>
      <c r="J65" s="165"/>
      <c r="K65" s="165"/>
      <c r="L65" s="165"/>
      <c r="M65" s="166"/>
      <c r="N65" s="166"/>
      <c r="O65" s="595"/>
      <c r="P65" s="595"/>
      <c r="Q65" s="595"/>
      <c r="R65" s="595"/>
      <c r="S65" s="166"/>
      <c r="T65" s="166"/>
      <c r="U65" s="166"/>
      <c r="V65" s="166"/>
      <c r="W65" s="166"/>
      <c r="X65" s="166"/>
      <c r="Y65" s="166"/>
      <c r="Z65" s="596"/>
      <c r="AA65" s="13"/>
      <c r="AB65" s="166"/>
      <c r="AC65" s="166"/>
      <c r="AN65" s="581"/>
      <c r="AO65" s="581"/>
      <c r="AP65" s="597"/>
      <c r="AR65" s="7"/>
      <c r="AS65" s="7"/>
    </row>
    <row r="66" ht="15.75" customHeight="1">
      <c r="A66" s="6"/>
      <c r="B66" s="7"/>
      <c r="C66" s="591"/>
      <c r="D66" s="592"/>
      <c r="E66" s="166"/>
      <c r="F66" s="166"/>
      <c r="G66" s="13"/>
      <c r="H66" s="593"/>
      <c r="I66" s="594"/>
      <c r="J66" s="165"/>
      <c r="K66" s="165"/>
      <c r="L66" s="165"/>
      <c r="M66" s="166"/>
      <c r="N66" s="166"/>
      <c r="O66" s="595"/>
      <c r="P66" s="595"/>
      <c r="Q66" s="595"/>
      <c r="R66" s="595"/>
      <c r="S66" s="166"/>
      <c r="T66" s="166"/>
      <c r="U66" s="166"/>
      <c r="V66" s="166"/>
      <c r="W66" s="166"/>
      <c r="X66" s="166"/>
      <c r="Y66" s="166"/>
      <c r="Z66" s="596"/>
      <c r="AA66" s="13"/>
      <c r="AB66" s="166"/>
      <c r="AC66" s="166"/>
      <c r="AN66" s="581"/>
      <c r="AO66" s="581"/>
      <c r="AP66" s="597"/>
      <c r="AR66" s="7"/>
      <c r="AS66" s="7"/>
    </row>
    <row r="67" ht="15.75" customHeight="1">
      <c r="A67" s="6"/>
      <c r="B67" s="7"/>
      <c r="C67" s="591"/>
      <c r="D67" s="592"/>
      <c r="E67" s="166"/>
      <c r="F67" s="166"/>
      <c r="G67" s="13"/>
      <c r="H67" s="593"/>
      <c r="I67" s="594"/>
      <c r="J67" s="165"/>
      <c r="K67" s="165"/>
      <c r="L67" s="165"/>
      <c r="M67" s="166"/>
      <c r="N67" s="166"/>
      <c r="O67" s="595"/>
      <c r="P67" s="595"/>
      <c r="Q67" s="595"/>
      <c r="R67" s="595"/>
      <c r="S67" s="166"/>
      <c r="T67" s="166"/>
      <c r="U67" s="166"/>
      <c r="V67" s="166"/>
      <c r="W67" s="166"/>
      <c r="X67" s="166"/>
      <c r="Y67" s="166"/>
      <c r="Z67" s="596"/>
      <c r="AA67" s="13"/>
      <c r="AB67" s="166"/>
      <c r="AC67" s="166"/>
      <c r="AN67" s="581"/>
      <c r="AO67" s="581"/>
      <c r="AP67" s="597"/>
      <c r="AR67" s="7"/>
      <c r="AS67" s="7"/>
    </row>
    <row r="68" ht="15.75" customHeight="1">
      <c r="A68" s="6"/>
      <c r="B68" s="7"/>
      <c r="C68" s="591"/>
      <c r="D68" s="592"/>
      <c r="E68" s="166"/>
      <c r="F68" s="166"/>
      <c r="G68" s="13"/>
      <c r="H68" s="593"/>
      <c r="I68" s="594"/>
      <c r="J68" s="165"/>
      <c r="K68" s="165"/>
      <c r="L68" s="165"/>
      <c r="M68" s="166"/>
      <c r="N68" s="166"/>
      <c r="O68" s="595"/>
      <c r="P68" s="595"/>
      <c r="Q68" s="595"/>
      <c r="R68" s="595"/>
      <c r="S68" s="166"/>
      <c r="T68" s="166"/>
      <c r="U68" s="166"/>
      <c r="V68" s="166"/>
      <c r="W68" s="166"/>
      <c r="X68" s="166"/>
      <c r="Y68" s="166"/>
      <c r="Z68" s="596"/>
      <c r="AA68" s="13"/>
      <c r="AB68" s="166"/>
      <c r="AC68" s="166"/>
      <c r="AN68" s="581"/>
      <c r="AO68" s="581"/>
      <c r="AP68" s="597"/>
      <c r="AR68" s="7"/>
      <c r="AS68" s="7"/>
    </row>
    <row r="69" ht="15.75" customHeight="1">
      <c r="A69" s="6"/>
      <c r="B69" s="7"/>
      <c r="C69" s="591"/>
      <c r="D69" s="592"/>
      <c r="E69" s="166"/>
      <c r="F69" s="166"/>
      <c r="G69" s="13"/>
      <c r="H69" s="593"/>
      <c r="I69" s="594"/>
      <c r="J69" s="165"/>
      <c r="K69" s="165"/>
      <c r="L69" s="165"/>
      <c r="M69" s="166"/>
      <c r="N69" s="166"/>
      <c r="O69" s="595"/>
      <c r="P69" s="595"/>
      <c r="Q69" s="595"/>
      <c r="R69" s="595"/>
      <c r="S69" s="166"/>
      <c r="T69" s="166"/>
      <c r="U69" s="166"/>
      <c r="V69" s="166"/>
      <c r="W69" s="166"/>
      <c r="X69" s="166"/>
      <c r="Y69" s="166"/>
      <c r="Z69" s="596"/>
      <c r="AA69" s="13"/>
      <c r="AB69" s="166"/>
      <c r="AC69" s="166"/>
      <c r="AN69" s="581"/>
      <c r="AO69" s="581"/>
      <c r="AP69" s="597"/>
      <c r="AR69" s="7"/>
      <c r="AS69" s="7"/>
    </row>
    <row r="70" ht="15.75" customHeight="1">
      <c r="A70" s="6"/>
      <c r="B70" s="7"/>
      <c r="C70" s="591"/>
      <c r="D70" s="592"/>
      <c r="E70" s="166"/>
      <c r="F70" s="166"/>
      <c r="G70" s="13"/>
      <c r="H70" s="593"/>
      <c r="I70" s="594"/>
      <c r="J70" s="165"/>
      <c r="K70" s="165"/>
      <c r="L70" s="165"/>
      <c r="M70" s="166"/>
      <c r="N70" s="166"/>
      <c r="O70" s="595"/>
      <c r="P70" s="595"/>
      <c r="Q70" s="595"/>
      <c r="R70" s="595"/>
      <c r="S70" s="166"/>
      <c r="T70" s="166"/>
      <c r="U70" s="166"/>
      <c r="V70" s="166"/>
      <c r="W70" s="166"/>
      <c r="X70" s="166"/>
      <c r="Y70" s="166"/>
      <c r="Z70" s="596"/>
      <c r="AA70" s="13"/>
      <c r="AB70" s="166"/>
      <c r="AC70" s="166"/>
      <c r="AN70" s="581"/>
      <c r="AO70" s="581"/>
      <c r="AP70" s="597"/>
      <c r="AR70" s="7"/>
      <c r="AS70" s="7"/>
    </row>
    <row r="71" ht="15.75" customHeight="1">
      <c r="A71" s="6"/>
      <c r="B71" s="7"/>
      <c r="C71" s="591"/>
      <c r="D71" s="592"/>
      <c r="E71" s="166"/>
      <c r="F71" s="166"/>
      <c r="G71" s="13"/>
      <c r="H71" s="593"/>
      <c r="I71" s="594"/>
      <c r="J71" s="165"/>
      <c r="K71" s="165"/>
      <c r="L71" s="165"/>
      <c r="M71" s="166"/>
      <c r="N71" s="166"/>
      <c r="O71" s="595"/>
      <c r="P71" s="595"/>
      <c r="Q71" s="595"/>
      <c r="R71" s="595"/>
      <c r="S71" s="166"/>
      <c r="T71" s="166"/>
      <c r="U71" s="166"/>
      <c r="V71" s="166"/>
      <c r="W71" s="166"/>
      <c r="X71" s="166"/>
      <c r="Y71" s="166"/>
      <c r="Z71" s="596"/>
      <c r="AA71" s="13"/>
      <c r="AB71" s="166"/>
      <c r="AC71" s="166"/>
      <c r="AN71" s="581"/>
      <c r="AO71" s="581"/>
      <c r="AP71" s="597"/>
      <c r="AR71" s="7"/>
      <c r="AS71" s="7"/>
    </row>
    <row r="72" ht="15.75" customHeight="1">
      <c r="A72" s="6"/>
      <c r="B72" s="7"/>
      <c r="C72" s="591"/>
      <c r="D72" s="592"/>
      <c r="E72" s="166"/>
      <c r="F72" s="166"/>
      <c r="G72" s="13"/>
      <c r="H72" s="593"/>
      <c r="I72" s="594"/>
      <c r="J72" s="165"/>
      <c r="K72" s="165"/>
      <c r="L72" s="165"/>
      <c r="M72" s="166"/>
      <c r="N72" s="166"/>
      <c r="O72" s="595"/>
      <c r="P72" s="595"/>
      <c r="Q72" s="595"/>
      <c r="R72" s="595"/>
      <c r="S72" s="166"/>
      <c r="T72" s="166"/>
      <c r="U72" s="166"/>
      <c r="V72" s="166"/>
      <c r="W72" s="166"/>
      <c r="X72" s="166"/>
      <c r="Y72" s="166"/>
      <c r="Z72" s="596"/>
      <c r="AA72" s="13"/>
      <c r="AB72" s="166"/>
      <c r="AC72" s="166"/>
      <c r="AN72" s="581"/>
      <c r="AO72" s="581"/>
      <c r="AP72" s="597"/>
      <c r="AR72" s="7"/>
      <c r="AS72" s="7"/>
    </row>
    <row r="73" ht="15.75" customHeight="1">
      <c r="A73" s="6"/>
      <c r="B73" s="7"/>
      <c r="C73" s="591"/>
      <c r="D73" s="592"/>
      <c r="E73" s="166"/>
      <c r="F73" s="166"/>
      <c r="G73" s="13"/>
      <c r="H73" s="593"/>
      <c r="I73" s="594"/>
      <c r="J73" s="165"/>
      <c r="K73" s="165"/>
      <c r="L73" s="165"/>
      <c r="M73" s="166"/>
      <c r="N73" s="166"/>
      <c r="O73" s="595"/>
      <c r="P73" s="595"/>
      <c r="Q73" s="595"/>
      <c r="R73" s="595"/>
      <c r="S73" s="166"/>
      <c r="T73" s="166"/>
      <c r="U73" s="166"/>
      <c r="V73" s="166"/>
      <c r="W73" s="166"/>
      <c r="X73" s="166"/>
      <c r="Y73" s="166"/>
      <c r="Z73" s="596"/>
      <c r="AA73" s="13"/>
      <c r="AB73" s="166"/>
      <c r="AC73" s="166"/>
      <c r="AN73" s="581"/>
      <c r="AO73" s="581"/>
      <c r="AP73" s="597"/>
      <c r="AR73" s="7"/>
      <c r="AS73" s="7"/>
    </row>
    <row r="74" ht="15.75" customHeight="1">
      <c r="A74" s="6"/>
      <c r="B74" s="7"/>
      <c r="C74" s="591"/>
      <c r="D74" s="592"/>
      <c r="E74" s="166"/>
      <c r="F74" s="166"/>
      <c r="G74" s="13"/>
      <c r="H74" s="593"/>
      <c r="I74" s="594"/>
      <c r="J74" s="165"/>
      <c r="K74" s="165"/>
      <c r="L74" s="165"/>
      <c r="M74" s="166"/>
      <c r="N74" s="166"/>
      <c r="O74" s="595"/>
      <c r="P74" s="595"/>
      <c r="Q74" s="595"/>
      <c r="R74" s="595"/>
      <c r="S74" s="166"/>
      <c r="T74" s="166"/>
      <c r="U74" s="166"/>
      <c r="V74" s="166"/>
      <c r="W74" s="166"/>
      <c r="X74" s="166"/>
      <c r="Y74" s="166"/>
      <c r="Z74" s="596"/>
      <c r="AA74" s="13"/>
      <c r="AB74" s="166"/>
      <c r="AC74" s="166"/>
      <c r="AN74" s="581"/>
      <c r="AO74" s="581"/>
      <c r="AP74" s="597"/>
      <c r="AR74" s="7"/>
      <c r="AS74" s="7"/>
    </row>
    <row r="75" ht="15.75" customHeight="1">
      <c r="A75" s="6"/>
      <c r="B75" s="7"/>
      <c r="C75" s="591"/>
      <c r="D75" s="592"/>
      <c r="E75" s="166"/>
      <c r="F75" s="166"/>
      <c r="G75" s="13"/>
      <c r="H75" s="593"/>
      <c r="I75" s="594"/>
      <c r="J75" s="165"/>
      <c r="K75" s="165"/>
      <c r="L75" s="165"/>
      <c r="M75" s="166"/>
      <c r="N75" s="166"/>
      <c r="O75" s="595"/>
      <c r="P75" s="595"/>
      <c r="Q75" s="595"/>
      <c r="R75" s="595"/>
      <c r="S75" s="166"/>
      <c r="T75" s="166"/>
      <c r="U75" s="166"/>
      <c r="V75" s="166"/>
      <c r="W75" s="166"/>
      <c r="X75" s="166"/>
      <c r="Y75" s="166"/>
      <c r="Z75" s="596"/>
      <c r="AA75" s="13"/>
      <c r="AB75" s="166"/>
      <c r="AC75" s="166"/>
      <c r="AN75" s="581"/>
      <c r="AO75" s="581"/>
      <c r="AP75" s="597"/>
      <c r="AR75" s="7"/>
      <c r="AS75" s="7"/>
    </row>
    <row r="76" ht="15.75" customHeight="1">
      <c r="A76" s="6"/>
      <c r="B76" s="7"/>
      <c r="C76" s="591"/>
      <c r="D76" s="592"/>
      <c r="E76" s="166"/>
      <c r="F76" s="166"/>
      <c r="G76" s="13"/>
      <c r="H76" s="593"/>
      <c r="I76" s="594"/>
      <c r="J76" s="165"/>
      <c r="K76" s="165"/>
      <c r="L76" s="165"/>
      <c r="M76" s="166"/>
      <c r="N76" s="166"/>
      <c r="O76" s="595"/>
      <c r="P76" s="595"/>
      <c r="Q76" s="595"/>
      <c r="R76" s="595"/>
      <c r="S76" s="166"/>
      <c r="T76" s="166"/>
      <c r="U76" s="166"/>
      <c r="V76" s="166"/>
      <c r="W76" s="166"/>
      <c r="X76" s="166"/>
      <c r="Y76" s="166"/>
      <c r="Z76" s="596"/>
      <c r="AA76" s="13"/>
      <c r="AB76" s="166"/>
      <c r="AC76" s="166"/>
      <c r="AN76" s="581"/>
      <c r="AO76" s="581"/>
      <c r="AP76" s="597"/>
      <c r="AR76" s="7"/>
      <c r="AS76" s="7"/>
    </row>
    <row r="77" ht="15.75" customHeight="1">
      <c r="A77" s="6"/>
      <c r="B77" s="7"/>
      <c r="C77" s="591"/>
      <c r="D77" s="592"/>
      <c r="E77" s="166"/>
      <c r="F77" s="166"/>
      <c r="G77" s="13"/>
      <c r="H77" s="593"/>
      <c r="I77" s="594"/>
      <c r="J77" s="165"/>
      <c r="K77" s="165"/>
      <c r="L77" s="165"/>
      <c r="M77" s="166"/>
      <c r="N77" s="166"/>
      <c r="O77" s="595"/>
      <c r="P77" s="595"/>
      <c r="Q77" s="595"/>
      <c r="R77" s="595"/>
      <c r="S77" s="166"/>
      <c r="T77" s="166"/>
      <c r="U77" s="166"/>
      <c r="V77" s="166"/>
      <c r="W77" s="166"/>
      <c r="X77" s="166"/>
      <c r="Y77" s="166"/>
      <c r="Z77" s="596"/>
      <c r="AA77" s="13"/>
      <c r="AB77" s="166"/>
      <c r="AC77" s="166"/>
      <c r="AN77" s="581"/>
      <c r="AO77" s="581"/>
      <c r="AP77" s="597"/>
      <c r="AR77" s="7"/>
      <c r="AS77" s="7"/>
    </row>
    <row r="78" ht="15.75" customHeight="1">
      <c r="A78" s="6"/>
      <c r="B78" s="7"/>
      <c r="C78" s="591"/>
      <c r="D78" s="592"/>
      <c r="E78" s="166"/>
      <c r="F78" s="166"/>
      <c r="G78" s="13"/>
      <c r="H78" s="593"/>
      <c r="I78" s="594"/>
      <c r="J78" s="165"/>
      <c r="K78" s="165"/>
      <c r="L78" s="165"/>
      <c r="M78" s="166"/>
      <c r="N78" s="166"/>
      <c r="O78" s="595"/>
      <c r="P78" s="595"/>
      <c r="Q78" s="595"/>
      <c r="R78" s="595"/>
      <c r="S78" s="166"/>
      <c r="T78" s="166"/>
      <c r="U78" s="166"/>
      <c r="V78" s="166"/>
      <c r="W78" s="166"/>
      <c r="X78" s="166"/>
      <c r="Y78" s="166"/>
      <c r="Z78" s="596"/>
      <c r="AA78" s="13"/>
      <c r="AB78" s="166"/>
      <c r="AC78" s="166"/>
      <c r="AN78" s="581"/>
      <c r="AO78" s="581"/>
      <c r="AP78" s="597"/>
      <c r="AR78" s="7"/>
      <c r="AS78" s="7"/>
    </row>
    <row r="79" ht="15.75" customHeight="1">
      <c r="A79" s="6"/>
      <c r="B79" s="7"/>
      <c r="C79" s="591"/>
      <c r="D79" s="592"/>
      <c r="E79" s="166"/>
      <c r="F79" s="166"/>
      <c r="G79" s="13"/>
      <c r="H79" s="593"/>
      <c r="I79" s="594"/>
      <c r="J79" s="165"/>
      <c r="K79" s="165"/>
      <c r="L79" s="165"/>
      <c r="M79" s="166"/>
      <c r="N79" s="166"/>
      <c r="O79" s="595"/>
      <c r="P79" s="595"/>
      <c r="Q79" s="595"/>
      <c r="R79" s="595"/>
      <c r="S79" s="166"/>
      <c r="T79" s="166"/>
      <c r="U79" s="166"/>
      <c r="V79" s="166"/>
      <c r="W79" s="166"/>
      <c r="X79" s="166"/>
      <c r="Y79" s="166"/>
      <c r="Z79" s="596"/>
      <c r="AA79" s="13"/>
      <c r="AB79" s="166"/>
      <c r="AC79" s="166"/>
      <c r="AN79" s="581"/>
      <c r="AO79" s="581"/>
      <c r="AP79" s="597"/>
      <c r="AR79" s="7"/>
      <c r="AS79" s="7"/>
    </row>
    <row r="80" ht="15.75" customHeight="1">
      <c r="A80" s="6"/>
      <c r="B80" s="7"/>
      <c r="C80" s="591"/>
      <c r="D80" s="592"/>
      <c r="E80" s="166"/>
      <c r="F80" s="166"/>
      <c r="G80" s="13"/>
      <c r="H80" s="593"/>
      <c r="I80" s="594"/>
      <c r="J80" s="165"/>
      <c r="K80" s="165"/>
      <c r="L80" s="165"/>
      <c r="M80" s="166"/>
      <c r="N80" s="166"/>
      <c r="O80" s="595"/>
      <c r="P80" s="595"/>
      <c r="Q80" s="595"/>
      <c r="R80" s="595"/>
      <c r="S80" s="166"/>
      <c r="T80" s="166"/>
      <c r="U80" s="166"/>
      <c r="V80" s="166"/>
      <c r="W80" s="166"/>
      <c r="X80" s="166"/>
      <c r="Y80" s="166"/>
      <c r="Z80" s="596"/>
      <c r="AA80" s="13"/>
      <c r="AB80" s="166"/>
      <c r="AC80" s="166"/>
      <c r="AN80" s="581"/>
      <c r="AO80" s="581"/>
      <c r="AP80" s="597"/>
      <c r="AR80" s="7"/>
      <c r="AS80" s="7"/>
    </row>
    <row r="81" ht="15.75" customHeight="1">
      <c r="A81" s="6"/>
      <c r="B81" s="7"/>
      <c r="C81" s="591"/>
      <c r="D81" s="592"/>
      <c r="E81" s="166"/>
      <c r="F81" s="166"/>
      <c r="G81" s="13"/>
      <c r="H81" s="593"/>
      <c r="I81" s="594"/>
      <c r="J81" s="165"/>
      <c r="K81" s="165"/>
      <c r="L81" s="165"/>
      <c r="M81" s="166"/>
      <c r="N81" s="166"/>
      <c r="O81" s="595"/>
      <c r="P81" s="595"/>
      <c r="Q81" s="595"/>
      <c r="R81" s="595"/>
      <c r="S81" s="166"/>
      <c r="T81" s="166"/>
      <c r="U81" s="166"/>
      <c r="V81" s="166"/>
      <c r="W81" s="166"/>
      <c r="X81" s="166"/>
      <c r="Y81" s="166"/>
      <c r="Z81" s="596"/>
      <c r="AA81" s="13"/>
      <c r="AB81" s="166"/>
      <c r="AC81" s="166"/>
      <c r="AN81" s="581"/>
      <c r="AO81" s="581"/>
      <c r="AP81" s="597"/>
      <c r="AR81" s="7"/>
      <c r="AS81" s="7"/>
    </row>
    <row r="82" ht="15.75" customHeight="1">
      <c r="A82" s="6"/>
      <c r="B82" s="7"/>
      <c r="C82" s="591"/>
      <c r="D82" s="592"/>
      <c r="E82" s="166"/>
      <c r="F82" s="166"/>
      <c r="G82" s="13"/>
      <c r="H82" s="593"/>
      <c r="I82" s="594"/>
      <c r="J82" s="165"/>
      <c r="K82" s="165"/>
      <c r="L82" s="165"/>
      <c r="M82" s="166"/>
      <c r="N82" s="166"/>
      <c r="O82" s="595"/>
      <c r="P82" s="595"/>
      <c r="Q82" s="595"/>
      <c r="R82" s="595"/>
      <c r="S82" s="166"/>
      <c r="T82" s="166"/>
      <c r="U82" s="166"/>
      <c r="V82" s="166"/>
      <c r="W82" s="166"/>
      <c r="X82" s="166"/>
      <c r="Y82" s="166"/>
      <c r="Z82" s="596"/>
      <c r="AA82" s="13"/>
      <c r="AB82" s="166"/>
      <c r="AC82" s="166"/>
      <c r="AN82" s="581"/>
      <c r="AO82" s="581"/>
      <c r="AP82" s="597"/>
      <c r="AR82" s="7"/>
      <c r="AS82" s="7"/>
    </row>
  </sheetData>
  <autoFilter ref="$AA$1:$AA$82">
    <sortState ref="AA1:AA82">
      <sortCondition ref="AA1:AA82"/>
    </sortState>
  </autoFilter>
  <conditionalFormatting sqref="D2:D82 H2:I82 W2:X82 AA2:AB82 AD2:AD82 AG2:AI82">
    <cfRule type="expression" dxfId="0" priority="1">
      <formula>$B2="variation, virtual"</formula>
    </cfRule>
  </conditionalFormatting>
  <conditionalFormatting sqref="D2:D82 H2:I82 W2:X82 AA2:AB82 AD2:AD82 AG2:AI82">
    <cfRule type="expression" dxfId="0" priority="2">
      <formula>$B2="variation, downloadable, virtual"</formula>
    </cfRule>
  </conditionalFormatting>
  <conditionalFormatting sqref="D2:D82 H2:I82 W2:X82 AA2:AB82 AD2:AD82 AG2:AI82">
    <cfRule type="expression" dxfId="0" priority="3">
      <formula>$B2="variation, downloadable"</formula>
    </cfRule>
  </conditionalFormatting>
  <conditionalFormatting sqref="D2:D82 H2:I82 W2:X82 AA2:AB82 AD2:AD82 AG2:AI82">
    <cfRule type="expression" dxfId="1" priority="4">
      <formula>$B2="variation"</formula>
    </cfRule>
  </conditionalFormatting>
  <conditionalFormatting sqref="J2:K82 Y2:Z82">
    <cfRule type="expression" dxfId="1" priority="5">
      <formula>$B2="variable"</formula>
    </cfRule>
  </conditionalFormatting>
  <conditionalFormatting sqref="O2:P82">
    <cfRule type="expression" dxfId="0" priority="6">
      <formula>$B2="external"</formula>
    </cfRule>
  </conditionalFormatting>
  <conditionalFormatting sqref="O2:P82">
    <cfRule type="expression" dxfId="1" priority="7">
      <formula>$B2="variable"</formula>
    </cfRule>
  </conditionalFormatting>
  <conditionalFormatting sqref="S2:V82">
    <cfRule type="expression" dxfId="0" priority="8">
      <formula>$B2="variation, virtual"</formula>
    </cfRule>
  </conditionalFormatting>
  <conditionalFormatting sqref="S2:V82">
    <cfRule type="expression" dxfId="0" priority="9">
      <formula>$B2="variation, downloadable, virtual"</formula>
    </cfRule>
  </conditionalFormatting>
  <conditionalFormatting sqref="S2:V82">
    <cfRule type="expression" dxfId="0" priority="10">
      <formula>$B2="simple, virtual"</formula>
    </cfRule>
  </conditionalFormatting>
  <conditionalFormatting sqref="S2:V82">
    <cfRule type="expression" dxfId="0" priority="11">
      <formula>$B2="simple, downloadable, virtual"</formula>
    </cfRule>
  </conditionalFormatting>
  <conditionalFormatting sqref="S2:V82">
    <cfRule type="expression" dxfId="0" priority="12">
      <formula>$B2="external"</formula>
    </cfRule>
  </conditionalFormatting>
  <conditionalFormatting sqref="S2:V82">
    <cfRule type="expression" dxfId="1" priority="13">
      <formula>$B2="variable"</formula>
    </cfRule>
  </conditionalFormatting>
  <conditionalFormatting sqref="AE2:AE82">
    <cfRule type="expression" dxfId="0" priority="14">
      <formula>$B2="variation, virtual"</formula>
    </cfRule>
  </conditionalFormatting>
  <conditionalFormatting sqref="AE2:AE82">
    <cfRule type="expression" dxfId="0" priority="15">
      <formula>$B2="variation"</formula>
    </cfRule>
  </conditionalFormatting>
  <conditionalFormatting sqref="AE2:AE82">
    <cfRule type="expression" dxfId="0" priority="16">
      <formula>$B2="variable"</formula>
    </cfRule>
  </conditionalFormatting>
  <conditionalFormatting sqref="AE2:AE82">
    <cfRule type="expression" dxfId="0" priority="17">
      <formula>$B2="simple, virtual"</formula>
    </cfRule>
  </conditionalFormatting>
  <conditionalFormatting sqref="AE2:AE82">
    <cfRule type="expression" dxfId="0" priority="18">
      <formula>$B2="simple"</formula>
    </cfRule>
  </conditionalFormatting>
  <conditionalFormatting sqref="AE2:AE82">
    <cfRule type="expression" dxfId="0" priority="19">
      <formula>$B2="external"</formula>
    </cfRule>
  </conditionalFormatting>
  <conditionalFormatting sqref="AE2:AE82">
    <cfRule type="expression" dxfId="1" priority="20">
      <formula>$B2="variable"</formula>
    </cfRule>
  </conditionalFormatting>
  <conditionalFormatting sqref="AE2:AE82">
    <cfRule type="expression" dxfId="1" priority="21">
      <formula>$B2="variable"</formula>
    </cfRule>
  </conditionalFormatting>
  <conditionalFormatting sqref="AF2:AF82">
    <cfRule type="expression" dxfId="0" priority="22">
      <formula>$B2="simple, virtual"</formula>
    </cfRule>
  </conditionalFormatting>
  <conditionalFormatting sqref="AF2:AF82">
    <cfRule type="expression" dxfId="0" priority="23">
      <formula>$B2="simple, downloadable, virtual"</formula>
    </cfRule>
  </conditionalFormatting>
  <conditionalFormatting sqref="AF2:AF82">
    <cfRule type="expression" dxfId="0" priority="24">
      <formula>$B2="simple, downloadable"</formula>
    </cfRule>
  </conditionalFormatting>
  <conditionalFormatting sqref="AF2:AF82">
    <cfRule type="expression" dxfId="0" priority="25">
      <formula>$B2="simple"</formula>
    </cfRule>
  </conditionalFormatting>
  <conditionalFormatting sqref="AF2:AF82">
    <cfRule type="expression" dxfId="0" priority="26">
      <formula>$B2="external"</formula>
    </cfRule>
  </conditionalFormatting>
  <conditionalFormatting sqref="AF2:AF82">
    <cfRule type="expression" dxfId="1" priority="27">
      <formula>$B2="variable"</formula>
    </cfRule>
  </conditionalFormatting>
  <conditionalFormatting sqref="Q2:R82 AL2:AU82">
    <cfRule type="expression" dxfId="0" priority="28">
      <formula>$B2="external"</formula>
    </cfRule>
  </conditionalFormatting>
  <conditionalFormatting sqref="AJ2:AK82">
    <cfRule type="expression" dxfId="0" priority="29">
      <formula>$B2="variation, virtual"</formula>
    </cfRule>
  </conditionalFormatting>
  <conditionalFormatting sqref="AJ2:AK82">
    <cfRule type="expression" dxfId="0" priority="30">
      <formula>$B2="variation, downloadable, virtual"</formula>
    </cfRule>
  </conditionalFormatting>
  <conditionalFormatting sqref="AJ2:AK82">
    <cfRule type="expression" dxfId="0" priority="31">
      <formula>$B2="variation, downloadable"</formula>
    </cfRule>
  </conditionalFormatting>
  <conditionalFormatting sqref="AJ2:AK82">
    <cfRule type="expression" dxfId="0" priority="32">
      <formula>$B2="variation"</formula>
    </cfRule>
  </conditionalFormatting>
  <conditionalFormatting sqref="AJ2:AK82">
    <cfRule type="expression" dxfId="0" priority="33">
      <formula>$B2="variable"</formula>
    </cfRule>
  </conditionalFormatting>
  <conditionalFormatting sqref="AJ2:AK82">
    <cfRule type="expression" dxfId="0" priority="34">
      <formula>$B2="simple, virtual"</formula>
    </cfRule>
  </conditionalFormatting>
  <conditionalFormatting sqref="AJ2:AK82">
    <cfRule type="expression" dxfId="0" priority="35">
      <formula>$B2="simple, downloadable, virtual"</formula>
    </cfRule>
  </conditionalFormatting>
  <conditionalFormatting sqref="AJ2:AK82">
    <cfRule type="expression" dxfId="0" priority="36">
      <formula>$B2="simple, downloadable"</formula>
    </cfRule>
  </conditionalFormatting>
  <conditionalFormatting sqref="AJ2:AK82">
    <cfRule type="expression" dxfId="0" priority="37">
      <formula>$B2="simple"</formula>
    </cfRule>
  </conditionalFormatting>
  <conditionalFormatting sqref="AT2:AU82">
    <cfRule type="expression" dxfId="0" priority="38">
      <formula>$B2="variation, virtual"</formula>
    </cfRule>
  </conditionalFormatting>
  <conditionalFormatting sqref="AT2:AU82">
    <cfRule type="expression" dxfId="0" priority="39">
      <formula>$B2="variation"</formula>
    </cfRule>
  </conditionalFormatting>
  <conditionalFormatting sqref="AT2:AU82">
    <cfRule type="expression" dxfId="0" priority="40">
      <formula>$B2="variable"</formula>
    </cfRule>
  </conditionalFormatting>
  <conditionalFormatting sqref="AT2:AU82">
    <cfRule type="expression" dxfId="0" priority="41">
      <formula>$B2="simple, virtual"</formula>
    </cfRule>
  </conditionalFormatting>
  <conditionalFormatting sqref="AT2:AU82">
    <cfRule type="expression" dxfId="0" priority="42">
      <formula>$B2="simple"</formula>
    </cfRule>
  </conditionalFormatting>
  <conditionalFormatting sqref="C1:C82">
    <cfRule type="expression" dxfId="2" priority="43">
      <formula>COUNTIF($C$1:$C$82,$C1)&gt;1</formula>
    </cfRule>
  </conditionalFormatting>
  <dataValidations>
    <dataValidation type="list" allowBlank="1" showErrorMessage="1" sqref="W2:W82">
      <formula1>Valores!$R$2:$R$3</formula1>
    </dataValidation>
    <dataValidation type="list" allowBlank="1" showErrorMessage="1" sqref="G2:G82">
      <formula1>"hidden,visible"</formula1>
    </dataValidation>
    <dataValidation type="list" allowBlank="1" showErrorMessage="1" sqref="F2:F82">
      <formula1>Valores!$E$2:$E$3</formula1>
    </dataValidation>
    <dataValidation type="list" allowBlank="1" showErrorMessage="1" sqref="L2:L82">
      <formula1>Valores!$K$2</formula1>
    </dataValidation>
    <dataValidation type="list" allowBlank="1" showErrorMessage="1" sqref="B2:B82">
      <formula1>Valores!$A$2:$A$11</formula1>
    </dataValidation>
    <dataValidation type="list" allowBlank="1" showErrorMessage="1" sqref="AS2:AS82">
      <formula1>Valores!$V$2:$V$3</formula1>
    </dataValidation>
    <dataValidation type="list" allowBlank="1" showErrorMessage="1" sqref="AA2:AA82">
      <formula1>"Christmas,Mats,School,Bathroom,Kitchen,Tools,Miscellaneous,Toys,Air Freshener,Sewing,Travel,Health,Beauty &amp; Personal Care"</formula1>
    </dataValidation>
    <dataValidation type="list" allowBlank="1" showErrorMessage="1" sqref="R2:R82">
      <formula1>Valores!$Q$2:$Q$4</formula1>
    </dataValidation>
    <dataValidation type="list" allowBlank="1" showErrorMessage="1" sqref="E2:E82">
      <formula1>Valores!$C$2:$C$4</formula1>
    </dataValidation>
    <dataValidation type="list" allowBlank="1" showErrorMessage="1" sqref="N2:N82">
      <formula1>Valores!$N$2:$N$4</formula1>
    </dataValidation>
    <dataValidation type="list" allowBlank="1" showErrorMessage="1" sqref="Q2:Q82">
      <formula1>Valores!$P$2:$P$3</formula1>
    </dataValidation>
    <dataValidation type="list" allowBlank="1" showErrorMessage="1" sqref="M2:M82">
      <formula1>Valores!$L$2:$L$5</formula1>
    </dataValidation>
    <dataValidation type="list" allowBlank="1" showErrorMessage="1" sqref="AR2:AR82">
      <formula1>Valores!$T$2:$T$3</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15.63"/>
  </cols>
  <sheetData>
    <row r="1">
      <c r="A1" s="598" t="s">
        <v>0</v>
      </c>
      <c r="B1" s="599" t="s">
        <v>7656</v>
      </c>
      <c r="C1" s="600" t="s">
        <v>1</v>
      </c>
      <c r="D1" s="599" t="s">
        <v>7656</v>
      </c>
      <c r="E1" s="598" t="s">
        <v>2</v>
      </c>
      <c r="F1" s="599" t="s">
        <v>7656</v>
      </c>
      <c r="G1" s="598" t="s">
        <v>54</v>
      </c>
      <c r="H1" s="600" t="s">
        <v>4</v>
      </c>
      <c r="I1" s="599" t="s">
        <v>7656</v>
      </c>
      <c r="J1" s="600" t="s">
        <v>5</v>
      </c>
      <c r="K1" s="599" t="s">
        <v>7656</v>
      </c>
      <c r="L1" s="600" t="s">
        <v>6</v>
      </c>
      <c r="M1" s="599" t="s">
        <v>7656</v>
      </c>
      <c r="N1" s="600" t="s">
        <v>7657</v>
      </c>
      <c r="O1" s="598" t="s">
        <v>59</v>
      </c>
      <c r="P1" s="601" t="s">
        <v>60</v>
      </c>
      <c r="Q1" s="602" t="s">
        <v>7656</v>
      </c>
      <c r="R1" s="601" t="s">
        <v>61</v>
      </c>
      <c r="S1" s="602" t="s">
        <v>7656</v>
      </c>
      <c r="T1" s="603" t="s">
        <v>62</v>
      </c>
      <c r="U1" s="598" t="s">
        <v>63</v>
      </c>
      <c r="V1" s="599" t="s">
        <v>7656</v>
      </c>
      <c r="W1" s="598" t="s">
        <v>7658</v>
      </c>
      <c r="X1" s="598" t="s">
        <v>77</v>
      </c>
      <c r="Y1" s="598" t="s">
        <v>78</v>
      </c>
      <c r="Z1" s="598" t="s">
        <v>64</v>
      </c>
      <c r="AA1" s="599" t="s">
        <v>7656</v>
      </c>
      <c r="AB1" s="598" t="s">
        <v>65</v>
      </c>
      <c r="AC1" s="604" t="s">
        <v>7653</v>
      </c>
      <c r="AD1" s="599" t="s">
        <v>7656</v>
      </c>
      <c r="AE1" s="10" t="s">
        <v>7654</v>
      </c>
      <c r="AF1" s="599" t="s">
        <v>7656</v>
      </c>
    </row>
    <row r="2">
      <c r="A2" s="605" t="s">
        <v>7659</v>
      </c>
      <c r="B2" s="606" t="s">
        <v>7660</v>
      </c>
      <c r="C2" s="607" t="s">
        <v>7661</v>
      </c>
      <c r="D2" s="606" t="s">
        <v>7662</v>
      </c>
      <c r="E2" s="605" t="s">
        <v>7663</v>
      </c>
      <c r="F2" s="599" t="s">
        <v>7664</v>
      </c>
      <c r="G2" s="599" t="s">
        <v>7665</v>
      </c>
      <c r="H2" s="608">
        <v>-1.0</v>
      </c>
      <c r="I2" s="609" t="s">
        <v>7666</v>
      </c>
      <c r="J2" s="608">
        <v>0.0</v>
      </c>
      <c r="K2" s="606" t="s">
        <v>7667</v>
      </c>
      <c r="L2" s="607" t="s">
        <v>86</v>
      </c>
      <c r="M2" s="606" t="s">
        <v>7668</v>
      </c>
      <c r="N2" s="609" t="s">
        <v>7669</v>
      </c>
      <c r="O2" s="609" t="s">
        <v>7670</v>
      </c>
      <c r="P2" s="610" t="s">
        <v>7671</v>
      </c>
      <c r="Q2" s="611" t="s">
        <v>7672</v>
      </c>
      <c r="R2" s="610" t="s">
        <v>7671</v>
      </c>
      <c r="S2" s="611" t="s">
        <v>7672</v>
      </c>
      <c r="T2" s="609" t="s">
        <v>7673</v>
      </c>
      <c r="U2" s="612" t="s">
        <v>50</v>
      </c>
      <c r="V2" s="613" t="s">
        <v>7674</v>
      </c>
      <c r="W2" s="609" t="s">
        <v>7675</v>
      </c>
      <c r="X2" s="609" t="s">
        <v>7676</v>
      </c>
      <c r="Y2" s="609" t="s">
        <v>7677</v>
      </c>
      <c r="Z2" s="608">
        <v>0.0</v>
      </c>
      <c r="AA2" s="614" t="s">
        <v>7678</v>
      </c>
      <c r="AB2" s="615" t="s">
        <v>7679</v>
      </c>
      <c r="AC2" s="616" t="s">
        <v>7680</v>
      </c>
      <c r="AD2" s="617" t="s">
        <v>7681</v>
      </c>
      <c r="AE2" s="10" t="s">
        <v>7682</v>
      </c>
      <c r="AF2" s="10" t="s">
        <v>7683</v>
      </c>
    </row>
    <row r="3">
      <c r="A3" s="607"/>
      <c r="B3" s="607"/>
      <c r="C3" s="607" t="s">
        <v>45</v>
      </c>
      <c r="D3" s="606" t="s">
        <v>7684</v>
      </c>
      <c r="E3" s="607"/>
      <c r="F3" s="607"/>
      <c r="G3" s="607"/>
      <c r="H3" s="608">
        <v>0.0</v>
      </c>
      <c r="I3" s="606" t="s">
        <v>7667</v>
      </c>
      <c r="J3" s="608">
        <v>1.0</v>
      </c>
      <c r="K3" s="606" t="s">
        <v>7685</v>
      </c>
      <c r="L3" s="607" t="s">
        <v>47</v>
      </c>
      <c r="M3" s="606" t="s">
        <v>47</v>
      </c>
      <c r="N3" s="606"/>
      <c r="O3" s="606"/>
      <c r="P3" s="610" t="s">
        <v>7686</v>
      </c>
      <c r="Q3" s="606" t="s">
        <v>7687</v>
      </c>
      <c r="R3" s="610" t="s">
        <v>7686</v>
      </c>
      <c r="S3" s="606" t="s">
        <v>7687</v>
      </c>
      <c r="T3" s="606"/>
      <c r="U3" s="607" t="s">
        <v>7688</v>
      </c>
      <c r="V3" s="614" t="s">
        <v>7689</v>
      </c>
      <c r="W3" s="606"/>
      <c r="X3" s="606"/>
      <c r="Y3" s="606"/>
      <c r="Z3" s="608">
        <v>1.0</v>
      </c>
      <c r="AA3" s="614" t="s">
        <v>7690</v>
      </c>
      <c r="AB3" s="614"/>
      <c r="AC3" s="608"/>
      <c r="AD3" s="608"/>
    </row>
    <row r="4">
      <c r="A4" s="607"/>
      <c r="B4" s="607"/>
      <c r="C4" s="607" t="s">
        <v>7691</v>
      </c>
      <c r="D4" s="606" t="s">
        <v>7692</v>
      </c>
      <c r="E4" s="607"/>
      <c r="F4" s="607"/>
      <c r="G4" s="607"/>
      <c r="H4" s="608">
        <v>1.0</v>
      </c>
      <c r="I4" s="606" t="s">
        <v>7685</v>
      </c>
      <c r="J4" s="607"/>
      <c r="K4" s="607"/>
      <c r="L4" s="607"/>
      <c r="M4" s="607"/>
      <c r="N4" s="607"/>
      <c r="O4" s="607"/>
      <c r="P4" s="607"/>
      <c r="Q4" s="607"/>
      <c r="R4" s="607"/>
      <c r="S4" s="607"/>
      <c r="T4" s="607"/>
      <c r="U4" s="607" t="s">
        <v>7693</v>
      </c>
      <c r="V4" s="614" t="s">
        <v>7689</v>
      </c>
      <c r="W4" s="607"/>
      <c r="X4" s="607"/>
      <c r="Y4" s="607"/>
      <c r="Z4" s="607" t="s">
        <v>7694</v>
      </c>
      <c r="AA4" s="614" t="s">
        <v>7695</v>
      </c>
      <c r="AB4" s="614"/>
      <c r="AC4" s="607"/>
      <c r="AD4" s="607"/>
    </row>
    <row r="5">
      <c r="A5" s="607"/>
      <c r="B5" s="607"/>
      <c r="C5" s="607" t="s">
        <v>7696</v>
      </c>
      <c r="D5" s="606" t="s">
        <v>7697</v>
      </c>
      <c r="E5" s="607"/>
      <c r="F5" s="607"/>
      <c r="G5" s="607"/>
      <c r="H5" s="607"/>
      <c r="I5" s="607"/>
      <c r="J5" s="607"/>
      <c r="K5" s="607"/>
      <c r="L5" s="607"/>
      <c r="M5" s="607"/>
      <c r="N5" s="607"/>
      <c r="O5" s="607"/>
      <c r="P5" s="607"/>
      <c r="Q5" s="607"/>
      <c r="R5" s="607"/>
      <c r="S5" s="607"/>
      <c r="T5" s="607"/>
      <c r="U5" s="607" t="s">
        <v>7698</v>
      </c>
      <c r="V5" s="614" t="s">
        <v>7689</v>
      </c>
      <c r="W5" s="607"/>
      <c r="X5" s="607"/>
      <c r="Y5" s="607"/>
      <c r="Z5" s="607"/>
      <c r="AA5" s="607"/>
      <c r="AB5" s="607"/>
      <c r="AC5" s="607"/>
      <c r="AD5" s="607"/>
    </row>
    <row r="6">
      <c r="A6" s="607"/>
      <c r="B6" s="607"/>
      <c r="C6" s="607" t="s">
        <v>7699</v>
      </c>
      <c r="D6" s="606" t="s">
        <v>7700</v>
      </c>
      <c r="E6" s="607"/>
      <c r="F6" s="607"/>
      <c r="G6" s="607"/>
      <c r="H6" s="607"/>
      <c r="I6" s="607"/>
      <c r="J6" s="607"/>
      <c r="K6" s="607"/>
      <c r="L6" s="605" t="s">
        <v>7701</v>
      </c>
      <c r="M6" s="607"/>
      <c r="N6" s="607"/>
      <c r="O6" s="607"/>
      <c r="P6" s="607"/>
      <c r="Q6" s="607"/>
      <c r="R6" s="607"/>
      <c r="S6" s="607"/>
      <c r="T6" s="607"/>
      <c r="U6" s="607"/>
      <c r="V6" s="607"/>
      <c r="W6" s="607"/>
      <c r="X6" s="607"/>
      <c r="Y6" s="607"/>
      <c r="Z6" s="607"/>
      <c r="AA6" s="607"/>
      <c r="AB6" s="607"/>
      <c r="AC6" s="607"/>
      <c r="AD6" s="607"/>
    </row>
    <row r="7">
      <c r="A7" s="607"/>
      <c r="B7" s="607"/>
      <c r="C7" s="607" t="s">
        <v>7702</v>
      </c>
      <c r="D7" s="606" t="s">
        <v>7689</v>
      </c>
      <c r="E7" s="607"/>
      <c r="F7" s="607"/>
      <c r="G7" s="607"/>
      <c r="H7" s="607"/>
      <c r="I7" s="607"/>
      <c r="J7" s="607"/>
      <c r="K7" s="607"/>
      <c r="L7" s="607"/>
      <c r="M7" s="607"/>
      <c r="N7" s="607"/>
      <c r="O7" s="607"/>
      <c r="P7" s="607"/>
      <c r="Q7" s="607"/>
      <c r="R7" s="607"/>
      <c r="S7" s="607"/>
      <c r="T7" s="607"/>
      <c r="U7" s="607"/>
      <c r="V7" s="607"/>
      <c r="W7" s="607"/>
      <c r="X7" s="607"/>
      <c r="Y7" s="607"/>
      <c r="Z7" s="607"/>
      <c r="AA7" s="607"/>
      <c r="AB7" s="607"/>
      <c r="AC7" s="607"/>
      <c r="AD7" s="607"/>
    </row>
    <row r="8">
      <c r="A8" s="607"/>
      <c r="B8" s="607"/>
      <c r="C8" s="607" t="s">
        <v>7703</v>
      </c>
      <c r="D8" s="606" t="s">
        <v>7704</v>
      </c>
      <c r="E8" s="607"/>
      <c r="F8" s="607"/>
      <c r="G8" s="607"/>
      <c r="H8" s="607"/>
      <c r="I8" s="607"/>
      <c r="J8" s="607"/>
      <c r="K8" s="607"/>
      <c r="L8" s="607"/>
      <c r="M8" s="607"/>
      <c r="N8" s="607"/>
      <c r="O8" s="607"/>
      <c r="P8" s="607"/>
      <c r="Q8" s="607"/>
      <c r="R8" s="607"/>
      <c r="S8" s="607"/>
      <c r="T8" s="607"/>
      <c r="U8" s="607"/>
      <c r="V8" s="607"/>
      <c r="W8" s="607"/>
      <c r="X8" s="607"/>
      <c r="Y8" s="607"/>
      <c r="Z8" s="607"/>
      <c r="AA8" s="607"/>
      <c r="AB8" s="607"/>
      <c r="AC8" s="607"/>
      <c r="AD8" s="607"/>
    </row>
    <row r="9">
      <c r="A9" s="607"/>
      <c r="B9" s="607"/>
      <c r="C9" s="607" t="s">
        <v>7705</v>
      </c>
      <c r="D9" s="606" t="s">
        <v>7704</v>
      </c>
      <c r="E9" s="607"/>
      <c r="F9" s="607"/>
      <c r="G9" s="607"/>
      <c r="H9" s="607"/>
      <c r="I9" s="607"/>
      <c r="J9" s="607"/>
      <c r="K9" s="607"/>
      <c r="L9" s="607"/>
      <c r="M9" s="607"/>
      <c r="N9" s="607"/>
      <c r="O9" s="607"/>
      <c r="P9" s="607"/>
      <c r="Q9" s="607"/>
      <c r="R9" s="607"/>
      <c r="S9" s="607"/>
      <c r="T9" s="607"/>
      <c r="U9" s="607"/>
      <c r="V9" s="607"/>
      <c r="W9" s="607"/>
      <c r="X9" s="607"/>
      <c r="Y9" s="607"/>
      <c r="Z9" s="607"/>
      <c r="AA9" s="607"/>
      <c r="AB9" s="607"/>
      <c r="AC9" s="607"/>
      <c r="AD9" s="607"/>
    </row>
    <row r="10">
      <c r="A10" s="607"/>
      <c r="B10" s="607"/>
      <c r="C10" s="607" t="s">
        <v>7706</v>
      </c>
      <c r="D10" s="606" t="s">
        <v>7704</v>
      </c>
      <c r="E10" s="607"/>
      <c r="F10" s="607"/>
      <c r="G10" s="607"/>
      <c r="H10" s="607"/>
      <c r="I10" s="607"/>
      <c r="J10" s="607"/>
      <c r="K10" s="607"/>
      <c r="L10" s="607"/>
      <c r="M10" s="607"/>
      <c r="N10" s="607"/>
      <c r="O10" s="607"/>
      <c r="P10" s="607"/>
      <c r="Q10" s="607"/>
      <c r="R10" s="607"/>
      <c r="S10" s="607"/>
      <c r="T10" s="607"/>
      <c r="U10" s="607"/>
      <c r="V10" s="607"/>
      <c r="W10" s="607"/>
      <c r="X10" s="607"/>
      <c r="Y10" s="607"/>
      <c r="Z10" s="607"/>
      <c r="AA10" s="607"/>
      <c r="AB10" s="607"/>
      <c r="AC10" s="607"/>
      <c r="AD10" s="607"/>
    </row>
    <row r="11">
      <c r="A11" s="607"/>
      <c r="B11" s="607"/>
      <c r="C11" s="607" t="s">
        <v>7707</v>
      </c>
      <c r="D11" s="606" t="s">
        <v>7704</v>
      </c>
      <c r="E11" s="607"/>
      <c r="F11" s="607"/>
      <c r="G11" s="607"/>
      <c r="H11" s="607"/>
      <c r="I11" s="605" t="s">
        <v>7708</v>
      </c>
      <c r="J11" s="607"/>
      <c r="K11" s="607"/>
      <c r="L11" s="607"/>
      <c r="M11" s="607"/>
      <c r="N11" s="607"/>
      <c r="O11" s="607"/>
      <c r="P11" s="607"/>
      <c r="Q11" s="607"/>
      <c r="R11" s="607"/>
      <c r="S11" s="607"/>
      <c r="T11" s="607"/>
      <c r="U11" s="607"/>
      <c r="V11" s="607"/>
      <c r="W11" s="607"/>
      <c r="X11" s="607"/>
      <c r="Y11" s="607"/>
      <c r="Z11" s="607"/>
      <c r="AA11" s="607"/>
      <c r="AB11" s="607"/>
      <c r="AC11" s="607"/>
      <c r="AD11" s="607"/>
    </row>
    <row r="12">
      <c r="A12" s="607"/>
      <c r="B12" s="607"/>
      <c r="C12" s="607"/>
      <c r="D12" s="607"/>
      <c r="E12" s="607"/>
      <c r="F12" s="607"/>
      <c r="G12" s="607"/>
      <c r="H12" s="607"/>
      <c r="I12" s="605" t="s">
        <v>7709</v>
      </c>
      <c r="J12" s="607"/>
      <c r="K12" s="607"/>
      <c r="L12" s="607"/>
      <c r="M12" s="607"/>
      <c r="N12" s="607"/>
      <c r="O12" s="607"/>
      <c r="P12" s="607"/>
      <c r="Q12" s="607"/>
      <c r="R12" s="607"/>
      <c r="S12" s="607"/>
      <c r="T12" s="607"/>
      <c r="U12" s="607"/>
      <c r="V12" s="607"/>
      <c r="W12" s="607"/>
      <c r="X12" s="607"/>
      <c r="Y12" s="607"/>
      <c r="Z12" s="607"/>
      <c r="AA12" s="607"/>
      <c r="AB12" s="607"/>
      <c r="AC12" s="607"/>
      <c r="AD12" s="607"/>
    </row>
    <row r="13">
      <c r="A13" s="607"/>
      <c r="B13" s="607"/>
      <c r="C13" s="607"/>
      <c r="D13" s="607"/>
      <c r="E13" s="607"/>
      <c r="F13" s="607"/>
      <c r="G13" s="607"/>
      <c r="H13" s="607"/>
      <c r="I13" s="605" t="s">
        <v>7710</v>
      </c>
      <c r="J13" s="607"/>
      <c r="K13" s="607"/>
      <c r="L13" s="607"/>
      <c r="M13" s="607"/>
      <c r="N13" s="607"/>
      <c r="O13" s="607"/>
      <c r="P13" s="607"/>
      <c r="Q13" s="607"/>
      <c r="R13" s="607"/>
      <c r="S13" s="607"/>
      <c r="T13" s="607"/>
      <c r="U13" s="607"/>
      <c r="V13" s="607"/>
      <c r="W13" s="607"/>
      <c r="X13" s="607"/>
      <c r="Y13" s="607"/>
      <c r="Z13" s="607"/>
      <c r="AA13" s="607"/>
      <c r="AB13" s="607"/>
      <c r="AC13" s="607"/>
      <c r="AD13" s="607"/>
    </row>
    <row r="14">
      <c r="A14" s="371" t="s">
        <v>7711</v>
      </c>
      <c r="B14" s="605" t="s">
        <v>7712</v>
      </c>
      <c r="C14" s="607"/>
      <c r="D14" s="607"/>
      <c r="E14" s="607"/>
      <c r="F14" s="607"/>
      <c r="G14" s="607"/>
      <c r="H14" s="607"/>
      <c r="I14" s="605" t="s">
        <v>7713</v>
      </c>
      <c r="J14" s="607"/>
      <c r="K14" s="607"/>
      <c r="L14" s="607"/>
      <c r="M14" s="607"/>
      <c r="N14" s="607"/>
      <c r="O14" s="607"/>
      <c r="P14" s="607"/>
      <c r="Q14" s="607"/>
      <c r="R14" s="607"/>
      <c r="S14" s="607"/>
      <c r="T14" s="607"/>
      <c r="U14" s="607"/>
      <c r="V14" s="607"/>
      <c r="W14" s="607"/>
      <c r="X14" s="607"/>
      <c r="Y14" s="607"/>
      <c r="Z14" s="607"/>
      <c r="AA14" s="607"/>
      <c r="AB14" s="607"/>
      <c r="AC14" s="607"/>
      <c r="AD14" s="607"/>
    </row>
    <row r="15">
      <c r="A15" s="371" t="s">
        <v>7714</v>
      </c>
      <c r="B15" s="605" t="s">
        <v>7715</v>
      </c>
      <c r="C15" s="607"/>
      <c r="D15" s="607"/>
      <c r="E15" s="607"/>
      <c r="F15" s="607"/>
      <c r="G15" s="607"/>
      <c r="H15" s="607"/>
      <c r="I15" s="607"/>
      <c r="J15" s="607"/>
      <c r="K15" s="607"/>
      <c r="L15" s="607"/>
      <c r="M15" s="607"/>
      <c r="N15" s="607"/>
      <c r="O15" s="607"/>
      <c r="P15" s="607"/>
      <c r="Q15" s="607"/>
      <c r="R15" s="607"/>
      <c r="S15" s="607"/>
      <c r="T15" s="607"/>
      <c r="U15" s="607"/>
      <c r="V15" s="607"/>
      <c r="W15" s="607"/>
      <c r="X15" s="607"/>
      <c r="Y15" s="607"/>
      <c r="Z15" s="607"/>
      <c r="AA15" s="607"/>
      <c r="AB15" s="607"/>
      <c r="AC15" s="607"/>
      <c r="AD15" s="607"/>
    </row>
    <row r="16">
      <c r="A16" s="618" t="s">
        <v>7716</v>
      </c>
      <c r="B16" s="605" t="s">
        <v>7717</v>
      </c>
      <c r="C16" s="607"/>
      <c r="D16" s="607"/>
      <c r="E16" s="607"/>
      <c r="F16" s="607"/>
      <c r="G16" s="607"/>
      <c r="H16" s="607"/>
      <c r="I16" s="607"/>
      <c r="J16" s="607"/>
      <c r="K16" s="371" t="s">
        <v>7718</v>
      </c>
      <c r="L16" s="607"/>
      <c r="M16" s="607"/>
      <c r="N16" s="607"/>
      <c r="O16" s="607"/>
      <c r="P16" s="607"/>
      <c r="Q16" s="607"/>
      <c r="R16" s="607"/>
      <c r="S16" s="607"/>
      <c r="T16" s="607"/>
      <c r="U16" s="607"/>
      <c r="V16" s="607"/>
      <c r="W16" s="607"/>
      <c r="X16" s="607"/>
      <c r="Y16" s="607"/>
      <c r="Z16" s="607"/>
      <c r="AA16" s="607"/>
      <c r="AB16" s="607"/>
      <c r="AC16" s="607"/>
      <c r="AD16" s="607"/>
    </row>
    <row r="17">
      <c r="A17" s="618" t="s">
        <v>7719</v>
      </c>
      <c r="B17" s="605" t="s">
        <v>7720</v>
      </c>
      <c r="C17" s="607"/>
      <c r="D17" s="607"/>
      <c r="E17" s="607"/>
      <c r="F17" s="607"/>
      <c r="G17" s="607"/>
      <c r="H17" s="607"/>
      <c r="I17" s="607"/>
      <c r="J17" s="607"/>
      <c r="K17" s="489" t="s">
        <v>7721</v>
      </c>
      <c r="L17" s="607"/>
      <c r="M17" s="607"/>
      <c r="N17" s="607"/>
      <c r="O17" s="607"/>
      <c r="P17" s="607"/>
      <c r="Q17" s="607"/>
      <c r="R17" s="607"/>
      <c r="S17" s="607"/>
      <c r="T17" s="607"/>
      <c r="U17" s="607"/>
      <c r="V17" s="607"/>
      <c r="W17" s="607"/>
      <c r="X17" s="607"/>
      <c r="Y17" s="607"/>
      <c r="Z17" s="607"/>
      <c r="AA17" s="607"/>
      <c r="AB17" s="607"/>
      <c r="AC17" s="607"/>
      <c r="AD17" s="607"/>
    </row>
    <row r="18">
      <c r="A18" s="618" t="s">
        <v>7722</v>
      </c>
      <c r="B18" s="605" t="s">
        <v>7723</v>
      </c>
      <c r="C18" s="607"/>
      <c r="D18" s="607"/>
      <c r="E18" s="607"/>
      <c r="F18" s="607"/>
      <c r="G18" s="607"/>
      <c r="H18" s="607"/>
      <c r="I18" s="607"/>
      <c r="J18" s="607"/>
      <c r="K18" s="619" t="s">
        <v>7724</v>
      </c>
      <c r="L18" s="607"/>
      <c r="M18" s="607"/>
      <c r="N18" s="607"/>
      <c r="O18" s="607"/>
      <c r="P18" s="607"/>
      <c r="Q18" s="607"/>
      <c r="R18" s="607"/>
      <c r="S18" s="607"/>
      <c r="T18" s="607"/>
      <c r="U18" s="607"/>
      <c r="V18" s="607"/>
      <c r="W18" s="607"/>
      <c r="X18" s="607"/>
      <c r="Y18" s="607"/>
      <c r="Z18" s="607"/>
      <c r="AA18" s="607"/>
      <c r="AB18" s="607"/>
      <c r="AC18" s="607"/>
      <c r="AD18" s="607"/>
    </row>
    <row r="19">
      <c r="A19" s="371" t="s">
        <v>7725</v>
      </c>
      <c r="B19" s="605" t="s">
        <v>7726</v>
      </c>
      <c r="C19" s="607"/>
      <c r="D19" s="607"/>
      <c r="E19" s="607"/>
      <c r="F19" s="607"/>
      <c r="G19" s="607"/>
      <c r="H19" s="607"/>
      <c r="I19" s="607"/>
      <c r="J19" s="607"/>
      <c r="K19" s="620" t="s">
        <v>7727</v>
      </c>
      <c r="L19" s="607"/>
      <c r="M19" s="607"/>
      <c r="N19" s="607"/>
      <c r="O19" s="607"/>
      <c r="P19" s="607"/>
      <c r="Q19" s="607"/>
      <c r="R19" s="607"/>
      <c r="S19" s="607"/>
      <c r="T19" s="607"/>
      <c r="U19" s="607"/>
      <c r="V19" s="607"/>
      <c r="W19" s="607"/>
      <c r="X19" s="607"/>
      <c r="Y19" s="607"/>
      <c r="Z19" s="607"/>
      <c r="AA19" s="607"/>
      <c r="AB19" s="607"/>
      <c r="AC19" s="607"/>
      <c r="AD19" s="607"/>
    </row>
    <row r="20">
      <c r="A20" s="605" t="s">
        <v>7728</v>
      </c>
      <c r="B20" s="607"/>
      <c r="C20" s="607"/>
      <c r="D20" s="607"/>
      <c r="E20" s="607"/>
      <c r="F20" s="607"/>
      <c r="G20" s="607"/>
      <c r="H20" s="607"/>
      <c r="I20" s="607"/>
      <c r="J20" s="607"/>
      <c r="K20" s="607"/>
      <c r="L20" s="607"/>
      <c r="M20" s="607"/>
      <c r="N20" s="607"/>
      <c r="O20" s="607"/>
      <c r="P20" s="607"/>
      <c r="Q20" s="607"/>
      <c r="R20" s="607"/>
      <c r="S20" s="607"/>
      <c r="T20" s="607"/>
      <c r="U20" s="607"/>
      <c r="V20" s="607"/>
      <c r="W20" s="607"/>
      <c r="X20" s="607"/>
      <c r="Y20" s="607"/>
      <c r="Z20" s="607"/>
      <c r="AA20" s="607"/>
      <c r="AB20" s="607"/>
      <c r="AC20" s="607"/>
      <c r="AD20" s="607"/>
    </row>
    <row r="21">
      <c r="A21" s="605" t="s">
        <v>7729</v>
      </c>
      <c r="B21" s="605" t="s">
        <v>7730</v>
      </c>
      <c r="C21" s="607"/>
      <c r="D21" s="607"/>
      <c r="E21" s="607"/>
      <c r="F21" s="607"/>
      <c r="G21" s="607"/>
      <c r="H21" s="607"/>
      <c r="I21" s="607"/>
      <c r="J21" s="607"/>
      <c r="K21" s="607"/>
      <c r="L21" s="607"/>
      <c r="M21" s="607"/>
      <c r="N21" s="607"/>
      <c r="O21" s="607"/>
      <c r="P21" s="607"/>
      <c r="Q21" s="607"/>
      <c r="R21" s="607"/>
      <c r="S21" s="607"/>
      <c r="T21" s="607"/>
      <c r="U21" s="607"/>
      <c r="V21" s="607"/>
      <c r="W21" s="607"/>
      <c r="X21" s="607"/>
      <c r="Y21" s="607"/>
      <c r="Z21" s="607"/>
      <c r="AA21" s="607"/>
      <c r="AB21" s="607"/>
      <c r="AC21" s="607"/>
      <c r="AD21" s="607"/>
    </row>
    <row r="22">
      <c r="A22" s="607"/>
      <c r="B22" s="607"/>
      <c r="C22" s="607"/>
      <c r="D22" s="607"/>
      <c r="E22" s="607"/>
      <c r="F22" s="607"/>
      <c r="G22" s="607"/>
      <c r="H22" s="607"/>
      <c r="I22" s="607"/>
      <c r="J22" s="607"/>
      <c r="K22" s="607"/>
      <c r="L22" s="607"/>
      <c r="M22" s="607"/>
      <c r="N22" s="607"/>
      <c r="O22" s="607"/>
      <c r="P22" s="607"/>
      <c r="Q22" s="607"/>
      <c r="R22" s="607"/>
      <c r="S22" s="607"/>
      <c r="T22" s="607"/>
      <c r="U22" s="607"/>
      <c r="V22" s="607"/>
      <c r="W22" s="607"/>
      <c r="X22" s="607"/>
      <c r="Y22" s="607"/>
      <c r="Z22" s="607"/>
      <c r="AA22" s="607"/>
      <c r="AB22" s="607"/>
      <c r="AC22" s="607"/>
      <c r="AD22" s="607"/>
    </row>
    <row r="23">
      <c r="A23" s="605" t="s">
        <v>7731</v>
      </c>
      <c r="B23" s="607"/>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607"/>
      <c r="AD23" s="607"/>
    </row>
    <row r="24">
      <c r="A24" s="607"/>
      <c r="B24" s="607"/>
      <c r="C24" s="607"/>
      <c r="D24" s="607"/>
      <c r="E24" s="607"/>
      <c r="F24" s="607"/>
      <c r="G24" s="607"/>
      <c r="H24" s="607"/>
      <c r="I24" s="607"/>
      <c r="J24" s="607"/>
      <c r="K24" s="607"/>
      <c r="L24" s="607"/>
      <c r="M24" s="607"/>
      <c r="N24" s="607"/>
      <c r="O24" s="607"/>
      <c r="P24" s="607"/>
      <c r="Q24" s="607"/>
      <c r="R24" s="607"/>
      <c r="S24" s="607"/>
      <c r="T24" s="607"/>
      <c r="U24" s="607"/>
      <c r="V24" s="607"/>
      <c r="W24" s="607"/>
      <c r="X24" s="607"/>
      <c r="Y24" s="607"/>
      <c r="Z24" s="607"/>
      <c r="AA24" s="607"/>
      <c r="AB24" s="607"/>
      <c r="AC24" s="607"/>
      <c r="AD24" s="607"/>
    </row>
    <row r="25">
      <c r="A25" s="607"/>
      <c r="B25" s="607"/>
      <c r="C25" s="607"/>
      <c r="D25" s="607"/>
      <c r="E25" s="607"/>
      <c r="F25" s="607"/>
      <c r="G25" s="607"/>
      <c r="H25" s="607"/>
      <c r="I25" s="607"/>
      <c r="J25" s="607"/>
      <c r="K25" s="607"/>
      <c r="L25" s="607"/>
      <c r="M25" s="607"/>
      <c r="N25" s="607"/>
      <c r="O25" s="607"/>
      <c r="P25" s="607"/>
      <c r="Q25" s="607"/>
      <c r="R25" s="607"/>
      <c r="S25" s="607"/>
      <c r="T25" s="607"/>
      <c r="U25" s="607"/>
      <c r="V25" s="607"/>
      <c r="W25" s="607"/>
      <c r="X25" s="607"/>
      <c r="Y25" s="607"/>
      <c r="Z25" s="607"/>
      <c r="AA25" s="607"/>
      <c r="AB25" s="607"/>
      <c r="AC25" s="607"/>
      <c r="AD25" s="607"/>
    </row>
    <row r="26">
      <c r="A26" s="607"/>
      <c r="B26" s="607"/>
      <c r="C26" s="607"/>
      <c r="D26" s="607"/>
      <c r="E26" s="607"/>
      <c r="F26" s="607"/>
      <c r="G26" s="607"/>
      <c r="H26" s="607"/>
      <c r="I26" s="607"/>
      <c r="J26" s="607"/>
      <c r="K26" s="607"/>
      <c r="L26" s="607"/>
      <c r="M26" s="607"/>
      <c r="N26" s="607"/>
      <c r="O26" s="607"/>
      <c r="P26" s="607"/>
      <c r="Q26" s="607"/>
      <c r="R26" s="607"/>
      <c r="S26" s="607"/>
      <c r="T26" s="607"/>
      <c r="U26" s="607"/>
      <c r="V26" s="607"/>
      <c r="W26" s="607"/>
      <c r="X26" s="607"/>
      <c r="Y26" s="607"/>
      <c r="Z26" s="607"/>
      <c r="AA26" s="607"/>
      <c r="AB26" s="607"/>
      <c r="AC26" s="607"/>
      <c r="AD26" s="607"/>
    </row>
    <row r="27">
      <c r="A27" s="607"/>
      <c r="B27" s="607"/>
      <c r="C27" s="607"/>
      <c r="D27" s="607"/>
      <c r="E27" s="607"/>
      <c r="F27" s="607"/>
      <c r="G27" s="607"/>
      <c r="H27" s="607"/>
      <c r="I27" s="607"/>
      <c r="J27" s="607"/>
      <c r="K27" s="607"/>
      <c r="L27" s="607"/>
      <c r="M27" s="607"/>
      <c r="N27" s="607"/>
      <c r="O27" s="607"/>
      <c r="P27" s="607"/>
      <c r="Q27" s="607"/>
      <c r="R27" s="607"/>
      <c r="S27" s="607"/>
      <c r="T27" s="607"/>
      <c r="U27" s="607"/>
      <c r="V27" s="607"/>
      <c r="W27" s="607"/>
      <c r="X27" s="607"/>
      <c r="Y27" s="607"/>
      <c r="Z27" s="607"/>
      <c r="AA27" s="607"/>
      <c r="AB27" s="607"/>
      <c r="AC27" s="607"/>
      <c r="AD27" s="607"/>
    </row>
    <row r="28">
      <c r="A28" s="607"/>
      <c r="B28" s="607"/>
      <c r="C28" s="607"/>
      <c r="D28" s="607"/>
      <c r="E28" s="607"/>
      <c r="F28" s="607"/>
      <c r="G28" s="607"/>
      <c r="H28" s="607"/>
      <c r="I28" s="607"/>
      <c r="J28" s="607"/>
      <c r="K28" s="607"/>
      <c r="L28" s="607"/>
      <c r="M28" s="607"/>
      <c r="N28" s="607"/>
      <c r="O28" s="607"/>
      <c r="P28" s="607"/>
      <c r="Q28" s="607"/>
      <c r="R28" s="607"/>
      <c r="S28" s="607"/>
      <c r="T28" s="607"/>
      <c r="U28" s="607"/>
      <c r="V28" s="607"/>
      <c r="W28" s="607"/>
      <c r="X28" s="607"/>
      <c r="Y28" s="607"/>
      <c r="Z28" s="607"/>
      <c r="AA28" s="607"/>
      <c r="AB28" s="607"/>
      <c r="AC28" s="607"/>
      <c r="AD28" s="607"/>
    </row>
    <row r="29">
      <c r="A29" s="607"/>
      <c r="B29" s="607"/>
      <c r="C29" s="607"/>
      <c r="D29" s="607"/>
      <c r="E29" s="607"/>
      <c r="F29" s="607"/>
      <c r="G29" s="607"/>
      <c r="H29" s="607"/>
      <c r="I29" s="607"/>
      <c r="J29" s="607"/>
      <c r="K29" s="607"/>
      <c r="L29" s="607"/>
      <c r="M29" s="607"/>
      <c r="N29" s="607"/>
      <c r="O29" s="607"/>
      <c r="P29" s="607"/>
      <c r="Q29" s="607"/>
      <c r="R29" s="607"/>
      <c r="S29" s="607"/>
      <c r="T29" s="607"/>
      <c r="U29" s="607"/>
      <c r="V29" s="607"/>
      <c r="W29" s="607"/>
      <c r="X29" s="607"/>
      <c r="Y29" s="607"/>
      <c r="Z29" s="607"/>
      <c r="AA29" s="607"/>
      <c r="AB29" s="607"/>
      <c r="AC29" s="607"/>
      <c r="AD29" s="607"/>
    </row>
    <row r="30">
      <c r="A30" s="607"/>
      <c r="B30" s="607"/>
      <c r="C30" s="607"/>
      <c r="D30" s="607"/>
      <c r="E30" s="607"/>
      <c r="F30" s="607"/>
      <c r="G30" s="607"/>
      <c r="H30" s="607"/>
      <c r="I30" s="607"/>
      <c r="J30" s="607"/>
      <c r="K30" s="607"/>
      <c r="L30" s="607"/>
      <c r="M30" s="607"/>
      <c r="N30" s="607"/>
      <c r="O30" s="607"/>
      <c r="P30" s="607"/>
      <c r="Q30" s="607"/>
      <c r="R30" s="607"/>
      <c r="S30" s="607"/>
      <c r="T30" s="607"/>
      <c r="U30" s="607"/>
      <c r="V30" s="607"/>
      <c r="W30" s="607"/>
      <c r="X30" s="607"/>
      <c r="Y30" s="607"/>
      <c r="Z30" s="607"/>
      <c r="AA30" s="607"/>
      <c r="AB30" s="607"/>
      <c r="AC30" s="607"/>
      <c r="AD30" s="607"/>
    </row>
    <row r="31">
      <c r="A31" s="607"/>
      <c r="B31" s="607"/>
      <c r="C31" s="607"/>
      <c r="D31" s="607"/>
      <c r="E31" s="607"/>
      <c r="F31" s="607"/>
      <c r="G31" s="607"/>
      <c r="H31" s="607"/>
      <c r="I31" s="607"/>
      <c r="J31" s="607"/>
      <c r="K31" s="607"/>
      <c r="L31" s="607"/>
      <c r="M31" s="607"/>
      <c r="N31" s="607"/>
      <c r="O31" s="607"/>
      <c r="P31" s="607"/>
      <c r="Q31" s="607"/>
      <c r="R31" s="607"/>
      <c r="S31" s="607"/>
      <c r="T31" s="607"/>
      <c r="U31" s="607"/>
      <c r="V31" s="607"/>
      <c r="W31" s="607"/>
      <c r="X31" s="607"/>
      <c r="Y31" s="607"/>
      <c r="Z31" s="607"/>
      <c r="AA31" s="607"/>
      <c r="AB31" s="607"/>
      <c r="AC31" s="607"/>
      <c r="AD31" s="607"/>
    </row>
    <row r="32">
      <c r="A32" s="607"/>
      <c r="B32" s="607"/>
      <c r="C32" s="607"/>
      <c r="D32" s="607"/>
      <c r="E32" s="607"/>
      <c r="F32" s="607"/>
      <c r="G32" s="607"/>
      <c r="H32" s="607"/>
      <c r="I32" s="607"/>
      <c r="J32" s="607"/>
      <c r="K32" s="607"/>
      <c r="L32" s="607"/>
      <c r="M32" s="607"/>
      <c r="N32" s="607"/>
      <c r="O32" s="607"/>
      <c r="P32" s="607"/>
      <c r="Q32" s="607"/>
      <c r="R32" s="607"/>
      <c r="S32" s="607"/>
      <c r="T32" s="607"/>
      <c r="U32" s="607"/>
      <c r="V32" s="607"/>
      <c r="W32" s="607"/>
      <c r="X32" s="607"/>
      <c r="Y32" s="607"/>
      <c r="Z32" s="607"/>
      <c r="AA32" s="607"/>
      <c r="AB32" s="607"/>
      <c r="AC32" s="607"/>
      <c r="AD32" s="607"/>
    </row>
    <row r="33">
      <c r="A33" s="607"/>
      <c r="B33" s="607"/>
      <c r="C33" s="607"/>
      <c r="D33" s="607"/>
      <c r="E33" s="607"/>
      <c r="F33" s="607"/>
      <c r="G33" s="607"/>
      <c r="H33" s="607"/>
      <c r="I33" s="607"/>
      <c r="J33" s="607"/>
      <c r="K33" s="607"/>
      <c r="L33" s="607"/>
      <c r="M33" s="607"/>
      <c r="N33" s="607"/>
      <c r="O33" s="607"/>
      <c r="P33" s="607"/>
      <c r="Q33" s="607"/>
      <c r="R33" s="607"/>
      <c r="S33" s="607"/>
      <c r="T33" s="607"/>
      <c r="U33" s="607"/>
      <c r="V33" s="607"/>
      <c r="W33" s="607"/>
      <c r="X33" s="607"/>
      <c r="Y33" s="607"/>
      <c r="Z33" s="607"/>
      <c r="AA33" s="607"/>
      <c r="AB33" s="607"/>
      <c r="AC33" s="607"/>
      <c r="AD33" s="607"/>
    </row>
    <row r="34">
      <c r="A34" s="607"/>
      <c r="B34" s="607"/>
      <c r="C34" s="607"/>
      <c r="D34" s="607"/>
      <c r="E34" s="607"/>
      <c r="F34" s="607"/>
      <c r="G34" s="607"/>
      <c r="H34" s="607"/>
      <c r="I34" s="607"/>
      <c r="J34" s="607"/>
      <c r="K34" s="607"/>
      <c r="L34" s="607"/>
      <c r="M34" s="607"/>
      <c r="N34" s="607"/>
      <c r="O34" s="607"/>
      <c r="P34" s="607"/>
      <c r="Q34" s="607"/>
      <c r="R34" s="607"/>
      <c r="S34" s="607"/>
      <c r="T34" s="607"/>
      <c r="U34" s="607"/>
      <c r="V34" s="607"/>
      <c r="W34" s="607"/>
      <c r="X34" s="607"/>
      <c r="Y34" s="607"/>
      <c r="Z34" s="607"/>
      <c r="AA34" s="607"/>
      <c r="AB34" s="607"/>
      <c r="AC34" s="607"/>
      <c r="AD34" s="607"/>
    </row>
    <row r="35">
      <c r="A35" s="607"/>
      <c r="B35" s="607"/>
      <c r="C35" s="607"/>
      <c r="D35" s="607"/>
      <c r="E35" s="607"/>
      <c r="F35" s="607"/>
      <c r="G35" s="607"/>
      <c r="H35" s="607"/>
      <c r="I35" s="607"/>
      <c r="J35" s="607"/>
      <c r="K35" s="607"/>
      <c r="L35" s="607"/>
      <c r="M35" s="607"/>
      <c r="N35" s="607"/>
      <c r="O35" s="607"/>
      <c r="P35" s="607"/>
      <c r="Q35" s="607"/>
      <c r="R35" s="607"/>
      <c r="S35" s="607"/>
      <c r="T35" s="607"/>
      <c r="U35" s="607"/>
      <c r="V35" s="607"/>
      <c r="W35" s="607"/>
      <c r="X35" s="607"/>
      <c r="Y35" s="607"/>
      <c r="Z35" s="607"/>
      <c r="AA35" s="607"/>
      <c r="AB35" s="607"/>
      <c r="AC35" s="607"/>
      <c r="AD35" s="607"/>
    </row>
    <row r="36">
      <c r="A36" s="607"/>
      <c r="B36" s="607"/>
      <c r="C36" s="607"/>
      <c r="D36" s="607"/>
      <c r="E36" s="607"/>
      <c r="F36" s="607"/>
      <c r="G36" s="607"/>
      <c r="H36" s="607"/>
      <c r="I36" s="607"/>
      <c r="J36" s="607"/>
      <c r="K36" s="607"/>
      <c r="L36" s="607"/>
      <c r="M36" s="607"/>
      <c r="N36" s="607"/>
      <c r="O36" s="607"/>
      <c r="P36" s="607"/>
      <c r="Q36" s="607"/>
      <c r="R36" s="607"/>
      <c r="S36" s="607"/>
      <c r="T36" s="607"/>
      <c r="U36" s="607"/>
      <c r="V36" s="607"/>
      <c r="W36" s="607"/>
      <c r="X36" s="607"/>
      <c r="Y36" s="607"/>
      <c r="Z36" s="607"/>
      <c r="AA36" s="607"/>
      <c r="AB36" s="607"/>
      <c r="AC36" s="607"/>
      <c r="AD36" s="607"/>
    </row>
    <row r="37">
      <c r="A37" s="607"/>
      <c r="B37" s="607"/>
      <c r="C37" s="607"/>
      <c r="D37" s="607"/>
      <c r="E37" s="607"/>
      <c r="F37" s="607"/>
      <c r="G37" s="607"/>
      <c r="H37" s="607"/>
      <c r="I37" s="607"/>
      <c r="J37" s="607"/>
      <c r="K37" s="607"/>
      <c r="L37" s="607"/>
      <c r="M37" s="607"/>
      <c r="N37" s="607"/>
      <c r="O37" s="607"/>
      <c r="P37" s="607"/>
      <c r="Q37" s="607"/>
      <c r="R37" s="607"/>
      <c r="S37" s="607"/>
      <c r="T37" s="607"/>
      <c r="U37" s="607"/>
      <c r="V37" s="607"/>
      <c r="W37" s="607"/>
      <c r="X37" s="607"/>
      <c r="Y37" s="607"/>
      <c r="Z37" s="607"/>
      <c r="AA37" s="607"/>
      <c r="AB37" s="607"/>
      <c r="AC37" s="607"/>
      <c r="AD37" s="607"/>
    </row>
    <row r="38">
      <c r="A38" s="607"/>
      <c r="B38" s="607"/>
      <c r="C38" s="607"/>
      <c r="D38" s="607"/>
      <c r="E38" s="607"/>
      <c r="F38" s="607"/>
      <c r="G38" s="607"/>
      <c r="H38" s="607"/>
      <c r="I38" s="607"/>
      <c r="J38" s="607"/>
      <c r="K38" s="607"/>
      <c r="L38" s="607"/>
      <c r="M38" s="607"/>
      <c r="N38" s="607"/>
      <c r="O38" s="607"/>
      <c r="P38" s="607"/>
      <c r="Q38" s="607"/>
      <c r="R38" s="607"/>
      <c r="S38" s="607"/>
      <c r="T38" s="607"/>
      <c r="U38" s="607"/>
      <c r="V38" s="607"/>
      <c r="W38" s="607"/>
      <c r="X38" s="607"/>
      <c r="Y38" s="607"/>
      <c r="Z38" s="607"/>
      <c r="AA38" s="607"/>
      <c r="AB38" s="607"/>
      <c r="AC38" s="607"/>
      <c r="AD38" s="607"/>
    </row>
    <row r="39">
      <c r="A39" s="607"/>
      <c r="B39" s="607"/>
      <c r="C39" s="607"/>
      <c r="D39" s="607"/>
      <c r="E39" s="607"/>
      <c r="F39" s="607"/>
      <c r="G39" s="607"/>
      <c r="H39" s="607"/>
      <c r="I39" s="607"/>
      <c r="J39" s="607"/>
      <c r="K39" s="607"/>
      <c r="L39" s="607"/>
      <c r="M39" s="607"/>
      <c r="N39" s="607"/>
      <c r="O39" s="607"/>
      <c r="P39" s="607"/>
      <c r="Q39" s="607"/>
      <c r="R39" s="607"/>
      <c r="S39" s="607"/>
      <c r="T39" s="607"/>
      <c r="U39" s="607"/>
      <c r="V39" s="607"/>
      <c r="W39" s="607"/>
      <c r="X39" s="607"/>
      <c r="Y39" s="607"/>
      <c r="Z39" s="607"/>
      <c r="AA39" s="607"/>
      <c r="AB39" s="607"/>
      <c r="AC39" s="607"/>
      <c r="AD39" s="607"/>
    </row>
    <row r="40">
      <c r="A40" s="607"/>
      <c r="B40" s="607"/>
      <c r="C40" s="607"/>
      <c r="D40" s="607"/>
      <c r="E40" s="607"/>
      <c r="F40" s="607"/>
      <c r="G40" s="607"/>
      <c r="H40" s="607"/>
      <c r="I40" s="607"/>
      <c r="J40" s="607"/>
      <c r="K40" s="607"/>
      <c r="L40" s="607"/>
      <c r="M40" s="607"/>
      <c r="N40" s="607"/>
      <c r="O40" s="607"/>
      <c r="P40" s="607"/>
      <c r="Q40" s="607"/>
      <c r="R40" s="607"/>
      <c r="S40" s="607"/>
      <c r="T40" s="607"/>
      <c r="U40" s="607"/>
      <c r="V40" s="607"/>
      <c r="W40" s="607"/>
      <c r="X40" s="607"/>
      <c r="Y40" s="607"/>
      <c r="Z40" s="607"/>
      <c r="AA40" s="607"/>
      <c r="AB40" s="607"/>
      <c r="AC40" s="607"/>
      <c r="AD40" s="607"/>
    </row>
    <row r="41">
      <c r="A41" s="607"/>
      <c r="B41" s="607"/>
      <c r="C41" s="607"/>
      <c r="D41" s="607"/>
      <c r="E41" s="607"/>
      <c r="F41" s="607"/>
      <c r="G41" s="607"/>
      <c r="H41" s="607"/>
      <c r="I41" s="607"/>
      <c r="J41" s="607"/>
      <c r="K41" s="607"/>
      <c r="L41" s="607"/>
      <c r="M41" s="607"/>
      <c r="N41" s="607"/>
      <c r="O41" s="607"/>
      <c r="P41" s="607"/>
      <c r="Q41" s="607"/>
      <c r="R41" s="607"/>
      <c r="S41" s="607"/>
      <c r="T41" s="607"/>
      <c r="U41" s="607"/>
      <c r="V41" s="607"/>
      <c r="W41" s="607"/>
      <c r="X41" s="607"/>
      <c r="Y41" s="607"/>
      <c r="Z41" s="607"/>
      <c r="AA41" s="607"/>
      <c r="AB41" s="607"/>
      <c r="AC41" s="607"/>
      <c r="AD41" s="607"/>
    </row>
    <row r="42">
      <c r="A42" s="607"/>
      <c r="B42" s="607"/>
      <c r="C42" s="607"/>
      <c r="D42" s="607"/>
      <c r="E42" s="607"/>
      <c r="F42" s="607"/>
      <c r="G42" s="607"/>
      <c r="H42" s="607"/>
      <c r="I42" s="607"/>
      <c r="J42" s="607"/>
      <c r="K42" s="607"/>
      <c r="L42" s="607"/>
      <c r="M42" s="607"/>
      <c r="N42" s="607"/>
      <c r="O42" s="607"/>
      <c r="P42" s="607"/>
      <c r="Q42" s="607"/>
      <c r="R42" s="607"/>
      <c r="S42" s="607"/>
      <c r="T42" s="607"/>
      <c r="U42" s="607"/>
      <c r="V42" s="607"/>
      <c r="W42" s="607"/>
      <c r="X42" s="607"/>
      <c r="Y42" s="607"/>
      <c r="Z42" s="607"/>
      <c r="AA42" s="607"/>
      <c r="AB42" s="607"/>
      <c r="AC42" s="607"/>
      <c r="AD42" s="607"/>
    </row>
    <row r="43">
      <c r="A43" s="607"/>
      <c r="B43" s="607"/>
      <c r="C43" s="607"/>
      <c r="D43" s="607"/>
      <c r="E43" s="607"/>
      <c r="F43" s="607"/>
      <c r="G43" s="607"/>
      <c r="H43" s="607"/>
      <c r="I43" s="607"/>
      <c r="J43" s="607"/>
      <c r="K43" s="607"/>
      <c r="L43" s="607"/>
      <c r="M43" s="607"/>
      <c r="N43" s="607"/>
      <c r="O43" s="607"/>
      <c r="P43" s="607"/>
      <c r="Q43" s="607"/>
      <c r="R43" s="607"/>
      <c r="S43" s="607"/>
      <c r="T43" s="607"/>
      <c r="U43" s="607"/>
      <c r="V43" s="607"/>
      <c r="W43" s="607"/>
      <c r="X43" s="607"/>
      <c r="Y43" s="607"/>
      <c r="Z43" s="607"/>
      <c r="AA43" s="607"/>
      <c r="AB43" s="607"/>
      <c r="AC43" s="607"/>
      <c r="AD43" s="607"/>
    </row>
    <row r="44">
      <c r="A44" s="607"/>
      <c r="B44" s="607"/>
      <c r="C44" s="607"/>
      <c r="D44" s="607"/>
      <c r="E44" s="607"/>
      <c r="F44" s="607"/>
      <c r="G44" s="607"/>
      <c r="H44" s="607"/>
      <c r="I44" s="607"/>
      <c r="J44" s="607"/>
      <c r="K44" s="607"/>
      <c r="L44" s="607"/>
      <c r="M44" s="607"/>
      <c r="N44" s="607"/>
      <c r="O44" s="607"/>
      <c r="P44" s="607"/>
      <c r="Q44" s="607"/>
      <c r="R44" s="607"/>
      <c r="S44" s="607"/>
      <c r="T44" s="607"/>
      <c r="U44" s="607"/>
      <c r="V44" s="607"/>
      <c r="W44" s="607"/>
      <c r="X44" s="607"/>
      <c r="Y44" s="607"/>
      <c r="Z44" s="607"/>
      <c r="AA44" s="607"/>
      <c r="AB44" s="607"/>
      <c r="AC44" s="607"/>
      <c r="AD44" s="607"/>
    </row>
    <row r="45">
      <c r="A45" s="607"/>
      <c r="B45" s="607"/>
      <c r="C45" s="607"/>
      <c r="D45" s="607"/>
      <c r="E45" s="607"/>
      <c r="F45" s="607"/>
      <c r="G45" s="607"/>
      <c r="H45" s="607"/>
      <c r="I45" s="607"/>
      <c r="J45" s="607"/>
      <c r="K45" s="607"/>
      <c r="L45" s="607"/>
      <c r="M45" s="607"/>
      <c r="N45" s="607"/>
      <c r="O45" s="607"/>
      <c r="P45" s="607"/>
      <c r="Q45" s="607"/>
      <c r="R45" s="607"/>
      <c r="S45" s="607"/>
      <c r="T45" s="607"/>
      <c r="U45" s="607"/>
      <c r="V45" s="607"/>
      <c r="W45" s="607"/>
      <c r="X45" s="607"/>
      <c r="Y45" s="607"/>
      <c r="Z45" s="607"/>
      <c r="AA45" s="607"/>
      <c r="AB45" s="607"/>
      <c r="AC45" s="607"/>
      <c r="AD45" s="607"/>
    </row>
    <row r="46">
      <c r="A46" s="607"/>
      <c r="B46" s="607"/>
      <c r="C46" s="607"/>
      <c r="D46" s="607"/>
      <c r="E46" s="607"/>
      <c r="F46" s="607"/>
      <c r="G46" s="607"/>
      <c r="H46" s="607"/>
      <c r="I46" s="607"/>
      <c r="J46" s="607"/>
      <c r="K46" s="607"/>
      <c r="L46" s="607"/>
      <c r="M46" s="607"/>
      <c r="N46" s="607"/>
      <c r="O46" s="607"/>
      <c r="P46" s="607"/>
      <c r="Q46" s="607"/>
      <c r="R46" s="607"/>
      <c r="S46" s="607"/>
      <c r="T46" s="607"/>
      <c r="U46" s="607"/>
      <c r="V46" s="607"/>
      <c r="W46" s="607"/>
      <c r="X46" s="607"/>
      <c r="Y46" s="607"/>
      <c r="Z46" s="607"/>
      <c r="AA46" s="607"/>
      <c r="AB46" s="607"/>
      <c r="AC46" s="607"/>
      <c r="AD46" s="607"/>
    </row>
    <row r="47">
      <c r="A47" s="607"/>
      <c r="B47" s="607"/>
      <c r="C47" s="607"/>
      <c r="D47" s="607"/>
      <c r="E47" s="607"/>
      <c r="F47" s="607"/>
      <c r="G47" s="607"/>
      <c r="H47" s="607"/>
      <c r="I47" s="607"/>
      <c r="J47" s="607"/>
      <c r="K47" s="607"/>
      <c r="L47" s="607"/>
      <c r="M47" s="607"/>
      <c r="N47" s="607"/>
      <c r="O47" s="607"/>
      <c r="P47" s="607"/>
      <c r="Q47" s="607"/>
      <c r="R47" s="607"/>
      <c r="S47" s="607"/>
      <c r="T47" s="607"/>
      <c r="U47" s="607"/>
      <c r="V47" s="607"/>
      <c r="W47" s="607"/>
      <c r="X47" s="607"/>
      <c r="Y47" s="607"/>
      <c r="Z47" s="607"/>
      <c r="AA47" s="607"/>
      <c r="AB47" s="607"/>
      <c r="AC47" s="607"/>
      <c r="AD47" s="607"/>
    </row>
    <row r="48">
      <c r="A48" s="607"/>
      <c r="B48" s="607"/>
      <c r="C48" s="607"/>
      <c r="D48" s="607"/>
      <c r="E48" s="607"/>
      <c r="F48" s="607"/>
      <c r="G48" s="607"/>
      <c r="H48" s="607"/>
      <c r="I48" s="607"/>
      <c r="J48" s="607"/>
      <c r="K48" s="607"/>
      <c r="L48" s="607"/>
      <c r="M48" s="607"/>
      <c r="N48" s="607"/>
      <c r="O48" s="607"/>
      <c r="P48" s="607"/>
      <c r="Q48" s="607"/>
      <c r="R48" s="607"/>
      <c r="S48" s="607"/>
      <c r="T48" s="607"/>
      <c r="U48" s="607"/>
      <c r="V48" s="607"/>
      <c r="W48" s="607"/>
      <c r="X48" s="607"/>
      <c r="Y48" s="607"/>
      <c r="Z48" s="607"/>
      <c r="AA48" s="607"/>
      <c r="AB48" s="607"/>
      <c r="AC48" s="607"/>
      <c r="AD48" s="607"/>
    </row>
    <row r="49">
      <c r="A49" s="607"/>
      <c r="B49" s="607"/>
      <c r="C49" s="607"/>
      <c r="D49" s="607"/>
      <c r="E49" s="607"/>
      <c r="F49" s="607"/>
      <c r="G49" s="607"/>
      <c r="H49" s="607"/>
      <c r="I49" s="607"/>
      <c r="J49" s="607"/>
      <c r="K49" s="607"/>
      <c r="L49" s="607"/>
      <c r="M49" s="607"/>
      <c r="N49" s="607"/>
      <c r="O49" s="607"/>
      <c r="P49" s="607"/>
      <c r="Q49" s="607"/>
      <c r="R49" s="607"/>
      <c r="S49" s="607"/>
      <c r="T49" s="607"/>
      <c r="U49" s="607"/>
      <c r="V49" s="607"/>
      <c r="W49" s="607"/>
      <c r="X49" s="607"/>
      <c r="Y49" s="607"/>
      <c r="Z49" s="607"/>
      <c r="AA49" s="607"/>
      <c r="AB49" s="607"/>
      <c r="AC49" s="607"/>
      <c r="AD49" s="607"/>
    </row>
    <row r="50">
      <c r="A50" s="607"/>
      <c r="B50" s="607"/>
      <c r="C50" s="607"/>
      <c r="D50" s="607"/>
      <c r="E50" s="607"/>
      <c r="F50" s="607"/>
      <c r="G50" s="607"/>
      <c r="H50" s="607"/>
      <c r="I50" s="607"/>
      <c r="J50" s="607"/>
      <c r="K50" s="607"/>
      <c r="L50" s="607"/>
      <c r="M50" s="607"/>
      <c r="N50" s="607"/>
      <c r="O50" s="607"/>
      <c r="P50" s="607"/>
      <c r="Q50" s="607"/>
      <c r="R50" s="607"/>
      <c r="S50" s="607"/>
      <c r="T50" s="607"/>
      <c r="U50" s="607"/>
      <c r="V50" s="607"/>
      <c r="W50" s="607"/>
      <c r="X50" s="607"/>
      <c r="Y50" s="607"/>
      <c r="Z50" s="607"/>
      <c r="AA50" s="607"/>
      <c r="AB50" s="607"/>
      <c r="AC50" s="607"/>
      <c r="AD50" s="607"/>
    </row>
    <row r="51">
      <c r="A51" s="607"/>
      <c r="B51" s="607"/>
      <c r="C51" s="607"/>
      <c r="D51" s="607"/>
      <c r="E51" s="607"/>
      <c r="F51" s="607"/>
      <c r="G51" s="607"/>
      <c r="H51" s="607"/>
      <c r="I51" s="607"/>
      <c r="J51" s="607"/>
      <c r="K51" s="607"/>
      <c r="L51" s="607"/>
      <c r="M51" s="607"/>
      <c r="N51" s="607"/>
      <c r="O51" s="607"/>
      <c r="P51" s="607"/>
      <c r="Q51" s="607"/>
      <c r="R51" s="607"/>
      <c r="S51" s="607"/>
      <c r="T51" s="607"/>
      <c r="U51" s="607"/>
      <c r="V51" s="607"/>
      <c r="W51" s="607"/>
      <c r="X51" s="607"/>
      <c r="Y51" s="607"/>
      <c r="Z51" s="607"/>
      <c r="AA51" s="607"/>
      <c r="AB51" s="607"/>
      <c r="AC51" s="607"/>
      <c r="AD51" s="607"/>
    </row>
    <row r="52">
      <c r="A52" s="607"/>
      <c r="B52" s="607"/>
      <c r="C52" s="607"/>
      <c r="D52" s="607"/>
      <c r="E52" s="607"/>
      <c r="F52" s="607"/>
      <c r="G52" s="607"/>
      <c r="H52" s="607"/>
      <c r="I52" s="607"/>
      <c r="J52" s="607"/>
      <c r="K52" s="607"/>
      <c r="L52" s="607"/>
      <c r="M52" s="607"/>
      <c r="N52" s="607"/>
      <c r="O52" s="607"/>
      <c r="P52" s="607"/>
      <c r="Q52" s="607"/>
      <c r="R52" s="607"/>
      <c r="S52" s="607"/>
      <c r="T52" s="607"/>
      <c r="U52" s="607"/>
      <c r="V52" s="607"/>
      <c r="W52" s="607"/>
      <c r="X52" s="607"/>
      <c r="Y52" s="607"/>
      <c r="Z52" s="607"/>
      <c r="AA52" s="607"/>
      <c r="AB52" s="607"/>
      <c r="AC52" s="607"/>
      <c r="AD52" s="607"/>
    </row>
    <row r="53">
      <c r="A53" s="607"/>
      <c r="B53" s="607"/>
      <c r="C53" s="607"/>
      <c r="D53" s="607"/>
      <c r="E53" s="607"/>
      <c r="F53" s="607"/>
      <c r="G53" s="607"/>
      <c r="H53" s="607"/>
      <c r="I53" s="607"/>
      <c r="J53" s="607"/>
      <c r="K53" s="607"/>
      <c r="L53" s="607"/>
      <c r="M53" s="607"/>
      <c r="N53" s="607"/>
      <c r="O53" s="607"/>
      <c r="P53" s="607"/>
      <c r="Q53" s="607"/>
      <c r="R53" s="607"/>
      <c r="S53" s="607"/>
      <c r="T53" s="607"/>
      <c r="U53" s="607"/>
      <c r="V53" s="607"/>
      <c r="W53" s="607"/>
      <c r="X53" s="607"/>
      <c r="Y53" s="607"/>
      <c r="Z53" s="607"/>
      <c r="AA53" s="607"/>
      <c r="AB53" s="607"/>
      <c r="AC53" s="607"/>
      <c r="AD53" s="607"/>
    </row>
    <row r="54">
      <c r="A54" s="607"/>
      <c r="B54" s="607"/>
      <c r="C54" s="607"/>
      <c r="D54" s="607"/>
      <c r="E54" s="607"/>
      <c r="F54" s="607"/>
      <c r="G54" s="607"/>
      <c r="H54" s="607"/>
      <c r="I54" s="607"/>
      <c r="J54" s="607"/>
      <c r="K54" s="607"/>
      <c r="L54" s="607"/>
      <c r="M54" s="607"/>
      <c r="N54" s="607"/>
      <c r="O54" s="607"/>
      <c r="P54" s="607"/>
      <c r="Q54" s="607"/>
      <c r="R54" s="607"/>
      <c r="S54" s="607"/>
      <c r="T54" s="607"/>
      <c r="U54" s="607"/>
      <c r="V54" s="607"/>
      <c r="W54" s="607"/>
      <c r="X54" s="607"/>
      <c r="Y54" s="607"/>
      <c r="Z54" s="607"/>
      <c r="AA54" s="607"/>
      <c r="AB54" s="607"/>
      <c r="AC54" s="607"/>
      <c r="AD54" s="607"/>
    </row>
    <row r="55">
      <c r="A55" s="607"/>
      <c r="B55" s="607"/>
      <c r="C55" s="607"/>
      <c r="D55" s="607"/>
      <c r="E55" s="607"/>
      <c r="F55" s="607"/>
      <c r="G55" s="607"/>
      <c r="H55" s="607"/>
      <c r="I55" s="607"/>
      <c r="J55" s="607"/>
      <c r="K55" s="607"/>
      <c r="L55" s="607"/>
      <c r="M55" s="607"/>
      <c r="N55" s="607"/>
      <c r="O55" s="607"/>
      <c r="P55" s="607"/>
      <c r="Q55" s="607"/>
      <c r="R55" s="607"/>
      <c r="S55" s="607"/>
      <c r="T55" s="607"/>
      <c r="U55" s="607"/>
      <c r="V55" s="607"/>
      <c r="W55" s="607"/>
      <c r="X55" s="607"/>
      <c r="Y55" s="607"/>
      <c r="Z55" s="607"/>
      <c r="AA55" s="607"/>
      <c r="AB55" s="607"/>
      <c r="AC55" s="607"/>
      <c r="AD55" s="607"/>
    </row>
    <row r="56">
      <c r="A56" s="607"/>
      <c r="B56" s="607"/>
      <c r="C56" s="607"/>
      <c r="D56" s="607"/>
      <c r="E56" s="607"/>
      <c r="F56" s="607"/>
      <c r="G56" s="607"/>
      <c r="H56" s="607"/>
      <c r="I56" s="607"/>
      <c r="J56" s="607"/>
      <c r="K56" s="607"/>
      <c r="L56" s="607"/>
      <c r="M56" s="607"/>
      <c r="N56" s="607"/>
      <c r="O56" s="607"/>
      <c r="P56" s="607"/>
      <c r="Q56" s="607"/>
      <c r="R56" s="607"/>
      <c r="S56" s="607"/>
      <c r="T56" s="607"/>
      <c r="U56" s="607"/>
      <c r="V56" s="607"/>
      <c r="W56" s="607"/>
      <c r="X56" s="607"/>
      <c r="Y56" s="607"/>
      <c r="Z56" s="607"/>
      <c r="AA56" s="607"/>
      <c r="AB56" s="607"/>
      <c r="AC56" s="607"/>
      <c r="AD56" s="607"/>
    </row>
    <row r="57">
      <c r="A57" s="607"/>
      <c r="B57" s="607"/>
      <c r="C57" s="607"/>
      <c r="D57" s="607"/>
      <c r="E57" s="607"/>
      <c r="F57" s="607"/>
      <c r="G57" s="607"/>
      <c r="H57" s="607"/>
      <c r="I57" s="607"/>
      <c r="J57" s="607"/>
      <c r="K57" s="607"/>
      <c r="L57" s="607"/>
      <c r="M57" s="607"/>
      <c r="N57" s="607"/>
      <c r="O57" s="607"/>
      <c r="P57" s="607"/>
      <c r="Q57" s="607"/>
      <c r="R57" s="607"/>
      <c r="S57" s="607"/>
      <c r="T57" s="607"/>
      <c r="U57" s="607"/>
      <c r="V57" s="607"/>
      <c r="W57" s="607"/>
      <c r="X57" s="607"/>
      <c r="Y57" s="607"/>
      <c r="Z57" s="607"/>
      <c r="AA57" s="607"/>
      <c r="AB57" s="607"/>
      <c r="AC57" s="607"/>
      <c r="AD57" s="607"/>
    </row>
    <row r="58">
      <c r="A58" s="607"/>
      <c r="B58" s="607"/>
      <c r="C58" s="607"/>
      <c r="D58" s="607"/>
      <c r="E58" s="607"/>
      <c r="F58" s="607"/>
      <c r="G58" s="607"/>
      <c r="H58" s="607"/>
      <c r="I58" s="607"/>
      <c r="J58" s="607"/>
      <c r="K58" s="607"/>
      <c r="L58" s="607"/>
      <c r="M58" s="607"/>
      <c r="N58" s="607"/>
      <c r="O58" s="607"/>
      <c r="P58" s="607"/>
      <c r="Q58" s="607"/>
      <c r="R58" s="607"/>
      <c r="S58" s="607"/>
      <c r="T58" s="607"/>
      <c r="U58" s="607"/>
      <c r="V58" s="607"/>
      <c r="W58" s="607"/>
      <c r="X58" s="607"/>
      <c r="Y58" s="607"/>
      <c r="Z58" s="607"/>
      <c r="AA58" s="607"/>
      <c r="AB58" s="607"/>
      <c r="AC58" s="607"/>
      <c r="AD58" s="607"/>
    </row>
    <row r="59">
      <c r="A59" s="607"/>
      <c r="B59" s="607"/>
      <c r="C59" s="607"/>
      <c r="D59" s="607"/>
      <c r="E59" s="607"/>
      <c r="F59" s="607"/>
      <c r="G59" s="607"/>
      <c r="H59" s="607"/>
      <c r="I59" s="607"/>
      <c r="J59" s="607"/>
      <c r="K59" s="607"/>
      <c r="L59" s="607"/>
      <c r="M59" s="607"/>
      <c r="N59" s="607"/>
      <c r="O59" s="607"/>
      <c r="P59" s="607"/>
      <c r="Q59" s="607"/>
      <c r="R59" s="607"/>
      <c r="S59" s="607"/>
      <c r="T59" s="607"/>
      <c r="U59" s="607"/>
      <c r="V59" s="607"/>
      <c r="W59" s="607"/>
      <c r="X59" s="607"/>
      <c r="Y59" s="607"/>
      <c r="Z59" s="607"/>
      <c r="AA59" s="607"/>
      <c r="AB59" s="607"/>
      <c r="AC59" s="607"/>
      <c r="AD59" s="607"/>
    </row>
    <row r="60">
      <c r="A60" s="607"/>
      <c r="B60" s="607"/>
      <c r="C60" s="607"/>
      <c r="D60" s="607"/>
      <c r="E60" s="607"/>
      <c r="F60" s="607"/>
      <c r="G60" s="607"/>
      <c r="H60" s="607"/>
      <c r="I60" s="607"/>
      <c r="J60" s="607"/>
      <c r="K60" s="607"/>
      <c r="L60" s="607"/>
      <c r="M60" s="607"/>
      <c r="N60" s="607"/>
      <c r="O60" s="607"/>
      <c r="P60" s="607"/>
      <c r="Q60" s="607"/>
      <c r="R60" s="607"/>
      <c r="S60" s="607"/>
      <c r="T60" s="607"/>
      <c r="U60" s="607"/>
      <c r="V60" s="607"/>
      <c r="W60" s="607"/>
      <c r="X60" s="607"/>
      <c r="Y60" s="607"/>
      <c r="Z60" s="607"/>
      <c r="AA60" s="607"/>
      <c r="AB60" s="607"/>
      <c r="AC60" s="607"/>
      <c r="AD60" s="607"/>
    </row>
    <row r="61">
      <c r="A61" s="607"/>
      <c r="B61" s="607"/>
      <c r="C61" s="607"/>
      <c r="D61" s="607"/>
      <c r="E61" s="607"/>
      <c r="F61" s="607"/>
      <c r="G61" s="607"/>
      <c r="H61" s="607"/>
      <c r="I61" s="607"/>
      <c r="J61" s="607"/>
      <c r="K61" s="607"/>
      <c r="L61" s="607"/>
      <c r="M61" s="607"/>
      <c r="N61" s="607"/>
      <c r="O61" s="607"/>
      <c r="P61" s="607"/>
      <c r="Q61" s="607"/>
      <c r="R61" s="607"/>
      <c r="S61" s="607"/>
      <c r="T61" s="607"/>
      <c r="U61" s="607"/>
      <c r="V61" s="607"/>
      <c r="W61" s="607"/>
      <c r="X61" s="607"/>
      <c r="Y61" s="607"/>
      <c r="Z61" s="607"/>
      <c r="AA61" s="607"/>
      <c r="AB61" s="607"/>
      <c r="AC61" s="607"/>
      <c r="AD61" s="607"/>
    </row>
    <row r="62">
      <c r="A62" s="607"/>
      <c r="B62" s="607"/>
      <c r="C62" s="607"/>
      <c r="D62" s="607"/>
      <c r="E62" s="607"/>
      <c r="F62" s="607"/>
      <c r="G62" s="607"/>
      <c r="H62" s="607"/>
      <c r="I62" s="607"/>
      <c r="J62" s="607"/>
      <c r="K62" s="607"/>
      <c r="L62" s="607"/>
      <c r="M62" s="607"/>
      <c r="N62" s="607"/>
      <c r="O62" s="607"/>
      <c r="P62" s="607"/>
      <c r="Q62" s="607"/>
      <c r="R62" s="607"/>
      <c r="S62" s="607"/>
      <c r="T62" s="607"/>
      <c r="U62" s="607"/>
      <c r="V62" s="607"/>
      <c r="W62" s="607"/>
      <c r="X62" s="607"/>
      <c r="Y62" s="607"/>
      <c r="Z62" s="607"/>
      <c r="AA62" s="607"/>
      <c r="AB62" s="607"/>
      <c r="AC62" s="607"/>
      <c r="AD62" s="607"/>
    </row>
    <row r="63">
      <c r="A63" s="607"/>
      <c r="B63" s="607"/>
      <c r="C63" s="607"/>
      <c r="D63" s="607"/>
      <c r="E63" s="607"/>
      <c r="F63" s="607"/>
      <c r="G63" s="607"/>
      <c r="H63" s="607"/>
      <c r="I63" s="607"/>
      <c r="J63" s="607"/>
      <c r="K63" s="607"/>
      <c r="L63" s="607"/>
      <c r="M63" s="607"/>
      <c r="N63" s="607"/>
      <c r="O63" s="607"/>
      <c r="P63" s="607"/>
      <c r="Q63" s="607"/>
      <c r="R63" s="607"/>
      <c r="S63" s="607"/>
      <c r="T63" s="607"/>
      <c r="U63" s="607"/>
      <c r="V63" s="607"/>
      <c r="W63" s="607"/>
      <c r="X63" s="607"/>
      <c r="Y63" s="607"/>
      <c r="Z63" s="607"/>
      <c r="AA63" s="607"/>
      <c r="AB63" s="607"/>
      <c r="AC63" s="607"/>
      <c r="AD63" s="607"/>
    </row>
    <row r="64">
      <c r="A64" s="607"/>
      <c r="B64" s="607"/>
      <c r="C64" s="607"/>
      <c r="D64" s="607"/>
      <c r="E64" s="607"/>
      <c r="F64" s="607"/>
      <c r="G64" s="607"/>
      <c r="H64" s="607"/>
      <c r="I64" s="607"/>
      <c r="J64" s="607"/>
      <c r="K64" s="607"/>
      <c r="L64" s="607"/>
      <c r="M64" s="607"/>
      <c r="N64" s="607"/>
      <c r="O64" s="607"/>
      <c r="P64" s="607"/>
      <c r="Q64" s="607"/>
      <c r="R64" s="607"/>
      <c r="S64" s="607"/>
      <c r="T64" s="607"/>
      <c r="U64" s="607"/>
      <c r="V64" s="607"/>
      <c r="W64" s="607"/>
      <c r="X64" s="607"/>
      <c r="Y64" s="607"/>
      <c r="Z64" s="607"/>
      <c r="AA64" s="607"/>
      <c r="AB64" s="607"/>
      <c r="AC64" s="607"/>
      <c r="AD64" s="607"/>
    </row>
    <row r="65">
      <c r="A65" s="607"/>
      <c r="B65" s="607"/>
      <c r="C65" s="607"/>
      <c r="D65" s="607"/>
      <c r="E65" s="607"/>
      <c r="F65" s="607"/>
      <c r="G65" s="607"/>
      <c r="H65" s="607"/>
      <c r="I65" s="607"/>
      <c r="J65" s="607"/>
      <c r="K65" s="607"/>
      <c r="L65" s="607"/>
      <c r="M65" s="607"/>
      <c r="N65" s="607"/>
      <c r="O65" s="607"/>
      <c r="P65" s="607"/>
      <c r="Q65" s="607"/>
      <c r="R65" s="607"/>
      <c r="S65" s="607"/>
      <c r="T65" s="607"/>
      <c r="U65" s="607"/>
      <c r="V65" s="607"/>
      <c r="W65" s="607"/>
      <c r="X65" s="607"/>
      <c r="Y65" s="607"/>
      <c r="Z65" s="607"/>
      <c r="AA65" s="607"/>
      <c r="AB65" s="607"/>
      <c r="AC65" s="607"/>
      <c r="AD65" s="607"/>
    </row>
    <row r="66">
      <c r="A66" s="607"/>
      <c r="B66" s="607"/>
      <c r="C66" s="607"/>
      <c r="D66" s="607"/>
      <c r="E66" s="607"/>
      <c r="F66" s="607"/>
      <c r="G66" s="607"/>
      <c r="H66" s="607"/>
      <c r="I66" s="607"/>
      <c r="J66" s="607"/>
      <c r="K66" s="607"/>
      <c r="L66" s="607"/>
      <c r="M66" s="607"/>
      <c r="N66" s="607"/>
      <c r="O66" s="607"/>
      <c r="P66" s="607"/>
      <c r="Q66" s="607"/>
      <c r="R66" s="607"/>
      <c r="S66" s="607"/>
      <c r="T66" s="607"/>
      <c r="U66" s="607"/>
      <c r="V66" s="607"/>
      <c r="W66" s="607"/>
      <c r="X66" s="607"/>
      <c r="Y66" s="607"/>
      <c r="Z66" s="607"/>
      <c r="AA66" s="607"/>
      <c r="AB66" s="607"/>
      <c r="AC66" s="607"/>
      <c r="AD66" s="607"/>
    </row>
    <row r="67">
      <c r="A67" s="607"/>
      <c r="B67" s="607"/>
      <c r="C67" s="607"/>
      <c r="D67" s="607"/>
      <c r="E67" s="607"/>
      <c r="F67" s="607"/>
      <c r="G67" s="607"/>
      <c r="H67" s="607"/>
      <c r="I67" s="607"/>
      <c r="J67" s="607"/>
      <c r="K67" s="607"/>
      <c r="L67" s="607"/>
      <c r="M67" s="607"/>
      <c r="N67" s="607"/>
      <c r="O67" s="607"/>
      <c r="P67" s="607"/>
      <c r="Q67" s="607"/>
      <c r="R67" s="607"/>
      <c r="S67" s="607"/>
      <c r="T67" s="607"/>
      <c r="U67" s="607"/>
      <c r="V67" s="607"/>
      <c r="W67" s="607"/>
      <c r="X67" s="607"/>
      <c r="Y67" s="607"/>
      <c r="Z67" s="607"/>
      <c r="AA67" s="607"/>
      <c r="AB67" s="607"/>
      <c r="AC67" s="607"/>
      <c r="AD67" s="607"/>
    </row>
    <row r="68">
      <c r="A68" s="607"/>
      <c r="B68" s="607"/>
      <c r="C68" s="607"/>
      <c r="D68" s="607"/>
      <c r="E68" s="607"/>
      <c r="F68" s="607"/>
      <c r="G68" s="607"/>
      <c r="H68" s="607"/>
      <c r="I68" s="607"/>
      <c r="J68" s="607"/>
      <c r="K68" s="607"/>
      <c r="L68" s="607"/>
      <c r="M68" s="607"/>
      <c r="N68" s="607"/>
      <c r="O68" s="607"/>
      <c r="P68" s="607"/>
      <c r="Q68" s="607"/>
      <c r="R68" s="607"/>
      <c r="S68" s="607"/>
      <c r="T68" s="607"/>
      <c r="U68" s="607"/>
      <c r="V68" s="607"/>
      <c r="W68" s="607"/>
      <c r="X68" s="607"/>
      <c r="Y68" s="607"/>
      <c r="Z68" s="607"/>
      <c r="AA68" s="607"/>
      <c r="AB68" s="607"/>
      <c r="AC68" s="607"/>
      <c r="AD68" s="607"/>
    </row>
    <row r="69">
      <c r="A69" s="607"/>
      <c r="B69" s="607"/>
      <c r="C69" s="607"/>
      <c r="D69" s="607"/>
      <c r="E69" s="607"/>
      <c r="F69" s="607"/>
      <c r="G69" s="607"/>
      <c r="H69" s="607"/>
      <c r="I69" s="607"/>
      <c r="J69" s="607"/>
      <c r="K69" s="607"/>
      <c r="L69" s="607"/>
      <c r="M69" s="607"/>
      <c r="N69" s="607"/>
      <c r="O69" s="607"/>
      <c r="P69" s="607"/>
      <c r="Q69" s="607"/>
      <c r="R69" s="607"/>
      <c r="S69" s="607"/>
      <c r="T69" s="607"/>
      <c r="U69" s="607"/>
      <c r="V69" s="607"/>
      <c r="W69" s="607"/>
      <c r="X69" s="607"/>
      <c r="Y69" s="607"/>
      <c r="Z69" s="607"/>
      <c r="AA69" s="607"/>
      <c r="AB69" s="607"/>
      <c r="AC69" s="607"/>
      <c r="AD69" s="607"/>
    </row>
    <row r="70">
      <c r="A70" s="607"/>
      <c r="B70" s="607"/>
      <c r="C70" s="607"/>
      <c r="D70" s="607"/>
      <c r="E70" s="607"/>
      <c r="F70" s="607"/>
      <c r="G70" s="607"/>
      <c r="H70" s="607"/>
      <c r="I70" s="607"/>
      <c r="J70" s="607"/>
      <c r="K70" s="607"/>
      <c r="L70" s="607"/>
      <c r="M70" s="607"/>
      <c r="N70" s="607"/>
      <c r="O70" s="607"/>
      <c r="P70" s="607"/>
      <c r="Q70" s="607"/>
      <c r="R70" s="607"/>
      <c r="S70" s="607"/>
      <c r="T70" s="607"/>
      <c r="U70" s="607"/>
      <c r="V70" s="607"/>
      <c r="W70" s="607"/>
      <c r="X70" s="607"/>
      <c r="Y70" s="607"/>
      <c r="Z70" s="607"/>
      <c r="AA70" s="607"/>
      <c r="AB70" s="607"/>
      <c r="AC70" s="607"/>
      <c r="AD70" s="607"/>
    </row>
    <row r="71">
      <c r="A71" s="607"/>
      <c r="B71" s="607"/>
      <c r="C71" s="607"/>
      <c r="D71" s="607"/>
      <c r="E71" s="607"/>
      <c r="F71" s="607"/>
      <c r="G71" s="607"/>
      <c r="H71" s="607"/>
      <c r="I71" s="607"/>
      <c r="J71" s="607"/>
      <c r="K71" s="607"/>
      <c r="L71" s="607"/>
      <c r="M71" s="607"/>
      <c r="N71" s="607"/>
      <c r="O71" s="607"/>
      <c r="P71" s="607"/>
      <c r="Q71" s="607"/>
      <c r="R71" s="607"/>
      <c r="S71" s="607"/>
      <c r="T71" s="607"/>
      <c r="U71" s="607"/>
      <c r="V71" s="607"/>
      <c r="W71" s="607"/>
      <c r="X71" s="607"/>
      <c r="Y71" s="607"/>
      <c r="Z71" s="607"/>
      <c r="AA71" s="607"/>
      <c r="AB71" s="607"/>
      <c r="AC71" s="607"/>
      <c r="AD71" s="607"/>
    </row>
    <row r="72">
      <c r="A72" s="607"/>
      <c r="B72" s="607"/>
      <c r="C72" s="607"/>
      <c r="D72" s="607"/>
      <c r="E72" s="607"/>
      <c r="F72" s="607"/>
      <c r="G72" s="607"/>
      <c r="H72" s="607"/>
      <c r="I72" s="607"/>
      <c r="J72" s="607"/>
      <c r="K72" s="607"/>
      <c r="L72" s="607"/>
      <c r="M72" s="607"/>
      <c r="N72" s="607"/>
      <c r="O72" s="607"/>
      <c r="P72" s="607"/>
      <c r="Q72" s="607"/>
      <c r="R72" s="607"/>
      <c r="S72" s="607"/>
      <c r="T72" s="607"/>
      <c r="U72" s="607"/>
      <c r="V72" s="607"/>
      <c r="W72" s="607"/>
      <c r="X72" s="607"/>
      <c r="Y72" s="607"/>
      <c r="Z72" s="607"/>
      <c r="AA72" s="607"/>
      <c r="AB72" s="607"/>
      <c r="AC72" s="607"/>
      <c r="AD72" s="607"/>
    </row>
    <row r="73">
      <c r="A73" s="607"/>
      <c r="B73" s="607"/>
      <c r="C73" s="607"/>
      <c r="D73" s="607"/>
      <c r="E73" s="607"/>
      <c r="F73" s="607"/>
      <c r="G73" s="607"/>
      <c r="H73" s="607"/>
      <c r="I73" s="607"/>
      <c r="J73" s="607"/>
      <c r="K73" s="607"/>
      <c r="L73" s="607"/>
      <c r="M73" s="607"/>
      <c r="N73" s="607"/>
      <c r="O73" s="607"/>
      <c r="P73" s="607"/>
      <c r="Q73" s="607"/>
      <c r="R73" s="607"/>
      <c r="S73" s="607"/>
      <c r="T73" s="607"/>
      <c r="U73" s="607"/>
      <c r="V73" s="607"/>
      <c r="W73" s="607"/>
      <c r="X73" s="607"/>
      <c r="Y73" s="607"/>
      <c r="Z73" s="607"/>
      <c r="AA73" s="607"/>
      <c r="AB73" s="607"/>
      <c r="AC73" s="607"/>
      <c r="AD73" s="607"/>
    </row>
    <row r="74">
      <c r="A74" s="607"/>
      <c r="B74" s="607"/>
      <c r="C74" s="607"/>
      <c r="D74" s="607"/>
      <c r="E74" s="607"/>
      <c r="F74" s="607"/>
      <c r="G74" s="607"/>
      <c r="H74" s="607"/>
      <c r="I74" s="607"/>
      <c r="J74" s="607"/>
      <c r="K74" s="607"/>
      <c r="L74" s="607"/>
      <c r="M74" s="607"/>
      <c r="N74" s="607"/>
      <c r="O74" s="607"/>
      <c r="P74" s="607"/>
      <c r="Q74" s="607"/>
      <c r="R74" s="607"/>
      <c r="S74" s="607"/>
      <c r="T74" s="607"/>
      <c r="U74" s="607"/>
      <c r="V74" s="607"/>
      <c r="W74" s="607"/>
      <c r="X74" s="607"/>
      <c r="Y74" s="607"/>
      <c r="Z74" s="607"/>
      <c r="AA74" s="607"/>
      <c r="AB74" s="607"/>
      <c r="AC74" s="607"/>
      <c r="AD74" s="607"/>
    </row>
    <row r="75">
      <c r="A75" s="607"/>
      <c r="B75" s="607"/>
      <c r="C75" s="607"/>
      <c r="D75" s="607"/>
      <c r="E75" s="607"/>
      <c r="F75" s="607"/>
      <c r="G75" s="607"/>
      <c r="H75" s="607"/>
      <c r="I75" s="607"/>
      <c r="J75" s="607"/>
      <c r="K75" s="607"/>
      <c r="L75" s="607"/>
      <c r="M75" s="607"/>
      <c r="N75" s="607"/>
      <c r="O75" s="607"/>
      <c r="P75" s="607"/>
      <c r="Q75" s="607"/>
      <c r="R75" s="607"/>
      <c r="S75" s="607"/>
      <c r="T75" s="607"/>
      <c r="U75" s="607"/>
      <c r="V75" s="607"/>
      <c r="W75" s="607"/>
      <c r="X75" s="607"/>
      <c r="Y75" s="607"/>
      <c r="Z75" s="607"/>
      <c r="AA75" s="607"/>
      <c r="AB75" s="607"/>
      <c r="AC75" s="607"/>
      <c r="AD75" s="607"/>
    </row>
    <row r="76">
      <c r="A76" s="607"/>
      <c r="B76" s="607"/>
      <c r="C76" s="607"/>
      <c r="D76" s="607"/>
      <c r="E76" s="607"/>
      <c r="F76" s="607"/>
      <c r="G76" s="607"/>
      <c r="H76" s="607"/>
      <c r="I76" s="607"/>
      <c r="J76" s="607"/>
      <c r="K76" s="607"/>
      <c r="L76" s="607"/>
      <c r="M76" s="607"/>
      <c r="N76" s="607"/>
      <c r="O76" s="607"/>
      <c r="P76" s="607"/>
      <c r="Q76" s="607"/>
      <c r="R76" s="607"/>
      <c r="S76" s="607"/>
      <c r="T76" s="607"/>
      <c r="U76" s="607"/>
      <c r="V76" s="607"/>
      <c r="W76" s="607"/>
      <c r="X76" s="607"/>
      <c r="Y76" s="607"/>
      <c r="Z76" s="607"/>
      <c r="AA76" s="607"/>
      <c r="AB76" s="607"/>
      <c r="AC76" s="607"/>
      <c r="AD76" s="607"/>
    </row>
    <row r="77">
      <c r="A77" s="607"/>
      <c r="B77" s="607"/>
      <c r="C77" s="607"/>
      <c r="D77" s="607"/>
      <c r="E77" s="607"/>
      <c r="F77" s="607"/>
      <c r="G77" s="607"/>
      <c r="H77" s="607"/>
      <c r="I77" s="607"/>
      <c r="J77" s="607"/>
      <c r="K77" s="607"/>
      <c r="L77" s="607"/>
      <c r="M77" s="607"/>
      <c r="N77" s="607"/>
      <c r="O77" s="607"/>
      <c r="P77" s="607"/>
      <c r="Q77" s="607"/>
      <c r="R77" s="607"/>
      <c r="S77" s="607"/>
      <c r="T77" s="607"/>
      <c r="U77" s="607"/>
      <c r="V77" s="607"/>
      <c r="W77" s="607"/>
      <c r="X77" s="607"/>
      <c r="Y77" s="607"/>
      <c r="Z77" s="607"/>
      <c r="AA77" s="607"/>
      <c r="AB77" s="607"/>
      <c r="AC77" s="607"/>
      <c r="AD77" s="607"/>
    </row>
    <row r="78">
      <c r="A78" s="607"/>
      <c r="B78" s="607"/>
      <c r="C78" s="607"/>
      <c r="D78" s="607"/>
      <c r="E78" s="607"/>
      <c r="F78" s="607"/>
      <c r="G78" s="607"/>
      <c r="H78" s="607"/>
      <c r="I78" s="607"/>
      <c r="J78" s="607"/>
      <c r="K78" s="607"/>
      <c r="L78" s="607"/>
      <c r="M78" s="607"/>
      <c r="N78" s="607"/>
      <c r="O78" s="607"/>
      <c r="P78" s="607"/>
      <c r="Q78" s="607"/>
      <c r="R78" s="607"/>
      <c r="S78" s="607"/>
      <c r="T78" s="607"/>
      <c r="U78" s="607"/>
      <c r="V78" s="607"/>
      <c r="W78" s="607"/>
      <c r="X78" s="607"/>
      <c r="Y78" s="607"/>
      <c r="Z78" s="607"/>
      <c r="AA78" s="607"/>
      <c r="AB78" s="607"/>
      <c r="AC78" s="607"/>
      <c r="AD78" s="607"/>
    </row>
    <row r="79">
      <c r="A79" s="607"/>
      <c r="B79" s="607"/>
      <c r="C79" s="607"/>
      <c r="D79" s="607"/>
      <c r="E79" s="607"/>
      <c r="F79" s="607"/>
      <c r="G79" s="607"/>
      <c r="H79" s="607"/>
      <c r="I79" s="607"/>
      <c r="J79" s="607"/>
      <c r="K79" s="607"/>
      <c r="L79" s="607"/>
      <c r="M79" s="607"/>
      <c r="N79" s="607"/>
      <c r="O79" s="607"/>
      <c r="P79" s="607"/>
      <c r="Q79" s="607"/>
      <c r="R79" s="607"/>
      <c r="S79" s="607"/>
      <c r="T79" s="607"/>
      <c r="U79" s="607"/>
      <c r="V79" s="607"/>
      <c r="W79" s="607"/>
      <c r="X79" s="607"/>
      <c r="Y79" s="607"/>
      <c r="Z79" s="607"/>
      <c r="AA79" s="607"/>
      <c r="AB79" s="607"/>
      <c r="AC79" s="607"/>
      <c r="AD79" s="607"/>
    </row>
    <row r="80">
      <c r="A80" s="607"/>
      <c r="B80" s="607"/>
      <c r="C80" s="607"/>
      <c r="D80" s="607"/>
      <c r="E80" s="607"/>
      <c r="F80" s="607"/>
      <c r="G80" s="607"/>
      <c r="H80" s="607"/>
      <c r="I80" s="607"/>
      <c r="J80" s="607"/>
      <c r="K80" s="607"/>
      <c r="L80" s="607"/>
      <c r="M80" s="607"/>
      <c r="N80" s="607"/>
      <c r="O80" s="607"/>
      <c r="P80" s="607"/>
      <c r="Q80" s="607"/>
      <c r="R80" s="607"/>
      <c r="S80" s="607"/>
      <c r="T80" s="607"/>
      <c r="U80" s="607"/>
      <c r="V80" s="607"/>
      <c r="W80" s="607"/>
      <c r="X80" s="607"/>
      <c r="Y80" s="607"/>
      <c r="Z80" s="607"/>
      <c r="AA80" s="607"/>
      <c r="AB80" s="607"/>
      <c r="AC80" s="607"/>
      <c r="AD80" s="607"/>
    </row>
    <row r="81">
      <c r="A81" s="607"/>
      <c r="B81" s="607"/>
      <c r="C81" s="607"/>
      <c r="D81" s="607"/>
      <c r="E81" s="607"/>
      <c r="F81" s="607"/>
      <c r="G81" s="607"/>
      <c r="H81" s="607"/>
      <c r="I81" s="607"/>
      <c r="J81" s="607"/>
      <c r="K81" s="607"/>
      <c r="L81" s="607"/>
      <c r="M81" s="607"/>
      <c r="N81" s="607"/>
      <c r="O81" s="607"/>
      <c r="P81" s="607"/>
      <c r="Q81" s="607"/>
      <c r="R81" s="607"/>
      <c r="S81" s="607"/>
      <c r="T81" s="607"/>
      <c r="U81" s="607"/>
      <c r="V81" s="607"/>
      <c r="W81" s="607"/>
      <c r="X81" s="607"/>
      <c r="Y81" s="607"/>
      <c r="Z81" s="607"/>
      <c r="AA81" s="607"/>
      <c r="AB81" s="607"/>
      <c r="AC81" s="607"/>
      <c r="AD81" s="607"/>
    </row>
    <row r="82">
      <c r="A82" s="607"/>
      <c r="B82" s="607"/>
      <c r="C82" s="607"/>
      <c r="D82" s="607"/>
      <c r="E82" s="607"/>
      <c r="F82" s="607"/>
      <c r="G82" s="607"/>
      <c r="H82" s="607"/>
      <c r="I82" s="607"/>
      <c r="J82" s="607"/>
      <c r="K82" s="607"/>
      <c r="L82" s="607"/>
      <c r="M82" s="607"/>
      <c r="N82" s="607"/>
      <c r="O82" s="607"/>
      <c r="P82" s="607"/>
      <c r="Q82" s="607"/>
      <c r="R82" s="607"/>
      <c r="S82" s="607"/>
      <c r="T82" s="607"/>
      <c r="U82" s="607"/>
      <c r="V82" s="607"/>
      <c r="W82" s="607"/>
      <c r="X82" s="607"/>
      <c r="Y82" s="607"/>
      <c r="Z82" s="607"/>
      <c r="AA82" s="607"/>
      <c r="AB82" s="607"/>
      <c r="AC82" s="607"/>
      <c r="AD82" s="607"/>
    </row>
    <row r="83">
      <c r="A83" s="607"/>
      <c r="B83" s="607"/>
      <c r="C83" s="607"/>
      <c r="D83" s="607"/>
      <c r="E83" s="607"/>
      <c r="F83" s="607"/>
      <c r="G83" s="607"/>
      <c r="H83" s="607"/>
      <c r="I83" s="607"/>
      <c r="J83" s="607"/>
      <c r="K83" s="607"/>
      <c r="L83" s="607"/>
      <c r="M83" s="607"/>
      <c r="N83" s="607"/>
      <c r="O83" s="607"/>
      <c r="P83" s="607"/>
      <c r="Q83" s="607"/>
      <c r="R83" s="607"/>
      <c r="S83" s="607"/>
      <c r="T83" s="607"/>
      <c r="U83" s="607"/>
      <c r="V83" s="607"/>
      <c r="W83" s="607"/>
      <c r="X83" s="607"/>
      <c r="Y83" s="607"/>
      <c r="Z83" s="607"/>
      <c r="AA83" s="607"/>
      <c r="AB83" s="607"/>
      <c r="AC83" s="607"/>
      <c r="AD83" s="607"/>
    </row>
    <row r="84">
      <c r="A84" s="607"/>
      <c r="B84" s="607"/>
      <c r="C84" s="607"/>
      <c r="D84" s="607"/>
      <c r="E84" s="607"/>
      <c r="F84" s="607"/>
      <c r="G84" s="607"/>
      <c r="H84" s="607"/>
      <c r="I84" s="607"/>
      <c r="J84" s="607"/>
      <c r="K84" s="607"/>
      <c r="L84" s="607"/>
      <c r="M84" s="607"/>
      <c r="N84" s="607"/>
      <c r="O84" s="607"/>
      <c r="P84" s="607"/>
      <c r="Q84" s="607"/>
      <c r="R84" s="607"/>
      <c r="S84" s="607"/>
      <c r="T84" s="607"/>
      <c r="U84" s="607"/>
      <c r="V84" s="607"/>
      <c r="W84" s="607"/>
      <c r="X84" s="607"/>
      <c r="Y84" s="607"/>
      <c r="Z84" s="607"/>
      <c r="AA84" s="607"/>
      <c r="AB84" s="607"/>
      <c r="AC84" s="607"/>
      <c r="AD84" s="607"/>
    </row>
    <row r="85">
      <c r="A85" s="607"/>
      <c r="B85" s="607"/>
      <c r="C85" s="607"/>
      <c r="D85" s="607"/>
      <c r="E85" s="607"/>
      <c r="F85" s="607"/>
      <c r="G85" s="607"/>
      <c r="H85" s="607"/>
      <c r="I85" s="607"/>
      <c r="J85" s="607"/>
      <c r="K85" s="607"/>
      <c r="L85" s="607"/>
      <c r="M85" s="607"/>
      <c r="N85" s="607"/>
      <c r="O85" s="607"/>
      <c r="P85" s="607"/>
      <c r="Q85" s="607"/>
      <c r="R85" s="607"/>
      <c r="S85" s="607"/>
      <c r="T85" s="607"/>
      <c r="U85" s="607"/>
      <c r="V85" s="607"/>
      <c r="W85" s="607"/>
      <c r="X85" s="607"/>
      <c r="Y85" s="607"/>
      <c r="Z85" s="607"/>
      <c r="AA85" s="607"/>
      <c r="AB85" s="607"/>
      <c r="AC85" s="607"/>
      <c r="AD85" s="607"/>
    </row>
    <row r="86">
      <c r="A86" s="607"/>
      <c r="B86" s="607"/>
      <c r="C86" s="607"/>
      <c r="D86" s="607"/>
      <c r="E86" s="607"/>
      <c r="F86" s="607"/>
      <c r="G86" s="607"/>
      <c r="H86" s="607"/>
      <c r="I86" s="607"/>
      <c r="J86" s="607"/>
      <c r="K86" s="607"/>
      <c r="L86" s="607"/>
      <c r="M86" s="607"/>
      <c r="N86" s="607"/>
      <c r="O86" s="607"/>
      <c r="P86" s="607"/>
      <c r="Q86" s="607"/>
      <c r="R86" s="607"/>
      <c r="S86" s="607"/>
      <c r="T86" s="607"/>
      <c r="U86" s="607"/>
      <c r="V86" s="607"/>
      <c r="W86" s="607"/>
      <c r="X86" s="607"/>
      <c r="Y86" s="607"/>
      <c r="Z86" s="607"/>
      <c r="AA86" s="607"/>
      <c r="AB86" s="607"/>
      <c r="AC86" s="607"/>
      <c r="AD86" s="607"/>
    </row>
    <row r="87">
      <c r="A87" s="607"/>
      <c r="B87" s="607"/>
      <c r="C87" s="607"/>
      <c r="D87" s="607"/>
      <c r="E87" s="607"/>
      <c r="F87" s="607"/>
      <c r="G87" s="607"/>
      <c r="H87" s="607"/>
      <c r="I87" s="607"/>
      <c r="J87" s="607"/>
      <c r="K87" s="607"/>
      <c r="L87" s="607"/>
      <c r="M87" s="607"/>
      <c r="N87" s="607"/>
      <c r="O87" s="607"/>
      <c r="P87" s="607"/>
      <c r="Q87" s="607"/>
      <c r="R87" s="607"/>
      <c r="S87" s="607"/>
      <c r="T87" s="607"/>
      <c r="U87" s="607"/>
      <c r="V87" s="607"/>
      <c r="W87" s="607"/>
      <c r="X87" s="607"/>
      <c r="Y87" s="607"/>
      <c r="Z87" s="607"/>
      <c r="AA87" s="607"/>
      <c r="AB87" s="607"/>
      <c r="AC87" s="607"/>
      <c r="AD87" s="607"/>
    </row>
    <row r="88">
      <c r="A88" s="607"/>
      <c r="B88" s="607"/>
      <c r="C88" s="607"/>
      <c r="D88" s="607"/>
      <c r="E88" s="607"/>
      <c r="F88" s="607"/>
      <c r="G88" s="607"/>
      <c r="H88" s="607"/>
      <c r="I88" s="607"/>
      <c r="J88" s="607"/>
      <c r="K88" s="607"/>
      <c r="L88" s="607"/>
      <c r="M88" s="607"/>
      <c r="N88" s="607"/>
      <c r="O88" s="607"/>
      <c r="P88" s="607"/>
      <c r="Q88" s="607"/>
      <c r="R88" s="607"/>
      <c r="S88" s="607"/>
      <c r="T88" s="607"/>
      <c r="U88" s="607"/>
      <c r="V88" s="607"/>
      <c r="W88" s="607"/>
      <c r="X88" s="607"/>
      <c r="Y88" s="607"/>
      <c r="Z88" s="607"/>
      <c r="AA88" s="607"/>
      <c r="AB88" s="607"/>
      <c r="AC88" s="607"/>
      <c r="AD88" s="607"/>
    </row>
    <row r="89">
      <c r="A89" s="607"/>
      <c r="B89" s="607"/>
      <c r="C89" s="607"/>
      <c r="D89" s="607"/>
      <c r="E89" s="607"/>
      <c r="F89" s="607"/>
      <c r="G89" s="607"/>
      <c r="H89" s="607"/>
      <c r="I89" s="607"/>
      <c r="J89" s="607"/>
      <c r="K89" s="607"/>
      <c r="L89" s="607"/>
      <c r="M89" s="607"/>
      <c r="N89" s="607"/>
      <c r="O89" s="607"/>
      <c r="P89" s="607"/>
      <c r="Q89" s="607"/>
      <c r="R89" s="607"/>
      <c r="S89" s="607"/>
      <c r="T89" s="607"/>
      <c r="U89" s="607"/>
      <c r="V89" s="607"/>
      <c r="W89" s="607"/>
      <c r="X89" s="607"/>
      <c r="Y89" s="607"/>
      <c r="Z89" s="607"/>
      <c r="AA89" s="607"/>
      <c r="AB89" s="607"/>
      <c r="AC89" s="607"/>
      <c r="AD89" s="607"/>
    </row>
    <row r="90">
      <c r="A90" s="607"/>
      <c r="B90" s="607"/>
      <c r="C90" s="607"/>
      <c r="D90" s="607"/>
      <c r="E90" s="607"/>
      <c r="F90" s="607"/>
      <c r="G90" s="607"/>
      <c r="H90" s="607"/>
      <c r="I90" s="607"/>
      <c r="J90" s="607"/>
      <c r="K90" s="607"/>
      <c r="L90" s="607"/>
      <c r="M90" s="607"/>
      <c r="N90" s="607"/>
      <c r="O90" s="607"/>
      <c r="P90" s="607"/>
      <c r="Q90" s="607"/>
      <c r="R90" s="607"/>
      <c r="S90" s="607"/>
      <c r="T90" s="607"/>
      <c r="U90" s="607"/>
      <c r="V90" s="607"/>
      <c r="W90" s="607"/>
      <c r="X90" s="607"/>
      <c r="Y90" s="607"/>
      <c r="Z90" s="607"/>
      <c r="AA90" s="607"/>
      <c r="AB90" s="607"/>
      <c r="AC90" s="607"/>
      <c r="AD90" s="607"/>
    </row>
    <row r="91">
      <c r="A91" s="607"/>
      <c r="B91" s="607"/>
      <c r="C91" s="607"/>
      <c r="D91" s="607"/>
      <c r="E91" s="607"/>
      <c r="F91" s="607"/>
      <c r="G91" s="607"/>
      <c r="H91" s="607"/>
      <c r="I91" s="607"/>
      <c r="J91" s="607"/>
      <c r="K91" s="607"/>
      <c r="L91" s="607"/>
      <c r="M91" s="607"/>
      <c r="N91" s="607"/>
      <c r="O91" s="607"/>
      <c r="P91" s="607"/>
      <c r="Q91" s="607"/>
      <c r="R91" s="607"/>
      <c r="S91" s="607"/>
      <c r="T91" s="607"/>
      <c r="U91" s="607"/>
      <c r="V91" s="607"/>
      <c r="W91" s="607"/>
      <c r="X91" s="607"/>
      <c r="Y91" s="607"/>
      <c r="Z91" s="607"/>
      <c r="AA91" s="607"/>
      <c r="AB91" s="607"/>
      <c r="AC91" s="607"/>
      <c r="AD91" s="607"/>
    </row>
    <row r="92">
      <c r="A92" s="607"/>
      <c r="B92" s="607"/>
      <c r="C92" s="607"/>
      <c r="D92" s="607"/>
      <c r="E92" s="607"/>
      <c r="F92" s="607"/>
      <c r="G92" s="607"/>
      <c r="H92" s="607"/>
      <c r="I92" s="607"/>
      <c r="J92" s="607"/>
      <c r="K92" s="607"/>
      <c r="L92" s="607"/>
      <c r="M92" s="607"/>
      <c r="N92" s="607"/>
      <c r="O92" s="607"/>
      <c r="P92" s="607"/>
      <c r="Q92" s="607"/>
      <c r="R92" s="607"/>
      <c r="S92" s="607"/>
      <c r="T92" s="607"/>
      <c r="U92" s="607"/>
      <c r="V92" s="607"/>
      <c r="W92" s="607"/>
      <c r="X92" s="607"/>
      <c r="Y92" s="607"/>
      <c r="Z92" s="607"/>
      <c r="AA92" s="607"/>
      <c r="AB92" s="607"/>
      <c r="AC92" s="607"/>
      <c r="AD92" s="607"/>
    </row>
    <row r="93">
      <c r="A93" s="607"/>
      <c r="B93" s="607"/>
      <c r="C93" s="607"/>
      <c r="D93" s="607"/>
      <c r="E93" s="607"/>
      <c r="F93" s="607"/>
      <c r="G93" s="607"/>
      <c r="H93" s="607"/>
      <c r="I93" s="607"/>
      <c r="J93" s="607"/>
      <c r="K93" s="607"/>
      <c r="L93" s="607"/>
      <c r="M93" s="607"/>
      <c r="N93" s="607"/>
      <c r="O93" s="607"/>
      <c r="P93" s="607"/>
      <c r="Q93" s="607"/>
      <c r="R93" s="607"/>
      <c r="S93" s="607"/>
      <c r="T93" s="607"/>
      <c r="U93" s="607"/>
      <c r="V93" s="607"/>
      <c r="W93" s="607"/>
      <c r="X93" s="607"/>
      <c r="Y93" s="607"/>
      <c r="Z93" s="607"/>
      <c r="AA93" s="607"/>
      <c r="AB93" s="607"/>
      <c r="AC93" s="607"/>
      <c r="AD93" s="607"/>
    </row>
    <row r="94">
      <c r="A94" s="607"/>
      <c r="B94" s="607"/>
      <c r="C94" s="607"/>
      <c r="D94" s="607"/>
      <c r="E94" s="607"/>
      <c r="F94" s="607"/>
      <c r="G94" s="607"/>
      <c r="H94" s="607"/>
      <c r="I94" s="607"/>
      <c r="J94" s="607"/>
      <c r="K94" s="607"/>
      <c r="L94" s="607"/>
      <c r="M94" s="607"/>
      <c r="N94" s="607"/>
      <c r="O94" s="607"/>
      <c r="P94" s="607"/>
      <c r="Q94" s="607"/>
      <c r="R94" s="607"/>
      <c r="S94" s="607"/>
      <c r="T94" s="607"/>
      <c r="U94" s="607"/>
      <c r="V94" s="607"/>
      <c r="W94" s="607"/>
      <c r="X94" s="607"/>
      <c r="Y94" s="607"/>
      <c r="Z94" s="607"/>
      <c r="AA94" s="607"/>
      <c r="AB94" s="607"/>
      <c r="AC94" s="607"/>
      <c r="AD94" s="607"/>
    </row>
    <row r="95">
      <c r="A95" s="607"/>
      <c r="B95" s="607"/>
      <c r="C95" s="607"/>
      <c r="D95" s="607"/>
      <c r="E95" s="607"/>
      <c r="F95" s="607"/>
      <c r="G95" s="607"/>
      <c r="H95" s="607"/>
      <c r="I95" s="607"/>
      <c r="J95" s="607"/>
      <c r="K95" s="607"/>
      <c r="L95" s="607"/>
      <c r="M95" s="607"/>
      <c r="N95" s="607"/>
      <c r="O95" s="607"/>
      <c r="P95" s="607"/>
      <c r="Q95" s="607"/>
      <c r="R95" s="607"/>
      <c r="S95" s="607"/>
      <c r="T95" s="607"/>
      <c r="U95" s="607"/>
      <c r="V95" s="607"/>
      <c r="W95" s="607"/>
      <c r="X95" s="607"/>
      <c r="Y95" s="607"/>
      <c r="Z95" s="607"/>
      <c r="AA95" s="607"/>
      <c r="AB95" s="607"/>
      <c r="AC95" s="607"/>
      <c r="AD95" s="607"/>
    </row>
    <row r="96">
      <c r="A96" s="607"/>
      <c r="B96" s="607"/>
      <c r="C96" s="607"/>
      <c r="D96" s="607"/>
      <c r="E96" s="607"/>
      <c r="F96" s="607"/>
      <c r="G96" s="607"/>
      <c r="H96" s="607"/>
      <c r="I96" s="607"/>
      <c r="J96" s="607"/>
      <c r="K96" s="607"/>
      <c r="L96" s="607"/>
      <c r="M96" s="607"/>
      <c r="N96" s="607"/>
      <c r="O96" s="607"/>
      <c r="P96" s="607"/>
      <c r="Q96" s="607"/>
      <c r="R96" s="607"/>
      <c r="S96" s="607"/>
      <c r="T96" s="607"/>
      <c r="U96" s="607"/>
      <c r="V96" s="607"/>
      <c r="W96" s="607"/>
      <c r="X96" s="607"/>
      <c r="Y96" s="607"/>
      <c r="Z96" s="607"/>
      <c r="AA96" s="607"/>
      <c r="AB96" s="607"/>
      <c r="AC96" s="607"/>
      <c r="AD96" s="607"/>
    </row>
    <row r="97">
      <c r="A97" s="607"/>
      <c r="B97" s="607"/>
      <c r="C97" s="607"/>
      <c r="D97" s="607"/>
      <c r="E97" s="607"/>
      <c r="F97" s="607"/>
      <c r="G97" s="607"/>
      <c r="H97" s="607"/>
      <c r="I97" s="607"/>
      <c r="J97" s="607"/>
      <c r="K97" s="607"/>
      <c r="L97" s="607"/>
      <c r="M97" s="607"/>
      <c r="N97" s="607"/>
      <c r="O97" s="607"/>
      <c r="P97" s="607"/>
      <c r="Q97" s="607"/>
      <c r="R97" s="607"/>
      <c r="S97" s="607"/>
      <c r="T97" s="607"/>
      <c r="U97" s="607"/>
      <c r="V97" s="607"/>
      <c r="W97" s="607"/>
      <c r="X97" s="607"/>
      <c r="Y97" s="607"/>
      <c r="Z97" s="607"/>
      <c r="AA97" s="607"/>
      <c r="AB97" s="607"/>
      <c r="AC97" s="607"/>
      <c r="AD97" s="607"/>
    </row>
    <row r="98">
      <c r="A98" s="607"/>
      <c r="B98" s="607"/>
      <c r="C98" s="607"/>
      <c r="D98" s="607"/>
      <c r="E98" s="607"/>
      <c r="F98" s="607"/>
      <c r="G98" s="607"/>
      <c r="H98" s="607"/>
      <c r="I98" s="607"/>
      <c r="J98" s="607"/>
      <c r="K98" s="607"/>
      <c r="L98" s="607"/>
      <c r="M98" s="607"/>
      <c r="N98" s="607"/>
      <c r="O98" s="607"/>
      <c r="P98" s="607"/>
      <c r="Q98" s="607"/>
      <c r="R98" s="607"/>
      <c r="S98" s="607"/>
      <c r="T98" s="607"/>
      <c r="U98" s="607"/>
      <c r="V98" s="607"/>
      <c r="W98" s="607"/>
      <c r="X98" s="607"/>
      <c r="Y98" s="607"/>
      <c r="Z98" s="607"/>
      <c r="AA98" s="607"/>
      <c r="AB98" s="607"/>
      <c r="AC98" s="607"/>
      <c r="AD98" s="607"/>
    </row>
    <row r="99">
      <c r="A99" s="607"/>
      <c r="B99" s="607"/>
      <c r="C99" s="607"/>
      <c r="D99" s="607"/>
      <c r="E99" s="607"/>
      <c r="F99" s="607"/>
      <c r="G99" s="607"/>
      <c r="H99" s="607"/>
      <c r="I99" s="607"/>
      <c r="J99" s="607"/>
      <c r="K99" s="607"/>
      <c r="L99" s="607"/>
      <c r="M99" s="607"/>
      <c r="N99" s="607"/>
      <c r="O99" s="607"/>
      <c r="P99" s="607"/>
      <c r="Q99" s="607"/>
      <c r="R99" s="607"/>
      <c r="S99" s="607"/>
      <c r="T99" s="607"/>
      <c r="U99" s="607"/>
      <c r="V99" s="607"/>
      <c r="W99" s="607"/>
      <c r="X99" s="607"/>
      <c r="Y99" s="607"/>
      <c r="Z99" s="607"/>
      <c r="AA99" s="607"/>
      <c r="AB99" s="607"/>
      <c r="AC99" s="607"/>
      <c r="AD99" s="607"/>
    </row>
    <row r="100">
      <c r="A100" s="607"/>
      <c r="B100" s="607"/>
      <c r="C100" s="607"/>
      <c r="D100" s="607"/>
      <c r="E100" s="607"/>
      <c r="F100" s="607"/>
      <c r="G100" s="607"/>
      <c r="H100" s="607"/>
      <c r="I100" s="607"/>
      <c r="J100" s="607"/>
      <c r="K100" s="607"/>
      <c r="L100" s="607"/>
      <c r="M100" s="607"/>
      <c r="N100" s="607"/>
      <c r="O100" s="607"/>
      <c r="P100" s="607"/>
      <c r="Q100" s="607"/>
      <c r="R100" s="607"/>
      <c r="S100" s="607"/>
      <c r="T100" s="607"/>
      <c r="U100" s="607"/>
      <c r="V100" s="607"/>
      <c r="W100" s="607"/>
      <c r="X100" s="607"/>
      <c r="Y100" s="607"/>
      <c r="Z100" s="607"/>
      <c r="AA100" s="607"/>
      <c r="AB100" s="607"/>
      <c r="AC100" s="607"/>
      <c r="AD100" s="607"/>
    </row>
    <row r="101">
      <c r="A101" s="607"/>
      <c r="B101" s="607"/>
      <c r="C101" s="607"/>
      <c r="D101" s="607"/>
      <c r="E101" s="607"/>
      <c r="F101" s="607"/>
      <c r="G101" s="607"/>
      <c r="H101" s="607"/>
      <c r="I101" s="607"/>
      <c r="J101" s="607"/>
      <c r="K101" s="607"/>
      <c r="L101" s="607"/>
      <c r="M101" s="607"/>
      <c r="N101" s="607"/>
      <c r="O101" s="607"/>
      <c r="P101" s="607"/>
      <c r="Q101" s="607"/>
      <c r="R101" s="607"/>
      <c r="S101" s="607"/>
      <c r="T101" s="607"/>
      <c r="U101" s="607"/>
      <c r="V101" s="607"/>
      <c r="W101" s="607"/>
      <c r="X101" s="607"/>
      <c r="Y101" s="607"/>
      <c r="Z101" s="607"/>
      <c r="AA101" s="607"/>
      <c r="AB101" s="607"/>
      <c r="AC101" s="607"/>
      <c r="AD101" s="607"/>
    </row>
    <row r="102">
      <c r="A102" s="607"/>
      <c r="B102" s="607"/>
      <c r="C102" s="607"/>
      <c r="D102" s="607"/>
      <c r="E102" s="607"/>
      <c r="F102" s="607"/>
      <c r="G102" s="607"/>
      <c r="H102" s="607"/>
      <c r="I102" s="607"/>
      <c r="J102" s="607"/>
      <c r="K102" s="607"/>
      <c r="L102" s="607"/>
      <c r="M102" s="607"/>
      <c r="N102" s="607"/>
      <c r="O102" s="607"/>
      <c r="P102" s="607"/>
      <c r="Q102" s="607"/>
      <c r="R102" s="607"/>
      <c r="S102" s="607"/>
      <c r="T102" s="607"/>
      <c r="U102" s="607"/>
      <c r="V102" s="607"/>
      <c r="W102" s="607"/>
      <c r="X102" s="607"/>
      <c r="Y102" s="607"/>
      <c r="Z102" s="607"/>
      <c r="AA102" s="607"/>
      <c r="AB102" s="607"/>
      <c r="AC102" s="607"/>
      <c r="AD102" s="607"/>
    </row>
    <row r="103">
      <c r="A103" s="607"/>
      <c r="B103" s="607"/>
      <c r="C103" s="607"/>
      <c r="D103" s="607"/>
      <c r="E103" s="607"/>
      <c r="F103" s="607"/>
      <c r="G103" s="607"/>
      <c r="H103" s="607"/>
      <c r="I103" s="607"/>
      <c r="J103" s="607"/>
      <c r="K103" s="607"/>
      <c r="L103" s="607"/>
      <c r="M103" s="607"/>
      <c r="N103" s="607"/>
      <c r="O103" s="607"/>
      <c r="P103" s="607"/>
      <c r="Q103" s="607"/>
      <c r="R103" s="607"/>
      <c r="S103" s="607"/>
      <c r="T103" s="607"/>
      <c r="U103" s="607"/>
      <c r="V103" s="607"/>
      <c r="W103" s="607"/>
      <c r="X103" s="607"/>
      <c r="Y103" s="607"/>
      <c r="Z103" s="607"/>
      <c r="AA103" s="607"/>
      <c r="AB103" s="607"/>
      <c r="AC103" s="607"/>
      <c r="AD103" s="607"/>
    </row>
    <row r="104">
      <c r="A104" s="607"/>
      <c r="B104" s="607"/>
      <c r="C104" s="607"/>
      <c r="D104" s="607"/>
      <c r="E104" s="607"/>
      <c r="F104" s="607"/>
      <c r="G104" s="607"/>
      <c r="H104" s="607"/>
      <c r="I104" s="607"/>
      <c r="J104" s="607"/>
      <c r="K104" s="607"/>
      <c r="L104" s="607"/>
      <c r="M104" s="607"/>
      <c r="N104" s="607"/>
      <c r="O104" s="607"/>
      <c r="P104" s="607"/>
      <c r="Q104" s="607"/>
      <c r="R104" s="607"/>
      <c r="S104" s="607"/>
      <c r="T104" s="607"/>
      <c r="U104" s="607"/>
      <c r="V104" s="607"/>
      <c r="W104" s="607"/>
      <c r="X104" s="607"/>
      <c r="Y104" s="607"/>
      <c r="Z104" s="607"/>
      <c r="AA104" s="607"/>
      <c r="AB104" s="607"/>
      <c r="AC104" s="607"/>
      <c r="AD104" s="607"/>
    </row>
    <row r="105">
      <c r="A105" s="607"/>
      <c r="B105" s="607"/>
      <c r="C105" s="607"/>
      <c r="D105" s="607"/>
      <c r="E105" s="607"/>
      <c r="F105" s="607"/>
      <c r="G105" s="607"/>
      <c r="H105" s="607"/>
      <c r="I105" s="607"/>
      <c r="J105" s="607"/>
      <c r="K105" s="607"/>
      <c r="L105" s="607"/>
      <c r="M105" s="607"/>
      <c r="N105" s="607"/>
      <c r="O105" s="607"/>
      <c r="P105" s="607"/>
      <c r="Q105" s="607"/>
      <c r="R105" s="607"/>
      <c r="S105" s="607"/>
      <c r="T105" s="607"/>
      <c r="U105" s="607"/>
      <c r="V105" s="607"/>
      <c r="W105" s="607"/>
      <c r="X105" s="607"/>
      <c r="Y105" s="607"/>
      <c r="Z105" s="607"/>
      <c r="AA105" s="607"/>
      <c r="AB105" s="607"/>
      <c r="AC105" s="607"/>
      <c r="AD105" s="607"/>
    </row>
    <row r="106">
      <c r="A106" s="607"/>
      <c r="B106" s="607"/>
      <c r="C106" s="607"/>
      <c r="D106" s="607"/>
      <c r="E106" s="607"/>
      <c r="F106" s="607"/>
      <c r="G106" s="607"/>
      <c r="H106" s="607"/>
      <c r="I106" s="607"/>
      <c r="J106" s="607"/>
      <c r="K106" s="607"/>
      <c r="L106" s="607"/>
      <c r="M106" s="607"/>
      <c r="N106" s="607"/>
      <c r="O106" s="607"/>
      <c r="P106" s="607"/>
      <c r="Q106" s="607"/>
      <c r="R106" s="607"/>
      <c r="S106" s="607"/>
      <c r="T106" s="607"/>
      <c r="U106" s="607"/>
      <c r="V106" s="607"/>
      <c r="W106" s="607"/>
      <c r="X106" s="607"/>
      <c r="Y106" s="607"/>
      <c r="Z106" s="607"/>
      <c r="AA106" s="607"/>
      <c r="AB106" s="607"/>
      <c r="AC106" s="607"/>
      <c r="AD106" s="607"/>
    </row>
    <row r="107">
      <c r="A107" s="607"/>
      <c r="B107" s="607"/>
      <c r="C107" s="607"/>
      <c r="D107" s="607"/>
      <c r="E107" s="607"/>
      <c r="F107" s="607"/>
      <c r="G107" s="607"/>
      <c r="H107" s="607"/>
      <c r="I107" s="607"/>
      <c r="J107" s="607"/>
      <c r="K107" s="607"/>
      <c r="L107" s="607"/>
      <c r="M107" s="607"/>
      <c r="N107" s="607"/>
      <c r="O107" s="607"/>
      <c r="P107" s="607"/>
      <c r="Q107" s="607"/>
      <c r="R107" s="607"/>
      <c r="S107" s="607"/>
      <c r="T107" s="607"/>
      <c r="U107" s="607"/>
      <c r="V107" s="607"/>
      <c r="W107" s="607"/>
      <c r="X107" s="607"/>
      <c r="Y107" s="607"/>
      <c r="Z107" s="607"/>
      <c r="AA107" s="607"/>
      <c r="AB107" s="607"/>
      <c r="AC107" s="607"/>
      <c r="AD107" s="607"/>
    </row>
    <row r="108">
      <c r="A108" s="607"/>
      <c r="B108" s="607"/>
      <c r="C108" s="607"/>
      <c r="D108" s="607"/>
      <c r="E108" s="607"/>
      <c r="F108" s="607"/>
      <c r="G108" s="607"/>
      <c r="H108" s="607"/>
      <c r="I108" s="607"/>
      <c r="J108" s="607"/>
      <c r="K108" s="607"/>
      <c r="L108" s="607"/>
      <c r="M108" s="607"/>
      <c r="N108" s="607"/>
      <c r="O108" s="607"/>
      <c r="P108" s="607"/>
      <c r="Q108" s="607"/>
      <c r="R108" s="607"/>
      <c r="S108" s="607"/>
      <c r="T108" s="607"/>
      <c r="U108" s="607"/>
      <c r="V108" s="607"/>
      <c r="W108" s="607"/>
      <c r="X108" s="607"/>
      <c r="Y108" s="607"/>
      <c r="Z108" s="607"/>
      <c r="AA108" s="607"/>
      <c r="AB108" s="607"/>
      <c r="AC108" s="607"/>
      <c r="AD108" s="607"/>
    </row>
    <row r="109">
      <c r="A109" s="607"/>
      <c r="B109" s="607"/>
      <c r="C109" s="607"/>
      <c r="D109" s="607"/>
      <c r="E109" s="607"/>
      <c r="F109" s="607"/>
      <c r="G109" s="607"/>
      <c r="H109" s="607"/>
      <c r="I109" s="607"/>
      <c r="J109" s="607"/>
      <c r="K109" s="607"/>
      <c r="L109" s="607"/>
      <c r="M109" s="607"/>
      <c r="N109" s="607"/>
      <c r="O109" s="607"/>
      <c r="P109" s="607"/>
      <c r="Q109" s="607"/>
      <c r="R109" s="607"/>
      <c r="S109" s="607"/>
      <c r="T109" s="607"/>
      <c r="U109" s="607"/>
      <c r="V109" s="607"/>
      <c r="W109" s="607"/>
      <c r="X109" s="607"/>
      <c r="Y109" s="607"/>
      <c r="Z109" s="607"/>
      <c r="AA109" s="607"/>
      <c r="AB109" s="607"/>
      <c r="AC109" s="607"/>
      <c r="AD109" s="607"/>
    </row>
    <row r="110">
      <c r="A110" s="607"/>
      <c r="B110" s="607"/>
      <c r="C110" s="607"/>
      <c r="D110" s="607"/>
      <c r="E110" s="607"/>
      <c r="F110" s="607"/>
      <c r="G110" s="607"/>
      <c r="H110" s="607"/>
      <c r="I110" s="607"/>
      <c r="J110" s="607"/>
      <c r="K110" s="607"/>
      <c r="L110" s="607"/>
      <c r="M110" s="607"/>
      <c r="N110" s="607"/>
      <c r="O110" s="607"/>
      <c r="P110" s="607"/>
      <c r="Q110" s="607"/>
      <c r="R110" s="607"/>
      <c r="S110" s="607"/>
      <c r="T110" s="607"/>
      <c r="U110" s="607"/>
      <c r="V110" s="607"/>
      <c r="W110" s="607"/>
      <c r="X110" s="607"/>
      <c r="Y110" s="607"/>
      <c r="Z110" s="607"/>
      <c r="AA110" s="607"/>
      <c r="AB110" s="607"/>
      <c r="AC110" s="607"/>
      <c r="AD110" s="607"/>
    </row>
    <row r="111">
      <c r="A111" s="607"/>
      <c r="B111" s="607"/>
      <c r="C111" s="607"/>
      <c r="D111" s="607"/>
      <c r="E111" s="607"/>
      <c r="F111" s="607"/>
      <c r="G111" s="607"/>
      <c r="H111" s="607"/>
      <c r="I111" s="607"/>
      <c r="J111" s="607"/>
      <c r="K111" s="607"/>
      <c r="L111" s="607"/>
      <c r="M111" s="607"/>
      <c r="N111" s="607"/>
      <c r="O111" s="607"/>
      <c r="P111" s="607"/>
      <c r="Q111" s="607"/>
      <c r="R111" s="607"/>
      <c r="S111" s="607"/>
      <c r="T111" s="607"/>
      <c r="U111" s="607"/>
      <c r="V111" s="607"/>
      <c r="W111" s="607"/>
      <c r="X111" s="607"/>
      <c r="Y111" s="607"/>
      <c r="Z111" s="607"/>
      <c r="AA111" s="607"/>
      <c r="AB111" s="607"/>
      <c r="AC111" s="607"/>
      <c r="AD111" s="607"/>
    </row>
    <row r="112">
      <c r="A112" s="607"/>
      <c r="B112" s="607"/>
      <c r="C112" s="607"/>
      <c r="D112" s="607"/>
      <c r="E112" s="607"/>
      <c r="F112" s="607"/>
      <c r="G112" s="607"/>
      <c r="H112" s="607"/>
      <c r="I112" s="607"/>
      <c r="J112" s="607"/>
      <c r="K112" s="607"/>
      <c r="L112" s="607"/>
      <c r="M112" s="607"/>
      <c r="N112" s="607"/>
      <c r="O112" s="607"/>
      <c r="P112" s="607"/>
      <c r="Q112" s="607"/>
      <c r="R112" s="607"/>
      <c r="S112" s="607"/>
      <c r="T112" s="607"/>
      <c r="U112" s="607"/>
      <c r="V112" s="607"/>
      <c r="W112" s="607"/>
      <c r="X112" s="607"/>
      <c r="Y112" s="607"/>
      <c r="Z112" s="607"/>
      <c r="AA112" s="607"/>
      <c r="AB112" s="607"/>
      <c r="AC112" s="607"/>
      <c r="AD112" s="607"/>
    </row>
    <row r="113">
      <c r="A113" s="607"/>
      <c r="B113" s="607"/>
      <c r="C113" s="607"/>
      <c r="D113" s="607"/>
      <c r="E113" s="607"/>
      <c r="F113" s="607"/>
      <c r="G113" s="607"/>
      <c r="H113" s="607"/>
      <c r="I113" s="607"/>
      <c r="J113" s="607"/>
      <c r="K113" s="607"/>
      <c r="L113" s="607"/>
      <c r="M113" s="607"/>
      <c r="N113" s="607"/>
      <c r="O113" s="607"/>
      <c r="P113" s="607"/>
      <c r="Q113" s="607"/>
      <c r="R113" s="607"/>
      <c r="S113" s="607"/>
      <c r="T113" s="607"/>
      <c r="U113" s="607"/>
      <c r="V113" s="607"/>
      <c r="W113" s="607"/>
      <c r="X113" s="607"/>
      <c r="Y113" s="607"/>
      <c r="Z113" s="607"/>
      <c r="AA113" s="607"/>
      <c r="AB113" s="607"/>
      <c r="AC113" s="607"/>
      <c r="AD113" s="607"/>
    </row>
    <row r="114">
      <c r="A114" s="607"/>
      <c r="B114" s="607"/>
      <c r="C114" s="607"/>
      <c r="D114" s="607"/>
      <c r="E114" s="607"/>
      <c r="F114" s="607"/>
      <c r="G114" s="607"/>
      <c r="H114" s="607"/>
      <c r="I114" s="607"/>
      <c r="J114" s="607"/>
      <c r="K114" s="607"/>
      <c r="L114" s="607"/>
      <c r="M114" s="607"/>
      <c r="N114" s="607"/>
      <c r="O114" s="607"/>
      <c r="P114" s="607"/>
      <c r="Q114" s="607"/>
      <c r="R114" s="607"/>
      <c r="S114" s="607"/>
      <c r="T114" s="607"/>
      <c r="U114" s="607"/>
      <c r="V114" s="607"/>
      <c r="W114" s="607"/>
      <c r="X114" s="607"/>
      <c r="Y114" s="607"/>
      <c r="Z114" s="607"/>
      <c r="AA114" s="607"/>
      <c r="AB114" s="607"/>
      <c r="AC114" s="607"/>
      <c r="AD114" s="607"/>
    </row>
    <row r="115">
      <c r="A115" s="607"/>
      <c r="B115" s="607"/>
      <c r="C115" s="607"/>
      <c r="D115" s="607"/>
      <c r="E115" s="607"/>
      <c r="F115" s="607"/>
      <c r="G115" s="607"/>
      <c r="H115" s="607"/>
      <c r="I115" s="607"/>
      <c r="J115" s="607"/>
      <c r="K115" s="607"/>
      <c r="L115" s="607"/>
      <c r="M115" s="607"/>
      <c r="N115" s="607"/>
      <c r="O115" s="607"/>
      <c r="P115" s="607"/>
      <c r="Q115" s="607"/>
      <c r="R115" s="607"/>
      <c r="S115" s="607"/>
      <c r="T115" s="607"/>
      <c r="U115" s="607"/>
      <c r="V115" s="607"/>
      <c r="W115" s="607"/>
      <c r="X115" s="607"/>
      <c r="Y115" s="607"/>
      <c r="Z115" s="607"/>
      <c r="AA115" s="607"/>
      <c r="AB115" s="607"/>
      <c r="AC115" s="607"/>
      <c r="AD115" s="607"/>
    </row>
    <row r="116">
      <c r="A116" s="607"/>
      <c r="B116" s="607"/>
      <c r="C116" s="607"/>
      <c r="D116" s="607"/>
      <c r="E116" s="607"/>
      <c r="F116" s="607"/>
      <c r="G116" s="607"/>
      <c r="H116" s="607"/>
      <c r="I116" s="607"/>
      <c r="J116" s="607"/>
      <c r="K116" s="607"/>
      <c r="L116" s="607"/>
      <c r="M116" s="607"/>
      <c r="N116" s="607"/>
      <c r="O116" s="607"/>
      <c r="P116" s="607"/>
      <c r="Q116" s="607"/>
      <c r="R116" s="607"/>
      <c r="S116" s="607"/>
      <c r="T116" s="607"/>
      <c r="U116" s="607"/>
      <c r="V116" s="607"/>
      <c r="W116" s="607"/>
      <c r="X116" s="607"/>
      <c r="Y116" s="607"/>
      <c r="Z116" s="607"/>
      <c r="AA116" s="607"/>
      <c r="AB116" s="607"/>
      <c r="AC116" s="607"/>
      <c r="AD116" s="607"/>
    </row>
    <row r="117">
      <c r="A117" s="607"/>
      <c r="B117" s="607"/>
      <c r="C117" s="607"/>
      <c r="D117" s="607"/>
      <c r="E117" s="607"/>
      <c r="F117" s="607"/>
      <c r="G117" s="607"/>
      <c r="H117" s="607"/>
      <c r="I117" s="607"/>
      <c r="J117" s="607"/>
      <c r="K117" s="607"/>
      <c r="L117" s="607"/>
      <c r="M117" s="607"/>
      <c r="N117" s="607"/>
      <c r="O117" s="607"/>
      <c r="P117" s="607"/>
      <c r="Q117" s="607"/>
      <c r="R117" s="607"/>
      <c r="S117" s="607"/>
      <c r="T117" s="607"/>
      <c r="U117" s="607"/>
      <c r="V117" s="607"/>
      <c r="W117" s="607"/>
      <c r="X117" s="607"/>
      <c r="Y117" s="607"/>
      <c r="Z117" s="607"/>
      <c r="AA117" s="607"/>
      <c r="AB117" s="607"/>
      <c r="AC117" s="607"/>
      <c r="AD117" s="607"/>
    </row>
    <row r="118">
      <c r="A118" s="607"/>
      <c r="B118" s="607"/>
      <c r="C118" s="607"/>
      <c r="D118" s="607"/>
      <c r="E118" s="607"/>
      <c r="F118" s="607"/>
      <c r="G118" s="607"/>
      <c r="H118" s="607"/>
      <c r="I118" s="607"/>
      <c r="J118" s="607"/>
      <c r="K118" s="607"/>
      <c r="L118" s="607"/>
      <c r="M118" s="607"/>
      <c r="N118" s="607"/>
      <c r="O118" s="607"/>
      <c r="P118" s="607"/>
      <c r="Q118" s="607"/>
      <c r="R118" s="607"/>
      <c r="S118" s="607"/>
      <c r="T118" s="607"/>
      <c r="U118" s="607"/>
      <c r="V118" s="607"/>
      <c r="W118" s="607"/>
      <c r="X118" s="607"/>
      <c r="Y118" s="607"/>
      <c r="Z118" s="607"/>
      <c r="AA118" s="607"/>
      <c r="AB118" s="607"/>
      <c r="AC118" s="607"/>
      <c r="AD118" s="607"/>
    </row>
    <row r="119">
      <c r="A119" s="607"/>
      <c r="B119" s="607"/>
      <c r="C119" s="607"/>
      <c r="D119" s="607"/>
      <c r="E119" s="607"/>
      <c r="F119" s="607"/>
      <c r="G119" s="607"/>
      <c r="H119" s="607"/>
      <c r="I119" s="607"/>
      <c r="J119" s="607"/>
      <c r="K119" s="607"/>
      <c r="L119" s="607"/>
      <c r="M119" s="607"/>
      <c r="N119" s="607"/>
      <c r="O119" s="607"/>
      <c r="P119" s="607"/>
      <c r="Q119" s="607"/>
      <c r="R119" s="607"/>
      <c r="S119" s="607"/>
      <c r="T119" s="607"/>
      <c r="U119" s="607"/>
      <c r="V119" s="607"/>
      <c r="W119" s="607"/>
      <c r="X119" s="607"/>
      <c r="Y119" s="607"/>
      <c r="Z119" s="607"/>
      <c r="AA119" s="607"/>
      <c r="AB119" s="607"/>
      <c r="AC119" s="607"/>
      <c r="AD119" s="607"/>
    </row>
    <row r="120">
      <c r="A120" s="607"/>
      <c r="B120" s="607"/>
      <c r="C120" s="607"/>
      <c r="D120" s="607"/>
      <c r="E120" s="607"/>
      <c r="F120" s="607"/>
      <c r="G120" s="607"/>
      <c r="H120" s="607"/>
      <c r="I120" s="607"/>
      <c r="J120" s="607"/>
      <c r="K120" s="607"/>
      <c r="L120" s="607"/>
      <c r="M120" s="607"/>
      <c r="N120" s="607"/>
      <c r="O120" s="607"/>
      <c r="P120" s="607"/>
      <c r="Q120" s="607"/>
      <c r="R120" s="607"/>
      <c r="S120" s="607"/>
      <c r="T120" s="607"/>
      <c r="U120" s="607"/>
      <c r="V120" s="607"/>
      <c r="W120" s="607"/>
      <c r="X120" s="607"/>
      <c r="Y120" s="607"/>
      <c r="Z120" s="607"/>
      <c r="AA120" s="607"/>
      <c r="AB120" s="607"/>
      <c r="AC120" s="607"/>
      <c r="AD120" s="607"/>
    </row>
    <row r="121">
      <c r="A121" s="607"/>
      <c r="B121" s="607"/>
      <c r="C121" s="607"/>
      <c r="D121" s="607"/>
      <c r="E121" s="607"/>
      <c r="F121" s="607"/>
      <c r="G121" s="607"/>
      <c r="H121" s="607"/>
      <c r="I121" s="607"/>
      <c r="J121" s="607"/>
      <c r="K121" s="607"/>
      <c r="L121" s="607"/>
      <c r="M121" s="607"/>
      <c r="N121" s="607"/>
      <c r="O121" s="607"/>
      <c r="P121" s="607"/>
      <c r="Q121" s="607"/>
      <c r="R121" s="607"/>
      <c r="S121" s="607"/>
      <c r="T121" s="607"/>
      <c r="U121" s="607"/>
      <c r="V121" s="607"/>
      <c r="W121" s="607"/>
      <c r="X121" s="607"/>
      <c r="Y121" s="607"/>
      <c r="Z121" s="607"/>
      <c r="AA121" s="607"/>
      <c r="AB121" s="607"/>
      <c r="AC121" s="607"/>
      <c r="AD121" s="607"/>
    </row>
    <row r="122">
      <c r="A122" s="607"/>
      <c r="B122" s="607"/>
      <c r="C122" s="607"/>
      <c r="D122" s="607"/>
      <c r="E122" s="607"/>
      <c r="F122" s="607"/>
      <c r="G122" s="607"/>
      <c r="H122" s="607"/>
      <c r="I122" s="607"/>
      <c r="J122" s="607"/>
      <c r="K122" s="607"/>
      <c r="L122" s="607"/>
      <c r="M122" s="607"/>
      <c r="N122" s="607"/>
      <c r="O122" s="607"/>
      <c r="P122" s="607"/>
      <c r="Q122" s="607"/>
      <c r="R122" s="607"/>
      <c r="S122" s="607"/>
      <c r="T122" s="607"/>
      <c r="U122" s="607"/>
      <c r="V122" s="607"/>
      <c r="W122" s="607"/>
      <c r="X122" s="607"/>
      <c r="Y122" s="607"/>
      <c r="Z122" s="607"/>
      <c r="AA122" s="607"/>
      <c r="AB122" s="607"/>
      <c r="AC122" s="607"/>
      <c r="AD122" s="607"/>
    </row>
    <row r="123">
      <c r="A123" s="607"/>
      <c r="B123" s="607"/>
      <c r="C123" s="607"/>
      <c r="D123" s="607"/>
      <c r="E123" s="607"/>
      <c r="F123" s="607"/>
      <c r="G123" s="607"/>
      <c r="H123" s="607"/>
      <c r="I123" s="607"/>
      <c r="J123" s="607"/>
      <c r="K123" s="607"/>
      <c r="L123" s="607"/>
      <c r="M123" s="607"/>
      <c r="N123" s="607"/>
      <c r="O123" s="607"/>
      <c r="P123" s="607"/>
      <c r="Q123" s="607"/>
      <c r="R123" s="607"/>
      <c r="S123" s="607"/>
      <c r="T123" s="607"/>
      <c r="U123" s="607"/>
      <c r="V123" s="607"/>
      <c r="W123" s="607"/>
      <c r="X123" s="607"/>
      <c r="Y123" s="607"/>
      <c r="Z123" s="607"/>
      <c r="AA123" s="607"/>
      <c r="AB123" s="607"/>
      <c r="AC123" s="607"/>
      <c r="AD123" s="607"/>
    </row>
    <row r="124">
      <c r="A124" s="607"/>
      <c r="B124" s="607"/>
      <c r="C124" s="607"/>
      <c r="D124" s="607"/>
      <c r="E124" s="607"/>
      <c r="F124" s="607"/>
      <c r="G124" s="607"/>
      <c r="H124" s="607"/>
      <c r="I124" s="607"/>
      <c r="J124" s="607"/>
      <c r="K124" s="607"/>
      <c r="L124" s="607"/>
      <c r="M124" s="607"/>
      <c r="N124" s="607"/>
      <c r="O124" s="607"/>
      <c r="P124" s="607"/>
      <c r="Q124" s="607"/>
      <c r="R124" s="607"/>
      <c r="S124" s="607"/>
      <c r="T124" s="607"/>
      <c r="U124" s="607"/>
      <c r="V124" s="607"/>
      <c r="W124" s="607"/>
      <c r="X124" s="607"/>
      <c r="Y124" s="607"/>
      <c r="Z124" s="607"/>
      <c r="AA124" s="607"/>
      <c r="AB124" s="607"/>
      <c r="AC124" s="607"/>
      <c r="AD124" s="607"/>
    </row>
    <row r="125">
      <c r="A125" s="607"/>
      <c r="B125" s="607"/>
      <c r="C125" s="607"/>
      <c r="D125" s="607"/>
      <c r="E125" s="607"/>
      <c r="F125" s="607"/>
      <c r="G125" s="607"/>
      <c r="H125" s="607"/>
      <c r="I125" s="607"/>
      <c r="J125" s="607"/>
      <c r="K125" s="607"/>
      <c r="L125" s="607"/>
      <c r="M125" s="607"/>
      <c r="N125" s="607"/>
      <c r="O125" s="607"/>
      <c r="P125" s="607"/>
      <c r="Q125" s="607"/>
      <c r="R125" s="607"/>
      <c r="S125" s="607"/>
      <c r="T125" s="607"/>
      <c r="U125" s="607"/>
      <c r="V125" s="607"/>
      <c r="W125" s="607"/>
      <c r="X125" s="607"/>
      <c r="Y125" s="607"/>
      <c r="Z125" s="607"/>
      <c r="AA125" s="607"/>
      <c r="AB125" s="607"/>
      <c r="AC125" s="607"/>
      <c r="AD125" s="607"/>
    </row>
    <row r="126">
      <c r="A126" s="607"/>
      <c r="B126" s="607"/>
      <c r="C126" s="607"/>
      <c r="D126" s="607"/>
      <c r="E126" s="607"/>
      <c r="F126" s="607"/>
      <c r="G126" s="607"/>
      <c r="H126" s="607"/>
      <c r="I126" s="607"/>
      <c r="J126" s="607"/>
      <c r="K126" s="607"/>
      <c r="L126" s="607"/>
      <c r="M126" s="607"/>
      <c r="N126" s="607"/>
      <c r="O126" s="607"/>
      <c r="P126" s="607"/>
      <c r="Q126" s="607"/>
      <c r="R126" s="607"/>
      <c r="S126" s="607"/>
      <c r="T126" s="607"/>
      <c r="U126" s="607"/>
      <c r="V126" s="607"/>
      <c r="W126" s="607"/>
      <c r="X126" s="607"/>
      <c r="Y126" s="607"/>
      <c r="Z126" s="607"/>
      <c r="AA126" s="607"/>
      <c r="AB126" s="607"/>
      <c r="AC126" s="607"/>
      <c r="AD126" s="607"/>
    </row>
    <row r="127">
      <c r="A127" s="607"/>
      <c r="B127" s="607"/>
      <c r="C127" s="607"/>
      <c r="D127" s="607"/>
      <c r="E127" s="607"/>
      <c r="F127" s="607"/>
      <c r="G127" s="607"/>
      <c r="H127" s="607"/>
      <c r="I127" s="607"/>
      <c r="J127" s="607"/>
      <c r="K127" s="607"/>
      <c r="L127" s="607"/>
      <c r="M127" s="607"/>
      <c r="N127" s="607"/>
      <c r="O127" s="607"/>
      <c r="P127" s="607"/>
      <c r="Q127" s="607"/>
      <c r="R127" s="607"/>
      <c r="S127" s="607"/>
      <c r="T127" s="607"/>
      <c r="U127" s="607"/>
      <c r="V127" s="607"/>
      <c r="W127" s="607"/>
      <c r="X127" s="607"/>
      <c r="Y127" s="607"/>
      <c r="Z127" s="607"/>
      <c r="AA127" s="607"/>
      <c r="AB127" s="607"/>
      <c r="AC127" s="607"/>
      <c r="AD127" s="607"/>
    </row>
    <row r="128">
      <c r="A128" s="607"/>
      <c r="B128" s="607"/>
      <c r="C128" s="607"/>
      <c r="D128" s="607"/>
      <c r="E128" s="607"/>
      <c r="F128" s="607"/>
      <c r="G128" s="607"/>
      <c r="H128" s="607"/>
      <c r="I128" s="607"/>
      <c r="J128" s="607"/>
      <c r="K128" s="607"/>
      <c r="L128" s="607"/>
      <c r="M128" s="607"/>
      <c r="N128" s="607"/>
      <c r="O128" s="607"/>
      <c r="P128" s="607"/>
      <c r="Q128" s="607"/>
      <c r="R128" s="607"/>
      <c r="S128" s="607"/>
      <c r="T128" s="607"/>
      <c r="U128" s="607"/>
      <c r="V128" s="607"/>
      <c r="W128" s="607"/>
      <c r="X128" s="607"/>
      <c r="Y128" s="607"/>
      <c r="Z128" s="607"/>
      <c r="AA128" s="607"/>
      <c r="AB128" s="607"/>
      <c r="AC128" s="607"/>
      <c r="AD128" s="607"/>
    </row>
    <row r="129">
      <c r="A129" s="607"/>
      <c r="B129" s="607"/>
      <c r="C129" s="607"/>
      <c r="D129" s="607"/>
      <c r="E129" s="607"/>
      <c r="F129" s="607"/>
      <c r="G129" s="607"/>
      <c r="H129" s="607"/>
      <c r="I129" s="607"/>
      <c r="J129" s="607"/>
      <c r="K129" s="607"/>
      <c r="L129" s="607"/>
      <c r="M129" s="607"/>
      <c r="N129" s="607"/>
      <c r="O129" s="607"/>
      <c r="P129" s="607"/>
      <c r="Q129" s="607"/>
      <c r="R129" s="607"/>
      <c r="S129" s="607"/>
      <c r="T129" s="607"/>
      <c r="U129" s="607"/>
      <c r="V129" s="607"/>
      <c r="W129" s="607"/>
      <c r="X129" s="607"/>
      <c r="Y129" s="607"/>
      <c r="Z129" s="607"/>
      <c r="AA129" s="607"/>
      <c r="AB129" s="607"/>
      <c r="AC129" s="607"/>
      <c r="AD129" s="607"/>
    </row>
    <row r="130">
      <c r="A130" s="607"/>
      <c r="B130" s="607"/>
      <c r="C130" s="607"/>
      <c r="D130" s="607"/>
      <c r="E130" s="607"/>
      <c r="F130" s="607"/>
      <c r="G130" s="607"/>
      <c r="H130" s="607"/>
      <c r="I130" s="607"/>
      <c r="J130" s="607"/>
      <c r="K130" s="607"/>
      <c r="L130" s="607"/>
      <c r="M130" s="607"/>
      <c r="N130" s="607"/>
      <c r="O130" s="607"/>
      <c r="P130" s="607"/>
      <c r="Q130" s="607"/>
      <c r="R130" s="607"/>
      <c r="S130" s="607"/>
      <c r="T130" s="607"/>
      <c r="U130" s="607"/>
      <c r="V130" s="607"/>
      <c r="W130" s="607"/>
      <c r="X130" s="607"/>
      <c r="Y130" s="607"/>
      <c r="Z130" s="607"/>
      <c r="AA130" s="607"/>
      <c r="AB130" s="607"/>
      <c r="AC130" s="607"/>
      <c r="AD130" s="607"/>
    </row>
    <row r="131">
      <c r="A131" s="607"/>
      <c r="B131" s="607"/>
      <c r="C131" s="607"/>
      <c r="D131" s="607"/>
      <c r="E131" s="607"/>
      <c r="F131" s="607"/>
      <c r="G131" s="607"/>
      <c r="H131" s="607"/>
      <c r="I131" s="607"/>
      <c r="J131" s="607"/>
      <c r="K131" s="607"/>
      <c r="L131" s="607"/>
      <c r="M131" s="607"/>
      <c r="N131" s="607"/>
      <c r="O131" s="607"/>
      <c r="P131" s="607"/>
      <c r="Q131" s="607"/>
      <c r="R131" s="607"/>
      <c r="S131" s="607"/>
      <c r="T131" s="607"/>
      <c r="U131" s="607"/>
      <c r="V131" s="607"/>
      <c r="W131" s="607"/>
      <c r="X131" s="607"/>
      <c r="Y131" s="607"/>
      <c r="Z131" s="607"/>
      <c r="AA131" s="607"/>
      <c r="AB131" s="607"/>
      <c r="AC131" s="607"/>
      <c r="AD131" s="607"/>
    </row>
    <row r="132">
      <c r="A132" s="607"/>
      <c r="B132" s="607"/>
      <c r="C132" s="607"/>
      <c r="D132" s="607"/>
      <c r="E132" s="607"/>
      <c r="F132" s="607"/>
      <c r="G132" s="607"/>
      <c r="H132" s="607"/>
      <c r="I132" s="607"/>
      <c r="J132" s="607"/>
      <c r="K132" s="607"/>
      <c r="L132" s="607"/>
      <c r="M132" s="607"/>
      <c r="N132" s="607"/>
      <c r="O132" s="607"/>
      <c r="P132" s="607"/>
      <c r="Q132" s="607"/>
      <c r="R132" s="607"/>
      <c r="S132" s="607"/>
      <c r="T132" s="607"/>
      <c r="U132" s="607"/>
      <c r="V132" s="607"/>
      <c r="W132" s="607"/>
      <c r="X132" s="607"/>
      <c r="Y132" s="607"/>
      <c r="Z132" s="607"/>
      <c r="AA132" s="607"/>
      <c r="AB132" s="607"/>
      <c r="AC132" s="607"/>
      <c r="AD132" s="607"/>
    </row>
    <row r="133">
      <c r="A133" s="607"/>
      <c r="B133" s="607"/>
      <c r="C133" s="607"/>
      <c r="D133" s="607"/>
      <c r="E133" s="607"/>
      <c r="F133" s="607"/>
      <c r="G133" s="607"/>
      <c r="H133" s="607"/>
      <c r="I133" s="607"/>
      <c r="J133" s="607"/>
      <c r="K133" s="607"/>
      <c r="L133" s="607"/>
      <c r="M133" s="607"/>
      <c r="N133" s="607"/>
      <c r="O133" s="607"/>
      <c r="P133" s="607"/>
      <c r="Q133" s="607"/>
      <c r="R133" s="607"/>
      <c r="S133" s="607"/>
      <c r="T133" s="607"/>
      <c r="U133" s="607"/>
      <c r="V133" s="607"/>
      <c r="W133" s="607"/>
      <c r="X133" s="607"/>
      <c r="Y133" s="607"/>
      <c r="Z133" s="607"/>
      <c r="AA133" s="607"/>
      <c r="AB133" s="607"/>
      <c r="AC133" s="607"/>
      <c r="AD133" s="607"/>
    </row>
    <row r="134">
      <c r="A134" s="607"/>
      <c r="B134" s="607"/>
      <c r="C134" s="607"/>
      <c r="D134" s="607"/>
      <c r="E134" s="607"/>
      <c r="F134" s="607"/>
      <c r="G134" s="607"/>
      <c r="H134" s="607"/>
      <c r="I134" s="607"/>
      <c r="J134" s="607"/>
      <c r="K134" s="607"/>
      <c r="L134" s="607"/>
      <c r="M134" s="607"/>
      <c r="N134" s="607"/>
      <c r="O134" s="607"/>
      <c r="P134" s="607"/>
      <c r="Q134" s="607"/>
      <c r="R134" s="607"/>
      <c r="S134" s="607"/>
      <c r="T134" s="607"/>
      <c r="U134" s="607"/>
      <c r="V134" s="607"/>
      <c r="W134" s="607"/>
      <c r="X134" s="607"/>
      <c r="Y134" s="607"/>
      <c r="Z134" s="607"/>
      <c r="AA134" s="607"/>
      <c r="AB134" s="607"/>
      <c r="AC134" s="607"/>
      <c r="AD134" s="607"/>
    </row>
    <row r="135">
      <c r="A135" s="607"/>
      <c r="B135" s="607"/>
      <c r="C135" s="607"/>
      <c r="D135" s="607"/>
      <c r="E135" s="607"/>
      <c r="F135" s="607"/>
      <c r="G135" s="607"/>
      <c r="H135" s="607"/>
      <c r="I135" s="607"/>
      <c r="J135" s="607"/>
      <c r="K135" s="607"/>
      <c r="L135" s="607"/>
      <c r="M135" s="607"/>
      <c r="N135" s="607"/>
      <c r="O135" s="607"/>
      <c r="P135" s="607"/>
      <c r="Q135" s="607"/>
      <c r="R135" s="607"/>
      <c r="S135" s="607"/>
      <c r="T135" s="607"/>
      <c r="U135" s="607"/>
      <c r="V135" s="607"/>
      <c r="W135" s="607"/>
      <c r="X135" s="607"/>
      <c r="Y135" s="607"/>
      <c r="Z135" s="607"/>
      <c r="AA135" s="607"/>
      <c r="AB135" s="607"/>
      <c r="AC135" s="607"/>
      <c r="AD135" s="607"/>
    </row>
    <row r="136">
      <c r="A136" s="607"/>
      <c r="B136" s="607"/>
      <c r="C136" s="607"/>
      <c r="D136" s="607"/>
      <c r="E136" s="607"/>
      <c r="F136" s="607"/>
      <c r="G136" s="607"/>
      <c r="H136" s="607"/>
      <c r="I136" s="607"/>
      <c r="J136" s="607"/>
      <c r="K136" s="607"/>
      <c r="L136" s="607"/>
      <c r="M136" s="607"/>
      <c r="N136" s="607"/>
      <c r="O136" s="607"/>
      <c r="P136" s="607"/>
      <c r="Q136" s="607"/>
      <c r="R136" s="607"/>
      <c r="S136" s="607"/>
      <c r="T136" s="607"/>
      <c r="U136" s="607"/>
      <c r="V136" s="607"/>
      <c r="W136" s="607"/>
      <c r="X136" s="607"/>
      <c r="Y136" s="607"/>
      <c r="Z136" s="607"/>
      <c r="AA136" s="607"/>
      <c r="AB136" s="607"/>
      <c r="AC136" s="607"/>
      <c r="AD136" s="607"/>
    </row>
    <row r="137">
      <c r="A137" s="607"/>
      <c r="B137" s="607"/>
      <c r="C137" s="607"/>
      <c r="D137" s="607"/>
      <c r="E137" s="607"/>
      <c r="F137" s="607"/>
      <c r="G137" s="607"/>
      <c r="H137" s="607"/>
      <c r="I137" s="607"/>
      <c r="J137" s="607"/>
      <c r="K137" s="607"/>
      <c r="L137" s="607"/>
      <c r="M137" s="607"/>
      <c r="N137" s="607"/>
      <c r="O137" s="607"/>
      <c r="P137" s="607"/>
      <c r="Q137" s="607"/>
      <c r="R137" s="607"/>
      <c r="S137" s="607"/>
      <c r="T137" s="607"/>
      <c r="U137" s="607"/>
      <c r="V137" s="607"/>
      <c r="W137" s="607"/>
      <c r="X137" s="607"/>
      <c r="Y137" s="607"/>
      <c r="Z137" s="607"/>
      <c r="AA137" s="607"/>
      <c r="AB137" s="607"/>
      <c r="AC137" s="607"/>
      <c r="AD137" s="607"/>
    </row>
    <row r="138">
      <c r="A138" s="607"/>
      <c r="B138" s="607"/>
      <c r="C138" s="607"/>
      <c r="D138" s="607"/>
      <c r="E138" s="607"/>
      <c r="F138" s="607"/>
      <c r="G138" s="607"/>
      <c r="H138" s="607"/>
      <c r="I138" s="607"/>
      <c r="J138" s="607"/>
      <c r="K138" s="607"/>
      <c r="L138" s="607"/>
      <c r="M138" s="607"/>
      <c r="N138" s="607"/>
      <c r="O138" s="607"/>
      <c r="P138" s="607"/>
      <c r="Q138" s="607"/>
      <c r="R138" s="607"/>
      <c r="S138" s="607"/>
      <c r="T138" s="607"/>
      <c r="U138" s="607"/>
      <c r="V138" s="607"/>
      <c r="W138" s="607"/>
      <c r="X138" s="607"/>
      <c r="Y138" s="607"/>
      <c r="Z138" s="607"/>
      <c r="AA138" s="607"/>
      <c r="AB138" s="607"/>
      <c r="AC138" s="607"/>
      <c r="AD138" s="607"/>
    </row>
    <row r="139">
      <c r="A139" s="607"/>
      <c r="B139" s="607"/>
      <c r="C139" s="607"/>
      <c r="D139" s="607"/>
      <c r="E139" s="607"/>
      <c r="F139" s="607"/>
      <c r="G139" s="607"/>
      <c r="H139" s="607"/>
      <c r="I139" s="607"/>
      <c r="J139" s="607"/>
      <c r="K139" s="607"/>
      <c r="L139" s="607"/>
      <c r="M139" s="607"/>
      <c r="N139" s="607"/>
      <c r="O139" s="607"/>
      <c r="P139" s="607"/>
      <c r="Q139" s="607"/>
      <c r="R139" s="607"/>
      <c r="S139" s="607"/>
      <c r="T139" s="607"/>
      <c r="U139" s="607"/>
      <c r="V139" s="607"/>
      <c r="W139" s="607"/>
      <c r="X139" s="607"/>
      <c r="Y139" s="607"/>
      <c r="Z139" s="607"/>
      <c r="AA139" s="607"/>
      <c r="AB139" s="607"/>
      <c r="AC139" s="607"/>
      <c r="AD139" s="607"/>
    </row>
    <row r="140">
      <c r="A140" s="607"/>
      <c r="B140" s="607"/>
      <c r="C140" s="607"/>
      <c r="D140" s="607"/>
      <c r="E140" s="607"/>
      <c r="F140" s="607"/>
      <c r="G140" s="607"/>
      <c r="H140" s="607"/>
      <c r="I140" s="607"/>
      <c r="J140" s="607"/>
      <c r="K140" s="607"/>
      <c r="L140" s="607"/>
      <c r="M140" s="607"/>
      <c r="N140" s="607"/>
      <c r="O140" s="607"/>
      <c r="P140" s="607"/>
      <c r="Q140" s="607"/>
      <c r="R140" s="607"/>
      <c r="S140" s="607"/>
      <c r="T140" s="607"/>
      <c r="U140" s="607"/>
      <c r="V140" s="607"/>
      <c r="W140" s="607"/>
      <c r="X140" s="607"/>
      <c r="Y140" s="607"/>
      <c r="Z140" s="607"/>
      <c r="AA140" s="607"/>
      <c r="AB140" s="607"/>
      <c r="AC140" s="607"/>
      <c r="AD140" s="607"/>
    </row>
    <row r="141">
      <c r="A141" s="607"/>
      <c r="B141" s="607"/>
      <c r="C141" s="607"/>
      <c r="D141" s="607"/>
      <c r="E141" s="607"/>
      <c r="F141" s="607"/>
      <c r="G141" s="607"/>
      <c r="H141" s="607"/>
      <c r="I141" s="607"/>
      <c r="J141" s="607"/>
      <c r="K141" s="607"/>
      <c r="L141" s="607"/>
      <c r="M141" s="607"/>
      <c r="N141" s="607"/>
      <c r="O141" s="607"/>
      <c r="P141" s="607"/>
      <c r="Q141" s="607"/>
      <c r="R141" s="607"/>
      <c r="S141" s="607"/>
      <c r="T141" s="607"/>
      <c r="U141" s="607"/>
      <c r="V141" s="607"/>
      <c r="W141" s="607"/>
      <c r="X141" s="607"/>
      <c r="Y141" s="607"/>
      <c r="Z141" s="607"/>
      <c r="AA141" s="607"/>
      <c r="AB141" s="607"/>
      <c r="AC141" s="607"/>
      <c r="AD141" s="607"/>
    </row>
    <row r="142">
      <c r="A142" s="607"/>
      <c r="B142" s="607"/>
      <c r="C142" s="607"/>
      <c r="D142" s="607"/>
      <c r="E142" s="607"/>
      <c r="F142" s="607"/>
      <c r="G142" s="607"/>
      <c r="H142" s="607"/>
      <c r="I142" s="607"/>
      <c r="J142" s="607"/>
      <c r="K142" s="607"/>
      <c r="L142" s="607"/>
      <c r="M142" s="607"/>
      <c r="N142" s="607"/>
      <c r="O142" s="607"/>
      <c r="P142" s="607"/>
      <c r="Q142" s="607"/>
      <c r="R142" s="607"/>
      <c r="S142" s="607"/>
      <c r="T142" s="607"/>
      <c r="U142" s="607"/>
      <c r="V142" s="607"/>
      <c r="W142" s="607"/>
      <c r="X142" s="607"/>
      <c r="Y142" s="607"/>
      <c r="Z142" s="607"/>
      <c r="AA142" s="607"/>
      <c r="AB142" s="607"/>
      <c r="AC142" s="607"/>
      <c r="AD142" s="607"/>
    </row>
    <row r="143">
      <c r="A143" s="607"/>
      <c r="B143" s="607"/>
      <c r="C143" s="607"/>
      <c r="D143" s="607"/>
      <c r="E143" s="607"/>
      <c r="F143" s="607"/>
      <c r="G143" s="607"/>
      <c r="H143" s="607"/>
      <c r="I143" s="607"/>
      <c r="J143" s="607"/>
      <c r="K143" s="607"/>
      <c r="L143" s="607"/>
      <c r="M143" s="607"/>
      <c r="N143" s="607"/>
      <c r="O143" s="607"/>
      <c r="P143" s="607"/>
      <c r="Q143" s="607"/>
      <c r="R143" s="607"/>
      <c r="S143" s="607"/>
      <c r="T143" s="607"/>
      <c r="U143" s="607"/>
      <c r="V143" s="607"/>
      <c r="W143" s="607"/>
      <c r="X143" s="607"/>
      <c r="Y143" s="607"/>
      <c r="Z143" s="607"/>
      <c r="AA143" s="607"/>
      <c r="AB143" s="607"/>
      <c r="AC143" s="607"/>
      <c r="AD143" s="607"/>
    </row>
    <row r="144">
      <c r="A144" s="607"/>
      <c r="B144" s="607"/>
      <c r="C144" s="607"/>
      <c r="D144" s="607"/>
      <c r="E144" s="607"/>
      <c r="F144" s="607"/>
      <c r="G144" s="607"/>
      <c r="H144" s="607"/>
      <c r="I144" s="607"/>
      <c r="J144" s="607"/>
      <c r="K144" s="607"/>
      <c r="L144" s="607"/>
      <c r="M144" s="607"/>
      <c r="N144" s="607"/>
      <c r="O144" s="607"/>
      <c r="P144" s="607"/>
      <c r="Q144" s="607"/>
      <c r="R144" s="607"/>
      <c r="S144" s="607"/>
      <c r="T144" s="607"/>
      <c r="U144" s="607"/>
      <c r="V144" s="607"/>
      <c r="W144" s="607"/>
      <c r="X144" s="607"/>
      <c r="Y144" s="607"/>
      <c r="Z144" s="607"/>
      <c r="AA144" s="607"/>
      <c r="AB144" s="607"/>
      <c r="AC144" s="607"/>
      <c r="AD144" s="607"/>
    </row>
    <row r="145">
      <c r="A145" s="607"/>
      <c r="B145" s="607"/>
      <c r="C145" s="607"/>
      <c r="D145" s="607"/>
      <c r="E145" s="607"/>
      <c r="F145" s="607"/>
      <c r="G145" s="607"/>
      <c r="H145" s="607"/>
      <c r="I145" s="607"/>
      <c r="J145" s="607"/>
      <c r="K145" s="607"/>
      <c r="L145" s="607"/>
      <c r="M145" s="607"/>
      <c r="N145" s="607"/>
      <c r="O145" s="607"/>
      <c r="P145" s="607"/>
      <c r="Q145" s="607"/>
      <c r="R145" s="607"/>
      <c r="S145" s="607"/>
      <c r="T145" s="607"/>
      <c r="U145" s="607"/>
      <c r="V145" s="607"/>
      <c r="W145" s="607"/>
      <c r="X145" s="607"/>
      <c r="Y145" s="607"/>
      <c r="Z145" s="607"/>
      <c r="AA145" s="607"/>
      <c r="AB145" s="607"/>
      <c r="AC145" s="607"/>
      <c r="AD145" s="607"/>
    </row>
    <row r="146">
      <c r="A146" s="607"/>
      <c r="B146" s="607"/>
      <c r="C146" s="607"/>
      <c r="D146" s="607"/>
      <c r="E146" s="607"/>
      <c r="F146" s="607"/>
      <c r="G146" s="607"/>
      <c r="H146" s="607"/>
      <c r="I146" s="607"/>
      <c r="J146" s="607"/>
      <c r="K146" s="607"/>
      <c r="L146" s="607"/>
      <c r="M146" s="607"/>
      <c r="N146" s="607"/>
      <c r="O146" s="607"/>
      <c r="P146" s="607"/>
      <c r="Q146" s="607"/>
      <c r="R146" s="607"/>
      <c r="S146" s="607"/>
      <c r="T146" s="607"/>
      <c r="U146" s="607"/>
      <c r="V146" s="607"/>
      <c r="W146" s="607"/>
      <c r="X146" s="607"/>
      <c r="Y146" s="607"/>
      <c r="Z146" s="607"/>
      <c r="AA146" s="607"/>
      <c r="AB146" s="607"/>
      <c r="AC146" s="607"/>
      <c r="AD146" s="607"/>
    </row>
    <row r="147">
      <c r="A147" s="607"/>
      <c r="B147" s="607"/>
      <c r="C147" s="607"/>
      <c r="D147" s="607"/>
      <c r="E147" s="607"/>
      <c r="F147" s="607"/>
      <c r="G147" s="607"/>
      <c r="H147" s="607"/>
      <c r="I147" s="607"/>
      <c r="J147" s="607"/>
      <c r="K147" s="607"/>
      <c r="L147" s="607"/>
      <c r="M147" s="607"/>
      <c r="N147" s="607"/>
      <c r="O147" s="607"/>
      <c r="P147" s="607"/>
      <c r="Q147" s="607"/>
      <c r="R147" s="607"/>
      <c r="S147" s="607"/>
      <c r="T147" s="607"/>
      <c r="U147" s="607"/>
      <c r="V147" s="607"/>
      <c r="W147" s="607"/>
      <c r="X147" s="607"/>
      <c r="Y147" s="607"/>
      <c r="Z147" s="607"/>
      <c r="AA147" s="607"/>
      <c r="AB147" s="607"/>
      <c r="AC147" s="607"/>
      <c r="AD147" s="607"/>
    </row>
    <row r="148">
      <c r="A148" s="607"/>
      <c r="B148" s="607"/>
      <c r="C148" s="607"/>
      <c r="D148" s="607"/>
      <c r="E148" s="607"/>
      <c r="F148" s="607"/>
      <c r="G148" s="607"/>
      <c r="H148" s="607"/>
      <c r="I148" s="607"/>
      <c r="J148" s="607"/>
      <c r="K148" s="607"/>
      <c r="L148" s="607"/>
      <c r="M148" s="607"/>
      <c r="N148" s="607"/>
      <c r="O148" s="607"/>
      <c r="P148" s="607"/>
      <c r="Q148" s="607"/>
      <c r="R148" s="607"/>
      <c r="S148" s="607"/>
      <c r="T148" s="607"/>
      <c r="U148" s="607"/>
      <c r="V148" s="607"/>
      <c r="W148" s="607"/>
      <c r="X148" s="607"/>
      <c r="Y148" s="607"/>
      <c r="Z148" s="607"/>
      <c r="AA148" s="607"/>
      <c r="AB148" s="607"/>
      <c r="AC148" s="607"/>
      <c r="AD148" s="607"/>
    </row>
    <row r="149">
      <c r="A149" s="607"/>
      <c r="B149" s="607"/>
      <c r="C149" s="607"/>
      <c r="D149" s="607"/>
      <c r="E149" s="607"/>
      <c r="F149" s="607"/>
      <c r="G149" s="607"/>
      <c r="H149" s="607"/>
      <c r="I149" s="607"/>
      <c r="J149" s="607"/>
      <c r="K149" s="607"/>
      <c r="L149" s="607"/>
      <c r="M149" s="607"/>
      <c r="N149" s="607"/>
      <c r="O149" s="607"/>
      <c r="P149" s="607"/>
      <c r="Q149" s="607"/>
      <c r="R149" s="607"/>
      <c r="S149" s="607"/>
      <c r="T149" s="607"/>
      <c r="U149" s="607"/>
      <c r="V149" s="607"/>
      <c r="W149" s="607"/>
      <c r="X149" s="607"/>
      <c r="Y149" s="607"/>
      <c r="Z149" s="607"/>
      <c r="AA149" s="607"/>
      <c r="AB149" s="607"/>
      <c r="AC149" s="607"/>
      <c r="AD149" s="607"/>
    </row>
    <row r="150">
      <c r="A150" s="607"/>
      <c r="B150" s="607"/>
      <c r="C150" s="607"/>
      <c r="D150" s="607"/>
      <c r="E150" s="607"/>
      <c r="F150" s="607"/>
      <c r="G150" s="607"/>
      <c r="H150" s="607"/>
      <c r="I150" s="607"/>
      <c r="J150" s="607"/>
      <c r="K150" s="607"/>
      <c r="L150" s="607"/>
      <c r="M150" s="607"/>
      <c r="N150" s="607"/>
      <c r="O150" s="607"/>
      <c r="P150" s="607"/>
      <c r="Q150" s="607"/>
      <c r="R150" s="607"/>
      <c r="S150" s="607"/>
      <c r="T150" s="607"/>
      <c r="U150" s="607"/>
      <c r="V150" s="607"/>
      <c r="W150" s="607"/>
      <c r="X150" s="607"/>
      <c r="Y150" s="607"/>
      <c r="Z150" s="607"/>
      <c r="AA150" s="607"/>
      <c r="AB150" s="607"/>
      <c r="AC150" s="607"/>
      <c r="AD150" s="607"/>
    </row>
    <row r="151">
      <c r="A151" s="607"/>
      <c r="B151" s="607"/>
      <c r="C151" s="607"/>
      <c r="D151" s="607"/>
      <c r="E151" s="607"/>
      <c r="F151" s="607"/>
      <c r="G151" s="607"/>
      <c r="H151" s="607"/>
      <c r="I151" s="607"/>
      <c r="J151" s="607"/>
      <c r="K151" s="607"/>
      <c r="L151" s="607"/>
      <c r="M151" s="607"/>
      <c r="N151" s="607"/>
      <c r="O151" s="607"/>
      <c r="P151" s="607"/>
      <c r="Q151" s="607"/>
      <c r="R151" s="607"/>
      <c r="S151" s="607"/>
      <c r="T151" s="607"/>
      <c r="U151" s="607"/>
      <c r="V151" s="607"/>
      <c r="W151" s="607"/>
      <c r="X151" s="607"/>
      <c r="Y151" s="607"/>
      <c r="Z151" s="607"/>
      <c r="AA151" s="607"/>
      <c r="AB151" s="607"/>
      <c r="AC151" s="607"/>
      <c r="AD151" s="607"/>
    </row>
    <row r="152">
      <c r="A152" s="607"/>
      <c r="B152" s="607"/>
      <c r="C152" s="607"/>
      <c r="D152" s="607"/>
      <c r="E152" s="607"/>
      <c r="F152" s="607"/>
      <c r="G152" s="607"/>
      <c r="H152" s="607"/>
      <c r="I152" s="607"/>
      <c r="J152" s="607"/>
      <c r="K152" s="607"/>
      <c r="L152" s="607"/>
      <c r="M152" s="607"/>
      <c r="N152" s="607"/>
      <c r="O152" s="607"/>
      <c r="P152" s="607"/>
      <c r="Q152" s="607"/>
      <c r="R152" s="607"/>
      <c r="S152" s="607"/>
      <c r="T152" s="607"/>
      <c r="U152" s="607"/>
      <c r="V152" s="607"/>
      <c r="W152" s="607"/>
      <c r="X152" s="607"/>
      <c r="Y152" s="607"/>
      <c r="Z152" s="607"/>
      <c r="AA152" s="607"/>
      <c r="AB152" s="607"/>
      <c r="AC152" s="607"/>
      <c r="AD152" s="607"/>
    </row>
    <row r="153">
      <c r="A153" s="607"/>
      <c r="B153" s="607"/>
      <c r="C153" s="607"/>
      <c r="D153" s="607"/>
      <c r="E153" s="607"/>
      <c r="F153" s="607"/>
      <c r="G153" s="607"/>
      <c r="H153" s="607"/>
      <c r="I153" s="607"/>
      <c r="J153" s="607"/>
      <c r="K153" s="607"/>
      <c r="L153" s="607"/>
      <c r="M153" s="607"/>
      <c r="N153" s="607"/>
      <c r="O153" s="607"/>
      <c r="P153" s="607"/>
      <c r="Q153" s="607"/>
      <c r="R153" s="607"/>
      <c r="S153" s="607"/>
      <c r="T153" s="607"/>
      <c r="U153" s="607"/>
      <c r="V153" s="607"/>
      <c r="W153" s="607"/>
      <c r="X153" s="607"/>
      <c r="Y153" s="607"/>
      <c r="Z153" s="607"/>
      <c r="AA153" s="607"/>
      <c r="AB153" s="607"/>
      <c r="AC153" s="607"/>
      <c r="AD153" s="607"/>
    </row>
    <row r="154">
      <c r="A154" s="607"/>
      <c r="B154" s="607"/>
      <c r="C154" s="607"/>
      <c r="D154" s="607"/>
      <c r="E154" s="607"/>
      <c r="F154" s="607"/>
      <c r="G154" s="607"/>
      <c r="H154" s="607"/>
      <c r="I154" s="607"/>
      <c r="J154" s="607"/>
      <c r="K154" s="607"/>
      <c r="L154" s="607"/>
      <c r="M154" s="607"/>
      <c r="N154" s="607"/>
      <c r="O154" s="607"/>
      <c r="P154" s="607"/>
      <c r="Q154" s="607"/>
      <c r="R154" s="607"/>
      <c r="S154" s="607"/>
      <c r="T154" s="607"/>
      <c r="U154" s="607"/>
      <c r="V154" s="607"/>
      <c r="W154" s="607"/>
      <c r="X154" s="607"/>
      <c r="Y154" s="607"/>
      <c r="Z154" s="607"/>
      <c r="AA154" s="607"/>
      <c r="AB154" s="607"/>
      <c r="AC154" s="607"/>
      <c r="AD154" s="607"/>
    </row>
    <row r="155">
      <c r="A155" s="607"/>
      <c r="B155" s="607"/>
      <c r="C155" s="607"/>
      <c r="D155" s="607"/>
      <c r="E155" s="607"/>
      <c r="F155" s="607"/>
      <c r="G155" s="607"/>
      <c r="H155" s="607"/>
      <c r="I155" s="607"/>
      <c r="J155" s="607"/>
      <c r="K155" s="607"/>
      <c r="L155" s="607"/>
      <c r="M155" s="607"/>
      <c r="N155" s="607"/>
      <c r="O155" s="607"/>
      <c r="P155" s="607"/>
      <c r="Q155" s="607"/>
      <c r="R155" s="607"/>
      <c r="S155" s="607"/>
      <c r="T155" s="607"/>
      <c r="U155" s="607"/>
      <c r="V155" s="607"/>
      <c r="W155" s="607"/>
      <c r="X155" s="607"/>
      <c r="Y155" s="607"/>
      <c r="Z155" s="607"/>
      <c r="AA155" s="607"/>
      <c r="AB155" s="607"/>
      <c r="AC155" s="607"/>
      <c r="AD155" s="607"/>
    </row>
    <row r="156">
      <c r="A156" s="607"/>
      <c r="B156" s="607"/>
      <c r="C156" s="607"/>
      <c r="D156" s="607"/>
      <c r="E156" s="607"/>
      <c r="F156" s="607"/>
      <c r="G156" s="607"/>
      <c r="H156" s="607"/>
      <c r="I156" s="607"/>
      <c r="J156" s="607"/>
      <c r="K156" s="607"/>
      <c r="L156" s="607"/>
      <c r="M156" s="607"/>
      <c r="N156" s="607"/>
      <c r="O156" s="607"/>
      <c r="P156" s="607"/>
      <c r="Q156" s="607"/>
      <c r="R156" s="607"/>
      <c r="S156" s="607"/>
      <c r="T156" s="607"/>
      <c r="U156" s="607"/>
      <c r="V156" s="607"/>
      <c r="W156" s="607"/>
      <c r="X156" s="607"/>
      <c r="Y156" s="607"/>
      <c r="Z156" s="607"/>
      <c r="AA156" s="607"/>
      <c r="AB156" s="607"/>
      <c r="AC156" s="607"/>
      <c r="AD156" s="607"/>
    </row>
    <row r="157">
      <c r="A157" s="607"/>
      <c r="B157" s="607"/>
      <c r="C157" s="607"/>
      <c r="D157" s="607"/>
      <c r="E157" s="607"/>
      <c r="F157" s="607"/>
      <c r="G157" s="607"/>
      <c r="H157" s="607"/>
      <c r="I157" s="607"/>
      <c r="J157" s="607"/>
      <c r="K157" s="607"/>
      <c r="L157" s="607"/>
      <c r="M157" s="607"/>
      <c r="N157" s="607"/>
      <c r="O157" s="607"/>
      <c r="P157" s="607"/>
      <c r="Q157" s="607"/>
      <c r="R157" s="607"/>
      <c r="S157" s="607"/>
      <c r="T157" s="607"/>
      <c r="U157" s="607"/>
      <c r="V157" s="607"/>
      <c r="W157" s="607"/>
      <c r="X157" s="607"/>
      <c r="Y157" s="607"/>
      <c r="Z157" s="607"/>
      <c r="AA157" s="607"/>
      <c r="AB157" s="607"/>
      <c r="AC157" s="607"/>
      <c r="AD157" s="607"/>
    </row>
    <row r="158">
      <c r="A158" s="607"/>
      <c r="B158" s="607"/>
      <c r="C158" s="607"/>
      <c r="D158" s="607"/>
      <c r="E158" s="607"/>
      <c r="F158" s="607"/>
      <c r="G158" s="607"/>
      <c r="H158" s="607"/>
      <c r="I158" s="607"/>
      <c r="J158" s="607"/>
      <c r="K158" s="607"/>
      <c r="L158" s="607"/>
      <c r="M158" s="607"/>
      <c r="N158" s="607"/>
      <c r="O158" s="607"/>
      <c r="P158" s="607"/>
      <c r="Q158" s="607"/>
      <c r="R158" s="607"/>
      <c r="S158" s="607"/>
      <c r="T158" s="607"/>
      <c r="U158" s="607"/>
      <c r="V158" s="607"/>
      <c r="W158" s="607"/>
      <c r="X158" s="607"/>
      <c r="Y158" s="607"/>
      <c r="Z158" s="607"/>
      <c r="AA158" s="607"/>
      <c r="AB158" s="607"/>
      <c r="AC158" s="607"/>
      <c r="AD158" s="607"/>
    </row>
    <row r="159">
      <c r="A159" s="607"/>
      <c r="B159" s="607"/>
      <c r="C159" s="607"/>
      <c r="D159" s="607"/>
      <c r="E159" s="607"/>
      <c r="F159" s="607"/>
      <c r="G159" s="607"/>
      <c r="H159" s="607"/>
      <c r="I159" s="607"/>
      <c r="J159" s="607"/>
      <c r="K159" s="607"/>
      <c r="L159" s="607"/>
      <c r="M159" s="607"/>
      <c r="N159" s="607"/>
      <c r="O159" s="607"/>
      <c r="P159" s="607"/>
      <c r="Q159" s="607"/>
      <c r="R159" s="607"/>
      <c r="S159" s="607"/>
      <c r="T159" s="607"/>
      <c r="U159" s="607"/>
      <c r="V159" s="607"/>
      <c r="W159" s="607"/>
      <c r="X159" s="607"/>
      <c r="Y159" s="607"/>
      <c r="Z159" s="607"/>
      <c r="AA159" s="607"/>
      <c r="AB159" s="607"/>
      <c r="AC159" s="607"/>
      <c r="AD159" s="607"/>
    </row>
    <row r="160">
      <c r="A160" s="607"/>
      <c r="B160" s="607"/>
      <c r="C160" s="607"/>
      <c r="D160" s="607"/>
      <c r="E160" s="607"/>
      <c r="F160" s="607"/>
      <c r="G160" s="607"/>
      <c r="H160" s="607"/>
      <c r="I160" s="607"/>
      <c r="J160" s="607"/>
      <c r="K160" s="607"/>
      <c r="L160" s="607"/>
      <c r="M160" s="607"/>
      <c r="N160" s="607"/>
      <c r="O160" s="607"/>
      <c r="P160" s="607"/>
      <c r="Q160" s="607"/>
      <c r="R160" s="607"/>
      <c r="S160" s="607"/>
      <c r="T160" s="607"/>
      <c r="U160" s="607"/>
      <c r="V160" s="607"/>
      <c r="W160" s="607"/>
      <c r="X160" s="607"/>
      <c r="Y160" s="607"/>
      <c r="Z160" s="607"/>
      <c r="AA160" s="607"/>
      <c r="AB160" s="607"/>
      <c r="AC160" s="607"/>
      <c r="AD160" s="607"/>
    </row>
    <row r="161">
      <c r="A161" s="607"/>
      <c r="B161" s="607"/>
      <c r="C161" s="607"/>
      <c r="D161" s="607"/>
      <c r="E161" s="607"/>
      <c r="F161" s="607"/>
      <c r="G161" s="607"/>
      <c r="H161" s="607"/>
      <c r="I161" s="607"/>
      <c r="J161" s="607"/>
      <c r="K161" s="607"/>
      <c r="L161" s="607"/>
      <c r="M161" s="607"/>
      <c r="N161" s="607"/>
      <c r="O161" s="607"/>
      <c r="P161" s="607"/>
      <c r="Q161" s="607"/>
      <c r="R161" s="607"/>
      <c r="S161" s="607"/>
      <c r="T161" s="607"/>
      <c r="U161" s="607"/>
      <c r="V161" s="607"/>
      <c r="W161" s="607"/>
      <c r="X161" s="607"/>
      <c r="Y161" s="607"/>
      <c r="Z161" s="607"/>
      <c r="AA161" s="607"/>
      <c r="AB161" s="607"/>
      <c r="AC161" s="607"/>
      <c r="AD161" s="607"/>
    </row>
    <row r="162">
      <c r="A162" s="607"/>
      <c r="B162" s="607"/>
      <c r="C162" s="607"/>
      <c r="D162" s="607"/>
      <c r="E162" s="607"/>
      <c r="F162" s="607"/>
      <c r="G162" s="607"/>
      <c r="H162" s="607"/>
      <c r="I162" s="607"/>
      <c r="J162" s="607"/>
      <c r="K162" s="607"/>
      <c r="L162" s="607"/>
      <c r="M162" s="607"/>
      <c r="N162" s="607"/>
      <c r="O162" s="607"/>
      <c r="P162" s="607"/>
      <c r="Q162" s="607"/>
      <c r="R162" s="607"/>
      <c r="S162" s="607"/>
      <c r="T162" s="607"/>
      <c r="U162" s="607"/>
      <c r="V162" s="607"/>
      <c r="W162" s="607"/>
      <c r="X162" s="607"/>
      <c r="Y162" s="607"/>
      <c r="Z162" s="607"/>
      <c r="AA162" s="607"/>
      <c r="AB162" s="607"/>
      <c r="AC162" s="607"/>
      <c r="AD162" s="607"/>
    </row>
    <row r="163">
      <c r="A163" s="607"/>
      <c r="B163" s="607"/>
      <c r="C163" s="607"/>
      <c r="D163" s="607"/>
      <c r="E163" s="607"/>
      <c r="F163" s="607"/>
      <c r="G163" s="607"/>
      <c r="H163" s="607"/>
      <c r="I163" s="607"/>
      <c r="J163" s="607"/>
      <c r="K163" s="607"/>
      <c r="L163" s="607"/>
      <c r="M163" s="607"/>
      <c r="N163" s="607"/>
      <c r="O163" s="607"/>
      <c r="P163" s="607"/>
      <c r="Q163" s="607"/>
      <c r="R163" s="607"/>
      <c r="S163" s="607"/>
      <c r="T163" s="607"/>
      <c r="U163" s="607"/>
      <c r="V163" s="607"/>
      <c r="W163" s="607"/>
      <c r="X163" s="607"/>
      <c r="Y163" s="607"/>
      <c r="Z163" s="607"/>
      <c r="AA163" s="607"/>
      <c r="AB163" s="607"/>
      <c r="AC163" s="607"/>
      <c r="AD163" s="607"/>
    </row>
    <row r="164">
      <c r="A164" s="607"/>
      <c r="B164" s="607"/>
      <c r="C164" s="607"/>
      <c r="D164" s="607"/>
      <c r="E164" s="607"/>
      <c r="F164" s="607"/>
      <c r="G164" s="607"/>
      <c r="H164" s="607"/>
      <c r="I164" s="607"/>
      <c r="J164" s="607"/>
      <c r="K164" s="607"/>
      <c r="L164" s="607"/>
      <c r="M164" s="607"/>
      <c r="N164" s="607"/>
      <c r="O164" s="607"/>
      <c r="P164" s="607"/>
      <c r="Q164" s="607"/>
      <c r="R164" s="607"/>
      <c r="S164" s="607"/>
      <c r="T164" s="607"/>
      <c r="U164" s="607"/>
      <c r="V164" s="607"/>
      <c r="W164" s="607"/>
      <c r="X164" s="607"/>
      <c r="Y164" s="607"/>
      <c r="Z164" s="607"/>
      <c r="AA164" s="607"/>
      <c r="AB164" s="607"/>
      <c r="AC164" s="607"/>
      <c r="AD164" s="607"/>
    </row>
    <row r="165">
      <c r="A165" s="607"/>
      <c r="B165" s="607"/>
      <c r="C165" s="607"/>
      <c r="D165" s="607"/>
      <c r="E165" s="607"/>
      <c r="F165" s="607"/>
      <c r="G165" s="607"/>
      <c r="H165" s="607"/>
      <c r="I165" s="607"/>
      <c r="J165" s="607"/>
      <c r="K165" s="607"/>
      <c r="L165" s="607"/>
      <c r="M165" s="607"/>
      <c r="N165" s="607"/>
      <c r="O165" s="607"/>
      <c r="P165" s="607"/>
      <c r="Q165" s="607"/>
      <c r="R165" s="607"/>
      <c r="S165" s="607"/>
      <c r="T165" s="607"/>
      <c r="U165" s="607"/>
      <c r="V165" s="607"/>
      <c r="W165" s="607"/>
      <c r="X165" s="607"/>
      <c r="Y165" s="607"/>
      <c r="Z165" s="607"/>
      <c r="AA165" s="607"/>
      <c r="AB165" s="607"/>
      <c r="AC165" s="607"/>
      <c r="AD165" s="607"/>
    </row>
    <row r="166">
      <c r="A166" s="607"/>
      <c r="B166" s="607"/>
      <c r="C166" s="607"/>
      <c r="D166" s="607"/>
      <c r="E166" s="607"/>
      <c r="F166" s="607"/>
      <c r="G166" s="607"/>
      <c r="H166" s="607"/>
      <c r="I166" s="607"/>
      <c r="J166" s="607"/>
      <c r="K166" s="607"/>
      <c r="L166" s="607"/>
      <c r="M166" s="607"/>
      <c r="N166" s="607"/>
      <c r="O166" s="607"/>
      <c r="P166" s="607"/>
      <c r="Q166" s="607"/>
      <c r="R166" s="607"/>
      <c r="S166" s="607"/>
      <c r="T166" s="607"/>
      <c r="U166" s="607"/>
      <c r="V166" s="607"/>
      <c r="W166" s="607"/>
      <c r="X166" s="607"/>
      <c r="Y166" s="607"/>
      <c r="Z166" s="607"/>
      <c r="AA166" s="607"/>
      <c r="AB166" s="607"/>
      <c r="AC166" s="607"/>
      <c r="AD166" s="607"/>
    </row>
    <row r="167">
      <c r="A167" s="607"/>
      <c r="B167" s="607"/>
      <c r="C167" s="607"/>
      <c r="D167" s="607"/>
      <c r="E167" s="607"/>
      <c r="F167" s="607"/>
      <c r="G167" s="607"/>
      <c r="H167" s="607"/>
      <c r="I167" s="607"/>
      <c r="J167" s="607"/>
      <c r="K167" s="607"/>
      <c r="L167" s="607"/>
      <c r="M167" s="607"/>
      <c r="N167" s="607"/>
      <c r="O167" s="607"/>
      <c r="P167" s="607"/>
      <c r="Q167" s="607"/>
      <c r="R167" s="607"/>
      <c r="S167" s="607"/>
      <c r="T167" s="607"/>
      <c r="U167" s="607"/>
      <c r="V167" s="607"/>
      <c r="W167" s="607"/>
      <c r="X167" s="607"/>
      <c r="Y167" s="607"/>
      <c r="Z167" s="607"/>
      <c r="AA167" s="607"/>
      <c r="AB167" s="607"/>
      <c r="AC167" s="607"/>
      <c r="AD167" s="607"/>
    </row>
    <row r="168">
      <c r="A168" s="607"/>
      <c r="B168" s="607"/>
      <c r="C168" s="607"/>
      <c r="D168" s="607"/>
      <c r="E168" s="607"/>
      <c r="F168" s="607"/>
      <c r="G168" s="607"/>
      <c r="H168" s="607"/>
      <c r="I168" s="607"/>
      <c r="J168" s="607"/>
      <c r="K168" s="607"/>
      <c r="L168" s="607"/>
      <c r="M168" s="607"/>
      <c r="N168" s="607"/>
      <c r="O168" s="607"/>
      <c r="P168" s="607"/>
      <c r="Q168" s="607"/>
      <c r="R168" s="607"/>
      <c r="S168" s="607"/>
      <c r="T168" s="607"/>
      <c r="U168" s="607"/>
      <c r="V168" s="607"/>
      <c r="W168" s="607"/>
      <c r="X168" s="607"/>
      <c r="Y168" s="607"/>
      <c r="Z168" s="607"/>
      <c r="AA168" s="607"/>
      <c r="AB168" s="607"/>
      <c r="AC168" s="607"/>
      <c r="AD168" s="607"/>
    </row>
    <row r="169">
      <c r="A169" s="607"/>
      <c r="B169" s="607"/>
      <c r="C169" s="607"/>
      <c r="D169" s="607"/>
      <c r="E169" s="607"/>
      <c r="F169" s="607"/>
      <c r="G169" s="607"/>
      <c r="H169" s="607"/>
      <c r="I169" s="607"/>
      <c r="J169" s="607"/>
      <c r="K169" s="607"/>
      <c r="L169" s="607"/>
      <c r="M169" s="607"/>
      <c r="N169" s="607"/>
      <c r="O169" s="607"/>
      <c r="P169" s="607"/>
      <c r="Q169" s="607"/>
      <c r="R169" s="607"/>
      <c r="S169" s="607"/>
      <c r="T169" s="607"/>
      <c r="U169" s="607"/>
      <c r="V169" s="607"/>
      <c r="W169" s="607"/>
      <c r="X169" s="607"/>
      <c r="Y169" s="607"/>
      <c r="Z169" s="607"/>
      <c r="AA169" s="607"/>
      <c r="AB169" s="607"/>
      <c r="AC169" s="607"/>
      <c r="AD169" s="607"/>
    </row>
    <row r="170">
      <c r="A170" s="607"/>
      <c r="B170" s="607"/>
      <c r="C170" s="607"/>
      <c r="D170" s="607"/>
      <c r="E170" s="607"/>
      <c r="F170" s="607"/>
      <c r="G170" s="607"/>
      <c r="H170" s="607"/>
      <c r="I170" s="607"/>
      <c r="J170" s="607"/>
      <c r="K170" s="607"/>
      <c r="L170" s="607"/>
      <c r="M170" s="607"/>
      <c r="N170" s="607"/>
      <c r="O170" s="607"/>
      <c r="P170" s="607"/>
      <c r="Q170" s="607"/>
      <c r="R170" s="607"/>
      <c r="S170" s="607"/>
      <c r="T170" s="607"/>
      <c r="U170" s="607"/>
      <c r="V170" s="607"/>
      <c r="W170" s="607"/>
      <c r="X170" s="607"/>
      <c r="Y170" s="607"/>
      <c r="Z170" s="607"/>
      <c r="AA170" s="607"/>
      <c r="AB170" s="607"/>
      <c r="AC170" s="607"/>
      <c r="AD170" s="607"/>
    </row>
    <row r="171">
      <c r="A171" s="607"/>
      <c r="B171" s="607"/>
      <c r="C171" s="607"/>
      <c r="D171" s="607"/>
      <c r="E171" s="607"/>
      <c r="F171" s="607"/>
      <c r="G171" s="607"/>
      <c r="H171" s="607"/>
      <c r="I171" s="607"/>
      <c r="J171" s="607"/>
      <c r="K171" s="607"/>
      <c r="L171" s="607"/>
      <c r="M171" s="607"/>
      <c r="N171" s="607"/>
      <c r="O171" s="607"/>
      <c r="P171" s="607"/>
      <c r="Q171" s="607"/>
      <c r="R171" s="607"/>
      <c r="S171" s="607"/>
      <c r="T171" s="607"/>
      <c r="U171" s="607"/>
      <c r="V171" s="607"/>
      <c r="W171" s="607"/>
      <c r="X171" s="607"/>
      <c r="Y171" s="607"/>
      <c r="Z171" s="607"/>
      <c r="AA171" s="607"/>
      <c r="AB171" s="607"/>
      <c r="AC171" s="607"/>
      <c r="AD171" s="607"/>
    </row>
    <row r="172">
      <c r="A172" s="607"/>
      <c r="B172" s="607"/>
      <c r="C172" s="607"/>
      <c r="D172" s="607"/>
      <c r="E172" s="607"/>
      <c r="F172" s="607"/>
      <c r="G172" s="607"/>
      <c r="H172" s="607"/>
      <c r="I172" s="607"/>
      <c r="J172" s="607"/>
      <c r="K172" s="607"/>
      <c r="L172" s="607"/>
      <c r="M172" s="607"/>
      <c r="N172" s="607"/>
      <c r="O172" s="607"/>
      <c r="P172" s="607"/>
      <c r="Q172" s="607"/>
      <c r="R172" s="607"/>
      <c r="S172" s="607"/>
      <c r="T172" s="607"/>
      <c r="U172" s="607"/>
      <c r="V172" s="607"/>
      <c r="W172" s="607"/>
      <c r="X172" s="607"/>
      <c r="Y172" s="607"/>
      <c r="Z172" s="607"/>
      <c r="AA172" s="607"/>
      <c r="AB172" s="607"/>
      <c r="AC172" s="607"/>
      <c r="AD172" s="607"/>
    </row>
    <row r="173">
      <c r="A173" s="607"/>
      <c r="B173" s="607"/>
      <c r="C173" s="607"/>
      <c r="D173" s="607"/>
      <c r="E173" s="607"/>
      <c r="F173" s="607"/>
      <c r="G173" s="607"/>
      <c r="H173" s="607"/>
      <c r="I173" s="607"/>
      <c r="J173" s="607"/>
      <c r="K173" s="607"/>
      <c r="L173" s="607"/>
      <c r="M173" s="607"/>
      <c r="N173" s="607"/>
      <c r="O173" s="607"/>
      <c r="P173" s="607"/>
      <c r="Q173" s="607"/>
      <c r="R173" s="607"/>
      <c r="S173" s="607"/>
      <c r="T173" s="607"/>
      <c r="U173" s="607"/>
      <c r="V173" s="607"/>
      <c r="W173" s="607"/>
      <c r="X173" s="607"/>
      <c r="Y173" s="607"/>
      <c r="Z173" s="607"/>
      <c r="AA173" s="607"/>
      <c r="AB173" s="607"/>
      <c r="AC173" s="607"/>
      <c r="AD173" s="607"/>
    </row>
    <row r="174">
      <c r="A174" s="607"/>
      <c r="B174" s="607"/>
      <c r="C174" s="607"/>
      <c r="D174" s="607"/>
      <c r="E174" s="607"/>
      <c r="F174" s="607"/>
      <c r="G174" s="607"/>
      <c r="H174" s="607"/>
      <c r="I174" s="607"/>
      <c r="J174" s="607"/>
      <c r="K174" s="607"/>
      <c r="L174" s="607"/>
      <c r="M174" s="607"/>
      <c r="N174" s="607"/>
      <c r="O174" s="607"/>
      <c r="P174" s="607"/>
      <c r="Q174" s="607"/>
      <c r="R174" s="607"/>
      <c r="S174" s="607"/>
      <c r="T174" s="607"/>
      <c r="U174" s="607"/>
      <c r="V174" s="607"/>
      <c r="W174" s="607"/>
      <c r="X174" s="607"/>
      <c r="Y174" s="607"/>
      <c r="Z174" s="607"/>
      <c r="AA174" s="607"/>
      <c r="AB174" s="607"/>
      <c r="AC174" s="607"/>
      <c r="AD174" s="607"/>
    </row>
    <row r="175">
      <c r="A175" s="607"/>
      <c r="B175" s="607"/>
      <c r="C175" s="607"/>
      <c r="D175" s="607"/>
      <c r="E175" s="607"/>
      <c r="F175" s="607"/>
      <c r="G175" s="607"/>
      <c r="H175" s="607"/>
      <c r="I175" s="607"/>
      <c r="J175" s="607"/>
      <c r="K175" s="607"/>
      <c r="L175" s="607"/>
      <c r="M175" s="607"/>
      <c r="N175" s="607"/>
      <c r="O175" s="607"/>
      <c r="P175" s="607"/>
      <c r="Q175" s="607"/>
      <c r="R175" s="607"/>
      <c r="S175" s="607"/>
      <c r="T175" s="607"/>
      <c r="U175" s="607"/>
      <c r="V175" s="607"/>
      <c r="W175" s="607"/>
      <c r="X175" s="607"/>
      <c r="Y175" s="607"/>
      <c r="Z175" s="607"/>
      <c r="AA175" s="607"/>
      <c r="AB175" s="607"/>
      <c r="AC175" s="607"/>
      <c r="AD175" s="607"/>
    </row>
    <row r="176">
      <c r="A176" s="607"/>
      <c r="B176" s="607"/>
      <c r="C176" s="607"/>
      <c r="D176" s="607"/>
      <c r="E176" s="607"/>
      <c r="F176" s="607"/>
      <c r="G176" s="607"/>
      <c r="H176" s="607"/>
      <c r="I176" s="607"/>
      <c r="J176" s="607"/>
      <c r="K176" s="607"/>
      <c r="L176" s="607"/>
      <c r="M176" s="607"/>
      <c r="N176" s="607"/>
      <c r="O176" s="607"/>
      <c r="P176" s="607"/>
      <c r="Q176" s="607"/>
      <c r="R176" s="607"/>
      <c r="S176" s="607"/>
      <c r="T176" s="607"/>
      <c r="U176" s="607"/>
      <c r="V176" s="607"/>
      <c r="W176" s="607"/>
      <c r="X176" s="607"/>
      <c r="Y176" s="607"/>
      <c r="Z176" s="607"/>
      <c r="AA176" s="607"/>
      <c r="AB176" s="607"/>
      <c r="AC176" s="607"/>
      <c r="AD176" s="607"/>
    </row>
    <row r="177">
      <c r="A177" s="607"/>
      <c r="B177" s="607"/>
      <c r="C177" s="607"/>
      <c r="D177" s="607"/>
      <c r="E177" s="607"/>
      <c r="F177" s="607"/>
      <c r="G177" s="607"/>
      <c r="H177" s="607"/>
      <c r="I177" s="607"/>
      <c r="J177" s="607"/>
      <c r="K177" s="607"/>
      <c r="L177" s="607"/>
      <c r="M177" s="607"/>
      <c r="N177" s="607"/>
      <c r="O177" s="607"/>
      <c r="P177" s="607"/>
      <c r="Q177" s="607"/>
      <c r="R177" s="607"/>
      <c r="S177" s="607"/>
      <c r="T177" s="607"/>
      <c r="U177" s="607"/>
      <c r="V177" s="607"/>
      <c r="W177" s="607"/>
      <c r="X177" s="607"/>
      <c r="Y177" s="607"/>
      <c r="Z177" s="607"/>
      <c r="AA177" s="607"/>
      <c r="AB177" s="607"/>
      <c r="AC177" s="607"/>
      <c r="AD177" s="607"/>
    </row>
    <row r="178">
      <c r="A178" s="607"/>
      <c r="B178" s="607"/>
      <c r="C178" s="607"/>
      <c r="D178" s="607"/>
      <c r="E178" s="607"/>
      <c r="F178" s="607"/>
      <c r="G178" s="607"/>
      <c r="H178" s="607"/>
      <c r="I178" s="607"/>
      <c r="J178" s="607"/>
      <c r="K178" s="607"/>
      <c r="L178" s="607"/>
      <c r="M178" s="607"/>
      <c r="N178" s="607"/>
      <c r="O178" s="607"/>
      <c r="P178" s="607"/>
      <c r="Q178" s="607"/>
      <c r="R178" s="607"/>
      <c r="S178" s="607"/>
      <c r="T178" s="607"/>
      <c r="U178" s="607"/>
      <c r="V178" s="607"/>
      <c r="W178" s="607"/>
      <c r="X178" s="607"/>
      <c r="Y178" s="607"/>
      <c r="Z178" s="607"/>
      <c r="AA178" s="607"/>
      <c r="AB178" s="607"/>
      <c r="AC178" s="607"/>
      <c r="AD178" s="607"/>
    </row>
    <row r="179">
      <c r="A179" s="607"/>
      <c r="B179" s="607"/>
      <c r="C179" s="607"/>
      <c r="D179" s="607"/>
      <c r="E179" s="607"/>
      <c r="F179" s="607"/>
      <c r="G179" s="607"/>
      <c r="H179" s="607"/>
      <c r="I179" s="607"/>
      <c r="J179" s="607"/>
      <c r="K179" s="607"/>
      <c r="L179" s="607"/>
      <c r="M179" s="607"/>
      <c r="N179" s="607"/>
      <c r="O179" s="607"/>
      <c r="P179" s="607"/>
      <c r="Q179" s="607"/>
      <c r="R179" s="607"/>
      <c r="S179" s="607"/>
      <c r="T179" s="607"/>
      <c r="U179" s="607"/>
      <c r="V179" s="607"/>
      <c r="W179" s="607"/>
      <c r="X179" s="607"/>
      <c r="Y179" s="607"/>
      <c r="Z179" s="607"/>
      <c r="AA179" s="607"/>
      <c r="AB179" s="607"/>
      <c r="AC179" s="607"/>
      <c r="AD179" s="607"/>
    </row>
    <row r="180">
      <c r="A180" s="607"/>
      <c r="B180" s="607"/>
      <c r="C180" s="607"/>
      <c r="D180" s="607"/>
      <c r="E180" s="607"/>
      <c r="F180" s="607"/>
      <c r="G180" s="607"/>
      <c r="H180" s="607"/>
      <c r="I180" s="607"/>
      <c r="J180" s="607"/>
      <c r="K180" s="607"/>
      <c r="L180" s="607"/>
      <c r="M180" s="607"/>
      <c r="N180" s="607"/>
      <c r="O180" s="607"/>
      <c r="P180" s="607"/>
      <c r="Q180" s="607"/>
      <c r="R180" s="607"/>
      <c r="S180" s="607"/>
      <c r="T180" s="607"/>
      <c r="U180" s="607"/>
      <c r="V180" s="607"/>
      <c r="W180" s="607"/>
      <c r="X180" s="607"/>
      <c r="Y180" s="607"/>
      <c r="Z180" s="607"/>
      <c r="AA180" s="607"/>
      <c r="AB180" s="607"/>
      <c r="AC180" s="607"/>
      <c r="AD180" s="607"/>
    </row>
    <row r="181">
      <c r="A181" s="607"/>
      <c r="B181" s="607"/>
      <c r="C181" s="607"/>
      <c r="D181" s="607"/>
      <c r="E181" s="607"/>
      <c r="F181" s="607"/>
      <c r="G181" s="607"/>
      <c r="H181" s="607"/>
      <c r="I181" s="607"/>
      <c r="J181" s="607"/>
      <c r="K181" s="607"/>
      <c r="L181" s="607"/>
      <c r="M181" s="607"/>
      <c r="N181" s="607"/>
      <c r="O181" s="607"/>
      <c r="P181" s="607"/>
      <c r="Q181" s="607"/>
      <c r="R181" s="607"/>
      <c r="S181" s="607"/>
      <c r="T181" s="607"/>
      <c r="U181" s="607"/>
      <c r="V181" s="607"/>
      <c r="W181" s="607"/>
      <c r="X181" s="607"/>
      <c r="Y181" s="607"/>
      <c r="Z181" s="607"/>
      <c r="AA181" s="607"/>
      <c r="AB181" s="607"/>
      <c r="AC181" s="607"/>
      <c r="AD181" s="607"/>
    </row>
    <row r="182">
      <c r="A182" s="607"/>
      <c r="B182" s="607"/>
      <c r="C182" s="607"/>
      <c r="D182" s="607"/>
      <c r="E182" s="607"/>
      <c r="F182" s="607"/>
      <c r="G182" s="607"/>
      <c r="H182" s="607"/>
      <c r="I182" s="607"/>
      <c r="J182" s="607"/>
      <c r="K182" s="607"/>
      <c r="L182" s="607"/>
      <c r="M182" s="607"/>
      <c r="N182" s="607"/>
      <c r="O182" s="607"/>
      <c r="P182" s="607"/>
      <c r="Q182" s="607"/>
      <c r="R182" s="607"/>
      <c r="S182" s="607"/>
      <c r="T182" s="607"/>
      <c r="U182" s="607"/>
      <c r="V182" s="607"/>
      <c r="W182" s="607"/>
      <c r="X182" s="607"/>
      <c r="Y182" s="607"/>
      <c r="Z182" s="607"/>
      <c r="AA182" s="607"/>
      <c r="AB182" s="607"/>
      <c r="AC182" s="607"/>
      <c r="AD182" s="607"/>
    </row>
    <row r="183">
      <c r="A183" s="607"/>
      <c r="B183" s="607"/>
      <c r="C183" s="607"/>
      <c r="D183" s="607"/>
      <c r="E183" s="607"/>
      <c r="F183" s="607"/>
      <c r="G183" s="607"/>
      <c r="H183" s="607"/>
      <c r="I183" s="607"/>
      <c r="J183" s="607"/>
      <c r="K183" s="607"/>
      <c r="L183" s="607"/>
      <c r="M183" s="607"/>
      <c r="N183" s="607"/>
      <c r="O183" s="607"/>
      <c r="P183" s="607"/>
      <c r="Q183" s="607"/>
      <c r="R183" s="607"/>
      <c r="S183" s="607"/>
      <c r="T183" s="607"/>
      <c r="U183" s="607"/>
      <c r="V183" s="607"/>
      <c r="W183" s="607"/>
      <c r="X183" s="607"/>
      <c r="Y183" s="607"/>
      <c r="Z183" s="607"/>
      <c r="AA183" s="607"/>
      <c r="AB183" s="607"/>
      <c r="AC183" s="607"/>
      <c r="AD183" s="607"/>
    </row>
    <row r="184">
      <c r="A184" s="607"/>
      <c r="B184" s="607"/>
      <c r="C184" s="607"/>
      <c r="D184" s="607"/>
      <c r="E184" s="607"/>
      <c r="F184" s="607"/>
      <c r="G184" s="607"/>
      <c r="H184" s="607"/>
      <c r="I184" s="607"/>
      <c r="J184" s="607"/>
      <c r="K184" s="607"/>
      <c r="L184" s="607"/>
      <c r="M184" s="607"/>
      <c r="N184" s="607"/>
      <c r="O184" s="607"/>
      <c r="P184" s="607"/>
      <c r="Q184" s="607"/>
      <c r="R184" s="607"/>
      <c r="S184" s="607"/>
      <c r="T184" s="607"/>
      <c r="U184" s="607"/>
      <c r="V184" s="607"/>
      <c r="W184" s="607"/>
      <c r="X184" s="607"/>
      <c r="Y184" s="607"/>
      <c r="Z184" s="607"/>
      <c r="AA184" s="607"/>
      <c r="AB184" s="607"/>
      <c r="AC184" s="607"/>
      <c r="AD184" s="607"/>
    </row>
    <row r="185">
      <c r="A185" s="607"/>
      <c r="B185" s="607"/>
      <c r="C185" s="607"/>
      <c r="D185" s="607"/>
      <c r="E185" s="607"/>
      <c r="F185" s="607"/>
      <c r="G185" s="607"/>
      <c r="H185" s="607"/>
      <c r="I185" s="607"/>
      <c r="J185" s="607"/>
      <c r="K185" s="607"/>
      <c r="L185" s="607"/>
      <c r="M185" s="607"/>
      <c r="N185" s="607"/>
      <c r="O185" s="607"/>
      <c r="P185" s="607"/>
      <c r="Q185" s="607"/>
      <c r="R185" s="607"/>
      <c r="S185" s="607"/>
      <c r="T185" s="607"/>
      <c r="U185" s="607"/>
      <c r="V185" s="607"/>
      <c r="W185" s="607"/>
      <c r="X185" s="607"/>
      <c r="Y185" s="607"/>
      <c r="Z185" s="607"/>
      <c r="AA185" s="607"/>
      <c r="AB185" s="607"/>
      <c r="AC185" s="607"/>
      <c r="AD185" s="607"/>
    </row>
    <row r="186">
      <c r="A186" s="607"/>
      <c r="B186" s="607"/>
      <c r="C186" s="607"/>
      <c r="D186" s="607"/>
      <c r="E186" s="607"/>
      <c r="F186" s="607"/>
      <c r="G186" s="607"/>
      <c r="H186" s="607"/>
      <c r="I186" s="607"/>
      <c r="J186" s="607"/>
      <c r="K186" s="607"/>
      <c r="L186" s="607"/>
      <c r="M186" s="607"/>
      <c r="N186" s="607"/>
      <c r="O186" s="607"/>
      <c r="P186" s="607"/>
      <c r="Q186" s="607"/>
      <c r="R186" s="607"/>
      <c r="S186" s="607"/>
      <c r="T186" s="607"/>
      <c r="U186" s="607"/>
      <c r="V186" s="607"/>
      <c r="W186" s="607"/>
      <c r="X186" s="607"/>
      <c r="Y186" s="607"/>
      <c r="Z186" s="607"/>
      <c r="AA186" s="607"/>
      <c r="AB186" s="607"/>
      <c r="AC186" s="607"/>
      <c r="AD186" s="607"/>
    </row>
    <row r="187">
      <c r="A187" s="607"/>
      <c r="B187" s="607"/>
      <c r="C187" s="607"/>
      <c r="D187" s="607"/>
      <c r="E187" s="607"/>
      <c r="F187" s="607"/>
      <c r="G187" s="607"/>
      <c r="H187" s="607"/>
      <c r="I187" s="607"/>
      <c r="J187" s="607"/>
      <c r="K187" s="607"/>
      <c r="L187" s="607"/>
      <c r="M187" s="607"/>
      <c r="N187" s="607"/>
      <c r="O187" s="607"/>
      <c r="P187" s="607"/>
      <c r="Q187" s="607"/>
      <c r="R187" s="607"/>
      <c r="S187" s="607"/>
      <c r="T187" s="607"/>
      <c r="U187" s="607"/>
      <c r="V187" s="607"/>
      <c r="W187" s="607"/>
      <c r="X187" s="607"/>
      <c r="Y187" s="607"/>
      <c r="Z187" s="607"/>
      <c r="AA187" s="607"/>
      <c r="AB187" s="607"/>
      <c r="AC187" s="607"/>
      <c r="AD187" s="607"/>
    </row>
    <row r="188">
      <c r="A188" s="607"/>
      <c r="B188" s="607"/>
      <c r="C188" s="607"/>
      <c r="D188" s="607"/>
      <c r="E188" s="607"/>
      <c r="F188" s="607"/>
      <c r="G188" s="607"/>
      <c r="H188" s="607"/>
      <c r="I188" s="607"/>
      <c r="J188" s="607"/>
      <c r="K188" s="607"/>
      <c r="L188" s="607"/>
      <c r="M188" s="607"/>
      <c r="N188" s="607"/>
      <c r="O188" s="607"/>
      <c r="P188" s="607"/>
      <c r="Q188" s="607"/>
      <c r="R188" s="607"/>
      <c r="S188" s="607"/>
      <c r="T188" s="607"/>
      <c r="U188" s="607"/>
      <c r="V188" s="607"/>
      <c r="W188" s="607"/>
      <c r="X188" s="607"/>
      <c r="Y188" s="607"/>
      <c r="Z188" s="607"/>
      <c r="AA188" s="607"/>
      <c r="AB188" s="607"/>
      <c r="AC188" s="607"/>
      <c r="AD188" s="607"/>
    </row>
    <row r="189">
      <c r="A189" s="607"/>
      <c r="B189" s="607"/>
      <c r="C189" s="607"/>
      <c r="D189" s="607"/>
      <c r="E189" s="607"/>
      <c r="F189" s="607"/>
      <c r="G189" s="607"/>
      <c r="H189" s="607"/>
      <c r="I189" s="607"/>
      <c r="J189" s="607"/>
      <c r="K189" s="607"/>
      <c r="L189" s="607"/>
      <c r="M189" s="607"/>
      <c r="N189" s="607"/>
      <c r="O189" s="607"/>
      <c r="P189" s="607"/>
      <c r="Q189" s="607"/>
      <c r="R189" s="607"/>
      <c r="S189" s="607"/>
      <c r="T189" s="607"/>
      <c r="U189" s="607"/>
      <c r="V189" s="607"/>
      <c r="W189" s="607"/>
      <c r="X189" s="607"/>
      <c r="Y189" s="607"/>
      <c r="Z189" s="607"/>
      <c r="AA189" s="607"/>
      <c r="AB189" s="607"/>
      <c r="AC189" s="607"/>
      <c r="AD189" s="607"/>
    </row>
    <row r="190">
      <c r="A190" s="607"/>
      <c r="B190" s="607"/>
      <c r="C190" s="607"/>
      <c r="D190" s="607"/>
      <c r="E190" s="607"/>
      <c r="F190" s="607"/>
      <c r="G190" s="607"/>
      <c r="H190" s="607"/>
      <c r="I190" s="607"/>
      <c r="J190" s="607"/>
      <c r="K190" s="607"/>
      <c r="L190" s="607"/>
      <c r="M190" s="607"/>
      <c r="N190" s="607"/>
      <c r="O190" s="607"/>
      <c r="P190" s="607"/>
      <c r="Q190" s="607"/>
      <c r="R190" s="607"/>
      <c r="S190" s="607"/>
      <c r="T190" s="607"/>
      <c r="U190" s="607"/>
      <c r="V190" s="607"/>
      <c r="W190" s="607"/>
      <c r="X190" s="607"/>
      <c r="Y190" s="607"/>
      <c r="Z190" s="607"/>
      <c r="AA190" s="607"/>
      <c r="AB190" s="607"/>
      <c r="AC190" s="607"/>
      <c r="AD190" s="607"/>
    </row>
    <row r="191">
      <c r="A191" s="607"/>
      <c r="B191" s="607"/>
      <c r="C191" s="607"/>
      <c r="D191" s="607"/>
      <c r="E191" s="607"/>
      <c r="F191" s="607"/>
      <c r="G191" s="607"/>
      <c r="H191" s="607"/>
      <c r="I191" s="607"/>
      <c r="J191" s="607"/>
      <c r="K191" s="607"/>
      <c r="L191" s="607"/>
      <c r="M191" s="607"/>
      <c r="N191" s="607"/>
      <c r="O191" s="607"/>
      <c r="P191" s="607"/>
      <c r="Q191" s="607"/>
      <c r="R191" s="607"/>
      <c r="S191" s="607"/>
      <c r="T191" s="607"/>
      <c r="U191" s="607"/>
      <c r="V191" s="607"/>
      <c r="W191" s="607"/>
      <c r="X191" s="607"/>
      <c r="Y191" s="607"/>
      <c r="Z191" s="607"/>
      <c r="AA191" s="607"/>
      <c r="AB191" s="607"/>
      <c r="AC191" s="607"/>
      <c r="AD191" s="607"/>
    </row>
    <row r="192">
      <c r="A192" s="607"/>
      <c r="B192" s="607"/>
      <c r="C192" s="607"/>
      <c r="D192" s="607"/>
      <c r="E192" s="607"/>
      <c r="F192" s="607"/>
      <c r="G192" s="607"/>
      <c r="H192" s="607"/>
      <c r="I192" s="607"/>
      <c r="J192" s="607"/>
      <c r="K192" s="607"/>
      <c r="L192" s="607"/>
      <c r="M192" s="607"/>
      <c r="N192" s="607"/>
      <c r="O192" s="607"/>
      <c r="P192" s="607"/>
      <c r="Q192" s="607"/>
      <c r="R192" s="607"/>
      <c r="S192" s="607"/>
      <c r="T192" s="607"/>
      <c r="U192" s="607"/>
      <c r="V192" s="607"/>
      <c r="W192" s="607"/>
      <c r="X192" s="607"/>
      <c r="Y192" s="607"/>
      <c r="Z192" s="607"/>
      <c r="AA192" s="607"/>
      <c r="AB192" s="607"/>
      <c r="AC192" s="607"/>
      <c r="AD192" s="607"/>
    </row>
    <row r="193">
      <c r="A193" s="607"/>
      <c r="B193" s="607"/>
      <c r="C193" s="607"/>
      <c r="D193" s="607"/>
      <c r="E193" s="607"/>
      <c r="F193" s="607"/>
      <c r="G193" s="607"/>
      <c r="H193" s="607"/>
      <c r="I193" s="607"/>
      <c r="J193" s="607"/>
      <c r="K193" s="607"/>
      <c r="L193" s="607"/>
      <c r="M193" s="607"/>
      <c r="N193" s="607"/>
      <c r="O193" s="607"/>
      <c r="P193" s="607"/>
      <c r="Q193" s="607"/>
      <c r="R193" s="607"/>
      <c r="S193" s="607"/>
      <c r="T193" s="607"/>
      <c r="U193" s="607"/>
      <c r="V193" s="607"/>
      <c r="W193" s="607"/>
      <c r="X193" s="607"/>
      <c r="Y193" s="607"/>
      <c r="Z193" s="607"/>
      <c r="AA193" s="607"/>
      <c r="AB193" s="607"/>
      <c r="AC193" s="607"/>
      <c r="AD193" s="607"/>
    </row>
    <row r="194">
      <c r="A194" s="607"/>
      <c r="B194" s="607"/>
      <c r="C194" s="607"/>
      <c r="D194" s="607"/>
      <c r="E194" s="607"/>
      <c r="F194" s="607"/>
      <c r="G194" s="607"/>
      <c r="H194" s="607"/>
      <c r="I194" s="607"/>
      <c r="J194" s="607"/>
      <c r="K194" s="607"/>
      <c r="L194" s="607"/>
      <c r="M194" s="607"/>
      <c r="N194" s="607"/>
      <c r="O194" s="607"/>
      <c r="P194" s="607"/>
      <c r="Q194" s="607"/>
      <c r="R194" s="607"/>
      <c r="S194" s="607"/>
      <c r="T194" s="607"/>
      <c r="U194" s="607"/>
      <c r="V194" s="607"/>
      <c r="W194" s="607"/>
      <c r="X194" s="607"/>
      <c r="Y194" s="607"/>
      <c r="Z194" s="607"/>
      <c r="AA194" s="607"/>
      <c r="AB194" s="607"/>
      <c r="AC194" s="607"/>
      <c r="AD194" s="607"/>
    </row>
    <row r="195">
      <c r="A195" s="607"/>
      <c r="B195" s="607"/>
      <c r="C195" s="607"/>
      <c r="D195" s="607"/>
      <c r="E195" s="607"/>
      <c r="F195" s="607"/>
      <c r="G195" s="607"/>
      <c r="H195" s="607"/>
      <c r="I195" s="607"/>
      <c r="J195" s="607"/>
      <c r="K195" s="607"/>
      <c r="L195" s="607"/>
      <c r="M195" s="607"/>
      <c r="N195" s="607"/>
      <c r="O195" s="607"/>
      <c r="P195" s="607"/>
      <c r="Q195" s="607"/>
      <c r="R195" s="607"/>
      <c r="S195" s="607"/>
      <c r="T195" s="607"/>
      <c r="U195" s="607"/>
      <c r="V195" s="607"/>
      <c r="W195" s="607"/>
      <c r="X195" s="607"/>
      <c r="Y195" s="607"/>
      <c r="Z195" s="607"/>
      <c r="AA195" s="607"/>
      <c r="AB195" s="607"/>
      <c r="AC195" s="607"/>
      <c r="AD195" s="607"/>
    </row>
    <row r="196">
      <c r="A196" s="607"/>
      <c r="B196" s="607"/>
      <c r="C196" s="607"/>
      <c r="D196" s="607"/>
      <c r="E196" s="607"/>
      <c r="F196" s="607"/>
      <c r="G196" s="607"/>
      <c r="H196" s="607"/>
      <c r="I196" s="607"/>
      <c r="J196" s="607"/>
      <c r="K196" s="607"/>
      <c r="L196" s="607"/>
      <c r="M196" s="607"/>
      <c r="N196" s="607"/>
      <c r="O196" s="607"/>
      <c r="P196" s="607"/>
      <c r="Q196" s="607"/>
      <c r="R196" s="607"/>
      <c r="S196" s="607"/>
      <c r="T196" s="607"/>
      <c r="U196" s="607"/>
      <c r="V196" s="607"/>
      <c r="W196" s="607"/>
      <c r="X196" s="607"/>
      <c r="Y196" s="607"/>
      <c r="Z196" s="607"/>
      <c r="AA196" s="607"/>
      <c r="AB196" s="607"/>
      <c r="AC196" s="607"/>
      <c r="AD196" s="607"/>
    </row>
    <row r="197">
      <c r="A197" s="607"/>
      <c r="B197" s="607"/>
      <c r="C197" s="607"/>
      <c r="D197" s="607"/>
      <c r="E197" s="607"/>
      <c r="F197" s="607"/>
      <c r="G197" s="607"/>
      <c r="H197" s="607"/>
      <c r="I197" s="607"/>
      <c r="J197" s="607"/>
      <c r="K197" s="607"/>
      <c r="L197" s="607"/>
      <c r="M197" s="607"/>
      <c r="N197" s="607"/>
      <c r="O197" s="607"/>
      <c r="P197" s="607"/>
      <c r="Q197" s="607"/>
      <c r="R197" s="607"/>
      <c r="S197" s="607"/>
      <c r="T197" s="607"/>
      <c r="U197" s="607"/>
      <c r="V197" s="607"/>
      <c r="W197" s="607"/>
      <c r="X197" s="607"/>
      <c r="Y197" s="607"/>
      <c r="Z197" s="607"/>
      <c r="AA197" s="607"/>
      <c r="AB197" s="607"/>
      <c r="AC197" s="607"/>
      <c r="AD197" s="607"/>
    </row>
    <row r="198">
      <c r="A198" s="607"/>
      <c r="B198" s="607"/>
      <c r="C198" s="607"/>
      <c r="D198" s="607"/>
      <c r="E198" s="607"/>
      <c r="F198" s="607"/>
      <c r="G198" s="607"/>
      <c r="H198" s="607"/>
      <c r="I198" s="607"/>
      <c r="J198" s="607"/>
      <c r="K198" s="607"/>
      <c r="L198" s="607"/>
      <c r="M198" s="607"/>
      <c r="N198" s="607"/>
      <c r="O198" s="607"/>
      <c r="P198" s="607"/>
      <c r="Q198" s="607"/>
      <c r="R198" s="607"/>
      <c r="S198" s="607"/>
      <c r="T198" s="607"/>
      <c r="U198" s="607"/>
      <c r="V198" s="607"/>
      <c r="W198" s="607"/>
      <c r="X198" s="607"/>
      <c r="Y198" s="607"/>
      <c r="Z198" s="607"/>
      <c r="AA198" s="607"/>
      <c r="AB198" s="607"/>
      <c r="AC198" s="607"/>
      <c r="AD198" s="607"/>
    </row>
    <row r="199">
      <c r="A199" s="607"/>
      <c r="B199" s="607"/>
      <c r="C199" s="607"/>
      <c r="D199" s="607"/>
      <c r="E199" s="607"/>
      <c r="F199" s="607"/>
      <c r="G199" s="607"/>
      <c r="H199" s="607"/>
      <c r="I199" s="607"/>
      <c r="J199" s="607"/>
      <c r="K199" s="607"/>
      <c r="L199" s="607"/>
      <c r="M199" s="607"/>
      <c r="N199" s="607"/>
      <c r="O199" s="607"/>
      <c r="P199" s="607"/>
      <c r="Q199" s="607"/>
      <c r="R199" s="607"/>
      <c r="S199" s="607"/>
      <c r="T199" s="607"/>
      <c r="U199" s="607"/>
      <c r="V199" s="607"/>
      <c r="W199" s="607"/>
      <c r="X199" s="607"/>
      <c r="Y199" s="607"/>
      <c r="Z199" s="607"/>
      <c r="AA199" s="607"/>
      <c r="AB199" s="607"/>
      <c r="AC199" s="607"/>
      <c r="AD199" s="607"/>
    </row>
    <row r="200">
      <c r="A200" s="607"/>
      <c r="B200" s="607"/>
      <c r="C200" s="607"/>
      <c r="D200" s="607"/>
      <c r="E200" s="607"/>
      <c r="F200" s="607"/>
      <c r="G200" s="607"/>
      <c r="H200" s="607"/>
      <c r="I200" s="607"/>
      <c r="J200" s="607"/>
      <c r="K200" s="607"/>
      <c r="L200" s="607"/>
      <c r="M200" s="607"/>
      <c r="N200" s="607"/>
      <c r="O200" s="607"/>
      <c r="P200" s="607"/>
      <c r="Q200" s="607"/>
      <c r="R200" s="607"/>
      <c r="S200" s="607"/>
      <c r="T200" s="607"/>
      <c r="U200" s="607"/>
      <c r="V200" s="607"/>
      <c r="W200" s="607"/>
      <c r="X200" s="607"/>
      <c r="Y200" s="607"/>
      <c r="Z200" s="607"/>
      <c r="AA200" s="607"/>
      <c r="AB200" s="607"/>
      <c r="AC200" s="607"/>
      <c r="AD200" s="607"/>
    </row>
    <row r="201">
      <c r="A201" s="607"/>
      <c r="B201" s="607"/>
      <c r="C201" s="607"/>
      <c r="D201" s="607"/>
      <c r="E201" s="607"/>
      <c r="F201" s="607"/>
      <c r="G201" s="607"/>
      <c r="H201" s="607"/>
      <c r="I201" s="607"/>
      <c r="J201" s="607"/>
      <c r="K201" s="607"/>
      <c r="L201" s="607"/>
      <c r="M201" s="607"/>
      <c r="N201" s="607"/>
      <c r="O201" s="607"/>
      <c r="P201" s="607"/>
      <c r="Q201" s="607"/>
      <c r="R201" s="607"/>
      <c r="S201" s="607"/>
      <c r="T201" s="607"/>
      <c r="U201" s="607"/>
      <c r="V201" s="607"/>
      <c r="W201" s="607"/>
      <c r="X201" s="607"/>
      <c r="Y201" s="607"/>
      <c r="Z201" s="607"/>
      <c r="AA201" s="607"/>
      <c r="AB201" s="607"/>
      <c r="AC201" s="607"/>
      <c r="AD201" s="607"/>
    </row>
    <row r="202">
      <c r="A202" s="607"/>
      <c r="B202" s="607"/>
      <c r="C202" s="607"/>
      <c r="D202" s="607"/>
      <c r="E202" s="607"/>
      <c r="F202" s="607"/>
      <c r="G202" s="607"/>
      <c r="H202" s="607"/>
      <c r="I202" s="607"/>
      <c r="J202" s="607"/>
      <c r="K202" s="607"/>
      <c r="L202" s="607"/>
      <c r="M202" s="607"/>
      <c r="N202" s="607"/>
      <c r="O202" s="607"/>
      <c r="P202" s="607"/>
      <c r="Q202" s="607"/>
      <c r="R202" s="607"/>
      <c r="S202" s="607"/>
      <c r="T202" s="607"/>
      <c r="U202" s="607"/>
      <c r="V202" s="607"/>
      <c r="W202" s="607"/>
      <c r="X202" s="607"/>
      <c r="Y202" s="607"/>
      <c r="Z202" s="607"/>
      <c r="AA202" s="607"/>
      <c r="AB202" s="607"/>
      <c r="AC202" s="607"/>
      <c r="AD202" s="607"/>
    </row>
    <row r="203">
      <c r="A203" s="607"/>
      <c r="B203" s="607"/>
      <c r="C203" s="607"/>
      <c r="D203" s="607"/>
      <c r="E203" s="607"/>
      <c r="F203" s="607"/>
      <c r="G203" s="607"/>
      <c r="H203" s="607"/>
      <c r="I203" s="607"/>
      <c r="J203" s="607"/>
      <c r="K203" s="607"/>
      <c r="L203" s="607"/>
      <c r="M203" s="607"/>
      <c r="N203" s="607"/>
      <c r="O203" s="607"/>
      <c r="P203" s="607"/>
      <c r="Q203" s="607"/>
      <c r="R203" s="607"/>
      <c r="S203" s="607"/>
      <c r="T203" s="607"/>
      <c r="U203" s="607"/>
      <c r="V203" s="607"/>
      <c r="W203" s="607"/>
      <c r="X203" s="607"/>
      <c r="Y203" s="607"/>
      <c r="Z203" s="607"/>
      <c r="AA203" s="607"/>
      <c r="AB203" s="607"/>
      <c r="AC203" s="607"/>
      <c r="AD203" s="607"/>
    </row>
    <row r="204">
      <c r="A204" s="607"/>
      <c r="B204" s="607"/>
      <c r="C204" s="607"/>
      <c r="D204" s="607"/>
      <c r="E204" s="607"/>
      <c r="F204" s="607"/>
      <c r="G204" s="607"/>
      <c r="H204" s="607"/>
      <c r="I204" s="607"/>
      <c r="J204" s="607"/>
      <c r="K204" s="607"/>
      <c r="L204" s="607"/>
      <c r="M204" s="607"/>
      <c r="N204" s="607"/>
      <c r="O204" s="607"/>
      <c r="P204" s="607"/>
      <c r="Q204" s="607"/>
      <c r="R204" s="607"/>
      <c r="S204" s="607"/>
      <c r="T204" s="607"/>
      <c r="U204" s="607"/>
      <c r="V204" s="607"/>
      <c r="W204" s="607"/>
      <c r="X204" s="607"/>
      <c r="Y204" s="607"/>
      <c r="Z204" s="607"/>
      <c r="AA204" s="607"/>
      <c r="AB204" s="607"/>
      <c r="AC204" s="607"/>
      <c r="AD204" s="607"/>
    </row>
    <row r="205">
      <c r="A205" s="607"/>
      <c r="B205" s="607"/>
      <c r="C205" s="607"/>
      <c r="D205" s="607"/>
      <c r="E205" s="607"/>
      <c r="F205" s="607"/>
      <c r="G205" s="607"/>
      <c r="H205" s="607"/>
      <c r="I205" s="607"/>
      <c r="J205" s="607"/>
      <c r="K205" s="607"/>
      <c r="L205" s="607"/>
      <c r="M205" s="607"/>
      <c r="N205" s="607"/>
      <c r="O205" s="607"/>
      <c r="P205" s="607"/>
      <c r="Q205" s="607"/>
      <c r="R205" s="607"/>
      <c r="S205" s="607"/>
      <c r="T205" s="607"/>
      <c r="U205" s="607"/>
      <c r="V205" s="607"/>
      <c r="W205" s="607"/>
      <c r="X205" s="607"/>
      <c r="Y205" s="607"/>
      <c r="Z205" s="607"/>
      <c r="AA205" s="607"/>
      <c r="AB205" s="607"/>
      <c r="AC205" s="607"/>
      <c r="AD205" s="607"/>
    </row>
    <row r="206">
      <c r="A206" s="607"/>
      <c r="B206" s="607"/>
      <c r="C206" s="607"/>
      <c r="D206" s="607"/>
      <c r="E206" s="607"/>
      <c r="F206" s="607"/>
      <c r="G206" s="607"/>
      <c r="H206" s="607"/>
      <c r="I206" s="607"/>
      <c r="J206" s="607"/>
      <c r="K206" s="607"/>
      <c r="L206" s="607"/>
      <c r="M206" s="607"/>
      <c r="N206" s="607"/>
      <c r="O206" s="607"/>
      <c r="P206" s="607"/>
      <c r="Q206" s="607"/>
      <c r="R206" s="607"/>
      <c r="S206" s="607"/>
      <c r="T206" s="607"/>
      <c r="U206" s="607"/>
      <c r="V206" s="607"/>
      <c r="W206" s="607"/>
      <c r="X206" s="607"/>
      <c r="Y206" s="607"/>
      <c r="Z206" s="607"/>
      <c r="AA206" s="607"/>
      <c r="AB206" s="607"/>
      <c r="AC206" s="607"/>
      <c r="AD206" s="607"/>
    </row>
    <row r="207">
      <c r="A207" s="607"/>
      <c r="B207" s="607"/>
      <c r="C207" s="607"/>
      <c r="D207" s="607"/>
      <c r="E207" s="607"/>
      <c r="F207" s="607"/>
      <c r="G207" s="607"/>
      <c r="H207" s="607"/>
      <c r="I207" s="607"/>
      <c r="J207" s="607"/>
      <c r="K207" s="607"/>
      <c r="L207" s="607"/>
      <c r="M207" s="607"/>
      <c r="N207" s="607"/>
      <c r="O207" s="607"/>
      <c r="P207" s="607"/>
      <c r="Q207" s="607"/>
      <c r="R207" s="607"/>
      <c r="S207" s="607"/>
      <c r="T207" s="607"/>
      <c r="U207" s="607"/>
      <c r="V207" s="607"/>
      <c r="W207" s="607"/>
      <c r="X207" s="607"/>
      <c r="Y207" s="607"/>
      <c r="Z207" s="607"/>
      <c r="AA207" s="607"/>
      <c r="AB207" s="607"/>
      <c r="AC207" s="607"/>
      <c r="AD207" s="607"/>
    </row>
    <row r="208">
      <c r="A208" s="607"/>
      <c r="B208" s="607"/>
      <c r="C208" s="607"/>
      <c r="D208" s="607"/>
      <c r="E208" s="607"/>
      <c r="F208" s="607"/>
      <c r="G208" s="607"/>
      <c r="H208" s="607"/>
      <c r="I208" s="607"/>
      <c r="J208" s="607"/>
      <c r="K208" s="607"/>
      <c r="L208" s="607"/>
      <c r="M208" s="607"/>
      <c r="N208" s="607"/>
      <c r="O208" s="607"/>
      <c r="P208" s="607"/>
      <c r="Q208" s="607"/>
      <c r="R208" s="607"/>
      <c r="S208" s="607"/>
      <c r="T208" s="607"/>
      <c r="U208" s="607"/>
      <c r="V208" s="607"/>
      <c r="W208" s="607"/>
      <c r="X208" s="607"/>
      <c r="Y208" s="607"/>
      <c r="Z208" s="607"/>
      <c r="AA208" s="607"/>
      <c r="AB208" s="607"/>
      <c r="AC208" s="607"/>
      <c r="AD208" s="607"/>
    </row>
    <row r="209">
      <c r="A209" s="607"/>
      <c r="B209" s="607"/>
      <c r="C209" s="607"/>
      <c r="D209" s="607"/>
      <c r="E209" s="607"/>
      <c r="F209" s="607"/>
      <c r="G209" s="607"/>
      <c r="H209" s="607"/>
      <c r="I209" s="607"/>
      <c r="J209" s="607"/>
      <c r="K209" s="607"/>
      <c r="L209" s="607"/>
      <c r="M209" s="607"/>
      <c r="N209" s="607"/>
      <c r="O209" s="607"/>
      <c r="P209" s="607"/>
      <c r="Q209" s="607"/>
      <c r="R209" s="607"/>
      <c r="S209" s="607"/>
      <c r="T209" s="607"/>
      <c r="U209" s="607"/>
      <c r="V209" s="607"/>
      <c r="W209" s="607"/>
      <c r="X209" s="607"/>
      <c r="Y209" s="607"/>
      <c r="Z209" s="607"/>
      <c r="AA209" s="607"/>
      <c r="AB209" s="607"/>
      <c r="AC209" s="607"/>
      <c r="AD209" s="607"/>
    </row>
    <row r="210">
      <c r="A210" s="607"/>
      <c r="B210" s="607"/>
      <c r="C210" s="607"/>
      <c r="D210" s="607"/>
      <c r="E210" s="607"/>
      <c r="F210" s="607"/>
      <c r="G210" s="607"/>
      <c r="H210" s="607"/>
      <c r="I210" s="607"/>
      <c r="J210" s="607"/>
      <c r="K210" s="607"/>
      <c r="L210" s="607"/>
      <c r="M210" s="607"/>
      <c r="N210" s="607"/>
      <c r="O210" s="607"/>
      <c r="P210" s="607"/>
      <c r="Q210" s="607"/>
      <c r="R210" s="607"/>
      <c r="S210" s="607"/>
      <c r="T210" s="607"/>
      <c r="U210" s="607"/>
      <c r="V210" s="607"/>
      <c r="W210" s="607"/>
      <c r="X210" s="607"/>
      <c r="Y210" s="607"/>
      <c r="Z210" s="607"/>
      <c r="AA210" s="607"/>
      <c r="AB210" s="607"/>
      <c r="AC210" s="607"/>
      <c r="AD210" s="607"/>
    </row>
    <row r="211">
      <c r="A211" s="607"/>
      <c r="B211" s="607"/>
      <c r="C211" s="607"/>
      <c r="D211" s="607"/>
      <c r="E211" s="607"/>
      <c r="F211" s="607"/>
      <c r="G211" s="607"/>
      <c r="H211" s="607"/>
      <c r="I211" s="607"/>
      <c r="J211" s="607"/>
      <c r="K211" s="607"/>
      <c r="L211" s="607"/>
      <c r="M211" s="607"/>
      <c r="N211" s="607"/>
      <c r="O211" s="607"/>
      <c r="P211" s="607"/>
      <c r="Q211" s="607"/>
      <c r="R211" s="607"/>
      <c r="S211" s="607"/>
      <c r="T211" s="607"/>
      <c r="U211" s="607"/>
      <c r="V211" s="607"/>
      <c r="W211" s="607"/>
      <c r="X211" s="607"/>
      <c r="Y211" s="607"/>
      <c r="Z211" s="607"/>
      <c r="AA211" s="607"/>
      <c r="AB211" s="607"/>
      <c r="AC211" s="607"/>
      <c r="AD211" s="607"/>
    </row>
    <row r="212">
      <c r="A212" s="607"/>
      <c r="B212" s="607"/>
      <c r="C212" s="607"/>
      <c r="D212" s="607"/>
      <c r="E212" s="607"/>
      <c r="F212" s="607"/>
      <c r="G212" s="607"/>
      <c r="H212" s="607"/>
      <c r="I212" s="607"/>
      <c r="J212" s="607"/>
      <c r="K212" s="607"/>
      <c r="L212" s="607"/>
      <c r="M212" s="607"/>
      <c r="N212" s="607"/>
      <c r="O212" s="607"/>
      <c r="P212" s="607"/>
      <c r="Q212" s="607"/>
      <c r="R212" s="607"/>
      <c r="S212" s="607"/>
      <c r="T212" s="607"/>
      <c r="U212" s="607"/>
      <c r="V212" s="607"/>
      <c r="W212" s="607"/>
      <c r="X212" s="607"/>
      <c r="Y212" s="607"/>
      <c r="Z212" s="607"/>
      <c r="AA212" s="607"/>
      <c r="AB212" s="607"/>
      <c r="AC212" s="607"/>
      <c r="AD212" s="607"/>
    </row>
    <row r="213">
      <c r="A213" s="607"/>
      <c r="B213" s="607"/>
      <c r="C213" s="607"/>
      <c r="D213" s="607"/>
      <c r="E213" s="607"/>
      <c r="F213" s="607"/>
      <c r="G213" s="607"/>
      <c r="H213" s="607"/>
      <c r="I213" s="607"/>
      <c r="J213" s="607"/>
      <c r="K213" s="607"/>
      <c r="L213" s="607"/>
      <c r="M213" s="607"/>
      <c r="N213" s="607"/>
      <c r="O213" s="607"/>
      <c r="P213" s="607"/>
      <c r="Q213" s="607"/>
      <c r="R213" s="607"/>
      <c r="S213" s="607"/>
      <c r="T213" s="607"/>
      <c r="U213" s="607"/>
      <c r="V213" s="607"/>
      <c r="W213" s="607"/>
      <c r="X213" s="607"/>
      <c r="Y213" s="607"/>
      <c r="Z213" s="607"/>
      <c r="AA213" s="607"/>
      <c r="AB213" s="607"/>
      <c r="AC213" s="607"/>
      <c r="AD213" s="607"/>
    </row>
    <row r="214">
      <c r="A214" s="607"/>
      <c r="B214" s="607"/>
      <c r="C214" s="607"/>
      <c r="D214" s="607"/>
      <c r="E214" s="607"/>
      <c r="F214" s="607"/>
      <c r="G214" s="607"/>
      <c r="H214" s="607"/>
      <c r="I214" s="607"/>
      <c r="J214" s="607"/>
      <c r="K214" s="607"/>
      <c r="L214" s="607"/>
      <c r="M214" s="607"/>
      <c r="N214" s="607"/>
      <c r="O214" s="607"/>
      <c r="P214" s="607"/>
      <c r="Q214" s="607"/>
      <c r="R214" s="607"/>
      <c r="S214" s="607"/>
      <c r="T214" s="607"/>
      <c r="U214" s="607"/>
      <c r="V214" s="607"/>
      <c r="W214" s="607"/>
      <c r="X214" s="607"/>
      <c r="Y214" s="607"/>
      <c r="Z214" s="607"/>
      <c r="AA214" s="607"/>
      <c r="AB214" s="607"/>
      <c r="AC214" s="607"/>
      <c r="AD214" s="607"/>
    </row>
    <row r="215">
      <c r="A215" s="607"/>
      <c r="B215" s="607"/>
      <c r="C215" s="607"/>
      <c r="D215" s="607"/>
      <c r="E215" s="607"/>
      <c r="F215" s="607"/>
      <c r="G215" s="607"/>
      <c r="H215" s="607"/>
      <c r="I215" s="607"/>
      <c r="J215" s="607"/>
      <c r="K215" s="607"/>
      <c r="L215" s="607"/>
      <c r="M215" s="607"/>
      <c r="N215" s="607"/>
      <c r="O215" s="607"/>
      <c r="P215" s="607"/>
      <c r="Q215" s="607"/>
      <c r="R215" s="607"/>
      <c r="S215" s="607"/>
      <c r="T215" s="607"/>
      <c r="U215" s="607"/>
      <c r="V215" s="607"/>
      <c r="W215" s="607"/>
      <c r="X215" s="607"/>
      <c r="Y215" s="607"/>
      <c r="Z215" s="607"/>
      <c r="AA215" s="607"/>
      <c r="AB215" s="607"/>
      <c r="AC215" s="607"/>
      <c r="AD215" s="607"/>
    </row>
    <row r="216">
      <c r="A216" s="607"/>
      <c r="B216" s="607"/>
      <c r="C216" s="607"/>
      <c r="D216" s="607"/>
      <c r="E216" s="607"/>
      <c r="F216" s="607"/>
      <c r="G216" s="607"/>
      <c r="H216" s="607"/>
      <c r="I216" s="607"/>
      <c r="J216" s="607"/>
      <c r="K216" s="607"/>
      <c r="L216" s="607"/>
      <c r="M216" s="607"/>
      <c r="N216" s="607"/>
      <c r="O216" s="607"/>
      <c r="P216" s="607"/>
      <c r="Q216" s="607"/>
      <c r="R216" s="607"/>
      <c r="S216" s="607"/>
      <c r="T216" s="607"/>
      <c r="U216" s="607"/>
      <c r="V216" s="607"/>
      <c r="W216" s="607"/>
      <c r="X216" s="607"/>
      <c r="Y216" s="607"/>
      <c r="Z216" s="607"/>
      <c r="AA216" s="607"/>
      <c r="AB216" s="607"/>
      <c r="AC216" s="607"/>
      <c r="AD216" s="607"/>
    </row>
    <row r="217">
      <c r="A217" s="607"/>
      <c r="B217" s="607"/>
      <c r="C217" s="607"/>
      <c r="D217" s="607"/>
      <c r="E217" s="607"/>
      <c r="F217" s="607"/>
      <c r="G217" s="607"/>
      <c r="H217" s="607"/>
      <c r="I217" s="607"/>
      <c r="J217" s="607"/>
      <c r="K217" s="607"/>
      <c r="L217" s="607"/>
      <c r="M217" s="607"/>
      <c r="N217" s="607"/>
      <c r="O217" s="607"/>
      <c r="P217" s="607"/>
      <c r="Q217" s="607"/>
      <c r="R217" s="607"/>
      <c r="S217" s="607"/>
      <c r="T217" s="607"/>
      <c r="U217" s="607"/>
      <c r="V217" s="607"/>
      <c r="W217" s="607"/>
      <c r="X217" s="607"/>
      <c r="Y217" s="607"/>
      <c r="Z217" s="607"/>
      <c r="AA217" s="607"/>
      <c r="AB217" s="607"/>
      <c r="AC217" s="607"/>
      <c r="AD217" s="607"/>
    </row>
    <row r="218">
      <c r="A218" s="607"/>
      <c r="B218" s="607"/>
      <c r="C218" s="607"/>
      <c r="D218" s="607"/>
      <c r="E218" s="607"/>
      <c r="F218" s="607"/>
      <c r="G218" s="607"/>
      <c r="H218" s="607"/>
      <c r="I218" s="607"/>
      <c r="J218" s="607"/>
      <c r="K218" s="607"/>
      <c r="L218" s="607"/>
      <c r="M218" s="607"/>
      <c r="N218" s="607"/>
      <c r="O218" s="607"/>
      <c r="P218" s="607"/>
      <c r="Q218" s="607"/>
      <c r="R218" s="607"/>
      <c r="S218" s="607"/>
      <c r="T218" s="607"/>
      <c r="U218" s="607"/>
      <c r="V218" s="607"/>
      <c r="W218" s="607"/>
      <c r="X218" s="607"/>
      <c r="Y218" s="607"/>
      <c r="Z218" s="607"/>
      <c r="AA218" s="607"/>
      <c r="AB218" s="607"/>
      <c r="AC218" s="607"/>
      <c r="AD218" s="607"/>
    </row>
    <row r="219">
      <c r="A219" s="607"/>
      <c r="B219" s="607"/>
      <c r="C219" s="607"/>
      <c r="D219" s="607"/>
      <c r="E219" s="607"/>
      <c r="F219" s="607"/>
      <c r="G219" s="607"/>
      <c r="H219" s="607"/>
      <c r="I219" s="607"/>
      <c r="J219" s="607"/>
      <c r="K219" s="607"/>
      <c r="L219" s="607"/>
      <c r="M219" s="607"/>
      <c r="N219" s="607"/>
      <c r="O219" s="607"/>
      <c r="P219" s="607"/>
      <c r="Q219" s="607"/>
      <c r="R219" s="607"/>
      <c r="S219" s="607"/>
      <c r="T219" s="607"/>
      <c r="U219" s="607"/>
      <c r="V219" s="607"/>
      <c r="W219" s="607"/>
      <c r="X219" s="607"/>
      <c r="Y219" s="607"/>
      <c r="Z219" s="607"/>
      <c r="AA219" s="607"/>
      <c r="AB219" s="607"/>
      <c r="AC219" s="607"/>
      <c r="AD219" s="607"/>
    </row>
    <row r="220">
      <c r="A220" s="607"/>
      <c r="B220" s="607"/>
      <c r="C220" s="607"/>
      <c r="D220" s="607"/>
      <c r="E220" s="607"/>
      <c r="F220" s="607"/>
      <c r="G220" s="607"/>
      <c r="H220" s="607"/>
      <c r="I220" s="607"/>
      <c r="J220" s="607"/>
      <c r="K220" s="607"/>
      <c r="L220" s="607"/>
      <c r="M220" s="607"/>
      <c r="N220" s="607"/>
      <c r="O220" s="607"/>
      <c r="P220" s="607"/>
      <c r="Q220" s="607"/>
      <c r="R220" s="607"/>
      <c r="S220" s="607"/>
      <c r="T220" s="607"/>
      <c r="U220" s="607"/>
      <c r="V220" s="607"/>
      <c r="W220" s="607"/>
      <c r="X220" s="607"/>
      <c r="Y220" s="607"/>
      <c r="Z220" s="607"/>
      <c r="AA220" s="607"/>
      <c r="AB220" s="607"/>
      <c r="AC220" s="607"/>
      <c r="AD220" s="607"/>
    </row>
    <row r="221">
      <c r="A221" s="607"/>
      <c r="B221" s="607"/>
      <c r="C221" s="607"/>
      <c r="D221" s="607"/>
      <c r="E221" s="607"/>
      <c r="F221" s="607"/>
      <c r="G221" s="607"/>
      <c r="H221" s="607"/>
      <c r="I221" s="607"/>
      <c r="J221" s="607"/>
      <c r="K221" s="607"/>
      <c r="L221" s="607"/>
      <c r="M221" s="607"/>
      <c r="N221" s="607"/>
      <c r="O221" s="607"/>
      <c r="P221" s="607"/>
      <c r="Q221" s="607"/>
      <c r="R221" s="607"/>
      <c r="S221" s="607"/>
      <c r="T221" s="607"/>
      <c r="U221" s="607"/>
      <c r="V221" s="607"/>
      <c r="W221" s="607"/>
      <c r="X221" s="607"/>
      <c r="Y221" s="607"/>
      <c r="Z221" s="607"/>
      <c r="AA221" s="607"/>
      <c r="AB221" s="607"/>
      <c r="AC221" s="607"/>
      <c r="AD221" s="607"/>
    </row>
    <row r="222">
      <c r="A222" s="607"/>
      <c r="B222" s="607"/>
      <c r="C222" s="607"/>
      <c r="D222" s="607"/>
      <c r="E222" s="607"/>
      <c r="F222" s="607"/>
      <c r="G222" s="607"/>
      <c r="H222" s="607"/>
      <c r="I222" s="607"/>
      <c r="J222" s="607"/>
      <c r="K222" s="607"/>
      <c r="L222" s="607"/>
      <c r="M222" s="607"/>
      <c r="N222" s="607"/>
      <c r="O222" s="607"/>
      <c r="P222" s="607"/>
      <c r="Q222" s="607"/>
      <c r="R222" s="607"/>
      <c r="S222" s="607"/>
      <c r="T222" s="607"/>
      <c r="U222" s="607"/>
      <c r="V222" s="607"/>
      <c r="W222" s="607"/>
      <c r="X222" s="607"/>
      <c r="Y222" s="607"/>
      <c r="Z222" s="607"/>
      <c r="AA222" s="607"/>
      <c r="AB222" s="607"/>
      <c r="AC222" s="607"/>
      <c r="AD222" s="607"/>
    </row>
    <row r="223">
      <c r="A223" s="607"/>
      <c r="B223" s="607"/>
      <c r="C223" s="607"/>
      <c r="D223" s="607"/>
      <c r="E223" s="607"/>
      <c r="F223" s="607"/>
      <c r="G223" s="607"/>
      <c r="H223" s="607"/>
      <c r="I223" s="607"/>
      <c r="J223" s="607"/>
      <c r="K223" s="607"/>
      <c r="L223" s="607"/>
      <c r="M223" s="607"/>
      <c r="N223" s="607"/>
      <c r="O223" s="607"/>
      <c r="P223" s="607"/>
      <c r="Q223" s="607"/>
      <c r="R223" s="607"/>
      <c r="S223" s="607"/>
      <c r="T223" s="607"/>
      <c r="U223" s="607"/>
      <c r="V223" s="607"/>
      <c r="W223" s="607"/>
      <c r="X223" s="607"/>
      <c r="Y223" s="607"/>
      <c r="Z223" s="607"/>
      <c r="AA223" s="607"/>
      <c r="AB223" s="607"/>
      <c r="AC223" s="607"/>
      <c r="AD223" s="607"/>
    </row>
    <row r="224">
      <c r="A224" s="607"/>
      <c r="B224" s="607"/>
      <c r="C224" s="607"/>
      <c r="D224" s="607"/>
      <c r="E224" s="607"/>
      <c r="F224" s="607"/>
      <c r="G224" s="607"/>
      <c r="H224" s="607"/>
      <c r="I224" s="607"/>
      <c r="J224" s="607"/>
      <c r="K224" s="607"/>
      <c r="L224" s="607"/>
      <c r="M224" s="607"/>
      <c r="N224" s="607"/>
      <c r="O224" s="607"/>
      <c r="P224" s="607"/>
      <c r="Q224" s="607"/>
      <c r="R224" s="607"/>
      <c r="S224" s="607"/>
      <c r="T224" s="607"/>
      <c r="U224" s="607"/>
      <c r="V224" s="607"/>
      <c r="W224" s="607"/>
      <c r="X224" s="607"/>
      <c r="Y224" s="607"/>
      <c r="Z224" s="607"/>
      <c r="AA224" s="607"/>
      <c r="AB224" s="607"/>
      <c r="AC224" s="607"/>
      <c r="AD224" s="607"/>
    </row>
    <row r="225">
      <c r="A225" s="607"/>
      <c r="B225" s="607"/>
      <c r="C225" s="607"/>
      <c r="D225" s="607"/>
      <c r="E225" s="607"/>
      <c r="F225" s="607"/>
      <c r="G225" s="607"/>
      <c r="H225" s="607"/>
      <c r="I225" s="607"/>
      <c r="J225" s="607"/>
      <c r="K225" s="607"/>
      <c r="L225" s="607"/>
      <c r="M225" s="607"/>
      <c r="N225" s="607"/>
      <c r="O225" s="607"/>
      <c r="P225" s="607"/>
      <c r="Q225" s="607"/>
      <c r="R225" s="607"/>
      <c r="S225" s="607"/>
      <c r="T225" s="607"/>
      <c r="U225" s="607"/>
      <c r="V225" s="607"/>
      <c r="W225" s="607"/>
      <c r="X225" s="607"/>
      <c r="Y225" s="607"/>
      <c r="Z225" s="607"/>
      <c r="AA225" s="607"/>
      <c r="AB225" s="607"/>
      <c r="AC225" s="607"/>
      <c r="AD225" s="607"/>
    </row>
    <row r="226">
      <c r="A226" s="607"/>
      <c r="B226" s="607"/>
      <c r="C226" s="607"/>
      <c r="D226" s="607"/>
      <c r="E226" s="607"/>
      <c r="F226" s="607"/>
      <c r="G226" s="607"/>
      <c r="H226" s="607"/>
      <c r="I226" s="607"/>
      <c r="J226" s="607"/>
      <c r="K226" s="607"/>
      <c r="L226" s="607"/>
      <c r="M226" s="607"/>
      <c r="N226" s="607"/>
      <c r="O226" s="607"/>
      <c r="P226" s="607"/>
      <c r="Q226" s="607"/>
      <c r="R226" s="607"/>
      <c r="S226" s="607"/>
      <c r="T226" s="607"/>
      <c r="U226" s="607"/>
      <c r="V226" s="607"/>
      <c r="W226" s="607"/>
      <c r="X226" s="607"/>
      <c r="Y226" s="607"/>
      <c r="Z226" s="607"/>
      <c r="AA226" s="607"/>
      <c r="AB226" s="607"/>
      <c r="AC226" s="607"/>
      <c r="AD226" s="607"/>
    </row>
    <row r="227">
      <c r="A227" s="607"/>
      <c r="B227" s="607"/>
      <c r="C227" s="607"/>
      <c r="D227" s="607"/>
      <c r="E227" s="607"/>
      <c r="F227" s="607"/>
      <c r="G227" s="607"/>
      <c r="H227" s="607"/>
      <c r="I227" s="607"/>
      <c r="J227" s="607"/>
      <c r="K227" s="607"/>
      <c r="L227" s="607"/>
      <c r="M227" s="607"/>
      <c r="N227" s="607"/>
      <c r="O227" s="607"/>
      <c r="P227" s="607"/>
      <c r="Q227" s="607"/>
      <c r="R227" s="607"/>
      <c r="S227" s="607"/>
      <c r="T227" s="607"/>
      <c r="U227" s="607"/>
      <c r="V227" s="607"/>
      <c r="W227" s="607"/>
      <c r="X227" s="607"/>
      <c r="Y227" s="607"/>
      <c r="Z227" s="607"/>
      <c r="AA227" s="607"/>
      <c r="AB227" s="607"/>
      <c r="AC227" s="607"/>
      <c r="AD227" s="607"/>
    </row>
    <row r="228">
      <c r="A228" s="607"/>
      <c r="B228" s="607"/>
      <c r="C228" s="607"/>
      <c r="D228" s="607"/>
      <c r="E228" s="607"/>
      <c r="F228" s="607"/>
      <c r="G228" s="607"/>
      <c r="H228" s="607"/>
      <c r="I228" s="607"/>
      <c r="J228" s="607"/>
      <c r="K228" s="607"/>
      <c r="L228" s="607"/>
      <c r="M228" s="607"/>
      <c r="N228" s="607"/>
      <c r="O228" s="607"/>
      <c r="P228" s="607"/>
      <c r="Q228" s="607"/>
      <c r="R228" s="607"/>
      <c r="S228" s="607"/>
      <c r="T228" s="607"/>
      <c r="U228" s="607"/>
      <c r="V228" s="607"/>
      <c r="W228" s="607"/>
      <c r="X228" s="607"/>
      <c r="Y228" s="607"/>
      <c r="Z228" s="607"/>
      <c r="AA228" s="607"/>
      <c r="AB228" s="607"/>
      <c r="AC228" s="607"/>
      <c r="AD228" s="607"/>
    </row>
    <row r="229">
      <c r="A229" s="607"/>
      <c r="B229" s="607"/>
      <c r="C229" s="607"/>
      <c r="D229" s="607"/>
      <c r="E229" s="607"/>
      <c r="F229" s="607"/>
      <c r="G229" s="607"/>
      <c r="H229" s="607"/>
      <c r="I229" s="607"/>
      <c r="J229" s="607"/>
      <c r="K229" s="607"/>
      <c r="L229" s="607"/>
      <c r="M229" s="607"/>
      <c r="N229" s="607"/>
      <c r="O229" s="607"/>
      <c r="P229" s="607"/>
      <c r="Q229" s="607"/>
      <c r="R229" s="607"/>
      <c r="S229" s="607"/>
      <c r="T229" s="607"/>
      <c r="U229" s="607"/>
      <c r="V229" s="607"/>
      <c r="W229" s="607"/>
      <c r="X229" s="607"/>
      <c r="Y229" s="607"/>
      <c r="Z229" s="607"/>
      <c r="AA229" s="607"/>
      <c r="AB229" s="607"/>
      <c r="AC229" s="607"/>
      <c r="AD229" s="607"/>
    </row>
    <row r="230">
      <c r="A230" s="607"/>
      <c r="B230" s="607"/>
      <c r="C230" s="607"/>
      <c r="D230" s="607"/>
      <c r="E230" s="607"/>
      <c r="F230" s="607"/>
      <c r="G230" s="607"/>
      <c r="H230" s="607"/>
      <c r="I230" s="607"/>
      <c r="J230" s="607"/>
      <c r="K230" s="607"/>
      <c r="L230" s="607"/>
      <c r="M230" s="607"/>
      <c r="N230" s="607"/>
      <c r="O230" s="607"/>
      <c r="P230" s="607"/>
      <c r="Q230" s="607"/>
      <c r="R230" s="607"/>
      <c r="S230" s="607"/>
      <c r="T230" s="607"/>
      <c r="U230" s="607"/>
      <c r="V230" s="607"/>
      <c r="W230" s="607"/>
      <c r="X230" s="607"/>
      <c r="Y230" s="607"/>
      <c r="Z230" s="607"/>
      <c r="AA230" s="607"/>
      <c r="AB230" s="607"/>
      <c r="AC230" s="607"/>
      <c r="AD230" s="607"/>
    </row>
    <row r="231">
      <c r="A231" s="607"/>
      <c r="B231" s="607"/>
      <c r="C231" s="607"/>
      <c r="D231" s="607"/>
      <c r="E231" s="607"/>
      <c r="F231" s="607"/>
      <c r="G231" s="607"/>
      <c r="H231" s="607"/>
      <c r="I231" s="607"/>
      <c r="J231" s="607"/>
      <c r="K231" s="607"/>
      <c r="L231" s="607"/>
      <c r="M231" s="607"/>
      <c r="N231" s="607"/>
      <c r="O231" s="607"/>
      <c r="P231" s="607"/>
      <c r="Q231" s="607"/>
      <c r="R231" s="607"/>
      <c r="S231" s="607"/>
      <c r="T231" s="607"/>
      <c r="U231" s="607"/>
      <c r="V231" s="607"/>
      <c r="W231" s="607"/>
      <c r="X231" s="607"/>
      <c r="Y231" s="607"/>
      <c r="Z231" s="607"/>
      <c r="AA231" s="607"/>
      <c r="AB231" s="607"/>
      <c r="AC231" s="607"/>
      <c r="AD231" s="607"/>
    </row>
    <row r="232">
      <c r="A232" s="607"/>
      <c r="B232" s="607"/>
      <c r="C232" s="607"/>
      <c r="D232" s="607"/>
      <c r="E232" s="607"/>
      <c r="F232" s="607"/>
      <c r="G232" s="607"/>
      <c r="H232" s="607"/>
      <c r="I232" s="607"/>
      <c r="J232" s="607"/>
      <c r="K232" s="607"/>
      <c r="L232" s="607"/>
      <c r="M232" s="607"/>
      <c r="N232" s="607"/>
      <c r="O232" s="607"/>
      <c r="P232" s="607"/>
      <c r="Q232" s="607"/>
      <c r="R232" s="607"/>
      <c r="S232" s="607"/>
      <c r="T232" s="607"/>
      <c r="U232" s="607"/>
      <c r="V232" s="607"/>
      <c r="W232" s="607"/>
      <c r="X232" s="607"/>
      <c r="Y232" s="607"/>
      <c r="Z232" s="607"/>
      <c r="AA232" s="607"/>
      <c r="AB232" s="607"/>
      <c r="AC232" s="607"/>
      <c r="AD232" s="607"/>
    </row>
    <row r="233">
      <c r="A233" s="607"/>
      <c r="B233" s="607"/>
      <c r="C233" s="607"/>
      <c r="D233" s="607"/>
      <c r="E233" s="607"/>
      <c r="F233" s="607"/>
      <c r="G233" s="607"/>
      <c r="H233" s="607"/>
      <c r="I233" s="607"/>
      <c r="J233" s="607"/>
      <c r="K233" s="607"/>
      <c r="L233" s="607"/>
      <c r="M233" s="607"/>
      <c r="N233" s="607"/>
      <c r="O233" s="607"/>
      <c r="P233" s="607"/>
      <c r="Q233" s="607"/>
      <c r="R233" s="607"/>
      <c r="S233" s="607"/>
      <c r="T233" s="607"/>
      <c r="U233" s="607"/>
      <c r="V233" s="607"/>
      <c r="W233" s="607"/>
      <c r="X233" s="607"/>
      <c r="Y233" s="607"/>
      <c r="Z233" s="607"/>
      <c r="AA233" s="607"/>
      <c r="AB233" s="607"/>
      <c r="AC233" s="607"/>
      <c r="AD233" s="607"/>
    </row>
    <row r="234">
      <c r="A234" s="607"/>
      <c r="B234" s="607"/>
      <c r="C234" s="607"/>
      <c r="D234" s="607"/>
      <c r="E234" s="607"/>
      <c r="F234" s="607"/>
      <c r="G234" s="607"/>
      <c r="H234" s="607"/>
      <c r="I234" s="607"/>
      <c r="J234" s="607"/>
      <c r="K234" s="607"/>
      <c r="L234" s="607"/>
      <c r="M234" s="607"/>
      <c r="N234" s="607"/>
      <c r="O234" s="607"/>
      <c r="P234" s="607"/>
      <c r="Q234" s="607"/>
      <c r="R234" s="607"/>
      <c r="S234" s="607"/>
      <c r="T234" s="607"/>
      <c r="U234" s="607"/>
      <c r="V234" s="607"/>
      <c r="W234" s="607"/>
      <c r="X234" s="607"/>
      <c r="Y234" s="607"/>
      <c r="Z234" s="607"/>
      <c r="AA234" s="607"/>
      <c r="AB234" s="607"/>
      <c r="AC234" s="607"/>
      <c r="AD234" s="607"/>
    </row>
    <row r="235">
      <c r="A235" s="607"/>
      <c r="B235" s="607"/>
      <c r="C235" s="607"/>
      <c r="D235" s="607"/>
      <c r="E235" s="607"/>
      <c r="F235" s="607"/>
      <c r="G235" s="607"/>
      <c r="H235" s="607"/>
      <c r="I235" s="607"/>
      <c r="J235" s="607"/>
      <c r="K235" s="607"/>
      <c r="L235" s="607"/>
      <c r="M235" s="607"/>
      <c r="N235" s="607"/>
      <c r="O235" s="607"/>
      <c r="P235" s="607"/>
      <c r="Q235" s="607"/>
      <c r="R235" s="607"/>
      <c r="S235" s="607"/>
      <c r="T235" s="607"/>
      <c r="U235" s="607"/>
      <c r="V235" s="607"/>
      <c r="W235" s="607"/>
      <c r="X235" s="607"/>
      <c r="Y235" s="607"/>
      <c r="Z235" s="607"/>
      <c r="AA235" s="607"/>
      <c r="AB235" s="607"/>
      <c r="AC235" s="607"/>
      <c r="AD235" s="607"/>
    </row>
    <row r="236">
      <c r="A236" s="607"/>
      <c r="B236" s="607"/>
      <c r="C236" s="607"/>
      <c r="D236" s="607"/>
      <c r="E236" s="607"/>
      <c r="F236" s="607"/>
      <c r="G236" s="607"/>
      <c r="H236" s="607"/>
      <c r="I236" s="607"/>
      <c r="J236" s="607"/>
      <c r="K236" s="607"/>
      <c r="L236" s="607"/>
      <c r="M236" s="607"/>
      <c r="N236" s="607"/>
      <c r="O236" s="607"/>
      <c r="P236" s="607"/>
      <c r="Q236" s="607"/>
      <c r="R236" s="607"/>
      <c r="S236" s="607"/>
      <c r="T236" s="607"/>
      <c r="U236" s="607"/>
      <c r="V236" s="607"/>
      <c r="W236" s="607"/>
      <c r="X236" s="607"/>
      <c r="Y236" s="607"/>
      <c r="Z236" s="607"/>
      <c r="AA236" s="607"/>
      <c r="AB236" s="607"/>
      <c r="AC236" s="607"/>
      <c r="AD236" s="607"/>
    </row>
    <row r="237">
      <c r="A237" s="607"/>
      <c r="B237" s="607"/>
      <c r="C237" s="607"/>
      <c r="D237" s="607"/>
      <c r="E237" s="607"/>
      <c r="F237" s="607"/>
      <c r="G237" s="607"/>
      <c r="H237" s="607"/>
      <c r="I237" s="607"/>
      <c r="J237" s="607"/>
      <c r="K237" s="607"/>
      <c r="L237" s="607"/>
      <c r="M237" s="607"/>
      <c r="N237" s="607"/>
      <c r="O237" s="607"/>
      <c r="P237" s="607"/>
      <c r="Q237" s="607"/>
      <c r="R237" s="607"/>
      <c r="S237" s="607"/>
      <c r="T237" s="607"/>
      <c r="U237" s="607"/>
      <c r="V237" s="607"/>
      <c r="W237" s="607"/>
      <c r="X237" s="607"/>
      <c r="Y237" s="607"/>
      <c r="Z237" s="607"/>
      <c r="AA237" s="607"/>
      <c r="AB237" s="607"/>
      <c r="AC237" s="607"/>
      <c r="AD237" s="607"/>
    </row>
    <row r="238">
      <c r="A238" s="607"/>
      <c r="B238" s="607"/>
      <c r="C238" s="607"/>
      <c r="D238" s="607"/>
      <c r="E238" s="607"/>
      <c r="F238" s="607"/>
      <c r="G238" s="607"/>
      <c r="H238" s="607"/>
      <c r="I238" s="607"/>
      <c r="J238" s="607"/>
      <c r="K238" s="607"/>
      <c r="L238" s="607"/>
      <c r="M238" s="607"/>
      <c r="N238" s="607"/>
      <c r="O238" s="607"/>
      <c r="P238" s="607"/>
      <c r="Q238" s="607"/>
      <c r="R238" s="607"/>
      <c r="S238" s="607"/>
      <c r="T238" s="607"/>
      <c r="U238" s="607"/>
      <c r="V238" s="607"/>
      <c r="W238" s="607"/>
      <c r="X238" s="607"/>
      <c r="Y238" s="607"/>
      <c r="Z238" s="607"/>
      <c r="AA238" s="607"/>
      <c r="AB238" s="607"/>
      <c r="AC238" s="607"/>
      <c r="AD238" s="607"/>
    </row>
    <row r="239">
      <c r="A239" s="607"/>
      <c r="B239" s="607"/>
      <c r="C239" s="607"/>
      <c r="D239" s="607"/>
      <c r="E239" s="607"/>
      <c r="F239" s="607"/>
      <c r="G239" s="607"/>
      <c r="H239" s="607"/>
      <c r="I239" s="607"/>
      <c r="J239" s="607"/>
      <c r="K239" s="607"/>
      <c r="L239" s="607"/>
      <c r="M239" s="607"/>
      <c r="N239" s="607"/>
      <c r="O239" s="607"/>
      <c r="P239" s="607"/>
      <c r="Q239" s="607"/>
      <c r="R239" s="607"/>
      <c r="S239" s="607"/>
      <c r="T239" s="607"/>
      <c r="U239" s="607"/>
      <c r="V239" s="607"/>
      <c r="W239" s="607"/>
      <c r="X239" s="607"/>
      <c r="Y239" s="607"/>
      <c r="Z239" s="607"/>
      <c r="AA239" s="607"/>
      <c r="AB239" s="607"/>
      <c r="AC239" s="607"/>
      <c r="AD239" s="607"/>
    </row>
    <row r="240">
      <c r="A240" s="607"/>
      <c r="B240" s="607"/>
      <c r="C240" s="607"/>
      <c r="D240" s="607"/>
      <c r="E240" s="607"/>
      <c r="F240" s="607"/>
      <c r="G240" s="607"/>
      <c r="H240" s="607"/>
      <c r="I240" s="607"/>
      <c r="J240" s="607"/>
      <c r="K240" s="607"/>
      <c r="L240" s="607"/>
      <c r="M240" s="607"/>
      <c r="N240" s="607"/>
      <c r="O240" s="607"/>
      <c r="P240" s="607"/>
      <c r="Q240" s="607"/>
      <c r="R240" s="607"/>
      <c r="S240" s="607"/>
      <c r="T240" s="607"/>
      <c r="U240" s="607"/>
      <c r="V240" s="607"/>
      <c r="W240" s="607"/>
      <c r="X240" s="607"/>
      <c r="Y240" s="607"/>
      <c r="Z240" s="607"/>
      <c r="AA240" s="607"/>
      <c r="AB240" s="607"/>
      <c r="AC240" s="607"/>
      <c r="AD240" s="607"/>
    </row>
    <row r="241">
      <c r="A241" s="607"/>
      <c r="B241" s="607"/>
      <c r="C241" s="607"/>
      <c r="D241" s="607"/>
      <c r="E241" s="607"/>
      <c r="F241" s="607"/>
      <c r="G241" s="607"/>
      <c r="H241" s="607"/>
      <c r="I241" s="607"/>
      <c r="J241" s="607"/>
      <c r="K241" s="607"/>
      <c r="L241" s="607"/>
      <c r="M241" s="607"/>
      <c r="N241" s="607"/>
      <c r="O241" s="607"/>
      <c r="P241" s="607"/>
      <c r="Q241" s="607"/>
      <c r="R241" s="607"/>
      <c r="S241" s="607"/>
      <c r="T241" s="607"/>
      <c r="U241" s="607"/>
      <c r="V241" s="607"/>
      <c r="W241" s="607"/>
      <c r="X241" s="607"/>
      <c r="Y241" s="607"/>
      <c r="Z241" s="607"/>
      <c r="AA241" s="607"/>
      <c r="AB241" s="607"/>
      <c r="AC241" s="607"/>
      <c r="AD241" s="607"/>
    </row>
    <row r="242">
      <c r="A242" s="607"/>
      <c r="B242" s="607"/>
      <c r="C242" s="607"/>
      <c r="D242" s="607"/>
      <c r="E242" s="607"/>
      <c r="F242" s="607"/>
      <c r="G242" s="607"/>
      <c r="H242" s="607"/>
      <c r="I242" s="607"/>
      <c r="J242" s="607"/>
      <c r="K242" s="607"/>
      <c r="L242" s="607"/>
      <c r="M242" s="607"/>
      <c r="N242" s="607"/>
      <c r="O242" s="607"/>
      <c r="P242" s="607"/>
      <c r="Q242" s="607"/>
      <c r="R242" s="607"/>
      <c r="S242" s="607"/>
      <c r="T242" s="607"/>
      <c r="U242" s="607"/>
      <c r="V242" s="607"/>
      <c r="W242" s="607"/>
      <c r="X242" s="607"/>
      <c r="Y242" s="607"/>
      <c r="Z242" s="607"/>
      <c r="AA242" s="607"/>
      <c r="AB242" s="607"/>
      <c r="AC242" s="607"/>
      <c r="AD242" s="607"/>
    </row>
    <row r="243">
      <c r="A243" s="607"/>
      <c r="B243" s="607"/>
      <c r="C243" s="607"/>
      <c r="D243" s="607"/>
      <c r="E243" s="607"/>
      <c r="F243" s="607"/>
      <c r="G243" s="607"/>
      <c r="H243" s="607"/>
      <c r="I243" s="607"/>
      <c r="J243" s="607"/>
      <c r="K243" s="607"/>
      <c r="L243" s="607"/>
      <c r="M243" s="607"/>
      <c r="N243" s="607"/>
      <c r="O243" s="607"/>
      <c r="P243" s="607"/>
      <c r="Q243" s="607"/>
      <c r="R243" s="607"/>
      <c r="S243" s="607"/>
      <c r="T243" s="607"/>
      <c r="U243" s="607"/>
      <c r="V243" s="607"/>
      <c r="W243" s="607"/>
      <c r="X243" s="607"/>
      <c r="Y243" s="607"/>
      <c r="Z243" s="607"/>
      <c r="AA243" s="607"/>
      <c r="AB243" s="607"/>
      <c r="AC243" s="607"/>
      <c r="AD243" s="607"/>
    </row>
    <row r="244">
      <c r="A244" s="607"/>
      <c r="B244" s="607"/>
      <c r="C244" s="607"/>
      <c r="D244" s="607"/>
      <c r="E244" s="607"/>
      <c r="F244" s="607"/>
      <c r="G244" s="607"/>
      <c r="H244" s="607"/>
      <c r="I244" s="607"/>
      <c r="J244" s="607"/>
      <c r="K244" s="607"/>
      <c r="L244" s="607"/>
      <c r="M244" s="607"/>
      <c r="N244" s="607"/>
      <c r="O244" s="607"/>
      <c r="P244" s="607"/>
      <c r="Q244" s="607"/>
      <c r="R244" s="607"/>
      <c r="S244" s="607"/>
      <c r="T244" s="607"/>
      <c r="U244" s="607"/>
      <c r="V244" s="607"/>
      <c r="W244" s="607"/>
      <c r="X244" s="607"/>
      <c r="Y244" s="607"/>
      <c r="Z244" s="607"/>
      <c r="AA244" s="607"/>
      <c r="AB244" s="607"/>
      <c r="AC244" s="607"/>
      <c r="AD244" s="607"/>
    </row>
    <row r="245">
      <c r="A245" s="607"/>
      <c r="B245" s="607"/>
      <c r="C245" s="607"/>
      <c r="D245" s="607"/>
      <c r="E245" s="607"/>
      <c r="F245" s="607"/>
      <c r="G245" s="607"/>
      <c r="H245" s="607"/>
      <c r="I245" s="607"/>
      <c r="J245" s="607"/>
      <c r="K245" s="607"/>
      <c r="L245" s="607"/>
      <c r="M245" s="607"/>
      <c r="N245" s="607"/>
      <c r="O245" s="607"/>
      <c r="P245" s="607"/>
      <c r="Q245" s="607"/>
      <c r="R245" s="607"/>
      <c r="S245" s="607"/>
      <c r="T245" s="607"/>
      <c r="U245" s="607"/>
      <c r="V245" s="607"/>
      <c r="W245" s="607"/>
      <c r="X245" s="607"/>
      <c r="Y245" s="607"/>
      <c r="Z245" s="607"/>
      <c r="AA245" s="607"/>
      <c r="AB245" s="607"/>
      <c r="AC245" s="607"/>
      <c r="AD245" s="607"/>
    </row>
    <row r="246">
      <c r="A246" s="607"/>
      <c r="B246" s="607"/>
      <c r="C246" s="607"/>
      <c r="D246" s="607"/>
      <c r="E246" s="607"/>
      <c r="F246" s="607"/>
      <c r="G246" s="607"/>
      <c r="H246" s="607"/>
      <c r="I246" s="607"/>
      <c r="J246" s="607"/>
      <c r="K246" s="607"/>
      <c r="L246" s="607"/>
      <c r="M246" s="607"/>
      <c r="N246" s="607"/>
      <c r="O246" s="607"/>
      <c r="P246" s="607"/>
      <c r="Q246" s="607"/>
      <c r="R246" s="607"/>
      <c r="S246" s="607"/>
      <c r="T246" s="607"/>
      <c r="U246" s="607"/>
      <c r="V246" s="607"/>
      <c r="W246" s="607"/>
      <c r="X246" s="607"/>
      <c r="Y246" s="607"/>
      <c r="Z246" s="607"/>
      <c r="AA246" s="607"/>
      <c r="AB246" s="607"/>
      <c r="AC246" s="607"/>
      <c r="AD246" s="607"/>
    </row>
    <row r="247">
      <c r="A247" s="607"/>
      <c r="B247" s="607"/>
      <c r="C247" s="607"/>
      <c r="D247" s="607"/>
      <c r="E247" s="607"/>
      <c r="F247" s="607"/>
      <c r="G247" s="607"/>
      <c r="H247" s="607"/>
      <c r="I247" s="607"/>
      <c r="J247" s="607"/>
      <c r="K247" s="607"/>
      <c r="L247" s="607"/>
      <c r="M247" s="607"/>
      <c r="N247" s="607"/>
      <c r="O247" s="607"/>
      <c r="P247" s="607"/>
      <c r="Q247" s="607"/>
      <c r="R247" s="607"/>
      <c r="S247" s="607"/>
      <c r="T247" s="607"/>
      <c r="U247" s="607"/>
      <c r="V247" s="607"/>
      <c r="W247" s="607"/>
      <c r="X247" s="607"/>
      <c r="Y247" s="607"/>
      <c r="Z247" s="607"/>
      <c r="AA247" s="607"/>
      <c r="AB247" s="607"/>
      <c r="AC247" s="607"/>
      <c r="AD247" s="607"/>
    </row>
    <row r="248">
      <c r="A248" s="607"/>
      <c r="B248" s="607"/>
      <c r="C248" s="607"/>
      <c r="D248" s="607"/>
      <c r="E248" s="607"/>
      <c r="F248" s="607"/>
      <c r="G248" s="607"/>
      <c r="H248" s="607"/>
      <c r="I248" s="607"/>
      <c r="J248" s="607"/>
      <c r="K248" s="607"/>
      <c r="L248" s="607"/>
      <c r="M248" s="607"/>
      <c r="N248" s="607"/>
      <c r="O248" s="607"/>
      <c r="P248" s="607"/>
      <c r="Q248" s="607"/>
      <c r="R248" s="607"/>
      <c r="S248" s="607"/>
      <c r="T248" s="607"/>
      <c r="U248" s="607"/>
      <c r="V248" s="607"/>
      <c r="W248" s="607"/>
      <c r="X248" s="607"/>
      <c r="Y248" s="607"/>
      <c r="Z248" s="607"/>
      <c r="AA248" s="607"/>
      <c r="AB248" s="607"/>
      <c r="AC248" s="607"/>
      <c r="AD248" s="607"/>
    </row>
    <row r="249">
      <c r="A249" s="607"/>
      <c r="B249" s="607"/>
      <c r="C249" s="607"/>
      <c r="D249" s="607"/>
      <c r="E249" s="607"/>
      <c r="F249" s="607"/>
      <c r="G249" s="607"/>
      <c r="H249" s="607"/>
      <c r="I249" s="607"/>
      <c r="J249" s="607"/>
      <c r="K249" s="607"/>
      <c r="L249" s="607"/>
      <c r="M249" s="607"/>
      <c r="N249" s="607"/>
      <c r="O249" s="607"/>
      <c r="P249" s="607"/>
      <c r="Q249" s="607"/>
      <c r="R249" s="607"/>
      <c r="S249" s="607"/>
      <c r="T249" s="607"/>
      <c r="U249" s="607"/>
      <c r="V249" s="607"/>
      <c r="W249" s="607"/>
      <c r="X249" s="607"/>
      <c r="Y249" s="607"/>
      <c r="Z249" s="607"/>
      <c r="AA249" s="607"/>
      <c r="AB249" s="607"/>
      <c r="AC249" s="607"/>
      <c r="AD249" s="607"/>
    </row>
    <row r="250">
      <c r="A250" s="607"/>
      <c r="B250" s="607"/>
      <c r="C250" s="607"/>
      <c r="D250" s="607"/>
      <c r="E250" s="607"/>
      <c r="F250" s="607"/>
      <c r="G250" s="607"/>
      <c r="H250" s="607"/>
      <c r="I250" s="607"/>
      <c r="J250" s="607"/>
      <c r="K250" s="607"/>
      <c r="L250" s="607"/>
      <c r="M250" s="607"/>
      <c r="N250" s="607"/>
      <c r="O250" s="607"/>
      <c r="P250" s="607"/>
      <c r="Q250" s="607"/>
      <c r="R250" s="607"/>
      <c r="S250" s="607"/>
      <c r="T250" s="607"/>
      <c r="U250" s="607"/>
      <c r="V250" s="607"/>
      <c r="W250" s="607"/>
      <c r="X250" s="607"/>
      <c r="Y250" s="607"/>
      <c r="Z250" s="607"/>
      <c r="AA250" s="607"/>
      <c r="AB250" s="607"/>
      <c r="AC250" s="607"/>
      <c r="AD250" s="607"/>
    </row>
    <row r="251">
      <c r="A251" s="607"/>
      <c r="B251" s="607"/>
      <c r="C251" s="607"/>
      <c r="D251" s="607"/>
      <c r="E251" s="607"/>
      <c r="F251" s="607"/>
      <c r="G251" s="607"/>
      <c r="H251" s="607"/>
      <c r="I251" s="607"/>
      <c r="J251" s="607"/>
      <c r="K251" s="607"/>
      <c r="L251" s="607"/>
      <c r="M251" s="607"/>
      <c r="N251" s="607"/>
      <c r="O251" s="607"/>
      <c r="P251" s="607"/>
      <c r="Q251" s="607"/>
      <c r="R251" s="607"/>
      <c r="S251" s="607"/>
      <c r="T251" s="607"/>
      <c r="U251" s="607"/>
      <c r="V251" s="607"/>
      <c r="W251" s="607"/>
      <c r="X251" s="607"/>
      <c r="Y251" s="607"/>
      <c r="Z251" s="607"/>
      <c r="AA251" s="607"/>
      <c r="AB251" s="607"/>
      <c r="AC251" s="607"/>
      <c r="AD251" s="607"/>
    </row>
    <row r="252">
      <c r="A252" s="607"/>
      <c r="B252" s="607"/>
      <c r="C252" s="607"/>
      <c r="D252" s="607"/>
      <c r="E252" s="607"/>
      <c r="F252" s="607"/>
      <c r="G252" s="607"/>
      <c r="H252" s="607"/>
      <c r="I252" s="607"/>
      <c r="J252" s="607"/>
      <c r="K252" s="607"/>
      <c r="L252" s="607"/>
      <c r="M252" s="607"/>
      <c r="N252" s="607"/>
      <c r="O252" s="607"/>
      <c r="P252" s="607"/>
      <c r="Q252" s="607"/>
      <c r="R252" s="607"/>
      <c r="S252" s="607"/>
      <c r="T252" s="607"/>
      <c r="U252" s="607"/>
      <c r="V252" s="607"/>
      <c r="W252" s="607"/>
      <c r="X252" s="607"/>
      <c r="Y252" s="607"/>
      <c r="Z252" s="607"/>
      <c r="AA252" s="607"/>
      <c r="AB252" s="607"/>
      <c r="AC252" s="607"/>
      <c r="AD252" s="607"/>
    </row>
    <row r="253">
      <c r="A253" s="607"/>
      <c r="B253" s="607"/>
      <c r="C253" s="607"/>
      <c r="D253" s="607"/>
      <c r="E253" s="607"/>
      <c r="F253" s="607"/>
      <c r="G253" s="607"/>
      <c r="H253" s="607"/>
      <c r="I253" s="607"/>
      <c r="J253" s="607"/>
      <c r="K253" s="607"/>
      <c r="L253" s="607"/>
      <c r="M253" s="607"/>
      <c r="N253" s="607"/>
      <c r="O253" s="607"/>
      <c r="P253" s="607"/>
      <c r="Q253" s="607"/>
      <c r="R253" s="607"/>
      <c r="S253" s="607"/>
      <c r="T253" s="607"/>
      <c r="U253" s="607"/>
      <c r="V253" s="607"/>
      <c r="W253" s="607"/>
      <c r="X253" s="607"/>
      <c r="Y253" s="607"/>
      <c r="Z253" s="607"/>
      <c r="AA253" s="607"/>
      <c r="AB253" s="607"/>
      <c r="AC253" s="607"/>
      <c r="AD253" s="607"/>
    </row>
    <row r="254">
      <c r="A254" s="607"/>
      <c r="B254" s="607"/>
      <c r="C254" s="607"/>
      <c r="D254" s="607"/>
      <c r="E254" s="607"/>
      <c r="F254" s="607"/>
      <c r="G254" s="607"/>
      <c r="H254" s="607"/>
      <c r="I254" s="607"/>
      <c r="J254" s="607"/>
      <c r="K254" s="607"/>
      <c r="L254" s="607"/>
      <c r="M254" s="607"/>
      <c r="N254" s="607"/>
      <c r="O254" s="607"/>
      <c r="P254" s="607"/>
      <c r="Q254" s="607"/>
      <c r="R254" s="607"/>
      <c r="S254" s="607"/>
      <c r="T254" s="607"/>
      <c r="U254" s="607"/>
      <c r="V254" s="607"/>
      <c r="W254" s="607"/>
      <c r="X254" s="607"/>
      <c r="Y254" s="607"/>
      <c r="Z254" s="607"/>
      <c r="AA254" s="607"/>
      <c r="AB254" s="607"/>
      <c r="AC254" s="607"/>
      <c r="AD254" s="607"/>
    </row>
    <row r="255">
      <c r="A255" s="607"/>
      <c r="B255" s="607"/>
      <c r="C255" s="607"/>
      <c r="D255" s="607"/>
      <c r="E255" s="607"/>
      <c r="F255" s="607"/>
      <c r="G255" s="607"/>
      <c r="H255" s="607"/>
      <c r="I255" s="607"/>
      <c r="J255" s="607"/>
      <c r="K255" s="607"/>
      <c r="L255" s="607"/>
      <c r="M255" s="607"/>
      <c r="N255" s="607"/>
      <c r="O255" s="607"/>
      <c r="P255" s="607"/>
      <c r="Q255" s="607"/>
      <c r="R255" s="607"/>
      <c r="S255" s="607"/>
      <c r="T255" s="607"/>
      <c r="U255" s="607"/>
      <c r="V255" s="607"/>
      <c r="W255" s="607"/>
      <c r="X255" s="607"/>
      <c r="Y255" s="607"/>
      <c r="Z255" s="607"/>
      <c r="AA255" s="607"/>
      <c r="AB255" s="607"/>
      <c r="AC255" s="607"/>
      <c r="AD255" s="607"/>
    </row>
    <row r="256">
      <c r="A256" s="607"/>
      <c r="B256" s="607"/>
      <c r="C256" s="607"/>
      <c r="D256" s="607"/>
      <c r="E256" s="607"/>
      <c r="F256" s="607"/>
      <c r="G256" s="607"/>
      <c r="H256" s="607"/>
      <c r="I256" s="607"/>
      <c r="J256" s="607"/>
      <c r="K256" s="607"/>
      <c r="L256" s="607"/>
      <c r="M256" s="607"/>
      <c r="N256" s="607"/>
      <c r="O256" s="607"/>
      <c r="P256" s="607"/>
      <c r="Q256" s="607"/>
      <c r="R256" s="607"/>
      <c r="S256" s="607"/>
      <c r="T256" s="607"/>
      <c r="U256" s="607"/>
      <c r="V256" s="607"/>
      <c r="W256" s="607"/>
      <c r="X256" s="607"/>
      <c r="Y256" s="607"/>
      <c r="Z256" s="607"/>
      <c r="AA256" s="607"/>
      <c r="AB256" s="607"/>
      <c r="AC256" s="607"/>
      <c r="AD256" s="607"/>
    </row>
    <row r="257">
      <c r="A257" s="607"/>
      <c r="B257" s="607"/>
      <c r="C257" s="607"/>
      <c r="D257" s="607"/>
      <c r="E257" s="607"/>
      <c r="F257" s="607"/>
      <c r="G257" s="607"/>
      <c r="H257" s="607"/>
      <c r="I257" s="607"/>
      <c r="J257" s="607"/>
      <c r="K257" s="607"/>
      <c r="L257" s="607"/>
      <c r="M257" s="607"/>
      <c r="N257" s="607"/>
      <c r="O257" s="607"/>
      <c r="P257" s="607"/>
      <c r="Q257" s="607"/>
      <c r="R257" s="607"/>
      <c r="S257" s="607"/>
      <c r="T257" s="607"/>
      <c r="U257" s="607"/>
      <c r="V257" s="607"/>
      <c r="W257" s="607"/>
      <c r="X257" s="607"/>
      <c r="Y257" s="607"/>
      <c r="Z257" s="607"/>
      <c r="AA257" s="607"/>
      <c r="AB257" s="607"/>
      <c r="AC257" s="607"/>
      <c r="AD257" s="607"/>
    </row>
    <row r="258">
      <c r="A258" s="607"/>
      <c r="B258" s="607"/>
      <c r="C258" s="607"/>
      <c r="D258" s="607"/>
      <c r="E258" s="607"/>
      <c r="F258" s="607"/>
      <c r="G258" s="607"/>
      <c r="H258" s="607"/>
      <c r="I258" s="607"/>
      <c r="J258" s="607"/>
      <c r="K258" s="607"/>
      <c r="L258" s="607"/>
      <c r="M258" s="607"/>
      <c r="N258" s="607"/>
      <c r="O258" s="607"/>
      <c r="P258" s="607"/>
      <c r="Q258" s="607"/>
      <c r="R258" s="607"/>
      <c r="S258" s="607"/>
      <c r="T258" s="607"/>
      <c r="U258" s="607"/>
      <c r="V258" s="607"/>
      <c r="W258" s="607"/>
      <c r="X258" s="607"/>
      <c r="Y258" s="607"/>
      <c r="Z258" s="607"/>
      <c r="AA258" s="607"/>
      <c r="AB258" s="607"/>
      <c r="AC258" s="607"/>
      <c r="AD258" s="607"/>
    </row>
    <row r="259">
      <c r="A259" s="607"/>
      <c r="B259" s="607"/>
      <c r="C259" s="607"/>
      <c r="D259" s="607"/>
      <c r="E259" s="607"/>
      <c r="F259" s="607"/>
      <c r="G259" s="607"/>
      <c r="H259" s="607"/>
      <c r="I259" s="607"/>
      <c r="J259" s="607"/>
      <c r="K259" s="607"/>
      <c r="L259" s="607"/>
      <c r="M259" s="607"/>
      <c r="N259" s="607"/>
      <c r="O259" s="607"/>
      <c r="P259" s="607"/>
      <c r="Q259" s="607"/>
      <c r="R259" s="607"/>
      <c r="S259" s="607"/>
      <c r="T259" s="607"/>
      <c r="U259" s="607"/>
      <c r="V259" s="607"/>
      <c r="W259" s="607"/>
      <c r="X259" s="607"/>
      <c r="Y259" s="607"/>
      <c r="Z259" s="607"/>
      <c r="AA259" s="607"/>
      <c r="AB259" s="607"/>
      <c r="AC259" s="607"/>
      <c r="AD259" s="607"/>
    </row>
    <row r="260">
      <c r="A260" s="607"/>
      <c r="B260" s="607"/>
      <c r="C260" s="607"/>
      <c r="D260" s="607"/>
      <c r="E260" s="607"/>
      <c r="F260" s="607"/>
      <c r="G260" s="607"/>
      <c r="H260" s="607"/>
      <c r="I260" s="607"/>
      <c r="J260" s="607"/>
      <c r="K260" s="607"/>
      <c r="L260" s="607"/>
      <c r="M260" s="607"/>
      <c r="N260" s="607"/>
      <c r="O260" s="607"/>
      <c r="P260" s="607"/>
      <c r="Q260" s="607"/>
      <c r="R260" s="607"/>
      <c r="S260" s="607"/>
      <c r="T260" s="607"/>
      <c r="U260" s="607"/>
      <c r="V260" s="607"/>
      <c r="W260" s="607"/>
      <c r="X260" s="607"/>
      <c r="Y260" s="607"/>
      <c r="Z260" s="607"/>
      <c r="AA260" s="607"/>
      <c r="AB260" s="607"/>
      <c r="AC260" s="607"/>
      <c r="AD260" s="607"/>
    </row>
    <row r="261">
      <c r="A261" s="607"/>
      <c r="B261" s="607"/>
      <c r="C261" s="607"/>
      <c r="D261" s="607"/>
      <c r="E261" s="607"/>
      <c r="F261" s="607"/>
      <c r="G261" s="607"/>
      <c r="H261" s="607"/>
      <c r="I261" s="607"/>
      <c r="J261" s="607"/>
      <c r="K261" s="607"/>
      <c r="L261" s="607"/>
      <c r="M261" s="607"/>
      <c r="N261" s="607"/>
      <c r="O261" s="607"/>
      <c r="P261" s="607"/>
      <c r="Q261" s="607"/>
      <c r="R261" s="607"/>
      <c r="S261" s="607"/>
      <c r="T261" s="607"/>
      <c r="U261" s="607"/>
      <c r="V261" s="607"/>
      <c r="W261" s="607"/>
      <c r="X261" s="607"/>
      <c r="Y261" s="607"/>
      <c r="Z261" s="607"/>
      <c r="AA261" s="607"/>
      <c r="AB261" s="607"/>
      <c r="AC261" s="607"/>
      <c r="AD261" s="607"/>
    </row>
    <row r="262">
      <c r="A262" s="607"/>
      <c r="B262" s="607"/>
      <c r="C262" s="607"/>
      <c r="D262" s="607"/>
      <c r="E262" s="607"/>
      <c r="F262" s="607"/>
      <c r="G262" s="607"/>
      <c r="H262" s="607"/>
      <c r="I262" s="607"/>
      <c r="J262" s="607"/>
      <c r="K262" s="607"/>
      <c r="L262" s="607"/>
      <c r="M262" s="607"/>
      <c r="N262" s="607"/>
      <c r="O262" s="607"/>
      <c r="P262" s="607"/>
      <c r="Q262" s="607"/>
      <c r="R262" s="607"/>
      <c r="S262" s="607"/>
      <c r="T262" s="607"/>
      <c r="U262" s="607"/>
      <c r="V262" s="607"/>
      <c r="W262" s="607"/>
      <c r="X262" s="607"/>
      <c r="Y262" s="607"/>
      <c r="Z262" s="607"/>
      <c r="AA262" s="607"/>
      <c r="AB262" s="607"/>
      <c r="AC262" s="607"/>
      <c r="AD262" s="607"/>
    </row>
    <row r="263">
      <c r="A263" s="607"/>
      <c r="B263" s="607"/>
      <c r="C263" s="607"/>
      <c r="D263" s="607"/>
      <c r="E263" s="607"/>
      <c r="F263" s="607"/>
      <c r="G263" s="607"/>
      <c r="H263" s="607"/>
      <c r="I263" s="607"/>
      <c r="J263" s="607"/>
      <c r="K263" s="607"/>
      <c r="L263" s="607"/>
      <c r="M263" s="607"/>
      <c r="N263" s="607"/>
      <c r="O263" s="607"/>
      <c r="P263" s="607"/>
      <c r="Q263" s="607"/>
      <c r="R263" s="607"/>
      <c r="S263" s="607"/>
      <c r="T263" s="607"/>
      <c r="U263" s="607"/>
      <c r="V263" s="607"/>
      <c r="W263" s="607"/>
      <c r="X263" s="607"/>
      <c r="Y263" s="607"/>
      <c r="Z263" s="607"/>
      <c r="AA263" s="607"/>
      <c r="AB263" s="607"/>
      <c r="AC263" s="607"/>
      <c r="AD263" s="607"/>
    </row>
    <row r="264">
      <c r="A264" s="607"/>
      <c r="B264" s="607"/>
      <c r="C264" s="607"/>
      <c r="D264" s="607"/>
      <c r="E264" s="607"/>
      <c r="F264" s="607"/>
      <c r="G264" s="607"/>
      <c r="H264" s="607"/>
      <c r="I264" s="607"/>
      <c r="J264" s="607"/>
      <c r="K264" s="607"/>
      <c r="L264" s="607"/>
      <c r="M264" s="607"/>
      <c r="N264" s="607"/>
      <c r="O264" s="607"/>
      <c r="P264" s="607"/>
      <c r="Q264" s="607"/>
      <c r="R264" s="607"/>
      <c r="S264" s="607"/>
      <c r="T264" s="607"/>
      <c r="U264" s="607"/>
      <c r="V264" s="607"/>
      <c r="W264" s="607"/>
      <c r="X264" s="607"/>
      <c r="Y264" s="607"/>
      <c r="Z264" s="607"/>
      <c r="AA264" s="607"/>
      <c r="AB264" s="607"/>
      <c r="AC264" s="607"/>
      <c r="AD264" s="607"/>
    </row>
    <row r="265">
      <c r="A265" s="607"/>
      <c r="B265" s="607"/>
      <c r="C265" s="607"/>
      <c r="D265" s="607"/>
      <c r="E265" s="607"/>
      <c r="F265" s="607"/>
      <c r="G265" s="607"/>
      <c r="H265" s="607"/>
      <c r="I265" s="607"/>
      <c r="J265" s="607"/>
      <c r="K265" s="607"/>
      <c r="L265" s="607"/>
      <c r="M265" s="607"/>
      <c r="N265" s="607"/>
      <c r="O265" s="607"/>
      <c r="P265" s="607"/>
      <c r="Q265" s="607"/>
      <c r="R265" s="607"/>
      <c r="S265" s="607"/>
      <c r="T265" s="607"/>
      <c r="U265" s="607"/>
      <c r="V265" s="607"/>
      <c r="W265" s="607"/>
      <c r="X265" s="607"/>
      <c r="Y265" s="607"/>
      <c r="Z265" s="607"/>
      <c r="AA265" s="607"/>
      <c r="AB265" s="607"/>
      <c r="AC265" s="607"/>
      <c r="AD265" s="607"/>
    </row>
    <row r="266">
      <c r="A266" s="607"/>
      <c r="B266" s="607"/>
      <c r="C266" s="607"/>
      <c r="D266" s="607"/>
      <c r="E266" s="607"/>
      <c r="F266" s="607"/>
      <c r="G266" s="607"/>
      <c r="H266" s="607"/>
      <c r="I266" s="607"/>
      <c r="J266" s="607"/>
      <c r="K266" s="607"/>
      <c r="L266" s="607"/>
      <c r="M266" s="607"/>
      <c r="N266" s="607"/>
      <c r="O266" s="607"/>
      <c r="P266" s="607"/>
      <c r="Q266" s="607"/>
      <c r="R266" s="607"/>
      <c r="S266" s="607"/>
      <c r="T266" s="607"/>
      <c r="U266" s="607"/>
      <c r="V266" s="607"/>
      <c r="W266" s="607"/>
      <c r="X266" s="607"/>
      <c r="Y266" s="607"/>
      <c r="Z266" s="607"/>
      <c r="AA266" s="607"/>
      <c r="AB266" s="607"/>
      <c r="AC266" s="607"/>
      <c r="AD266" s="607"/>
    </row>
    <row r="267">
      <c r="A267" s="607"/>
      <c r="B267" s="607"/>
      <c r="C267" s="607"/>
      <c r="D267" s="607"/>
      <c r="E267" s="607"/>
      <c r="F267" s="607"/>
      <c r="G267" s="607"/>
      <c r="H267" s="607"/>
      <c r="I267" s="607"/>
      <c r="J267" s="607"/>
      <c r="K267" s="607"/>
      <c r="L267" s="607"/>
      <c r="M267" s="607"/>
      <c r="N267" s="607"/>
      <c r="O267" s="607"/>
      <c r="P267" s="607"/>
      <c r="Q267" s="607"/>
      <c r="R267" s="607"/>
      <c r="S267" s="607"/>
      <c r="T267" s="607"/>
      <c r="U267" s="607"/>
      <c r="V267" s="607"/>
      <c r="W267" s="607"/>
      <c r="X267" s="607"/>
      <c r="Y267" s="607"/>
      <c r="Z267" s="607"/>
      <c r="AA267" s="607"/>
      <c r="AB267" s="607"/>
      <c r="AC267" s="607"/>
      <c r="AD267" s="607"/>
    </row>
    <row r="268">
      <c r="A268" s="607"/>
      <c r="B268" s="607"/>
      <c r="C268" s="607"/>
      <c r="D268" s="607"/>
      <c r="E268" s="607"/>
      <c r="F268" s="607"/>
      <c r="G268" s="607"/>
      <c r="H268" s="607"/>
      <c r="I268" s="607"/>
      <c r="J268" s="607"/>
      <c r="K268" s="607"/>
      <c r="L268" s="607"/>
      <c r="M268" s="607"/>
      <c r="N268" s="607"/>
      <c r="O268" s="607"/>
      <c r="P268" s="607"/>
      <c r="Q268" s="607"/>
      <c r="R268" s="607"/>
      <c r="S268" s="607"/>
      <c r="T268" s="607"/>
      <c r="U268" s="607"/>
      <c r="V268" s="607"/>
      <c r="W268" s="607"/>
      <c r="X268" s="607"/>
      <c r="Y268" s="607"/>
      <c r="Z268" s="607"/>
      <c r="AA268" s="607"/>
      <c r="AB268" s="607"/>
      <c r="AC268" s="607"/>
      <c r="AD268" s="607"/>
    </row>
    <row r="269">
      <c r="A269" s="607"/>
      <c r="B269" s="607"/>
      <c r="C269" s="607"/>
      <c r="D269" s="607"/>
      <c r="E269" s="607"/>
      <c r="F269" s="607"/>
      <c r="G269" s="607"/>
      <c r="H269" s="607"/>
      <c r="I269" s="607"/>
      <c r="J269" s="607"/>
      <c r="K269" s="607"/>
      <c r="L269" s="607"/>
      <c r="M269" s="607"/>
      <c r="N269" s="607"/>
      <c r="O269" s="607"/>
      <c r="P269" s="607"/>
      <c r="Q269" s="607"/>
      <c r="R269" s="607"/>
      <c r="S269" s="607"/>
      <c r="T269" s="607"/>
      <c r="U269" s="607"/>
      <c r="V269" s="607"/>
      <c r="W269" s="607"/>
      <c r="X269" s="607"/>
      <c r="Y269" s="607"/>
      <c r="Z269" s="607"/>
      <c r="AA269" s="607"/>
      <c r="AB269" s="607"/>
      <c r="AC269" s="607"/>
      <c r="AD269" s="607"/>
    </row>
    <row r="270">
      <c r="A270" s="607"/>
      <c r="B270" s="607"/>
      <c r="C270" s="607"/>
      <c r="D270" s="607"/>
      <c r="E270" s="607"/>
      <c r="F270" s="607"/>
      <c r="G270" s="607"/>
      <c r="H270" s="607"/>
      <c r="I270" s="607"/>
      <c r="J270" s="607"/>
      <c r="K270" s="607"/>
      <c r="L270" s="607"/>
      <c r="M270" s="607"/>
      <c r="N270" s="607"/>
      <c r="O270" s="607"/>
      <c r="P270" s="607"/>
      <c r="Q270" s="607"/>
      <c r="R270" s="607"/>
      <c r="S270" s="607"/>
      <c r="T270" s="607"/>
      <c r="U270" s="607"/>
      <c r="V270" s="607"/>
      <c r="W270" s="607"/>
      <c r="X270" s="607"/>
      <c r="Y270" s="607"/>
      <c r="Z270" s="607"/>
      <c r="AA270" s="607"/>
      <c r="AB270" s="607"/>
      <c r="AC270" s="607"/>
      <c r="AD270" s="607"/>
    </row>
    <row r="271">
      <c r="A271" s="607"/>
      <c r="B271" s="607"/>
      <c r="C271" s="607"/>
      <c r="D271" s="607"/>
      <c r="E271" s="607"/>
      <c r="F271" s="607"/>
      <c r="G271" s="607"/>
      <c r="H271" s="607"/>
      <c r="I271" s="607"/>
      <c r="J271" s="607"/>
      <c r="K271" s="607"/>
      <c r="L271" s="607"/>
      <c r="M271" s="607"/>
      <c r="N271" s="607"/>
      <c r="O271" s="607"/>
      <c r="P271" s="607"/>
      <c r="Q271" s="607"/>
      <c r="R271" s="607"/>
      <c r="S271" s="607"/>
      <c r="T271" s="607"/>
      <c r="U271" s="607"/>
      <c r="V271" s="607"/>
      <c r="W271" s="607"/>
      <c r="X271" s="607"/>
      <c r="Y271" s="607"/>
      <c r="Z271" s="607"/>
      <c r="AA271" s="607"/>
      <c r="AB271" s="607"/>
      <c r="AC271" s="607"/>
      <c r="AD271" s="607"/>
    </row>
    <row r="272">
      <c r="A272" s="607"/>
      <c r="B272" s="607"/>
      <c r="C272" s="607"/>
      <c r="D272" s="607"/>
      <c r="E272" s="607"/>
      <c r="F272" s="607"/>
      <c r="G272" s="607"/>
      <c r="H272" s="607"/>
      <c r="I272" s="607"/>
      <c r="J272" s="607"/>
      <c r="K272" s="607"/>
      <c r="L272" s="607"/>
      <c r="M272" s="607"/>
      <c r="N272" s="607"/>
      <c r="O272" s="607"/>
      <c r="P272" s="607"/>
      <c r="Q272" s="607"/>
      <c r="R272" s="607"/>
      <c r="S272" s="607"/>
      <c r="T272" s="607"/>
      <c r="U272" s="607"/>
      <c r="V272" s="607"/>
      <c r="W272" s="607"/>
      <c r="X272" s="607"/>
      <c r="Y272" s="607"/>
      <c r="Z272" s="607"/>
      <c r="AA272" s="607"/>
      <c r="AB272" s="607"/>
      <c r="AC272" s="607"/>
      <c r="AD272" s="607"/>
    </row>
    <row r="273">
      <c r="A273" s="607"/>
      <c r="B273" s="607"/>
      <c r="C273" s="607"/>
      <c r="D273" s="607"/>
      <c r="E273" s="607"/>
      <c r="F273" s="607"/>
      <c r="G273" s="607"/>
      <c r="H273" s="607"/>
      <c r="I273" s="607"/>
      <c r="J273" s="607"/>
      <c r="K273" s="607"/>
      <c r="L273" s="607"/>
      <c r="M273" s="607"/>
      <c r="N273" s="607"/>
      <c r="O273" s="607"/>
      <c r="P273" s="607"/>
      <c r="Q273" s="607"/>
      <c r="R273" s="607"/>
      <c r="S273" s="607"/>
      <c r="T273" s="607"/>
      <c r="U273" s="607"/>
      <c r="V273" s="607"/>
      <c r="W273" s="607"/>
      <c r="X273" s="607"/>
      <c r="Y273" s="607"/>
      <c r="Z273" s="607"/>
      <c r="AA273" s="607"/>
      <c r="AB273" s="607"/>
      <c r="AC273" s="607"/>
      <c r="AD273" s="607"/>
    </row>
    <row r="274">
      <c r="A274" s="607"/>
      <c r="B274" s="607"/>
      <c r="C274" s="607"/>
      <c r="D274" s="607"/>
      <c r="E274" s="607"/>
      <c r="F274" s="607"/>
      <c r="G274" s="607"/>
      <c r="H274" s="607"/>
      <c r="I274" s="607"/>
      <c r="J274" s="607"/>
      <c r="K274" s="607"/>
      <c r="L274" s="607"/>
      <c r="M274" s="607"/>
      <c r="N274" s="607"/>
      <c r="O274" s="607"/>
      <c r="P274" s="607"/>
      <c r="Q274" s="607"/>
      <c r="R274" s="607"/>
      <c r="S274" s="607"/>
      <c r="T274" s="607"/>
      <c r="U274" s="607"/>
      <c r="V274" s="607"/>
      <c r="W274" s="607"/>
      <c r="X274" s="607"/>
      <c r="Y274" s="607"/>
      <c r="Z274" s="607"/>
      <c r="AA274" s="607"/>
      <c r="AB274" s="607"/>
      <c r="AC274" s="607"/>
      <c r="AD274" s="607"/>
    </row>
    <row r="275">
      <c r="A275" s="607"/>
      <c r="B275" s="607"/>
      <c r="C275" s="607"/>
      <c r="D275" s="607"/>
      <c r="E275" s="607"/>
      <c r="F275" s="607"/>
      <c r="G275" s="607"/>
      <c r="H275" s="607"/>
      <c r="I275" s="607"/>
      <c r="J275" s="607"/>
      <c r="K275" s="607"/>
      <c r="L275" s="607"/>
      <c r="M275" s="607"/>
      <c r="N275" s="607"/>
      <c r="O275" s="607"/>
      <c r="P275" s="607"/>
      <c r="Q275" s="607"/>
      <c r="R275" s="607"/>
      <c r="S275" s="607"/>
      <c r="T275" s="607"/>
      <c r="U275" s="607"/>
      <c r="V275" s="607"/>
      <c r="W275" s="607"/>
      <c r="X275" s="607"/>
      <c r="Y275" s="607"/>
      <c r="Z275" s="607"/>
      <c r="AA275" s="607"/>
      <c r="AB275" s="607"/>
      <c r="AC275" s="607"/>
      <c r="AD275" s="607"/>
    </row>
    <row r="276">
      <c r="A276" s="607"/>
      <c r="B276" s="607"/>
      <c r="C276" s="607"/>
      <c r="D276" s="607"/>
      <c r="E276" s="607"/>
      <c r="F276" s="607"/>
      <c r="G276" s="607"/>
      <c r="H276" s="607"/>
      <c r="I276" s="607"/>
      <c r="J276" s="607"/>
      <c r="K276" s="607"/>
      <c r="L276" s="607"/>
      <c r="M276" s="607"/>
      <c r="N276" s="607"/>
      <c r="O276" s="607"/>
      <c r="P276" s="607"/>
      <c r="Q276" s="607"/>
      <c r="R276" s="607"/>
      <c r="S276" s="607"/>
      <c r="T276" s="607"/>
      <c r="U276" s="607"/>
      <c r="V276" s="607"/>
      <c r="W276" s="607"/>
      <c r="X276" s="607"/>
      <c r="Y276" s="607"/>
      <c r="Z276" s="607"/>
      <c r="AA276" s="607"/>
      <c r="AB276" s="607"/>
      <c r="AC276" s="607"/>
      <c r="AD276" s="607"/>
    </row>
    <row r="277">
      <c r="A277" s="607"/>
      <c r="B277" s="607"/>
      <c r="C277" s="607"/>
      <c r="D277" s="607"/>
      <c r="E277" s="607"/>
      <c r="F277" s="607"/>
      <c r="G277" s="607"/>
      <c r="H277" s="607"/>
      <c r="I277" s="607"/>
      <c r="J277" s="607"/>
      <c r="K277" s="607"/>
      <c r="L277" s="607"/>
      <c r="M277" s="607"/>
      <c r="N277" s="607"/>
      <c r="O277" s="607"/>
      <c r="P277" s="607"/>
      <c r="Q277" s="607"/>
      <c r="R277" s="607"/>
      <c r="S277" s="607"/>
      <c r="T277" s="607"/>
      <c r="U277" s="607"/>
      <c r="V277" s="607"/>
      <c r="W277" s="607"/>
      <c r="X277" s="607"/>
      <c r="Y277" s="607"/>
      <c r="Z277" s="607"/>
      <c r="AA277" s="607"/>
      <c r="AB277" s="607"/>
      <c r="AC277" s="607"/>
      <c r="AD277" s="607"/>
    </row>
    <row r="278">
      <c r="A278" s="607"/>
      <c r="B278" s="607"/>
      <c r="C278" s="607"/>
      <c r="D278" s="607"/>
      <c r="E278" s="607"/>
      <c r="F278" s="607"/>
      <c r="G278" s="607"/>
      <c r="H278" s="607"/>
      <c r="I278" s="607"/>
      <c r="J278" s="607"/>
      <c r="K278" s="607"/>
      <c r="L278" s="607"/>
      <c r="M278" s="607"/>
      <c r="N278" s="607"/>
      <c r="O278" s="607"/>
      <c r="P278" s="607"/>
      <c r="Q278" s="607"/>
      <c r="R278" s="607"/>
      <c r="S278" s="607"/>
      <c r="T278" s="607"/>
      <c r="U278" s="607"/>
      <c r="V278" s="607"/>
      <c r="W278" s="607"/>
      <c r="X278" s="607"/>
      <c r="Y278" s="607"/>
      <c r="Z278" s="607"/>
      <c r="AA278" s="607"/>
      <c r="AB278" s="607"/>
      <c r="AC278" s="607"/>
      <c r="AD278" s="607"/>
    </row>
    <row r="279">
      <c r="A279" s="607"/>
      <c r="B279" s="607"/>
      <c r="C279" s="607"/>
      <c r="D279" s="607"/>
      <c r="E279" s="607"/>
      <c r="F279" s="607"/>
      <c r="G279" s="607"/>
      <c r="H279" s="607"/>
      <c r="I279" s="607"/>
      <c r="J279" s="607"/>
      <c r="K279" s="607"/>
      <c r="L279" s="607"/>
      <c r="M279" s="607"/>
      <c r="N279" s="607"/>
      <c r="O279" s="607"/>
      <c r="P279" s="607"/>
      <c r="Q279" s="607"/>
      <c r="R279" s="607"/>
      <c r="S279" s="607"/>
      <c r="T279" s="607"/>
      <c r="U279" s="607"/>
      <c r="V279" s="607"/>
      <c r="W279" s="607"/>
      <c r="X279" s="607"/>
      <c r="Y279" s="607"/>
      <c r="Z279" s="607"/>
      <c r="AA279" s="607"/>
      <c r="AB279" s="607"/>
      <c r="AC279" s="607"/>
      <c r="AD279" s="607"/>
    </row>
    <row r="280">
      <c r="A280" s="607"/>
      <c r="B280" s="607"/>
      <c r="C280" s="607"/>
      <c r="D280" s="607"/>
      <c r="E280" s="607"/>
      <c r="F280" s="607"/>
      <c r="G280" s="607"/>
      <c r="H280" s="607"/>
      <c r="I280" s="607"/>
      <c r="J280" s="607"/>
      <c r="K280" s="607"/>
      <c r="L280" s="607"/>
      <c r="M280" s="607"/>
      <c r="N280" s="607"/>
      <c r="O280" s="607"/>
      <c r="P280" s="607"/>
      <c r="Q280" s="607"/>
      <c r="R280" s="607"/>
      <c r="S280" s="607"/>
      <c r="T280" s="607"/>
      <c r="U280" s="607"/>
      <c r="V280" s="607"/>
      <c r="W280" s="607"/>
      <c r="X280" s="607"/>
      <c r="Y280" s="607"/>
      <c r="Z280" s="607"/>
      <c r="AA280" s="607"/>
      <c r="AB280" s="607"/>
      <c r="AC280" s="607"/>
      <c r="AD280" s="607"/>
    </row>
    <row r="281">
      <c r="A281" s="607"/>
      <c r="B281" s="607"/>
      <c r="C281" s="607"/>
      <c r="D281" s="607"/>
      <c r="E281" s="607"/>
      <c r="F281" s="607"/>
      <c r="G281" s="607"/>
      <c r="H281" s="607"/>
      <c r="I281" s="607"/>
      <c r="J281" s="607"/>
      <c r="K281" s="607"/>
      <c r="L281" s="607"/>
      <c r="M281" s="607"/>
      <c r="N281" s="607"/>
      <c r="O281" s="607"/>
      <c r="P281" s="607"/>
      <c r="Q281" s="607"/>
      <c r="R281" s="607"/>
      <c r="S281" s="607"/>
      <c r="T281" s="607"/>
      <c r="U281" s="607"/>
      <c r="V281" s="607"/>
      <c r="W281" s="607"/>
      <c r="X281" s="607"/>
      <c r="Y281" s="607"/>
      <c r="Z281" s="607"/>
      <c r="AA281" s="607"/>
      <c r="AB281" s="607"/>
      <c r="AC281" s="607"/>
      <c r="AD281" s="607"/>
    </row>
    <row r="282">
      <c r="A282" s="607"/>
      <c r="B282" s="607"/>
      <c r="C282" s="607"/>
      <c r="D282" s="607"/>
      <c r="E282" s="607"/>
      <c r="F282" s="607"/>
      <c r="G282" s="607"/>
      <c r="H282" s="607"/>
      <c r="I282" s="607"/>
      <c r="J282" s="607"/>
      <c r="K282" s="607"/>
      <c r="L282" s="607"/>
      <c r="M282" s="607"/>
      <c r="N282" s="607"/>
      <c r="O282" s="607"/>
      <c r="P282" s="607"/>
      <c r="Q282" s="607"/>
      <c r="R282" s="607"/>
      <c r="S282" s="607"/>
      <c r="T282" s="607"/>
      <c r="U282" s="607"/>
      <c r="V282" s="607"/>
      <c r="W282" s="607"/>
      <c r="X282" s="607"/>
      <c r="Y282" s="607"/>
      <c r="Z282" s="607"/>
      <c r="AA282" s="607"/>
      <c r="AB282" s="607"/>
      <c r="AC282" s="607"/>
      <c r="AD282" s="607"/>
    </row>
    <row r="283">
      <c r="A283" s="607"/>
      <c r="B283" s="607"/>
      <c r="C283" s="607"/>
      <c r="D283" s="607"/>
      <c r="E283" s="607"/>
      <c r="F283" s="607"/>
      <c r="G283" s="607"/>
      <c r="H283" s="607"/>
      <c r="I283" s="607"/>
      <c r="J283" s="607"/>
      <c r="K283" s="607"/>
      <c r="L283" s="607"/>
      <c r="M283" s="607"/>
      <c r="N283" s="607"/>
      <c r="O283" s="607"/>
      <c r="P283" s="607"/>
      <c r="Q283" s="607"/>
      <c r="R283" s="607"/>
      <c r="S283" s="607"/>
      <c r="T283" s="607"/>
      <c r="U283" s="607"/>
      <c r="V283" s="607"/>
      <c r="W283" s="607"/>
      <c r="X283" s="607"/>
      <c r="Y283" s="607"/>
      <c r="Z283" s="607"/>
      <c r="AA283" s="607"/>
      <c r="AB283" s="607"/>
      <c r="AC283" s="607"/>
      <c r="AD283" s="607"/>
    </row>
    <row r="284">
      <c r="A284" s="607"/>
      <c r="B284" s="607"/>
      <c r="C284" s="607"/>
      <c r="D284" s="607"/>
      <c r="E284" s="607"/>
      <c r="F284" s="607"/>
      <c r="G284" s="607"/>
      <c r="H284" s="607"/>
      <c r="I284" s="607"/>
      <c r="J284" s="607"/>
      <c r="K284" s="607"/>
      <c r="L284" s="607"/>
      <c r="M284" s="607"/>
      <c r="N284" s="607"/>
      <c r="O284" s="607"/>
      <c r="P284" s="607"/>
      <c r="Q284" s="607"/>
      <c r="R284" s="607"/>
      <c r="S284" s="607"/>
      <c r="T284" s="607"/>
      <c r="U284" s="607"/>
      <c r="V284" s="607"/>
      <c r="W284" s="607"/>
      <c r="X284" s="607"/>
      <c r="Y284" s="607"/>
      <c r="Z284" s="607"/>
      <c r="AA284" s="607"/>
      <c r="AB284" s="607"/>
      <c r="AC284" s="607"/>
      <c r="AD284" s="607"/>
    </row>
    <row r="285">
      <c r="A285" s="607"/>
      <c r="B285" s="607"/>
      <c r="C285" s="607"/>
      <c r="D285" s="607"/>
      <c r="E285" s="607"/>
      <c r="F285" s="607"/>
      <c r="G285" s="607"/>
      <c r="H285" s="607"/>
      <c r="I285" s="607"/>
      <c r="J285" s="607"/>
      <c r="K285" s="607"/>
      <c r="L285" s="607"/>
      <c r="M285" s="607"/>
      <c r="N285" s="607"/>
      <c r="O285" s="607"/>
      <c r="P285" s="607"/>
      <c r="Q285" s="607"/>
      <c r="R285" s="607"/>
      <c r="S285" s="607"/>
      <c r="T285" s="607"/>
      <c r="U285" s="607"/>
      <c r="V285" s="607"/>
      <c r="W285" s="607"/>
      <c r="X285" s="607"/>
      <c r="Y285" s="607"/>
      <c r="Z285" s="607"/>
      <c r="AA285" s="607"/>
      <c r="AB285" s="607"/>
      <c r="AC285" s="607"/>
      <c r="AD285" s="607"/>
    </row>
    <row r="286">
      <c r="A286" s="607"/>
      <c r="B286" s="607"/>
      <c r="C286" s="607"/>
      <c r="D286" s="607"/>
      <c r="E286" s="607"/>
      <c r="F286" s="607"/>
      <c r="G286" s="607"/>
      <c r="H286" s="607"/>
      <c r="I286" s="607"/>
      <c r="J286" s="607"/>
      <c r="K286" s="607"/>
      <c r="L286" s="607"/>
      <c r="M286" s="607"/>
      <c r="N286" s="607"/>
      <c r="O286" s="607"/>
      <c r="P286" s="607"/>
      <c r="Q286" s="607"/>
      <c r="R286" s="607"/>
      <c r="S286" s="607"/>
      <c r="T286" s="607"/>
      <c r="U286" s="607"/>
      <c r="V286" s="607"/>
      <c r="W286" s="607"/>
      <c r="X286" s="607"/>
      <c r="Y286" s="607"/>
      <c r="Z286" s="607"/>
      <c r="AA286" s="607"/>
      <c r="AB286" s="607"/>
      <c r="AC286" s="607"/>
      <c r="AD286" s="607"/>
    </row>
    <row r="287">
      <c r="A287" s="607"/>
      <c r="B287" s="607"/>
      <c r="C287" s="607"/>
      <c r="D287" s="607"/>
      <c r="E287" s="607"/>
      <c r="F287" s="607"/>
      <c r="G287" s="607"/>
      <c r="H287" s="607"/>
      <c r="I287" s="607"/>
      <c r="J287" s="607"/>
      <c r="K287" s="607"/>
      <c r="L287" s="607"/>
      <c r="M287" s="607"/>
      <c r="N287" s="607"/>
      <c r="O287" s="607"/>
      <c r="P287" s="607"/>
      <c r="Q287" s="607"/>
      <c r="R287" s="607"/>
      <c r="S287" s="607"/>
      <c r="T287" s="607"/>
      <c r="U287" s="607"/>
      <c r="V287" s="607"/>
      <c r="W287" s="607"/>
      <c r="X287" s="607"/>
      <c r="Y287" s="607"/>
      <c r="Z287" s="607"/>
      <c r="AA287" s="607"/>
      <c r="AB287" s="607"/>
      <c r="AC287" s="607"/>
      <c r="AD287" s="607"/>
    </row>
    <row r="288">
      <c r="A288" s="607"/>
      <c r="B288" s="607"/>
      <c r="C288" s="607"/>
      <c r="D288" s="607"/>
      <c r="E288" s="607"/>
      <c r="F288" s="607"/>
      <c r="G288" s="607"/>
      <c r="H288" s="607"/>
      <c r="I288" s="607"/>
      <c r="J288" s="607"/>
      <c r="K288" s="607"/>
      <c r="L288" s="607"/>
      <c r="M288" s="607"/>
      <c r="N288" s="607"/>
      <c r="O288" s="607"/>
      <c r="P288" s="607"/>
      <c r="Q288" s="607"/>
      <c r="R288" s="607"/>
      <c r="S288" s="607"/>
      <c r="T288" s="607"/>
      <c r="U288" s="607"/>
      <c r="V288" s="607"/>
      <c r="W288" s="607"/>
      <c r="X288" s="607"/>
      <c r="Y288" s="607"/>
      <c r="Z288" s="607"/>
      <c r="AA288" s="607"/>
      <c r="AB288" s="607"/>
      <c r="AC288" s="607"/>
      <c r="AD288" s="607"/>
    </row>
    <row r="289">
      <c r="A289" s="607"/>
      <c r="B289" s="607"/>
      <c r="C289" s="607"/>
      <c r="D289" s="607"/>
      <c r="E289" s="607"/>
      <c r="F289" s="607"/>
      <c r="G289" s="607"/>
      <c r="H289" s="607"/>
      <c r="I289" s="607"/>
      <c r="J289" s="607"/>
      <c r="K289" s="607"/>
      <c r="L289" s="607"/>
      <c r="M289" s="607"/>
      <c r="N289" s="607"/>
      <c r="O289" s="607"/>
      <c r="P289" s="607"/>
      <c r="Q289" s="607"/>
      <c r="R289" s="607"/>
      <c r="S289" s="607"/>
      <c r="T289" s="607"/>
      <c r="U289" s="607"/>
      <c r="V289" s="607"/>
      <c r="W289" s="607"/>
      <c r="X289" s="607"/>
      <c r="Y289" s="607"/>
      <c r="Z289" s="607"/>
      <c r="AA289" s="607"/>
      <c r="AB289" s="607"/>
      <c r="AC289" s="607"/>
      <c r="AD289" s="607"/>
    </row>
    <row r="290">
      <c r="A290" s="607"/>
      <c r="B290" s="607"/>
      <c r="C290" s="607"/>
      <c r="D290" s="607"/>
      <c r="E290" s="607"/>
      <c r="F290" s="607"/>
      <c r="G290" s="607"/>
      <c r="H290" s="607"/>
      <c r="I290" s="607"/>
      <c r="J290" s="607"/>
      <c r="K290" s="607"/>
      <c r="L290" s="607"/>
      <c r="M290" s="607"/>
      <c r="N290" s="607"/>
      <c r="O290" s="607"/>
      <c r="P290" s="607"/>
      <c r="Q290" s="607"/>
      <c r="R290" s="607"/>
      <c r="S290" s="607"/>
      <c r="T290" s="607"/>
      <c r="U290" s="607"/>
      <c r="V290" s="607"/>
      <c r="W290" s="607"/>
      <c r="X290" s="607"/>
      <c r="Y290" s="607"/>
      <c r="Z290" s="607"/>
      <c r="AA290" s="607"/>
      <c r="AB290" s="607"/>
      <c r="AC290" s="607"/>
      <c r="AD290" s="607"/>
    </row>
    <row r="291">
      <c r="A291" s="607"/>
      <c r="B291" s="607"/>
      <c r="C291" s="607"/>
      <c r="D291" s="607"/>
      <c r="E291" s="607"/>
      <c r="F291" s="607"/>
      <c r="G291" s="607"/>
      <c r="H291" s="607"/>
      <c r="I291" s="607"/>
      <c r="J291" s="607"/>
      <c r="K291" s="607"/>
      <c r="L291" s="607"/>
      <c r="M291" s="607"/>
      <c r="N291" s="607"/>
      <c r="O291" s="607"/>
      <c r="P291" s="607"/>
      <c r="Q291" s="607"/>
      <c r="R291" s="607"/>
      <c r="S291" s="607"/>
      <c r="T291" s="607"/>
      <c r="U291" s="607"/>
      <c r="V291" s="607"/>
      <c r="W291" s="607"/>
      <c r="X291" s="607"/>
      <c r="Y291" s="607"/>
      <c r="Z291" s="607"/>
      <c r="AA291" s="607"/>
      <c r="AB291" s="607"/>
      <c r="AC291" s="607"/>
      <c r="AD291" s="607"/>
    </row>
    <row r="292">
      <c r="A292" s="607"/>
      <c r="B292" s="607"/>
      <c r="C292" s="607"/>
      <c r="D292" s="607"/>
      <c r="E292" s="607"/>
      <c r="F292" s="607"/>
      <c r="G292" s="607"/>
      <c r="H292" s="607"/>
      <c r="I292" s="607"/>
      <c r="J292" s="607"/>
      <c r="K292" s="607"/>
      <c r="L292" s="607"/>
      <c r="M292" s="607"/>
      <c r="N292" s="607"/>
      <c r="O292" s="607"/>
      <c r="P292" s="607"/>
      <c r="Q292" s="607"/>
      <c r="R292" s="607"/>
      <c r="S292" s="607"/>
      <c r="T292" s="607"/>
      <c r="U292" s="607"/>
      <c r="V292" s="607"/>
      <c r="W292" s="607"/>
      <c r="X292" s="607"/>
      <c r="Y292" s="607"/>
      <c r="Z292" s="607"/>
      <c r="AA292" s="607"/>
      <c r="AB292" s="607"/>
      <c r="AC292" s="607"/>
      <c r="AD292" s="607"/>
    </row>
    <row r="293">
      <c r="A293" s="607"/>
      <c r="B293" s="607"/>
      <c r="C293" s="607"/>
      <c r="D293" s="607"/>
      <c r="E293" s="607"/>
      <c r="F293" s="607"/>
      <c r="G293" s="607"/>
      <c r="H293" s="607"/>
      <c r="I293" s="607"/>
      <c r="J293" s="607"/>
      <c r="K293" s="607"/>
      <c r="L293" s="607"/>
      <c r="M293" s="607"/>
      <c r="N293" s="607"/>
      <c r="O293" s="607"/>
      <c r="P293" s="607"/>
      <c r="Q293" s="607"/>
      <c r="R293" s="607"/>
      <c r="S293" s="607"/>
      <c r="T293" s="607"/>
      <c r="U293" s="607"/>
      <c r="V293" s="607"/>
      <c r="W293" s="607"/>
      <c r="X293" s="607"/>
      <c r="Y293" s="607"/>
      <c r="Z293" s="607"/>
      <c r="AA293" s="607"/>
      <c r="AB293" s="607"/>
      <c r="AC293" s="607"/>
      <c r="AD293" s="607"/>
    </row>
    <row r="294">
      <c r="A294" s="607"/>
      <c r="B294" s="607"/>
      <c r="C294" s="607"/>
      <c r="D294" s="607"/>
      <c r="E294" s="607"/>
      <c r="F294" s="607"/>
      <c r="G294" s="607"/>
      <c r="H294" s="607"/>
      <c r="I294" s="607"/>
      <c r="J294" s="607"/>
      <c r="K294" s="607"/>
      <c r="L294" s="607"/>
      <c r="M294" s="607"/>
      <c r="N294" s="607"/>
      <c r="O294" s="607"/>
      <c r="P294" s="607"/>
      <c r="Q294" s="607"/>
      <c r="R294" s="607"/>
      <c r="S294" s="607"/>
      <c r="T294" s="607"/>
      <c r="U294" s="607"/>
      <c r="V294" s="607"/>
      <c r="W294" s="607"/>
      <c r="X294" s="607"/>
      <c r="Y294" s="607"/>
      <c r="Z294" s="607"/>
      <c r="AA294" s="607"/>
      <c r="AB294" s="607"/>
      <c r="AC294" s="607"/>
      <c r="AD294" s="607"/>
    </row>
    <row r="295">
      <c r="A295" s="607"/>
      <c r="B295" s="607"/>
      <c r="C295" s="607"/>
      <c r="D295" s="607"/>
      <c r="E295" s="607"/>
      <c r="F295" s="607"/>
      <c r="G295" s="607"/>
      <c r="H295" s="607"/>
      <c r="I295" s="607"/>
      <c r="J295" s="607"/>
      <c r="K295" s="607"/>
      <c r="L295" s="607"/>
      <c r="M295" s="607"/>
      <c r="N295" s="607"/>
      <c r="O295" s="607"/>
      <c r="P295" s="607"/>
      <c r="Q295" s="607"/>
      <c r="R295" s="607"/>
      <c r="S295" s="607"/>
      <c r="T295" s="607"/>
      <c r="U295" s="607"/>
      <c r="V295" s="607"/>
      <c r="W295" s="607"/>
      <c r="X295" s="607"/>
      <c r="Y295" s="607"/>
      <c r="Z295" s="607"/>
      <c r="AA295" s="607"/>
      <c r="AB295" s="607"/>
      <c r="AC295" s="607"/>
      <c r="AD295" s="607"/>
    </row>
    <row r="296">
      <c r="A296" s="607"/>
      <c r="B296" s="607"/>
      <c r="C296" s="607"/>
      <c r="D296" s="607"/>
      <c r="E296" s="607"/>
      <c r="F296" s="607"/>
      <c r="G296" s="607"/>
      <c r="H296" s="607"/>
      <c r="I296" s="607"/>
      <c r="J296" s="607"/>
      <c r="K296" s="607"/>
      <c r="L296" s="607"/>
      <c r="M296" s="607"/>
      <c r="N296" s="607"/>
      <c r="O296" s="607"/>
      <c r="P296" s="607"/>
      <c r="Q296" s="607"/>
      <c r="R296" s="607"/>
      <c r="S296" s="607"/>
      <c r="T296" s="607"/>
      <c r="U296" s="607"/>
      <c r="V296" s="607"/>
      <c r="W296" s="607"/>
      <c r="X296" s="607"/>
      <c r="Y296" s="607"/>
      <c r="Z296" s="607"/>
      <c r="AA296" s="607"/>
      <c r="AB296" s="607"/>
      <c r="AC296" s="607"/>
      <c r="AD296" s="607"/>
    </row>
    <row r="297">
      <c r="A297" s="607"/>
      <c r="B297" s="607"/>
      <c r="C297" s="607"/>
      <c r="D297" s="607"/>
      <c r="E297" s="607"/>
      <c r="F297" s="607"/>
      <c r="G297" s="607"/>
      <c r="H297" s="607"/>
      <c r="I297" s="607"/>
      <c r="J297" s="607"/>
      <c r="K297" s="607"/>
      <c r="L297" s="607"/>
      <c r="M297" s="607"/>
      <c r="N297" s="607"/>
      <c r="O297" s="607"/>
      <c r="P297" s="607"/>
      <c r="Q297" s="607"/>
      <c r="R297" s="607"/>
      <c r="S297" s="607"/>
      <c r="T297" s="607"/>
      <c r="U297" s="607"/>
      <c r="V297" s="607"/>
      <c r="W297" s="607"/>
      <c r="X297" s="607"/>
      <c r="Y297" s="607"/>
      <c r="Z297" s="607"/>
      <c r="AA297" s="607"/>
      <c r="AB297" s="607"/>
      <c r="AC297" s="607"/>
      <c r="AD297" s="607"/>
    </row>
    <row r="298">
      <c r="A298" s="607"/>
      <c r="B298" s="607"/>
      <c r="C298" s="607"/>
      <c r="D298" s="607"/>
      <c r="E298" s="607"/>
      <c r="F298" s="607"/>
      <c r="G298" s="607"/>
      <c r="H298" s="607"/>
      <c r="I298" s="607"/>
      <c r="J298" s="607"/>
      <c r="K298" s="607"/>
      <c r="L298" s="607"/>
      <c r="M298" s="607"/>
      <c r="N298" s="607"/>
      <c r="O298" s="607"/>
      <c r="P298" s="607"/>
      <c r="Q298" s="607"/>
      <c r="R298" s="607"/>
      <c r="S298" s="607"/>
      <c r="T298" s="607"/>
      <c r="U298" s="607"/>
      <c r="V298" s="607"/>
      <c r="W298" s="607"/>
      <c r="X298" s="607"/>
      <c r="Y298" s="607"/>
      <c r="Z298" s="607"/>
      <c r="AA298" s="607"/>
      <c r="AB298" s="607"/>
      <c r="AC298" s="607"/>
      <c r="AD298" s="607"/>
    </row>
    <row r="299">
      <c r="A299" s="607"/>
      <c r="B299" s="607"/>
      <c r="C299" s="607"/>
      <c r="D299" s="607"/>
      <c r="E299" s="607"/>
      <c r="F299" s="607"/>
      <c r="G299" s="607"/>
      <c r="H299" s="607"/>
      <c r="I299" s="607"/>
      <c r="J299" s="607"/>
      <c r="K299" s="607"/>
      <c r="L299" s="607"/>
      <c r="M299" s="607"/>
      <c r="N299" s="607"/>
      <c r="O299" s="607"/>
      <c r="P299" s="607"/>
      <c r="Q299" s="607"/>
      <c r="R299" s="607"/>
      <c r="S299" s="607"/>
      <c r="T299" s="607"/>
      <c r="U299" s="607"/>
      <c r="V299" s="607"/>
      <c r="W299" s="607"/>
      <c r="X299" s="607"/>
      <c r="Y299" s="607"/>
      <c r="Z299" s="607"/>
      <c r="AA299" s="607"/>
      <c r="AB299" s="607"/>
      <c r="AC299" s="607"/>
      <c r="AD299" s="607"/>
    </row>
    <row r="300">
      <c r="A300" s="607"/>
      <c r="B300" s="607"/>
      <c r="C300" s="607"/>
      <c r="D300" s="607"/>
      <c r="E300" s="607"/>
      <c r="F300" s="607"/>
      <c r="G300" s="607"/>
      <c r="H300" s="607"/>
      <c r="I300" s="607"/>
      <c r="J300" s="607"/>
      <c r="K300" s="607"/>
      <c r="L300" s="607"/>
      <c r="M300" s="607"/>
      <c r="N300" s="607"/>
      <c r="O300" s="607"/>
      <c r="P300" s="607"/>
      <c r="Q300" s="607"/>
      <c r="R300" s="607"/>
      <c r="S300" s="607"/>
      <c r="T300" s="607"/>
      <c r="U300" s="607"/>
      <c r="V300" s="607"/>
      <c r="W300" s="607"/>
      <c r="X300" s="607"/>
      <c r="Y300" s="607"/>
      <c r="Z300" s="607"/>
      <c r="AA300" s="607"/>
      <c r="AB300" s="607"/>
      <c r="AC300" s="607"/>
      <c r="AD300" s="607"/>
    </row>
    <row r="301">
      <c r="A301" s="607"/>
      <c r="B301" s="607"/>
      <c r="C301" s="607"/>
      <c r="D301" s="607"/>
      <c r="E301" s="607"/>
      <c r="F301" s="607"/>
      <c r="G301" s="607"/>
      <c r="H301" s="607"/>
      <c r="I301" s="607"/>
      <c r="J301" s="607"/>
      <c r="K301" s="607"/>
      <c r="L301" s="607"/>
      <c r="M301" s="607"/>
      <c r="N301" s="607"/>
      <c r="O301" s="607"/>
      <c r="P301" s="607"/>
      <c r="Q301" s="607"/>
      <c r="R301" s="607"/>
      <c r="S301" s="607"/>
      <c r="T301" s="607"/>
      <c r="U301" s="607"/>
      <c r="V301" s="607"/>
      <c r="W301" s="607"/>
      <c r="X301" s="607"/>
      <c r="Y301" s="607"/>
      <c r="Z301" s="607"/>
      <c r="AA301" s="607"/>
      <c r="AB301" s="607"/>
      <c r="AC301" s="607"/>
      <c r="AD301" s="607"/>
    </row>
    <row r="302">
      <c r="A302" s="607"/>
      <c r="B302" s="607"/>
      <c r="C302" s="607"/>
      <c r="D302" s="607"/>
      <c r="E302" s="607"/>
      <c r="F302" s="607"/>
      <c r="G302" s="607"/>
      <c r="H302" s="607"/>
      <c r="I302" s="607"/>
      <c r="J302" s="607"/>
      <c r="K302" s="607"/>
      <c r="L302" s="607"/>
      <c r="M302" s="607"/>
      <c r="N302" s="607"/>
      <c r="O302" s="607"/>
      <c r="P302" s="607"/>
      <c r="Q302" s="607"/>
      <c r="R302" s="607"/>
      <c r="S302" s="607"/>
      <c r="T302" s="607"/>
      <c r="U302" s="607"/>
      <c r="V302" s="607"/>
      <c r="W302" s="607"/>
      <c r="X302" s="607"/>
      <c r="Y302" s="607"/>
      <c r="Z302" s="607"/>
      <c r="AA302" s="607"/>
      <c r="AB302" s="607"/>
      <c r="AC302" s="607"/>
      <c r="AD302" s="607"/>
    </row>
    <row r="303">
      <c r="A303" s="607"/>
      <c r="B303" s="607"/>
      <c r="C303" s="607"/>
      <c r="D303" s="607"/>
      <c r="E303" s="607"/>
      <c r="F303" s="607"/>
      <c r="G303" s="607"/>
      <c r="H303" s="607"/>
      <c r="I303" s="607"/>
      <c r="J303" s="607"/>
      <c r="K303" s="607"/>
      <c r="L303" s="607"/>
      <c r="M303" s="607"/>
      <c r="N303" s="607"/>
      <c r="O303" s="607"/>
      <c r="P303" s="607"/>
      <c r="Q303" s="607"/>
      <c r="R303" s="607"/>
      <c r="S303" s="607"/>
      <c r="T303" s="607"/>
      <c r="U303" s="607"/>
      <c r="V303" s="607"/>
      <c r="W303" s="607"/>
      <c r="X303" s="607"/>
      <c r="Y303" s="607"/>
      <c r="Z303" s="607"/>
      <c r="AA303" s="607"/>
      <c r="AB303" s="607"/>
      <c r="AC303" s="607"/>
      <c r="AD303" s="607"/>
    </row>
    <row r="304">
      <c r="A304" s="607"/>
      <c r="B304" s="607"/>
      <c r="C304" s="607"/>
      <c r="D304" s="607"/>
      <c r="E304" s="607"/>
      <c r="F304" s="607"/>
      <c r="G304" s="607"/>
      <c r="H304" s="607"/>
      <c r="I304" s="607"/>
      <c r="J304" s="607"/>
      <c r="K304" s="607"/>
      <c r="L304" s="607"/>
      <c r="M304" s="607"/>
      <c r="N304" s="607"/>
      <c r="O304" s="607"/>
      <c r="P304" s="607"/>
      <c r="Q304" s="607"/>
      <c r="R304" s="607"/>
      <c r="S304" s="607"/>
      <c r="T304" s="607"/>
      <c r="U304" s="607"/>
      <c r="V304" s="607"/>
      <c r="W304" s="607"/>
      <c r="X304" s="607"/>
      <c r="Y304" s="607"/>
      <c r="Z304" s="607"/>
      <c r="AA304" s="607"/>
      <c r="AB304" s="607"/>
      <c r="AC304" s="607"/>
      <c r="AD304" s="607"/>
    </row>
    <row r="305">
      <c r="A305" s="607"/>
      <c r="B305" s="607"/>
      <c r="C305" s="607"/>
      <c r="D305" s="607"/>
      <c r="E305" s="607"/>
      <c r="F305" s="607"/>
      <c r="G305" s="607"/>
      <c r="H305" s="607"/>
      <c r="I305" s="607"/>
      <c r="J305" s="607"/>
      <c r="K305" s="607"/>
      <c r="L305" s="607"/>
      <c r="M305" s="607"/>
      <c r="N305" s="607"/>
      <c r="O305" s="607"/>
      <c r="P305" s="607"/>
      <c r="Q305" s="607"/>
      <c r="R305" s="607"/>
      <c r="S305" s="607"/>
      <c r="T305" s="607"/>
      <c r="U305" s="607"/>
      <c r="V305" s="607"/>
      <c r="W305" s="607"/>
      <c r="X305" s="607"/>
      <c r="Y305" s="607"/>
      <c r="Z305" s="607"/>
      <c r="AA305" s="607"/>
      <c r="AB305" s="607"/>
      <c r="AC305" s="607"/>
      <c r="AD305" s="607"/>
    </row>
    <row r="306">
      <c r="A306" s="607"/>
      <c r="B306" s="607"/>
      <c r="C306" s="607"/>
      <c r="D306" s="607"/>
      <c r="E306" s="607"/>
      <c r="F306" s="607"/>
      <c r="G306" s="607"/>
      <c r="H306" s="607"/>
      <c r="I306" s="607"/>
      <c r="J306" s="607"/>
      <c r="K306" s="607"/>
      <c r="L306" s="607"/>
      <c r="M306" s="607"/>
      <c r="N306" s="607"/>
      <c r="O306" s="607"/>
      <c r="P306" s="607"/>
      <c r="Q306" s="607"/>
      <c r="R306" s="607"/>
      <c r="S306" s="607"/>
      <c r="T306" s="607"/>
      <c r="U306" s="607"/>
      <c r="V306" s="607"/>
      <c r="W306" s="607"/>
      <c r="X306" s="607"/>
      <c r="Y306" s="607"/>
      <c r="Z306" s="607"/>
      <c r="AA306" s="607"/>
      <c r="AB306" s="607"/>
      <c r="AC306" s="607"/>
      <c r="AD306" s="607"/>
    </row>
    <row r="307">
      <c r="A307" s="607"/>
      <c r="B307" s="607"/>
      <c r="C307" s="607"/>
      <c r="D307" s="607"/>
      <c r="E307" s="607"/>
      <c r="F307" s="607"/>
      <c r="G307" s="607"/>
      <c r="H307" s="607"/>
      <c r="I307" s="607"/>
      <c r="J307" s="607"/>
      <c r="K307" s="607"/>
      <c r="L307" s="607"/>
      <c r="M307" s="607"/>
      <c r="N307" s="607"/>
      <c r="O307" s="607"/>
      <c r="P307" s="607"/>
      <c r="Q307" s="607"/>
      <c r="R307" s="607"/>
      <c r="S307" s="607"/>
      <c r="T307" s="607"/>
      <c r="U307" s="607"/>
      <c r="V307" s="607"/>
      <c r="W307" s="607"/>
      <c r="X307" s="607"/>
      <c r="Y307" s="607"/>
      <c r="Z307" s="607"/>
      <c r="AA307" s="607"/>
      <c r="AB307" s="607"/>
      <c r="AC307" s="607"/>
      <c r="AD307" s="607"/>
    </row>
    <row r="308">
      <c r="A308" s="607"/>
      <c r="B308" s="607"/>
      <c r="C308" s="607"/>
      <c r="D308" s="607"/>
      <c r="E308" s="607"/>
      <c r="F308" s="607"/>
      <c r="G308" s="607"/>
      <c r="H308" s="607"/>
      <c r="I308" s="607"/>
      <c r="J308" s="607"/>
      <c r="K308" s="607"/>
      <c r="L308" s="607"/>
      <c r="M308" s="607"/>
      <c r="N308" s="607"/>
      <c r="O308" s="607"/>
      <c r="P308" s="607"/>
      <c r="Q308" s="607"/>
      <c r="R308" s="607"/>
      <c r="S308" s="607"/>
      <c r="T308" s="607"/>
      <c r="U308" s="607"/>
      <c r="V308" s="607"/>
      <c r="W308" s="607"/>
      <c r="X308" s="607"/>
      <c r="Y308" s="607"/>
      <c r="Z308" s="607"/>
      <c r="AA308" s="607"/>
      <c r="AB308" s="607"/>
      <c r="AC308" s="607"/>
      <c r="AD308" s="607"/>
    </row>
    <row r="309">
      <c r="A309" s="607"/>
      <c r="B309" s="607"/>
      <c r="C309" s="607"/>
      <c r="D309" s="607"/>
      <c r="E309" s="607"/>
      <c r="F309" s="607"/>
      <c r="G309" s="607"/>
      <c r="H309" s="607"/>
      <c r="I309" s="607"/>
      <c r="J309" s="607"/>
      <c r="K309" s="607"/>
      <c r="L309" s="607"/>
      <c r="M309" s="607"/>
      <c r="N309" s="607"/>
      <c r="O309" s="607"/>
      <c r="P309" s="607"/>
      <c r="Q309" s="607"/>
      <c r="R309" s="607"/>
      <c r="S309" s="607"/>
      <c r="T309" s="607"/>
      <c r="U309" s="607"/>
      <c r="V309" s="607"/>
      <c r="W309" s="607"/>
      <c r="X309" s="607"/>
      <c r="Y309" s="607"/>
      <c r="Z309" s="607"/>
      <c r="AA309" s="607"/>
      <c r="AB309" s="607"/>
      <c r="AC309" s="607"/>
      <c r="AD309" s="607"/>
    </row>
    <row r="310">
      <c r="A310" s="607"/>
      <c r="B310" s="607"/>
      <c r="C310" s="607"/>
      <c r="D310" s="607"/>
      <c r="E310" s="607"/>
      <c r="F310" s="607"/>
      <c r="G310" s="607"/>
      <c r="H310" s="607"/>
      <c r="I310" s="607"/>
      <c r="J310" s="607"/>
      <c r="K310" s="607"/>
      <c r="L310" s="607"/>
      <c r="M310" s="607"/>
      <c r="N310" s="607"/>
      <c r="O310" s="607"/>
      <c r="P310" s="607"/>
      <c r="Q310" s="607"/>
      <c r="R310" s="607"/>
      <c r="S310" s="607"/>
      <c r="T310" s="607"/>
      <c r="U310" s="607"/>
      <c r="V310" s="607"/>
      <c r="W310" s="607"/>
      <c r="X310" s="607"/>
      <c r="Y310" s="607"/>
      <c r="Z310" s="607"/>
      <c r="AA310" s="607"/>
      <c r="AB310" s="607"/>
      <c r="AC310" s="607"/>
      <c r="AD310" s="607"/>
    </row>
    <row r="311">
      <c r="A311" s="607"/>
      <c r="B311" s="607"/>
      <c r="C311" s="607"/>
      <c r="D311" s="607"/>
      <c r="E311" s="607"/>
      <c r="F311" s="607"/>
      <c r="G311" s="607"/>
      <c r="H311" s="607"/>
      <c r="I311" s="607"/>
      <c r="J311" s="607"/>
      <c r="K311" s="607"/>
      <c r="L311" s="607"/>
      <c r="M311" s="607"/>
      <c r="N311" s="607"/>
      <c r="O311" s="607"/>
      <c r="P311" s="607"/>
      <c r="Q311" s="607"/>
      <c r="R311" s="607"/>
      <c r="S311" s="607"/>
      <c r="T311" s="607"/>
      <c r="U311" s="607"/>
      <c r="V311" s="607"/>
      <c r="W311" s="607"/>
      <c r="X311" s="607"/>
      <c r="Y311" s="607"/>
      <c r="Z311" s="607"/>
      <c r="AA311" s="607"/>
      <c r="AB311" s="607"/>
      <c r="AC311" s="607"/>
      <c r="AD311" s="607"/>
    </row>
    <row r="312">
      <c r="A312" s="607"/>
      <c r="B312" s="607"/>
      <c r="C312" s="607"/>
      <c r="D312" s="607"/>
      <c r="E312" s="607"/>
      <c r="F312" s="607"/>
      <c r="G312" s="607"/>
      <c r="H312" s="607"/>
      <c r="I312" s="607"/>
      <c r="J312" s="607"/>
      <c r="K312" s="607"/>
      <c r="L312" s="607"/>
      <c r="M312" s="607"/>
      <c r="N312" s="607"/>
      <c r="O312" s="607"/>
      <c r="P312" s="607"/>
      <c r="Q312" s="607"/>
      <c r="R312" s="607"/>
      <c r="S312" s="607"/>
      <c r="T312" s="607"/>
      <c r="U312" s="607"/>
      <c r="V312" s="607"/>
      <c r="W312" s="607"/>
      <c r="X312" s="607"/>
      <c r="Y312" s="607"/>
      <c r="Z312" s="607"/>
      <c r="AA312" s="607"/>
      <c r="AB312" s="607"/>
      <c r="AC312" s="607"/>
      <c r="AD312" s="607"/>
    </row>
    <row r="313">
      <c r="A313" s="607"/>
      <c r="B313" s="607"/>
      <c r="C313" s="607"/>
      <c r="D313" s="607"/>
      <c r="E313" s="607"/>
      <c r="F313" s="607"/>
      <c r="G313" s="607"/>
      <c r="H313" s="607"/>
      <c r="I313" s="607"/>
      <c r="J313" s="607"/>
      <c r="K313" s="607"/>
      <c r="L313" s="607"/>
      <c r="M313" s="607"/>
      <c r="N313" s="607"/>
      <c r="O313" s="607"/>
      <c r="P313" s="607"/>
      <c r="Q313" s="607"/>
      <c r="R313" s="607"/>
      <c r="S313" s="607"/>
      <c r="T313" s="607"/>
      <c r="U313" s="607"/>
      <c r="V313" s="607"/>
      <c r="W313" s="607"/>
      <c r="X313" s="607"/>
      <c r="Y313" s="607"/>
      <c r="Z313" s="607"/>
      <c r="AA313" s="607"/>
      <c r="AB313" s="607"/>
      <c r="AC313" s="607"/>
      <c r="AD313" s="607"/>
    </row>
    <row r="314">
      <c r="A314" s="607"/>
      <c r="B314" s="607"/>
      <c r="C314" s="607"/>
      <c r="D314" s="607"/>
      <c r="E314" s="607"/>
      <c r="F314" s="607"/>
      <c r="G314" s="607"/>
      <c r="H314" s="607"/>
      <c r="I314" s="607"/>
      <c r="J314" s="607"/>
      <c r="K314" s="607"/>
      <c r="L314" s="607"/>
      <c r="M314" s="607"/>
      <c r="N314" s="607"/>
      <c r="O314" s="607"/>
      <c r="P314" s="607"/>
      <c r="Q314" s="607"/>
      <c r="R314" s="607"/>
      <c r="S314" s="607"/>
      <c r="T314" s="607"/>
      <c r="U314" s="607"/>
      <c r="V314" s="607"/>
      <c r="W314" s="607"/>
      <c r="X314" s="607"/>
      <c r="Y314" s="607"/>
      <c r="Z314" s="607"/>
      <c r="AA314" s="607"/>
      <c r="AB314" s="607"/>
      <c r="AC314" s="607"/>
      <c r="AD314" s="607"/>
    </row>
    <row r="315">
      <c r="A315" s="607"/>
      <c r="B315" s="607"/>
      <c r="C315" s="607"/>
      <c r="D315" s="607"/>
      <c r="E315" s="607"/>
      <c r="F315" s="607"/>
      <c r="G315" s="607"/>
      <c r="H315" s="607"/>
      <c r="I315" s="607"/>
      <c r="J315" s="607"/>
      <c r="K315" s="607"/>
      <c r="L315" s="607"/>
      <c r="M315" s="607"/>
      <c r="N315" s="607"/>
      <c r="O315" s="607"/>
      <c r="P315" s="607"/>
      <c r="Q315" s="607"/>
      <c r="R315" s="607"/>
      <c r="S315" s="607"/>
      <c r="T315" s="607"/>
      <c r="U315" s="607"/>
      <c r="V315" s="607"/>
      <c r="W315" s="607"/>
      <c r="X315" s="607"/>
      <c r="Y315" s="607"/>
      <c r="Z315" s="607"/>
      <c r="AA315" s="607"/>
      <c r="AB315" s="607"/>
      <c r="AC315" s="607"/>
      <c r="AD315" s="607"/>
    </row>
    <row r="316">
      <c r="A316" s="607"/>
      <c r="B316" s="607"/>
      <c r="C316" s="607"/>
      <c r="D316" s="607"/>
      <c r="E316" s="607"/>
      <c r="F316" s="607"/>
      <c r="G316" s="607"/>
      <c r="H316" s="607"/>
      <c r="I316" s="607"/>
      <c r="J316" s="607"/>
      <c r="K316" s="607"/>
      <c r="L316" s="607"/>
      <c r="M316" s="607"/>
      <c r="N316" s="607"/>
      <c r="O316" s="607"/>
      <c r="P316" s="607"/>
      <c r="Q316" s="607"/>
      <c r="R316" s="607"/>
      <c r="S316" s="607"/>
      <c r="T316" s="607"/>
      <c r="U316" s="607"/>
      <c r="V316" s="607"/>
      <c r="W316" s="607"/>
      <c r="X316" s="607"/>
      <c r="Y316" s="607"/>
      <c r="Z316" s="607"/>
      <c r="AA316" s="607"/>
      <c r="AB316" s="607"/>
      <c r="AC316" s="607"/>
      <c r="AD316" s="607"/>
    </row>
    <row r="317">
      <c r="A317" s="607"/>
      <c r="B317" s="607"/>
      <c r="C317" s="607"/>
      <c r="D317" s="607"/>
      <c r="E317" s="607"/>
      <c r="F317" s="607"/>
      <c r="G317" s="607"/>
      <c r="H317" s="607"/>
      <c r="I317" s="607"/>
      <c r="J317" s="607"/>
      <c r="K317" s="607"/>
      <c r="L317" s="607"/>
      <c r="M317" s="607"/>
      <c r="N317" s="607"/>
      <c r="O317" s="607"/>
      <c r="P317" s="607"/>
      <c r="Q317" s="607"/>
      <c r="R317" s="607"/>
      <c r="S317" s="607"/>
      <c r="T317" s="607"/>
      <c r="U317" s="607"/>
      <c r="V317" s="607"/>
      <c r="W317" s="607"/>
      <c r="X317" s="607"/>
      <c r="Y317" s="607"/>
      <c r="Z317" s="607"/>
      <c r="AA317" s="607"/>
      <c r="AB317" s="607"/>
      <c r="AC317" s="607"/>
      <c r="AD317" s="607"/>
    </row>
    <row r="318">
      <c r="A318" s="607"/>
      <c r="B318" s="607"/>
      <c r="C318" s="607"/>
      <c r="D318" s="607"/>
      <c r="E318" s="607"/>
      <c r="F318" s="607"/>
      <c r="G318" s="607"/>
      <c r="H318" s="607"/>
      <c r="I318" s="607"/>
      <c r="J318" s="607"/>
      <c r="K318" s="607"/>
      <c r="L318" s="607"/>
      <c r="M318" s="607"/>
      <c r="N318" s="607"/>
      <c r="O318" s="607"/>
      <c r="P318" s="607"/>
      <c r="Q318" s="607"/>
      <c r="R318" s="607"/>
      <c r="S318" s="607"/>
      <c r="T318" s="607"/>
      <c r="U318" s="607"/>
      <c r="V318" s="607"/>
      <c r="W318" s="607"/>
      <c r="X318" s="607"/>
      <c r="Y318" s="607"/>
      <c r="Z318" s="607"/>
      <c r="AA318" s="607"/>
      <c r="AB318" s="607"/>
      <c r="AC318" s="607"/>
      <c r="AD318" s="607"/>
    </row>
    <row r="319">
      <c r="A319" s="607"/>
      <c r="B319" s="607"/>
      <c r="C319" s="607"/>
      <c r="D319" s="607"/>
      <c r="E319" s="607"/>
      <c r="F319" s="607"/>
      <c r="G319" s="607"/>
      <c r="H319" s="607"/>
      <c r="I319" s="607"/>
      <c r="J319" s="607"/>
      <c r="K319" s="607"/>
      <c r="L319" s="607"/>
      <c r="M319" s="607"/>
      <c r="N319" s="607"/>
      <c r="O319" s="607"/>
      <c r="P319" s="607"/>
      <c r="Q319" s="607"/>
      <c r="R319" s="607"/>
      <c r="S319" s="607"/>
      <c r="T319" s="607"/>
      <c r="U319" s="607"/>
      <c r="V319" s="607"/>
      <c r="W319" s="607"/>
      <c r="X319" s="607"/>
      <c r="Y319" s="607"/>
      <c r="Z319" s="607"/>
      <c r="AA319" s="607"/>
      <c r="AB319" s="607"/>
      <c r="AC319" s="607"/>
      <c r="AD319" s="607"/>
    </row>
    <row r="320">
      <c r="A320" s="607"/>
      <c r="B320" s="607"/>
      <c r="C320" s="607"/>
      <c r="D320" s="607"/>
      <c r="E320" s="607"/>
      <c r="F320" s="607"/>
      <c r="G320" s="607"/>
      <c r="H320" s="607"/>
      <c r="I320" s="607"/>
      <c r="J320" s="607"/>
      <c r="K320" s="607"/>
      <c r="L320" s="607"/>
      <c r="M320" s="607"/>
      <c r="N320" s="607"/>
      <c r="O320" s="607"/>
      <c r="P320" s="607"/>
      <c r="Q320" s="607"/>
      <c r="R320" s="607"/>
      <c r="S320" s="607"/>
      <c r="T320" s="607"/>
      <c r="U320" s="607"/>
      <c r="V320" s="607"/>
      <c r="W320" s="607"/>
      <c r="X320" s="607"/>
      <c r="Y320" s="607"/>
      <c r="Z320" s="607"/>
      <c r="AA320" s="607"/>
      <c r="AB320" s="607"/>
      <c r="AC320" s="607"/>
      <c r="AD320" s="607"/>
    </row>
    <row r="321">
      <c r="A321" s="607"/>
      <c r="B321" s="607"/>
      <c r="C321" s="607"/>
      <c r="D321" s="607"/>
      <c r="E321" s="607"/>
      <c r="F321" s="607"/>
      <c r="G321" s="607"/>
      <c r="H321" s="607"/>
      <c r="I321" s="607"/>
      <c r="J321" s="607"/>
      <c r="K321" s="607"/>
      <c r="L321" s="607"/>
      <c r="M321" s="607"/>
      <c r="N321" s="607"/>
      <c r="O321" s="607"/>
      <c r="P321" s="607"/>
      <c r="Q321" s="607"/>
      <c r="R321" s="607"/>
      <c r="S321" s="607"/>
      <c r="T321" s="607"/>
      <c r="U321" s="607"/>
      <c r="V321" s="607"/>
      <c r="W321" s="607"/>
      <c r="X321" s="607"/>
      <c r="Y321" s="607"/>
      <c r="Z321" s="607"/>
      <c r="AA321" s="607"/>
      <c r="AB321" s="607"/>
      <c r="AC321" s="607"/>
      <c r="AD321" s="607"/>
    </row>
    <row r="322">
      <c r="A322" s="607"/>
      <c r="B322" s="607"/>
      <c r="C322" s="607"/>
      <c r="D322" s="607"/>
      <c r="E322" s="607"/>
      <c r="F322" s="607"/>
      <c r="G322" s="607"/>
      <c r="H322" s="607"/>
      <c r="I322" s="607"/>
      <c r="J322" s="607"/>
      <c r="K322" s="607"/>
      <c r="L322" s="607"/>
      <c r="M322" s="607"/>
      <c r="N322" s="607"/>
      <c r="O322" s="607"/>
      <c r="P322" s="607"/>
      <c r="Q322" s="607"/>
      <c r="R322" s="607"/>
      <c r="S322" s="607"/>
      <c r="T322" s="607"/>
      <c r="U322" s="607"/>
      <c r="V322" s="607"/>
      <c r="W322" s="607"/>
      <c r="X322" s="607"/>
      <c r="Y322" s="607"/>
      <c r="Z322" s="607"/>
      <c r="AA322" s="607"/>
      <c r="AB322" s="607"/>
      <c r="AC322" s="607"/>
      <c r="AD322" s="607"/>
    </row>
    <row r="323">
      <c r="A323" s="607"/>
      <c r="B323" s="607"/>
      <c r="C323" s="607"/>
      <c r="D323" s="607"/>
      <c r="E323" s="607"/>
      <c r="F323" s="607"/>
      <c r="G323" s="607"/>
      <c r="H323" s="607"/>
      <c r="I323" s="607"/>
      <c r="J323" s="607"/>
      <c r="K323" s="607"/>
      <c r="L323" s="607"/>
      <c r="M323" s="607"/>
      <c r="N323" s="607"/>
      <c r="O323" s="607"/>
      <c r="P323" s="607"/>
      <c r="Q323" s="607"/>
      <c r="R323" s="607"/>
      <c r="S323" s="607"/>
      <c r="T323" s="607"/>
      <c r="U323" s="607"/>
      <c r="V323" s="607"/>
      <c r="W323" s="607"/>
      <c r="X323" s="607"/>
      <c r="Y323" s="607"/>
      <c r="Z323" s="607"/>
      <c r="AA323" s="607"/>
      <c r="AB323" s="607"/>
      <c r="AC323" s="607"/>
      <c r="AD323" s="607"/>
    </row>
    <row r="324">
      <c r="A324" s="607"/>
      <c r="B324" s="607"/>
      <c r="C324" s="607"/>
      <c r="D324" s="607"/>
      <c r="E324" s="607"/>
      <c r="F324" s="607"/>
      <c r="G324" s="607"/>
      <c r="H324" s="607"/>
      <c r="I324" s="607"/>
      <c r="J324" s="607"/>
      <c r="K324" s="607"/>
      <c r="L324" s="607"/>
      <c r="M324" s="607"/>
      <c r="N324" s="607"/>
      <c r="O324" s="607"/>
      <c r="P324" s="607"/>
      <c r="Q324" s="607"/>
      <c r="R324" s="607"/>
      <c r="S324" s="607"/>
      <c r="T324" s="607"/>
      <c r="U324" s="607"/>
      <c r="V324" s="607"/>
      <c r="W324" s="607"/>
      <c r="X324" s="607"/>
      <c r="Y324" s="607"/>
      <c r="Z324" s="607"/>
      <c r="AA324" s="607"/>
      <c r="AB324" s="607"/>
      <c r="AC324" s="607"/>
      <c r="AD324" s="607"/>
    </row>
    <row r="325">
      <c r="A325" s="607"/>
      <c r="B325" s="607"/>
      <c r="C325" s="607"/>
      <c r="D325" s="607"/>
      <c r="E325" s="607"/>
      <c r="F325" s="607"/>
      <c r="G325" s="607"/>
      <c r="H325" s="607"/>
      <c r="I325" s="607"/>
      <c r="J325" s="607"/>
      <c r="K325" s="607"/>
      <c r="L325" s="607"/>
      <c r="M325" s="607"/>
      <c r="N325" s="607"/>
      <c r="O325" s="607"/>
      <c r="P325" s="607"/>
      <c r="Q325" s="607"/>
      <c r="R325" s="607"/>
      <c r="S325" s="607"/>
      <c r="T325" s="607"/>
      <c r="U325" s="607"/>
      <c r="V325" s="607"/>
      <c r="W325" s="607"/>
      <c r="X325" s="607"/>
      <c r="Y325" s="607"/>
      <c r="Z325" s="607"/>
      <c r="AA325" s="607"/>
      <c r="AB325" s="607"/>
      <c r="AC325" s="607"/>
      <c r="AD325" s="607"/>
    </row>
    <row r="326">
      <c r="A326" s="607"/>
      <c r="B326" s="607"/>
      <c r="C326" s="607"/>
      <c r="D326" s="607"/>
      <c r="E326" s="607"/>
      <c r="F326" s="607"/>
      <c r="G326" s="607"/>
      <c r="H326" s="607"/>
      <c r="I326" s="607"/>
      <c r="J326" s="607"/>
      <c r="K326" s="607"/>
      <c r="L326" s="607"/>
      <c r="M326" s="607"/>
      <c r="N326" s="607"/>
      <c r="O326" s="607"/>
      <c r="P326" s="607"/>
      <c r="Q326" s="607"/>
      <c r="R326" s="607"/>
      <c r="S326" s="607"/>
      <c r="T326" s="607"/>
      <c r="U326" s="607"/>
      <c r="V326" s="607"/>
      <c r="W326" s="607"/>
      <c r="X326" s="607"/>
      <c r="Y326" s="607"/>
      <c r="Z326" s="607"/>
      <c r="AA326" s="607"/>
      <c r="AB326" s="607"/>
      <c r="AC326" s="607"/>
      <c r="AD326" s="607"/>
    </row>
    <row r="327">
      <c r="A327" s="607"/>
      <c r="B327" s="607"/>
      <c r="C327" s="607"/>
      <c r="D327" s="607"/>
      <c r="E327" s="607"/>
      <c r="F327" s="607"/>
      <c r="G327" s="607"/>
      <c r="H327" s="607"/>
      <c r="I327" s="607"/>
      <c r="J327" s="607"/>
      <c r="K327" s="607"/>
      <c r="L327" s="607"/>
      <c r="M327" s="607"/>
      <c r="N327" s="607"/>
      <c r="O327" s="607"/>
      <c r="P327" s="607"/>
      <c r="Q327" s="607"/>
      <c r="R327" s="607"/>
      <c r="S327" s="607"/>
      <c r="T327" s="607"/>
      <c r="U327" s="607"/>
      <c r="V327" s="607"/>
      <c r="W327" s="607"/>
      <c r="X327" s="607"/>
      <c r="Y327" s="607"/>
      <c r="Z327" s="607"/>
      <c r="AA327" s="607"/>
      <c r="AB327" s="607"/>
      <c r="AC327" s="607"/>
      <c r="AD327" s="607"/>
    </row>
    <row r="328">
      <c r="A328" s="607"/>
      <c r="B328" s="607"/>
      <c r="C328" s="607"/>
      <c r="D328" s="607"/>
      <c r="E328" s="607"/>
      <c r="F328" s="607"/>
      <c r="G328" s="607"/>
      <c r="H328" s="607"/>
      <c r="I328" s="607"/>
      <c r="J328" s="607"/>
      <c r="K328" s="607"/>
      <c r="L328" s="607"/>
      <c r="M328" s="607"/>
      <c r="N328" s="607"/>
      <c r="O328" s="607"/>
      <c r="P328" s="607"/>
      <c r="Q328" s="607"/>
      <c r="R328" s="607"/>
      <c r="S328" s="607"/>
      <c r="T328" s="607"/>
      <c r="U328" s="607"/>
      <c r="V328" s="607"/>
      <c r="W328" s="607"/>
      <c r="X328" s="607"/>
      <c r="Y328" s="607"/>
      <c r="Z328" s="607"/>
      <c r="AA328" s="607"/>
      <c r="AB328" s="607"/>
      <c r="AC328" s="607"/>
      <c r="AD328" s="607"/>
    </row>
    <row r="329">
      <c r="A329" s="607"/>
      <c r="B329" s="607"/>
      <c r="C329" s="607"/>
      <c r="D329" s="607"/>
      <c r="E329" s="607"/>
      <c r="F329" s="607"/>
      <c r="G329" s="607"/>
      <c r="H329" s="607"/>
      <c r="I329" s="607"/>
      <c r="J329" s="607"/>
      <c r="K329" s="607"/>
      <c r="L329" s="607"/>
      <c r="M329" s="607"/>
      <c r="N329" s="607"/>
      <c r="O329" s="607"/>
      <c r="P329" s="607"/>
      <c r="Q329" s="607"/>
      <c r="R329" s="607"/>
      <c r="S329" s="607"/>
      <c r="T329" s="607"/>
      <c r="U329" s="607"/>
      <c r="V329" s="607"/>
      <c r="W329" s="607"/>
      <c r="X329" s="607"/>
      <c r="Y329" s="607"/>
      <c r="Z329" s="607"/>
      <c r="AA329" s="607"/>
      <c r="AB329" s="607"/>
      <c r="AC329" s="607"/>
      <c r="AD329" s="607"/>
    </row>
    <row r="330">
      <c r="A330" s="607"/>
      <c r="B330" s="607"/>
      <c r="C330" s="607"/>
      <c r="D330" s="607"/>
      <c r="E330" s="607"/>
      <c r="F330" s="607"/>
      <c r="G330" s="607"/>
      <c r="H330" s="607"/>
      <c r="I330" s="607"/>
      <c r="J330" s="607"/>
      <c r="K330" s="607"/>
      <c r="L330" s="607"/>
      <c r="M330" s="607"/>
      <c r="N330" s="607"/>
      <c r="O330" s="607"/>
      <c r="P330" s="607"/>
      <c r="Q330" s="607"/>
      <c r="R330" s="607"/>
      <c r="S330" s="607"/>
      <c r="T330" s="607"/>
      <c r="U330" s="607"/>
      <c r="V330" s="607"/>
      <c r="W330" s="607"/>
      <c r="X330" s="607"/>
      <c r="Y330" s="607"/>
      <c r="Z330" s="607"/>
      <c r="AA330" s="607"/>
      <c r="AB330" s="607"/>
      <c r="AC330" s="607"/>
      <c r="AD330" s="607"/>
    </row>
    <row r="331">
      <c r="A331" s="607"/>
      <c r="B331" s="607"/>
      <c r="C331" s="607"/>
      <c r="D331" s="607"/>
      <c r="E331" s="607"/>
      <c r="F331" s="607"/>
      <c r="G331" s="607"/>
      <c r="H331" s="607"/>
      <c r="I331" s="607"/>
      <c r="J331" s="607"/>
      <c r="K331" s="607"/>
      <c r="L331" s="607"/>
      <c r="M331" s="607"/>
      <c r="N331" s="607"/>
      <c r="O331" s="607"/>
      <c r="P331" s="607"/>
      <c r="Q331" s="607"/>
      <c r="R331" s="607"/>
      <c r="S331" s="607"/>
      <c r="T331" s="607"/>
      <c r="U331" s="607"/>
      <c r="V331" s="607"/>
      <c r="W331" s="607"/>
      <c r="X331" s="607"/>
      <c r="Y331" s="607"/>
      <c r="Z331" s="607"/>
      <c r="AA331" s="607"/>
      <c r="AB331" s="607"/>
      <c r="AC331" s="607"/>
      <c r="AD331" s="607"/>
    </row>
    <row r="332">
      <c r="A332" s="607"/>
      <c r="B332" s="607"/>
      <c r="C332" s="607"/>
      <c r="D332" s="607"/>
      <c r="E332" s="607"/>
      <c r="F332" s="607"/>
      <c r="G332" s="607"/>
      <c r="H332" s="607"/>
      <c r="I332" s="607"/>
      <c r="J332" s="607"/>
      <c r="K332" s="607"/>
      <c r="L332" s="607"/>
      <c r="M332" s="607"/>
      <c r="N332" s="607"/>
      <c r="O332" s="607"/>
      <c r="P332" s="607"/>
      <c r="Q332" s="607"/>
      <c r="R332" s="607"/>
      <c r="S332" s="607"/>
      <c r="T332" s="607"/>
      <c r="U332" s="607"/>
      <c r="V332" s="607"/>
      <c r="W332" s="607"/>
      <c r="X332" s="607"/>
      <c r="Y332" s="607"/>
      <c r="Z332" s="607"/>
      <c r="AA332" s="607"/>
      <c r="AB332" s="607"/>
      <c r="AC332" s="607"/>
      <c r="AD332" s="607"/>
    </row>
    <row r="333">
      <c r="A333" s="607"/>
      <c r="B333" s="607"/>
      <c r="C333" s="607"/>
      <c r="D333" s="607"/>
      <c r="E333" s="607"/>
      <c r="F333" s="607"/>
      <c r="G333" s="607"/>
      <c r="H333" s="607"/>
      <c r="I333" s="607"/>
      <c r="J333" s="607"/>
      <c r="K333" s="607"/>
      <c r="L333" s="607"/>
      <c r="M333" s="607"/>
      <c r="N333" s="607"/>
      <c r="O333" s="607"/>
      <c r="P333" s="607"/>
      <c r="Q333" s="607"/>
      <c r="R333" s="607"/>
      <c r="S333" s="607"/>
      <c r="T333" s="607"/>
      <c r="U333" s="607"/>
      <c r="V333" s="607"/>
      <c r="W333" s="607"/>
      <c r="X333" s="607"/>
      <c r="Y333" s="607"/>
      <c r="Z333" s="607"/>
      <c r="AA333" s="607"/>
      <c r="AB333" s="607"/>
      <c r="AC333" s="607"/>
      <c r="AD333" s="607"/>
    </row>
    <row r="334">
      <c r="A334" s="607"/>
      <c r="B334" s="607"/>
      <c r="C334" s="607"/>
      <c r="D334" s="607"/>
      <c r="E334" s="607"/>
      <c r="F334" s="607"/>
      <c r="G334" s="607"/>
      <c r="H334" s="607"/>
      <c r="I334" s="607"/>
      <c r="J334" s="607"/>
      <c r="K334" s="607"/>
      <c r="L334" s="607"/>
      <c r="M334" s="607"/>
      <c r="N334" s="607"/>
      <c r="O334" s="607"/>
      <c r="P334" s="607"/>
      <c r="Q334" s="607"/>
      <c r="R334" s="607"/>
      <c r="S334" s="607"/>
      <c r="T334" s="607"/>
      <c r="U334" s="607"/>
      <c r="V334" s="607"/>
      <c r="W334" s="607"/>
      <c r="X334" s="607"/>
      <c r="Y334" s="607"/>
      <c r="Z334" s="607"/>
      <c r="AA334" s="607"/>
      <c r="AB334" s="607"/>
      <c r="AC334" s="607"/>
      <c r="AD334" s="607"/>
    </row>
    <row r="335">
      <c r="A335" s="607"/>
      <c r="B335" s="607"/>
      <c r="C335" s="607"/>
      <c r="D335" s="607"/>
      <c r="E335" s="607"/>
      <c r="F335" s="607"/>
      <c r="G335" s="607"/>
      <c r="H335" s="607"/>
      <c r="I335" s="607"/>
      <c r="J335" s="607"/>
      <c r="K335" s="607"/>
      <c r="L335" s="607"/>
      <c r="M335" s="607"/>
      <c r="N335" s="607"/>
      <c r="O335" s="607"/>
      <c r="P335" s="607"/>
      <c r="Q335" s="607"/>
      <c r="R335" s="607"/>
      <c r="S335" s="607"/>
      <c r="T335" s="607"/>
      <c r="U335" s="607"/>
      <c r="V335" s="607"/>
      <c r="W335" s="607"/>
      <c r="X335" s="607"/>
      <c r="Y335" s="607"/>
      <c r="Z335" s="607"/>
      <c r="AA335" s="607"/>
      <c r="AB335" s="607"/>
      <c r="AC335" s="607"/>
      <c r="AD335" s="607"/>
    </row>
    <row r="336">
      <c r="A336" s="607"/>
      <c r="B336" s="607"/>
      <c r="C336" s="607"/>
      <c r="D336" s="607"/>
      <c r="E336" s="607"/>
      <c r="F336" s="607"/>
      <c r="G336" s="607"/>
      <c r="H336" s="607"/>
      <c r="I336" s="607"/>
      <c r="J336" s="607"/>
      <c r="K336" s="607"/>
      <c r="L336" s="607"/>
      <c r="M336" s="607"/>
      <c r="N336" s="607"/>
      <c r="O336" s="607"/>
      <c r="P336" s="607"/>
      <c r="Q336" s="607"/>
      <c r="R336" s="607"/>
      <c r="S336" s="607"/>
      <c r="T336" s="607"/>
      <c r="U336" s="607"/>
      <c r="V336" s="607"/>
      <c r="W336" s="607"/>
      <c r="X336" s="607"/>
      <c r="Y336" s="607"/>
      <c r="Z336" s="607"/>
      <c r="AA336" s="607"/>
      <c r="AB336" s="607"/>
      <c r="AC336" s="607"/>
      <c r="AD336" s="607"/>
    </row>
    <row r="337">
      <c r="A337" s="607"/>
      <c r="B337" s="607"/>
      <c r="C337" s="607"/>
      <c r="D337" s="607"/>
      <c r="E337" s="607"/>
      <c r="F337" s="607"/>
      <c r="G337" s="607"/>
      <c r="H337" s="607"/>
      <c r="I337" s="607"/>
      <c r="J337" s="607"/>
      <c r="K337" s="607"/>
      <c r="L337" s="607"/>
      <c r="M337" s="607"/>
      <c r="N337" s="607"/>
      <c r="O337" s="607"/>
      <c r="P337" s="607"/>
      <c r="Q337" s="607"/>
      <c r="R337" s="607"/>
      <c r="S337" s="607"/>
      <c r="T337" s="607"/>
      <c r="U337" s="607"/>
      <c r="V337" s="607"/>
      <c r="W337" s="607"/>
      <c r="X337" s="607"/>
      <c r="Y337" s="607"/>
      <c r="Z337" s="607"/>
      <c r="AA337" s="607"/>
      <c r="AB337" s="607"/>
      <c r="AC337" s="607"/>
      <c r="AD337" s="607"/>
    </row>
    <row r="338">
      <c r="A338" s="607"/>
      <c r="B338" s="607"/>
      <c r="C338" s="607"/>
      <c r="D338" s="607"/>
      <c r="E338" s="607"/>
      <c r="F338" s="607"/>
      <c r="G338" s="607"/>
      <c r="H338" s="607"/>
      <c r="I338" s="607"/>
      <c r="J338" s="607"/>
      <c r="K338" s="607"/>
      <c r="L338" s="607"/>
      <c r="M338" s="607"/>
      <c r="N338" s="607"/>
      <c r="O338" s="607"/>
      <c r="P338" s="607"/>
      <c r="Q338" s="607"/>
      <c r="R338" s="607"/>
      <c r="S338" s="607"/>
      <c r="T338" s="607"/>
      <c r="U338" s="607"/>
      <c r="V338" s="607"/>
      <c r="W338" s="607"/>
      <c r="X338" s="607"/>
      <c r="Y338" s="607"/>
      <c r="Z338" s="607"/>
      <c r="AA338" s="607"/>
      <c r="AB338" s="607"/>
      <c r="AC338" s="607"/>
      <c r="AD338" s="607"/>
    </row>
    <row r="339">
      <c r="A339" s="607"/>
      <c r="B339" s="607"/>
      <c r="C339" s="607"/>
      <c r="D339" s="607"/>
      <c r="E339" s="607"/>
      <c r="F339" s="607"/>
      <c r="G339" s="607"/>
      <c r="H339" s="607"/>
      <c r="I339" s="607"/>
      <c r="J339" s="607"/>
      <c r="K339" s="607"/>
      <c r="L339" s="607"/>
      <c r="M339" s="607"/>
      <c r="N339" s="607"/>
      <c r="O339" s="607"/>
      <c r="P339" s="607"/>
      <c r="Q339" s="607"/>
      <c r="R339" s="607"/>
      <c r="S339" s="607"/>
      <c r="T339" s="607"/>
      <c r="U339" s="607"/>
      <c r="V339" s="607"/>
      <c r="W339" s="607"/>
      <c r="X339" s="607"/>
      <c r="Y339" s="607"/>
      <c r="Z339" s="607"/>
      <c r="AA339" s="607"/>
      <c r="AB339" s="607"/>
      <c r="AC339" s="607"/>
      <c r="AD339" s="607"/>
    </row>
    <row r="340">
      <c r="A340" s="607"/>
      <c r="B340" s="607"/>
      <c r="C340" s="607"/>
      <c r="D340" s="607"/>
      <c r="E340" s="607"/>
      <c r="F340" s="607"/>
      <c r="G340" s="607"/>
      <c r="H340" s="607"/>
      <c r="I340" s="607"/>
      <c r="J340" s="607"/>
      <c r="K340" s="607"/>
      <c r="L340" s="607"/>
      <c r="M340" s="607"/>
      <c r="N340" s="607"/>
      <c r="O340" s="607"/>
      <c r="P340" s="607"/>
      <c r="Q340" s="607"/>
      <c r="R340" s="607"/>
      <c r="S340" s="607"/>
      <c r="T340" s="607"/>
      <c r="U340" s="607"/>
      <c r="V340" s="607"/>
      <c r="W340" s="607"/>
      <c r="X340" s="607"/>
      <c r="Y340" s="607"/>
      <c r="Z340" s="607"/>
      <c r="AA340" s="607"/>
      <c r="AB340" s="607"/>
      <c r="AC340" s="607"/>
      <c r="AD340" s="607"/>
    </row>
    <row r="341">
      <c r="A341" s="607"/>
      <c r="B341" s="607"/>
      <c r="C341" s="607"/>
      <c r="D341" s="607"/>
      <c r="E341" s="607"/>
      <c r="F341" s="607"/>
      <c r="G341" s="607"/>
      <c r="H341" s="607"/>
      <c r="I341" s="607"/>
      <c r="J341" s="607"/>
      <c r="K341" s="607"/>
      <c r="L341" s="607"/>
      <c r="M341" s="607"/>
      <c r="N341" s="607"/>
      <c r="O341" s="607"/>
      <c r="P341" s="607"/>
      <c r="Q341" s="607"/>
      <c r="R341" s="607"/>
      <c r="S341" s="607"/>
      <c r="T341" s="607"/>
      <c r="U341" s="607"/>
      <c r="V341" s="607"/>
      <c r="W341" s="607"/>
      <c r="X341" s="607"/>
      <c r="Y341" s="607"/>
      <c r="Z341" s="607"/>
      <c r="AA341" s="607"/>
      <c r="AB341" s="607"/>
      <c r="AC341" s="607"/>
      <c r="AD341" s="607"/>
    </row>
    <row r="342">
      <c r="A342" s="607"/>
      <c r="B342" s="607"/>
      <c r="C342" s="607"/>
      <c r="D342" s="607"/>
      <c r="E342" s="607"/>
      <c r="F342" s="607"/>
      <c r="G342" s="607"/>
      <c r="H342" s="607"/>
      <c r="I342" s="607"/>
      <c r="J342" s="607"/>
      <c r="K342" s="607"/>
      <c r="L342" s="607"/>
      <c r="M342" s="607"/>
      <c r="N342" s="607"/>
      <c r="O342" s="607"/>
      <c r="P342" s="607"/>
      <c r="Q342" s="607"/>
      <c r="R342" s="607"/>
      <c r="S342" s="607"/>
      <c r="T342" s="607"/>
      <c r="U342" s="607"/>
      <c r="V342" s="607"/>
      <c r="W342" s="607"/>
      <c r="X342" s="607"/>
      <c r="Y342" s="607"/>
      <c r="Z342" s="607"/>
      <c r="AA342" s="607"/>
      <c r="AB342" s="607"/>
      <c r="AC342" s="607"/>
      <c r="AD342" s="607"/>
    </row>
    <row r="343">
      <c r="A343" s="607"/>
      <c r="B343" s="607"/>
      <c r="C343" s="607"/>
      <c r="D343" s="607"/>
      <c r="E343" s="607"/>
      <c r="F343" s="607"/>
      <c r="G343" s="607"/>
      <c r="H343" s="607"/>
      <c r="I343" s="607"/>
      <c r="J343" s="607"/>
      <c r="K343" s="607"/>
      <c r="L343" s="607"/>
      <c r="M343" s="607"/>
      <c r="N343" s="607"/>
      <c r="O343" s="607"/>
      <c r="P343" s="607"/>
      <c r="Q343" s="607"/>
      <c r="R343" s="607"/>
      <c r="S343" s="607"/>
      <c r="T343" s="607"/>
      <c r="U343" s="607"/>
      <c r="V343" s="607"/>
      <c r="W343" s="607"/>
      <c r="X343" s="607"/>
      <c r="Y343" s="607"/>
      <c r="Z343" s="607"/>
      <c r="AA343" s="607"/>
      <c r="AB343" s="607"/>
      <c r="AC343" s="607"/>
      <c r="AD343" s="607"/>
    </row>
    <row r="344">
      <c r="A344" s="607"/>
      <c r="B344" s="607"/>
      <c r="C344" s="607"/>
      <c r="D344" s="607"/>
      <c r="E344" s="607"/>
      <c r="F344" s="607"/>
      <c r="G344" s="607"/>
      <c r="H344" s="607"/>
      <c r="I344" s="607"/>
      <c r="J344" s="607"/>
      <c r="K344" s="607"/>
      <c r="L344" s="607"/>
      <c r="M344" s="607"/>
      <c r="N344" s="607"/>
      <c r="O344" s="607"/>
      <c r="P344" s="607"/>
      <c r="Q344" s="607"/>
      <c r="R344" s="607"/>
      <c r="S344" s="607"/>
      <c r="T344" s="607"/>
      <c r="U344" s="607"/>
      <c r="V344" s="607"/>
      <c r="W344" s="607"/>
      <c r="X344" s="607"/>
      <c r="Y344" s="607"/>
      <c r="Z344" s="607"/>
      <c r="AA344" s="607"/>
      <c r="AB344" s="607"/>
      <c r="AC344" s="607"/>
      <c r="AD344" s="607"/>
    </row>
    <row r="345">
      <c r="A345" s="607"/>
      <c r="B345" s="607"/>
      <c r="C345" s="607"/>
      <c r="D345" s="607"/>
      <c r="E345" s="607"/>
      <c r="F345" s="607"/>
      <c r="G345" s="607"/>
      <c r="H345" s="607"/>
      <c r="I345" s="607"/>
      <c r="J345" s="607"/>
      <c r="K345" s="607"/>
      <c r="L345" s="607"/>
      <c r="M345" s="607"/>
      <c r="N345" s="607"/>
      <c r="O345" s="607"/>
      <c r="P345" s="607"/>
      <c r="Q345" s="607"/>
      <c r="R345" s="607"/>
      <c r="S345" s="607"/>
      <c r="T345" s="607"/>
      <c r="U345" s="607"/>
      <c r="V345" s="607"/>
      <c r="W345" s="607"/>
      <c r="X345" s="607"/>
      <c r="Y345" s="607"/>
      <c r="Z345" s="607"/>
      <c r="AA345" s="607"/>
      <c r="AB345" s="607"/>
      <c r="AC345" s="607"/>
      <c r="AD345" s="607"/>
    </row>
    <row r="346">
      <c r="A346" s="607"/>
      <c r="B346" s="607"/>
      <c r="C346" s="607"/>
      <c r="D346" s="607"/>
      <c r="E346" s="607"/>
      <c r="F346" s="607"/>
      <c r="G346" s="607"/>
      <c r="H346" s="607"/>
      <c r="I346" s="607"/>
      <c r="J346" s="607"/>
      <c r="K346" s="607"/>
      <c r="L346" s="607"/>
      <c r="M346" s="607"/>
      <c r="N346" s="607"/>
      <c r="O346" s="607"/>
      <c r="P346" s="607"/>
      <c r="Q346" s="607"/>
      <c r="R346" s="607"/>
      <c r="S346" s="607"/>
      <c r="T346" s="607"/>
      <c r="U346" s="607"/>
      <c r="V346" s="607"/>
      <c r="W346" s="607"/>
      <c r="X346" s="607"/>
      <c r="Y346" s="607"/>
      <c r="Z346" s="607"/>
      <c r="AA346" s="607"/>
      <c r="AB346" s="607"/>
      <c r="AC346" s="607"/>
      <c r="AD346" s="607"/>
    </row>
    <row r="347">
      <c r="A347" s="607"/>
      <c r="B347" s="607"/>
      <c r="C347" s="607"/>
      <c r="D347" s="607"/>
      <c r="E347" s="607"/>
      <c r="F347" s="607"/>
      <c r="G347" s="607"/>
      <c r="H347" s="607"/>
      <c r="I347" s="607"/>
      <c r="J347" s="607"/>
      <c r="K347" s="607"/>
      <c r="L347" s="607"/>
      <c r="M347" s="607"/>
      <c r="N347" s="607"/>
      <c r="O347" s="607"/>
      <c r="P347" s="607"/>
      <c r="Q347" s="607"/>
      <c r="R347" s="607"/>
      <c r="S347" s="607"/>
      <c r="T347" s="607"/>
      <c r="U347" s="607"/>
      <c r="V347" s="607"/>
      <c r="W347" s="607"/>
      <c r="X347" s="607"/>
      <c r="Y347" s="607"/>
      <c r="Z347" s="607"/>
      <c r="AA347" s="607"/>
      <c r="AB347" s="607"/>
      <c r="AC347" s="607"/>
      <c r="AD347" s="607"/>
    </row>
    <row r="348">
      <c r="A348" s="607"/>
      <c r="B348" s="607"/>
      <c r="C348" s="607"/>
      <c r="D348" s="607"/>
      <c r="E348" s="607"/>
      <c r="F348" s="607"/>
      <c r="G348" s="607"/>
      <c r="H348" s="607"/>
      <c r="I348" s="607"/>
      <c r="J348" s="607"/>
      <c r="K348" s="607"/>
      <c r="L348" s="607"/>
      <c r="M348" s="607"/>
      <c r="N348" s="607"/>
      <c r="O348" s="607"/>
      <c r="P348" s="607"/>
      <c r="Q348" s="607"/>
      <c r="R348" s="607"/>
      <c r="S348" s="607"/>
      <c r="T348" s="607"/>
      <c r="U348" s="607"/>
      <c r="V348" s="607"/>
      <c r="W348" s="607"/>
      <c r="X348" s="607"/>
      <c r="Y348" s="607"/>
      <c r="Z348" s="607"/>
      <c r="AA348" s="607"/>
      <c r="AB348" s="607"/>
      <c r="AC348" s="607"/>
      <c r="AD348" s="607"/>
    </row>
    <row r="349">
      <c r="A349" s="607"/>
      <c r="B349" s="607"/>
      <c r="C349" s="607"/>
      <c r="D349" s="607"/>
      <c r="E349" s="607"/>
      <c r="F349" s="607"/>
      <c r="G349" s="607"/>
      <c r="H349" s="607"/>
      <c r="I349" s="607"/>
      <c r="J349" s="607"/>
      <c r="K349" s="607"/>
      <c r="L349" s="607"/>
      <c r="M349" s="607"/>
      <c r="N349" s="607"/>
      <c r="O349" s="607"/>
      <c r="P349" s="607"/>
      <c r="Q349" s="607"/>
      <c r="R349" s="607"/>
      <c r="S349" s="607"/>
      <c r="T349" s="607"/>
      <c r="U349" s="607"/>
      <c r="V349" s="607"/>
      <c r="W349" s="607"/>
      <c r="X349" s="607"/>
      <c r="Y349" s="607"/>
      <c r="Z349" s="607"/>
      <c r="AA349" s="607"/>
      <c r="AB349" s="607"/>
      <c r="AC349" s="607"/>
      <c r="AD349" s="607"/>
    </row>
    <row r="350">
      <c r="A350" s="607"/>
      <c r="B350" s="607"/>
      <c r="C350" s="607"/>
      <c r="D350" s="607"/>
      <c r="E350" s="607"/>
      <c r="F350" s="607"/>
      <c r="G350" s="607"/>
      <c r="H350" s="607"/>
      <c r="I350" s="607"/>
      <c r="J350" s="607"/>
      <c r="K350" s="607"/>
      <c r="L350" s="607"/>
      <c r="M350" s="607"/>
      <c r="N350" s="607"/>
      <c r="O350" s="607"/>
      <c r="P350" s="607"/>
      <c r="Q350" s="607"/>
      <c r="R350" s="607"/>
      <c r="S350" s="607"/>
      <c r="T350" s="607"/>
      <c r="U350" s="607"/>
      <c r="V350" s="607"/>
      <c r="W350" s="607"/>
      <c r="X350" s="607"/>
      <c r="Y350" s="607"/>
      <c r="Z350" s="607"/>
      <c r="AA350" s="607"/>
      <c r="AB350" s="607"/>
      <c r="AC350" s="607"/>
      <c r="AD350" s="607"/>
    </row>
    <row r="351">
      <c r="A351" s="607"/>
      <c r="B351" s="607"/>
      <c r="C351" s="607"/>
      <c r="D351" s="607"/>
      <c r="E351" s="607"/>
      <c r="F351" s="607"/>
      <c r="G351" s="607"/>
      <c r="H351" s="607"/>
      <c r="I351" s="607"/>
      <c r="J351" s="607"/>
      <c r="K351" s="607"/>
      <c r="L351" s="607"/>
      <c r="M351" s="607"/>
      <c r="N351" s="607"/>
      <c r="O351" s="607"/>
      <c r="P351" s="607"/>
      <c r="Q351" s="607"/>
      <c r="R351" s="607"/>
      <c r="S351" s="607"/>
      <c r="T351" s="607"/>
      <c r="U351" s="607"/>
      <c r="V351" s="607"/>
      <c r="W351" s="607"/>
      <c r="X351" s="607"/>
      <c r="Y351" s="607"/>
      <c r="Z351" s="607"/>
      <c r="AA351" s="607"/>
      <c r="AB351" s="607"/>
      <c r="AC351" s="607"/>
      <c r="AD351" s="607"/>
    </row>
    <row r="352">
      <c r="A352" s="607"/>
      <c r="B352" s="607"/>
      <c r="C352" s="607"/>
      <c r="D352" s="607"/>
      <c r="E352" s="607"/>
      <c r="F352" s="607"/>
      <c r="G352" s="607"/>
      <c r="H352" s="607"/>
      <c r="I352" s="607"/>
      <c r="J352" s="607"/>
      <c r="K352" s="607"/>
      <c r="L352" s="607"/>
      <c r="M352" s="607"/>
      <c r="N352" s="607"/>
      <c r="O352" s="607"/>
      <c r="P352" s="607"/>
      <c r="Q352" s="607"/>
      <c r="R352" s="607"/>
      <c r="S352" s="607"/>
      <c r="T352" s="607"/>
      <c r="U352" s="607"/>
      <c r="V352" s="607"/>
      <c r="W352" s="607"/>
      <c r="X352" s="607"/>
      <c r="Y352" s="607"/>
      <c r="Z352" s="607"/>
      <c r="AA352" s="607"/>
      <c r="AB352" s="607"/>
      <c r="AC352" s="607"/>
      <c r="AD352" s="607"/>
    </row>
    <row r="353">
      <c r="A353" s="607"/>
      <c r="B353" s="607"/>
      <c r="C353" s="607"/>
      <c r="D353" s="607"/>
      <c r="E353" s="607"/>
      <c r="F353" s="607"/>
      <c r="G353" s="607"/>
      <c r="H353" s="607"/>
      <c r="I353" s="607"/>
      <c r="J353" s="607"/>
      <c r="K353" s="607"/>
      <c r="L353" s="607"/>
      <c r="M353" s="607"/>
      <c r="N353" s="607"/>
      <c r="O353" s="607"/>
      <c r="P353" s="607"/>
      <c r="Q353" s="607"/>
      <c r="R353" s="607"/>
      <c r="S353" s="607"/>
      <c r="T353" s="607"/>
      <c r="U353" s="607"/>
      <c r="V353" s="607"/>
      <c r="W353" s="607"/>
      <c r="X353" s="607"/>
      <c r="Y353" s="607"/>
      <c r="Z353" s="607"/>
      <c r="AA353" s="607"/>
      <c r="AB353" s="607"/>
      <c r="AC353" s="607"/>
      <c r="AD353" s="607"/>
    </row>
    <row r="354">
      <c r="A354" s="607"/>
      <c r="B354" s="607"/>
      <c r="C354" s="607"/>
      <c r="D354" s="607"/>
      <c r="E354" s="607"/>
      <c r="F354" s="607"/>
      <c r="G354" s="607"/>
      <c r="H354" s="607"/>
      <c r="I354" s="607"/>
      <c r="J354" s="607"/>
      <c r="K354" s="607"/>
      <c r="L354" s="607"/>
      <c r="M354" s="607"/>
      <c r="N354" s="607"/>
      <c r="O354" s="607"/>
      <c r="P354" s="607"/>
      <c r="Q354" s="607"/>
      <c r="R354" s="607"/>
      <c r="S354" s="607"/>
      <c r="T354" s="607"/>
      <c r="U354" s="607"/>
      <c r="V354" s="607"/>
      <c r="W354" s="607"/>
      <c r="X354" s="607"/>
      <c r="Y354" s="607"/>
      <c r="Z354" s="607"/>
      <c r="AA354" s="607"/>
      <c r="AB354" s="607"/>
      <c r="AC354" s="607"/>
      <c r="AD354" s="607"/>
    </row>
    <row r="355">
      <c r="A355" s="607"/>
      <c r="B355" s="607"/>
      <c r="C355" s="607"/>
      <c r="D355" s="607"/>
      <c r="E355" s="607"/>
      <c r="F355" s="607"/>
      <c r="G355" s="607"/>
      <c r="H355" s="607"/>
      <c r="I355" s="607"/>
      <c r="J355" s="607"/>
      <c r="K355" s="607"/>
      <c r="L355" s="607"/>
      <c r="M355" s="607"/>
      <c r="N355" s="607"/>
      <c r="O355" s="607"/>
      <c r="P355" s="607"/>
      <c r="Q355" s="607"/>
      <c r="R355" s="607"/>
      <c r="S355" s="607"/>
      <c r="T355" s="607"/>
      <c r="U355" s="607"/>
      <c r="V355" s="607"/>
      <c r="W355" s="607"/>
      <c r="X355" s="607"/>
      <c r="Y355" s="607"/>
      <c r="Z355" s="607"/>
      <c r="AA355" s="607"/>
      <c r="AB355" s="607"/>
      <c r="AC355" s="607"/>
      <c r="AD355" s="607"/>
    </row>
    <row r="356">
      <c r="A356" s="607"/>
      <c r="B356" s="607"/>
      <c r="C356" s="607"/>
      <c r="D356" s="607"/>
      <c r="E356" s="607"/>
      <c r="F356" s="607"/>
      <c r="G356" s="607"/>
      <c r="H356" s="607"/>
      <c r="I356" s="607"/>
      <c r="J356" s="607"/>
      <c r="K356" s="607"/>
      <c r="L356" s="607"/>
      <c r="M356" s="607"/>
      <c r="N356" s="607"/>
      <c r="O356" s="607"/>
      <c r="P356" s="607"/>
      <c r="Q356" s="607"/>
      <c r="R356" s="607"/>
      <c r="S356" s="607"/>
      <c r="T356" s="607"/>
      <c r="U356" s="607"/>
      <c r="V356" s="607"/>
      <c r="W356" s="607"/>
      <c r="X356" s="607"/>
      <c r="Y356" s="607"/>
      <c r="Z356" s="607"/>
      <c r="AA356" s="607"/>
      <c r="AB356" s="607"/>
      <c r="AC356" s="607"/>
      <c r="AD356" s="607"/>
    </row>
    <row r="357">
      <c r="A357" s="607"/>
      <c r="B357" s="607"/>
      <c r="C357" s="607"/>
      <c r="D357" s="607"/>
      <c r="E357" s="607"/>
      <c r="F357" s="607"/>
      <c r="G357" s="607"/>
      <c r="H357" s="607"/>
      <c r="I357" s="607"/>
      <c r="J357" s="607"/>
      <c r="K357" s="607"/>
      <c r="L357" s="607"/>
      <c r="M357" s="607"/>
      <c r="N357" s="607"/>
      <c r="O357" s="607"/>
      <c r="P357" s="607"/>
      <c r="Q357" s="607"/>
      <c r="R357" s="607"/>
      <c r="S357" s="607"/>
      <c r="T357" s="607"/>
      <c r="U357" s="607"/>
      <c r="V357" s="607"/>
      <c r="W357" s="607"/>
      <c r="X357" s="607"/>
      <c r="Y357" s="607"/>
      <c r="Z357" s="607"/>
      <c r="AA357" s="607"/>
      <c r="AB357" s="607"/>
      <c r="AC357" s="607"/>
      <c r="AD357" s="607"/>
    </row>
    <row r="358">
      <c r="A358" s="607"/>
      <c r="B358" s="607"/>
      <c r="C358" s="607"/>
      <c r="D358" s="607"/>
      <c r="E358" s="607"/>
      <c r="F358" s="607"/>
      <c r="G358" s="607"/>
      <c r="H358" s="607"/>
      <c r="I358" s="607"/>
      <c r="J358" s="607"/>
      <c r="K358" s="607"/>
      <c r="L358" s="607"/>
      <c r="M358" s="607"/>
      <c r="N358" s="607"/>
      <c r="O358" s="607"/>
      <c r="P358" s="607"/>
      <c r="Q358" s="607"/>
      <c r="R358" s="607"/>
      <c r="S358" s="607"/>
      <c r="T358" s="607"/>
      <c r="U358" s="607"/>
      <c r="V358" s="607"/>
      <c r="W358" s="607"/>
      <c r="X358" s="607"/>
      <c r="Y358" s="607"/>
      <c r="Z358" s="607"/>
      <c r="AA358" s="607"/>
      <c r="AB358" s="607"/>
      <c r="AC358" s="607"/>
      <c r="AD358" s="607"/>
    </row>
    <row r="359">
      <c r="A359" s="607"/>
      <c r="B359" s="607"/>
      <c r="C359" s="607"/>
      <c r="D359" s="607"/>
      <c r="E359" s="607"/>
      <c r="F359" s="607"/>
      <c r="G359" s="607"/>
      <c r="H359" s="607"/>
      <c r="I359" s="607"/>
      <c r="J359" s="607"/>
      <c r="K359" s="607"/>
      <c r="L359" s="607"/>
      <c r="M359" s="607"/>
      <c r="N359" s="607"/>
      <c r="O359" s="607"/>
      <c r="P359" s="607"/>
      <c r="Q359" s="607"/>
      <c r="R359" s="607"/>
      <c r="S359" s="607"/>
      <c r="T359" s="607"/>
      <c r="U359" s="607"/>
      <c r="V359" s="607"/>
      <c r="W359" s="607"/>
      <c r="X359" s="607"/>
      <c r="Y359" s="607"/>
      <c r="Z359" s="607"/>
      <c r="AA359" s="607"/>
      <c r="AB359" s="607"/>
      <c r="AC359" s="607"/>
      <c r="AD359" s="607"/>
    </row>
    <row r="360">
      <c r="A360" s="607"/>
      <c r="B360" s="607"/>
      <c r="C360" s="607"/>
      <c r="D360" s="607"/>
      <c r="E360" s="607"/>
      <c r="F360" s="607"/>
      <c r="G360" s="607"/>
      <c r="H360" s="607"/>
      <c r="I360" s="607"/>
      <c r="J360" s="607"/>
      <c r="K360" s="607"/>
      <c r="L360" s="607"/>
      <c r="M360" s="607"/>
      <c r="N360" s="607"/>
      <c r="O360" s="607"/>
      <c r="P360" s="607"/>
      <c r="Q360" s="607"/>
      <c r="R360" s="607"/>
      <c r="S360" s="607"/>
      <c r="T360" s="607"/>
      <c r="U360" s="607"/>
      <c r="V360" s="607"/>
      <c r="W360" s="607"/>
      <c r="X360" s="607"/>
      <c r="Y360" s="607"/>
      <c r="Z360" s="607"/>
      <c r="AA360" s="607"/>
      <c r="AB360" s="607"/>
      <c r="AC360" s="607"/>
      <c r="AD360" s="607"/>
    </row>
    <row r="361">
      <c r="A361" s="607"/>
      <c r="B361" s="607"/>
      <c r="C361" s="607"/>
      <c r="D361" s="607"/>
      <c r="E361" s="607"/>
      <c r="F361" s="607"/>
      <c r="G361" s="607"/>
      <c r="H361" s="607"/>
      <c r="I361" s="607"/>
      <c r="J361" s="607"/>
      <c r="K361" s="607"/>
      <c r="L361" s="607"/>
      <c r="M361" s="607"/>
      <c r="N361" s="607"/>
      <c r="O361" s="607"/>
      <c r="P361" s="607"/>
      <c r="Q361" s="607"/>
      <c r="R361" s="607"/>
      <c r="S361" s="607"/>
      <c r="T361" s="607"/>
      <c r="U361" s="607"/>
      <c r="V361" s="607"/>
      <c r="W361" s="607"/>
      <c r="X361" s="607"/>
      <c r="Y361" s="607"/>
      <c r="Z361" s="607"/>
      <c r="AA361" s="607"/>
      <c r="AB361" s="607"/>
      <c r="AC361" s="607"/>
      <c r="AD361" s="607"/>
    </row>
    <row r="362">
      <c r="A362" s="607"/>
      <c r="B362" s="607"/>
      <c r="C362" s="607"/>
      <c r="D362" s="607"/>
      <c r="E362" s="607"/>
      <c r="F362" s="607"/>
      <c r="G362" s="607"/>
      <c r="H362" s="607"/>
      <c r="I362" s="607"/>
      <c r="J362" s="607"/>
      <c r="K362" s="607"/>
      <c r="L362" s="607"/>
      <c r="M362" s="607"/>
      <c r="N362" s="607"/>
      <c r="O362" s="607"/>
      <c r="P362" s="607"/>
      <c r="Q362" s="607"/>
      <c r="R362" s="607"/>
      <c r="S362" s="607"/>
      <c r="T362" s="607"/>
      <c r="U362" s="607"/>
      <c r="V362" s="607"/>
      <c r="W362" s="607"/>
      <c r="X362" s="607"/>
      <c r="Y362" s="607"/>
      <c r="Z362" s="607"/>
      <c r="AA362" s="607"/>
      <c r="AB362" s="607"/>
      <c r="AC362" s="607"/>
      <c r="AD362" s="607"/>
    </row>
    <row r="363">
      <c r="A363" s="607"/>
      <c r="B363" s="607"/>
      <c r="C363" s="607"/>
      <c r="D363" s="607"/>
      <c r="E363" s="607"/>
      <c r="F363" s="607"/>
      <c r="G363" s="607"/>
      <c r="H363" s="607"/>
      <c r="I363" s="607"/>
      <c r="J363" s="607"/>
      <c r="K363" s="607"/>
      <c r="L363" s="607"/>
      <c r="M363" s="607"/>
      <c r="N363" s="607"/>
      <c r="O363" s="607"/>
      <c r="P363" s="607"/>
      <c r="Q363" s="607"/>
      <c r="R363" s="607"/>
      <c r="S363" s="607"/>
      <c r="T363" s="607"/>
      <c r="U363" s="607"/>
      <c r="V363" s="607"/>
      <c r="W363" s="607"/>
      <c r="X363" s="607"/>
      <c r="Y363" s="607"/>
      <c r="Z363" s="607"/>
      <c r="AA363" s="607"/>
      <c r="AB363" s="607"/>
      <c r="AC363" s="607"/>
      <c r="AD363" s="607"/>
    </row>
    <row r="364">
      <c r="A364" s="607"/>
      <c r="B364" s="607"/>
      <c r="C364" s="607"/>
      <c r="D364" s="607"/>
      <c r="E364" s="607"/>
      <c r="F364" s="607"/>
      <c r="G364" s="607"/>
      <c r="H364" s="607"/>
      <c r="I364" s="607"/>
      <c r="J364" s="607"/>
      <c r="K364" s="607"/>
      <c r="L364" s="607"/>
      <c r="M364" s="607"/>
      <c r="N364" s="607"/>
      <c r="O364" s="607"/>
      <c r="P364" s="607"/>
      <c r="Q364" s="607"/>
      <c r="R364" s="607"/>
      <c r="S364" s="607"/>
      <c r="T364" s="607"/>
      <c r="U364" s="607"/>
      <c r="V364" s="607"/>
      <c r="W364" s="607"/>
      <c r="X364" s="607"/>
      <c r="Y364" s="607"/>
      <c r="Z364" s="607"/>
      <c r="AA364" s="607"/>
      <c r="AB364" s="607"/>
      <c r="AC364" s="607"/>
      <c r="AD364" s="607"/>
    </row>
    <row r="365">
      <c r="A365" s="607"/>
      <c r="B365" s="607"/>
      <c r="C365" s="607"/>
      <c r="D365" s="607"/>
      <c r="E365" s="607"/>
      <c r="F365" s="607"/>
      <c r="G365" s="607"/>
      <c r="H365" s="607"/>
      <c r="I365" s="607"/>
      <c r="J365" s="607"/>
      <c r="K365" s="607"/>
      <c r="L365" s="607"/>
      <c r="M365" s="607"/>
      <c r="N365" s="607"/>
      <c r="O365" s="607"/>
      <c r="P365" s="607"/>
      <c r="Q365" s="607"/>
      <c r="R365" s="607"/>
      <c r="S365" s="607"/>
      <c r="T365" s="607"/>
      <c r="U365" s="607"/>
      <c r="V365" s="607"/>
      <c r="W365" s="607"/>
      <c r="X365" s="607"/>
      <c r="Y365" s="607"/>
      <c r="Z365" s="607"/>
      <c r="AA365" s="607"/>
      <c r="AB365" s="607"/>
      <c r="AC365" s="607"/>
      <c r="AD365" s="607"/>
    </row>
    <row r="366">
      <c r="A366" s="607"/>
      <c r="B366" s="607"/>
      <c r="C366" s="607"/>
      <c r="D366" s="607"/>
      <c r="E366" s="607"/>
      <c r="F366" s="607"/>
      <c r="G366" s="607"/>
      <c r="H366" s="607"/>
      <c r="I366" s="607"/>
      <c r="J366" s="607"/>
      <c r="K366" s="607"/>
      <c r="L366" s="607"/>
      <c r="M366" s="607"/>
      <c r="N366" s="607"/>
      <c r="O366" s="607"/>
      <c r="P366" s="607"/>
      <c r="Q366" s="607"/>
      <c r="R366" s="607"/>
      <c r="S366" s="607"/>
      <c r="T366" s="607"/>
      <c r="U366" s="607"/>
      <c r="V366" s="607"/>
      <c r="W366" s="607"/>
      <c r="X366" s="607"/>
      <c r="Y366" s="607"/>
      <c r="Z366" s="607"/>
      <c r="AA366" s="607"/>
      <c r="AB366" s="607"/>
      <c r="AC366" s="607"/>
      <c r="AD366" s="607"/>
    </row>
    <row r="367">
      <c r="A367" s="607"/>
      <c r="B367" s="607"/>
      <c r="C367" s="607"/>
      <c r="D367" s="607"/>
      <c r="E367" s="607"/>
      <c r="F367" s="607"/>
      <c r="G367" s="607"/>
      <c r="H367" s="607"/>
      <c r="I367" s="607"/>
      <c r="J367" s="607"/>
      <c r="K367" s="607"/>
      <c r="L367" s="607"/>
      <c r="M367" s="607"/>
      <c r="N367" s="607"/>
      <c r="O367" s="607"/>
      <c r="P367" s="607"/>
      <c r="Q367" s="607"/>
      <c r="R367" s="607"/>
      <c r="S367" s="607"/>
      <c r="T367" s="607"/>
      <c r="U367" s="607"/>
      <c r="V367" s="607"/>
      <c r="W367" s="607"/>
      <c r="X367" s="607"/>
      <c r="Y367" s="607"/>
      <c r="Z367" s="607"/>
      <c r="AA367" s="607"/>
      <c r="AB367" s="607"/>
      <c r="AC367" s="607"/>
      <c r="AD367" s="607"/>
    </row>
    <row r="368">
      <c r="A368" s="607"/>
      <c r="B368" s="607"/>
      <c r="C368" s="607"/>
      <c r="D368" s="607"/>
      <c r="E368" s="607"/>
      <c r="F368" s="607"/>
      <c r="G368" s="607"/>
      <c r="H368" s="607"/>
      <c r="I368" s="607"/>
      <c r="J368" s="607"/>
      <c r="K368" s="607"/>
      <c r="L368" s="607"/>
      <c r="M368" s="607"/>
      <c r="N368" s="607"/>
      <c r="O368" s="607"/>
      <c r="P368" s="607"/>
      <c r="Q368" s="607"/>
      <c r="R368" s="607"/>
      <c r="S368" s="607"/>
      <c r="T368" s="607"/>
      <c r="U368" s="607"/>
      <c r="V368" s="607"/>
      <c r="W368" s="607"/>
      <c r="X368" s="607"/>
      <c r="Y368" s="607"/>
      <c r="Z368" s="607"/>
      <c r="AA368" s="607"/>
      <c r="AB368" s="607"/>
      <c r="AC368" s="607"/>
      <c r="AD368" s="607"/>
    </row>
    <row r="369">
      <c r="A369" s="607"/>
      <c r="B369" s="607"/>
      <c r="C369" s="607"/>
      <c r="D369" s="607"/>
      <c r="E369" s="607"/>
      <c r="F369" s="607"/>
      <c r="G369" s="607"/>
      <c r="H369" s="607"/>
      <c r="I369" s="607"/>
      <c r="J369" s="607"/>
      <c r="K369" s="607"/>
      <c r="L369" s="607"/>
      <c r="M369" s="607"/>
      <c r="N369" s="607"/>
      <c r="O369" s="607"/>
      <c r="P369" s="607"/>
      <c r="Q369" s="607"/>
      <c r="R369" s="607"/>
      <c r="S369" s="607"/>
      <c r="T369" s="607"/>
      <c r="U369" s="607"/>
      <c r="V369" s="607"/>
      <c r="W369" s="607"/>
      <c r="X369" s="607"/>
      <c r="Y369" s="607"/>
      <c r="Z369" s="607"/>
      <c r="AA369" s="607"/>
      <c r="AB369" s="607"/>
      <c r="AC369" s="607"/>
      <c r="AD369" s="607"/>
    </row>
    <row r="370">
      <c r="A370" s="607"/>
      <c r="B370" s="607"/>
      <c r="C370" s="607"/>
      <c r="D370" s="607"/>
      <c r="E370" s="607"/>
      <c r="F370" s="607"/>
      <c r="G370" s="607"/>
      <c r="H370" s="607"/>
      <c r="I370" s="607"/>
      <c r="J370" s="607"/>
      <c r="K370" s="607"/>
      <c r="L370" s="607"/>
      <c r="M370" s="607"/>
      <c r="N370" s="607"/>
      <c r="O370" s="607"/>
      <c r="P370" s="607"/>
      <c r="Q370" s="607"/>
      <c r="R370" s="607"/>
      <c r="S370" s="607"/>
      <c r="T370" s="607"/>
      <c r="U370" s="607"/>
      <c r="V370" s="607"/>
      <c r="W370" s="607"/>
      <c r="X370" s="607"/>
      <c r="Y370" s="607"/>
      <c r="Z370" s="607"/>
      <c r="AA370" s="607"/>
      <c r="AB370" s="607"/>
      <c r="AC370" s="607"/>
      <c r="AD370" s="607"/>
    </row>
    <row r="371">
      <c r="A371" s="607"/>
      <c r="B371" s="607"/>
      <c r="C371" s="607"/>
      <c r="D371" s="607"/>
      <c r="E371" s="607"/>
      <c r="F371" s="607"/>
      <c r="G371" s="607"/>
      <c r="H371" s="607"/>
      <c r="I371" s="607"/>
      <c r="J371" s="607"/>
      <c r="K371" s="607"/>
      <c r="L371" s="607"/>
      <c r="M371" s="607"/>
      <c r="N371" s="607"/>
      <c r="O371" s="607"/>
      <c r="P371" s="607"/>
      <c r="Q371" s="607"/>
      <c r="R371" s="607"/>
      <c r="S371" s="607"/>
      <c r="T371" s="607"/>
      <c r="U371" s="607"/>
      <c r="V371" s="607"/>
      <c r="W371" s="607"/>
      <c r="X371" s="607"/>
      <c r="Y371" s="607"/>
      <c r="Z371" s="607"/>
      <c r="AA371" s="607"/>
      <c r="AB371" s="607"/>
      <c r="AC371" s="607"/>
      <c r="AD371" s="607"/>
    </row>
    <row r="372">
      <c r="A372" s="607"/>
      <c r="B372" s="607"/>
      <c r="C372" s="607"/>
      <c r="D372" s="607"/>
      <c r="E372" s="607"/>
      <c r="F372" s="607"/>
      <c r="G372" s="607"/>
      <c r="H372" s="607"/>
      <c r="I372" s="607"/>
      <c r="J372" s="607"/>
      <c r="K372" s="607"/>
      <c r="L372" s="607"/>
      <c r="M372" s="607"/>
      <c r="N372" s="607"/>
      <c r="O372" s="607"/>
      <c r="P372" s="607"/>
      <c r="Q372" s="607"/>
      <c r="R372" s="607"/>
      <c r="S372" s="607"/>
      <c r="T372" s="607"/>
      <c r="U372" s="607"/>
      <c r="V372" s="607"/>
      <c r="W372" s="607"/>
      <c r="X372" s="607"/>
      <c r="Y372" s="607"/>
      <c r="Z372" s="607"/>
      <c r="AA372" s="607"/>
      <c r="AB372" s="607"/>
      <c r="AC372" s="607"/>
      <c r="AD372" s="607"/>
    </row>
    <row r="373">
      <c r="A373" s="607"/>
      <c r="B373" s="607"/>
      <c r="C373" s="607"/>
      <c r="D373" s="607"/>
      <c r="E373" s="607"/>
      <c r="F373" s="607"/>
      <c r="G373" s="607"/>
      <c r="H373" s="607"/>
      <c r="I373" s="607"/>
      <c r="J373" s="607"/>
      <c r="K373" s="607"/>
      <c r="L373" s="607"/>
      <c r="M373" s="607"/>
      <c r="N373" s="607"/>
      <c r="O373" s="607"/>
      <c r="P373" s="607"/>
      <c r="Q373" s="607"/>
      <c r="R373" s="607"/>
      <c r="S373" s="607"/>
      <c r="T373" s="607"/>
      <c r="U373" s="607"/>
      <c r="V373" s="607"/>
      <c r="W373" s="607"/>
      <c r="X373" s="607"/>
      <c r="Y373" s="607"/>
      <c r="Z373" s="607"/>
      <c r="AA373" s="607"/>
      <c r="AB373" s="607"/>
      <c r="AC373" s="607"/>
      <c r="AD373" s="607"/>
    </row>
    <row r="374">
      <c r="A374" s="607"/>
      <c r="B374" s="607"/>
      <c r="C374" s="607"/>
      <c r="D374" s="607"/>
      <c r="E374" s="607"/>
      <c r="F374" s="607"/>
      <c r="G374" s="607"/>
      <c r="H374" s="607"/>
      <c r="I374" s="607"/>
      <c r="J374" s="607"/>
      <c r="K374" s="607"/>
      <c r="L374" s="607"/>
      <c r="M374" s="607"/>
      <c r="N374" s="607"/>
      <c r="O374" s="607"/>
      <c r="P374" s="607"/>
      <c r="Q374" s="607"/>
      <c r="R374" s="607"/>
      <c r="S374" s="607"/>
      <c r="T374" s="607"/>
      <c r="U374" s="607"/>
      <c r="V374" s="607"/>
      <c r="W374" s="607"/>
      <c r="X374" s="607"/>
      <c r="Y374" s="607"/>
      <c r="Z374" s="607"/>
      <c r="AA374" s="607"/>
      <c r="AB374" s="607"/>
      <c r="AC374" s="607"/>
      <c r="AD374" s="607"/>
    </row>
    <row r="375">
      <c r="A375" s="607"/>
      <c r="B375" s="607"/>
      <c r="C375" s="607"/>
      <c r="D375" s="607"/>
      <c r="E375" s="607"/>
      <c r="F375" s="607"/>
      <c r="G375" s="607"/>
      <c r="H375" s="607"/>
      <c r="I375" s="607"/>
      <c r="J375" s="607"/>
      <c r="K375" s="607"/>
      <c r="L375" s="607"/>
      <c r="M375" s="607"/>
      <c r="N375" s="607"/>
      <c r="O375" s="607"/>
      <c r="P375" s="607"/>
      <c r="Q375" s="607"/>
      <c r="R375" s="607"/>
      <c r="S375" s="607"/>
      <c r="T375" s="607"/>
      <c r="U375" s="607"/>
      <c r="V375" s="607"/>
      <c r="W375" s="607"/>
      <c r="X375" s="607"/>
      <c r="Y375" s="607"/>
      <c r="Z375" s="607"/>
      <c r="AA375" s="607"/>
      <c r="AB375" s="607"/>
      <c r="AC375" s="607"/>
      <c r="AD375" s="607"/>
    </row>
    <row r="376">
      <c r="A376" s="607"/>
      <c r="B376" s="607"/>
      <c r="C376" s="607"/>
      <c r="D376" s="607"/>
      <c r="E376" s="607"/>
      <c r="F376" s="607"/>
      <c r="G376" s="607"/>
      <c r="H376" s="607"/>
      <c r="I376" s="607"/>
      <c r="J376" s="607"/>
      <c r="K376" s="607"/>
      <c r="L376" s="607"/>
      <c r="M376" s="607"/>
      <c r="N376" s="607"/>
      <c r="O376" s="607"/>
      <c r="P376" s="607"/>
      <c r="Q376" s="607"/>
      <c r="R376" s="607"/>
      <c r="S376" s="607"/>
      <c r="T376" s="607"/>
      <c r="U376" s="607"/>
      <c r="V376" s="607"/>
      <c r="W376" s="607"/>
      <c r="X376" s="607"/>
      <c r="Y376" s="607"/>
      <c r="Z376" s="607"/>
      <c r="AA376" s="607"/>
      <c r="AB376" s="607"/>
      <c r="AC376" s="607"/>
      <c r="AD376" s="607"/>
    </row>
    <row r="377">
      <c r="A377" s="607"/>
      <c r="B377" s="607"/>
      <c r="C377" s="607"/>
      <c r="D377" s="607"/>
      <c r="E377" s="607"/>
      <c r="F377" s="607"/>
      <c r="G377" s="607"/>
      <c r="H377" s="607"/>
      <c r="I377" s="607"/>
      <c r="J377" s="607"/>
      <c r="K377" s="607"/>
      <c r="L377" s="607"/>
      <c r="M377" s="607"/>
      <c r="N377" s="607"/>
      <c r="O377" s="607"/>
      <c r="P377" s="607"/>
      <c r="Q377" s="607"/>
      <c r="R377" s="607"/>
      <c r="S377" s="607"/>
      <c r="T377" s="607"/>
      <c r="U377" s="607"/>
      <c r="V377" s="607"/>
      <c r="W377" s="607"/>
      <c r="X377" s="607"/>
      <c r="Y377" s="607"/>
      <c r="Z377" s="607"/>
      <c r="AA377" s="607"/>
      <c r="AB377" s="607"/>
      <c r="AC377" s="607"/>
      <c r="AD377" s="607"/>
    </row>
    <row r="378">
      <c r="A378" s="607"/>
      <c r="B378" s="607"/>
      <c r="C378" s="607"/>
      <c r="D378" s="607"/>
      <c r="E378" s="607"/>
      <c r="F378" s="607"/>
      <c r="G378" s="607"/>
      <c r="H378" s="607"/>
      <c r="I378" s="607"/>
      <c r="J378" s="607"/>
      <c r="K378" s="607"/>
      <c r="L378" s="607"/>
      <c r="M378" s="607"/>
      <c r="N378" s="607"/>
      <c r="O378" s="607"/>
      <c r="P378" s="607"/>
      <c r="Q378" s="607"/>
      <c r="R378" s="607"/>
      <c r="S378" s="607"/>
      <c r="T378" s="607"/>
      <c r="U378" s="607"/>
      <c r="V378" s="607"/>
      <c r="W378" s="607"/>
      <c r="X378" s="607"/>
      <c r="Y378" s="607"/>
      <c r="Z378" s="607"/>
      <c r="AA378" s="607"/>
      <c r="AB378" s="607"/>
      <c r="AC378" s="607"/>
      <c r="AD378" s="607"/>
    </row>
    <row r="379">
      <c r="A379" s="607"/>
      <c r="B379" s="607"/>
      <c r="C379" s="607"/>
      <c r="D379" s="607"/>
      <c r="E379" s="607"/>
      <c r="F379" s="607"/>
      <c r="G379" s="607"/>
      <c r="H379" s="607"/>
      <c r="I379" s="607"/>
      <c r="J379" s="607"/>
      <c r="K379" s="607"/>
      <c r="L379" s="607"/>
      <c r="M379" s="607"/>
      <c r="N379" s="607"/>
      <c r="O379" s="607"/>
      <c r="P379" s="607"/>
      <c r="Q379" s="607"/>
      <c r="R379" s="607"/>
      <c r="S379" s="607"/>
      <c r="T379" s="607"/>
      <c r="U379" s="607"/>
      <c r="V379" s="607"/>
      <c r="W379" s="607"/>
      <c r="X379" s="607"/>
      <c r="Y379" s="607"/>
      <c r="Z379" s="607"/>
      <c r="AA379" s="607"/>
      <c r="AB379" s="607"/>
      <c r="AC379" s="607"/>
      <c r="AD379" s="607"/>
    </row>
    <row r="380">
      <c r="A380" s="607"/>
      <c r="B380" s="607"/>
      <c r="C380" s="607"/>
      <c r="D380" s="607"/>
      <c r="E380" s="607"/>
      <c r="F380" s="607"/>
      <c r="G380" s="607"/>
      <c r="H380" s="607"/>
      <c r="I380" s="607"/>
      <c r="J380" s="607"/>
      <c r="K380" s="607"/>
      <c r="L380" s="607"/>
      <c r="M380" s="607"/>
      <c r="N380" s="607"/>
      <c r="O380" s="607"/>
      <c r="P380" s="607"/>
      <c r="Q380" s="607"/>
      <c r="R380" s="607"/>
      <c r="S380" s="607"/>
      <c r="T380" s="607"/>
      <c r="U380" s="607"/>
      <c r="V380" s="607"/>
      <c r="W380" s="607"/>
      <c r="X380" s="607"/>
      <c r="Y380" s="607"/>
      <c r="Z380" s="607"/>
      <c r="AA380" s="607"/>
      <c r="AB380" s="607"/>
      <c r="AC380" s="607"/>
      <c r="AD380" s="607"/>
    </row>
    <row r="381">
      <c r="A381" s="607"/>
      <c r="B381" s="607"/>
      <c r="C381" s="607"/>
      <c r="D381" s="607"/>
      <c r="E381" s="607"/>
      <c r="F381" s="607"/>
      <c r="G381" s="607"/>
      <c r="H381" s="607"/>
      <c r="I381" s="607"/>
      <c r="J381" s="607"/>
      <c r="K381" s="607"/>
      <c r="L381" s="607"/>
      <c r="M381" s="607"/>
      <c r="N381" s="607"/>
      <c r="O381" s="607"/>
      <c r="P381" s="607"/>
      <c r="Q381" s="607"/>
      <c r="R381" s="607"/>
      <c r="S381" s="607"/>
      <c r="T381" s="607"/>
      <c r="U381" s="607"/>
      <c r="V381" s="607"/>
      <c r="W381" s="607"/>
      <c r="X381" s="607"/>
      <c r="Y381" s="607"/>
      <c r="Z381" s="607"/>
      <c r="AA381" s="607"/>
      <c r="AB381" s="607"/>
      <c r="AC381" s="607"/>
      <c r="AD381" s="607"/>
    </row>
    <row r="382">
      <c r="A382" s="607"/>
      <c r="B382" s="607"/>
      <c r="C382" s="607"/>
      <c r="D382" s="607"/>
      <c r="E382" s="607"/>
      <c r="F382" s="607"/>
      <c r="G382" s="607"/>
      <c r="H382" s="607"/>
      <c r="I382" s="607"/>
      <c r="J382" s="607"/>
      <c r="K382" s="607"/>
      <c r="L382" s="607"/>
      <c r="M382" s="607"/>
      <c r="N382" s="607"/>
      <c r="O382" s="607"/>
      <c r="P382" s="607"/>
      <c r="Q382" s="607"/>
      <c r="R382" s="607"/>
      <c r="S382" s="607"/>
      <c r="T382" s="607"/>
      <c r="U382" s="607"/>
      <c r="V382" s="607"/>
      <c r="W382" s="607"/>
      <c r="X382" s="607"/>
      <c r="Y382" s="607"/>
      <c r="Z382" s="607"/>
      <c r="AA382" s="607"/>
      <c r="AB382" s="607"/>
      <c r="AC382" s="607"/>
      <c r="AD382" s="607"/>
    </row>
    <row r="383">
      <c r="A383" s="607"/>
      <c r="B383" s="607"/>
      <c r="C383" s="607"/>
      <c r="D383" s="607"/>
      <c r="E383" s="607"/>
      <c r="F383" s="607"/>
      <c r="G383" s="607"/>
      <c r="H383" s="607"/>
      <c r="I383" s="607"/>
      <c r="J383" s="607"/>
      <c r="K383" s="607"/>
      <c r="L383" s="607"/>
      <c r="M383" s="607"/>
      <c r="N383" s="607"/>
      <c r="O383" s="607"/>
      <c r="P383" s="607"/>
      <c r="Q383" s="607"/>
      <c r="R383" s="607"/>
      <c r="S383" s="607"/>
      <c r="T383" s="607"/>
      <c r="U383" s="607"/>
      <c r="V383" s="607"/>
      <c r="W383" s="607"/>
      <c r="X383" s="607"/>
      <c r="Y383" s="607"/>
      <c r="Z383" s="607"/>
      <c r="AA383" s="607"/>
      <c r="AB383" s="607"/>
      <c r="AC383" s="607"/>
      <c r="AD383" s="607"/>
    </row>
    <row r="384">
      <c r="A384" s="607"/>
      <c r="B384" s="607"/>
      <c r="C384" s="607"/>
      <c r="D384" s="607"/>
      <c r="E384" s="607"/>
      <c r="F384" s="607"/>
      <c r="G384" s="607"/>
      <c r="H384" s="607"/>
      <c r="I384" s="607"/>
      <c r="J384" s="607"/>
      <c r="K384" s="607"/>
      <c r="L384" s="607"/>
      <c r="M384" s="607"/>
      <c r="N384" s="607"/>
      <c r="O384" s="607"/>
      <c r="P384" s="607"/>
      <c r="Q384" s="607"/>
      <c r="R384" s="607"/>
      <c r="S384" s="607"/>
      <c r="T384" s="607"/>
      <c r="U384" s="607"/>
      <c r="V384" s="607"/>
      <c r="W384" s="607"/>
      <c r="X384" s="607"/>
      <c r="Y384" s="607"/>
      <c r="Z384" s="607"/>
      <c r="AA384" s="607"/>
      <c r="AB384" s="607"/>
      <c r="AC384" s="607"/>
      <c r="AD384" s="607"/>
    </row>
    <row r="385">
      <c r="A385" s="607"/>
      <c r="B385" s="607"/>
      <c r="C385" s="607"/>
      <c r="D385" s="607"/>
      <c r="E385" s="607"/>
      <c r="F385" s="607"/>
      <c r="G385" s="607"/>
      <c r="H385" s="607"/>
      <c r="I385" s="607"/>
      <c r="J385" s="607"/>
      <c r="K385" s="607"/>
      <c r="L385" s="607"/>
      <c r="M385" s="607"/>
      <c r="N385" s="607"/>
      <c r="O385" s="607"/>
      <c r="P385" s="607"/>
      <c r="Q385" s="607"/>
      <c r="R385" s="607"/>
      <c r="S385" s="607"/>
      <c r="T385" s="607"/>
      <c r="U385" s="607"/>
      <c r="V385" s="607"/>
      <c r="W385" s="607"/>
      <c r="X385" s="607"/>
      <c r="Y385" s="607"/>
      <c r="Z385" s="607"/>
      <c r="AA385" s="607"/>
      <c r="AB385" s="607"/>
      <c r="AC385" s="607"/>
      <c r="AD385" s="607"/>
    </row>
    <row r="386">
      <c r="A386" s="607"/>
      <c r="B386" s="607"/>
      <c r="C386" s="607"/>
      <c r="D386" s="607"/>
      <c r="E386" s="607"/>
      <c r="F386" s="607"/>
      <c r="G386" s="607"/>
      <c r="H386" s="607"/>
      <c r="I386" s="607"/>
      <c r="J386" s="607"/>
      <c r="K386" s="607"/>
      <c r="L386" s="607"/>
      <c r="M386" s="607"/>
      <c r="N386" s="607"/>
      <c r="O386" s="607"/>
      <c r="P386" s="607"/>
      <c r="Q386" s="607"/>
      <c r="R386" s="607"/>
      <c r="S386" s="607"/>
      <c r="T386" s="607"/>
      <c r="U386" s="607"/>
      <c r="V386" s="607"/>
      <c r="W386" s="607"/>
      <c r="X386" s="607"/>
      <c r="Y386" s="607"/>
      <c r="Z386" s="607"/>
      <c r="AA386" s="607"/>
      <c r="AB386" s="607"/>
      <c r="AC386" s="607"/>
      <c r="AD386" s="607"/>
    </row>
    <row r="387">
      <c r="A387" s="607"/>
      <c r="B387" s="607"/>
      <c r="C387" s="607"/>
      <c r="D387" s="607"/>
      <c r="E387" s="607"/>
      <c r="F387" s="607"/>
      <c r="G387" s="607"/>
      <c r="H387" s="607"/>
      <c r="I387" s="607"/>
      <c r="J387" s="607"/>
      <c r="K387" s="607"/>
      <c r="L387" s="607"/>
      <c r="M387" s="607"/>
      <c r="N387" s="607"/>
      <c r="O387" s="607"/>
      <c r="P387" s="607"/>
      <c r="Q387" s="607"/>
      <c r="R387" s="607"/>
      <c r="S387" s="607"/>
      <c r="T387" s="607"/>
      <c r="U387" s="607"/>
      <c r="V387" s="607"/>
      <c r="W387" s="607"/>
      <c r="X387" s="607"/>
      <c r="Y387" s="607"/>
      <c r="Z387" s="607"/>
      <c r="AA387" s="607"/>
      <c r="AB387" s="607"/>
      <c r="AC387" s="607"/>
      <c r="AD387" s="607"/>
    </row>
    <row r="388">
      <c r="A388" s="607"/>
      <c r="B388" s="607"/>
      <c r="C388" s="607"/>
      <c r="D388" s="607"/>
      <c r="E388" s="607"/>
      <c r="F388" s="607"/>
      <c r="G388" s="607"/>
      <c r="H388" s="607"/>
      <c r="I388" s="607"/>
      <c r="J388" s="607"/>
      <c r="K388" s="607"/>
      <c r="L388" s="607"/>
      <c r="M388" s="607"/>
      <c r="N388" s="607"/>
      <c r="O388" s="607"/>
      <c r="P388" s="607"/>
      <c r="Q388" s="607"/>
      <c r="R388" s="607"/>
      <c r="S388" s="607"/>
      <c r="T388" s="607"/>
      <c r="U388" s="607"/>
      <c r="V388" s="607"/>
      <c r="W388" s="607"/>
      <c r="X388" s="607"/>
      <c r="Y388" s="607"/>
      <c r="Z388" s="607"/>
      <c r="AA388" s="607"/>
      <c r="AB388" s="607"/>
      <c r="AC388" s="607"/>
      <c r="AD388" s="607"/>
    </row>
    <row r="389">
      <c r="A389" s="607"/>
      <c r="B389" s="607"/>
      <c r="C389" s="607"/>
      <c r="D389" s="607"/>
      <c r="E389" s="607"/>
      <c r="F389" s="607"/>
      <c r="G389" s="607"/>
      <c r="H389" s="607"/>
      <c r="I389" s="607"/>
      <c r="J389" s="607"/>
      <c r="K389" s="607"/>
      <c r="L389" s="607"/>
      <c r="M389" s="607"/>
      <c r="N389" s="607"/>
      <c r="O389" s="607"/>
      <c r="P389" s="607"/>
      <c r="Q389" s="607"/>
      <c r="R389" s="607"/>
      <c r="S389" s="607"/>
      <c r="T389" s="607"/>
      <c r="U389" s="607"/>
      <c r="V389" s="607"/>
      <c r="W389" s="607"/>
      <c r="X389" s="607"/>
      <c r="Y389" s="607"/>
      <c r="Z389" s="607"/>
      <c r="AA389" s="607"/>
      <c r="AB389" s="607"/>
      <c r="AC389" s="607"/>
      <c r="AD389" s="607"/>
    </row>
    <row r="390">
      <c r="A390" s="607"/>
      <c r="B390" s="607"/>
      <c r="C390" s="607"/>
      <c r="D390" s="607"/>
      <c r="E390" s="607"/>
      <c r="F390" s="607"/>
      <c r="G390" s="607"/>
      <c r="H390" s="607"/>
      <c r="I390" s="607"/>
      <c r="J390" s="607"/>
      <c r="K390" s="607"/>
      <c r="L390" s="607"/>
      <c r="M390" s="607"/>
      <c r="N390" s="607"/>
      <c r="O390" s="607"/>
      <c r="P390" s="607"/>
      <c r="Q390" s="607"/>
      <c r="R390" s="607"/>
      <c r="S390" s="607"/>
      <c r="T390" s="607"/>
      <c r="U390" s="607"/>
      <c r="V390" s="607"/>
      <c r="W390" s="607"/>
      <c r="X390" s="607"/>
      <c r="Y390" s="607"/>
      <c r="Z390" s="607"/>
      <c r="AA390" s="607"/>
      <c r="AB390" s="607"/>
      <c r="AC390" s="607"/>
      <c r="AD390" s="607"/>
    </row>
    <row r="391">
      <c r="A391" s="607"/>
      <c r="B391" s="607"/>
      <c r="C391" s="607"/>
      <c r="D391" s="607"/>
      <c r="E391" s="607"/>
      <c r="F391" s="607"/>
      <c r="G391" s="607"/>
      <c r="H391" s="607"/>
      <c r="I391" s="607"/>
      <c r="J391" s="607"/>
      <c r="K391" s="607"/>
      <c r="L391" s="607"/>
      <c r="M391" s="607"/>
      <c r="N391" s="607"/>
      <c r="O391" s="607"/>
      <c r="P391" s="607"/>
      <c r="Q391" s="607"/>
      <c r="R391" s="607"/>
      <c r="S391" s="607"/>
      <c r="T391" s="607"/>
      <c r="U391" s="607"/>
      <c r="V391" s="607"/>
      <c r="W391" s="607"/>
      <c r="X391" s="607"/>
      <c r="Y391" s="607"/>
      <c r="Z391" s="607"/>
      <c r="AA391" s="607"/>
      <c r="AB391" s="607"/>
      <c r="AC391" s="607"/>
      <c r="AD391" s="607"/>
    </row>
    <row r="392">
      <c r="A392" s="607"/>
      <c r="B392" s="607"/>
      <c r="C392" s="607"/>
      <c r="D392" s="607"/>
      <c r="E392" s="607"/>
      <c r="F392" s="607"/>
      <c r="G392" s="607"/>
      <c r="H392" s="607"/>
      <c r="I392" s="607"/>
      <c r="J392" s="607"/>
      <c r="K392" s="607"/>
      <c r="L392" s="607"/>
      <c r="M392" s="607"/>
      <c r="N392" s="607"/>
      <c r="O392" s="607"/>
      <c r="P392" s="607"/>
      <c r="Q392" s="607"/>
      <c r="R392" s="607"/>
      <c r="S392" s="607"/>
      <c r="T392" s="607"/>
      <c r="U392" s="607"/>
      <c r="V392" s="607"/>
      <c r="W392" s="607"/>
      <c r="X392" s="607"/>
      <c r="Y392" s="607"/>
      <c r="Z392" s="607"/>
      <c r="AA392" s="607"/>
      <c r="AB392" s="607"/>
      <c r="AC392" s="607"/>
      <c r="AD392" s="607"/>
    </row>
    <row r="393">
      <c r="A393" s="607"/>
      <c r="B393" s="607"/>
      <c r="C393" s="607"/>
      <c r="D393" s="607"/>
      <c r="E393" s="607"/>
      <c r="F393" s="607"/>
      <c r="G393" s="607"/>
      <c r="H393" s="607"/>
      <c r="I393" s="607"/>
      <c r="J393" s="607"/>
      <c r="K393" s="607"/>
      <c r="L393" s="607"/>
      <c r="M393" s="607"/>
      <c r="N393" s="607"/>
      <c r="O393" s="607"/>
      <c r="P393" s="607"/>
      <c r="Q393" s="607"/>
      <c r="R393" s="607"/>
      <c r="S393" s="607"/>
      <c r="T393" s="607"/>
      <c r="U393" s="607"/>
      <c r="V393" s="607"/>
      <c r="W393" s="607"/>
      <c r="X393" s="607"/>
      <c r="Y393" s="607"/>
      <c r="Z393" s="607"/>
      <c r="AA393" s="607"/>
      <c r="AB393" s="607"/>
      <c r="AC393" s="607"/>
      <c r="AD393" s="607"/>
    </row>
    <row r="394">
      <c r="A394" s="607"/>
      <c r="B394" s="607"/>
      <c r="C394" s="607"/>
      <c r="D394" s="607"/>
      <c r="E394" s="607"/>
      <c r="F394" s="607"/>
      <c r="G394" s="607"/>
      <c r="H394" s="607"/>
      <c r="I394" s="607"/>
      <c r="J394" s="607"/>
      <c r="K394" s="607"/>
      <c r="L394" s="607"/>
      <c r="M394" s="607"/>
      <c r="N394" s="607"/>
      <c r="O394" s="607"/>
      <c r="P394" s="607"/>
      <c r="Q394" s="607"/>
      <c r="R394" s="607"/>
      <c r="S394" s="607"/>
      <c r="T394" s="607"/>
      <c r="U394" s="607"/>
      <c r="V394" s="607"/>
      <c r="W394" s="607"/>
      <c r="X394" s="607"/>
      <c r="Y394" s="607"/>
      <c r="Z394" s="607"/>
      <c r="AA394" s="607"/>
      <c r="AB394" s="607"/>
      <c r="AC394" s="607"/>
      <c r="AD394" s="607"/>
    </row>
    <row r="395">
      <c r="A395" s="607"/>
      <c r="B395" s="607"/>
      <c r="C395" s="607"/>
      <c r="D395" s="607"/>
      <c r="E395" s="607"/>
      <c r="F395" s="607"/>
      <c r="G395" s="607"/>
      <c r="H395" s="607"/>
      <c r="I395" s="607"/>
      <c r="J395" s="607"/>
      <c r="K395" s="607"/>
      <c r="L395" s="607"/>
      <c r="M395" s="607"/>
      <c r="N395" s="607"/>
      <c r="O395" s="607"/>
      <c r="P395" s="607"/>
      <c r="Q395" s="607"/>
      <c r="R395" s="607"/>
      <c r="S395" s="607"/>
      <c r="T395" s="607"/>
      <c r="U395" s="607"/>
      <c r="V395" s="607"/>
      <c r="W395" s="607"/>
      <c r="X395" s="607"/>
      <c r="Y395" s="607"/>
      <c r="Z395" s="607"/>
      <c r="AA395" s="607"/>
      <c r="AB395" s="607"/>
      <c r="AC395" s="607"/>
      <c r="AD395" s="607"/>
    </row>
    <row r="396">
      <c r="A396" s="607"/>
      <c r="B396" s="607"/>
      <c r="C396" s="607"/>
      <c r="D396" s="607"/>
      <c r="E396" s="607"/>
      <c r="F396" s="607"/>
      <c r="G396" s="607"/>
      <c r="H396" s="607"/>
      <c r="I396" s="607"/>
      <c r="J396" s="607"/>
      <c r="K396" s="607"/>
      <c r="L396" s="607"/>
      <c r="M396" s="607"/>
      <c r="N396" s="607"/>
      <c r="O396" s="607"/>
      <c r="P396" s="607"/>
      <c r="Q396" s="607"/>
      <c r="R396" s="607"/>
      <c r="S396" s="607"/>
      <c r="T396" s="607"/>
      <c r="U396" s="607"/>
      <c r="V396" s="607"/>
      <c r="W396" s="607"/>
      <c r="X396" s="607"/>
      <c r="Y396" s="607"/>
      <c r="Z396" s="607"/>
      <c r="AA396" s="607"/>
      <c r="AB396" s="607"/>
      <c r="AC396" s="607"/>
      <c r="AD396" s="607"/>
    </row>
    <row r="397">
      <c r="A397" s="607"/>
      <c r="B397" s="607"/>
      <c r="C397" s="607"/>
      <c r="D397" s="607"/>
      <c r="E397" s="607"/>
      <c r="F397" s="607"/>
      <c r="G397" s="607"/>
      <c r="H397" s="607"/>
      <c r="I397" s="607"/>
      <c r="J397" s="607"/>
      <c r="K397" s="607"/>
      <c r="L397" s="607"/>
      <c r="M397" s="607"/>
      <c r="N397" s="607"/>
      <c r="O397" s="607"/>
      <c r="P397" s="607"/>
      <c r="Q397" s="607"/>
      <c r="R397" s="607"/>
      <c r="S397" s="607"/>
      <c r="T397" s="607"/>
      <c r="U397" s="607"/>
      <c r="V397" s="607"/>
      <c r="W397" s="607"/>
      <c r="X397" s="607"/>
      <c r="Y397" s="607"/>
      <c r="Z397" s="607"/>
      <c r="AA397" s="607"/>
      <c r="AB397" s="607"/>
      <c r="AC397" s="607"/>
      <c r="AD397" s="607"/>
    </row>
    <row r="398">
      <c r="A398" s="607"/>
      <c r="B398" s="607"/>
      <c r="C398" s="607"/>
      <c r="D398" s="607"/>
      <c r="E398" s="607"/>
      <c r="F398" s="607"/>
      <c r="G398" s="607"/>
      <c r="H398" s="607"/>
      <c r="I398" s="607"/>
      <c r="J398" s="607"/>
      <c r="K398" s="607"/>
      <c r="L398" s="607"/>
      <c r="M398" s="607"/>
      <c r="N398" s="607"/>
      <c r="O398" s="607"/>
      <c r="P398" s="607"/>
      <c r="Q398" s="607"/>
      <c r="R398" s="607"/>
      <c r="S398" s="607"/>
      <c r="T398" s="607"/>
      <c r="U398" s="607"/>
      <c r="V398" s="607"/>
      <c r="W398" s="607"/>
      <c r="X398" s="607"/>
      <c r="Y398" s="607"/>
      <c r="Z398" s="607"/>
      <c r="AA398" s="607"/>
      <c r="AB398" s="607"/>
      <c r="AC398" s="607"/>
      <c r="AD398" s="607"/>
    </row>
    <row r="399">
      <c r="A399" s="607"/>
      <c r="B399" s="607"/>
      <c r="C399" s="607"/>
      <c r="D399" s="607"/>
      <c r="E399" s="607"/>
      <c r="F399" s="607"/>
      <c r="G399" s="607"/>
      <c r="H399" s="607"/>
      <c r="I399" s="607"/>
      <c r="J399" s="607"/>
      <c r="K399" s="607"/>
      <c r="L399" s="607"/>
      <c r="M399" s="607"/>
      <c r="N399" s="607"/>
      <c r="O399" s="607"/>
      <c r="P399" s="607"/>
      <c r="Q399" s="607"/>
      <c r="R399" s="607"/>
      <c r="S399" s="607"/>
      <c r="T399" s="607"/>
      <c r="U399" s="607"/>
      <c r="V399" s="607"/>
      <c r="W399" s="607"/>
      <c r="X399" s="607"/>
      <c r="Y399" s="607"/>
      <c r="Z399" s="607"/>
      <c r="AA399" s="607"/>
      <c r="AB399" s="607"/>
      <c r="AC399" s="607"/>
      <c r="AD399" s="607"/>
    </row>
    <row r="400">
      <c r="A400" s="607"/>
      <c r="B400" s="607"/>
      <c r="C400" s="607"/>
      <c r="D400" s="607"/>
      <c r="E400" s="607"/>
      <c r="F400" s="607"/>
      <c r="G400" s="607"/>
      <c r="H400" s="607"/>
      <c r="I400" s="607"/>
      <c r="J400" s="607"/>
      <c r="K400" s="607"/>
      <c r="L400" s="607"/>
      <c r="M400" s="607"/>
      <c r="N400" s="607"/>
      <c r="O400" s="607"/>
      <c r="P400" s="607"/>
      <c r="Q400" s="607"/>
      <c r="R400" s="607"/>
      <c r="S400" s="607"/>
      <c r="T400" s="607"/>
      <c r="U400" s="607"/>
      <c r="V400" s="607"/>
      <c r="W400" s="607"/>
      <c r="X400" s="607"/>
      <c r="Y400" s="607"/>
      <c r="Z400" s="607"/>
      <c r="AA400" s="607"/>
      <c r="AB400" s="607"/>
      <c r="AC400" s="607"/>
      <c r="AD400" s="607"/>
    </row>
    <row r="401">
      <c r="A401" s="607"/>
      <c r="B401" s="607"/>
      <c r="C401" s="607"/>
      <c r="D401" s="607"/>
      <c r="E401" s="607"/>
      <c r="F401" s="607"/>
      <c r="G401" s="607"/>
      <c r="H401" s="607"/>
      <c r="I401" s="607"/>
      <c r="J401" s="607"/>
      <c r="K401" s="607"/>
      <c r="L401" s="607"/>
      <c r="M401" s="607"/>
      <c r="N401" s="607"/>
      <c r="O401" s="607"/>
      <c r="P401" s="607"/>
      <c r="Q401" s="607"/>
      <c r="R401" s="607"/>
      <c r="S401" s="607"/>
      <c r="T401" s="607"/>
      <c r="U401" s="607"/>
      <c r="V401" s="607"/>
      <c r="W401" s="607"/>
      <c r="X401" s="607"/>
      <c r="Y401" s="607"/>
      <c r="Z401" s="607"/>
      <c r="AA401" s="607"/>
      <c r="AB401" s="607"/>
      <c r="AC401" s="607"/>
      <c r="AD401" s="607"/>
    </row>
    <row r="402">
      <c r="A402" s="607"/>
      <c r="B402" s="607"/>
      <c r="C402" s="607"/>
      <c r="D402" s="607"/>
      <c r="E402" s="607"/>
      <c r="F402" s="607"/>
      <c r="G402" s="607"/>
      <c r="H402" s="607"/>
      <c r="I402" s="607"/>
      <c r="J402" s="607"/>
      <c r="K402" s="607"/>
      <c r="L402" s="607"/>
      <c r="M402" s="607"/>
      <c r="N402" s="607"/>
      <c r="O402" s="607"/>
      <c r="P402" s="607"/>
      <c r="Q402" s="607"/>
      <c r="R402" s="607"/>
      <c r="S402" s="607"/>
      <c r="T402" s="607"/>
      <c r="U402" s="607"/>
      <c r="V402" s="607"/>
      <c r="W402" s="607"/>
      <c r="X402" s="607"/>
      <c r="Y402" s="607"/>
      <c r="Z402" s="607"/>
      <c r="AA402" s="607"/>
      <c r="AB402" s="607"/>
      <c r="AC402" s="607"/>
      <c r="AD402" s="607"/>
    </row>
    <row r="403">
      <c r="A403" s="607"/>
      <c r="B403" s="607"/>
      <c r="C403" s="607"/>
      <c r="D403" s="607"/>
      <c r="E403" s="607"/>
      <c r="F403" s="607"/>
      <c r="G403" s="607"/>
      <c r="H403" s="607"/>
      <c r="I403" s="607"/>
      <c r="J403" s="607"/>
      <c r="K403" s="607"/>
      <c r="L403" s="607"/>
      <c r="M403" s="607"/>
      <c r="N403" s="607"/>
      <c r="O403" s="607"/>
      <c r="P403" s="607"/>
      <c r="Q403" s="607"/>
      <c r="R403" s="607"/>
      <c r="S403" s="607"/>
      <c r="T403" s="607"/>
      <c r="U403" s="607"/>
      <c r="V403" s="607"/>
      <c r="W403" s="607"/>
      <c r="X403" s="607"/>
      <c r="Y403" s="607"/>
      <c r="Z403" s="607"/>
      <c r="AA403" s="607"/>
      <c r="AB403" s="607"/>
      <c r="AC403" s="607"/>
      <c r="AD403" s="607"/>
    </row>
    <row r="404">
      <c r="A404" s="607"/>
      <c r="B404" s="607"/>
      <c r="C404" s="607"/>
      <c r="D404" s="607"/>
      <c r="E404" s="607"/>
      <c r="F404" s="607"/>
      <c r="G404" s="607"/>
      <c r="H404" s="607"/>
      <c r="I404" s="607"/>
      <c r="J404" s="607"/>
      <c r="K404" s="607"/>
      <c r="L404" s="607"/>
      <c r="M404" s="607"/>
      <c r="N404" s="607"/>
      <c r="O404" s="607"/>
      <c r="P404" s="607"/>
      <c r="Q404" s="607"/>
      <c r="R404" s="607"/>
      <c r="S404" s="607"/>
      <c r="T404" s="607"/>
      <c r="U404" s="607"/>
      <c r="V404" s="607"/>
      <c r="W404" s="607"/>
      <c r="X404" s="607"/>
      <c r="Y404" s="607"/>
      <c r="Z404" s="607"/>
      <c r="AA404" s="607"/>
      <c r="AB404" s="607"/>
      <c r="AC404" s="607"/>
      <c r="AD404" s="607"/>
    </row>
    <row r="405">
      <c r="A405" s="607"/>
      <c r="B405" s="607"/>
      <c r="C405" s="607"/>
      <c r="D405" s="607"/>
      <c r="E405" s="607"/>
      <c r="F405" s="607"/>
      <c r="G405" s="607"/>
      <c r="H405" s="607"/>
      <c r="I405" s="607"/>
      <c r="J405" s="607"/>
      <c r="K405" s="607"/>
      <c r="L405" s="607"/>
      <c r="M405" s="607"/>
      <c r="N405" s="607"/>
      <c r="O405" s="607"/>
      <c r="P405" s="607"/>
      <c r="Q405" s="607"/>
      <c r="R405" s="607"/>
      <c r="S405" s="607"/>
      <c r="T405" s="607"/>
      <c r="U405" s="607"/>
      <c r="V405" s="607"/>
      <c r="W405" s="607"/>
      <c r="X405" s="607"/>
      <c r="Y405" s="607"/>
      <c r="Z405" s="607"/>
      <c r="AA405" s="607"/>
      <c r="AB405" s="607"/>
      <c r="AC405" s="607"/>
      <c r="AD405" s="607"/>
    </row>
    <row r="406">
      <c r="A406" s="607"/>
      <c r="B406" s="607"/>
      <c r="C406" s="607"/>
      <c r="D406" s="607"/>
      <c r="E406" s="607"/>
      <c r="F406" s="607"/>
      <c r="G406" s="607"/>
      <c r="H406" s="607"/>
      <c r="I406" s="607"/>
      <c r="J406" s="607"/>
      <c r="K406" s="607"/>
      <c r="L406" s="607"/>
      <c r="M406" s="607"/>
      <c r="N406" s="607"/>
      <c r="O406" s="607"/>
      <c r="P406" s="607"/>
      <c r="Q406" s="607"/>
      <c r="R406" s="607"/>
      <c r="S406" s="607"/>
      <c r="T406" s="607"/>
      <c r="U406" s="607"/>
      <c r="V406" s="607"/>
      <c r="W406" s="607"/>
      <c r="X406" s="607"/>
      <c r="Y406" s="607"/>
      <c r="Z406" s="607"/>
      <c r="AA406" s="607"/>
      <c r="AB406" s="607"/>
      <c r="AC406" s="607"/>
      <c r="AD406" s="607"/>
    </row>
    <row r="407">
      <c r="A407" s="607"/>
      <c r="B407" s="607"/>
      <c r="C407" s="607"/>
      <c r="D407" s="607"/>
      <c r="E407" s="607"/>
      <c r="F407" s="607"/>
      <c r="G407" s="607"/>
      <c r="H407" s="607"/>
      <c r="I407" s="607"/>
      <c r="J407" s="607"/>
      <c r="K407" s="607"/>
      <c r="L407" s="607"/>
      <c r="M407" s="607"/>
      <c r="N407" s="607"/>
      <c r="O407" s="607"/>
      <c r="P407" s="607"/>
      <c r="Q407" s="607"/>
      <c r="R407" s="607"/>
      <c r="S407" s="607"/>
      <c r="T407" s="607"/>
      <c r="U407" s="607"/>
      <c r="V407" s="607"/>
      <c r="W407" s="607"/>
      <c r="X407" s="607"/>
      <c r="Y407" s="607"/>
      <c r="Z407" s="607"/>
      <c r="AA407" s="607"/>
      <c r="AB407" s="607"/>
      <c r="AC407" s="607"/>
      <c r="AD407" s="607"/>
    </row>
    <row r="408">
      <c r="A408" s="607"/>
      <c r="B408" s="607"/>
      <c r="C408" s="607"/>
      <c r="D408" s="607"/>
      <c r="E408" s="607"/>
      <c r="F408" s="607"/>
      <c r="G408" s="607"/>
      <c r="H408" s="607"/>
      <c r="I408" s="607"/>
      <c r="J408" s="607"/>
      <c r="K408" s="607"/>
      <c r="L408" s="607"/>
      <c r="M408" s="607"/>
      <c r="N408" s="607"/>
      <c r="O408" s="607"/>
      <c r="P408" s="607"/>
      <c r="Q408" s="607"/>
      <c r="R408" s="607"/>
      <c r="S408" s="607"/>
      <c r="T408" s="607"/>
      <c r="U408" s="607"/>
      <c r="V408" s="607"/>
      <c r="W408" s="607"/>
      <c r="X408" s="607"/>
      <c r="Y408" s="607"/>
      <c r="Z408" s="607"/>
      <c r="AA408" s="607"/>
      <c r="AB408" s="607"/>
      <c r="AC408" s="607"/>
      <c r="AD408" s="607"/>
    </row>
    <row r="409">
      <c r="A409" s="607"/>
      <c r="B409" s="607"/>
      <c r="C409" s="607"/>
      <c r="D409" s="607"/>
      <c r="E409" s="607"/>
      <c r="F409" s="607"/>
      <c r="G409" s="607"/>
      <c r="H409" s="607"/>
      <c r="I409" s="607"/>
      <c r="J409" s="607"/>
      <c r="K409" s="607"/>
      <c r="L409" s="607"/>
      <c r="M409" s="607"/>
      <c r="N409" s="607"/>
      <c r="O409" s="607"/>
      <c r="P409" s="607"/>
      <c r="Q409" s="607"/>
      <c r="R409" s="607"/>
      <c r="S409" s="607"/>
      <c r="T409" s="607"/>
      <c r="U409" s="607"/>
      <c r="V409" s="607"/>
      <c r="W409" s="607"/>
      <c r="X409" s="607"/>
      <c r="Y409" s="607"/>
      <c r="Z409" s="607"/>
      <c r="AA409" s="607"/>
      <c r="AB409" s="607"/>
      <c r="AC409" s="607"/>
      <c r="AD409" s="607"/>
    </row>
    <row r="410">
      <c r="A410" s="607"/>
      <c r="B410" s="607"/>
      <c r="C410" s="607"/>
      <c r="D410" s="607"/>
      <c r="E410" s="607"/>
      <c r="F410" s="607"/>
      <c r="G410" s="607"/>
      <c r="H410" s="607"/>
      <c r="I410" s="607"/>
      <c r="J410" s="607"/>
      <c r="K410" s="607"/>
      <c r="L410" s="607"/>
      <c r="M410" s="607"/>
      <c r="N410" s="607"/>
      <c r="O410" s="607"/>
      <c r="P410" s="607"/>
      <c r="Q410" s="607"/>
      <c r="R410" s="607"/>
      <c r="S410" s="607"/>
      <c r="T410" s="607"/>
      <c r="U410" s="607"/>
      <c r="V410" s="607"/>
      <c r="W410" s="607"/>
      <c r="X410" s="607"/>
      <c r="Y410" s="607"/>
      <c r="Z410" s="607"/>
      <c r="AA410" s="607"/>
      <c r="AB410" s="607"/>
      <c r="AC410" s="607"/>
      <c r="AD410" s="607"/>
    </row>
    <row r="411">
      <c r="A411" s="607"/>
      <c r="B411" s="607"/>
      <c r="C411" s="607"/>
      <c r="D411" s="607"/>
      <c r="E411" s="607"/>
      <c r="F411" s="607"/>
      <c r="G411" s="607"/>
      <c r="H411" s="607"/>
      <c r="I411" s="607"/>
      <c r="J411" s="607"/>
      <c r="K411" s="607"/>
      <c r="L411" s="607"/>
      <c r="M411" s="607"/>
      <c r="N411" s="607"/>
      <c r="O411" s="607"/>
      <c r="P411" s="607"/>
      <c r="Q411" s="607"/>
      <c r="R411" s="607"/>
      <c r="S411" s="607"/>
      <c r="T411" s="607"/>
      <c r="U411" s="607"/>
      <c r="V411" s="607"/>
      <c r="W411" s="607"/>
      <c r="X411" s="607"/>
      <c r="Y411" s="607"/>
      <c r="Z411" s="607"/>
      <c r="AA411" s="607"/>
      <c r="AB411" s="607"/>
      <c r="AC411" s="607"/>
      <c r="AD411" s="607"/>
    </row>
    <row r="412">
      <c r="A412" s="607"/>
      <c r="B412" s="607"/>
      <c r="C412" s="607"/>
      <c r="D412" s="607"/>
      <c r="E412" s="607"/>
      <c r="F412" s="607"/>
      <c r="G412" s="607"/>
      <c r="H412" s="607"/>
      <c r="I412" s="607"/>
      <c r="J412" s="607"/>
      <c r="K412" s="607"/>
      <c r="L412" s="607"/>
      <c r="M412" s="607"/>
      <c r="N412" s="607"/>
      <c r="O412" s="607"/>
      <c r="P412" s="607"/>
      <c r="Q412" s="607"/>
      <c r="R412" s="607"/>
      <c r="S412" s="607"/>
      <c r="T412" s="607"/>
      <c r="U412" s="607"/>
      <c r="V412" s="607"/>
      <c r="W412" s="607"/>
      <c r="X412" s="607"/>
      <c r="Y412" s="607"/>
      <c r="Z412" s="607"/>
      <c r="AA412" s="607"/>
      <c r="AB412" s="607"/>
      <c r="AC412" s="607"/>
      <c r="AD412" s="607"/>
    </row>
    <row r="413">
      <c r="A413" s="607"/>
      <c r="B413" s="607"/>
      <c r="C413" s="607"/>
      <c r="D413" s="607"/>
      <c r="E413" s="607"/>
      <c r="F413" s="607"/>
      <c r="G413" s="607"/>
      <c r="H413" s="607"/>
      <c r="I413" s="607"/>
      <c r="J413" s="607"/>
      <c r="K413" s="607"/>
      <c r="L413" s="607"/>
      <c r="M413" s="607"/>
      <c r="N413" s="607"/>
      <c r="O413" s="607"/>
      <c r="P413" s="607"/>
      <c r="Q413" s="607"/>
      <c r="R413" s="607"/>
      <c r="S413" s="607"/>
      <c r="T413" s="607"/>
      <c r="U413" s="607"/>
      <c r="V413" s="607"/>
      <c r="W413" s="607"/>
      <c r="X413" s="607"/>
      <c r="Y413" s="607"/>
      <c r="Z413" s="607"/>
      <c r="AA413" s="607"/>
      <c r="AB413" s="607"/>
      <c r="AC413" s="607"/>
      <c r="AD413" s="607"/>
    </row>
    <row r="414">
      <c r="A414" s="607"/>
      <c r="B414" s="607"/>
      <c r="C414" s="607"/>
      <c r="D414" s="607"/>
      <c r="E414" s="607"/>
      <c r="F414" s="607"/>
      <c r="G414" s="607"/>
      <c r="H414" s="607"/>
      <c r="I414" s="607"/>
      <c r="J414" s="607"/>
      <c r="K414" s="607"/>
      <c r="L414" s="607"/>
      <c r="M414" s="607"/>
      <c r="N414" s="607"/>
      <c r="O414" s="607"/>
      <c r="P414" s="607"/>
      <c r="Q414" s="607"/>
      <c r="R414" s="607"/>
      <c r="S414" s="607"/>
      <c r="T414" s="607"/>
      <c r="U414" s="607"/>
      <c r="V414" s="607"/>
      <c r="W414" s="607"/>
      <c r="X414" s="607"/>
      <c r="Y414" s="607"/>
      <c r="Z414" s="607"/>
      <c r="AA414" s="607"/>
      <c r="AB414" s="607"/>
      <c r="AC414" s="607"/>
      <c r="AD414" s="607"/>
    </row>
    <row r="415">
      <c r="A415" s="607"/>
      <c r="B415" s="607"/>
      <c r="C415" s="607"/>
      <c r="D415" s="607"/>
      <c r="E415" s="607"/>
      <c r="F415" s="607"/>
      <c r="G415" s="607"/>
      <c r="H415" s="607"/>
      <c r="I415" s="607"/>
      <c r="J415" s="607"/>
      <c r="K415" s="607"/>
      <c r="L415" s="607"/>
      <c r="M415" s="607"/>
      <c r="N415" s="607"/>
      <c r="O415" s="607"/>
      <c r="P415" s="607"/>
      <c r="Q415" s="607"/>
      <c r="R415" s="607"/>
      <c r="S415" s="607"/>
      <c r="T415" s="607"/>
      <c r="U415" s="607"/>
      <c r="V415" s="607"/>
      <c r="W415" s="607"/>
      <c r="X415" s="607"/>
      <c r="Y415" s="607"/>
      <c r="Z415" s="607"/>
      <c r="AA415" s="607"/>
      <c r="AB415" s="607"/>
      <c r="AC415" s="607"/>
      <c r="AD415" s="607"/>
    </row>
    <row r="416">
      <c r="A416" s="607"/>
      <c r="B416" s="607"/>
      <c r="C416" s="607"/>
      <c r="D416" s="607"/>
      <c r="E416" s="607"/>
      <c r="F416" s="607"/>
      <c r="G416" s="607"/>
      <c r="H416" s="607"/>
      <c r="I416" s="607"/>
      <c r="J416" s="607"/>
      <c r="K416" s="607"/>
      <c r="L416" s="607"/>
      <c r="M416" s="607"/>
      <c r="N416" s="607"/>
      <c r="O416" s="607"/>
      <c r="P416" s="607"/>
      <c r="Q416" s="607"/>
      <c r="R416" s="607"/>
      <c r="S416" s="607"/>
      <c r="T416" s="607"/>
      <c r="U416" s="607"/>
      <c r="V416" s="607"/>
      <c r="W416" s="607"/>
      <c r="X416" s="607"/>
      <c r="Y416" s="607"/>
      <c r="Z416" s="607"/>
      <c r="AA416" s="607"/>
      <c r="AB416" s="607"/>
      <c r="AC416" s="607"/>
      <c r="AD416" s="607"/>
    </row>
    <row r="417">
      <c r="A417" s="607"/>
      <c r="B417" s="607"/>
      <c r="C417" s="607"/>
      <c r="D417" s="607"/>
      <c r="E417" s="607"/>
      <c r="F417" s="607"/>
      <c r="G417" s="607"/>
      <c r="H417" s="607"/>
      <c r="I417" s="607"/>
      <c r="J417" s="607"/>
      <c r="K417" s="607"/>
      <c r="L417" s="607"/>
      <c r="M417" s="607"/>
      <c r="N417" s="607"/>
      <c r="O417" s="607"/>
      <c r="P417" s="607"/>
      <c r="Q417" s="607"/>
      <c r="R417" s="607"/>
      <c r="S417" s="607"/>
      <c r="T417" s="607"/>
      <c r="U417" s="607"/>
      <c r="V417" s="607"/>
      <c r="W417" s="607"/>
      <c r="X417" s="607"/>
      <c r="Y417" s="607"/>
      <c r="Z417" s="607"/>
      <c r="AA417" s="607"/>
      <c r="AB417" s="607"/>
      <c r="AC417" s="607"/>
      <c r="AD417" s="607"/>
    </row>
    <row r="418">
      <c r="A418" s="607"/>
      <c r="B418" s="607"/>
      <c r="C418" s="607"/>
      <c r="D418" s="607"/>
      <c r="E418" s="607"/>
      <c r="F418" s="607"/>
      <c r="G418" s="607"/>
      <c r="H418" s="607"/>
      <c r="I418" s="607"/>
      <c r="J418" s="607"/>
      <c r="K418" s="607"/>
      <c r="L418" s="607"/>
      <c r="M418" s="607"/>
      <c r="N418" s="607"/>
      <c r="O418" s="607"/>
      <c r="P418" s="607"/>
      <c r="Q418" s="607"/>
      <c r="R418" s="607"/>
      <c r="S418" s="607"/>
      <c r="T418" s="607"/>
      <c r="U418" s="607"/>
      <c r="V418" s="607"/>
      <c r="W418" s="607"/>
      <c r="X418" s="607"/>
      <c r="Y418" s="607"/>
      <c r="Z418" s="607"/>
      <c r="AA418" s="607"/>
      <c r="AB418" s="607"/>
      <c r="AC418" s="607"/>
      <c r="AD418" s="607"/>
    </row>
    <row r="419">
      <c r="A419" s="607"/>
      <c r="B419" s="607"/>
      <c r="C419" s="607"/>
      <c r="D419" s="607"/>
      <c r="E419" s="607"/>
      <c r="F419" s="607"/>
      <c r="G419" s="607"/>
      <c r="H419" s="607"/>
      <c r="I419" s="607"/>
      <c r="J419" s="607"/>
      <c r="K419" s="607"/>
      <c r="L419" s="607"/>
      <c r="M419" s="607"/>
      <c r="N419" s="607"/>
      <c r="O419" s="607"/>
      <c r="P419" s="607"/>
      <c r="Q419" s="607"/>
      <c r="R419" s="607"/>
      <c r="S419" s="607"/>
      <c r="T419" s="607"/>
      <c r="U419" s="607"/>
      <c r="V419" s="607"/>
      <c r="W419" s="607"/>
      <c r="X419" s="607"/>
      <c r="Y419" s="607"/>
      <c r="Z419" s="607"/>
      <c r="AA419" s="607"/>
      <c r="AB419" s="607"/>
      <c r="AC419" s="607"/>
      <c r="AD419" s="607"/>
    </row>
    <row r="420">
      <c r="A420" s="607"/>
      <c r="B420" s="607"/>
      <c r="C420" s="607"/>
      <c r="D420" s="607"/>
      <c r="E420" s="607"/>
      <c r="F420" s="607"/>
      <c r="G420" s="607"/>
      <c r="H420" s="607"/>
      <c r="I420" s="607"/>
      <c r="J420" s="607"/>
      <c r="K420" s="607"/>
      <c r="L420" s="607"/>
      <c r="M420" s="607"/>
      <c r="N420" s="607"/>
      <c r="O420" s="607"/>
      <c r="P420" s="607"/>
      <c r="Q420" s="607"/>
      <c r="R420" s="607"/>
      <c r="S420" s="607"/>
      <c r="T420" s="607"/>
      <c r="U420" s="607"/>
      <c r="V420" s="607"/>
      <c r="W420" s="607"/>
      <c r="X420" s="607"/>
      <c r="Y420" s="607"/>
      <c r="Z420" s="607"/>
      <c r="AA420" s="607"/>
      <c r="AB420" s="607"/>
      <c r="AC420" s="607"/>
      <c r="AD420" s="607"/>
    </row>
    <row r="421">
      <c r="A421" s="607"/>
      <c r="B421" s="607"/>
      <c r="C421" s="607"/>
      <c r="D421" s="607"/>
      <c r="E421" s="607"/>
      <c r="F421" s="607"/>
      <c r="G421" s="607"/>
      <c r="H421" s="607"/>
      <c r="I421" s="607"/>
      <c r="J421" s="607"/>
      <c r="K421" s="607"/>
      <c r="L421" s="607"/>
      <c r="M421" s="607"/>
      <c r="N421" s="607"/>
      <c r="O421" s="607"/>
      <c r="P421" s="607"/>
      <c r="Q421" s="607"/>
      <c r="R421" s="607"/>
      <c r="S421" s="607"/>
      <c r="T421" s="607"/>
      <c r="U421" s="607"/>
      <c r="V421" s="607"/>
      <c r="W421" s="607"/>
      <c r="X421" s="607"/>
      <c r="Y421" s="607"/>
      <c r="Z421" s="607"/>
      <c r="AA421" s="607"/>
      <c r="AB421" s="607"/>
      <c r="AC421" s="607"/>
      <c r="AD421" s="607"/>
    </row>
    <row r="422">
      <c r="A422" s="607"/>
      <c r="B422" s="607"/>
      <c r="C422" s="607"/>
      <c r="D422" s="607"/>
      <c r="E422" s="607"/>
      <c r="F422" s="607"/>
      <c r="G422" s="607"/>
      <c r="H422" s="607"/>
      <c r="I422" s="607"/>
      <c r="J422" s="607"/>
      <c r="K422" s="607"/>
      <c r="L422" s="607"/>
      <c r="M422" s="607"/>
      <c r="N422" s="607"/>
      <c r="O422" s="607"/>
      <c r="P422" s="607"/>
      <c r="Q422" s="607"/>
      <c r="R422" s="607"/>
      <c r="S422" s="607"/>
      <c r="T422" s="607"/>
      <c r="U422" s="607"/>
      <c r="V422" s="607"/>
      <c r="W422" s="607"/>
      <c r="X422" s="607"/>
      <c r="Y422" s="607"/>
      <c r="Z422" s="607"/>
      <c r="AA422" s="607"/>
      <c r="AB422" s="607"/>
      <c r="AC422" s="607"/>
      <c r="AD422" s="607"/>
    </row>
    <row r="423">
      <c r="A423" s="607"/>
      <c r="B423" s="607"/>
      <c r="C423" s="607"/>
      <c r="D423" s="607"/>
      <c r="E423" s="607"/>
      <c r="F423" s="607"/>
      <c r="G423" s="607"/>
      <c r="H423" s="607"/>
      <c r="I423" s="607"/>
      <c r="J423" s="607"/>
      <c r="K423" s="607"/>
      <c r="L423" s="607"/>
      <c r="M423" s="607"/>
      <c r="N423" s="607"/>
      <c r="O423" s="607"/>
      <c r="P423" s="607"/>
      <c r="Q423" s="607"/>
      <c r="R423" s="607"/>
      <c r="S423" s="607"/>
      <c r="T423" s="607"/>
      <c r="U423" s="607"/>
      <c r="V423" s="607"/>
      <c r="W423" s="607"/>
      <c r="X423" s="607"/>
      <c r="Y423" s="607"/>
      <c r="Z423" s="607"/>
      <c r="AA423" s="607"/>
      <c r="AB423" s="607"/>
      <c r="AC423" s="607"/>
      <c r="AD423" s="607"/>
    </row>
    <row r="424">
      <c r="A424" s="607"/>
      <c r="B424" s="607"/>
      <c r="C424" s="607"/>
      <c r="D424" s="607"/>
      <c r="E424" s="607"/>
      <c r="F424" s="607"/>
      <c r="G424" s="607"/>
      <c r="H424" s="607"/>
      <c r="I424" s="607"/>
      <c r="J424" s="607"/>
      <c r="K424" s="607"/>
      <c r="L424" s="607"/>
      <c r="M424" s="607"/>
      <c r="N424" s="607"/>
      <c r="O424" s="607"/>
      <c r="P424" s="607"/>
      <c r="Q424" s="607"/>
      <c r="R424" s="607"/>
      <c r="S424" s="607"/>
      <c r="T424" s="607"/>
      <c r="U424" s="607"/>
      <c r="V424" s="607"/>
      <c r="W424" s="607"/>
      <c r="X424" s="607"/>
      <c r="Y424" s="607"/>
      <c r="Z424" s="607"/>
      <c r="AA424" s="607"/>
      <c r="AB424" s="607"/>
      <c r="AC424" s="607"/>
      <c r="AD424" s="607"/>
    </row>
    <row r="425">
      <c r="A425" s="607"/>
      <c r="B425" s="607"/>
      <c r="C425" s="607"/>
      <c r="D425" s="607"/>
      <c r="E425" s="607"/>
      <c r="F425" s="607"/>
      <c r="G425" s="607"/>
      <c r="H425" s="607"/>
      <c r="I425" s="607"/>
      <c r="J425" s="607"/>
      <c r="K425" s="607"/>
      <c r="L425" s="607"/>
      <c r="M425" s="607"/>
      <c r="N425" s="607"/>
      <c r="O425" s="607"/>
      <c r="P425" s="607"/>
      <c r="Q425" s="607"/>
      <c r="R425" s="607"/>
      <c r="S425" s="607"/>
      <c r="T425" s="607"/>
      <c r="U425" s="607"/>
      <c r="V425" s="607"/>
      <c r="W425" s="607"/>
      <c r="X425" s="607"/>
      <c r="Y425" s="607"/>
      <c r="Z425" s="607"/>
      <c r="AA425" s="607"/>
      <c r="AB425" s="607"/>
      <c r="AC425" s="607"/>
      <c r="AD425" s="607"/>
    </row>
    <row r="426">
      <c r="A426" s="607"/>
      <c r="B426" s="607"/>
      <c r="C426" s="607"/>
      <c r="D426" s="607"/>
      <c r="E426" s="607"/>
      <c r="F426" s="607"/>
      <c r="G426" s="607"/>
      <c r="H426" s="607"/>
      <c r="I426" s="607"/>
      <c r="J426" s="607"/>
      <c r="K426" s="607"/>
      <c r="L426" s="607"/>
      <c r="M426" s="607"/>
      <c r="N426" s="607"/>
      <c r="O426" s="607"/>
      <c r="P426" s="607"/>
      <c r="Q426" s="607"/>
      <c r="R426" s="607"/>
      <c r="S426" s="607"/>
      <c r="T426" s="607"/>
      <c r="U426" s="607"/>
      <c r="V426" s="607"/>
      <c r="W426" s="607"/>
      <c r="X426" s="607"/>
      <c r="Y426" s="607"/>
      <c r="Z426" s="607"/>
      <c r="AA426" s="607"/>
      <c r="AB426" s="607"/>
      <c r="AC426" s="607"/>
      <c r="AD426" s="607"/>
    </row>
    <row r="427">
      <c r="A427" s="607"/>
      <c r="B427" s="607"/>
      <c r="C427" s="607"/>
      <c r="D427" s="607"/>
      <c r="E427" s="607"/>
      <c r="F427" s="607"/>
      <c r="G427" s="607"/>
      <c r="H427" s="607"/>
      <c r="I427" s="607"/>
      <c r="J427" s="607"/>
      <c r="K427" s="607"/>
      <c r="L427" s="607"/>
      <c r="M427" s="607"/>
      <c r="N427" s="607"/>
      <c r="O427" s="607"/>
      <c r="P427" s="607"/>
      <c r="Q427" s="607"/>
      <c r="R427" s="607"/>
      <c r="S427" s="607"/>
      <c r="T427" s="607"/>
      <c r="U427" s="607"/>
      <c r="V427" s="607"/>
      <c r="W427" s="607"/>
      <c r="X427" s="607"/>
      <c r="Y427" s="607"/>
      <c r="Z427" s="607"/>
      <c r="AA427" s="607"/>
      <c r="AB427" s="607"/>
      <c r="AC427" s="607"/>
      <c r="AD427" s="607"/>
    </row>
    <row r="428">
      <c r="A428" s="607"/>
      <c r="B428" s="607"/>
      <c r="C428" s="607"/>
      <c r="D428" s="607"/>
      <c r="E428" s="607"/>
      <c r="F428" s="607"/>
      <c r="G428" s="607"/>
      <c r="H428" s="607"/>
      <c r="I428" s="607"/>
      <c r="J428" s="607"/>
      <c r="K428" s="607"/>
      <c r="L428" s="607"/>
      <c r="M428" s="607"/>
      <c r="N428" s="607"/>
      <c r="O428" s="607"/>
      <c r="P428" s="607"/>
      <c r="Q428" s="607"/>
      <c r="R428" s="607"/>
      <c r="S428" s="607"/>
      <c r="T428" s="607"/>
      <c r="U428" s="607"/>
      <c r="V428" s="607"/>
      <c r="W428" s="607"/>
      <c r="X428" s="607"/>
      <c r="Y428" s="607"/>
      <c r="Z428" s="607"/>
      <c r="AA428" s="607"/>
      <c r="AB428" s="607"/>
      <c r="AC428" s="607"/>
      <c r="AD428" s="607"/>
    </row>
    <row r="429">
      <c r="A429" s="607"/>
      <c r="B429" s="607"/>
      <c r="C429" s="607"/>
      <c r="D429" s="607"/>
      <c r="E429" s="607"/>
      <c r="F429" s="607"/>
      <c r="G429" s="607"/>
      <c r="H429" s="607"/>
      <c r="I429" s="607"/>
      <c r="J429" s="607"/>
      <c r="K429" s="607"/>
      <c r="L429" s="607"/>
      <c r="M429" s="607"/>
      <c r="N429" s="607"/>
      <c r="O429" s="607"/>
      <c r="P429" s="607"/>
      <c r="Q429" s="607"/>
      <c r="R429" s="607"/>
      <c r="S429" s="607"/>
      <c r="T429" s="607"/>
      <c r="U429" s="607"/>
      <c r="V429" s="607"/>
      <c r="W429" s="607"/>
      <c r="X429" s="607"/>
      <c r="Y429" s="607"/>
      <c r="Z429" s="607"/>
      <c r="AA429" s="607"/>
      <c r="AB429" s="607"/>
      <c r="AC429" s="607"/>
      <c r="AD429" s="607"/>
    </row>
    <row r="430">
      <c r="A430" s="607"/>
      <c r="B430" s="607"/>
      <c r="C430" s="607"/>
      <c r="D430" s="607"/>
      <c r="E430" s="607"/>
      <c r="F430" s="607"/>
      <c r="G430" s="607"/>
      <c r="H430" s="607"/>
      <c r="I430" s="607"/>
      <c r="J430" s="607"/>
      <c r="K430" s="607"/>
      <c r="L430" s="607"/>
      <c r="M430" s="607"/>
      <c r="N430" s="607"/>
      <c r="O430" s="607"/>
      <c r="P430" s="607"/>
      <c r="Q430" s="607"/>
      <c r="R430" s="607"/>
      <c r="S430" s="607"/>
      <c r="T430" s="607"/>
      <c r="U430" s="607"/>
      <c r="V430" s="607"/>
      <c r="W430" s="607"/>
      <c r="X430" s="607"/>
      <c r="Y430" s="607"/>
      <c r="Z430" s="607"/>
      <c r="AA430" s="607"/>
      <c r="AB430" s="607"/>
      <c r="AC430" s="607"/>
      <c r="AD430" s="607"/>
    </row>
    <row r="431">
      <c r="A431" s="607"/>
      <c r="B431" s="607"/>
      <c r="C431" s="607"/>
      <c r="D431" s="607"/>
      <c r="E431" s="607"/>
      <c r="F431" s="607"/>
      <c r="G431" s="607"/>
      <c r="H431" s="607"/>
      <c r="I431" s="607"/>
      <c r="J431" s="607"/>
      <c r="K431" s="607"/>
      <c r="L431" s="607"/>
      <c r="M431" s="607"/>
      <c r="N431" s="607"/>
      <c r="O431" s="607"/>
      <c r="P431" s="607"/>
      <c r="Q431" s="607"/>
      <c r="R431" s="607"/>
      <c r="S431" s="607"/>
      <c r="T431" s="607"/>
      <c r="U431" s="607"/>
      <c r="V431" s="607"/>
      <c r="W431" s="607"/>
      <c r="X431" s="607"/>
      <c r="Y431" s="607"/>
      <c r="Z431" s="607"/>
      <c r="AA431" s="607"/>
      <c r="AB431" s="607"/>
      <c r="AC431" s="607"/>
      <c r="AD431" s="607"/>
    </row>
    <row r="432">
      <c r="A432" s="607"/>
      <c r="B432" s="607"/>
      <c r="C432" s="607"/>
      <c r="D432" s="607"/>
      <c r="E432" s="607"/>
      <c r="F432" s="607"/>
      <c r="G432" s="607"/>
      <c r="H432" s="607"/>
      <c r="I432" s="607"/>
      <c r="J432" s="607"/>
      <c r="K432" s="607"/>
      <c r="L432" s="607"/>
      <c r="M432" s="607"/>
      <c r="N432" s="607"/>
      <c r="O432" s="607"/>
      <c r="P432" s="607"/>
      <c r="Q432" s="607"/>
      <c r="R432" s="607"/>
      <c r="S432" s="607"/>
      <c r="T432" s="607"/>
      <c r="U432" s="607"/>
      <c r="V432" s="607"/>
      <c r="W432" s="607"/>
      <c r="X432" s="607"/>
      <c r="Y432" s="607"/>
      <c r="Z432" s="607"/>
      <c r="AA432" s="607"/>
      <c r="AB432" s="607"/>
      <c r="AC432" s="607"/>
      <c r="AD432" s="607"/>
    </row>
    <row r="433">
      <c r="A433" s="607"/>
      <c r="B433" s="607"/>
      <c r="C433" s="607"/>
      <c r="D433" s="607"/>
      <c r="E433" s="607"/>
      <c r="F433" s="607"/>
      <c r="G433" s="607"/>
      <c r="H433" s="607"/>
      <c r="I433" s="607"/>
      <c r="J433" s="607"/>
      <c r="K433" s="607"/>
      <c r="L433" s="607"/>
      <c r="M433" s="607"/>
      <c r="N433" s="607"/>
      <c r="O433" s="607"/>
      <c r="P433" s="607"/>
      <c r="Q433" s="607"/>
      <c r="R433" s="607"/>
      <c r="S433" s="607"/>
      <c r="T433" s="607"/>
      <c r="U433" s="607"/>
      <c r="V433" s="607"/>
      <c r="W433" s="607"/>
      <c r="X433" s="607"/>
      <c r="Y433" s="607"/>
      <c r="Z433" s="607"/>
      <c r="AA433" s="607"/>
      <c r="AB433" s="607"/>
      <c r="AC433" s="607"/>
      <c r="AD433" s="607"/>
    </row>
    <row r="434">
      <c r="A434" s="607"/>
      <c r="B434" s="607"/>
      <c r="C434" s="607"/>
      <c r="D434" s="607"/>
      <c r="E434" s="607"/>
      <c r="F434" s="607"/>
      <c r="G434" s="607"/>
      <c r="H434" s="607"/>
      <c r="I434" s="607"/>
      <c r="J434" s="607"/>
      <c r="K434" s="607"/>
      <c r="L434" s="607"/>
      <c r="M434" s="607"/>
      <c r="N434" s="607"/>
      <c r="O434" s="607"/>
      <c r="P434" s="607"/>
      <c r="Q434" s="607"/>
      <c r="R434" s="607"/>
      <c r="S434" s="607"/>
      <c r="T434" s="607"/>
      <c r="U434" s="607"/>
      <c r="V434" s="607"/>
      <c r="W434" s="607"/>
      <c r="X434" s="607"/>
      <c r="Y434" s="607"/>
      <c r="Z434" s="607"/>
      <c r="AA434" s="607"/>
      <c r="AB434" s="607"/>
      <c r="AC434" s="607"/>
      <c r="AD434" s="607"/>
    </row>
    <row r="435">
      <c r="A435" s="607"/>
      <c r="B435" s="607"/>
      <c r="C435" s="607"/>
      <c r="D435" s="607"/>
      <c r="E435" s="607"/>
      <c r="F435" s="607"/>
      <c r="G435" s="607"/>
      <c r="H435" s="607"/>
      <c r="I435" s="607"/>
      <c r="J435" s="607"/>
      <c r="K435" s="607"/>
      <c r="L435" s="607"/>
      <c r="M435" s="607"/>
      <c r="N435" s="607"/>
      <c r="O435" s="607"/>
      <c r="P435" s="607"/>
      <c r="Q435" s="607"/>
      <c r="R435" s="607"/>
      <c r="S435" s="607"/>
      <c r="T435" s="607"/>
      <c r="U435" s="607"/>
      <c r="V435" s="607"/>
      <c r="W435" s="607"/>
      <c r="X435" s="607"/>
      <c r="Y435" s="607"/>
      <c r="Z435" s="607"/>
      <c r="AA435" s="607"/>
      <c r="AB435" s="607"/>
      <c r="AC435" s="607"/>
      <c r="AD435" s="607"/>
    </row>
    <row r="436">
      <c r="A436" s="607"/>
      <c r="B436" s="607"/>
      <c r="C436" s="607"/>
      <c r="D436" s="607"/>
      <c r="E436" s="607"/>
      <c r="F436" s="607"/>
      <c r="G436" s="607"/>
      <c r="H436" s="607"/>
      <c r="I436" s="607"/>
      <c r="J436" s="607"/>
      <c r="K436" s="607"/>
      <c r="L436" s="607"/>
      <c r="M436" s="607"/>
      <c r="N436" s="607"/>
      <c r="O436" s="607"/>
      <c r="P436" s="607"/>
      <c r="Q436" s="607"/>
      <c r="R436" s="607"/>
      <c r="S436" s="607"/>
      <c r="T436" s="607"/>
      <c r="U436" s="607"/>
      <c r="V436" s="607"/>
      <c r="W436" s="607"/>
      <c r="X436" s="607"/>
      <c r="Y436" s="607"/>
      <c r="Z436" s="607"/>
      <c r="AA436" s="607"/>
      <c r="AB436" s="607"/>
      <c r="AC436" s="607"/>
      <c r="AD436" s="607"/>
    </row>
    <row r="437">
      <c r="A437" s="607"/>
      <c r="B437" s="607"/>
      <c r="C437" s="607"/>
      <c r="D437" s="607"/>
      <c r="E437" s="607"/>
      <c r="F437" s="607"/>
      <c r="G437" s="607"/>
      <c r="H437" s="607"/>
      <c r="I437" s="607"/>
      <c r="J437" s="607"/>
      <c r="K437" s="607"/>
      <c r="L437" s="607"/>
      <c r="M437" s="607"/>
      <c r="N437" s="607"/>
      <c r="O437" s="607"/>
      <c r="P437" s="607"/>
      <c r="Q437" s="607"/>
      <c r="R437" s="607"/>
      <c r="S437" s="607"/>
      <c r="T437" s="607"/>
      <c r="U437" s="607"/>
      <c r="V437" s="607"/>
      <c r="W437" s="607"/>
      <c r="X437" s="607"/>
      <c r="Y437" s="607"/>
      <c r="Z437" s="607"/>
      <c r="AA437" s="607"/>
      <c r="AB437" s="607"/>
      <c r="AC437" s="607"/>
      <c r="AD437" s="607"/>
    </row>
    <row r="438">
      <c r="A438" s="607"/>
      <c r="B438" s="607"/>
      <c r="C438" s="607"/>
      <c r="D438" s="607"/>
      <c r="E438" s="607"/>
      <c r="F438" s="607"/>
      <c r="G438" s="607"/>
      <c r="H438" s="607"/>
      <c r="I438" s="607"/>
      <c r="J438" s="607"/>
      <c r="K438" s="607"/>
      <c r="L438" s="607"/>
      <c r="M438" s="607"/>
      <c r="N438" s="607"/>
      <c r="O438" s="607"/>
      <c r="P438" s="607"/>
      <c r="Q438" s="607"/>
      <c r="R438" s="607"/>
      <c r="S438" s="607"/>
      <c r="T438" s="607"/>
      <c r="U438" s="607"/>
      <c r="V438" s="607"/>
      <c r="W438" s="607"/>
      <c r="X438" s="607"/>
      <c r="Y438" s="607"/>
      <c r="Z438" s="607"/>
      <c r="AA438" s="607"/>
      <c r="AB438" s="607"/>
      <c r="AC438" s="607"/>
      <c r="AD438" s="607"/>
    </row>
    <row r="439">
      <c r="A439" s="607"/>
      <c r="B439" s="607"/>
      <c r="C439" s="607"/>
      <c r="D439" s="607"/>
      <c r="E439" s="607"/>
      <c r="F439" s="607"/>
      <c r="G439" s="607"/>
      <c r="H439" s="607"/>
      <c r="I439" s="607"/>
      <c r="J439" s="607"/>
      <c r="K439" s="607"/>
      <c r="L439" s="607"/>
      <c r="M439" s="607"/>
      <c r="N439" s="607"/>
      <c r="O439" s="607"/>
      <c r="P439" s="607"/>
      <c r="Q439" s="607"/>
      <c r="R439" s="607"/>
      <c r="S439" s="607"/>
      <c r="T439" s="607"/>
      <c r="U439" s="607"/>
      <c r="V439" s="607"/>
      <c r="W439" s="607"/>
      <c r="X439" s="607"/>
      <c r="Y439" s="607"/>
      <c r="Z439" s="607"/>
      <c r="AA439" s="607"/>
      <c r="AB439" s="607"/>
      <c r="AC439" s="607"/>
      <c r="AD439" s="607"/>
    </row>
    <row r="440">
      <c r="A440" s="607"/>
      <c r="B440" s="607"/>
      <c r="C440" s="607"/>
      <c r="D440" s="607"/>
      <c r="E440" s="607"/>
      <c r="F440" s="607"/>
      <c r="G440" s="607"/>
      <c r="H440" s="607"/>
      <c r="I440" s="607"/>
      <c r="J440" s="607"/>
      <c r="K440" s="607"/>
      <c r="L440" s="607"/>
      <c r="M440" s="607"/>
      <c r="N440" s="607"/>
      <c r="O440" s="607"/>
      <c r="P440" s="607"/>
      <c r="Q440" s="607"/>
      <c r="R440" s="607"/>
      <c r="S440" s="607"/>
      <c r="T440" s="607"/>
      <c r="U440" s="607"/>
      <c r="V440" s="607"/>
      <c r="W440" s="607"/>
      <c r="X440" s="607"/>
      <c r="Y440" s="607"/>
      <c r="Z440" s="607"/>
      <c r="AA440" s="607"/>
      <c r="AB440" s="607"/>
      <c r="AC440" s="607"/>
      <c r="AD440" s="607"/>
    </row>
    <row r="441">
      <c r="A441" s="607"/>
      <c r="B441" s="607"/>
      <c r="C441" s="607"/>
      <c r="D441" s="607"/>
      <c r="E441" s="607"/>
      <c r="F441" s="607"/>
      <c r="G441" s="607"/>
      <c r="H441" s="607"/>
      <c r="I441" s="607"/>
      <c r="J441" s="607"/>
      <c r="K441" s="607"/>
      <c r="L441" s="607"/>
      <c r="M441" s="607"/>
      <c r="N441" s="607"/>
      <c r="O441" s="607"/>
      <c r="P441" s="607"/>
      <c r="Q441" s="607"/>
      <c r="R441" s="607"/>
      <c r="S441" s="607"/>
      <c r="T441" s="607"/>
      <c r="U441" s="607"/>
      <c r="V441" s="607"/>
      <c r="W441" s="607"/>
      <c r="X441" s="607"/>
      <c r="Y441" s="607"/>
      <c r="Z441" s="607"/>
      <c r="AA441" s="607"/>
      <c r="AB441" s="607"/>
      <c r="AC441" s="607"/>
      <c r="AD441" s="607"/>
    </row>
    <row r="442">
      <c r="A442" s="607"/>
      <c r="B442" s="607"/>
      <c r="C442" s="607"/>
      <c r="D442" s="607"/>
      <c r="E442" s="607"/>
      <c r="F442" s="607"/>
      <c r="G442" s="607"/>
      <c r="H442" s="607"/>
      <c r="I442" s="607"/>
      <c r="J442" s="607"/>
      <c r="K442" s="607"/>
      <c r="L442" s="607"/>
      <c r="M442" s="607"/>
      <c r="N442" s="607"/>
      <c r="O442" s="607"/>
      <c r="P442" s="607"/>
      <c r="Q442" s="607"/>
      <c r="R442" s="607"/>
      <c r="S442" s="607"/>
      <c r="T442" s="607"/>
      <c r="U442" s="607"/>
      <c r="V442" s="607"/>
      <c r="W442" s="607"/>
      <c r="X442" s="607"/>
      <c r="Y442" s="607"/>
      <c r="Z442" s="607"/>
      <c r="AA442" s="607"/>
      <c r="AB442" s="607"/>
      <c r="AC442" s="607"/>
      <c r="AD442" s="607"/>
    </row>
    <row r="443">
      <c r="A443" s="607"/>
      <c r="B443" s="607"/>
      <c r="C443" s="607"/>
      <c r="D443" s="607"/>
      <c r="E443" s="607"/>
      <c r="F443" s="607"/>
      <c r="G443" s="607"/>
      <c r="H443" s="607"/>
      <c r="I443" s="607"/>
      <c r="J443" s="607"/>
      <c r="K443" s="607"/>
      <c r="L443" s="607"/>
      <c r="M443" s="607"/>
      <c r="N443" s="607"/>
      <c r="O443" s="607"/>
      <c r="P443" s="607"/>
      <c r="Q443" s="607"/>
      <c r="R443" s="607"/>
      <c r="S443" s="607"/>
      <c r="T443" s="607"/>
      <c r="U443" s="607"/>
      <c r="V443" s="607"/>
      <c r="W443" s="607"/>
      <c r="X443" s="607"/>
      <c r="Y443" s="607"/>
      <c r="Z443" s="607"/>
      <c r="AA443" s="607"/>
      <c r="AB443" s="607"/>
      <c r="AC443" s="607"/>
      <c r="AD443" s="607"/>
    </row>
    <row r="444">
      <c r="A444" s="607"/>
      <c r="B444" s="607"/>
      <c r="C444" s="607"/>
      <c r="D444" s="607"/>
      <c r="E444" s="607"/>
      <c r="F444" s="607"/>
      <c r="G444" s="607"/>
      <c r="H444" s="607"/>
      <c r="I444" s="607"/>
      <c r="J444" s="607"/>
      <c r="K444" s="607"/>
      <c r="L444" s="607"/>
      <c r="M444" s="607"/>
      <c r="N444" s="607"/>
      <c r="O444" s="607"/>
      <c r="P444" s="607"/>
      <c r="Q444" s="607"/>
      <c r="R444" s="607"/>
      <c r="S444" s="607"/>
      <c r="T444" s="607"/>
      <c r="U444" s="607"/>
      <c r="V444" s="607"/>
      <c r="W444" s="607"/>
      <c r="X444" s="607"/>
      <c r="Y444" s="607"/>
      <c r="Z444" s="607"/>
      <c r="AA444" s="607"/>
      <c r="AB444" s="607"/>
      <c r="AC444" s="607"/>
      <c r="AD444" s="607"/>
    </row>
    <row r="445">
      <c r="A445" s="607"/>
      <c r="B445" s="607"/>
      <c r="C445" s="607"/>
      <c r="D445" s="607"/>
      <c r="E445" s="607"/>
      <c r="F445" s="607"/>
      <c r="G445" s="607"/>
      <c r="H445" s="607"/>
      <c r="I445" s="607"/>
      <c r="J445" s="607"/>
      <c r="K445" s="607"/>
      <c r="L445" s="607"/>
      <c r="M445" s="607"/>
      <c r="N445" s="607"/>
      <c r="O445" s="607"/>
      <c r="P445" s="607"/>
      <c r="Q445" s="607"/>
      <c r="R445" s="607"/>
      <c r="S445" s="607"/>
      <c r="T445" s="607"/>
      <c r="U445" s="607"/>
      <c r="V445" s="607"/>
      <c r="W445" s="607"/>
      <c r="X445" s="607"/>
      <c r="Y445" s="607"/>
      <c r="Z445" s="607"/>
      <c r="AA445" s="607"/>
      <c r="AB445" s="607"/>
      <c r="AC445" s="607"/>
      <c r="AD445" s="607"/>
    </row>
    <row r="446">
      <c r="A446" s="607"/>
      <c r="B446" s="607"/>
      <c r="C446" s="607"/>
      <c r="D446" s="607"/>
      <c r="E446" s="607"/>
      <c r="F446" s="607"/>
      <c r="G446" s="607"/>
      <c r="H446" s="607"/>
      <c r="I446" s="607"/>
      <c r="J446" s="607"/>
      <c r="K446" s="607"/>
      <c r="L446" s="607"/>
      <c r="M446" s="607"/>
      <c r="N446" s="607"/>
      <c r="O446" s="607"/>
      <c r="P446" s="607"/>
      <c r="Q446" s="607"/>
      <c r="R446" s="607"/>
      <c r="S446" s="607"/>
      <c r="T446" s="607"/>
      <c r="U446" s="607"/>
      <c r="V446" s="607"/>
      <c r="W446" s="607"/>
      <c r="X446" s="607"/>
      <c r="Y446" s="607"/>
      <c r="Z446" s="607"/>
      <c r="AA446" s="607"/>
      <c r="AB446" s="607"/>
      <c r="AC446" s="607"/>
      <c r="AD446" s="607"/>
    </row>
    <row r="447">
      <c r="A447" s="607"/>
      <c r="B447" s="607"/>
      <c r="C447" s="607"/>
      <c r="D447" s="607"/>
      <c r="E447" s="607"/>
      <c r="F447" s="607"/>
      <c r="G447" s="607"/>
      <c r="H447" s="607"/>
      <c r="I447" s="607"/>
      <c r="J447" s="607"/>
      <c r="K447" s="607"/>
      <c r="L447" s="607"/>
      <c r="M447" s="607"/>
      <c r="N447" s="607"/>
      <c r="O447" s="607"/>
      <c r="P447" s="607"/>
      <c r="Q447" s="607"/>
      <c r="R447" s="607"/>
      <c r="S447" s="607"/>
      <c r="T447" s="607"/>
      <c r="U447" s="607"/>
      <c r="V447" s="607"/>
      <c r="W447" s="607"/>
      <c r="X447" s="607"/>
      <c r="Y447" s="607"/>
      <c r="Z447" s="607"/>
      <c r="AA447" s="607"/>
      <c r="AB447" s="607"/>
      <c r="AC447" s="607"/>
      <c r="AD447" s="607"/>
    </row>
    <row r="448">
      <c r="A448" s="607"/>
      <c r="B448" s="607"/>
      <c r="C448" s="607"/>
      <c r="D448" s="607"/>
      <c r="E448" s="607"/>
      <c r="F448" s="607"/>
      <c r="G448" s="607"/>
      <c r="H448" s="607"/>
      <c r="I448" s="607"/>
      <c r="J448" s="607"/>
      <c r="K448" s="607"/>
      <c r="L448" s="607"/>
      <c r="M448" s="607"/>
      <c r="N448" s="607"/>
      <c r="O448" s="607"/>
      <c r="P448" s="607"/>
      <c r="Q448" s="607"/>
      <c r="R448" s="607"/>
      <c r="S448" s="607"/>
      <c r="T448" s="607"/>
      <c r="U448" s="607"/>
      <c r="V448" s="607"/>
      <c r="W448" s="607"/>
      <c r="X448" s="607"/>
      <c r="Y448" s="607"/>
      <c r="Z448" s="607"/>
      <c r="AA448" s="607"/>
      <c r="AB448" s="607"/>
      <c r="AC448" s="607"/>
      <c r="AD448" s="607"/>
    </row>
    <row r="449">
      <c r="A449" s="607"/>
      <c r="B449" s="607"/>
      <c r="C449" s="607"/>
      <c r="D449" s="607"/>
      <c r="E449" s="607"/>
      <c r="F449" s="607"/>
      <c r="G449" s="607"/>
      <c r="H449" s="607"/>
      <c r="I449" s="607"/>
      <c r="J449" s="607"/>
      <c r="K449" s="607"/>
      <c r="L449" s="607"/>
      <c r="M449" s="607"/>
      <c r="N449" s="607"/>
      <c r="O449" s="607"/>
      <c r="P449" s="607"/>
      <c r="Q449" s="607"/>
      <c r="R449" s="607"/>
      <c r="S449" s="607"/>
      <c r="T449" s="607"/>
      <c r="U449" s="607"/>
      <c r="V449" s="607"/>
      <c r="W449" s="607"/>
      <c r="X449" s="607"/>
      <c r="Y449" s="607"/>
      <c r="Z449" s="607"/>
      <c r="AA449" s="607"/>
      <c r="AB449" s="607"/>
      <c r="AC449" s="607"/>
      <c r="AD449" s="607"/>
    </row>
    <row r="450">
      <c r="A450" s="607"/>
      <c r="B450" s="607"/>
      <c r="C450" s="607"/>
      <c r="D450" s="607"/>
      <c r="E450" s="607"/>
      <c r="F450" s="607"/>
      <c r="G450" s="607"/>
      <c r="H450" s="607"/>
      <c r="I450" s="607"/>
      <c r="J450" s="607"/>
      <c r="K450" s="607"/>
      <c r="L450" s="607"/>
      <c r="M450" s="607"/>
      <c r="N450" s="607"/>
      <c r="O450" s="607"/>
      <c r="P450" s="607"/>
      <c r="Q450" s="607"/>
      <c r="R450" s="607"/>
      <c r="S450" s="607"/>
      <c r="T450" s="607"/>
      <c r="U450" s="607"/>
      <c r="V450" s="607"/>
      <c r="W450" s="607"/>
      <c r="X450" s="607"/>
      <c r="Y450" s="607"/>
      <c r="Z450" s="607"/>
      <c r="AA450" s="607"/>
      <c r="AB450" s="607"/>
      <c r="AC450" s="607"/>
      <c r="AD450" s="607"/>
    </row>
    <row r="451">
      <c r="A451" s="607"/>
      <c r="B451" s="607"/>
      <c r="C451" s="607"/>
      <c r="D451" s="607"/>
      <c r="E451" s="607"/>
      <c r="F451" s="607"/>
      <c r="G451" s="607"/>
      <c r="H451" s="607"/>
      <c r="I451" s="607"/>
      <c r="J451" s="607"/>
      <c r="K451" s="607"/>
      <c r="L451" s="607"/>
      <c r="M451" s="607"/>
      <c r="N451" s="607"/>
      <c r="O451" s="607"/>
      <c r="P451" s="607"/>
      <c r="Q451" s="607"/>
      <c r="R451" s="607"/>
      <c r="S451" s="607"/>
      <c r="T451" s="607"/>
      <c r="U451" s="607"/>
      <c r="V451" s="607"/>
      <c r="W451" s="607"/>
      <c r="X451" s="607"/>
      <c r="Y451" s="607"/>
      <c r="Z451" s="607"/>
      <c r="AA451" s="607"/>
      <c r="AB451" s="607"/>
      <c r="AC451" s="607"/>
      <c r="AD451" s="607"/>
    </row>
    <row r="452">
      <c r="A452" s="607"/>
      <c r="B452" s="607"/>
      <c r="C452" s="607"/>
      <c r="D452" s="607"/>
      <c r="E452" s="607"/>
      <c r="F452" s="607"/>
      <c r="G452" s="607"/>
      <c r="H452" s="607"/>
      <c r="I452" s="607"/>
      <c r="J452" s="607"/>
      <c r="K452" s="607"/>
      <c r="L452" s="607"/>
      <c r="M452" s="607"/>
      <c r="N452" s="607"/>
      <c r="O452" s="607"/>
      <c r="P452" s="607"/>
      <c r="Q452" s="607"/>
      <c r="R452" s="607"/>
      <c r="S452" s="607"/>
      <c r="T452" s="607"/>
      <c r="U452" s="607"/>
      <c r="V452" s="607"/>
      <c r="W452" s="607"/>
      <c r="X452" s="607"/>
      <c r="Y452" s="607"/>
      <c r="Z452" s="607"/>
      <c r="AA452" s="607"/>
      <c r="AB452" s="607"/>
      <c r="AC452" s="607"/>
      <c r="AD452" s="607"/>
    </row>
    <row r="453">
      <c r="A453" s="607"/>
      <c r="B453" s="607"/>
      <c r="C453" s="607"/>
      <c r="D453" s="607"/>
      <c r="E453" s="607"/>
      <c r="F453" s="607"/>
      <c r="G453" s="607"/>
      <c r="H453" s="607"/>
      <c r="I453" s="607"/>
      <c r="J453" s="607"/>
      <c r="K453" s="607"/>
      <c r="L453" s="607"/>
      <c r="M453" s="607"/>
      <c r="N453" s="607"/>
      <c r="O453" s="607"/>
      <c r="P453" s="607"/>
      <c r="Q453" s="607"/>
      <c r="R453" s="607"/>
      <c r="S453" s="607"/>
      <c r="T453" s="607"/>
      <c r="U453" s="607"/>
      <c r="V453" s="607"/>
      <c r="W453" s="607"/>
      <c r="X453" s="607"/>
      <c r="Y453" s="607"/>
      <c r="Z453" s="607"/>
      <c r="AA453" s="607"/>
      <c r="AB453" s="607"/>
      <c r="AC453" s="607"/>
      <c r="AD453" s="607"/>
    </row>
    <row r="454">
      <c r="A454" s="607"/>
      <c r="B454" s="607"/>
      <c r="C454" s="607"/>
      <c r="D454" s="607"/>
      <c r="E454" s="607"/>
      <c r="F454" s="607"/>
      <c r="G454" s="607"/>
      <c r="H454" s="607"/>
      <c r="I454" s="607"/>
      <c r="J454" s="607"/>
      <c r="K454" s="607"/>
      <c r="L454" s="607"/>
      <c r="M454" s="607"/>
      <c r="N454" s="607"/>
      <c r="O454" s="607"/>
      <c r="P454" s="607"/>
      <c r="Q454" s="607"/>
      <c r="R454" s="607"/>
      <c r="S454" s="607"/>
      <c r="T454" s="607"/>
      <c r="U454" s="607"/>
      <c r="V454" s="607"/>
      <c r="W454" s="607"/>
      <c r="X454" s="607"/>
      <c r="Y454" s="607"/>
      <c r="Z454" s="607"/>
      <c r="AA454" s="607"/>
      <c r="AB454" s="607"/>
      <c r="AC454" s="607"/>
      <c r="AD454" s="607"/>
    </row>
    <row r="455">
      <c r="A455" s="607"/>
      <c r="B455" s="607"/>
      <c r="C455" s="607"/>
      <c r="D455" s="607"/>
      <c r="E455" s="607"/>
      <c r="F455" s="607"/>
      <c r="G455" s="607"/>
      <c r="H455" s="607"/>
      <c r="I455" s="607"/>
      <c r="J455" s="607"/>
      <c r="K455" s="607"/>
      <c r="L455" s="607"/>
      <c r="M455" s="607"/>
      <c r="N455" s="607"/>
      <c r="O455" s="607"/>
      <c r="P455" s="607"/>
      <c r="Q455" s="607"/>
      <c r="R455" s="607"/>
      <c r="S455" s="607"/>
      <c r="T455" s="607"/>
      <c r="U455" s="607"/>
      <c r="V455" s="607"/>
      <c r="W455" s="607"/>
      <c r="X455" s="607"/>
      <c r="Y455" s="607"/>
      <c r="Z455" s="607"/>
      <c r="AA455" s="607"/>
      <c r="AB455" s="607"/>
      <c r="AC455" s="607"/>
      <c r="AD455" s="607"/>
    </row>
    <row r="456">
      <c r="A456" s="607"/>
      <c r="B456" s="607"/>
      <c r="C456" s="607"/>
      <c r="D456" s="607"/>
      <c r="E456" s="607"/>
      <c r="F456" s="607"/>
      <c r="G456" s="607"/>
      <c r="H456" s="607"/>
      <c r="I456" s="607"/>
      <c r="J456" s="607"/>
      <c r="K456" s="607"/>
      <c r="L456" s="607"/>
      <c r="M456" s="607"/>
      <c r="N456" s="607"/>
      <c r="O456" s="607"/>
      <c r="P456" s="607"/>
      <c r="Q456" s="607"/>
      <c r="R456" s="607"/>
      <c r="S456" s="607"/>
      <c r="T456" s="607"/>
      <c r="U456" s="607"/>
      <c r="V456" s="607"/>
      <c r="W456" s="607"/>
      <c r="X456" s="607"/>
      <c r="Y456" s="607"/>
      <c r="Z456" s="607"/>
      <c r="AA456" s="607"/>
      <c r="AB456" s="607"/>
      <c r="AC456" s="607"/>
      <c r="AD456" s="607"/>
    </row>
    <row r="457">
      <c r="A457" s="607"/>
      <c r="B457" s="607"/>
      <c r="C457" s="607"/>
      <c r="D457" s="607"/>
      <c r="E457" s="607"/>
      <c r="F457" s="607"/>
      <c r="G457" s="607"/>
      <c r="H457" s="607"/>
      <c r="I457" s="607"/>
      <c r="J457" s="607"/>
      <c r="K457" s="607"/>
      <c r="L457" s="607"/>
      <c r="M457" s="607"/>
      <c r="N457" s="607"/>
      <c r="O457" s="607"/>
      <c r="P457" s="607"/>
      <c r="Q457" s="607"/>
      <c r="R457" s="607"/>
      <c r="S457" s="607"/>
      <c r="T457" s="607"/>
      <c r="U457" s="607"/>
      <c r="V457" s="607"/>
      <c r="W457" s="607"/>
      <c r="X457" s="607"/>
      <c r="Y457" s="607"/>
      <c r="Z457" s="607"/>
      <c r="AA457" s="607"/>
      <c r="AB457" s="607"/>
      <c r="AC457" s="607"/>
      <c r="AD457" s="607"/>
    </row>
    <row r="458">
      <c r="A458" s="607"/>
      <c r="B458" s="607"/>
      <c r="C458" s="607"/>
      <c r="D458" s="607"/>
      <c r="E458" s="607"/>
      <c r="F458" s="607"/>
      <c r="G458" s="607"/>
      <c r="H458" s="607"/>
      <c r="I458" s="607"/>
      <c r="J458" s="607"/>
      <c r="K458" s="607"/>
      <c r="L458" s="607"/>
      <c r="M458" s="607"/>
      <c r="N458" s="607"/>
      <c r="O458" s="607"/>
      <c r="P458" s="607"/>
      <c r="Q458" s="607"/>
      <c r="R458" s="607"/>
      <c r="S458" s="607"/>
      <c r="T458" s="607"/>
      <c r="U458" s="607"/>
      <c r="V458" s="607"/>
      <c r="W458" s="607"/>
      <c r="X458" s="607"/>
      <c r="Y458" s="607"/>
      <c r="Z458" s="607"/>
      <c r="AA458" s="607"/>
      <c r="AB458" s="607"/>
      <c r="AC458" s="607"/>
      <c r="AD458" s="607"/>
    </row>
    <row r="459">
      <c r="A459" s="607"/>
      <c r="B459" s="607"/>
      <c r="C459" s="607"/>
      <c r="D459" s="607"/>
      <c r="E459" s="607"/>
      <c r="F459" s="607"/>
      <c r="G459" s="607"/>
      <c r="H459" s="607"/>
      <c r="I459" s="607"/>
      <c r="J459" s="607"/>
      <c r="K459" s="607"/>
      <c r="L459" s="607"/>
      <c r="M459" s="607"/>
      <c r="N459" s="607"/>
      <c r="O459" s="607"/>
      <c r="P459" s="607"/>
      <c r="Q459" s="607"/>
      <c r="R459" s="607"/>
      <c r="S459" s="607"/>
      <c r="T459" s="607"/>
      <c r="U459" s="607"/>
      <c r="V459" s="607"/>
      <c r="W459" s="607"/>
      <c r="X459" s="607"/>
      <c r="Y459" s="607"/>
      <c r="Z459" s="607"/>
      <c r="AA459" s="607"/>
      <c r="AB459" s="607"/>
      <c r="AC459" s="607"/>
      <c r="AD459" s="607"/>
    </row>
    <row r="460">
      <c r="A460" s="607"/>
      <c r="B460" s="607"/>
      <c r="C460" s="607"/>
      <c r="D460" s="607"/>
      <c r="E460" s="607"/>
      <c r="F460" s="607"/>
      <c r="G460" s="607"/>
      <c r="H460" s="607"/>
      <c r="I460" s="607"/>
      <c r="J460" s="607"/>
      <c r="K460" s="607"/>
      <c r="L460" s="607"/>
      <c r="M460" s="607"/>
      <c r="N460" s="607"/>
      <c r="O460" s="607"/>
      <c r="P460" s="607"/>
      <c r="Q460" s="607"/>
      <c r="R460" s="607"/>
      <c r="S460" s="607"/>
      <c r="T460" s="607"/>
      <c r="U460" s="607"/>
      <c r="V460" s="607"/>
      <c r="W460" s="607"/>
      <c r="X460" s="607"/>
      <c r="Y460" s="607"/>
      <c r="Z460" s="607"/>
      <c r="AA460" s="607"/>
      <c r="AB460" s="607"/>
      <c r="AC460" s="607"/>
      <c r="AD460" s="607"/>
    </row>
    <row r="461">
      <c r="A461" s="607"/>
      <c r="B461" s="607"/>
      <c r="C461" s="607"/>
      <c r="D461" s="607"/>
      <c r="E461" s="607"/>
      <c r="F461" s="607"/>
      <c r="G461" s="607"/>
      <c r="H461" s="607"/>
      <c r="I461" s="607"/>
      <c r="J461" s="607"/>
      <c r="K461" s="607"/>
      <c r="L461" s="607"/>
      <c r="M461" s="607"/>
      <c r="N461" s="607"/>
      <c r="O461" s="607"/>
      <c r="P461" s="607"/>
      <c r="Q461" s="607"/>
      <c r="R461" s="607"/>
      <c r="S461" s="607"/>
      <c r="T461" s="607"/>
      <c r="U461" s="607"/>
      <c r="V461" s="607"/>
      <c r="W461" s="607"/>
      <c r="X461" s="607"/>
      <c r="Y461" s="607"/>
      <c r="Z461" s="607"/>
      <c r="AA461" s="607"/>
      <c r="AB461" s="607"/>
      <c r="AC461" s="607"/>
      <c r="AD461" s="607"/>
    </row>
    <row r="462">
      <c r="A462" s="607"/>
      <c r="B462" s="607"/>
      <c r="C462" s="607"/>
      <c r="D462" s="607"/>
      <c r="E462" s="607"/>
      <c r="F462" s="607"/>
      <c r="G462" s="607"/>
      <c r="H462" s="607"/>
      <c r="I462" s="607"/>
      <c r="J462" s="607"/>
      <c r="K462" s="607"/>
      <c r="L462" s="607"/>
      <c r="M462" s="607"/>
      <c r="N462" s="607"/>
      <c r="O462" s="607"/>
      <c r="P462" s="607"/>
      <c r="Q462" s="607"/>
      <c r="R462" s="607"/>
      <c r="S462" s="607"/>
      <c r="T462" s="607"/>
      <c r="U462" s="607"/>
      <c r="V462" s="607"/>
      <c r="W462" s="607"/>
      <c r="X462" s="607"/>
      <c r="Y462" s="607"/>
      <c r="Z462" s="607"/>
      <c r="AA462" s="607"/>
      <c r="AB462" s="607"/>
      <c r="AC462" s="607"/>
      <c r="AD462" s="607"/>
    </row>
    <row r="463">
      <c r="A463" s="607"/>
      <c r="B463" s="607"/>
      <c r="C463" s="607"/>
      <c r="D463" s="607"/>
      <c r="E463" s="607"/>
      <c r="F463" s="607"/>
      <c r="G463" s="607"/>
      <c r="H463" s="607"/>
      <c r="I463" s="607"/>
      <c r="J463" s="607"/>
      <c r="K463" s="607"/>
      <c r="L463" s="607"/>
      <c r="M463" s="607"/>
      <c r="N463" s="607"/>
      <c r="O463" s="607"/>
      <c r="P463" s="607"/>
      <c r="Q463" s="607"/>
      <c r="R463" s="607"/>
      <c r="S463" s="607"/>
      <c r="T463" s="607"/>
      <c r="U463" s="607"/>
      <c r="V463" s="607"/>
      <c r="W463" s="607"/>
      <c r="X463" s="607"/>
      <c r="Y463" s="607"/>
      <c r="Z463" s="607"/>
      <c r="AA463" s="607"/>
      <c r="AB463" s="607"/>
      <c r="AC463" s="607"/>
      <c r="AD463" s="607"/>
    </row>
    <row r="464">
      <c r="A464" s="607"/>
      <c r="B464" s="607"/>
      <c r="C464" s="607"/>
      <c r="D464" s="607"/>
      <c r="E464" s="607"/>
      <c r="F464" s="607"/>
      <c r="G464" s="607"/>
      <c r="H464" s="607"/>
      <c r="I464" s="607"/>
      <c r="J464" s="607"/>
      <c r="K464" s="607"/>
      <c r="L464" s="607"/>
      <c r="M464" s="607"/>
      <c r="N464" s="607"/>
      <c r="O464" s="607"/>
      <c r="P464" s="607"/>
      <c r="Q464" s="607"/>
      <c r="R464" s="607"/>
      <c r="S464" s="607"/>
      <c r="T464" s="607"/>
      <c r="U464" s="607"/>
      <c r="V464" s="607"/>
      <c r="W464" s="607"/>
      <c r="X464" s="607"/>
      <c r="Y464" s="607"/>
      <c r="Z464" s="607"/>
      <c r="AA464" s="607"/>
      <c r="AB464" s="607"/>
      <c r="AC464" s="607"/>
      <c r="AD464" s="607"/>
    </row>
    <row r="465">
      <c r="A465" s="607"/>
      <c r="B465" s="607"/>
      <c r="C465" s="607"/>
      <c r="D465" s="607"/>
      <c r="E465" s="607"/>
      <c r="F465" s="607"/>
      <c r="G465" s="607"/>
      <c r="H465" s="607"/>
      <c r="I465" s="607"/>
      <c r="J465" s="607"/>
      <c r="K465" s="607"/>
      <c r="L465" s="607"/>
      <c r="M465" s="607"/>
      <c r="N465" s="607"/>
      <c r="O465" s="607"/>
      <c r="P465" s="607"/>
      <c r="Q465" s="607"/>
      <c r="R465" s="607"/>
      <c r="S465" s="607"/>
      <c r="T465" s="607"/>
      <c r="U465" s="607"/>
      <c r="V465" s="607"/>
      <c r="W465" s="607"/>
      <c r="X465" s="607"/>
      <c r="Y465" s="607"/>
      <c r="Z465" s="607"/>
      <c r="AA465" s="607"/>
      <c r="AB465" s="607"/>
      <c r="AC465" s="607"/>
      <c r="AD465" s="607"/>
    </row>
    <row r="466">
      <c r="A466" s="607"/>
      <c r="B466" s="607"/>
      <c r="C466" s="607"/>
      <c r="D466" s="607"/>
      <c r="E466" s="607"/>
      <c r="F466" s="607"/>
      <c r="G466" s="607"/>
      <c r="H466" s="607"/>
      <c r="I466" s="607"/>
      <c r="J466" s="607"/>
      <c r="K466" s="607"/>
      <c r="L466" s="607"/>
      <c r="M466" s="607"/>
      <c r="N466" s="607"/>
      <c r="O466" s="607"/>
      <c r="P466" s="607"/>
      <c r="Q466" s="607"/>
      <c r="R466" s="607"/>
      <c r="S466" s="607"/>
      <c r="T466" s="607"/>
      <c r="U466" s="607"/>
      <c r="V466" s="607"/>
      <c r="W466" s="607"/>
      <c r="X466" s="607"/>
      <c r="Y466" s="607"/>
      <c r="Z466" s="607"/>
      <c r="AA466" s="607"/>
      <c r="AB466" s="607"/>
      <c r="AC466" s="607"/>
      <c r="AD466" s="607"/>
    </row>
    <row r="467">
      <c r="A467" s="607"/>
      <c r="B467" s="607"/>
      <c r="C467" s="607"/>
      <c r="D467" s="607"/>
      <c r="E467" s="607"/>
      <c r="F467" s="607"/>
      <c r="G467" s="607"/>
      <c r="H467" s="607"/>
      <c r="I467" s="607"/>
      <c r="J467" s="607"/>
      <c r="K467" s="607"/>
      <c r="L467" s="607"/>
      <c r="M467" s="607"/>
      <c r="N467" s="607"/>
      <c r="O467" s="607"/>
      <c r="P467" s="607"/>
      <c r="Q467" s="607"/>
      <c r="R467" s="607"/>
      <c r="S467" s="607"/>
      <c r="T467" s="607"/>
      <c r="U467" s="607"/>
      <c r="V467" s="607"/>
      <c r="W467" s="607"/>
      <c r="X467" s="607"/>
      <c r="Y467" s="607"/>
      <c r="Z467" s="607"/>
      <c r="AA467" s="607"/>
      <c r="AB467" s="607"/>
      <c r="AC467" s="607"/>
      <c r="AD467" s="607"/>
    </row>
    <row r="468">
      <c r="A468" s="607"/>
      <c r="B468" s="607"/>
      <c r="C468" s="607"/>
      <c r="D468" s="607"/>
      <c r="E468" s="607"/>
      <c r="F468" s="607"/>
      <c r="G468" s="607"/>
      <c r="H468" s="607"/>
      <c r="I468" s="607"/>
      <c r="J468" s="607"/>
      <c r="K468" s="607"/>
      <c r="L468" s="607"/>
      <c r="M468" s="607"/>
      <c r="N468" s="607"/>
      <c r="O468" s="607"/>
      <c r="P468" s="607"/>
      <c r="Q468" s="607"/>
      <c r="R468" s="607"/>
      <c r="S468" s="607"/>
      <c r="T468" s="607"/>
      <c r="U468" s="607"/>
      <c r="V468" s="607"/>
      <c r="W468" s="607"/>
      <c r="X468" s="607"/>
      <c r="Y468" s="607"/>
      <c r="Z468" s="607"/>
      <c r="AA468" s="607"/>
      <c r="AB468" s="607"/>
      <c r="AC468" s="607"/>
      <c r="AD468" s="607"/>
    </row>
    <row r="469">
      <c r="A469" s="607"/>
      <c r="B469" s="607"/>
      <c r="C469" s="607"/>
      <c r="D469" s="607"/>
      <c r="E469" s="607"/>
      <c r="F469" s="607"/>
      <c r="G469" s="607"/>
      <c r="H469" s="607"/>
      <c r="I469" s="607"/>
      <c r="J469" s="607"/>
      <c r="K469" s="607"/>
      <c r="L469" s="607"/>
      <c r="M469" s="607"/>
      <c r="N469" s="607"/>
      <c r="O469" s="607"/>
      <c r="P469" s="607"/>
      <c r="Q469" s="607"/>
      <c r="R469" s="607"/>
      <c r="S469" s="607"/>
      <c r="T469" s="607"/>
      <c r="U469" s="607"/>
      <c r="V469" s="607"/>
      <c r="W469" s="607"/>
      <c r="X469" s="607"/>
      <c r="Y469" s="607"/>
      <c r="Z469" s="607"/>
      <c r="AA469" s="607"/>
      <c r="AB469" s="607"/>
      <c r="AC469" s="607"/>
      <c r="AD469" s="607"/>
    </row>
    <row r="470">
      <c r="A470" s="607"/>
      <c r="B470" s="607"/>
      <c r="C470" s="607"/>
      <c r="D470" s="607"/>
      <c r="E470" s="607"/>
      <c r="F470" s="607"/>
      <c r="G470" s="607"/>
      <c r="H470" s="607"/>
      <c r="I470" s="607"/>
      <c r="J470" s="607"/>
      <c r="K470" s="607"/>
      <c r="L470" s="607"/>
      <c r="M470" s="607"/>
      <c r="N470" s="607"/>
      <c r="O470" s="607"/>
      <c r="P470" s="607"/>
      <c r="Q470" s="607"/>
      <c r="R470" s="607"/>
      <c r="S470" s="607"/>
      <c r="T470" s="607"/>
      <c r="U470" s="607"/>
      <c r="V470" s="607"/>
      <c r="W470" s="607"/>
      <c r="X470" s="607"/>
      <c r="Y470" s="607"/>
      <c r="Z470" s="607"/>
      <c r="AA470" s="607"/>
      <c r="AB470" s="607"/>
      <c r="AC470" s="607"/>
      <c r="AD470" s="607"/>
    </row>
    <row r="471">
      <c r="A471" s="607"/>
      <c r="B471" s="607"/>
      <c r="C471" s="607"/>
      <c r="D471" s="607"/>
      <c r="E471" s="607"/>
      <c r="F471" s="607"/>
      <c r="G471" s="607"/>
      <c r="H471" s="607"/>
      <c r="I471" s="607"/>
      <c r="J471" s="607"/>
      <c r="K471" s="607"/>
      <c r="L471" s="607"/>
      <c r="M471" s="607"/>
      <c r="N471" s="607"/>
      <c r="O471" s="607"/>
      <c r="P471" s="607"/>
      <c r="Q471" s="607"/>
      <c r="R471" s="607"/>
      <c r="S471" s="607"/>
      <c r="T471" s="607"/>
      <c r="U471" s="607"/>
      <c r="V471" s="607"/>
      <c r="W471" s="607"/>
      <c r="X471" s="607"/>
      <c r="Y471" s="607"/>
      <c r="Z471" s="607"/>
      <c r="AA471" s="607"/>
      <c r="AB471" s="607"/>
      <c r="AC471" s="607"/>
      <c r="AD471" s="607"/>
    </row>
    <row r="472">
      <c r="A472" s="607"/>
      <c r="B472" s="607"/>
      <c r="C472" s="607"/>
      <c r="D472" s="607"/>
      <c r="E472" s="607"/>
      <c r="F472" s="607"/>
      <c r="G472" s="607"/>
      <c r="H472" s="607"/>
      <c r="I472" s="607"/>
      <c r="J472" s="607"/>
      <c r="K472" s="607"/>
      <c r="L472" s="607"/>
      <c r="M472" s="607"/>
      <c r="N472" s="607"/>
      <c r="O472" s="607"/>
      <c r="P472" s="607"/>
      <c r="Q472" s="607"/>
      <c r="R472" s="607"/>
      <c r="S472" s="607"/>
      <c r="T472" s="607"/>
      <c r="U472" s="607"/>
      <c r="V472" s="607"/>
      <c r="W472" s="607"/>
      <c r="X472" s="607"/>
      <c r="Y472" s="607"/>
      <c r="Z472" s="607"/>
      <c r="AA472" s="607"/>
      <c r="AB472" s="607"/>
      <c r="AC472" s="607"/>
      <c r="AD472" s="607"/>
    </row>
    <row r="473">
      <c r="A473" s="607"/>
      <c r="B473" s="607"/>
      <c r="C473" s="607"/>
      <c r="D473" s="607"/>
      <c r="E473" s="607"/>
      <c r="F473" s="607"/>
      <c r="G473" s="607"/>
      <c r="H473" s="607"/>
      <c r="I473" s="607"/>
      <c r="J473" s="607"/>
      <c r="K473" s="607"/>
      <c r="L473" s="607"/>
      <c r="M473" s="607"/>
      <c r="N473" s="607"/>
      <c r="O473" s="607"/>
      <c r="P473" s="607"/>
      <c r="Q473" s="607"/>
      <c r="R473" s="607"/>
      <c r="S473" s="607"/>
      <c r="T473" s="607"/>
      <c r="U473" s="607"/>
      <c r="V473" s="607"/>
      <c r="W473" s="607"/>
      <c r="X473" s="607"/>
      <c r="Y473" s="607"/>
      <c r="Z473" s="607"/>
      <c r="AA473" s="607"/>
      <c r="AB473" s="607"/>
      <c r="AC473" s="607"/>
      <c r="AD473" s="607"/>
    </row>
    <row r="474">
      <c r="A474" s="607"/>
      <c r="B474" s="607"/>
      <c r="C474" s="607"/>
      <c r="D474" s="607"/>
      <c r="E474" s="607"/>
      <c r="F474" s="607"/>
      <c r="G474" s="607"/>
      <c r="H474" s="607"/>
      <c r="I474" s="607"/>
      <c r="J474" s="607"/>
      <c r="K474" s="607"/>
      <c r="L474" s="607"/>
      <c r="M474" s="607"/>
      <c r="N474" s="607"/>
      <c r="O474" s="607"/>
      <c r="P474" s="607"/>
      <c r="Q474" s="607"/>
      <c r="R474" s="607"/>
      <c r="S474" s="607"/>
      <c r="T474" s="607"/>
      <c r="U474" s="607"/>
      <c r="V474" s="607"/>
      <c r="W474" s="607"/>
      <c r="X474" s="607"/>
      <c r="Y474" s="607"/>
      <c r="Z474" s="607"/>
      <c r="AA474" s="607"/>
      <c r="AB474" s="607"/>
      <c r="AC474" s="607"/>
      <c r="AD474" s="607"/>
    </row>
    <row r="475">
      <c r="A475" s="607"/>
      <c r="B475" s="607"/>
      <c r="C475" s="607"/>
      <c r="D475" s="607"/>
      <c r="E475" s="607"/>
      <c r="F475" s="607"/>
      <c r="G475" s="607"/>
      <c r="H475" s="607"/>
      <c r="I475" s="607"/>
      <c r="J475" s="607"/>
      <c r="K475" s="607"/>
      <c r="L475" s="607"/>
      <c r="M475" s="607"/>
      <c r="N475" s="607"/>
      <c r="O475" s="607"/>
      <c r="P475" s="607"/>
      <c r="Q475" s="607"/>
      <c r="R475" s="607"/>
      <c r="S475" s="607"/>
      <c r="T475" s="607"/>
      <c r="U475" s="607"/>
      <c r="V475" s="607"/>
      <c r="W475" s="607"/>
      <c r="X475" s="607"/>
      <c r="Y475" s="607"/>
      <c r="Z475" s="607"/>
      <c r="AA475" s="607"/>
      <c r="AB475" s="607"/>
      <c r="AC475" s="607"/>
      <c r="AD475" s="607"/>
    </row>
    <row r="476">
      <c r="A476" s="607"/>
      <c r="B476" s="607"/>
      <c r="C476" s="607"/>
      <c r="D476" s="607"/>
      <c r="E476" s="607"/>
      <c r="F476" s="607"/>
      <c r="G476" s="607"/>
      <c r="H476" s="607"/>
      <c r="I476" s="607"/>
      <c r="J476" s="607"/>
      <c r="K476" s="607"/>
      <c r="L476" s="607"/>
      <c r="M476" s="607"/>
      <c r="N476" s="607"/>
      <c r="O476" s="607"/>
      <c r="P476" s="607"/>
      <c r="Q476" s="607"/>
      <c r="R476" s="607"/>
      <c r="S476" s="607"/>
      <c r="T476" s="607"/>
      <c r="U476" s="607"/>
      <c r="V476" s="607"/>
      <c r="W476" s="607"/>
      <c r="X476" s="607"/>
      <c r="Y476" s="607"/>
      <c r="Z476" s="607"/>
      <c r="AA476" s="607"/>
      <c r="AB476" s="607"/>
      <c r="AC476" s="607"/>
      <c r="AD476" s="607"/>
    </row>
    <row r="477">
      <c r="A477" s="607"/>
      <c r="B477" s="607"/>
      <c r="C477" s="607"/>
      <c r="D477" s="607"/>
      <c r="E477" s="607"/>
      <c r="F477" s="607"/>
      <c r="G477" s="607"/>
      <c r="H477" s="607"/>
      <c r="I477" s="607"/>
      <c r="J477" s="607"/>
      <c r="K477" s="607"/>
      <c r="L477" s="607"/>
      <c r="M477" s="607"/>
      <c r="N477" s="607"/>
      <c r="O477" s="607"/>
      <c r="P477" s="607"/>
      <c r="Q477" s="607"/>
      <c r="R477" s="607"/>
      <c r="S477" s="607"/>
      <c r="T477" s="607"/>
      <c r="U477" s="607"/>
      <c r="V477" s="607"/>
      <c r="W477" s="607"/>
      <c r="X477" s="607"/>
      <c r="Y477" s="607"/>
      <c r="Z477" s="607"/>
      <c r="AA477" s="607"/>
      <c r="AB477" s="607"/>
      <c r="AC477" s="607"/>
      <c r="AD477" s="607"/>
    </row>
    <row r="478">
      <c r="A478" s="607"/>
      <c r="B478" s="607"/>
      <c r="C478" s="607"/>
      <c r="D478" s="607"/>
      <c r="E478" s="607"/>
      <c r="F478" s="607"/>
      <c r="G478" s="607"/>
      <c r="H478" s="607"/>
      <c r="I478" s="607"/>
      <c r="J478" s="607"/>
      <c r="K478" s="607"/>
      <c r="L478" s="607"/>
      <c r="M478" s="607"/>
      <c r="N478" s="607"/>
      <c r="O478" s="607"/>
      <c r="P478" s="607"/>
      <c r="Q478" s="607"/>
      <c r="R478" s="607"/>
      <c r="S478" s="607"/>
      <c r="T478" s="607"/>
      <c r="U478" s="607"/>
      <c r="V478" s="607"/>
      <c r="W478" s="607"/>
      <c r="X478" s="607"/>
      <c r="Y478" s="607"/>
      <c r="Z478" s="607"/>
      <c r="AA478" s="607"/>
      <c r="AB478" s="607"/>
      <c r="AC478" s="607"/>
      <c r="AD478" s="607"/>
    </row>
    <row r="479">
      <c r="A479" s="607"/>
      <c r="B479" s="607"/>
      <c r="C479" s="607"/>
      <c r="D479" s="607"/>
      <c r="E479" s="607"/>
      <c r="F479" s="607"/>
      <c r="G479" s="607"/>
      <c r="H479" s="607"/>
      <c r="I479" s="607"/>
      <c r="J479" s="607"/>
      <c r="K479" s="607"/>
      <c r="L479" s="607"/>
      <c r="M479" s="607"/>
      <c r="N479" s="607"/>
      <c r="O479" s="607"/>
      <c r="P479" s="607"/>
      <c r="Q479" s="607"/>
      <c r="R479" s="607"/>
      <c r="S479" s="607"/>
      <c r="T479" s="607"/>
      <c r="U479" s="607"/>
      <c r="V479" s="607"/>
      <c r="W479" s="607"/>
      <c r="X479" s="607"/>
      <c r="Y479" s="607"/>
      <c r="Z479" s="607"/>
      <c r="AA479" s="607"/>
      <c r="AB479" s="607"/>
      <c r="AC479" s="607"/>
      <c r="AD479" s="607"/>
    </row>
    <row r="480">
      <c r="A480" s="607"/>
      <c r="B480" s="607"/>
      <c r="C480" s="607"/>
      <c r="D480" s="607"/>
      <c r="E480" s="607"/>
      <c r="F480" s="607"/>
      <c r="G480" s="607"/>
      <c r="H480" s="607"/>
      <c r="I480" s="607"/>
      <c r="J480" s="607"/>
      <c r="K480" s="607"/>
      <c r="L480" s="607"/>
      <c r="M480" s="607"/>
      <c r="N480" s="607"/>
      <c r="O480" s="607"/>
      <c r="P480" s="607"/>
      <c r="Q480" s="607"/>
      <c r="R480" s="607"/>
      <c r="S480" s="607"/>
      <c r="T480" s="607"/>
      <c r="U480" s="607"/>
      <c r="V480" s="607"/>
      <c r="W480" s="607"/>
      <c r="X480" s="607"/>
      <c r="Y480" s="607"/>
      <c r="Z480" s="607"/>
      <c r="AA480" s="607"/>
      <c r="AB480" s="607"/>
      <c r="AC480" s="607"/>
      <c r="AD480" s="607"/>
    </row>
    <row r="481">
      <c r="A481" s="607"/>
      <c r="B481" s="607"/>
      <c r="C481" s="607"/>
      <c r="D481" s="607"/>
      <c r="E481" s="607"/>
      <c r="F481" s="607"/>
      <c r="G481" s="607"/>
      <c r="H481" s="607"/>
      <c r="I481" s="607"/>
      <c r="J481" s="607"/>
      <c r="K481" s="607"/>
      <c r="L481" s="607"/>
      <c r="M481" s="607"/>
      <c r="N481" s="607"/>
      <c r="O481" s="607"/>
      <c r="P481" s="607"/>
      <c r="Q481" s="607"/>
      <c r="R481" s="607"/>
      <c r="S481" s="607"/>
      <c r="T481" s="607"/>
      <c r="U481" s="607"/>
      <c r="V481" s="607"/>
      <c r="W481" s="607"/>
      <c r="X481" s="607"/>
      <c r="Y481" s="607"/>
      <c r="Z481" s="607"/>
      <c r="AA481" s="607"/>
      <c r="AB481" s="607"/>
      <c r="AC481" s="607"/>
      <c r="AD481" s="607"/>
    </row>
    <row r="482">
      <c r="A482" s="607"/>
      <c r="B482" s="607"/>
      <c r="C482" s="607"/>
      <c r="D482" s="607"/>
      <c r="E482" s="607"/>
      <c r="F482" s="607"/>
      <c r="G482" s="607"/>
      <c r="H482" s="607"/>
      <c r="I482" s="607"/>
      <c r="J482" s="607"/>
      <c r="K482" s="607"/>
      <c r="L482" s="607"/>
      <c r="M482" s="607"/>
      <c r="N482" s="607"/>
      <c r="O482" s="607"/>
      <c r="P482" s="607"/>
      <c r="Q482" s="607"/>
      <c r="R482" s="607"/>
      <c r="S482" s="607"/>
      <c r="T482" s="607"/>
      <c r="U482" s="607"/>
      <c r="V482" s="607"/>
      <c r="W482" s="607"/>
      <c r="X482" s="607"/>
      <c r="Y482" s="607"/>
      <c r="Z482" s="607"/>
      <c r="AA482" s="607"/>
      <c r="AB482" s="607"/>
      <c r="AC482" s="607"/>
      <c r="AD482" s="607"/>
    </row>
    <row r="483">
      <c r="A483" s="607"/>
      <c r="B483" s="607"/>
      <c r="C483" s="607"/>
      <c r="D483" s="607"/>
      <c r="E483" s="607"/>
      <c r="F483" s="607"/>
      <c r="G483" s="607"/>
      <c r="H483" s="607"/>
      <c r="I483" s="607"/>
      <c r="J483" s="607"/>
      <c r="K483" s="607"/>
      <c r="L483" s="607"/>
      <c r="M483" s="607"/>
      <c r="N483" s="607"/>
      <c r="O483" s="607"/>
      <c r="P483" s="607"/>
      <c r="Q483" s="607"/>
      <c r="R483" s="607"/>
      <c r="S483" s="607"/>
      <c r="T483" s="607"/>
      <c r="U483" s="607"/>
      <c r="V483" s="607"/>
      <c r="W483" s="607"/>
      <c r="X483" s="607"/>
      <c r="Y483" s="607"/>
      <c r="Z483" s="607"/>
      <c r="AA483" s="607"/>
      <c r="AB483" s="607"/>
      <c r="AC483" s="607"/>
      <c r="AD483" s="607"/>
    </row>
    <row r="484">
      <c r="A484" s="607"/>
      <c r="B484" s="607"/>
      <c r="C484" s="607"/>
      <c r="D484" s="607"/>
      <c r="E484" s="607"/>
      <c r="F484" s="607"/>
      <c r="G484" s="607"/>
      <c r="H484" s="607"/>
      <c r="I484" s="607"/>
      <c r="J484" s="607"/>
      <c r="K484" s="607"/>
      <c r="L484" s="607"/>
      <c r="M484" s="607"/>
      <c r="N484" s="607"/>
      <c r="O484" s="607"/>
      <c r="P484" s="607"/>
      <c r="Q484" s="607"/>
      <c r="R484" s="607"/>
      <c r="S484" s="607"/>
      <c r="T484" s="607"/>
      <c r="U484" s="607"/>
      <c r="V484" s="607"/>
      <c r="W484" s="607"/>
      <c r="X484" s="607"/>
      <c r="Y484" s="607"/>
      <c r="Z484" s="607"/>
      <c r="AA484" s="607"/>
      <c r="AB484" s="607"/>
      <c r="AC484" s="607"/>
      <c r="AD484" s="607"/>
    </row>
    <row r="485">
      <c r="A485" s="607"/>
      <c r="B485" s="607"/>
      <c r="C485" s="607"/>
      <c r="D485" s="607"/>
      <c r="E485" s="607"/>
      <c r="F485" s="607"/>
      <c r="G485" s="607"/>
      <c r="H485" s="607"/>
      <c r="I485" s="607"/>
      <c r="J485" s="607"/>
      <c r="K485" s="607"/>
      <c r="L485" s="607"/>
      <c r="M485" s="607"/>
      <c r="N485" s="607"/>
      <c r="O485" s="607"/>
      <c r="P485" s="607"/>
      <c r="Q485" s="607"/>
      <c r="R485" s="607"/>
      <c r="S485" s="607"/>
      <c r="T485" s="607"/>
      <c r="U485" s="607"/>
      <c r="V485" s="607"/>
      <c r="W485" s="607"/>
      <c r="X485" s="607"/>
      <c r="Y485" s="607"/>
      <c r="Z485" s="607"/>
      <c r="AA485" s="607"/>
      <c r="AB485" s="607"/>
      <c r="AC485" s="607"/>
      <c r="AD485" s="607"/>
    </row>
    <row r="486">
      <c r="A486" s="607"/>
      <c r="B486" s="607"/>
      <c r="C486" s="607"/>
      <c r="D486" s="607"/>
      <c r="E486" s="607"/>
      <c r="F486" s="607"/>
      <c r="G486" s="607"/>
      <c r="H486" s="607"/>
      <c r="I486" s="607"/>
      <c r="J486" s="607"/>
      <c r="K486" s="607"/>
      <c r="L486" s="607"/>
      <c r="M486" s="607"/>
      <c r="N486" s="607"/>
      <c r="O486" s="607"/>
      <c r="P486" s="607"/>
      <c r="Q486" s="607"/>
      <c r="R486" s="607"/>
      <c r="S486" s="607"/>
      <c r="T486" s="607"/>
      <c r="U486" s="607"/>
      <c r="V486" s="607"/>
      <c r="W486" s="607"/>
      <c r="X486" s="607"/>
      <c r="Y486" s="607"/>
      <c r="Z486" s="607"/>
      <c r="AA486" s="607"/>
      <c r="AB486" s="607"/>
      <c r="AC486" s="607"/>
      <c r="AD486" s="607"/>
    </row>
    <row r="487">
      <c r="A487" s="607"/>
      <c r="B487" s="607"/>
      <c r="C487" s="607"/>
      <c r="D487" s="607"/>
      <c r="E487" s="607"/>
      <c r="F487" s="607"/>
      <c r="G487" s="607"/>
      <c r="H487" s="607"/>
      <c r="I487" s="607"/>
      <c r="J487" s="607"/>
      <c r="K487" s="607"/>
      <c r="L487" s="607"/>
      <c r="M487" s="607"/>
      <c r="N487" s="607"/>
      <c r="O487" s="607"/>
      <c r="P487" s="607"/>
      <c r="Q487" s="607"/>
      <c r="R487" s="607"/>
      <c r="S487" s="607"/>
      <c r="T487" s="607"/>
      <c r="U487" s="607"/>
      <c r="V487" s="607"/>
      <c r="W487" s="607"/>
      <c r="X487" s="607"/>
      <c r="Y487" s="607"/>
      <c r="Z487" s="607"/>
      <c r="AA487" s="607"/>
      <c r="AB487" s="607"/>
      <c r="AC487" s="607"/>
      <c r="AD487" s="607"/>
    </row>
    <row r="488">
      <c r="A488" s="607"/>
      <c r="B488" s="607"/>
      <c r="C488" s="607"/>
      <c r="D488" s="607"/>
      <c r="E488" s="607"/>
      <c r="F488" s="607"/>
      <c r="G488" s="607"/>
      <c r="H488" s="607"/>
      <c r="I488" s="607"/>
      <c r="J488" s="607"/>
      <c r="K488" s="607"/>
      <c r="L488" s="607"/>
      <c r="M488" s="607"/>
      <c r="N488" s="607"/>
      <c r="O488" s="607"/>
      <c r="P488" s="607"/>
      <c r="Q488" s="607"/>
      <c r="R488" s="607"/>
      <c r="S488" s="607"/>
      <c r="T488" s="607"/>
      <c r="U488" s="607"/>
      <c r="V488" s="607"/>
      <c r="W488" s="607"/>
      <c r="X488" s="607"/>
      <c r="Y488" s="607"/>
      <c r="Z488" s="607"/>
      <c r="AA488" s="607"/>
      <c r="AB488" s="607"/>
      <c r="AC488" s="607"/>
      <c r="AD488" s="607"/>
    </row>
    <row r="489">
      <c r="A489" s="607"/>
      <c r="B489" s="607"/>
      <c r="C489" s="607"/>
      <c r="D489" s="607"/>
      <c r="E489" s="607"/>
      <c r="F489" s="607"/>
      <c r="G489" s="607"/>
      <c r="H489" s="607"/>
      <c r="I489" s="607"/>
      <c r="J489" s="607"/>
      <c r="K489" s="607"/>
      <c r="L489" s="607"/>
      <c r="M489" s="607"/>
      <c r="N489" s="607"/>
      <c r="O489" s="607"/>
      <c r="P489" s="607"/>
      <c r="Q489" s="607"/>
      <c r="R489" s="607"/>
      <c r="S489" s="607"/>
      <c r="T489" s="607"/>
      <c r="U489" s="607"/>
      <c r="V489" s="607"/>
      <c r="W489" s="607"/>
      <c r="X489" s="607"/>
      <c r="Y489" s="607"/>
      <c r="Z489" s="607"/>
      <c r="AA489" s="607"/>
      <c r="AB489" s="607"/>
      <c r="AC489" s="607"/>
      <c r="AD489" s="607"/>
    </row>
    <row r="490">
      <c r="A490" s="607"/>
      <c r="B490" s="607"/>
      <c r="C490" s="607"/>
      <c r="D490" s="607"/>
      <c r="E490" s="607"/>
      <c r="F490" s="607"/>
      <c r="G490" s="607"/>
      <c r="H490" s="607"/>
      <c r="I490" s="607"/>
      <c r="J490" s="607"/>
      <c r="K490" s="607"/>
      <c r="L490" s="607"/>
      <c r="M490" s="607"/>
      <c r="N490" s="607"/>
      <c r="O490" s="607"/>
      <c r="P490" s="607"/>
      <c r="Q490" s="607"/>
      <c r="R490" s="607"/>
      <c r="S490" s="607"/>
      <c r="T490" s="607"/>
      <c r="U490" s="607"/>
      <c r="V490" s="607"/>
      <c r="W490" s="607"/>
      <c r="X490" s="607"/>
      <c r="Y490" s="607"/>
      <c r="Z490" s="607"/>
      <c r="AA490" s="607"/>
      <c r="AB490" s="607"/>
      <c r="AC490" s="607"/>
      <c r="AD490" s="607"/>
    </row>
    <row r="491">
      <c r="A491" s="607"/>
      <c r="B491" s="607"/>
      <c r="C491" s="607"/>
      <c r="D491" s="607"/>
      <c r="E491" s="607"/>
      <c r="F491" s="607"/>
      <c r="G491" s="607"/>
      <c r="H491" s="607"/>
      <c r="I491" s="607"/>
      <c r="J491" s="607"/>
      <c r="K491" s="607"/>
      <c r="L491" s="607"/>
      <c r="M491" s="607"/>
      <c r="N491" s="607"/>
      <c r="O491" s="607"/>
      <c r="P491" s="607"/>
      <c r="Q491" s="607"/>
      <c r="R491" s="607"/>
      <c r="S491" s="607"/>
      <c r="T491" s="607"/>
      <c r="U491" s="607"/>
      <c r="V491" s="607"/>
      <c r="W491" s="607"/>
      <c r="X491" s="607"/>
      <c r="Y491" s="607"/>
      <c r="Z491" s="607"/>
      <c r="AA491" s="607"/>
      <c r="AB491" s="607"/>
      <c r="AC491" s="607"/>
      <c r="AD491" s="607"/>
    </row>
    <row r="492">
      <c r="A492" s="607"/>
      <c r="B492" s="607"/>
      <c r="C492" s="607"/>
      <c r="D492" s="607"/>
      <c r="E492" s="607"/>
      <c r="F492" s="607"/>
      <c r="G492" s="607"/>
      <c r="H492" s="607"/>
      <c r="I492" s="607"/>
      <c r="J492" s="607"/>
      <c r="K492" s="607"/>
      <c r="L492" s="607"/>
      <c r="M492" s="607"/>
      <c r="N492" s="607"/>
      <c r="O492" s="607"/>
      <c r="P492" s="607"/>
      <c r="Q492" s="607"/>
      <c r="R492" s="607"/>
      <c r="S492" s="607"/>
      <c r="T492" s="607"/>
      <c r="U492" s="607"/>
      <c r="V492" s="607"/>
      <c r="W492" s="607"/>
      <c r="X492" s="607"/>
      <c r="Y492" s="607"/>
      <c r="Z492" s="607"/>
      <c r="AA492" s="607"/>
      <c r="AB492" s="607"/>
      <c r="AC492" s="607"/>
      <c r="AD492" s="607"/>
    </row>
    <row r="493">
      <c r="A493" s="607"/>
      <c r="B493" s="607"/>
      <c r="C493" s="607"/>
      <c r="D493" s="607"/>
      <c r="E493" s="607"/>
      <c r="F493" s="607"/>
      <c r="G493" s="607"/>
      <c r="H493" s="607"/>
      <c r="I493" s="607"/>
      <c r="J493" s="607"/>
      <c r="K493" s="607"/>
      <c r="L493" s="607"/>
      <c r="M493" s="607"/>
      <c r="N493" s="607"/>
      <c r="O493" s="607"/>
      <c r="P493" s="607"/>
      <c r="Q493" s="607"/>
      <c r="R493" s="607"/>
      <c r="S493" s="607"/>
      <c r="T493" s="607"/>
      <c r="U493" s="607"/>
      <c r="V493" s="607"/>
      <c r="W493" s="607"/>
      <c r="X493" s="607"/>
      <c r="Y493" s="607"/>
      <c r="Z493" s="607"/>
      <c r="AA493" s="607"/>
      <c r="AB493" s="607"/>
      <c r="AC493" s="607"/>
      <c r="AD493" s="607"/>
    </row>
    <row r="494">
      <c r="A494" s="607"/>
      <c r="B494" s="607"/>
      <c r="C494" s="607"/>
      <c r="D494" s="607"/>
      <c r="E494" s="607"/>
      <c r="F494" s="607"/>
      <c r="G494" s="607"/>
      <c r="H494" s="607"/>
      <c r="I494" s="607"/>
      <c r="J494" s="607"/>
      <c r="K494" s="607"/>
      <c r="L494" s="607"/>
      <c r="M494" s="607"/>
      <c r="N494" s="607"/>
      <c r="O494" s="607"/>
      <c r="P494" s="607"/>
      <c r="Q494" s="607"/>
      <c r="R494" s="607"/>
      <c r="S494" s="607"/>
      <c r="T494" s="607"/>
      <c r="U494" s="607"/>
      <c r="V494" s="607"/>
      <c r="W494" s="607"/>
      <c r="X494" s="607"/>
      <c r="Y494" s="607"/>
      <c r="Z494" s="607"/>
      <c r="AA494" s="607"/>
      <c r="AB494" s="607"/>
      <c r="AC494" s="607"/>
      <c r="AD494" s="607"/>
    </row>
    <row r="495">
      <c r="A495" s="607"/>
      <c r="B495" s="607"/>
      <c r="C495" s="607"/>
      <c r="D495" s="607"/>
      <c r="E495" s="607"/>
      <c r="F495" s="607"/>
      <c r="G495" s="607"/>
      <c r="H495" s="607"/>
      <c r="I495" s="607"/>
      <c r="J495" s="607"/>
      <c r="K495" s="607"/>
      <c r="L495" s="607"/>
      <c r="M495" s="607"/>
      <c r="N495" s="607"/>
      <c r="O495" s="607"/>
      <c r="P495" s="607"/>
      <c r="Q495" s="607"/>
      <c r="R495" s="607"/>
      <c r="S495" s="607"/>
      <c r="T495" s="607"/>
      <c r="U495" s="607"/>
      <c r="V495" s="607"/>
      <c r="W495" s="607"/>
      <c r="X495" s="607"/>
      <c r="Y495" s="607"/>
      <c r="Z495" s="607"/>
      <c r="AA495" s="607"/>
      <c r="AB495" s="607"/>
      <c r="AC495" s="607"/>
      <c r="AD495" s="607"/>
    </row>
    <row r="496">
      <c r="A496" s="607"/>
      <c r="B496" s="607"/>
      <c r="C496" s="607"/>
      <c r="D496" s="607"/>
      <c r="E496" s="607"/>
      <c r="F496" s="607"/>
      <c r="G496" s="607"/>
      <c r="H496" s="607"/>
      <c r="I496" s="607"/>
      <c r="J496" s="607"/>
      <c r="K496" s="607"/>
      <c r="L496" s="607"/>
      <c r="M496" s="607"/>
      <c r="N496" s="607"/>
      <c r="O496" s="607"/>
      <c r="P496" s="607"/>
      <c r="Q496" s="607"/>
      <c r="R496" s="607"/>
      <c r="S496" s="607"/>
      <c r="T496" s="607"/>
      <c r="U496" s="607"/>
      <c r="V496" s="607"/>
      <c r="W496" s="607"/>
      <c r="X496" s="607"/>
      <c r="Y496" s="607"/>
      <c r="Z496" s="607"/>
      <c r="AA496" s="607"/>
      <c r="AB496" s="607"/>
      <c r="AC496" s="607"/>
      <c r="AD496" s="607"/>
    </row>
    <row r="497">
      <c r="A497" s="607"/>
      <c r="B497" s="607"/>
      <c r="C497" s="607"/>
      <c r="D497" s="607"/>
      <c r="E497" s="607"/>
      <c r="F497" s="607"/>
      <c r="G497" s="607"/>
      <c r="H497" s="607"/>
      <c r="I497" s="607"/>
      <c r="J497" s="607"/>
      <c r="K497" s="607"/>
      <c r="L497" s="607"/>
      <c r="M497" s="607"/>
      <c r="N497" s="607"/>
      <c r="O497" s="607"/>
      <c r="P497" s="607"/>
      <c r="Q497" s="607"/>
      <c r="R497" s="607"/>
      <c r="S497" s="607"/>
      <c r="T497" s="607"/>
      <c r="U497" s="607"/>
      <c r="V497" s="607"/>
      <c r="W497" s="607"/>
      <c r="X497" s="607"/>
      <c r="Y497" s="607"/>
      <c r="Z497" s="607"/>
      <c r="AA497" s="607"/>
      <c r="AB497" s="607"/>
      <c r="AC497" s="607"/>
      <c r="AD497" s="607"/>
    </row>
    <row r="498">
      <c r="A498" s="607"/>
      <c r="B498" s="607"/>
      <c r="C498" s="607"/>
      <c r="D498" s="607"/>
      <c r="E498" s="607"/>
      <c r="F498" s="607"/>
      <c r="G498" s="607"/>
      <c r="H498" s="607"/>
      <c r="I498" s="607"/>
      <c r="J498" s="607"/>
      <c r="K498" s="607"/>
      <c r="L498" s="607"/>
      <c r="M498" s="607"/>
      <c r="N498" s="607"/>
      <c r="O498" s="607"/>
      <c r="P498" s="607"/>
      <c r="Q498" s="607"/>
      <c r="R498" s="607"/>
      <c r="S498" s="607"/>
      <c r="T498" s="607"/>
      <c r="U498" s="607"/>
      <c r="V498" s="607"/>
      <c r="W498" s="607"/>
      <c r="X498" s="607"/>
      <c r="Y498" s="607"/>
      <c r="Z498" s="607"/>
      <c r="AA498" s="607"/>
      <c r="AB498" s="607"/>
      <c r="AC498" s="607"/>
      <c r="AD498" s="607"/>
    </row>
    <row r="499">
      <c r="A499" s="607"/>
      <c r="B499" s="607"/>
      <c r="C499" s="607"/>
      <c r="D499" s="607"/>
      <c r="E499" s="607"/>
      <c r="F499" s="607"/>
      <c r="G499" s="607"/>
      <c r="H499" s="607"/>
      <c r="I499" s="607"/>
      <c r="J499" s="607"/>
      <c r="K499" s="607"/>
      <c r="L499" s="607"/>
      <c r="M499" s="607"/>
      <c r="N499" s="607"/>
      <c r="O499" s="607"/>
      <c r="P499" s="607"/>
      <c r="Q499" s="607"/>
      <c r="R499" s="607"/>
      <c r="S499" s="607"/>
      <c r="T499" s="607"/>
      <c r="U499" s="607"/>
      <c r="V499" s="607"/>
      <c r="W499" s="607"/>
      <c r="X499" s="607"/>
      <c r="Y499" s="607"/>
      <c r="Z499" s="607"/>
      <c r="AA499" s="607"/>
      <c r="AB499" s="607"/>
      <c r="AC499" s="607"/>
      <c r="AD499" s="607"/>
    </row>
    <row r="500">
      <c r="A500" s="607"/>
      <c r="B500" s="607"/>
      <c r="C500" s="607"/>
      <c r="D500" s="607"/>
      <c r="E500" s="607"/>
      <c r="F500" s="607"/>
      <c r="G500" s="607"/>
      <c r="H500" s="607"/>
      <c r="I500" s="607"/>
      <c r="J500" s="607"/>
      <c r="K500" s="607"/>
      <c r="L500" s="607"/>
      <c r="M500" s="607"/>
      <c r="N500" s="607"/>
      <c r="O500" s="607"/>
      <c r="P500" s="607"/>
      <c r="Q500" s="607"/>
      <c r="R500" s="607"/>
      <c r="S500" s="607"/>
      <c r="T500" s="607"/>
      <c r="U500" s="607"/>
      <c r="V500" s="607"/>
      <c r="W500" s="607"/>
      <c r="X500" s="607"/>
      <c r="Y500" s="607"/>
      <c r="Z500" s="607"/>
      <c r="AA500" s="607"/>
      <c r="AB500" s="607"/>
      <c r="AC500" s="607"/>
      <c r="AD500" s="607"/>
    </row>
    <row r="501">
      <c r="A501" s="607"/>
      <c r="B501" s="607"/>
      <c r="C501" s="607"/>
      <c r="D501" s="607"/>
      <c r="E501" s="607"/>
      <c r="F501" s="607"/>
      <c r="G501" s="607"/>
      <c r="H501" s="607"/>
      <c r="I501" s="607"/>
      <c r="J501" s="607"/>
      <c r="K501" s="607"/>
      <c r="L501" s="607"/>
      <c r="M501" s="607"/>
      <c r="N501" s="607"/>
      <c r="O501" s="607"/>
      <c r="P501" s="607"/>
      <c r="Q501" s="607"/>
      <c r="R501" s="607"/>
      <c r="S501" s="607"/>
      <c r="T501" s="607"/>
      <c r="U501" s="607"/>
      <c r="V501" s="607"/>
      <c r="W501" s="607"/>
      <c r="X501" s="607"/>
      <c r="Y501" s="607"/>
      <c r="Z501" s="607"/>
      <c r="AA501" s="607"/>
      <c r="AB501" s="607"/>
      <c r="AC501" s="607"/>
      <c r="AD501" s="607"/>
    </row>
    <row r="502">
      <c r="A502" s="607"/>
      <c r="B502" s="607"/>
      <c r="C502" s="607"/>
      <c r="D502" s="607"/>
      <c r="E502" s="607"/>
      <c r="F502" s="607"/>
      <c r="G502" s="607"/>
      <c r="H502" s="607"/>
      <c r="I502" s="607"/>
      <c r="J502" s="607"/>
      <c r="K502" s="607"/>
      <c r="L502" s="607"/>
      <c r="M502" s="607"/>
      <c r="N502" s="607"/>
      <c r="O502" s="607"/>
      <c r="P502" s="607"/>
      <c r="Q502" s="607"/>
      <c r="R502" s="607"/>
      <c r="S502" s="607"/>
      <c r="T502" s="607"/>
      <c r="U502" s="607"/>
      <c r="V502" s="607"/>
      <c r="W502" s="607"/>
      <c r="X502" s="607"/>
      <c r="Y502" s="607"/>
      <c r="Z502" s="607"/>
      <c r="AA502" s="607"/>
      <c r="AB502" s="607"/>
      <c r="AC502" s="607"/>
      <c r="AD502" s="607"/>
    </row>
    <row r="503">
      <c r="A503" s="607"/>
      <c r="B503" s="607"/>
      <c r="C503" s="607"/>
      <c r="D503" s="607"/>
      <c r="E503" s="607"/>
      <c r="F503" s="607"/>
      <c r="G503" s="607"/>
      <c r="H503" s="607"/>
      <c r="I503" s="607"/>
      <c r="J503" s="607"/>
      <c r="K503" s="607"/>
      <c r="L503" s="607"/>
      <c r="M503" s="607"/>
      <c r="N503" s="607"/>
      <c r="O503" s="607"/>
      <c r="P503" s="607"/>
      <c r="Q503" s="607"/>
      <c r="R503" s="607"/>
      <c r="S503" s="607"/>
      <c r="T503" s="607"/>
      <c r="U503" s="607"/>
      <c r="V503" s="607"/>
      <c r="W503" s="607"/>
      <c r="X503" s="607"/>
      <c r="Y503" s="607"/>
      <c r="Z503" s="607"/>
      <c r="AA503" s="607"/>
      <c r="AB503" s="607"/>
      <c r="AC503" s="607"/>
      <c r="AD503" s="607"/>
    </row>
    <row r="504">
      <c r="A504" s="607"/>
      <c r="B504" s="607"/>
      <c r="C504" s="607"/>
      <c r="D504" s="607"/>
      <c r="E504" s="607"/>
      <c r="F504" s="607"/>
      <c r="G504" s="607"/>
      <c r="H504" s="607"/>
      <c r="I504" s="607"/>
      <c r="J504" s="607"/>
      <c r="K504" s="607"/>
      <c r="L504" s="607"/>
      <c r="M504" s="607"/>
      <c r="N504" s="607"/>
      <c r="O504" s="607"/>
      <c r="P504" s="607"/>
      <c r="Q504" s="607"/>
      <c r="R504" s="607"/>
      <c r="S504" s="607"/>
      <c r="T504" s="607"/>
      <c r="U504" s="607"/>
      <c r="V504" s="607"/>
      <c r="W504" s="607"/>
      <c r="X504" s="607"/>
      <c r="Y504" s="607"/>
      <c r="Z504" s="607"/>
      <c r="AA504" s="607"/>
      <c r="AB504" s="607"/>
      <c r="AC504" s="607"/>
      <c r="AD504" s="607"/>
    </row>
    <row r="505">
      <c r="A505" s="607"/>
      <c r="B505" s="607"/>
      <c r="C505" s="607"/>
      <c r="D505" s="607"/>
      <c r="E505" s="607"/>
      <c r="F505" s="607"/>
      <c r="G505" s="607"/>
      <c r="H505" s="607"/>
      <c r="I505" s="607"/>
      <c r="J505" s="607"/>
      <c r="K505" s="607"/>
      <c r="L505" s="607"/>
      <c r="M505" s="607"/>
      <c r="N505" s="607"/>
      <c r="O505" s="607"/>
      <c r="P505" s="607"/>
      <c r="Q505" s="607"/>
      <c r="R505" s="607"/>
      <c r="S505" s="607"/>
      <c r="T505" s="607"/>
      <c r="U505" s="607"/>
      <c r="V505" s="607"/>
      <c r="W505" s="607"/>
      <c r="X505" s="607"/>
      <c r="Y505" s="607"/>
      <c r="Z505" s="607"/>
      <c r="AA505" s="607"/>
      <c r="AB505" s="607"/>
      <c r="AC505" s="607"/>
      <c r="AD505" s="607"/>
    </row>
    <row r="506">
      <c r="A506" s="607"/>
      <c r="B506" s="607"/>
      <c r="C506" s="607"/>
      <c r="D506" s="607"/>
      <c r="E506" s="607"/>
      <c r="F506" s="607"/>
      <c r="G506" s="607"/>
      <c r="H506" s="607"/>
      <c r="I506" s="607"/>
      <c r="J506" s="607"/>
      <c r="K506" s="607"/>
      <c r="L506" s="607"/>
      <c r="M506" s="607"/>
      <c r="N506" s="607"/>
      <c r="O506" s="607"/>
      <c r="P506" s="607"/>
      <c r="Q506" s="607"/>
      <c r="R506" s="607"/>
      <c r="S506" s="607"/>
      <c r="T506" s="607"/>
      <c r="U506" s="607"/>
      <c r="V506" s="607"/>
      <c r="W506" s="607"/>
      <c r="X506" s="607"/>
      <c r="Y506" s="607"/>
      <c r="Z506" s="607"/>
      <c r="AA506" s="607"/>
      <c r="AB506" s="607"/>
      <c r="AC506" s="607"/>
      <c r="AD506" s="607"/>
    </row>
    <row r="507">
      <c r="A507" s="607"/>
      <c r="B507" s="607"/>
      <c r="C507" s="607"/>
      <c r="D507" s="607"/>
      <c r="E507" s="607"/>
      <c r="F507" s="607"/>
      <c r="G507" s="607"/>
      <c r="H507" s="607"/>
      <c r="I507" s="607"/>
      <c r="J507" s="607"/>
      <c r="K507" s="607"/>
      <c r="L507" s="607"/>
      <c r="M507" s="607"/>
      <c r="N507" s="607"/>
      <c r="O507" s="607"/>
      <c r="P507" s="607"/>
      <c r="Q507" s="607"/>
      <c r="R507" s="607"/>
      <c r="S507" s="607"/>
      <c r="T507" s="607"/>
      <c r="U507" s="607"/>
      <c r="V507" s="607"/>
      <c r="W507" s="607"/>
      <c r="X507" s="607"/>
      <c r="Y507" s="607"/>
      <c r="Z507" s="607"/>
      <c r="AA507" s="607"/>
      <c r="AB507" s="607"/>
      <c r="AC507" s="607"/>
      <c r="AD507" s="607"/>
    </row>
    <row r="508">
      <c r="A508" s="607"/>
      <c r="B508" s="607"/>
      <c r="C508" s="607"/>
      <c r="D508" s="607"/>
      <c r="E508" s="607"/>
      <c r="F508" s="607"/>
      <c r="G508" s="607"/>
      <c r="H508" s="607"/>
      <c r="I508" s="607"/>
      <c r="J508" s="607"/>
      <c r="K508" s="607"/>
      <c r="L508" s="607"/>
      <c r="M508" s="607"/>
      <c r="N508" s="607"/>
      <c r="O508" s="607"/>
      <c r="P508" s="607"/>
      <c r="Q508" s="607"/>
      <c r="R508" s="607"/>
      <c r="S508" s="607"/>
      <c r="T508" s="607"/>
      <c r="U508" s="607"/>
      <c r="V508" s="607"/>
      <c r="W508" s="607"/>
      <c r="X508" s="607"/>
      <c r="Y508" s="607"/>
      <c r="Z508" s="607"/>
      <c r="AA508" s="607"/>
      <c r="AB508" s="607"/>
      <c r="AC508" s="607"/>
      <c r="AD508" s="607"/>
    </row>
    <row r="509">
      <c r="A509" s="607"/>
      <c r="B509" s="607"/>
      <c r="C509" s="607"/>
      <c r="D509" s="607"/>
      <c r="E509" s="607"/>
      <c r="F509" s="607"/>
      <c r="G509" s="607"/>
      <c r="H509" s="607"/>
      <c r="I509" s="607"/>
      <c r="J509" s="607"/>
      <c r="K509" s="607"/>
      <c r="L509" s="607"/>
      <c r="M509" s="607"/>
      <c r="N509" s="607"/>
      <c r="O509" s="607"/>
      <c r="P509" s="607"/>
      <c r="Q509" s="607"/>
      <c r="R509" s="607"/>
      <c r="S509" s="607"/>
      <c r="T509" s="607"/>
      <c r="U509" s="607"/>
      <c r="V509" s="607"/>
      <c r="W509" s="607"/>
      <c r="X509" s="607"/>
      <c r="Y509" s="607"/>
      <c r="Z509" s="607"/>
      <c r="AA509" s="607"/>
      <c r="AB509" s="607"/>
      <c r="AC509" s="607"/>
      <c r="AD509" s="607"/>
    </row>
    <row r="510">
      <c r="A510" s="607"/>
      <c r="B510" s="607"/>
      <c r="C510" s="607"/>
      <c r="D510" s="607"/>
      <c r="E510" s="607"/>
      <c r="F510" s="607"/>
      <c r="G510" s="607"/>
      <c r="H510" s="607"/>
      <c r="I510" s="607"/>
      <c r="J510" s="607"/>
      <c r="K510" s="607"/>
      <c r="L510" s="607"/>
      <c r="M510" s="607"/>
      <c r="N510" s="607"/>
      <c r="O510" s="607"/>
      <c r="P510" s="607"/>
      <c r="Q510" s="607"/>
      <c r="R510" s="607"/>
      <c r="S510" s="607"/>
      <c r="T510" s="607"/>
      <c r="U510" s="607"/>
      <c r="V510" s="607"/>
      <c r="W510" s="607"/>
      <c r="X510" s="607"/>
      <c r="Y510" s="607"/>
      <c r="Z510" s="607"/>
      <c r="AA510" s="607"/>
      <c r="AB510" s="607"/>
      <c r="AC510" s="607"/>
      <c r="AD510" s="607"/>
    </row>
    <row r="511">
      <c r="A511" s="607"/>
      <c r="B511" s="607"/>
      <c r="C511" s="607"/>
      <c r="D511" s="607"/>
      <c r="E511" s="607"/>
      <c r="F511" s="607"/>
      <c r="G511" s="607"/>
      <c r="H511" s="607"/>
      <c r="I511" s="607"/>
      <c r="J511" s="607"/>
      <c r="K511" s="607"/>
      <c r="L511" s="607"/>
      <c r="M511" s="607"/>
      <c r="N511" s="607"/>
      <c r="O511" s="607"/>
      <c r="P511" s="607"/>
      <c r="Q511" s="607"/>
      <c r="R511" s="607"/>
      <c r="S511" s="607"/>
      <c r="T511" s="607"/>
      <c r="U511" s="607"/>
      <c r="V511" s="607"/>
      <c r="W511" s="607"/>
      <c r="X511" s="607"/>
      <c r="Y511" s="607"/>
      <c r="Z511" s="607"/>
      <c r="AA511" s="607"/>
      <c r="AB511" s="607"/>
      <c r="AC511" s="607"/>
      <c r="AD511" s="607"/>
    </row>
    <row r="512">
      <c r="A512" s="607"/>
      <c r="B512" s="607"/>
      <c r="C512" s="607"/>
      <c r="D512" s="607"/>
      <c r="E512" s="607"/>
      <c r="F512" s="607"/>
      <c r="G512" s="607"/>
      <c r="H512" s="607"/>
      <c r="I512" s="607"/>
      <c r="J512" s="607"/>
      <c r="K512" s="607"/>
      <c r="L512" s="607"/>
      <c r="M512" s="607"/>
      <c r="N512" s="607"/>
      <c r="O512" s="607"/>
      <c r="P512" s="607"/>
      <c r="Q512" s="607"/>
      <c r="R512" s="607"/>
      <c r="S512" s="607"/>
      <c r="T512" s="607"/>
      <c r="U512" s="607"/>
      <c r="V512" s="607"/>
      <c r="W512" s="607"/>
      <c r="X512" s="607"/>
      <c r="Y512" s="607"/>
      <c r="Z512" s="607"/>
      <c r="AA512" s="607"/>
      <c r="AB512" s="607"/>
      <c r="AC512" s="607"/>
      <c r="AD512" s="607"/>
    </row>
    <row r="513">
      <c r="A513" s="607"/>
      <c r="B513" s="607"/>
      <c r="C513" s="607"/>
      <c r="D513" s="607"/>
      <c r="E513" s="607"/>
      <c r="F513" s="607"/>
      <c r="G513" s="607"/>
      <c r="H513" s="607"/>
      <c r="I513" s="607"/>
      <c r="J513" s="607"/>
      <c r="K513" s="607"/>
      <c r="L513" s="607"/>
      <c r="M513" s="607"/>
      <c r="N513" s="607"/>
      <c r="O513" s="607"/>
      <c r="P513" s="607"/>
      <c r="Q513" s="607"/>
      <c r="R513" s="607"/>
      <c r="S513" s="607"/>
      <c r="T513" s="607"/>
      <c r="U513" s="607"/>
      <c r="V513" s="607"/>
      <c r="W513" s="607"/>
      <c r="X513" s="607"/>
      <c r="Y513" s="607"/>
      <c r="Z513" s="607"/>
      <c r="AA513" s="607"/>
      <c r="AB513" s="607"/>
      <c r="AC513" s="607"/>
      <c r="AD513" s="607"/>
    </row>
    <row r="514">
      <c r="A514" s="607"/>
      <c r="B514" s="607"/>
      <c r="C514" s="607"/>
      <c r="D514" s="607"/>
      <c r="E514" s="607"/>
      <c r="F514" s="607"/>
      <c r="G514" s="607"/>
      <c r="H514" s="607"/>
      <c r="I514" s="607"/>
      <c r="J514" s="607"/>
      <c r="K514" s="607"/>
      <c r="L514" s="607"/>
      <c r="M514" s="607"/>
      <c r="N514" s="607"/>
      <c r="O514" s="607"/>
      <c r="P514" s="607"/>
      <c r="Q514" s="607"/>
      <c r="R514" s="607"/>
      <c r="S514" s="607"/>
      <c r="T514" s="607"/>
      <c r="U514" s="607"/>
      <c r="V514" s="607"/>
      <c r="W514" s="607"/>
      <c r="X514" s="607"/>
      <c r="Y514" s="607"/>
      <c r="Z514" s="607"/>
      <c r="AA514" s="607"/>
      <c r="AB514" s="607"/>
      <c r="AC514" s="607"/>
      <c r="AD514" s="607"/>
    </row>
    <row r="515">
      <c r="A515" s="607"/>
      <c r="B515" s="607"/>
      <c r="C515" s="607"/>
      <c r="D515" s="607"/>
      <c r="E515" s="607"/>
      <c r="F515" s="607"/>
      <c r="G515" s="607"/>
      <c r="H515" s="607"/>
      <c r="I515" s="607"/>
      <c r="J515" s="607"/>
      <c r="K515" s="607"/>
      <c r="L515" s="607"/>
      <c r="M515" s="607"/>
      <c r="N515" s="607"/>
      <c r="O515" s="607"/>
      <c r="P515" s="607"/>
      <c r="Q515" s="607"/>
      <c r="R515" s="607"/>
      <c r="S515" s="607"/>
      <c r="T515" s="607"/>
      <c r="U515" s="607"/>
      <c r="V515" s="607"/>
      <c r="W515" s="607"/>
      <c r="X515" s="607"/>
      <c r="Y515" s="607"/>
      <c r="Z515" s="607"/>
      <c r="AA515" s="607"/>
      <c r="AB515" s="607"/>
      <c r="AC515" s="607"/>
      <c r="AD515" s="607"/>
    </row>
    <row r="516">
      <c r="A516" s="607"/>
      <c r="B516" s="607"/>
      <c r="C516" s="607"/>
      <c r="D516" s="607"/>
      <c r="E516" s="607"/>
      <c r="F516" s="607"/>
      <c r="G516" s="607"/>
      <c r="H516" s="607"/>
      <c r="I516" s="607"/>
      <c r="J516" s="607"/>
      <c r="K516" s="607"/>
      <c r="L516" s="607"/>
      <c r="M516" s="607"/>
      <c r="N516" s="607"/>
      <c r="O516" s="607"/>
      <c r="P516" s="607"/>
      <c r="Q516" s="607"/>
      <c r="R516" s="607"/>
      <c r="S516" s="607"/>
      <c r="T516" s="607"/>
      <c r="U516" s="607"/>
      <c r="V516" s="607"/>
      <c r="W516" s="607"/>
      <c r="X516" s="607"/>
      <c r="Y516" s="607"/>
      <c r="Z516" s="607"/>
      <c r="AA516" s="607"/>
      <c r="AB516" s="607"/>
      <c r="AC516" s="607"/>
      <c r="AD516" s="607"/>
    </row>
    <row r="517">
      <c r="A517" s="607"/>
      <c r="B517" s="607"/>
      <c r="C517" s="607"/>
      <c r="D517" s="607"/>
      <c r="E517" s="607"/>
      <c r="F517" s="607"/>
      <c r="G517" s="607"/>
      <c r="H517" s="607"/>
      <c r="I517" s="607"/>
      <c r="J517" s="607"/>
      <c r="K517" s="607"/>
      <c r="L517" s="607"/>
      <c r="M517" s="607"/>
      <c r="N517" s="607"/>
      <c r="O517" s="607"/>
      <c r="P517" s="607"/>
      <c r="Q517" s="607"/>
      <c r="R517" s="607"/>
      <c r="S517" s="607"/>
      <c r="T517" s="607"/>
      <c r="U517" s="607"/>
      <c r="V517" s="607"/>
      <c r="W517" s="607"/>
      <c r="X517" s="607"/>
      <c r="Y517" s="607"/>
      <c r="Z517" s="607"/>
      <c r="AA517" s="607"/>
      <c r="AB517" s="607"/>
      <c r="AC517" s="607"/>
      <c r="AD517" s="607"/>
    </row>
    <row r="518">
      <c r="A518" s="607"/>
      <c r="B518" s="607"/>
      <c r="C518" s="607"/>
      <c r="D518" s="607"/>
      <c r="E518" s="607"/>
      <c r="F518" s="607"/>
      <c r="G518" s="607"/>
      <c r="H518" s="607"/>
      <c r="I518" s="607"/>
      <c r="J518" s="607"/>
      <c r="K518" s="607"/>
      <c r="L518" s="607"/>
      <c r="M518" s="607"/>
      <c r="N518" s="607"/>
      <c r="O518" s="607"/>
      <c r="P518" s="607"/>
      <c r="Q518" s="607"/>
      <c r="R518" s="607"/>
      <c r="S518" s="607"/>
      <c r="T518" s="607"/>
      <c r="U518" s="607"/>
      <c r="V518" s="607"/>
      <c r="W518" s="607"/>
      <c r="X518" s="607"/>
      <c r="Y518" s="607"/>
      <c r="Z518" s="607"/>
      <c r="AA518" s="607"/>
      <c r="AB518" s="607"/>
      <c r="AC518" s="607"/>
      <c r="AD518" s="607"/>
    </row>
    <row r="519">
      <c r="A519" s="607"/>
      <c r="B519" s="607"/>
      <c r="C519" s="607"/>
      <c r="D519" s="607"/>
      <c r="E519" s="607"/>
      <c r="F519" s="607"/>
      <c r="G519" s="607"/>
      <c r="H519" s="607"/>
      <c r="I519" s="607"/>
      <c r="J519" s="607"/>
      <c r="K519" s="607"/>
      <c r="L519" s="607"/>
      <c r="M519" s="607"/>
      <c r="N519" s="607"/>
      <c r="O519" s="607"/>
      <c r="P519" s="607"/>
      <c r="Q519" s="607"/>
      <c r="R519" s="607"/>
      <c r="S519" s="607"/>
      <c r="T519" s="607"/>
      <c r="U519" s="607"/>
      <c r="V519" s="607"/>
      <c r="W519" s="607"/>
      <c r="X519" s="607"/>
      <c r="Y519" s="607"/>
      <c r="Z519" s="607"/>
      <c r="AA519" s="607"/>
      <c r="AB519" s="607"/>
      <c r="AC519" s="607"/>
      <c r="AD519" s="607"/>
    </row>
    <row r="520">
      <c r="A520" s="607"/>
      <c r="B520" s="607"/>
      <c r="C520" s="607"/>
      <c r="D520" s="607"/>
      <c r="E520" s="607"/>
      <c r="F520" s="607"/>
      <c r="G520" s="607"/>
      <c r="H520" s="607"/>
      <c r="I520" s="607"/>
      <c r="J520" s="607"/>
      <c r="K520" s="607"/>
      <c r="L520" s="607"/>
      <c r="M520" s="607"/>
      <c r="N520" s="607"/>
      <c r="O520" s="607"/>
      <c r="P520" s="607"/>
      <c r="Q520" s="607"/>
      <c r="R520" s="607"/>
      <c r="S520" s="607"/>
      <c r="T520" s="607"/>
      <c r="U520" s="607"/>
      <c r="V520" s="607"/>
      <c r="W520" s="607"/>
      <c r="X520" s="607"/>
      <c r="Y520" s="607"/>
      <c r="Z520" s="607"/>
      <c r="AA520" s="607"/>
      <c r="AB520" s="607"/>
      <c r="AC520" s="607"/>
      <c r="AD520" s="607"/>
    </row>
    <row r="521">
      <c r="A521" s="607"/>
      <c r="B521" s="607"/>
      <c r="C521" s="607"/>
      <c r="D521" s="607"/>
      <c r="E521" s="607"/>
      <c r="F521" s="607"/>
      <c r="G521" s="607"/>
      <c r="H521" s="607"/>
      <c r="I521" s="607"/>
      <c r="J521" s="607"/>
      <c r="K521" s="607"/>
      <c r="L521" s="607"/>
      <c r="M521" s="607"/>
      <c r="N521" s="607"/>
      <c r="O521" s="607"/>
      <c r="P521" s="607"/>
      <c r="Q521" s="607"/>
      <c r="R521" s="607"/>
      <c r="S521" s="607"/>
      <c r="T521" s="607"/>
      <c r="U521" s="607"/>
      <c r="V521" s="607"/>
      <c r="W521" s="607"/>
      <c r="X521" s="607"/>
      <c r="Y521" s="607"/>
      <c r="Z521" s="607"/>
      <c r="AA521" s="607"/>
      <c r="AB521" s="607"/>
      <c r="AC521" s="607"/>
      <c r="AD521" s="607"/>
    </row>
    <row r="522">
      <c r="A522" s="607"/>
      <c r="B522" s="607"/>
      <c r="C522" s="607"/>
      <c r="D522" s="607"/>
      <c r="E522" s="607"/>
      <c r="F522" s="607"/>
      <c r="G522" s="607"/>
      <c r="H522" s="607"/>
      <c r="I522" s="607"/>
      <c r="J522" s="607"/>
      <c r="K522" s="607"/>
      <c r="L522" s="607"/>
      <c r="M522" s="607"/>
      <c r="N522" s="607"/>
      <c r="O522" s="607"/>
      <c r="P522" s="607"/>
      <c r="Q522" s="607"/>
      <c r="R522" s="607"/>
      <c r="S522" s="607"/>
      <c r="T522" s="607"/>
      <c r="U522" s="607"/>
      <c r="V522" s="607"/>
      <c r="W522" s="607"/>
      <c r="X522" s="607"/>
      <c r="Y522" s="607"/>
      <c r="Z522" s="607"/>
      <c r="AA522" s="607"/>
      <c r="AB522" s="607"/>
      <c r="AC522" s="607"/>
      <c r="AD522" s="607"/>
    </row>
    <row r="523">
      <c r="A523" s="607"/>
      <c r="B523" s="607"/>
      <c r="C523" s="607"/>
      <c r="D523" s="607"/>
      <c r="E523" s="607"/>
      <c r="F523" s="607"/>
      <c r="G523" s="607"/>
      <c r="H523" s="607"/>
      <c r="I523" s="607"/>
      <c r="J523" s="607"/>
      <c r="K523" s="607"/>
      <c r="L523" s="607"/>
      <c r="M523" s="607"/>
      <c r="N523" s="607"/>
      <c r="O523" s="607"/>
      <c r="P523" s="607"/>
      <c r="Q523" s="607"/>
      <c r="R523" s="607"/>
      <c r="S523" s="607"/>
      <c r="T523" s="607"/>
      <c r="U523" s="607"/>
      <c r="V523" s="607"/>
      <c r="W523" s="607"/>
      <c r="X523" s="607"/>
      <c r="Y523" s="607"/>
      <c r="Z523" s="607"/>
      <c r="AA523" s="607"/>
      <c r="AB523" s="607"/>
      <c r="AC523" s="607"/>
      <c r="AD523" s="607"/>
    </row>
    <row r="524">
      <c r="A524" s="607"/>
      <c r="B524" s="607"/>
      <c r="C524" s="607"/>
      <c r="D524" s="607"/>
      <c r="E524" s="607"/>
      <c r="F524" s="607"/>
      <c r="G524" s="607"/>
      <c r="H524" s="607"/>
      <c r="I524" s="607"/>
      <c r="J524" s="607"/>
      <c r="K524" s="607"/>
      <c r="L524" s="607"/>
      <c r="M524" s="607"/>
      <c r="N524" s="607"/>
      <c r="O524" s="607"/>
      <c r="P524" s="607"/>
      <c r="Q524" s="607"/>
      <c r="R524" s="607"/>
      <c r="S524" s="607"/>
      <c r="T524" s="607"/>
      <c r="U524" s="607"/>
      <c r="V524" s="607"/>
      <c r="W524" s="607"/>
      <c r="X524" s="607"/>
      <c r="Y524" s="607"/>
      <c r="Z524" s="607"/>
      <c r="AA524" s="607"/>
      <c r="AB524" s="607"/>
      <c r="AC524" s="607"/>
      <c r="AD524" s="607"/>
    </row>
    <row r="525">
      <c r="A525" s="607"/>
      <c r="B525" s="607"/>
      <c r="C525" s="607"/>
      <c r="D525" s="607"/>
      <c r="E525" s="607"/>
      <c r="F525" s="607"/>
      <c r="G525" s="607"/>
      <c r="H525" s="607"/>
      <c r="I525" s="607"/>
      <c r="J525" s="607"/>
      <c r="K525" s="607"/>
      <c r="L525" s="607"/>
      <c r="M525" s="607"/>
      <c r="N525" s="607"/>
      <c r="O525" s="607"/>
      <c r="P525" s="607"/>
      <c r="Q525" s="607"/>
      <c r="R525" s="607"/>
      <c r="S525" s="607"/>
      <c r="T525" s="607"/>
      <c r="U525" s="607"/>
      <c r="V525" s="607"/>
      <c r="W525" s="607"/>
      <c r="X525" s="607"/>
      <c r="Y525" s="607"/>
      <c r="Z525" s="607"/>
      <c r="AA525" s="607"/>
      <c r="AB525" s="607"/>
      <c r="AC525" s="607"/>
      <c r="AD525" s="607"/>
    </row>
    <row r="526">
      <c r="A526" s="607"/>
      <c r="B526" s="607"/>
      <c r="C526" s="607"/>
      <c r="D526" s="607"/>
      <c r="E526" s="607"/>
      <c r="F526" s="607"/>
      <c r="G526" s="607"/>
      <c r="H526" s="607"/>
      <c r="I526" s="607"/>
      <c r="J526" s="607"/>
      <c r="K526" s="607"/>
      <c r="L526" s="607"/>
      <c r="M526" s="607"/>
      <c r="N526" s="607"/>
      <c r="O526" s="607"/>
      <c r="P526" s="607"/>
      <c r="Q526" s="607"/>
      <c r="R526" s="607"/>
      <c r="S526" s="607"/>
      <c r="T526" s="607"/>
      <c r="U526" s="607"/>
      <c r="V526" s="607"/>
      <c r="W526" s="607"/>
      <c r="X526" s="607"/>
      <c r="Y526" s="607"/>
      <c r="Z526" s="607"/>
      <c r="AA526" s="607"/>
      <c r="AB526" s="607"/>
      <c r="AC526" s="607"/>
      <c r="AD526" s="607"/>
    </row>
    <row r="527">
      <c r="A527" s="607"/>
      <c r="B527" s="607"/>
      <c r="C527" s="607"/>
      <c r="D527" s="607"/>
      <c r="E527" s="607"/>
      <c r="F527" s="607"/>
      <c r="G527" s="607"/>
      <c r="H527" s="607"/>
      <c r="I527" s="607"/>
      <c r="J527" s="607"/>
      <c r="K527" s="607"/>
      <c r="L527" s="607"/>
      <c r="M527" s="607"/>
      <c r="N527" s="607"/>
      <c r="O527" s="607"/>
      <c r="P527" s="607"/>
      <c r="Q527" s="607"/>
      <c r="R527" s="607"/>
      <c r="S527" s="607"/>
      <c r="T527" s="607"/>
      <c r="U527" s="607"/>
      <c r="V527" s="607"/>
      <c r="W527" s="607"/>
      <c r="X527" s="607"/>
      <c r="Y527" s="607"/>
      <c r="Z527" s="607"/>
      <c r="AA527" s="607"/>
      <c r="AB527" s="607"/>
      <c r="AC527" s="607"/>
      <c r="AD527" s="607"/>
    </row>
    <row r="528">
      <c r="A528" s="607"/>
      <c r="B528" s="607"/>
      <c r="C528" s="607"/>
      <c r="D528" s="607"/>
      <c r="E528" s="607"/>
      <c r="F528" s="607"/>
      <c r="G528" s="607"/>
      <c r="H528" s="607"/>
      <c r="I528" s="607"/>
      <c r="J528" s="607"/>
      <c r="K528" s="607"/>
      <c r="L528" s="607"/>
      <c r="M528" s="607"/>
      <c r="N528" s="607"/>
      <c r="O528" s="607"/>
      <c r="P528" s="607"/>
      <c r="Q528" s="607"/>
      <c r="R528" s="607"/>
      <c r="S528" s="607"/>
      <c r="T528" s="607"/>
      <c r="U528" s="607"/>
      <c r="V528" s="607"/>
      <c r="W528" s="607"/>
      <c r="X528" s="607"/>
      <c r="Y528" s="607"/>
      <c r="Z528" s="607"/>
      <c r="AA528" s="607"/>
      <c r="AB528" s="607"/>
      <c r="AC528" s="607"/>
      <c r="AD528" s="607"/>
    </row>
    <row r="529">
      <c r="A529" s="607"/>
      <c r="B529" s="607"/>
      <c r="C529" s="607"/>
      <c r="D529" s="607"/>
      <c r="E529" s="607"/>
      <c r="F529" s="607"/>
      <c r="G529" s="607"/>
      <c r="H529" s="607"/>
      <c r="I529" s="607"/>
      <c r="J529" s="607"/>
      <c r="K529" s="607"/>
      <c r="L529" s="607"/>
      <c r="M529" s="607"/>
      <c r="N529" s="607"/>
      <c r="O529" s="607"/>
      <c r="P529" s="607"/>
      <c r="Q529" s="607"/>
      <c r="R529" s="607"/>
      <c r="S529" s="607"/>
      <c r="T529" s="607"/>
      <c r="U529" s="607"/>
      <c r="V529" s="607"/>
      <c r="W529" s="607"/>
      <c r="X529" s="607"/>
      <c r="Y529" s="607"/>
      <c r="Z529" s="607"/>
      <c r="AA529" s="607"/>
      <c r="AB529" s="607"/>
      <c r="AC529" s="607"/>
      <c r="AD529" s="607"/>
    </row>
    <row r="530">
      <c r="A530" s="607"/>
      <c r="B530" s="607"/>
      <c r="C530" s="607"/>
      <c r="D530" s="607"/>
      <c r="E530" s="607"/>
      <c r="F530" s="607"/>
      <c r="G530" s="607"/>
      <c r="H530" s="607"/>
      <c r="I530" s="607"/>
      <c r="J530" s="607"/>
      <c r="K530" s="607"/>
      <c r="L530" s="607"/>
      <c r="M530" s="607"/>
      <c r="N530" s="607"/>
      <c r="O530" s="607"/>
      <c r="P530" s="607"/>
      <c r="Q530" s="607"/>
      <c r="R530" s="607"/>
      <c r="S530" s="607"/>
      <c r="T530" s="607"/>
      <c r="U530" s="607"/>
      <c r="V530" s="607"/>
      <c r="W530" s="607"/>
      <c r="X530" s="607"/>
      <c r="Y530" s="607"/>
      <c r="Z530" s="607"/>
      <c r="AA530" s="607"/>
      <c r="AB530" s="607"/>
      <c r="AC530" s="607"/>
      <c r="AD530" s="607"/>
    </row>
    <row r="531">
      <c r="A531" s="607"/>
      <c r="B531" s="607"/>
      <c r="C531" s="607"/>
      <c r="D531" s="607"/>
      <c r="E531" s="607"/>
      <c r="F531" s="607"/>
      <c r="G531" s="607"/>
      <c r="H531" s="607"/>
      <c r="I531" s="607"/>
      <c r="J531" s="607"/>
      <c r="K531" s="607"/>
      <c r="L531" s="607"/>
      <c r="M531" s="607"/>
      <c r="N531" s="607"/>
      <c r="O531" s="607"/>
      <c r="P531" s="607"/>
      <c r="Q531" s="607"/>
      <c r="R531" s="607"/>
      <c r="S531" s="607"/>
      <c r="T531" s="607"/>
      <c r="U531" s="607"/>
      <c r="V531" s="607"/>
      <c r="W531" s="607"/>
      <c r="X531" s="607"/>
      <c r="Y531" s="607"/>
      <c r="Z531" s="607"/>
      <c r="AA531" s="607"/>
      <c r="AB531" s="607"/>
      <c r="AC531" s="607"/>
      <c r="AD531" s="607"/>
    </row>
    <row r="532">
      <c r="A532" s="607"/>
      <c r="B532" s="607"/>
      <c r="C532" s="607"/>
      <c r="D532" s="607"/>
      <c r="E532" s="607"/>
      <c r="F532" s="607"/>
      <c r="G532" s="607"/>
      <c r="H532" s="607"/>
      <c r="I532" s="607"/>
      <c r="J532" s="607"/>
      <c r="K532" s="607"/>
      <c r="L532" s="607"/>
      <c r="M532" s="607"/>
      <c r="N532" s="607"/>
      <c r="O532" s="607"/>
      <c r="P532" s="607"/>
      <c r="Q532" s="607"/>
      <c r="R532" s="607"/>
      <c r="S532" s="607"/>
      <c r="T532" s="607"/>
      <c r="U532" s="607"/>
      <c r="V532" s="607"/>
      <c r="W532" s="607"/>
      <c r="X532" s="607"/>
      <c r="Y532" s="607"/>
      <c r="Z532" s="607"/>
      <c r="AA532" s="607"/>
      <c r="AB532" s="607"/>
      <c r="AC532" s="607"/>
      <c r="AD532" s="607"/>
    </row>
    <row r="533">
      <c r="A533" s="607"/>
      <c r="B533" s="607"/>
      <c r="C533" s="607"/>
      <c r="D533" s="607"/>
      <c r="E533" s="607"/>
      <c r="F533" s="607"/>
      <c r="G533" s="607"/>
      <c r="H533" s="607"/>
      <c r="I533" s="607"/>
      <c r="J533" s="607"/>
      <c r="K533" s="607"/>
      <c r="L533" s="607"/>
      <c r="M533" s="607"/>
      <c r="N533" s="607"/>
      <c r="O533" s="607"/>
      <c r="P533" s="607"/>
      <c r="Q533" s="607"/>
      <c r="R533" s="607"/>
      <c r="S533" s="607"/>
      <c r="T533" s="607"/>
      <c r="U533" s="607"/>
      <c r="V533" s="607"/>
      <c r="W533" s="607"/>
      <c r="X533" s="607"/>
      <c r="Y533" s="607"/>
      <c r="Z533" s="607"/>
      <c r="AA533" s="607"/>
      <c r="AB533" s="607"/>
      <c r="AC533" s="607"/>
      <c r="AD533" s="607"/>
    </row>
    <row r="534">
      <c r="A534" s="607"/>
      <c r="B534" s="607"/>
      <c r="C534" s="607"/>
      <c r="D534" s="607"/>
      <c r="E534" s="607"/>
      <c r="F534" s="607"/>
      <c r="G534" s="607"/>
      <c r="H534" s="607"/>
      <c r="I534" s="607"/>
      <c r="J534" s="607"/>
      <c r="K534" s="607"/>
      <c r="L534" s="607"/>
      <c r="M534" s="607"/>
      <c r="N534" s="607"/>
      <c r="O534" s="607"/>
      <c r="P534" s="607"/>
      <c r="Q534" s="607"/>
      <c r="R534" s="607"/>
      <c r="S534" s="607"/>
      <c r="T534" s="607"/>
      <c r="U534" s="607"/>
      <c r="V534" s="607"/>
      <c r="W534" s="607"/>
      <c r="X534" s="607"/>
      <c r="Y534" s="607"/>
      <c r="Z534" s="607"/>
      <c r="AA534" s="607"/>
      <c r="AB534" s="607"/>
      <c r="AC534" s="607"/>
      <c r="AD534" s="607"/>
    </row>
    <row r="535">
      <c r="A535" s="607"/>
      <c r="B535" s="607"/>
      <c r="C535" s="607"/>
      <c r="D535" s="607"/>
      <c r="E535" s="607"/>
      <c r="F535" s="607"/>
      <c r="G535" s="607"/>
      <c r="H535" s="607"/>
      <c r="I535" s="607"/>
      <c r="J535" s="607"/>
      <c r="K535" s="607"/>
      <c r="L535" s="607"/>
      <c r="M535" s="607"/>
      <c r="N535" s="607"/>
      <c r="O535" s="607"/>
      <c r="P535" s="607"/>
      <c r="Q535" s="607"/>
      <c r="R535" s="607"/>
      <c r="S535" s="607"/>
      <c r="T535" s="607"/>
      <c r="U535" s="607"/>
      <c r="V535" s="607"/>
      <c r="W535" s="607"/>
      <c r="X535" s="607"/>
      <c r="Y535" s="607"/>
      <c r="Z535" s="607"/>
      <c r="AA535" s="607"/>
      <c r="AB535" s="607"/>
      <c r="AC535" s="607"/>
      <c r="AD535" s="607"/>
    </row>
    <row r="536">
      <c r="A536" s="607"/>
      <c r="B536" s="607"/>
      <c r="C536" s="607"/>
      <c r="D536" s="607"/>
      <c r="E536" s="607"/>
      <c r="F536" s="607"/>
      <c r="G536" s="607"/>
      <c r="H536" s="607"/>
      <c r="I536" s="607"/>
      <c r="J536" s="607"/>
      <c r="K536" s="607"/>
      <c r="L536" s="607"/>
      <c r="M536" s="607"/>
      <c r="N536" s="607"/>
      <c r="O536" s="607"/>
      <c r="P536" s="607"/>
      <c r="Q536" s="607"/>
      <c r="R536" s="607"/>
      <c r="S536" s="607"/>
      <c r="T536" s="607"/>
      <c r="U536" s="607"/>
      <c r="V536" s="607"/>
      <c r="W536" s="607"/>
      <c r="X536" s="607"/>
      <c r="Y536" s="607"/>
      <c r="Z536" s="607"/>
      <c r="AA536" s="607"/>
      <c r="AB536" s="607"/>
      <c r="AC536" s="607"/>
      <c r="AD536" s="607"/>
    </row>
    <row r="537">
      <c r="A537" s="607"/>
      <c r="B537" s="607"/>
      <c r="C537" s="607"/>
      <c r="D537" s="607"/>
      <c r="E537" s="607"/>
      <c r="F537" s="607"/>
      <c r="G537" s="607"/>
      <c r="H537" s="607"/>
      <c r="I537" s="607"/>
      <c r="J537" s="607"/>
      <c r="K537" s="607"/>
      <c r="L537" s="607"/>
      <c r="M537" s="607"/>
      <c r="N537" s="607"/>
      <c r="O537" s="607"/>
      <c r="P537" s="607"/>
      <c r="Q537" s="607"/>
      <c r="R537" s="607"/>
      <c r="S537" s="607"/>
      <c r="T537" s="607"/>
      <c r="U537" s="607"/>
      <c r="V537" s="607"/>
      <c r="W537" s="607"/>
      <c r="X537" s="607"/>
      <c r="Y537" s="607"/>
      <c r="Z537" s="607"/>
      <c r="AA537" s="607"/>
      <c r="AB537" s="607"/>
      <c r="AC537" s="607"/>
      <c r="AD537" s="607"/>
    </row>
    <row r="538">
      <c r="A538" s="607"/>
      <c r="B538" s="607"/>
      <c r="C538" s="607"/>
      <c r="D538" s="607"/>
      <c r="E538" s="607"/>
      <c r="F538" s="607"/>
      <c r="G538" s="607"/>
      <c r="H538" s="607"/>
      <c r="I538" s="607"/>
      <c r="J538" s="607"/>
      <c r="K538" s="607"/>
      <c r="L538" s="607"/>
      <c r="M538" s="607"/>
      <c r="N538" s="607"/>
      <c r="O538" s="607"/>
      <c r="P538" s="607"/>
      <c r="Q538" s="607"/>
      <c r="R538" s="607"/>
      <c r="S538" s="607"/>
      <c r="T538" s="607"/>
      <c r="U538" s="607"/>
      <c r="V538" s="607"/>
      <c r="W538" s="607"/>
      <c r="X538" s="607"/>
      <c r="Y538" s="607"/>
      <c r="Z538" s="607"/>
      <c r="AA538" s="607"/>
      <c r="AB538" s="607"/>
      <c r="AC538" s="607"/>
      <c r="AD538" s="607"/>
    </row>
    <row r="539">
      <c r="A539" s="607"/>
      <c r="B539" s="607"/>
      <c r="C539" s="607"/>
      <c r="D539" s="607"/>
      <c r="E539" s="607"/>
      <c r="F539" s="607"/>
      <c r="G539" s="607"/>
      <c r="H539" s="607"/>
      <c r="I539" s="607"/>
      <c r="J539" s="607"/>
      <c r="K539" s="607"/>
      <c r="L539" s="607"/>
      <c r="M539" s="607"/>
      <c r="N539" s="607"/>
      <c r="O539" s="607"/>
      <c r="P539" s="607"/>
      <c r="Q539" s="607"/>
      <c r="R539" s="607"/>
      <c r="S539" s="607"/>
      <c r="T539" s="607"/>
      <c r="U539" s="607"/>
      <c r="V539" s="607"/>
      <c r="W539" s="607"/>
      <c r="X539" s="607"/>
      <c r="Y539" s="607"/>
      <c r="Z539" s="607"/>
      <c r="AA539" s="607"/>
      <c r="AB539" s="607"/>
      <c r="AC539" s="607"/>
      <c r="AD539" s="607"/>
    </row>
    <row r="540">
      <c r="A540" s="607"/>
      <c r="B540" s="607"/>
      <c r="C540" s="607"/>
      <c r="D540" s="607"/>
      <c r="E540" s="607"/>
      <c r="F540" s="607"/>
      <c r="G540" s="607"/>
      <c r="H540" s="607"/>
      <c r="I540" s="607"/>
      <c r="J540" s="607"/>
      <c r="K540" s="607"/>
      <c r="L540" s="607"/>
      <c r="M540" s="607"/>
      <c r="N540" s="607"/>
      <c r="O540" s="607"/>
      <c r="P540" s="607"/>
      <c r="Q540" s="607"/>
      <c r="R540" s="607"/>
      <c r="S540" s="607"/>
      <c r="T540" s="607"/>
      <c r="U540" s="607"/>
      <c r="V540" s="607"/>
      <c r="W540" s="607"/>
      <c r="X540" s="607"/>
      <c r="Y540" s="607"/>
      <c r="Z540" s="607"/>
      <c r="AA540" s="607"/>
      <c r="AB540" s="607"/>
      <c r="AC540" s="607"/>
      <c r="AD540" s="607"/>
    </row>
    <row r="541">
      <c r="A541" s="607"/>
      <c r="B541" s="607"/>
      <c r="C541" s="607"/>
      <c r="D541" s="607"/>
      <c r="E541" s="607"/>
      <c r="F541" s="607"/>
      <c r="G541" s="607"/>
      <c r="H541" s="607"/>
      <c r="I541" s="607"/>
      <c r="J541" s="607"/>
      <c r="K541" s="607"/>
      <c r="L541" s="607"/>
      <c r="M541" s="607"/>
      <c r="N541" s="607"/>
      <c r="O541" s="607"/>
      <c r="P541" s="607"/>
      <c r="Q541" s="607"/>
      <c r="R541" s="607"/>
      <c r="S541" s="607"/>
      <c r="T541" s="607"/>
      <c r="U541" s="607"/>
      <c r="V541" s="607"/>
      <c r="W541" s="607"/>
      <c r="X541" s="607"/>
      <c r="Y541" s="607"/>
      <c r="Z541" s="607"/>
      <c r="AA541" s="607"/>
      <c r="AB541" s="607"/>
      <c r="AC541" s="607"/>
      <c r="AD541" s="607"/>
    </row>
    <row r="542">
      <c r="A542" s="607"/>
      <c r="B542" s="607"/>
      <c r="C542" s="607"/>
      <c r="D542" s="607"/>
      <c r="E542" s="607"/>
      <c r="F542" s="607"/>
      <c r="G542" s="607"/>
      <c r="H542" s="607"/>
      <c r="I542" s="607"/>
      <c r="J542" s="607"/>
      <c r="K542" s="607"/>
      <c r="L542" s="607"/>
      <c r="M542" s="607"/>
      <c r="N542" s="607"/>
      <c r="O542" s="607"/>
      <c r="P542" s="607"/>
      <c r="Q542" s="607"/>
      <c r="R542" s="607"/>
      <c r="S542" s="607"/>
      <c r="T542" s="607"/>
      <c r="U542" s="607"/>
      <c r="V542" s="607"/>
      <c r="W542" s="607"/>
      <c r="X542" s="607"/>
      <c r="Y542" s="607"/>
      <c r="Z542" s="607"/>
      <c r="AA542" s="607"/>
      <c r="AB542" s="607"/>
      <c r="AC542" s="607"/>
      <c r="AD542" s="607"/>
    </row>
    <row r="543">
      <c r="A543" s="607"/>
      <c r="B543" s="607"/>
      <c r="C543" s="607"/>
      <c r="D543" s="607"/>
      <c r="E543" s="607"/>
      <c r="F543" s="607"/>
      <c r="G543" s="607"/>
      <c r="H543" s="607"/>
      <c r="I543" s="607"/>
      <c r="J543" s="607"/>
      <c r="K543" s="607"/>
      <c r="L543" s="607"/>
      <c r="M543" s="607"/>
      <c r="N543" s="607"/>
      <c r="O543" s="607"/>
      <c r="P543" s="607"/>
      <c r="Q543" s="607"/>
      <c r="R543" s="607"/>
      <c r="S543" s="607"/>
      <c r="T543" s="607"/>
      <c r="U543" s="607"/>
      <c r="V543" s="607"/>
      <c r="W543" s="607"/>
      <c r="X543" s="607"/>
      <c r="Y543" s="607"/>
      <c r="Z543" s="607"/>
      <c r="AA543" s="607"/>
      <c r="AB543" s="607"/>
      <c r="AC543" s="607"/>
      <c r="AD543" s="607"/>
    </row>
    <row r="544">
      <c r="A544" s="607"/>
      <c r="B544" s="607"/>
      <c r="C544" s="607"/>
      <c r="D544" s="607"/>
      <c r="E544" s="607"/>
      <c r="F544" s="607"/>
      <c r="G544" s="607"/>
      <c r="H544" s="607"/>
      <c r="I544" s="607"/>
      <c r="J544" s="607"/>
      <c r="K544" s="607"/>
      <c r="L544" s="607"/>
      <c r="M544" s="607"/>
      <c r="N544" s="607"/>
      <c r="O544" s="607"/>
      <c r="P544" s="607"/>
      <c r="Q544" s="607"/>
      <c r="R544" s="607"/>
      <c r="S544" s="607"/>
      <c r="T544" s="607"/>
      <c r="U544" s="607"/>
      <c r="V544" s="607"/>
      <c r="W544" s="607"/>
      <c r="X544" s="607"/>
      <c r="Y544" s="607"/>
      <c r="Z544" s="607"/>
      <c r="AA544" s="607"/>
      <c r="AB544" s="607"/>
      <c r="AC544" s="607"/>
      <c r="AD544" s="607"/>
    </row>
    <row r="545">
      <c r="A545" s="607"/>
      <c r="B545" s="607"/>
      <c r="C545" s="607"/>
      <c r="D545" s="607"/>
      <c r="E545" s="607"/>
      <c r="F545" s="607"/>
      <c r="G545" s="607"/>
      <c r="H545" s="607"/>
      <c r="I545" s="607"/>
      <c r="J545" s="607"/>
      <c r="K545" s="607"/>
      <c r="L545" s="607"/>
      <c r="M545" s="607"/>
      <c r="N545" s="607"/>
      <c r="O545" s="607"/>
      <c r="P545" s="607"/>
      <c r="Q545" s="607"/>
      <c r="R545" s="607"/>
      <c r="S545" s="607"/>
      <c r="T545" s="607"/>
      <c r="U545" s="607"/>
      <c r="V545" s="607"/>
      <c r="W545" s="607"/>
      <c r="X545" s="607"/>
      <c r="Y545" s="607"/>
      <c r="Z545" s="607"/>
      <c r="AA545" s="607"/>
      <c r="AB545" s="607"/>
      <c r="AC545" s="607"/>
      <c r="AD545" s="607"/>
    </row>
    <row r="546">
      <c r="A546" s="607"/>
      <c r="B546" s="607"/>
      <c r="C546" s="607"/>
      <c r="D546" s="607"/>
      <c r="E546" s="607"/>
      <c r="F546" s="607"/>
      <c r="G546" s="607"/>
      <c r="H546" s="607"/>
      <c r="I546" s="607"/>
      <c r="J546" s="607"/>
      <c r="K546" s="607"/>
      <c r="L546" s="607"/>
      <c r="M546" s="607"/>
      <c r="N546" s="607"/>
      <c r="O546" s="607"/>
      <c r="P546" s="607"/>
      <c r="Q546" s="607"/>
      <c r="R546" s="607"/>
      <c r="S546" s="607"/>
      <c r="T546" s="607"/>
      <c r="U546" s="607"/>
      <c r="V546" s="607"/>
      <c r="W546" s="607"/>
      <c r="X546" s="607"/>
      <c r="Y546" s="607"/>
      <c r="Z546" s="607"/>
      <c r="AA546" s="607"/>
      <c r="AB546" s="607"/>
      <c r="AC546" s="607"/>
      <c r="AD546" s="607"/>
    </row>
    <row r="547">
      <c r="A547" s="607"/>
      <c r="B547" s="607"/>
      <c r="C547" s="607"/>
      <c r="D547" s="607"/>
      <c r="E547" s="607"/>
      <c r="F547" s="607"/>
      <c r="G547" s="607"/>
      <c r="H547" s="607"/>
      <c r="I547" s="607"/>
      <c r="J547" s="607"/>
      <c r="K547" s="607"/>
      <c r="L547" s="607"/>
      <c r="M547" s="607"/>
      <c r="N547" s="607"/>
      <c r="O547" s="607"/>
      <c r="P547" s="607"/>
      <c r="Q547" s="607"/>
      <c r="R547" s="607"/>
      <c r="S547" s="607"/>
      <c r="T547" s="607"/>
      <c r="U547" s="607"/>
      <c r="V547" s="607"/>
      <c r="W547" s="607"/>
      <c r="X547" s="607"/>
      <c r="Y547" s="607"/>
      <c r="Z547" s="607"/>
      <c r="AA547" s="607"/>
      <c r="AB547" s="607"/>
      <c r="AC547" s="607"/>
      <c r="AD547" s="607"/>
    </row>
    <row r="548">
      <c r="A548" s="607"/>
      <c r="B548" s="607"/>
      <c r="C548" s="607"/>
      <c r="D548" s="607"/>
      <c r="E548" s="607"/>
      <c r="F548" s="607"/>
      <c r="G548" s="607"/>
      <c r="H548" s="607"/>
      <c r="I548" s="607"/>
      <c r="J548" s="607"/>
      <c r="K548" s="607"/>
      <c r="L548" s="607"/>
      <c r="M548" s="607"/>
      <c r="N548" s="607"/>
      <c r="O548" s="607"/>
      <c r="P548" s="607"/>
      <c r="Q548" s="607"/>
      <c r="R548" s="607"/>
      <c r="S548" s="607"/>
      <c r="T548" s="607"/>
      <c r="U548" s="607"/>
      <c r="V548" s="607"/>
      <c r="W548" s="607"/>
      <c r="X548" s="607"/>
      <c r="Y548" s="607"/>
      <c r="Z548" s="607"/>
      <c r="AA548" s="607"/>
      <c r="AB548" s="607"/>
      <c r="AC548" s="607"/>
      <c r="AD548" s="607"/>
    </row>
    <row r="549">
      <c r="A549" s="607"/>
      <c r="B549" s="607"/>
      <c r="C549" s="607"/>
      <c r="D549" s="607"/>
      <c r="E549" s="607"/>
      <c r="F549" s="607"/>
      <c r="G549" s="607"/>
      <c r="H549" s="607"/>
      <c r="I549" s="607"/>
      <c r="J549" s="607"/>
      <c r="K549" s="607"/>
      <c r="L549" s="607"/>
      <c r="M549" s="607"/>
      <c r="N549" s="607"/>
      <c r="O549" s="607"/>
      <c r="P549" s="607"/>
      <c r="Q549" s="607"/>
      <c r="R549" s="607"/>
      <c r="S549" s="607"/>
      <c r="T549" s="607"/>
      <c r="U549" s="607"/>
      <c r="V549" s="607"/>
      <c r="W549" s="607"/>
      <c r="X549" s="607"/>
      <c r="Y549" s="607"/>
      <c r="Z549" s="607"/>
      <c r="AA549" s="607"/>
      <c r="AB549" s="607"/>
      <c r="AC549" s="607"/>
      <c r="AD549" s="607"/>
    </row>
    <row r="550">
      <c r="A550" s="607"/>
      <c r="B550" s="607"/>
      <c r="C550" s="607"/>
      <c r="D550" s="607"/>
      <c r="E550" s="607"/>
      <c r="F550" s="607"/>
      <c r="G550" s="607"/>
      <c r="H550" s="607"/>
      <c r="I550" s="607"/>
      <c r="J550" s="607"/>
      <c r="K550" s="607"/>
      <c r="L550" s="607"/>
      <c r="M550" s="607"/>
      <c r="N550" s="607"/>
      <c r="O550" s="607"/>
      <c r="P550" s="607"/>
      <c r="Q550" s="607"/>
      <c r="R550" s="607"/>
      <c r="S550" s="607"/>
      <c r="T550" s="607"/>
      <c r="U550" s="607"/>
      <c r="V550" s="607"/>
      <c r="W550" s="607"/>
      <c r="X550" s="607"/>
      <c r="Y550" s="607"/>
      <c r="Z550" s="607"/>
      <c r="AA550" s="607"/>
      <c r="AB550" s="607"/>
      <c r="AC550" s="607"/>
      <c r="AD550" s="607"/>
    </row>
    <row r="551">
      <c r="A551" s="607"/>
      <c r="B551" s="607"/>
      <c r="C551" s="607"/>
      <c r="D551" s="607"/>
      <c r="E551" s="607"/>
      <c r="F551" s="607"/>
      <c r="G551" s="607"/>
      <c r="H551" s="607"/>
      <c r="I551" s="607"/>
      <c r="J551" s="607"/>
      <c r="K551" s="607"/>
      <c r="L551" s="607"/>
      <c r="M551" s="607"/>
      <c r="N551" s="607"/>
      <c r="O551" s="607"/>
      <c r="P551" s="607"/>
      <c r="Q551" s="607"/>
      <c r="R551" s="607"/>
      <c r="S551" s="607"/>
      <c r="T551" s="607"/>
      <c r="U551" s="607"/>
      <c r="V551" s="607"/>
      <c r="W551" s="607"/>
      <c r="X551" s="607"/>
      <c r="Y551" s="607"/>
      <c r="Z551" s="607"/>
      <c r="AA551" s="607"/>
      <c r="AB551" s="607"/>
      <c r="AC551" s="607"/>
      <c r="AD551" s="607"/>
    </row>
    <row r="552">
      <c r="A552" s="607"/>
      <c r="B552" s="607"/>
      <c r="C552" s="607"/>
      <c r="D552" s="607"/>
      <c r="E552" s="607"/>
      <c r="F552" s="607"/>
      <c r="G552" s="607"/>
      <c r="H552" s="607"/>
      <c r="I552" s="607"/>
      <c r="J552" s="607"/>
      <c r="K552" s="607"/>
      <c r="L552" s="607"/>
      <c r="M552" s="607"/>
      <c r="N552" s="607"/>
      <c r="O552" s="607"/>
      <c r="P552" s="607"/>
      <c r="Q552" s="607"/>
      <c r="R552" s="607"/>
      <c r="S552" s="607"/>
      <c r="T552" s="607"/>
      <c r="U552" s="607"/>
      <c r="V552" s="607"/>
      <c r="W552" s="607"/>
      <c r="X552" s="607"/>
      <c r="Y552" s="607"/>
      <c r="Z552" s="607"/>
      <c r="AA552" s="607"/>
      <c r="AB552" s="607"/>
      <c r="AC552" s="607"/>
      <c r="AD552" s="607"/>
    </row>
    <row r="553">
      <c r="A553" s="607"/>
      <c r="B553" s="607"/>
      <c r="C553" s="607"/>
      <c r="D553" s="607"/>
      <c r="E553" s="607"/>
      <c r="F553" s="607"/>
      <c r="G553" s="607"/>
      <c r="H553" s="607"/>
      <c r="I553" s="607"/>
      <c r="J553" s="607"/>
      <c r="K553" s="607"/>
      <c r="L553" s="607"/>
      <c r="M553" s="607"/>
      <c r="N553" s="607"/>
      <c r="O553" s="607"/>
      <c r="P553" s="607"/>
      <c r="Q553" s="607"/>
      <c r="R553" s="607"/>
      <c r="S553" s="607"/>
      <c r="T553" s="607"/>
      <c r="U553" s="607"/>
      <c r="V553" s="607"/>
      <c r="W553" s="607"/>
      <c r="X553" s="607"/>
      <c r="Y553" s="607"/>
      <c r="Z553" s="607"/>
      <c r="AA553" s="607"/>
      <c r="AB553" s="607"/>
      <c r="AC553" s="607"/>
      <c r="AD553" s="607"/>
    </row>
    <row r="554">
      <c r="A554" s="607"/>
      <c r="B554" s="607"/>
      <c r="C554" s="607"/>
      <c r="D554" s="607"/>
      <c r="E554" s="607"/>
      <c r="F554" s="607"/>
      <c r="G554" s="607"/>
      <c r="H554" s="607"/>
      <c r="I554" s="607"/>
      <c r="J554" s="607"/>
      <c r="K554" s="607"/>
      <c r="L554" s="607"/>
      <c r="M554" s="607"/>
      <c r="N554" s="607"/>
      <c r="O554" s="607"/>
      <c r="P554" s="607"/>
      <c r="Q554" s="607"/>
      <c r="R554" s="607"/>
      <c r="S554" s="607"/>
      <c r="T554" s="607"/>
      <c r="U554" s="607"/>
      <c r="V554" s="607"/>
      <c r="W554" s="607"/>
      <c r="X554" s="607"/>
      <c r="Y554" s="607"/>
      <c r="Z554" s="607"/>
      <c r="AA554" s="607"/>
      <c r="AB554" s="607"/>
      <c r="AC554" s="607"/>
      <c r="AD554" s="607"/>
    </row>
    <row r="555">
      <c r="A555" s="607"/>
      <c r="B555" s="607"/>
      <c r="C555" s="607"/>
      <c r="D555" s="607"/>
      <c r="E555" s="607"/>
      <c r="F555" s="607"/>
      <c r="G555" s="607"/>
      <c r="H555" s="607"/>
      <c r="I555" s="607"/>
      <c r="J555" s="607"/>
      <c r="K555" s="607"/>
      <c r="L555" s="607"/>
      <c r="M555" s="607"/>
      <c r="N555" s="607"/>
      <c r="O555" s="607"/>
      <c r="P555" s="607"/>
      <c r="Q555" s="607"/>
      <c r="R555" s="607"/>
      <c r="S555" s="607"/>
      <c r="T555" s="607"/>
      <c r="U555" s="607"/>
      <c r="V555" s="607"/>
      <c r="W555" s="607"/>
      <c r="X555" s="607"/>
      <c r="Y555" s="607"/>
      <c r="Z555" s="607"/>
      <c r="AA555" s="607"/>
      <c r="AB555" s="607"/>
      <c r="AC555" s="607"/>
      <c r="AD555" s="607"/>
    </row>
    <row r="556">
      <c r="A556" s="607"/>
      <c r="B556" s="607"/>
      <c r="C556" s="607"/>
      <c r="D556" s="607"/>
      <c r="E556" s="607"/>
      <c r="F556" s="607"/>
      <c r="G556" s="607"/>
      <c r="H556" s="607"/>
      <c r="I556" s="607"/>
      <c r="J556" s="607"/>
      <c r="K556" s="607"/>
      <c r="L556" s="607"/>
      <c r="M556" s="607"/>
      <c r="N556" s="607"/>
      <c r="O556" s="607"/>
      <c r="P556" s="607"/>
      <c r="Q556" s="607"/>
      <c r="R556" s="607"/>
      <c r="S556" s="607"/>
      <c r="T556" s="607"/>
      <c r="U556" s="607"/>
      <c r="V556" s="607"/>
      <c r="W556" s="607"/>
      <c r="X556" s="607"/>
      <c r="Y556" s="607"/>
      <c r="Z556" s="607"/>
      <c r="AA556" s="607"/>
      <c r="AB556" s="607"/>
      <c r="AC556" s="607"/>
      <c r="AD556" s="607"/>
    </row>
    <row r="557">
      <c r="A557" s="607"/>
      <c r="B557" s="607"/>
      <c r="C557" s="607"/>
      <c r="D557" s="607"/>
      <c r="E557" s="607"/>
      <c r="F557" s="607"/>
      <c r="G557" s="607"/>
      <c r="H557" s="607"/>
      <c r="I557" s="607"/>
      <c r="J557" s="607"/>
      <c r="K557" s="607"/>
      <c r="L557" s="607"/>
      <c r="M557" s="607"/>
      <c r="N557" s="607"/>
      <c r="O557" s="607"/>
      <c r="P557" s="607"/>
      <c r="Q557" s="607"/>
      <c r="R557" s="607"/>
      <c r="S557" s="607"/>
      <c r="T557" s="607"/>
      <c r="U557" s="607"/>
      <c r="V557" s="607"/>
      <c r="W557" s="607"/>
      <c r="X557" s="607"/>
      <c r="Y557" s="607"/>
      <c r="Z557" s="607"/>
      <c r="AA557" s="607"/>
      <c r="AB557" s="607"/>
      <c r="AC557" s="607"/>
      <c r="AD557" s="607"/>
    </row>
    <row r="558">
      <c r="A558" s="607"/>
      <c r="B558" s="607"/>
      <c r="C558" s="607"/>
      <c r="D558" s="607"/>
      <c r="E558" s="607"/>
      <c r="F558" s="607"/>
      <c r="G558" s="607"/>
      <c r="H558" s="607"/>
      <c r="I558" s="607"/>
      <c r="J558" s="607"/>
      <c r="K558" s="607"/>
      <c r="L558" s="607"/>
      <c r="M558" s="607"/>
      <c r="N558" s="607"/>
      <c r="O558" s="607"/>
      <c r="P558" s="607"/>
      <c r="Q558" s="607"/>
      <c r="R558" s="607"/>
      <c r="S558" s="607"/>
      <c r="T558" s="607"/>
      <c r="U558" s="607"/>
      <c r="V558" s="607"/>
      <c r="W558" s="607"/>
      <c r="X558" s="607"/>
      <c r="Y558" s="607"/>
      <c r="Z558" s="607"/>
      <c r="AA558" s="607"/>
      <c r="AB558" s="607"/>
      <c r="AC558" s="607"/>
      <c r="AD558" s="607"/>
    </row>
    <row r="559">
      <c r="A559" s="607"/>
      <c r="B559" s="607"/>
      <c r="C559" s="607"/>
      <c r="D559" s="607"/>
      <c r="E559" s="607"/>
      <c r="F559" s="607"/>
      <c r="G559" s="607"/>
      <c r="H559" s="607"/>
      <c r="I559" s="607"/>
      <c r="J559" s="607"/>
      <c r="K559" s="607"/>
      <c r="L559" s="607"/>
      <c r="M559" s="607"/>
      <c r="N559" s="607"/>
      <c r="O559" s="607"/>
      <c r="P559" s="607"/>
      <c r="Q559" s="607"/>
      <c r="R559" s="607"/>
      <c r="S559" s="607"/>
      <c r="T559" s="607"/>
      <c r="U559" s="607"/>
      <c r="V559" s="607"/>
      <c r="W559" s="607"/>
      <c r="X559" s="607"/>
      <c r="Y559" s="607"/>
      <c r="Z559" s="607"/>
      <c r="AA559" s="607"/>
      <c r="AB559" s="607"/>
      <c r="AC559" s="607"/>
      <c r="AD559" s="607"/>
    </row>
    <row r="560">
      <c r="A560" s="607"/>
      <c r="B560" s="607"/>
      <c r="C560" s="607"/>
      <c r="D560" s="607"/>
      <c r="E560" s="607"/>
      <c r="F560" s="607"/>
      <c r="G560" s="607"/>
      <c r="H560" s="607"/>
      <c r="I560" s="607"/>
      <c r="J560" s="607"/>
      <c r="K560" s="607"/>
      <c r="L560" s="607"/>
      <c r="M560" s="607"/>
      <c r="N560" s="607"/>
      <c r="O560" s="607"/>
      <c r="P560" s="607"/>
      <c r="Q560" s="607"/>
      <c r="R560" s="607"/>
      <c r="S560" s="607"/>
      <c r="T560" s="607"/>
      <c r="U560" s="607"/>
      <c r="V560" s="607"/>
      <c r="W560" s="607"/>
      <c r="X560" s="607"/>
      <c r="Y560" s="607"/>
      <c r="Z560" s="607"/>
      <c r="AA560" s="607"/>
      <c r="AB560" s="607"/>
      <c r="AC560" s="607"/>
      <c r="AD560" s="607"/>
    </row>
    <row r="561">
      <c r="A561" s="607"/>
      <c r="B561" s="607"/>
      <c r="C561" s="607"/>
      <c r="D561" s="607"/>
      <c r="E561" s="607"/>
      <c r="F561" s="607"/>
      <c r="G561" s="607"/>
      <c r="H561" s="607"/>
      <c r="I561" s="607"/>
      <c r="J561" s="607"/>
      <c r="K561" s="607"/>
      <c r="L561" s="607"/>
      <c r="M561" s="607"/>
      <c r="N561" s="607"/>
      <c r="O561" s="607"/>
      <c r="P561" s="607"/>
      <c r="Q561" s="607"/>
      <c r="R561" s="607"/>
      <c r="S561" s="607"/>
      <c r="T561" s="607"/>
      <c r="U561" s="607"/>
      <c r="V561" s="607"/>
      <c r="W561" s="607"/>
      <c r="X561" s="607"/>
      <c r="Y561" s="607"/>
      <c r="Z561" s="607"/>
      <c r="AA561" s="607"/>
      <c r="AB561" s="607"/>
      <c r="AC561" s="607"/>
      <c r="AD561" s="607"/>
    </row>
    <row r="562">
      <c r="A562" s="607"/>
      <c r="B562" s="607"/>
      <c r="C562" s="607"/>
      <c r="D562" s="607"/>
      <c r="E562" s="607"/>
      <c r="F562" s="607"/>
      <c r="G562" s="607"/>
      <c r="H562" s="607"/>
      <c r="I562" s="607"/>
      <c r="J562" s="607"/>
      <c r="K562" s="607"/>
      <c r="L562" s="607"/>
      <c r="M562" s="607"/>
      <c r="N562" s="607"/>
      <c r="O562" s="607"/>
      <c r="P562" s="607"/>
      <c r="Q562" s="607"/>
      <c r="R562" s="607"/>
      <c r="S562" s="607"/>
      <c r="T562" s="607"/>
      <c r="U562" s="607"/>
      <c r="V562" s="607"/>
      <c r="W562" s="607"/>
      <c r="X562" s="607"/>
      <c r="Y562" s="607"/>
      <c r="Z562" s="607"/>
      <c r="AA562" s="607"/>
      <c r="AB562" s="607"/>
      <c r="AC562" s="607"/>
      <c r="AD562" s="607"/>
    </row>
    <row r="563">
      <c r="A563" s="607"/>
      <c r="B563" s="607"/>
      <c r="C563" s="607"/>
      <c r="D563" s="607"/>
      <c r="E563" s="607"/>
      <c r="F563" s="607"/>
      <c r="G563" s="607"/>
      <c r="H563" s="607"/>
      <c r="I563" s="607"/>
      <c r="J563" s="607"/>
      <c r="K563" s="607"/>
      <c r="L563" s="607"/>
      <c r="M563" s="607"/>
      <c r="N563" s="607"/>
      <c r="O563" s="607"/>
      <c r="P563" s="607"/>
      <c r="Q563" s="607"/>
      <c r="R563" s="607"/>
      <c r="S563" s="607"/>
      <c r="T563" s="607"/>
      <c r="U563" s="607"/>
      <c r="V563" s="607"/>
      <c r="W563" s="607"/>
      <c r="X563" s="607"/>
      <c r="Y563" s="607"/>
      <c r="Z563" s="607"/>
      <c r="AA563" s="607"/>
      <c r="AB563" s="607"/>
      <c r="AC563" s="607"/>
      <c r="AD563" s="607"/>
    </row>
    <row r="564">
      <c r="A564" s="607"/>
      <c r="B564" s="607"/>
      <c r="C564" s="607"/>
      <c r="D564" s="607"/>
      <c r="E564" s="607"/>
      <c r="F564" s="607"/>
      <c r="G564" s="607"/>
      <c r="H564" s="607"/>
      <c r="I564" s="607"/>
      <c r="J564" s="607"/>
      <c r="K564" s="607"/>
      <c r="L564" s="607"/>
      <c r="M564" s="607"/>
      <c r="N564" s="607"/>
      <c r="O564" s="607"/>
      <c r="P564" s="607"/>
      <c r="Q564" s="607"/>
      <c r="R564" s="607"/>
      <c r="S564" s="607"/>
      <c r="T564" s="607"/>
      <c r="U564" s="607"/>
      <c r="V564" s="607"/>
      <c r="W564" s="607"/>
      <c r="X564" s="607"/>
      <c r="Y564" s="607"/>
      <c r="Z564" s="607"/>
      <c r="AA564" s="607"/>
      <c r="AB564" s="607"/>
      <c r="AC564" s="607"/>
      <c r="AD564" s="607"/>
    </row>
    <row r="565">
      <c r="A565" s="607"/>
      <c r="B565" s="607"/>
      <c r="C565" s="607"/>
      <c r="D565" s="607"/>
      <c r="E565" s="607"/>
      <c r="F565" s="607"/>
      <c r="G565" s="607"/>
      <c r="H565" s="607"/>
      <c r="I565" s="607"/>
      <c r="J565" s="607"/>
      <c r="K565" s="607"/>
      <c r="L565" s="607"/>
      <c r="M565" s="607"/>
      <c r="N565" s="607"/>
      <c r="O565" s="607"/>
      <c r="P565" s="607"/>
      <c r="Q565" s="607"/>
      <c r="R565" s="607"/>
      <c r="S565" s="607"/>
      <c r="T565" s="607"/>
      <c r="U565" s="607"/>
      <c r="V565" s="607"/>
      <c r="W565" s="607"/>
      <c r="X565" s="607"/>
      <c r="Y565" s="607"/>
      <c r="Z565" s="607"/>
      <c r="AA565" s="607"/>
      <c r="AB565" s="607"/>
      <c r="AC565" s="607"/>
      <c r="AD565" s="607"/>
    </row>
    <row r="566">
      <c r="A566" s="607"/>
      <c r="B566" s="607"/>
      <c r="C566" s="607"/>
      <c r="D566" s="607"/>
      <c r="E566" s="607"/>
      <c r="F566" s="607"/>
      <c r="G566" s="607"/>
      <c r="H566" s="607"/>
      <c r="I566" s="607"/>
      <c r="J566" s="607"/>
      <c r="K566" s="607"/>
      <c r="L566" s="607"/>
      <c r="M566" s="607"/>
      <c r="N566" s="607"/>
      <c r="O566" s="607"/>
      <c r="P566" s="607"/>
      <c r="Q566" s="607"/>
      <c r="R566" s="607"/>
      <c r="S566" s="607"/>
      <c r="T566" s="607"/>
      <c r="U566" s="607"/>
      <c r="V566" s="607"/>
      <c r="W566" s="607"/>
      <c r="X566" s="607"/>
      <c r="Y566" s="607"/>
      <c r="Z566" s="607"/>
      <c r="AA566" s="607"/>
      <c r="AB566" s="607"/>
      <c r="AC566" s="607"/>
      <c r="AD566" s="607"/>
    </row>
    <row r="567">
      <c r="A567" s="607"/>
      <c r="B567" s="607"/>
      <c r="C567" s="607"/>
      <c r="D567" s="607"/>
      <c r="E567" s="607"/>
      <c r="F567" s="607"/>
      <c r="G567" s="607"/>
      <c r="H567" s="607"/>
      <c r="I567" s="607"/>
      <c r="J567" s="607"/>
      <c r="K567" s="607"/>
      <c r="L567" s="607"/>
      <c r="M567" s="607"/>
      <c r="N567" s="607"/>
      <c r="O567" s="607"/>
      <c r="P567" s="607"/>
      <c r="Q567" s="607"/>
      <c r="R567" s="607"/>
      <c r="S567" s="607"/>
      <c r="T567" s="607"/>
      <c r="U567" s="607"/>
      <c r="V567" s="607"/>
      <c r="W567" s="607"/>
      <c r="X567" s="607"/>
      <c r="Y567" s="607"/>
      <c r="Z567" s="607"/>
      <c r="AA567" s="607"/>
      <c r="AB567" s="607"/>
      <c r="AC567" s="607"/>
      <c r="AD567" s="607"/>
    </row>
    <row r="568">
      <c r="A568" s="607"/>
      <c r="B568" s="607"/>
      <c r="C568" s="607"/>
      <c r="D568" s="607"/>
      <c r="E568" s="607"/>
      <c r="F568" s="607"/>
      <c r="G568" s="607"/>
      <c r="H568" s="607"/>
      <c r="I568" s="607"/>
      <c r="J568" s="607"/>
      <c r="K568" s="607"/>
      <c r="L568" s="607"/>
      <c r="M568" s="607"/>
      <c r="N568" s="607"/>
      <c r="O568" s="607"/>
      <c r="P568" s="607"/>
      <c r="Q568" s="607"/>
      <c r="R568" s="607"/>
      <c r="S568" s="607"/>
      <c r="T568" s="607"/>
      <c r="U568" s="607"/>
      <c r="V568" s="607"/>
      <c r="W568" s="607"/>
      <c r="X568" s="607"/>
      <c r="Y568" s="607"/>
      <c r="Z568" s="607"/>
      <c r="AA568" s="607"/>
      <c r="AB568" s="607"/>
      <c r="AC568" s="607"/>
      <c r="AD568" s="607"/>
    </row>
    <row r="569">
      <c r="A569" s="607"/>
      <c r="B569" s="607"/>
      <c r="C569" s="607"/>
      <c r="D569" s="607"/>
      <c r="E569" s="607"/>
      <c r="F569" s="607"/>
      <c r="G569" s="607"/>
      <c r="H569" s="607"/>
      <c r="I569" s="607"/>
      <c r="J569" s="607"/>
      <c r="K569" s="607"/>
      <c r="L569" s="607"/>
      <c r="M569" s="607"/>
      <c r="N569" s="607"/>
      <c r="O569" s="607"/>
      <c r="P569" s="607"/>
      <c r="Q569" s="607"/>
      <c r="R569" s="607"/>
      <c r="S569" s="607"/>
      <c r="T569" s="607"/>
      <c r="U569" s="607"/>
      <c r="V569" s="607"/>
      <c r="W569" s="607"/>
      <c r="X569" s="607"/>
      <c r="Y569" s="607"/>
      <c r="Z569" s="607"/>
      <c r="AA569" s="607"/>
      <c r="AB569" s="607"/>
      <c r="AC569" s="607"/>
      <c r="AD569" s="607"/>
    </row>
    <row r="570">
      <c r="A570" s="607"/>
      <c r="B570" s="607"/>
      <c r="C570" s="607"/>
      <c r="D570" s="607"/>
      <c r="E570" s="607"/>
      <c r="F570" s="607"/>
      <c r="G570" s="607"/>
      <c r="H570" s="607"/>
      <c r="I570" s="607"/>
      <c r="J570" s="607"/>
      <c r="K570" s="607"/>
      <c r="L570" s="607"/>
      <c r="M570" s="607"/>
      <c r="N570" s="607"/>
      <c r="O570" s="607"/>
      <c r="P570" s="607"/>
      <c r="Q570" s="607"/>
      <c r="R570" s="607"/>
      <c r="S570" s="607"/>
      <c r="T570" s="607"/>
      <c r="U570" s="607"/>
      <c r="V570" s="607"/>
      <c r="W570" s="607"/>
      <c r="X570" s="607"/>
      <c r="Y570" s="607"/>
      <c r="Z570" s="607"/>
      <c r="AA570" s="607"/>
      <c r="AB570" s="607"/>
      <c r="AC570" s="607"/>
      <c r="AD570" s="607"/>
    </row>
    <row r="571">
      <c r="A571" s="607"/>
      <c r="B571" s="607"/>
      <c r="C571" s="607"/>
      <c r="D571" s="607"/>
      <c r="E571" s="607"/>
      <c r="F571" s="607"/>
      <c r="G571" s="607"/>
      <c r="H571" s="607"/>
      <c r="I571" s="607"/>
      <c r="J571" s="607"/>
      <c r="K571" s="607"/>
      <c r="L571" s="607"/>
      <c r="M571" s="607"/>
      <c r="N571" s="607"/>
      <c r="O571" s="607"/>
      <c r="P571" s="607"/>
      <c r="Q571" s="607"/>
      <c r="R571" s="607"/>
      <c r="S571" s="607"/>
      <c r="T571" s="607"/>
      <c r="U571" s="607"/>
      <c r="V571" s="607"/>
      <c r="W571" s="607"/>
      <c r="X571" s="607"/>
      <c r="Y571" s="607"/>
      <c r="Z571" s="607"/>
      <c r="AA571" s="607"/>
      <c r="AB571" s="607"/>
      <c r="AC571" s="607"/>
      <c r="AD571" s="607"/>
    </row>
    <row r="572">
      <c r="A572" s="607"/>
      <c r="B572" s="607"/>
      <c r="C572" s="607"/>
      <c r="D572" s="607"/>
      <c r="E572" s="607"/>
      <c r="F572" s="607"/>
      <c r="G572" s="607"/>
      <c r="H572" s="607"/>
      <c r="I572" s="607"/>
      <c r="J572" s="607"/>
      <c r="K572" s="607"/>
      <c r="L572" s="607"/>
      <c r="M572" s="607"/>
      <c r="N572" s="607"/>
      <c r="O572" s="607"/>
      <c r="P572" s="607"/>
      <c r="Q572" s="607"/>
      <c r="R572" s="607"/>
      <c r="S572" s="607"/>
      <c r="T572" s="607"/>
      <c r="U572" s="607"/>
      <c r="V572" s="607"/>
      <c r="W572" s="607"/>
      <c r="X572" s="607"/>
      <c r="Y572" s="607"/>
      <c r="Z572" s="607"/>
      <c r="AA572" s="607"/>
      <c r="AB572" s="607"/>
      <c r="AC572" s="607"/>
      <c r="AD572" s="607"/>
    </row>
    <row r="573">
      <c r="A573" s="607"/>
      <c r="B573" s="607"/>
      <c r="C573" s="607"/>
      <c r="D573" s="607"/>
      <c r="E573" s="607"/>
      <c r="F573" s="607"/>
      <c r="G573" s="607"/>
      <c r="H573" s="607"/>
      <c r="I573" s="607"/>
      <c r="J573" s="607"/>
      <c r="K573" s="607"/>
      <c r="L573" s="607"/>
      <c r="M573" s="607"/>
      <c r="N573" s="607"/>
      <c r="O573" s="607"/>
      <c r="P573" s="607"/>
      <c r="Q573" s="607"/>
      <c r="R573" s="607"/>
      <c r="S573" s="607"/>
      <c r="T573" s="607"/>
      <c r="U573" s="607"/>
      <c r="V573" s="607"/>
      <c r="W573" s="607"/>
      <c r="X573" s="607"/>
      <c r="Y573" s="607"/>
      <c r="Z573" s="607"/>
      <c r="AA573" s="607"/>
      <c r="AB573" s="607"/>
      <c r="AC573" s="607"/>
      <c r="AD573" s="607"/>
    </row>
    <row r="574">
      <c r="A574" s="607"/>
      <c r="B574" s="607"/>
      <c r="C574" s="607"/>
      <c r="D574" s="607"/>
      <c r="E574" s="607"/>
      <c r="F574" s="607"/>
      <c r="G574" s="607"/>
      <c r="H574" s="607"/>
      <c r="I574" s="607"/>
      <c r="J574" s="607"/>
      <c r="K574" s="607"/>
      <c r="L574" s="607"/>
      <c r="M574" s="607"/>
      <c r="N574" s="607"/>
      <c r="O574" s="607"/>
      <c r="P574" s="607"/>
      <c r="Q574" s="607"/>
      <c r="R574" s="607"/>
      <c r="S574" s="607"/>
      <c r="T574" s="607"/>
      <c r="U574" s="607"/>
      <c r="V574" s="607"/>
      <c r="W574" s="607"/>
      <c r="X574" s="607"/>
      <c r="Y574" s="607"/>
      <c r="Z574" s="607"/>
      <c r="AA574" s="607"/>
      <c r="AB574" s="607"/>
      <c r="AC574" s="607"/>
      <c r="AD574" s="607"/>
    </row>
    <row r="575">
      <c r="A575" s="607"/>
      <c r="B575" s="607"/>
      <c r="C575" s="607"/>
      <c r="D575" s="607"/>
      <c r="E575" s="607"/>
      <c r="F575" s="607"/>
      <c r="G575" s="607"/>
      <c r="H575" s="607"/>
      <c r="I575" s="607"/>
      <c r="J575" s="607"/>
      <c r="K575" s="607"/>
      <c r="L575" s="607"/>
      <c r="M575" s="607"/>
      <c r="N575" s="607"/>
      <c r="O575" s="607"/>
      <c r="P575" s="607"/>
      <c r="Q575" s="607"/>
      <c r="R575" s="607"/>
      <c r="S575" s="607"/>
      <c r="T575" s="607"/>
      <c r="U575" s="607"/>
      <c r="V575" s="607"/>
      <c r="W575" s="607"/>
      <c r="X575" s="607"/>
      <c r="Y575" s="607"/>
      <c r="Z575" s="607"/>
      <c r="AA575" s="607"/>
      <c r="AB575" s="607"/>
      <c r="AC575" s="607"/>
      <c r="AD575" s="607"/>
    </row>
    <row r="576">
      <c r="A576" s="607"/>
      <c r="B576" s="607"/>
      <c r="C576" s="607"/>
      <c r="D576" s="607"/>
      <c r="E576" s="607"/>
      <c r="F576" s="607"/>
      <c r="G576" s="607"/>
      <c r="H576" s="607"/>
      <c r="I576" s="607"/>
      <c r="J576" s="607"/>
      <c r="K576" s="607"/>
      <c r="L576" s="607"/>
      <c r="M576" s="607"/>
      <c r="N576" s="607"/>
      <c r="O576" s="607"/>
      <c r="P576" s="607"/>
      <c r="Q576" s="607"/>
      <c r="R576" s="607"/>
      <c r="S576" s="607"/>
      <c r="T576" s="607"/>
      <c r="U576" s="607"/>
      <c r="V576" s="607"/>
      <c r="W576" s="607"/>
      <c r="X576" s="607"/>
      <c r="Y576" s="607"/>
      <c r="Z576" s="607"/>
      <c r="AA576" s="607"/>
      <c r="AB576" s="607"/>
      <c r="AC576" s="607"/>
      <c r="AD576" s="607"/>
    </row>
    <row r="577">
      <c r="A577" s="607"/>
      <c r="B577" s="607"/>
      <c r="C577" s="607"/>
      <c r="D577" s="607"/>
      <c r="E577" s="607"/>
      <c r="F577" s="607"/>
      <c r="G577" s="607"/>
      <c r="H577" s="607"/>
      <c r="I577" s="607"/>
      <c r="J577" s="607"/>
      <c r="K577" s="607"/>
      <c r="L577" s="607"/>
      <c r="M577" s="607"/>
      <c r="N577" s="607"/>
      <c r="O577" s="607"/>
      <c r="P577" s="607"/>
      <c r="Q577" s="607"/>
      <c r="R577" s="607"/>
      <c r="S577" s="607"/>
      <c r="T577" s="607"/>
      <c r="U577" s="607"/>
      <c r="V577" s="607"/>
      <c r="W577" s="607"/>
      <c r="X577" s="607"/>
      <c r="Y577" s="607"/>
      <c r="Z577" s="607"/>
      <c r="AA577" s="607"/>
      <c r="AB577" s="607"/>
      <c r="AC577" s="607"/>
      <c r="AD577" s="607"/>
    </row>
    <row r="578">
      <c r="A578" s="607"/>
      <c r="B578" s="607"/>
      <c r="C578" s="607"/>
      <c r="D578" s="607"/>
      <c r="E578" s="607"/>
      <c r="F578" s="607"/>
      <c r="G578" s="607"/>
      <c r="H578" s="607"/>
      <c r="I578" s="607"/>
      <c r="J578" s="607"/>
      <c r="K578" s="607"/>
      <c r="L578" s="607"/>
      <c r="M578" s="607"/>
      <c r="N578" s="607"/>
      <c r="O578" s="607"/>
      <c r="P578" s="607"/>
      <c r="Q578" s="607"/>
      <c r="R578" s="607"/>
      <c r="S578" s="607"/>
      <c r="T578" s="607"/>
      <c r="U578" s="607"/>
      <c r="V578" s="607"/>
      <c r="W578" s="607"/>
      <c r="X578" s="607"/>
      <c r="Y578" s="607"/>
      <c r="Z578" s="607"/>
      <c r="AA578" s="607"/>
      <c r="AB578" s="607"/>
      <c r="AC578" s="607"/>
      <c r="AD578" s="607"/>
    </row>
    <row r="579">
      <c r="A579" s="607"/>
      <c r="B579" s="607"/>
      <c r="C579" s="607"/>
      <c r="D579" s="607"/>
      <c r="E579" s="607"/>
      <c r="F579" s="607"/>
      <c r="G579" s="607"/>
      <c r="H579" s="607"/>
      <c r="I579" s="607"/>
      <c r="J579" s="607"/>
      <c r="K579" s="607"/>
      <c r="L579" s="607"/>
      <c r="M579" s="607"/>
      <c r="N579" s="607"/>
      <c r="O579" s="607"/>
      <c r="P579" s="607"/>
      <c r="Q579" s="607"/>
      <c r="R579" s="607"/>
      <c r="S579" s="607"/>
      <c r="T579" s="607"/>
      <c r="U579" s="607"/>
      <c r="V579" s="607"/>
      <c r="W579" s="607"/>
      <c r="X579" s="607"/>
      <c r="Y579" s="607"/>
      <c r="Z579" s="607"/>
      <c r="AA579" s="607"/>
      <c r="AB579" s="607"/>
      <c r="AC579" s="607"/>
      <c r="AD579" s="607"/>
    </row>
    <row r="580">
      <c r="A580" s="607"/>
      <c r="B580" s="607"/>
      <c r="C580" s="607"/>
      <c r="D580" s="607"/>
      <c r="E580" s="607"/>
      <c r="F580" s="607"/>
      <c r="G580" s="607"/>
      <c r="H580" s="607"/>
      <c r="I580" s="607"/>
      <c r="J580" s="607"/>
      <c r="K580" s="607"/>
      <c r="L580" s="607"/>
      <c r="M580" s="607"/>
      <c r="N580" s="607"/>
      <c r="O580" s="607"/>
      <c r="P580" s="607"/>
      <c r="Q580" s="607"/>
      <c r="R580" s="607"/>
      <c r="S580" s="607"/>
      <c r="T580" s="607"/>
      <c r="U580" s="607"/>
      <c r="V580" s="607"/>
      <c r="W580" s="607"/>
      <c r="X580" s="607"/>
      <c r="Y580" s="607"/>
      <c r="Z580" s="607"/>
      <c r="AA580" s="607"/>
      <c r="AB580" s="607"/>
      <c r="AC580" s="607"/>
      <c r="AD580" s="607"/>
    </row>
    <row r="581">
      <c r="A581" s="607"/>
      <c r="B581" s="607"/>
      <c r="C581" s="607"/>
      <c r="D581" s="607"/>
      <c r="E581" s="607"/>
      <c r="F581" s="607"/>
      <c r="G581" s="607"/>
      <c r="H581" s="607"/>
      <c r="I581" s="607"/>
      <c r="J581" s="607"/>
      <c r="K581" s="607"/>
      <c r="L581" s="607"/>
      <c r="M581" s="607"/>
      <c r="N581" s="607"/>
      <c r="O581" s="607"/>
      <c r="P581" s="607"/>
      <c r="Q581" s="607"/>
      <c r="R581" s="607"/>
      <c r="S581" s="607"/>
      <c r="T581" s="607"/>
      <c r="U581" s="607"/>
      <c r="V581" s="607"/>
      <c r="W581" s="607"/>
      <c r="X581" s="607"/>
      <c r="Y581" s="607"/>
      <c r="Z581" s="607"/>
      <c r="AA581" s="607"/>
      <c r="AB581" s="607"/>
      <c r="AC581" s="607"/>
      <c r="AD581" s="607"/>
    </row>
    <row r="582">
      <c r="A582" s="607"/>
      <c r="B582" s="607"/>
      <c r="C582" s="607"/>
      <c r="D582" s="607"/>
      <c r="E582" s="607"/>
      <c r="F582" s="607"/>
      <c r="G582" s="607"/>
      <c r="H582" s="607"/>
      <c r="I582" s="607"/>
      <c r="J582" s="607"/>
      <c r="K582" s="607"/>
      <c r="L582" s="607"/>
      <c r="M582" s="607"/>
      <c r="N582" s="607"/>
      <c r="O582" s="607"/>
      <c r="P582" s="607"/>
      <c r="Q582" s="607"/>
      <c r="R582" s="607"/>
      <c r="S582" s="607"/>
      <c r="T582" s="607"/>
      <c r="U582" s="607"/>
      <c r="V582" s="607"/>
      <c r="W582" s="607"/>
      <c r="X582" s="607"/>
      <c r="Y582" s="607"/>
      <c r="Z582" s="607"/>
      <c r="AA582" s="607"/>
      <c r="AB582" s="607"/>
      <c r="AC582" s="607"/>
      <c r="AD582" s="607"/>
    </row>
    <row r="583">
      <c r="A583" s="607"/>
      <c r="B583" s="607"/>
      <c r="C583" s="607"/>
      <c r="D583" s="607"/>
      <c r="E583" s="607"/>
      <c r="F583" s="607"/>
      <c r="G583" s="607"/>
      <c r="H583" s="607"/>
      <c r="I583" s="607"/>
      <c r="J583" s="607"/>
      <c r="K583" s="607"/>
      <c r="L583" s="607"/>
      <c r="M583" s="607"/>
      <c r="N583" s="607"/>
      <c r="O583" s="607"/>
      <c r="P583" s="607"/>
      <c r="Q583" s="607"/>
      <c r="R583" s="607"/>
      <c r="S583" s="607"/>
      <c r="T583" s="607"/>
      <c r="U583" s="607"/>
      <c r="V583" s="607"/>
      <c r="W583" s="607"/>
      <c r="X583" s="607"/>
      <c r="Y583" s="607"/>
      <c r="Z583" s="607"/>
      <c r="AA583" s="607"/>
      <c r="AB583" s="607"/>
      <c r="AC583" s="607"/>
      <c r="AD583" s="607"/>
    </row>
    <row r="584">
      <c r="A584" s="607"/>
      <c r="B584" s="607"/>
      <c r="C584" s="607"/>
      <c r="D584" s="607"/>
      <c r="E584" s="607"/>
      <c r="F584" s="607"/>
      <c r="G584" s="607"/>
      <c r="H584" s="607"/>
      <c r="I584" s="607"/>
      <c r="J584" s="607"/>
      <c r="K584" s="607"/>
      <c r="L584" s="607"/>
      <c r="M584" s="607"/>
      <c r="N584" s="607"/>
      <c r="O584" s="607"/>
      <c r="P584" s="607"/>
      <c r="Q584" s="607"/>
      <c r="R584" s="607"/>
      <c r="S584" s="607"/>
      <c r="T584" s="607"/>
      <c r="U584" s="607"/>
      <c r="V584" s="607"/>
      <c r="W584" s="607"/>
      <c r="X584" s="607"/>
      <c r="Y584" s="607"/>
      <c r="Z584" s="607"/>
      <c r="AA584" s="607"/>
      <c r="AB584" s="607"/>
      <c r="AC584" s="607"/>
      <c r="AD584" s="607"/>
    </row>
    <row r="585">
      <c r="A585" s="607"/>
      <c r="B585" s="607"/>
      <c r="C585" s="607"/>
      <c r="D585" s="607"/>
      <c r="E585" s="607"/>
      <c r="F585" s="607"/>
      <c r="G585" s="607"/>
      <c r="H585" s="607"/>
      <c r="I585" s="607"/>
      <c r="J585" s="607"/>
      <c r="K585" s="607"/>
      <c r="L585" s="607"/>
      <c r="M585" s="607"/>
      <c r="N585" s="607"/>
      <c r="O585" s="607"/>
      <c r="P585" s="607"/>
      <c r="Q585" s="607"/>
      <c r="R585" s="607"/>
      <c r="S585" s="607"/>
      <c r="T585" s="607"/>
      <c r="U585" s="607"/>
      <c r="V585" s="607"/>
      <c r="W585" s="607"/>
      <c r="X585" s="607"/>
      <c r="Y585" s="607"/>
      <c r="Z585" s="607"/>
      <c r="AA585" s="607"/>
      <c r="AB585" s="607"/>
      <c r="AC585" s="607"/>
      <c r="AD585" s="607"/>
    </row>
    <row r="586">
      <c r="A586" s="607"/>
      <c r="B586" s="607"/>
      <c r="C586" s="607"/>
      <c r="D586" s="607"/>
      <c r="E586" s="607"/>
      <c r="F586" s="607"/>
      <c r="G586" s="607"/>
      <c r="H586" s="607"/>
      <c r="I586" s="607"/>
      <c r="J586" s="607"/>
      <c r="K586" s="607"/>
      <c r="L586" s="607"/>
      <c r="M586" s="607"/>
      <c r="N586" s="607"/>
      <c r="O586" s="607"/>
      <c r="P586" s="607"/>
      <c r="Q586" s="607"/>
      <c r="R586" s="607"/>
      <c r="S586" s="607"/>
      <c r="T586" s="607"/>
      <c r="U586" s="607"/>
      <c r="V586" s="607"/>
      <c r="W586" s="607"/>
      <c r="X586" s="607"/>
      <c r="Y586" s="607"/>
      <c r="Z586" s="607"/>
      <c r="AA586" s="607"/>
      <c r="AB586" s="607"/>
      <c r="AC586" s="607"/>
      <c r="AD586" s="607"/>
    </row>
    <row r="587">
      <c r="A587" s="607"/>
      <c r="B587" s="607"/>
      <c r="C587" s="607"/>
      <c r="D587" s="607"/>
      <c r="E587" s="607"/>
      <c r="F587" s="607"/>
      <c r="G587" s="607"/>
      <c r="H587" s="607"/>
      <c r="I587" s="607"/>
      <c r="J587" s="607"/>
      <c r="K587" s="607"/>
      <c r="L587" s="607"/>
      <c r="M587" s="607"/>
      <c r="N587" s="607"/>
      <c r="O587" s="607"/>
      <c r="P587" s="607"/>
      <c r="Q587" s="607"/>
      <c r="R587" s="607"/>
      <c r="S587" s="607"/>
      <c r="T587" s="607"/>
      <c r="U587" s="607"/>
      <c r="V587" s="607"/>
      <c r="W587" s="607"/>
      <c r="X587" s="607"/>
      <c r="Y587" s="607"/>
      <c r="Z587" s="607"/>
      <c r="AA587" s="607"/>
      <c r="AB587" s="607"/>
      <c r="AC587" s="607"/>
      <c r="AD587" s="607"/>
    </row>
    <row r="588">
      <c r="A588" s="607"/>
      <c r="B588" s="607"/>
      <c r="C588" s="607"/>
      <c r="D588" s="607"/>
      <c r="E588" s="607"/>
      <c r="F588" s="607"/>
      <c r="G588" s="607"/>
      <c r="H588" s="607"/>
      <c r="I588" s="607"/>
      <c r="J588" s="607"/>
      <c r="K588" s="607"/>
      <c r="L588" s="607"/>
      <c r="M588" s="607"/>
      <c r="N588" s="607"/>
      <c r="O588" s="607"/>
      <c r="P588" s="607"/>
      <c r="Q588" s="607"/>
      <c r="R588" s="607"/>
      <c r="S588" s="607"/>
      <c r="T588" s="607"/>
      <c r="U588" s="607"/>
      <c r="V588" s="607"/>
      <c r="W588" s="607"/>
      <c r="X588" s="607"/>
      <c r="Y588" s="607"/>
      <c r="Z588" s="607"/>
      <c r="AA588" s="607"/>
      <c r="AB588" s="607"/>
      <c r="AC588" s="607"/>
      <c r="AD588" s="607"/>
    </row>
    <row r="589">
      <c r="A589" s="607"/>
      <c r="B589" s="607"/>
      <c r="C589" s="607"/>
      <c r="D589" s="607"/>
      <c r="E589" s="607"/>
      <c r="F589" s="607"/>
      <c r="G589" s="607"/>
      <c r="H589" s="607"/>
      <c r="I589" s="607"/>
      <c r="J589" s="607"/>
      <c r="K589" s="607"/>
      <c r="L589" s="607"/>
      <c r="M589" s="607"/>
      <c r="N589" s="607"/>
      <c r="O589" s="607"/>
      <c r="P589" s="607"/>
      <c r="Q589" s="607"/>
      <c r="R589" s="607"/>
      <c r="S589" s="607"/>
      <c r="T589" s="607"/>
      <c r="U589" s="607"/>
      <c r="V589" s="607"/>
      <c r="W589" s="607"/>
      <c r="X589" s="607"/>
      <c r="Y589" s="607"/>
      <c r="Z589" s="607"/>
      <c r="AA589" s="607"/>
      <c r="AB589" s="607"/>
      <c r="AC589" s="607"/>
      <c r="AD589" s="607"/>
    </row>
    <row r="590">
      <c r="A590" s="607"/>
      <c r="B590" s="607"/>
      <c r="C590" s="607"/>
      <c r="D590" s="607"/>
      <c r="E590" s="607"/>
      <c r="F590" s="607"/>
      <c r="G590" s="607"/>
      <c r="H590" s="607"/>
      <c r="I590" s="607"/>
      <c r="J590" s="607"/>
      <c r="K590" s="607"/>
      <c r="L590" s="607"/>
      <c r="M590" s="607"/>
      <c r="N590" s="607"/>
      <c r="O590" s="607"/>
      <c r="P590" s="607"/>
      <c r="Q590" s="607"/>
      <c r="R590" s="607"/>
      <c r="S590" s="607"/>
      <c r="T590" s="607"/>
      <c r="U590" s="607"/>
      <c r="V590" s="607"/>
      <c r="W590" s="607"/>
      <c r="X590" s="607"/>
      <c r="Y590" s="607"/>
      <c r="Z590" s="607"/>
      <c r="AA590" s="607"/>
      <c r="AB590" s="607"/>
      <c r="AC590" s="607"/>
      <c r="AD590" s="607"/>
    </row>
    <row r="591">
      <c r="A591" s="607"/>
      <c r="B591" s="607"/>
      <c r="C591" s="607"/>
      <c r="D591" s="607"/>
      <c r="E591" s="607"/>
      <c r="F591" s="607"/>
      <c r="G591" s="607"/>
      <c r="H591" s="607"/>
      <c r="I591" s="607"/>
      <c r="J591" s="607"/>
      <c r="K591" s="607"/>
      <c r="L591" s="607"/>
      <c r="M591" s="607"/>
      <c r="N591" s="607"/>
      <c r="O591" s="607"/>
      <c r="P591" s="607"/>
      <c r="Q591" s="607"/>
      <c r="R591" s="607"/>
      <c r="S591" s="607"/>
      <c r="T591" s="607"/>
      <c r="U591" s="607"/>
      <c r="V591" s="607"/>
      <c r="W591" s="607"/>
      <c r="X591" s="607"/>
      <c r="Y591" s="607"/>
      <c r="Z591" s="607"/>
      <c r="AA591" s="607"/>
      <c r="AB591" s="607"/>
      <c r="AC591" s="607"/>
      <c r="AD591" s="607"/>
    </row>
    <row r="592">
      <c r="A592" s="607"/>
      <c r="B592" s="607"/>
      <c r="C592" s="607"/>
      <c r="D592" s="607"/>
      <c r="E592" s="607"/>
      <c r="F592" s="607"/>
      <c r="G592" s="607"/>
      <c r="H592" s="607"/>
      <c r="I592" s="607"/>
      <c r="J592" s="607"/>
      <c r="K592" s="607"/>
      <c r="L592" s="607"/>
      <c r="M592" s="607"/>
      <c r="N592" s="607"/>
      <c r="O592" s="607"/>
      <c r="P592" s="607"/>
      <c r="Q592" s="607"/>
      <c r="R592" s="607"/>
      <c r="S592" s="607"/>
      <c r="T592" s="607"/>
      <c r="U592" s="607"/>
      <c r="V592" s="607"/>
      <c r="W592" s="607"/>
      <c r="X592" s="607"/>
      <c r="Y592" s="607"/>
      <c r="Z592" s="607"/>
      <c r="AA592" s="607"/>
      <c r="AB592" s="607"/>
      <c r="AC592" s="607"/>
      <c r="AD592" s="607"/>
    </row>
    <row r="593">
      <c r="A593" s="607"/>
      <c r="B593" s="607"/>
      <c r="C593" s="607"/>
      <c r="D593" s="607"/>
      <c r="E593" s="607"/>
      <c r="F593" s="607"/>
      <c r="G593" s="607"/>
      <c r="H593" s="607"/>
      <c r="I593" s="607"/>
      <c r="J593" s="607"/>
      <c r="K593" s="607"/>
      <c r="L593" s="607"/>
      <c r="M593" s="607"/>
      <c r="N593" s="607"/>
      <c r="O593" s="607"/>
      <c r="P593" s="607"/>
      <c r="Q593" s="607"/>
      <c r="R593" s="607"/>
      <c r="S593" s="607"/>
      <c r="T593" s="607"/>
      <c r="U593" s="607"/>
      <c r="V593" s="607"/>
      <c r="W593" s="607"/>
      <c r="X593" s="607"/>
      <c r="Y593" s="607"/>
      <c r="Z593" s="607"/>
      <c r="AA593" s="607"/>
      <c r="AB593" s="607"/>
      <c r="AC593" s="607"/>
      <c r="AD593" s="607"/>
    </row>
    <row r="594">
      <c r="A594" s="607"/>
      <c r="B594" s="607"/>
      <c r="C594" s="607"/>
      <c r="D594" s="607"/>
      <c r="E594" s="607"/>
      <c r="F594" s="607"/>
      <c r="G594" s="607"/>
      <c r="H594" s="607"/>
      <c r="I594" s="607"/>
      <c r="J594" s="607"/>
      <c r="K594" s="607"/>
      <c r="L594" s="607"/>
      <c r="M594" s="607"/>
      <c r="N594" s="607"/>
      <c r="O594" s="607"/>
      <c r="P594" s="607"/>
      <c r="Q594" s="607"/>
      <c r="R594" s="607"/>
      <c r="S594" s="607"/>
      <c r="T594" s="607"/>
      <c r="U594" s="607"/>
      <c r="V594" s="607"/>
      <c r="W594" s="607"/>
      <c r="X594" s="607"/>
      <c r="Y594" s="607"/>
      <c r="Z594" s="607"/>
      <c r="AA594" s="607"/>
      <c r="AB594" s="607"/>
      <c r="AC594" s="607"/>
      <c r="AD594" s="607"/>
    </row>
    <row r="595">
      <c r="A595" s="607"/>
      <c r="B595" s="607"/>
      <c r="C595" s="607"/>
      <c r="D595" s="607"/>
      <c r="E595" s="607"/>
      <c r="F595" s="607"/>
      <c r="G595" s="607"/>
      <c r="H595" s="607"/>
      <c r="I595" s="607"/>
      <c r="J595" s="607"/>
      <c r="K595" s="607"/>
      <c r="L595" s="607"/>
      <c r="M595" s="607"/>
      <c r="N595" s="607"/>
      <c r="O595" s="607"/>
      <c r="P595" s="607"/>
      <c r="Q595" s="607"/>
      <c r="R595" s="607"/>
      <c r="S595" s="607"/>
      <c r="T595" s="607"/>
      <c r="U595" s="607"/>
      <c r="V595" s="607"/>
      <c r="W595" s="607"/>
      <c r="X595" s="607"/>
      <c r="Y595" s="607"/>
      <c r="Z595" s="607"/>
      <c r="AA595" s="607"/>
      <c r="AB595" s="607"/>
      <c r="AC595" s="607"/>
      <c r="AD595" s="607"/>
    </row>
    <row r="596">
      <c r="A596" s="607"/>
      <c r="B596" s="607"/>
      <c r="C596" s="607"/>
      <c r="D596" s="607"/>
      <c r="E596" s="607"/>
      <c r="F596" s="607"/>
      <c r="G596" s="607"/>
      <c r="H596" s="607"/>
      <c r="I596" s="607"/>
      <c r="J596" s="607"/>
      <c r="K596" s="607"/>
      <c r="L596" s="607"/>
      <c r="M596" s="607"/>
      <c r="N596" s="607"/>
      <c r="O596" s="607"/>
      <c r="P596" s="607"/>
      <c r="Q596" s="607"/>
      <c r="R596" s="607"/>
      <c r="S596" s="607"/>
      <c r="T596" s="607"/>
      <c r="U596" s="607"/>
      <c r="V596" s="607"/>
      <c r="W596" s="607"/>
      <c r="X596" s="607"/>
      <c r="Y596" s="607"/>
      <c r="Z596" s="607"/>
      <c r="AA596" s="607"/>
      <c r="AB596" s="607"/>
      <c r="AC596" s="607"/>
      <c r="AD596" s="607"/>
    </row>
    <row r="597">
      <c r="A597" s="607"/>
      <c r="B597" s="607"/>
      <c r="C597" s="607"/>
      <c r="D597" s="607"/>
      <c r="E597" s="607"/>
      <c r="F597" s="607"/>
      <c r="G597" s="607"/>
      <c r="H597" s="607"/>
      <c r="I597" s="607"/>
      <c r="J597" s="607"/>
      <c r="K597" s="607"/>
      <c r="L597" s="607"/>
      <c r="M597" s="607"/>
      <c r="N597" s="607"/>
      <c r="O597" s="607"/>
      <c r="P597" s="607"/>
      <c r="Q597" s="607"/>
      <c r="R597" s="607"/>
      <c r="S597" s="607"/>
      <c r="T597" s="607"/>
      <c r="U597" s="607"/>
      <c r="V597" s="607"/>
      <c r="W597" s="607"/>
      <c r="X597" s="607"/>
      <c r="Y597" s="607"/>
      <c r="Z597" s="607"/>
      <c r="AA597" s="607"/>
      <c r="AB597" s="607"/>
      <c r="AC597" s="607"/>
      <c r="AD597" s="607"/>
    </row>
    <row r="598">
      <c r="A598" s="607"/>
      <c r="B598" s="607"/>
      <c r="C598" s="607"/>
      <c r="D598" s="607"/>
      <c r="E598" s="607"/>
      <c r="F598" s="607"/>
      <c r="G598" s="607"/>
      <c r="H598" s="607"/>
      <c r="I598" s="607"/>
      <c r="J598" s="607"/>
      <c r="K598" s="607"/>
      <c r="L598" s="607"/>
      <c r="M598" s="607"/>
      <c r="N598" s="607"/>
      <c r="O598" s="607"/>
      <c r="P598" s="607"/>
      <c r="Q598" s="607"/>
      <c r="R598" s="607"/>
      <c r="S598" s="607"/>
      <c r="T598" s="607"/>
      <c r="U598" s="607"/>
      <c r="V598" s="607"/>
      <c r="W598" s="607"/>
      <c r="X598" s="607"/>
      <c r="Y598" s="607"/>
      <c r="Z598" s="607"/>
      <c r="AA598" s="607"/>
      <c r="AB598" s="607"/>
      <c r="AC598" s="607"/>
      <c r="AD598" s="607"/>
    </row>
    <row r="599">
      <c r="A599" s="607"/>
      <c r="B599" s="607"/>
      <c r="C599" s="607"/>
      <c r="D599" s="607"/>
      <c r="E599" s="607"/>
      <c r="F599" s="607"/>
      <c r="G599" s="607"/>
      <c r="H599" s="607"/>
      <c r="I599" s="607"/>
      <c r="J599" s="607"/>
      <c r="K599" s="607"/>
      <c r="L599" s="607"/>
      <c r="M599" s="607"/>
      <c r="N599" s="607"/>
      <c r="O599" s="607"/>
      <c r="P599" s="607"/>
      <c r="Q599" s="607"/>
      <c r="R599" s="607"/>
      <c r="S599" s="607"/>
      <c r="T599" s="607"/>
      <c r="U599" s="607"/>
      <c r="V599" s="607"/>
      <c r="W599" s="607"/>
      <c r="X599" s="607"/>
      <c r="Y599" s="607"/>
      <c r="Z599" s="607"/>
      <c r="AA599" s="607"/>
      <c r="AB599" s="607"/>
      <c r="AC599" s="607"/>
      <c r="AD599" s="607"/>
    </row>
    <row r="600">
      <c r="A600" s="607"/>
      <c r="B600" s="607"/>
      <c r="C600" s="607"/>
      <c r="D600" s="607"/>
      <c r="E600" s="607"/>
      <c r="F600" s="607"/>
      <c r="G600" s="607"/>
      <c r="H600" s="607"/>
      <c r="I600" s="607"/>
      <c r="J600" s="607"/>
      <c r="K600" s="607"/>
      <c r="L600" s="607"/>
      <c r="M600" s="607"/>
      <c r="N600" s="607"/>
      <c r="O600" s="607"/>
      <c r="P600" s="607"/>
      <c r="Q600" s="607"/>
      <c r="R600" s="607"/>
      <c r="S600" s="607"/>
      <c r="T600" s="607"/>
      <c r="U600" s="607"/>
      <c r="V600" s="607"/>
      <c r="W600" s="607"/>
      <c r="X600" s="607"/>
      <c r="Y600" s="607"/>
      <c r="Z600" s="607"/>
      <c r="AA600" s="607"/>
      <c r="AB600" s="607"/>
      <c r="AC600" s="607"/>
      <c r="AD600" s="607"/>
    </row>
    <row r="601">
      <c r="A601" s="607"/>
      <c r="B601" s="607"/>
      <c r="C601" s="607"/>
      <c r="D601" s="607"/>
      <c r="E601" s="607"/>
      <c r="F601" s="607"/>
      <c r="G601" s="607"/>
      <c r="H601" s="607"/>
      <c r="I601" s="607"/>
      <c r="J601" s="607"/>
      <c r="K601" s="607"/>
      <c r="L601" s="607"/>
      <c r="M601" s="607"/>
      <c r="N601" s="607"/>
      <c r="O601" s="607"/>
      <c r="P601" s="607"/>
      <c r="Q601" s="607"/>
      <c r="R601" s="607"/>
      <c r="S601" s="607"/>
      <c r="T601" s="607"/>
      <c r="U601" s="607"/>
      <c r="V601" s="607"/>
      <c r="W601" s="607"/>
      <c r="X601" s="607"/>
      <c r="Y601" s="607"/>
      <c r="Z601" s="607"/>
      <c r="AA601" s="607"/>
      <c r="AB601" s="607"/>
      <c r="AC601" s="607"/>
      <c r="AD601" s="607"/>
    </row>
    <row r="602">
      <c r="A602" s="607"/>
      <c r="B602" s="607"/>
      <c r="C602" s="607"/>
      <c r="D602" s="607"/>
      <c r="E602" s="607"/>
      <c r="F602" s="607"/>
      <c r="G602" s="607"/>
      <c r="H602" s="607"/>
      <c r="I602" s="607"/>
      <c r="J602" s="607"/>
      <c r="K602" s="607"/>
      <c r="L602" s="607"/>
      <c r="M602" s="607"/>
      <c r="N602" s="607"/>
      <c r="O602" s="607"/>
      <c r="P602" s="607"/>
      <c r="Q602" s="607"/>
      <c r="R602" s="607"/>
      <c r="S602" s="607"/>
      <c r="T602" s="607"/>
      <c r="U602" s="607"/>
      <c r="V602" s="607"/>
      <c r="W602" s="607"/>
      <c r="X602" s="607"/>
      <c r="Y602" s="607"/>
      <c r="Z602" s="607"/>
      <c r="AA602" s="607"/>
      <c r="AB602" s="607"/>
      <c r="AC602" s="607"/>
      <c r="AD602" s="607"/>
    </row>
    <row r="603">
      <c r="A603" s="607"/>
      <c r="B603" s="607"/>
      <c r="C603" s="607"/>
      <c r="D603" s="607"/>
      <c r="E603" s="607"/>
      <c r="F603" s="607"/>
      <c r="G603" s="607"/>
      <c r="H603" s="607"/>
      <c r="I603" s="607"/>
      <c r="J603" s="607"/>
      <c r="K603" s="607"/>
      <c r="L603" s="607"/>
      <c r="M603" s="607"/>
      <c r="N603" s="607"/>
      <c r="O603" s="607"/>
      <c r="P603" s="607"/>
      <c r="Q603" s="607"/>
      <c r="R603" s="607"/>
      <c r="S603" s="607"/>
      <c r="T603" s="607"/>
      <c r="U603" s="607"/>
      <c r="V603" s="607"/>
      <c r="W603" s="607"/>
      <c r="X603" s="607"/>
      <c r="Y603" s="607"/>
      <c r="Z603" s="607"/>
      <c r="AA603" s="607"/>
      <c r="AB603" s="607"/>
      <c r="AC603" s="607"/>
      <c r="AD603" s="607"/>
    </row>
    <row r="604">
      <c r="A604" s="607"/>
      <c r="B604" s="607"/>
      <c r="C604" s="607"/>
      <c r="D604" s="607"/>
      <c r="E604" s="607"/>
      <c r="F604" s="607"/>
      <c r="G604" s="607"/>
      <c r="H604" s="607"/>
      <c r="I604" s="607"/>
      <c r="J604" s="607"/>
      <c r="K604" s="607"/>
      <c r="L604" s="607"/>
      <c r="M604" s="607"/>
      <c r="N604" s="607"/>
      <c r="O604" s="607"/>
      <c r="P604" s="607"/>
      <c r="Q604" s="607"/>
      <c r="R604" s="607"/>
      <c r="S604" s="607"/>
      <c r="T604" s="607"/>
      <c r="U604" s="607"/>
      <c r="V604" s="607"/>
      <c r="W604" s="607"/>
      <c r="X604" s="607"/>
      <c r="Y604" s="607"/>
      <c r="Z604" s="607"/>
      <c r="AA604" s="607"/>
      <c r="AB604" s="607"/>
      <c r="AC604" s="607"/>
      <c r="AD604" s="607"/>
    </row>
    <row r="605">
      <c r="A605" s="607"/>
      <c r="B605" s="607"/>
      <c r="C605" s="607"/>
      <c r="D605" s="607"/>
      <c r="E605" s="607"/>
      <c r="F605" s="607"/>
      <c r="G605" s="607"/>
      <c r="H605" s="607"/>
      <c r="I605" s="607"/>
      <c r="J605" s="607"/>
      <c r="K605" s="607"/>
      <c r="L605" s="607"/>
      <c r="M605" s="607"/>
      <c r="N605" s="607"/>
      <c r="O605" s="607"/>
      <c r="P605" s="607"/>
      <c r="Q605" s="607"/>
      <c r="R605" s="607"/>
      <c r="S605" s="607"/>
      <c r="T605" s="607"/>
      <c r="U605" s="607"/>
      <c r="V605" s="607"/>
      <c r="W605" s="607"/>
      <c r="X605" s="607"/>
      <c r="Y605" s="607"/>
      <c r="Z605" s="607"/>
      <c r="AA605" s="607"/>
      <c r="AB605" s="607"/>
      <c r="AC605" s="607"/>
      <c r="AD605" s="607"/>
    </row>
    <row r="606">
      <c r="A606" s="607"/>
      <c r="B606" s="607"/>
      <c r="C606" s="607"/>
      <c r="D606" s="607"/>
      <c r="E606" s="607"/>
      <c r="F606" s="607"/>
      <c r="G606" s="607"/>
      <c r="H606" s="607"/>
      <c r="I606" s="607"/>
      <c r="J606" s="607"/>
      <c r="K606" s="607"/>
      <c r="L606" s="607"/>
      <c r="M606" s="607"/>
      <c r="N606" s="607"/>
      <c r="O606" s="607"/>
      <c r="P606" s="607"/>
      <c r="Q606" s="607"/>
      <c r="R606" s="607"/>
      <c r="S606" s="607"/>
      <c r="T606" s="607"/>
      <c r="U606" s="607"/>
      <c r="V606" s="607"/>
      <c r="W606" s="607"/>
      <c r="X606" s="607"/>
      <c r="Y606" s="607"/>
      <c r="Z606" s="607"/>
      <c r="AA606" s="607"/>
      <c r="AB606" s="607"/>
      <c r="AC606" s="607"/>
      <c r="AD606" s="607"/>
    </row>
    <row r="607">
      <c r="A607" s="607"/>
      <c r="B607" s="607"/>
      <c r="C607" s="607"/>
      <c r="D607" s="607"/>
      <c r="E607" s="607"/>
      <c r="F607" s="607"/>
      <c r="G607" s="607"/>
      <c r="H607" s="607"/>
      <c r="I607" s="607"/>
      <c r="J607" s="607"/>
      <c r="K607" s="607"/>
      <c r="L607" s="607"/>
      <c r="M607" s="607"/>
      <c r="N607" s="607"/>
      <c r="O607" s="607"/>
      <c r="P607" s="607"/>
      <c r="Q607" s="607"/>
      <c r="R607" s="607"/>
      <c r="S607" s="607"/>
      <c r="T607" s="607"/>
      <c r="U607" s="607"/>
      <c r="V607" s="607"/>
      <c r="W607" s="607"/>
      <c r="X607" s="607"/>
      <c r="Y607" s="607"/>
      <c r="Z607" s="607"/>
      <c r="AA607" s="607"/>
      <c r="AB607" s="607"/>
      <c r="AC607" s="607"/>
      <c r="AD607" s="607"/>
    </row>
    <row r="608">
      <c r="A608" s="607"/>
      <c r="B608" s="607"/>
      <c r="C608" s="607"/>
      <c r="D608" s="607"/>
      <c r="E608" s="607"/>
      <c r="F608" s="607"/>
      <c r="G608" s="607"/>
      <c r="H608" s="607"/>
      <c r="I608" s="607"/>
      <c r="J608" s="607"/>
      <c r="K608" s="607"/>
      <c r="L608" s="607"/>
      <c r="M608" s="607"/>
      <c r="N608" s="607"/>
      <c r="O608" s="607"/>
      <c r="P608" s="607"/>
      <c r="Q608" s="607"/>
      <c r="R608" s="607"/>
      <c r="S608" s="607"/>
      <c r="T608" s="607"/>
      <c r="U608" s="607"/>
      <c r="V608" s="607"/>
      <c r="W608" s="607"/>
      <c r="X608" s="607"/>
      <c r="Y608" s="607"/>
      <c r="Z608" s="607"/>
      <c r="AA608" s="607"/>
      <c r="AB608" s="607"/>
      <c r="AC608" s="607"/>
      <c r="AD608" s="607"/>
    </row>
    <row r="609">
      <c r="A609" s="607"/>
      <c r="B609" s="607"/>
      <c r="C609" s="607"/>
      <c r="D609" s="607"/>
      <c r="E609" s="607"/>
      <c r="F609" s="607"/>
      <c r="G609" s="607"/>
      <c r="H609" s="607"/>
      <c r="I609" s="607"/>
      <c r="J609" s="607"/>
      <c r="K609" s="607"/>
      <c r="L609" s="607"/>
      <c r="M609" s="607"/>
      <c r="N609" s="607"/>
      <c r="O609" s="607"/>
      <c r="P609" s="607"/>
      <c r="Q609" s="607"/>
      <c r="R609" s="607"/>
      <c r="S609" s="607"/>
      <c r="T609" s="607"/>
      <c r="U609" s="607"/>
      <c r="V609" s="607"/>
      <c r="W609" s="607"/>
      <c r="X609" s="607"/>
      <c r="Y609" s="607"/>
      <c r="Z609" s="607"/>
      <c r="AA609" s="607"/>
      <c r="AB609" s="607"/>
      <c r="AC609" s="607"/>
      <c r="AD609" s="607"/>
    </row>
    <row r="610">
      <c r="A610" s="607"/>
      <c r="B610" s="607"/>
      <c r="C610" s="607"/>
      <c r="D610" s="607"/>
      <c r="E610" s="607"/>
      <c r="F610" s="607"/>
      <c r="G610" s="607"/>
      <c r="H610" s="607"/>
      <c r="I610" s="607"/>
      <c r="J610" s="607"/>
      <c r="K610" s="607"/>
      <c r="L610" s="607"/>
      <c r="M610" s="607"/>
      <c r="N610" s="607"/>
      <c r="O610" s="607"/>
      <c r="P610" s="607"/>
      <c r="Q610" s="607"/>
      <c r="R610" s="607"/>
      <c r="S610" s="607"/>
      <c r="T610" s="607"/>
      <c r="U610" s="607"/>
      <c r="V610" s="607"/>
      <c r="W610" s="607"/>
      <c r="X610" s="607"/>
      <c r="Y610" s="607"/>
      <c r="Z610" s="607"/>
      <c r="AA610" s="607"/>
      <c r="AB610" s="607"/>
      <c r="AC610" s="607"/>
      <c r="AD610" s="607"/>
    </row>
    <row r="611">
      <c r="A611" s="607"/>
      <c r="B611" s="607"/>
      <c r="C611" s="607"/>
      <c r="D611" s="607"/>
      <c r="E611" s="607"/>
      <c r="F611" s="607"/>
      <c r="G611" s="607"/>
      <c r="H611" s="607"/>
      <c r="I611" s="607"/>
      <c r="J611" s="607"/>
      <c r="K611" s="607"/>
      <c r="L611" s="607"/>
      <c r="M611" s="607"/>
      <c r="N611" s="607"/>
      <c r="O611" s="607"/>
      <c r="P611" s="607"/>
      <c r="Q611" s="607"/>
      <c r="R611" s="607"/>
      <c r="S611" s="607"/>
      <c r="T611" s="607"/>
      <c r="U611" s="607"/>
      <c r="V611" s="607"/>
      <c r="W611" s="607"/>
      <c r="X611" s="607"/>
      <c r="Y611" s="607"/>
      <c r="Z611" s="607"/>
      <c r="AA611" s="607"/>
      <c r="AB611" s="607"/>
      <c r="AC611" s="607"/>
      <c r="AD611" s="607"/>
    </row>
    <row r="612">
      <c r="A612" s="607"/>
      <c r="B612" s="607"/>
      <c r="C612" s="607"/>
      <c r="D612" s="607"/>
      <c r="E612" s="607"/>
      <c r="F612" s="607"/>
      <c r="G612" s="607"/>
      <c r="H612" s="607"/>
      <c r="I612" s="607"/>
      <c r="J612" s="607"/>
      <c r="K612" s="607"/>
      <c r="L612" s="607"/>
      <c r="M612" s="607"/>
      <c r="N612" s="607"/>
      <c r="O612" s="607"/>
      <c r="P612" s="607"/>
      <c r="Q612" s="607"/>
      <c r="R612" s="607"/>
      <c r="S612" s="607"/>
      <c r="T612" s="607"/>
      <c r="U612" s="607"/>
      <c r="V612" s="607"/>
      <c r="W612" s="607"/>
      <c r="X612" s="607"/>
      <c r="Y612" s="607"/>
      <c r="Z612" s="607"/>
      <c r="AA612" s="607"/>
      <c r="AB612" s="607"/>
      <c r="AC612" s="607"/>
      <c r="AD612" s="607"/>
    </row>
    <row r="613">
      <c r="A613" s="607"/>
      <c r="B613" s="607"/>
      <c r="C613" s="607"/>
      <c r="D613" s="607"/>
      <c r="E613" s="607"/>
      <c r="F613" s="607"/>
      <c r="G613" s="607"/>
      <c r="H613" s="607"/>
      <c r="I613" s="607"/>
      <c r="J613" s="607"/>
      <c r="K613" s="607"/>
      <c r="L613" s="607"/>
      <c r="M613" s="607"/>
      <c r="N613" s="607"/>
      <c r="O613" s="607"/>
      <c r="P613" s="607"/>
      <c r="Q613" s="607"/>
      <c r="R613" s="607"/>
      <c r="S613" s="607"/>
      <c r="T613" s="607"/>
      <c r="U613" s="607"/>
      <c r="V613" s="607"/>
      <c r="W613" s="607"/>
      <c r="X613" s="607"/>
      <c r="Y613" s="607"/>
      <c r="Z613" s="607"/>
      <c r="AA613" s="607"/>
      <c r="AB613" s="607"/>
      <c r="AC613" s="607"/>
      <c r="AD613" s="607"/>
    </row>
    <row r="614">
      <c r="A614" s="607"/>
      <c r="B614" s="607"/>
      <c r="C614" s="607"/>
      <c r="D614" s="607"/>
      <c r="E614" s="607"/>
      <c r="F614" s="607"/>
      <c r="G614" s="607"/>
      <c r="H614" s="607"/>
      <c r="I614" s="607"/>
      <c r="J614" s="607"/>
      <c r="K614" s="607"/>
      <c r="L614" s="607"/>
      <c r="M614" s="607"/>
      <c r="N614" s="607"/>
      <c r="O614" s="607"/>
      <c r="P614" s="607"/>
      <c r="Q614" s="607"/>
      <c r="R614" s="607"/>
      <c r="S614" s="607"/>
      <c r="T614" s="607"/>
      <c r="U614" s="607"/>
      <c r="V614" s="607"/>
      <c r="W614" s="607"/>
      <c r="X614" s="607"/>
      <c r="Y614" s="607"/>
      <c r="Z614" s="607"/>
      <c r="AA614" s="607"/>
      <c r="AB614" s="607"/>
      <c r="AC614" s="607"/>
      <c r="AD614" s="607"/>
    </row>
    <row r="615">
      <c r="A615" s="607"/>
      <c r="B615" s="607"/>
      <c r="C615" s="607"/>
      <c r="D615" s="607"/>
      <c r="E615" s="607"/>
      <c r="F615" s="607"/>
      <c r="G615" s="607"/>
      <c r="H615" s="607"/>
      <c r="I615" s="607"/>
      <c r="J615" s="607"/>
      <c r="K615" s="607"/>
      <c r="L615" s="607"/>
      <c r="M615" s="607"/>
      <c r="N615" s="607"/>
      <c r="O615" s="607"/>
      <c r="P615" s="607"/>
      <c r="Q615" s="607"/>
      <c r="R615" s="607"/>
      <c r="S615" s="607"/>
      <c r="T615" s="607"/>
      <c r="U615" s="607"/>
      <c r="V615" s="607"/>
      <c r="W615" s="607"/>
      <c r="X615" s="607"/>
      <c r="Y615" s="607"/>
      <c r="Z615" s="607"/>
      <c r="AA615" s="607"/>
      <c r="AB615" s="607"/>
      <c r="AC615" s="607"/>
      <c r="AD615" s="607"/>
    </row>
    <row r="616">
      <c r="A616" s="607"/>
      <c r="B616" s="607"/>
      <c r="C616" s="607"/>
      <c r="D616" s="607"/>
      <c r="E616" s="607"/>
      <c r="F616" s="607"/>
      <c r="G616" s="607"/>
      <c r="H616" s="607"/>
      <c r="I616" s="607"/>
      <c r="J616" s="607"/>
      <c r="K616" s="607"/>
      <c r="L616" s="607"/>
      <c r="M616" s="607"/>
      <c r="N616" s="607"/>
      <c r="O616" s="607"/>
      <c r="P616" s="607"/>
      <c r="Q616" s="607"/>
      <c r="R616" s="607"/>
      <c r="S616" s="607"/>
      <c r="T616" s="607"/>
      <c r="U616" s="607"/>
      <c r="V616" s="607"/>
      <c r="W616" s="607"/>
      <c r="X616" s="607"/>
      <c r="Y616" s="607"/>
      <c r="Z616" s="607"/>
      <c r="AA616" s="607"/>
      <c r="AB616" s="607"/>
      <c r="AC616" s="607"/>
      <c r="AD616" s="607"/>
    </row>
    <row r="617">
      <c r="A617" s="607"/>
      <c r="B617" s="607"/>
      <c r="C617" s="607"/>
      <c r="D617" s="607"/>
      <c r="E617" s="607"/>
      <c r="F617" s="607"/>
      <c r="G617" s="607"/>
      <c r="H617" s="607"/>
      <c r="I617" s="607"/>
      <c r="J617" s="607"/>
      <c r="K617" s="607"/>
      <c r="L617" s="607"/>
      <c r="M617" s="607"/>
      <c r="N617" s="607"/>
      <c r="O617" s="607"/>
      <c r="P617" s="607"/>
      <c r="Q617" s="607"/>
      <c r="R617" s="607"/>
      <c r="S617" s="607"/>
      <c r="T617" s="607"/>
      <c r="U617" s="607"/>
      <c r="V617" s="607"/>
      <c r="W617" s="607"/>
      <c r="X617" s="607"/>
      <c r="Y617" s="607"/>
      <c r="Z617" s="607"/>
      <c r="AA617" s="607"/>
      <c r="AB617" s="607"/>
      <c r="AC617" s="607"/>
      <c r="AD617" s="607"/>
    </row>
    <row r="618">
      <c r="A618" s="607"/>
      <c r="B618" s="607"/>
      <c r="C618" s="607"/>
      <c r="D618" s="607"/>
      <c r="E618" s="607"/>
      <c r="F618" s="607"/>
      <c r="G618" s="607"/>
      <c r="H618" s="607"/>
      <c r="I618" s="607"/>
      <c r="J618" s="607"/>
      <c r="K618" s="607"/>
      <c r="L618" s="607"/>
      <c r="M618" s="607"/>
      <c r="N618" s="607"/>
      <c r="O618" s="607"/>
      <c r="P618" s="607"/>
      <c r="Q618" s="607"/>
      <c r="R618" s="607"/>
      <c r="S618" s="607"/>
      <c r="T618" s="607"/>
      <c r="U618" s="607"/>
      <c r="V618" s="607"/>
      <c r="W618" s="607"/>
      <c r="X618" s="607"/>
      <c r="Y618" s="607"/>
      <c r="Z618" s="607"/>
      <c r="AA618" s="607"/>
      <c r="AB618" s="607"/>
      <c r="AC618" s="607"/>
      <c r="AD618" s="607"/>
    </row>
    <row r="619">
      <c r="A619" s="607"/>
      <c r="B619" s="607"/>
      <c r="C619" s="607"/>
      <c r="D619" s="607"/>
      <c r="E619" s="607"/>
      <c r="F619" s="607"/>
      <c r="G619" s="607"/>
      <c r="H619" s="607"/>
      <c r="I619" s="607"/>
      <c r="J619" s="607"/>
      <c r="K619" s="607"/>
      <c r="L619" s="607"/>
      <c r="M619" s="607"/>
      <c r="N619" s="607"/>
      <c r="O619" s="607"/>
      <c r="P619" s="607"/>
      <c r="Q619" s="607"/>
      <c r="R619" s="607"/>
      <c r="S619" s="607"/>
      <c r="T619" s="607"/>
      <c r="U619" s="607"/>
      <c r="V619" s="607"/>
      <c r="W619" s="607"/>
      <c r="X619" s="607"/>
      <c r="Y619" s="607"/>
      <c r="Z619" s="607"/>
      <c r="AA619" s="607"/>
      <c r="AB619" s="607"/>
      <c r="AC619" s="607"/>
      <c r="AD619" s="607"/>
    </row>
    <row r="620">
      <c r="A620" s="607"/>
      <c r="B620" s="607"/>
      <c r="C620" s="607"/>
      <c r="D620" s="607"/>
      <c r="E620" s="607"/>
      <c r="F620" s="607"/>
      <c r="G620" s="607"/>
      <c r="H620" s="607"/>
      <c r="I620" s="607"/>
      <c r="J620" s="607"/>
      <c r="K620" s="607"/>
      <c r="L620" s="607"/>
      <c r="M620" s="607"/>
      <c r="N620" s="607"/>
      <c r="O620" s="607"/>
      <c r="P620" s="607"/>
      <c r="Q620" s="607"/>
      <c r="R620" s="607"/>
      <c r="S620" s="607"/>
      <c r="T620" s="607"/>
      <c r="U620" s="607"/>
      <c r="V620" s="607"/>
      <c r="W620" s="607"/>
      <c r="X620" s="607"/>
      <c r="Y620" s="607"/>
      <c r="Z620" s="607"/>
      <c r="AA620" s="607"/>
      <c r="AB620" s="607"/>
      <c r="AC620" s="607"/>
      <c r="AD620" s="607"/>
    </row>
    <row r="621">
      <c r="A621" s="607"/>
      <c r="B621" s="607"/>
      <c r="C621" s="607"/>
      <c r="D621" s="607"/>
      <c r="E621" s="607"/>
      <c r="F621" s="607"/>
      <c r="G621" s="607"/>
      <c r="H621" s="607"/>
      <c r="I621" s="607"/>
      <c r="J621" s="607"/>
      <c r="K621" s="607"/>
      <c r="L621" s="607"/>
      <c r="M621" s="607"/>
      <c r="N621" s="607"/>
      <c r="O621" s="607"/>
      <c r="P621" s="607"/>
      <c r="Q621" s="607"/>
      <c r="R621" s="607"/>
      <c r="S621" s="607"/>
      <c r="T621" s="607"/>
      <c r="U621" s="607"/>
      <c r="V621" s="607"/>
      <c r="W621" s="607"/>
      <c r="X621" s="607"/>
      <c r="Y621" s="607"/>
      <c r="Z621" s="607"/>
      <c r="AA621" s="607"/>
      <c r="AB621" s="607"/>
      <c r="AC621" s="607"/>
      <c r="AD621" s="607"/>
    </row>
    <row r="622">
      <c r="A622" s="607"/>
      <c r="B622" s="607"/>
      <c r="C622" s="607"/>
      <c r="D622" s="607"/>
      <c r="E622" s="607"/>
      <c r="F622" s="607"/>
      <c r="G622" s="607"/>
      <c r="H622" s="607"/>
      <c r="I622" s="607"/>
      <c r="J622" s="607"/>
      <c r="K622" s="607"/>
      <c r="L622" s="607"/>
      <c r="M622" s="607"/>
      <c r="N622" s="607"/>
      <c r="O622" s="607"/>
      <c r="P622" s="607"/>
      <c r="Q622" s="607"/>
      <c r="R622" s="607"/>
      <c r="S622" s="607"/>
      <c r="T622" s="607"/>
      <c r="U622" s="607"/>
      <c r="V622" s="607"/>
      <c r="W622" s="607"/>
      <c r="X622" s="607"/>
      <c r="Y622" s="607"/>
      <c r="Z622" s="607"/>
      <c r="AA622" s="607"/>
      <c r="AB622" s="607"/>
      <c r="AC622" s="607"/>
      <c r="AD622" s="607"/>
    </row>
    <row r="623">
      <c r="A623" s="607"/>
      <c r="B623" s="607"/>
      <c r="C623" s="607"/>
      <c r="D623" s="607"/>
      <c r="E623" s="607"/>
      <c r="F623" s="607"/>
      <c r="G623" s="607"/>
      <c r="H623" s="607"/>
      <c r="I623" s="607"/>
      <c r="J623" s="607"/>
      <c r="K623" s="607"/>
      <c r="L623" s="607"/>
      <c r="M623" s="607"/>
      <c r="N623" s="607"/>
      <c r="O623" s="607"/>
      <c r="P623" s="607"/>
      <c r="Q623" s="607"/>
      <c r="R623" s="607"/>
      <c r="S623" s="607"/>
      <c r="T623" s="607"/>
      <c r="U623" s="607"/>
      <c r="V623" s="607"/>
      <c r="W623" s="607"/>
      <c r="X623" s="607"/>
      <c r="Y623" s="607"/>
      <c r="Z623" s="607"/>
      <c r="AA623" s="607"/>
      <c r="AB623" s="607"/>
      <c r="AC623" s="607"/>
      <c r="AD623" s="607"/>
    </row>
    <row r="624">
      <c r="A624" s="607"/>
      <c r="B624" s="607"/>
      <c r="C624" s="607"/>
      <c r="D624" s="607"/>
      <c r="E624" s="607"/>
      <c r="F624" s="607"/>
      <c r="G624" s="607"/>
      <c r="H624" s="607"/>
      <c r="I624" s="607"/>
      <c r="J624" s="607"/>
      <c r="K624" s="607"/>
      <c r="L624" s="607"/>
      <c r="M624" s="607"/>
      <c r="N624" s="607"/>
      <c r="O624" s="607"/>
      <c r="P624" s="607"/>
      <c r="Q624" s="607"/>
      <c r="R624" s="607"/>
      <c r="S624" s="607"/>
      <c r="T624" s="607"/>
      <c r="U624" s="607"/>
      <c r="V624" s="607"/>
      <c r="W624" s="607"/>
      <c r="X624" s="607"/>
      <c r="Y624" s="607"/>
      <c r="Z624" s="607"/>
      <c r="AA624" s="607"/>
      <c r="AB624" s="607"/>
      <c r="AC624" s="607"/>
      <c r="AD624" s="607"/>
    </row>
    <row r="625">
      <c r="A625" s="607"/>
      <c r="B625" s="607"/>
      <c r="C625" s="607"/>
      <c r="D625" s="607"/>
      <c r="E625" s="607"/>
      <c r="F625" s="607"/>
      <c r="G625" s="607"/>
      <c r="H625" s="607"/>
      <c r="I625" s="607"/>
      <c r="J625" s="607"/>
      <c r="K625" s="607"/>
      <c r="L625" s="607"/>
      <c r="M625" s="607"/>
      <c r="N625" s="607"/>
      <c r="O625" s="607"/>
      <c r="P625" s="607"/>
      <c r="Q625" s="607"/>
      <c r="R625" s="607"/>
      <c r="S625" s="607"/>
      <c r="T625" s="607"/>
      <c r="U625" s="607"/>
      <c r="V625" s="607"/>
      <c r="W625" s="607"/>
      <c r="X625" s="607"/>
      <c r="Y625" s="607"/>
      <c r="Z625" s="607"/>
      <c r="AA625" s="607"/>
      <c r="AB625" s="607"/>
      <c r="AC625" s="607"/>
      <c r="AD625" s="607"/>
    </row>
    <row r="626">
      <c r="A626" s="607"/>
      <c r="B626" s="607"/>
      <c r="C626" s="607"/>
      <c r="D626" s="607"/>
      <c r="E626" s="607"/>
      <c r="F626" s="607"/>
      <c r="G626" s="607"/>
      <c r="H626" s="607"/>
      <c r="I626" s="607"/>
      <c r="J626" s="607"/>
      <c r="K626" s="607"/>
      <c r="L626" s="607"/>
      <c r="M626" s="607"/>
      <c r="N626" s="607"/>
      <c r="O626" s="607"/>
      <c r="P626" s="607"/>
      <c r="Q626" s="607"/>
      <c r="R626" s="607"/>
      <c r="S626" s="607"/>
      <c r="T626" s="607"/>
      <c r="U626" s="607"/>
      <c r="V626" s="607"/>
      <c r="W626" s="607"/>
      <c r="X626" s="607"/>
      <c r="Y626" s="607"/>
      <c r="Z626" s="607"/>
      <c r="AA626" s="607"/>
      <c r="AB626" s="607"/>
      <c r="AC626" s="607"/>
      <c r="AD626" s="607"/>
    </row>
    <row r="627">
      <c r="A627" s="607"/>
      <c r="B627" s="607"/>
      <c r="C627" s="607"/>
      <c r="D627" s="607"/>
      <c r="E627" s="607"/>
      <c r="F627" s="607"/>
      <c r="G627" s="607"/>
      <c r="H627" s="607"/>
      <c r="I627" s="607"/>
      <c r="J627" s="607"/>
      <c r="K627" s="607"/>
      <c r="L627" s="607"/>
      <c r="M627" s="607"/>
      <c r="N627" s="607"/>
      <c r="O627" s="607"/>
      <c r="P627" s="607"/>
      <c r="Q627" s="607"/>
      <c r="R627" s="607"/>
      <c r="S627" s="607"/>
      <c r="T627" s="607"/>
      <c r="U627" s="607"/>
      <c r="V627" s="607"/>
      <c r="W627" s="607"/>
      <c r="X627" s="607"/>
      <c r="Y627" s="607"/>
      <c r="Z627" s="607"/>
      <c r="AA627" s="607"/>
      <c r="AB627" s="607"/>
      <c r="AC627" s="607"/>
      <c r="AD627" s="607"/>
    </row>
    <row r="628">
      <c r="A628" s="607"/>
      <c r="B628" s="607"/>
      <c r="C628" s="607"/>
      <c r="D628" s="607"/>
      <c r="E628" s="607"/>
      <c r="F628" s="607"/>
      <c r="G628" s="607"/>
      <c r="H628" s="607"/>
      <c r="I628" s="607"/>
      <c r="J628" s="607"/>
      <c r="K628" s="607"/>
      <c r="L628" s="607"/>
      <c r="M628" s="607"/>
      <c r="N628" s="607"/>
      <c r="O628" s="607"/>
      <c r="P628" s="607"/>
      <c r="Q628" s="607"/>
      <c r="R628" s="607"/>
      <c r="S628" s="607"/>
      <c r="T628" s="607"/>
      <c r="U628" s="607"/>
      <c r="V628" s="607"/>
      <c r="W628" s="607"/>
      <c r="X628" s="607"/>
      <c r="Y628" s="607"/>
      <c r="Z628" s="607"/>
      <c r="AA628" s="607"/>
      <c r="AB628" s="607"/>
      <c r="AC628" s="607"/>
      <c r="AD628" s="607"/>
    </row>
    <row r="629">
      <c r="A629" s="607"/>
      <c r="B629" s="607"/>
      <c r="C629" s="607"/>
      <c r="D629" s="607"/>
      <c r="E629" s="607"/>
      <c r="F629" s="607"/>
      <c r="G629" s="607"/>
      <c r="H629" s="607"/>
      <c r="I629" s="607"/>
      <c r="J629" s="607"/>
      <c r="K629" s="607"/>
      <c r="L629" s="607"/>
      <c r="M629" s="607"/>
      <c r="N629" s="607"/>
      <c r="O629" s="607"/>
      <c r="P629" s="607"/>
      <c r="Q629" s="607"/>
      <c r="R629" s="607"/>
      <c r="S629" s="607"/>
      <c r="T629" s="607"/>
      <c r="U629" s="607"/>
      <c r="V629" s="607"/>
      <c r="W629" s="607"/>
      <c r="X629" s="607"/>
      <c r="Y629" s="607"/>
      <c r="Z629" s="607"/>
      <c r="AA629" s="607"/>
      <c r="AB629" s="607"/>
      <c r="AC629" s="607"/>
      <c r="AD629" s="607"/>
    </row>
    <row r="630">
      <c r="A630" s="607"/>
      <c r="B630" s="607"/>
      <c r="C630" s="607"/>
      <c r="D630" s="607"/>
      <c r="E630" s="607"/>
      <c r="F630" s="607"/>
      <c r="G630" s="607"/>
      <c r="H630" s="607"/>
      <c r="I630" s="607"/>
      <c r="J630" s="607"/>
      <c r="K630" s="607"/>
      <c r="L630" s="607"/>
      <c r="M630" s="607"/>
      <c r="N630" s="607"/>
      <c r="O630" s="607"/>
      <c r="P630" s="607"/>
      <c r="Q630" s="607"/>
      <c r="R630" s="607"/>
      <c r="S630" s="607"/>
      <c r="T630" s="607"/>
      <c r="U630" s="607"/>
      <c r="V630" s="607"/>
      <c r="W630" s="607"/>
      <c r="X630" s="607"/>
      <c r="Y630" s="607"/>
      <c r="Z630" s="607"/>
      <c r="AA630" s="607"/>
      <c r="AB630" s="607"/>
      <c r="AC630" s="607"/>
      <c r="AD630" s="607"/>
    </row>
    <row r="631">
      <c r="A631" s="607"/>
      <c r="B631" s="607"/>
      <c r="C631" s="607"/>
      <c r="D631" s="607"/>
      <c r="E631" s="607"/>
      <c r="F631" s="607"/>
      <c r="G631" s="607"/>
      <c r="H631" s="607"/>
      <c r="I631" s="607"/>
      <c r="J631" s="607"/>
      <c r="K631" s="607"/>
      <c r="L631" s="607"/>
      <c r="M631" s="607"/>
      <c r="N631" s="607"/>
      <c r="O631" s="607"/>
      <c r="P631" s="607"/>
      <c r="Q631" s="607"/>
      <c r="R631" s="607"/>
      <c r="S631" s="607"/>
      <c r="T631" s="607"/>
      <c r="U631" s="607"/>
      <c r="V631" s="607"/>
      <c r="W631" s="607"/>
      <c r="X631" s="607"/>
      <c r="Y631" s="607"/>
      <c r="Z631" s="607"/>
      <c r="AA631" s="607"/>
      <c r="AB631" s="607"/>
      <c r="AC631" s="607"/>
      <c r="AD631" s="607"/>
    </row>
    <row r="632">
      <c r="A632" s="607"/>
      <c r="B632" s="607"/>
      <c r="C632" s="607"/>
      <c r="D632" s="607"/>
      <c r="E632" s="607"/>
      <c r="F632" s="607"/>
      <c r="G632" s="607"/>
      <c r="H632" s="607"/>
      <c r="I632" s="607"/>
      <c r="J632" s="607"/>
      <c r="K632" s="607"/>
      <c r="L632" s="607"/>
      <c r="M632" s="607"/>
      <c r="N632" s="607"/>
      <c r="O632" s="607"/>
      <c r="P632" s="607"/>
      <c r="Q632" s="607"/>
      <c r="R632" s="607"/>
      <c r="S632" s="607"/>
      <c r="T632" s="607"/>
      <c r="U632" s="607"/>
      <c r="V632" s="607"/>
      <c r="W632" s="607"/>
      <c r="X632" s="607"/>
      <c r="Y632" s="607"/>
      <c r="Z632" s="607"/>
      <c r="AA632" s="607"/>
      <c r="AB632" s="607"/>
      <c r="AC632" s="607"/>
      <c r="AD632" s="607"/>
    </row>
    <row r="633">
      <c r="A633" s="607"/>
      <c r="B633" s="607"/>
      <c r="C633" s="607"/>
      <c r="D633" s="607"/>
      <c r="E633" s="607"/>
      <c r="F633" s="607"/>
      <c r="G633" s="607"/>
      <c r="H633" s="607"/>
      <c r="I633" s="607"/>
      <c r="J633" s="607"/>
      <c r="K633" s="607"/>
      <c r="L633" s="607"/>
      <c r="M633" s="607"/>
      <c r="N633" s="607"/>
      <c r="O633" s="607"/>
      <c r="P633" s="607"/>
      <c r="Q633" s="607"/>
      <c r="R633" s="607"/>
      <c r="S633" s="607"/>
      <c r="T633" s="607"/>
      <c r="U633" s="607"/>
      <c r="V633" s="607"/>
      <c r="W633" s="607"/>
      <c r="X633" s="607"/>
      <c r="Y633" s="607"/>
      <c r="Z633" s="607"/>
      <c r="AA633" s="607"/>
      <c r="AB633" s="607"/>
      <c r="AC633" s="607"/>
      <c r="AD633" s="607"/>
    </row>
    <row r="634">
      <c r="A634" s="607"/>
      <c r="B634" s="607"/>
      <c r="C634" s="607"/>
      <c r="D634" s="607"/>
      <c r="E634" s="607"/>
      <c r="F634" s="607"/>
      <c r="G634" s="607"/>
      <c r="H634" s="607"/>
      <c r="I634" s="607"/>
      <c r="J634" s="607"/>
      <c r="K634" s="607"/>
      <c r="L634" s="607"/>
      <c r="M634" s="607"/>
      <c r="N634" s="607"/>
      <c r="O634" s="607"/>
      <c r="P634" s="607"/>
      <c r="Q634" s="607"/>
      <c r="R634" s="607"/>
      <c r="S634" s="607"/>
      <c r="T634" s="607"/>
      <c r="U634" s="607"/>
      <c r="V634" s="607"/>
      <c r="W634" s="607"/>
      <c r="X634" s="607"/>
      <c r="Y634" s="607"/>
      <c r="Z634" s="607"/>
      <c r="AA634" s="607"/>
      <c r="AB634" s="607"/>
      <c r="AC634" s="607"/>
      <c r="AD634" s="607"/>
    </row>
    <row r="635">
      <c r="A635" s="607"/>
      <c r="B635" s="607"/>
      <c r="C635" s="607"/>
      <c r="D635" s="607"/>
      <c r="E635" s="607"/>
      <c r="F635" s="607"/>
      <c r="G635" s="607"/>
      <c r="H635" s="607"/>
      <c r="I635" s="607"/>
      <c r="J635" s="607"/>
      <c r="K635" s="607"/>
      <c r="L635" s="607"/>
      <c r="M635" s="607"/>
      <c r="N635" s="607"/>
      <c r="O635" s="607"/>
      <c r="P635" s="607"/>
      <c r="Q635" s="607"/>
      <c r="R635" s="607"/>
      <c r="S635" s="607"/>
      <c r="T635" s="607"/>
      <c r="U635" s="607"/>
      <c r="V635" s="607"/>
      <c r="W635" s="607"/>
      <c r="X635" s="607"/>
      <c r="Y635" s="607"/>
      <c r="Z635" s="607"/>
      <c r="AA635" s="607"/>
      <c r="AB635" s="607"/>
      <c r="AC635" s="607"/>
      <c r="AD635" s="607"/>
    </row>
    <row r="636">
      <c r="A636" s="607"/>
      <c r="B636" s="607"/>
      <c r="C636" s="607"/>
      <c r="D636" s="607"/>
      <c r="E636" s="607"/>
      <c r="F636" s="607"/>
      <c r="G636" s="607"/>
      <c r="H636" s="607"/>
      <c r="I636" s="607"/>
      <c r="J636" s="607"/>
      <c r="K636" s="607"/>
      <c r="L636" s="607"/>
      <c r="M636" s="607"/>
      <c r="N636" s="607"/>
      <c r="O636" s="607"/>
      <c r="P636" s="607"/>
      <c r="Q636" s="607"/>
      <c r="R636" s="607"/>
      <c r="S636" s="607"/>
      <c r="T636" s="607"/>
      <c r="U636" s="607"/>
      <c r="V636" s="607"/>
      <c r="W636" s="607"/>
      <c r="X636" s="607"/>
      <c r="Y636" s="607"/>
      <c r="Z636" s="607"/>
      <c r="AA636" s="607"/>
      <c r="AB636" s="607"/>
      <c r="AC636" s="607"/>
      <c r="AD636" s="607"/>
    </row>
    <row r="637">
      <c r="A637" s="607"/>
      <c r="B637" s="607"/>
      <c r="C637" s="607"/>
      <c r="D637" s="607"/>
      <c r="E637" s="607"/>
      <c r="F637" s="607"/>
      <c r="G637" s="607"/>
      <c r="H637" s="607"/>
      <c r="I637" s="607"/>
      <c r="J637" s="607"/>
      <c r="K637" s="607"/>
      <c r="L637" s="607"/>
      <c r="M637" s="607"/>
      <c r="N637" s="607"/>
      <c r="O637" s="607"/>
      <c r="P637" s="607"/>
      <c r="Q637" s="607"/>
      <c r="R637" s="607"/>
      <c r="S637" s="607"/>
      <c r="T637" s="607"/>
      <c r="U637" s="607"/>
      <c r="V637" s="607"/>
      <c r="W637" s="607"/>
      <c r="X637" s="607"/>
      <c r="Y637" s="607"/>
      <c r="Z637" s="607"/>
      <c r="AA637" s="607"/>
      <c r="AB637" s="607"/>
      <c r="AC637" s="607"/>
      <c r="AD637" s="607"/>
    </row>
    <row r="638">
      <c r="A638" s="607"/>
      <c r="B638" s="607"/>
      <c r="C638" s="607"/>
      <c r="D638" s="607"/>
      <c r="E638" s="607"/>
      <c r="F638" s="607"/>
      <c r="G638" s="607"/>
      <c r="H638" s="607"/>
      <c r="I638" s="607"/>
      <c r="J638" s="607"/>
      <c r="K638" s="607"/>
      <c r="L638" s="607"/>
      <c r="M638" s="607"/>
      <c r="N638" s="607"/>
      <c r="O638" s="607"/>
      <c r="P638" s="607"/>
      <c r="Q638" s="607"/>
      <c r="R638" s="607"/>
      <c r="S638" s="607"/>
      <c r="T638" s="607"/>
      <c r="U638" s="607"/>
      <c r="V638" s="607"/>
      <c r="W638" s="607"/>
      <c r="X638" s="607"/>
      <c r="Y638" s="607"/>
      <c r="Z638" s="607"/>
      <c r="AA638" s="607"/>
      <c r="AB638" s="607"/>
      <c r="AC638" s="607"/>
      <c r="AD638" s="607"/>
    </row>
    <row r="639">
      <c r="A639" s="607"/>
      <c r="B639" s="607"/>
      <c r="C639" s="607"/>
      <c r="D639" s="607"/>
      <c r="E639" s="607"/>
      <c r="F639" s="607"/>
      <c r="G639" s="607"/>
      <c r="H639" s="607"/>
      <c r="I639" s="607"/>
      <c r="J639" s="607"/>
      <c r="K639" s="607"/>
      <c r="L639" s="607"/>
      <c r="M639" s="607"/>
      <c r="N639" s="607"/>
      <c r="O639" s="607"/>
      <c r="P639" s="607"/>
      <c r="Q639" s="607"/>
      <c r="R639" s="607"/>
      <c r="S639" s="607"/>
      <c r="T639" s="607"/>
      <c r="U639" s="607"/>
      <c r="V639" s="607"/>
      <c r="W639" s="607"/>
      <c r="X639" s="607"/>
      <c r="Y639" s="607"/>
      <c r="Z639" s="607"/>
      <c r="AA639" s="607"/>
      <c r="AB639" s="607"/>
      <c r="AC639" s="607"/>
      <c r="AD639" s="607"/>
    </row>
    <row r="640">
      <c r="A640" s="607"/>
      <c r="B640" s="607"/>
      <c r="C640" s="607"/>
      <c r="D640" s="607"/>
      <c r="E640" s="607"/>
      <c r="F640" s="607"/>
      <c r="G640" s="607"/>
      <c r="H640" s="607"/>
      <c r="I640" s="607"/>
      <c r="J640" s="607"/>
      <c r="K640" s="607"/>
      <c r="L640" s="607"/>
      <c r="M640" s="607"/>
      <c r="N640" s="607"/>
      <c r="O640" s="607"/>
      <c r="P640" s="607"/>
      <c r="Q640" s="607"/>
      <c r="R640" s="607"/>
      <c r="S640" s="607"/>
      <c r="T640" s="607"/>
      <c r="U640" s="607"/>
      <c r="V640" s="607"/>
      <c r="W640" s="607"/>
      <c r="X640" s="607"/>
      <c r="Y640" s="607"/>
      <c r="Z640" s="607"/>
      <c r="AA640" s="607"/>
      <c r="AB640" s="607"/>
      <c r="AC640" s="607"/>
      <c r="AD640" s="607"/>
    </row>
    <row r="641">
      <c r="A641" s="607"/>
      <c r="B641" s="607"/>
      <c r="C641" s="607"/>
      <c r="D641" s="607"/>
      <c r="E641" s="607"/>
      <c r="F641" s="607"/>
      <c r="G641" s="607"/>
      <c r="H641" s="607"/>
      <c r="I641" s="607"/>
      <c r="J641" s="607"/>
      <c r="K641" s="607"/>
      <c r="L641" s="607"/>
      <c r="M641" s="607"/>
      <c r="N641" s="607"/>
      <c r="O641" s="607"/>
      <c r="P641" s="607"/>
      <c r="Q641" s="607"/>
      <c r="R641" s="607"/>
      <c r="S641" s="607"/>
      <c r="T641" s="607"/>
      <c r="U641" s="607"/>
      <c r="V641" s="607"/>
      <c r="W641" s="607"/>
      <c r="X641" s="607"/>
      <c r="Y641" s="607"/>
      <c r="Z641" s="607"/>
      <c r="AA641" s="607"/>
      <c r="AB641" s="607"/>
      <c r="AC641" s="607"/>
      <c r="AD641" s="607"/>
    </row>
    <row r="642">
      <c r="A642" s="607"/>
      <c r="B642" s="607"/>
      <c r="C642" s="607"/>
      <c r="D642" s="607"/>
      <c r="E642" s="607"/>
      <c r="F642" s="607"/>
      <c r="G642" s="607"/>
      <c r="H642" s="607"/>
      <c r="I642" s="607"/>
      <c r="J642" s="607"/>
      <c r="K642" s="607"/>
      <c r="L642" s="607"/>
      <c r="M642" s="607"/>
      <c r="N642" s="607"/>
      <c r="O642" s="607"/>
      <c r="P642" s="607"/>
      <c r="Q642" s="607"/>
      <c r="R642" s="607"/>
      <c r="S642" s="607"/>
      <c r="T642" s="607"/>
      <c r="U642" s="607"/>
      <c r="V642" s="607"/>
      <c r="W642" s="607"/>
      <c r="X642" s="607"/>
      <c r="Y642" s="607"/>
      <c r="Z642" s="607"/>
      <c r="AA642" s="607"/>
      <c r="AB642" s="607"/>
      <c r="AC642" s="607"/>
      <c r="AD642" s="607"/>
    </row>
    <row r="643">
      <c r="A643" s="607"/>
      <c r="B643" s="607"/>
      <c r="C643" s="607"/>
      <c r="D643" s="607"/>
      <c r="E643" s="607"/>
      <c r="F643" s="607"/>
      <c r="G643" s="607"/>
      <c r="H643" s="607"/>
      <c r="I643" s="607"/>
      <c r="J643" s="607"/>
      <c r="K643" s="607"/>
      <c r="L643" s="607"/>
      <c r="M643" s="607"/>
      <c r="N643" s="607"/>
      <c r="O643" s="607"/>
      <c r="P643" s="607"/>
      <c r="Q643" s="607"/>
      <c r="R643" s="607"/>
      <c r="S643" s="607"/>
      <c r="T643" s="607"/>
      <c r="U643" s="607"/>
      <c r="V643" s="607"/>
      <c r="W643" s="607"/>
      <c r="X643" s="607"/>
      <c r="Y643" s="607"/>
      <c r="Z643" s="607"/>
      <c r="AA643" s="607"/>
      <c r="AB643" s="607"/>
      <c r="AC643" s="607"/>
      <c r="AD643" s="607"/>
    </row>
    <row r="644">
      <c r="A644" s="607"/>
      <c r="B644" s="607"/>
      <c r="C644" s="607"/>
      <c r="D644" s="607"/>
      <c r="E644" s="607"/>
      <c r="F644" s="607"/>
      <c r="G644" s="607"/>
      <c r="H644" s="607"/>
      <c r="I644" s="607"/>
      <c r="J644" s="607"/>
      <c r="K644" s="607"/>
      <c r="L644" s="607"/>
      <c r="M644" s="607"/>
      <c r="N644" s="607"/>
      <c r="O644" s="607"/>
      <c r="P644" s="607"/>
      <c r="Q644" s="607"/>
      <c r="R644" s="607"/>
      <c r="S644" s="607"/>
      <c r="T644" s="607"/>
      <c r="U644" s="607"/>
      <c r="V644" s="607"/>
      <c r="W644" s="607"/>
      <c r="X644" s="607"/>
      <c r="Y644" s="607"/>
      <c r="Z644" s="607"/>
      <c r="AA644" s="607"/>
      <c r="AB644" s="607"/>
      <c r="AC644" s="607"/>
      <c r="AD644" s="607"/>
    </row>
    <row r="645">
      <c r="A645" s="607"/>
      <c r="B645" s="607"/>
      <c r="C645" s="607"/>
      <c r="D645" s="607"/>
      <c r="E645" s="607"/>
      <c r="F645" s="607"/>
      <c r="G645" s="607"/>
      <c r="H645" s="607"/>
      <c r="I645" s="607"/>
      <c r="J645" s="607"/>
      <c r="K645" s="607"/>
      <c r="L645" s="607"/>
      <c r="M645" s="607"/>
      <c r="N645" s="607"/>
      <c r="O645" s="607"/>
      <c r="P645" s="607"/>
      <c r="Q645" s="607"/>
      <c r="R645" s="607"/>
      <c r="S645" s="607"/>
      <c r="T645" s="607"/>
      <c r="U645" s="607"/>
      <c r="V645" s="607"/>
      <c r="W645" s="607"/>
      <c r="X645" s="607"/>
      <c r="Y645" s="607"/>
      <c r="Z645" s="607"/>
      <c r="AA645" s="607"/>
      <c r="AB645" s="607"/>
      <c r="AC645" s="607"/>
      <c r="AD645" s="607"/>
    </row>
    <row r="646">
      <c r="A646" s="607"/>
      <c r="B646" s="607"/>
      <c r="C646" s="607"/>
      <c r="D646" s="607"/>
      <c r="E646" s="607"/>
      <c r="F646" s="607"/>
      <c r="G646" s="607"/>
      <c r="H646" s="607"/>
      <c r="I646" s="607"/>
      <c r="J646" s="607"/>
      <c r="K646" s="607"/>
      <c r="L646" s="607"/>
      <c r="M646" s="607"/>
      <c r="N646" s="607"/>
      <c r="O646" s="607"/>
      <c r="P646" s="607"/>
      <c r="Q646" s="607"/>
      <c r="R646" s="607"/>
      <c r="S646" s="607"/>
      <c r="T646" s="607"/>
      <c r="U646" s="607"/>
      <c r="V646" s="607"/>
      <c r="W646" s="607"/>
      <c r="X646" s="607"/>
      <c r="Y646" s="607"/>
      <c r="Z646" s="607"/>
      <c r="AA646" s="607"/>
      <c r="AB646" s="607"/>
      <c r="AC646" s="607"/>
      <c r="AD646" s="607"/>
    </row>
    <row r="647">
      <c r="A647" s="607"/>
      <c r="B647" s="607"/>
      <c r="C647" s="607"/>
      <c r="D647" s="607"/>
      <c r="E647" s="607"/>
      <c r="F647" s="607"/>
      <c r="G647" s="607"/>
      <c r="H647" s="607"/>
      <c r="I647" s="607"/>
      <c r="J647" s="607"/>
      <c r="K647" s="607"/>
      <c r="L647" s="607"/>
      <c r="M647" s="607"/>
      <c r="N647" s="607"/>
      <c r="O647" s="607"/>
      <c r="P647" s="607"/>
      <c r="Q647" s="607"/>
      <c r="R647" s="607"/>
      <c r="S647" s="607"/>
      <c r="T647" s="607"/>
      <c r="U647" s="607"/>
      <c r="V647" s="607"/>
      <c r="W647" s="607"/>
      <c r="X647" s="607"/>
      <c r="Y647" s="607"/>
      <c r="Z647" s="607"/>
      <c r="AA647" s="607"/>
      <c r="AB647" s="607"/>
      <c r="AC647" s="607"/>
      <c r="AD647" s="607"/>
    </row>
    <row r="648">
      <c r="A648" s="607"/>
      <c r="B648" s="607"/>
      <c r="C648" s="607"/>
      <c r="D648" s="607"/>
      <c r="E648" s="607"/>
      <c r="F648" s="607"/>
      <c r="G648" s="607"/>
      <c r="H648" s="607"/>
      <c r="I648" s="607"/>
      <c r="J648" s="607"/>
      <c r="K648" s="607"/>
      <c r="L648" s="607"/>
      <c r="M648" s="607"/>
      <c r="N648" s="607"/>
      <c r="O648" s="607"/>
      <c r="P648" s="607"/>
      <c r="Q648" s="607"/>
      <c r="R648" s="607"/>
      <c r="S648" s="607"/>
      <c r="T648" s="607"/>
      <c r="U648" s="607"/>
      <c r="V648" s="607"/>
      <c r="W648" s="607"/>
      <c r="X648" s="607"/>
      <c r="Y648" s="607"/>
      <c r="Z648" s="607"/>
      <c r="AA648" s="607"/>
      <c r="AB648" s="607"/>
      <c r="AC648" s="607"/>
      <c r="AD648" s="607"/>
    </row>
    <row r="649">
      <c r="A649" s="607"/>
      <c r="B649" s="607"/>
      <c r="C649" s="607"/>
      <c r="D649" s="607"/>
      <c r="E649" s="607"/>
      <c r="F649" s="607"/>
      <c r="G649" s="607"/>
      <c r="H649" s="607"/>
      <c r="I649" s="607"/>
      <c r="J649" s="607"/>
      <c r="K649" s="607"/>
      <c r="L649" s="607"/>
      <c r="M649" s="607"/>
      <c r="N649" s="607"/>
      <c r="O649" s="607"/>
      <c r="P649" s="607"/>
      <c r="Q649" s="607"/>
      <c r="R649" s="607"/>
      <c r="S649" s="607"/>
      <c r="T649" s="607"/>
      <c r="U649" s="607"/>
      <c r="V649" s="607"/>
      <c r="W649" s="607"/>
      <c r="X649" s="607"/>
      <c r="Y649" s="607"/>
      <c r="Z649" s="607"/>
      <c r="AA649" s="607"/>
      <c r="AB649" s="607"/>
      <c r="AC649" s="607"/>
      <c r="AD649" s="607"/>
    </row>
    <row r="650">
      <c r="A650" s="607"/>
      <c r="B650" s="607"/>
      <c r="C650" s="607"/>
      <c r="D650" s="607"/>
      <c r="E650" s="607"/>
      <c r="F650" s="607"/>
      <c r="G650" s="607"/>
      <c r="H650" s="607"/>
      <c r="I650" s="607"/>
      <c r="J650" s="607"/>
      <c r="K650" s="607"/>
      <c r="L650" s="607"/>
      <c r="M650" s="607"/>
      <c r="N650" s="607"/>
      <c r="O650" s="607"/>
      <c r="P650" s="607"/>
      <c r="Q650" s="607"/>
      <c r="R650" s="607"/>
      <c r="S650" s="607"/>
      <c r="T650" s="607"/>
      <c r="U650" s="607"/>
      <c r="V650" s="607"/>
      <c r="W650" s="607"/>
      <c r="X650" s="607"/>
      <c r="Y650" s="607"/>
      <c r="Z650" s="607"/>
      <c r="AA650" s="607"/>
      <c r="AB650" s="607"/>
      <c r="AC650" s="607"/>
      <c r="AD650" s="607"/>
    </row>
    <row r="651">
      <c r="A651" s="607"/>
      <c r="B651" s="607"/>
      <c r="C651" s="607"/>
      <c r="D651" s="607"/>
      <c r="E651" s="607"/>
      <c r="F651" s="607"/>
      <c r="G651" s="607"/>
      <c r="H651" s="607"/>
      <c r="I651" s="607"/>
      <c r="J651" s="607"/>
      <c r="K651" s="607"/>
      <c r="L651" s="607"/>
      <c r="M651" s="607"/>
      <c r="N651" s="607"/>
      <c r="O651" s="607"/>
      <c r="P651" s="607"/>
      <c r="Q651" s="607"/>
      <c r="R651" s="607"/>
      <c r="S651" s="607"/>
      <c r="T651" s="607"/>
      <c r="U651" s="607"/>
      <c r="V651" s="607"/>
      <c r="W651" s="607"/>
      <c r="X651" s="607"/>
      <c r="Y651" s="607"/>
      <c r="Z651" s="607"/>
      <c r="AA651" s="607"/>
      <c r="AB651" s="607"/>
      <c r="AC651" s="607"/>
      <c r="AD651" s="607"/>
    </row>
    <row r="652">
      <c r="A652" s="607"/>
      <c r="B652" s="607"/>
      <c r="C652" s="607"/>
      <c r="D652" s="607"/>
      <c r="E652" s="607"/>
      <c r="F652" s="607"/>
      <c r="G652" s="607"/>
      <c r="H652" s="607"/>
      <c r="I652" s="607"/>
      <c r="J652" s="607"/>
      <c r="K652" s="607"/>
      <c r="L652" s="607"/>
      <c r="M652" s="607"/>
      <c r="N652" s="607"/>
      <c r="O652" s="607"/>
      <c r="P652" s="607"/>
      <c r="Q652" s="607"/>
      <c r="R652" s="607"/>
      <c r="S652" s="607"/>
      <c r="T652" s="607"/>
      <c r="U652" s="607"/>
      <c r="V652" s="607"/>
      <c r="W652" s="607"/>
      <c r="X652" s="607"/>
      <c r="Y652" s="607"/>
      <c r="Z652" s="607"/>
      <c r="AA652" s="607"/>
      <c r="AB652" s="607"/>
      <c r="AC652" s="607"/>
      <c r="AD652" s="607"/>
    </row>
    <row r="653">
      <c r="A653" s="607"/>
      <c r="B653" s="607"/>
      <c r="C653" s="607"/>
      <c r="D653" s="607"/>
      <c r="E653" s="607"/>
      <c r="F653" s="607"/>
      <c r="G653" s="607"/>
      <c r="H653" s="607"/>
      <c r="I653" s="607"/>
      <c r="J653" s="607"/>
      <c r="K653" s="607"/>
      <c r="L653" s="607"/>
      <c r="M653" s="607"/>
      <c r="N653" s="607"/>
      <c r="O653" s="607"/>
      <c r="P653" s="607"/>
      <c r="Q653" s="607"/>
      <c r="R653" s="607"/>
      <c r="S653" s="607"/>
      <c r="T653" s="607"/>
      <c r="U653" s="607"/>
      <c r="V653" s="607"/>
      <c r="W653" s="607"/>
      <c r="X653" s="607"/>
      <c r="Y653" s="607"/>
      <c r="Z653" s="607"/>
      <c r="AA653" s="607"/>
      <c r="AB653" s="607"/>
      <c r="AC653" s="607"/>
      <c r="AD653" s="607"/>
    </row>
    <row r="654">
      <c r="A654" s="607"/>
      <c r="B654" s="607"/>
      <c r="C654" s="607"/>
      <c r="D654" s="607"/>
      <c r="E654" s="607"/>
      <c r="F654" s="607"/>
      <c r="G654" s="607"/>
      <c r="H654" s="607"/>
      <c r="I654" s="607"/>
      <c r="J654" s="607"/>
      <c r="K654" s="607"/>
      <c r="L654" s="607"/>
      <c r="M654" s="607"/>
      <c r="N654" s="607"/>
      <c r="O654" s="607"/>
      <c r="P654" s="607"/>
      <c r="Q654" s="607"/>
      <c r="R654" s="607"/>
      <c r="S654" s="607"/>
      <c r="T654" s="607"/>
      <c r="U654" s="607"/>
      <c r="V654" s="607"/>
      <c r="W654" s="607"/>
      <c r="X654" s="607"/>
      <c r="Y654" s="607"/>
      <c r="Z654" s="607"/>
      <c r="AA654" s="607"/>
      <c r="AB654" s="607"/>
      <c r="AC654" s="607"/>
      <c r="AD654" s="607"/>
    </row>
    <row r="655">
      <c r="A655" s="607"/>
      <c r="B655" s="607"/>
      <c r="C655" s="607"/>
      <c r="D655" s="607"/>
      <c r="E655" s="607"/>
      <c r="F655" s="607"/>
      <c r="G655" s="607"/>
      <c r="H655" s="607"/>
      <c r="I655" s="607"/>
      <c r="J655" s="607"/>
      <c r="K655" s="607"/>
      <c r="L655" s="607"/>
      <c r="M655" s="607"/>
      <c r="N655" s="607"/>
      <c r="O655" s="607"/>
      <c r="P655" s="607"/>
      <c r="Q655" s="607"/>
      <c r="R655" s="607"/>
      <c r="S655" s="607"/>
      <c r="T655" s="607"/>
      <c r="U655" s="607"/>
      <c r="V655" s="607"/>
      <c r="W655" s="607"/>
      <c r="X655" s="607"/>
      <c r="Y655" s="607"/>
      <c r="Z655" s="607"/>
      <c r="AA655" s="607"/>
      <c r="AB655" s="607"/>
      <c r="AC655" s="607"/>
      <c r="AD655" s="607"/>
    </row>
    <row r="656">
      <c r="A656" s="607"/>
      <c r="B656" s="607"/>
      <c r="C656" s="607"/>
      <c r="D656" s="607"/>
      <c r="E656" s="607"/>
      <c r="F656" s="607"/>
      <c r="G656" s="607"/>
      <c r="H656" s="607"/>
      <c r="I656" s="607"/>
      <c r="J656" s="607"/>
      <c r="K656" s="607"/>
      <c r="L656" s="607"/>
      <c r="M656" s="607"/>
      <c r="N656" s="607"/>
      <c r="O656" s="607"/>
      <c r="P656" s="607"/>
      <c r="Q656" s="607"/>
      <c r="R656" s="607"/>
      <c r="S656" s="607"/>
      <c r="T656" s="607"/>
      <c r="U656" s="607"/>
      <c r="V656" s="607"/>
      <c r="W656" s="607"/>
      <c r="X656" s="607"/>
      <c r="Y656" s="607"/>
      <c r="Z656" s="607"/>
      <c r="AA656" s="607"/>
      <c r="AB656" s="607"/>
      <c r="AC656" s="607"/>
      <c r="AD656" s="607"/>
    </row>
    <row r="657">
      <c r="A657" s="607"/>
      <c r="B657" s="607"/>
      <c r="C657" s="607"/>
      <c r="D657" s="607"/>
      <c r="E657" s="607"/>
      <c r="F657" s="607"/>
      <c r="G657" s="607"/>
      <c r="H657" s="607"/>
      <c r="I657" s="607"/>
      <c r="J657" s="607"/>
      <c r="K657" s="607"/>
      <c r="L657" s="607"/>
      <c r="M657" s="607"/>
      <c r="N657" s="607"/>
      <c r="O657" s="607"/>
      <c r="P657" s="607"/>
      <c r="Q657" s="607"/>
      <c r="R657" s="607"/>
      <c r="S657" s="607"/>
      <c r="T657" s="607"/>
      <c r="U657" s="607"/>
      <c r="V657" s="607"/>
      <c r="W657" s="607"/>
      <c r="X657" s="607"/>
      <c r="Y657" s="607"/>
      <c r="Z657" s="607"/>
      <c r="AA657" s="607"/>
      <c r="AB657" s="607"/>
      <c r="AC657" s="607"/>
      <c r="AD657" s="607"/>
    </row>
    <row r="658">
      <c r="A658" s="607"/>
      <c r="B658" s="607"/>
      <c r="C658" s="607"/>
      <c r="D658" s="607"/>
      <c r="E658" s="607"/>
      <c r="F658" s="607"/>
      <c r="G658" s="607"/>
      <c r="H658" s="607"/>
      <c r="I658" s="607"/>
      <c r="J658" s="607"/>
      <c r="K658" s="607"/>
      <c r="L658" s="607"/>
      <c r="M658" s="607"/>
      <c r="N658" s="607"/>
      <c r="O658" s="607"/>
      <c r="P658" s="607"/>
      <c r="Q658" s="607"/>
      <c r="R658" s="607"/>
      <c r="S658" s="607"/>
      <c r="T658" s="607"/>
      <c r="U658" s="607"/>
      <c r="V658" s="607"/>
      <c r="W658" s="607"/>
      <c r="X658" s="607"/>
      <c r="Y658" s="607"/>
      <c r="Z658" s="607"/>
      <c r="AA658" s="607"/>
      <c r="AB658" s="607"/>
      <c r="AC658" s="607"/>
      <c r="AD658" s="607"/>
    </row>
    <row r="659">
      <c r="A659" s="607"/>
      <c r="B659" s="607"/>
      <c r="C659" s="607"/>
      <c r="D659" s="607"/>
      <c r="E659" s="607"/>
      <c r="F659" s="607"/>
      <c r="G659" s="607"/>
      <c r="H659" s="607"/>
      <c r="I659" s="607"/>
      <c r="J659" s="607"/>
      <c r="K659" s="607"/>
      <c r="L659" s="607"/>
      <c r="M659" s="607"/>
      <c r="N659" s="607"/>
      <c r="O659" s="607"/>
      <c r="P659" s="607"/>
      <c r="Q659" s="607"/>
      <c r="R659" s="607"/>
      <c r="S659" s="607"/>
      <c r="T659" s="607"/>
      <c r="U659" s="607"/>
      <c r="V659" s="607"/>
      <c r="W659" s="607"/>
      <c r="X659" s="607"/>
      <c r="Y659" s="607"/>
      <c r="Z659" s="607"/>
      <c r="AA659" s="607"/>
      <c r="AB659" s="607"/>
      <c r="AC659" s="607"/>
      <c r="AD659" s="607"/>
    </row>
    <row r="660">
      <c r="A660" s="607"/>
      <c r="B660" s="607"/>
      <c r="C660" s="607"/>
      <c r="D660" s="607"/>
      <c r="E660" s="607"/>
      <c r="F660" s="607"/>
      <c r="G660" s="607"/>
      <c r="H660" s="607"/>
      <c r="I660" s="607"/>
      <c r="J660" s="607"/>
      <c r="K660" s="607"/>
      <c r="L660" s="607"/>
      <c r="M660" s="607"/>
      <c r="N660" s="607"/>
      <c r="O660" s="607"/>
      <c r="P660" s="607"/>
      <c r="Q660" s="607"/>
      <c r="R660" s="607"/>
      <c r="S660" s="607"/>
      <c r="T660" s="607"/>
      <c r="U660" s="607"/>
      <c r="V660" s="607"/>
      <c r="W660" s="607"/>
      <c r="X660" s="607"/>
      <c r="Y660" s="607"/>
      <c r="Z660" s="607"/>
      <c r="AA660" s="607"/>
      <c r="AB660" s="607"/>
      <c r="AC660" s="607"/>
      <c r="AD660" s="607"/>
    </row>
    <row r="661">
      <c r="A661" s="607"/>
      <c r="B661" s="607"/>
      <c r="C661" s="607"/>
      <c r="D661" s="607"/>
      <c r="E661" s="607"/>
      <c r="F661" s="607"/>
      <c r="G661" s="607"/>
      <c r="H661" s="607"/>
      <c r="I661" s="607"/>
      <c r="J661" s="607"/>
      <c r="K661" s="607"/>
      <c r="L661" s="607"/>
      <c r="M661" s="607"/>
      <c r="N661" s="607"/>
      <c r="O661" s="607"/>
      <c r="P661" s="607"/>
      <c r="Q661" s="607"/>
      <c r="R661" s="607"/>
      <c r="S661" s="607"/>
      <c r="T661" s="607"/>
      <c r="U661" s="607"/>
      <c r="V661" s="607"/>
      <c r="W661" s="607"/>
      <c r="X661" s="607"/>
      <c r="Y661" s="607"/>
      <c r="Z661" s="607"/>
      <c r="AA661" s="607"/>
      <c r="AB661" s="607"/>
      <c r="AC661" s="607"/>
      <c r="AD661" s="607"/>
    </row>
    <row r="662">
      <c r="A662" s="607"/>
      <c r="B662" s="607"/>
      <c r="C662" s="607"/>
      <c r="D662" s="607"/>
      <c r="E662" s="607"/>
      <c r="F662" s="607"/>
      <c r="G662" s="607"/>
      <c r="H662" s="607"/>
      <c r="I662" s="607"/>
      <c r="J662" s="607"/>
      <c r="K662" s="607"/>
      <c r="L662" s="607"/>
      <c r="M662" s="607"/>
      <c r="N662" s="607"/>
      <c r="O662" s="607"/>
      <c r="P662" s="607"/>
      <c r="Q662" s="607"/>
      <c r="R662" s="607"/>
      <c r="S662" s="607"/>
      <c r="T662" s="607"/>
      <c r="U662" s="607"/>
      <c r="V662" s="607"/>
      <c r="W662" s="607"/>
      <c r="X662" s="607"/>
      <c r="Y662" s="607"/>
      <c r="Z662" s="607"/>
      <c r="AA662" s="607"/>
      <c r="AB662" s="607"/>
      <c r="AC662" s="607"/>
      <c r="AD662" s="607"/>
    </row>
    <row r="663">
      <c r="A663" s="607"/>
      <c r="B663" s="607"/>
      <c r="C663" s="607"/>
      <c r="D663" s="607"/>
      <c r="E663" s="607"/>
      <c r="F663" s="607"/>
      <c r="G663" s="607"/>
      <c r="H663" s="607"/>
      <c r="I663" s="607"/>
      <c r="J663" s="607"/>
      <c r="K663" s="607"/>
      <c r="L663" s="607"/>
      <c r="M663" s="607"/>
      <c r="N663" s="607"/>
      <c r="O663" s="607"/>
      <c r="P663" s="607"/>
      <c r="Q663" s="607"/>
      <c r="R663" s="607"/>
      <c r="S663" s="607"/>
      <c r="T663" s="607"/>
      <c r="U663" s="607"/>
      <c r="V663" s="607"/>
      <c r="W663" s="607"/>
      <c r="X663" s="607"/>
      <c r="Y663" s="607"/>
      <c r="Z663" s="607"/>
      <c r="AA663" s="607"/>
      <c r="AB663" s="607"/>
      <c r="AC663" s="607"/>
      <c r="AD663" s="607"/>
    </row>
    <row r="664">
      <c r="A664" s="607"/>
      <c r="B664" s="607"/>
      <c r="C664" s="607"/>
      <c r="D664" s="607"/>
      <c r="E664" s="607"/>
      <c r="F664" s="607"/>
      <c r="G664" s="607"/>
      <c r="H664" s="607"/>
      <c r="I664" s="607"/>
      <c r="J664" s="607"/>
      <c r="K664" s="607"/>
      <c r="L664" s="607"/>
      <c r="M664" s="607"/>
      <c r="N664" s="607"/>
      <c r="O664" s="607"/>
      <c r="P664" s="607"/>
      <c r="Q664" s="607"/>
      <c r="R664" s="607"/>
      <c r="S664" s="607"/>
      <c r="T664" s="607"/>
      <c r="U664" s="607"/>
      <c r="V664" s="607"/>
      <c r="W664" s="607"/>
      <c r="X664" s="607"/>
      <c r="Y664" s="607"/>
      <c r="Z664" s="607"/>
      <c r="AA664" s="607"/>
      <c r="AB664" s="607"/>
      <c r="AC664" s="607"/>
      <c r="AD664" s="607"/>
    </row>
    <row r="665">
      <c r="A665" s="607"/>
      <c r="B665" s="607"/>
      <c r="C665" s="607"/>
      <c r="D665" s="607"/>
      <c r="E665" s="607"/>
      <c r="F665" s="607"/>
      <c r="G665" s="607"/>
      <c r="H665" s="607"/>
      <c r="I665" s="607"/>
      <c r="J665" s="607"/>
      <c r="K665" s="607"/>
      <c r="L665" s="607"/>
      <c r="M665" s="607"/>
      <c r="N665" s="607"/>
      <c r="O665" s="607"/>
      <c r="P665" s="607"/>
      <c r="Q665" s="607"/>
      <c r="R665" s="607"/>
      <c r="S665" s="607"/>
      <c r="T665" s="607"/>
      <c r="U665" s="607"/>
      <c r="V665" s="607"/>
      <c r="W665" s="607"/>
      <c r="X665" s="607"/>
      <c r="Y665" s="607"/>
      <c r="Z665" s="607"/>
      <c r="AA665" s="607"/>
      <c r="AB665" s="607"/>
      <c r="AC665" s="607"/>
      <c r="AD665" s="607"/>
    </row>
    <row r="666">
      <c r="A666" s="607"/>
      <c r="B666" s="607"/>
      <c r="C666" s="607"/>
      <c r="D666" s="607"/>
      <c r="E666" s="607"/>
      <c r="F666" s="607"/>
      <c r="G666" s="607"/>
      <c r="H666" s="607"/>
      <c r="I666" s="607"/>
      <c r="J666" s="607"/>
      <c r="K666" s="607"/>
      <c r="L666" s="607"/>
      <c r="M666" s="607"/>
      <c r="N666" s="607"/>
      <c r="O666" s="607"/>
      <c r="P666" s="607"/>
      <c r="Q666" s="607"/>
      <c r="R666" s="607"/>
      <c r="S666" s="607"/>
      <c r="T666" s="607"/>
      <c r="U666" s="607"/>
      <c r="V666" s="607"/>
      <c r="W666" s="607"/>
      <c r="X666" s="607"/>
      <c r="Y666" s="607"/>
      <c r="Z666" s="607"/>
      <c r="AA666" s="607"/>
      <c r="AB666" s="607"/>
      <c r="AC666" s="607"/>
      <c r="AD666" s="607"/>
    </row>
    <row r="667">
      <c r="A667" s="607"/>
      <c r="B667" s="607"/>
      <c r="C667" s="607"/>
      <c r="D667" s="607"/>
      <c r="E667" s="607"/>
      <c r="F667" s="607"/>
      <c r="G667" s="607"/>
      <c r="H667" s="607"/>
      <c r="I667" s="607"/>
      <c r="J667" s="607"/>
      <c r="K667" s="607"/>
      <c r="L667" s="607"/>
      <c r="M667" s="607"/>
      <c r="N667" s="607"/>
      <c r="O667" s="607"/>
      <c r="P667" s="607"/>
      <c r="Q667" s="607"/>
      <c r="R667" s="607"/>
      <c r="S667" s="607"/>
      <c r="T667" s="607"/>
      <c r="U667" s="607"/>
      <c r="V667" s="607"/>
      <c r="W667" s="607"/>
      <c r="X667" s="607"/>
      <c r="Y667" s="607"/>
      <c r="Z667" s="607"/>
      <c r="AA667" s="607"/>
      <c r="AB667" s="607"/>
      <c r="AC667" s="607"/>
      <c r="AD667" s="607"/>
    </row>
    <row r="668">
      <c r="A668" s="607"/>
      <c r="B668" s="607"/>
      <c r="C668" s="607"/>
      <c r="D668" s="607"/>
      <c r="E668" s="607"/>
      <c r="F668" s="607"/>
      <c r="G668" s="607"/>
      <c r="H668" s="607"/>
      <c r="I668" s="607"/>
      <c r="J668" s="607"/>
      <c r="K668" s="607"/>
      <c r="L668" s="607"/>
      <c r="M668" s="607"/>
      <c r="N668" s="607"/>
      <c r="O668" s="607"/>
      <c r="P668" s="607"/>
      <c r="Q668" s="607"/>
      <c r="R668" s="607"/>
      <c r="S668" s="607"/>
      <c r="T668" s="607"/>
      <c r="U668" s="607"/>
      <c r="V668" s="607"/>
      <c r="W668" s="607"/>
      <c r="X668" s="607"/>
      <c r="Y668" s="607"/>
      <c r="Z668" s="607"/>
      <c r="AA668" s="607"/>
      <c r="AB668" s="607"/>
      <c r="AC668" s="607"/>
      <c r="AD668" s="607"/>
    </row>
    <row r="669">
      <c r="A669" s="607"/>
      <c r="B669" s="607"/>
      <c r="C669" s="607"/>
      <c r="D669" s="607"/>
      <c r="E669" s="607"/>
      <c r="F669" s="607"/>
      <c r="G669" s="607"/>
      <c r="H669" s="607"/>
      <c r="I669" s="607"/>
      <c r="J669" s="607"/>
      <c r="K669" s="607"/>
      <c r="L669" s="607"/>
      <c r="M669" s="607"/>
      <c r="N669" s="607"/>
      <c r="O669" s="607"/>
      <c r="P669" s="607"/>
      <c r="Q669" s="607"/>
      <c r="R669" s="607"/>
      <c r="S669" s="607"/>
      <c r="T669" s="607"/>
      <c r="U669" s="607"/>
      <c r="V669" s="607"/>
      <c r="W669" s="607"/>
      <c r="X669" s="607"/>
      <c r="Y669" s="607"/>
      <c r="Z669" s="607"/>
      <c r="AA669" s="607"/>
      <c r="AB669" s="607"/>
      <c r="AC669" s="607"/>
      <c r="AD669" s="607"/>
    </row>
    <row r="670">
      <c r="A670" s="607"/>
      <c r="B670" s="607"/>
      <c r="C670" s="607"/>
      <c r="D670" s="607"/>
      <c r="E670" s="607"/>
      <c r="F670" s="607"/>
      <c r="G670" s="607"/>
      <c r="H670" s="607"/>
      <c r="I670" s="607"/>
      <c r="J670" s="607"/>
      <c r="K670" s="607"/>
      <c r="L670" s="607"/>
      <c r="M670" s="607"/>
      <c r="N670" s="607"/>
      <c r="O670" s="607"/>
      <c r="P670" s="607"/>
      <c r="Q670" s="607"/>
      <c r="R670" s="607"/>
      <c r="S670" s="607"/>
      <c r="T670" s="607"/>
      <c r="U670" s="607"/>
      <c r="V670" s="607"/>
      <c r="W670" s="607"/>
      <c r="X670" s="607"/>
      <c r="Y670" s="607"/>
      <c r="Z670" s="607"/>
      <c r="AA670" s="607"/>
      <c r="AB670" s="607"/>
      <c r="AC670" s="607"/>
      <c r="AD670" s="607"/>
    </row>
    <row r="671">
      <c r="A671" s="607"/>
      <c r="B671" s="607"/>
      <c r="C671" s="607"/>
      <c r="D671" s="607"/>
      <c r="E671" s="607"/>
      <c r="F671" s="607"/>
      <c r="G671" s="607"/>
      <c r="H671" s="607"/>
      <c r="I671" s="607"/>
      <c r="J671" s="607"/>
      <c r="K671" s="607"/>
      <c r="L671" s="607"/>
      <c r="M671" s="607"/>
      <c r="N671" s="607"/>
      <c r="O671" s="607"/>
      <c r="P671" s="607"/>
      <c r="Q671" s="607"/>
      <c r="R671" s="607"/>
      <c r="S671" s="607"/>
      <c r="T671" s="607"/>
      <c r="U671" s="607"/>
      <c r="V671" s="607"/>
      <c r="W671" s="607"/>
      <c r="X671" s="607"/>
      <c r="Y671" s="607"/>
      <c r="Z671" s="607"/>
      <c r="AA671" s="607"/>
      <c r="AB671" s="607"/>
      <c r="AC671" s="607"/>
      <c r="AD671" s="607"/>
    </row>
    <row r="672">
      <c r="A672" s="607"/>
      <c r="B672" s="607"/>
      <c r="C672" s="607"/>
      <c r="D672" s="607"/>
      <c r="E672" s="607"/>
      <c r="F672" s="607"/>
      <c r="G672" s="607"/>
      <c r="H672" s="607"/>
      <c r="I672" s="607"/>
      <c r="J672" s="607"/>
      <c r="K672" s="607"/>
      <c r="L672" s="607"/>
      <c r="M672" s="607"/>
      <c r="N672" s="607"/>
      <c r="O672" s="607"/>
      <c r="P672" s="607"/>
      <c r="Q672" s="607"/>
      <c r="R672" s="607"/>
      <c r="S672" s="607"/>
      <c r="T672" s="607"/>
      <c r="U672" s="607"/>
      <c r="V672" s="607"/>
      <c r="W672" s="607"/>
      <c r="X672" s="607"/>
      <c r="Y672" s="607"/>
      <c r="Z672" s="607"/>
      <c r="AA672" s="607"/>
      <c r="AB672" s="607"/>
      <c r="AC672" s="607"/>
      <c r="AD672" s="607"/>
    </row>
    <row r="673">
      <c r="A673" s="607"/>
      <c r="B673" s="607"/>
      <c r="C673" s="607"/>
      <c r="D673" s="607"/>
      <c r="E673" s="607"/>
      <c r="F673" s="607"/>
      <c r="G673" s="607"/>
      <c r="H673" s="607"/>
      <c r="I673" s="607"/>
      <c r="J673" s="607"/>
      <c r="K673" s="607"/>
      <c r="L673" s="607"/>
      <c r="M673" s="607"/>
      <c r="N673" s="607"/>
      <c r="O673" s="607"/>
      <c r="P673" s="607"/>
      <c r="Q673" s="607"/>
      <c r="R673" s="607"/>
      <c r="S673" s="607"/>
      <c r="T673" s="607"/>
      <c r="U673" s="607"/>
      <c r="V673" s="607"/>
      <c r="W673" s="607"/>
      <c r="X673" s="607"/>
      <c r="Y673" s="607"/>
      <c r="Z673" s="607"/>
      <c r="AA673" s="607"/>
      <c r="AB673" s="607"/>
      <c r="AC673" s="607"/>
      <c r="AD673" s="607"/>
    </row>
    <row r="674">
      <c r="A674" s="607"/>
      <c r="B674" s="607"/>
      <c r="C674" s="607"/>
      <c r="D674" s="607"/>
      <c r="E674" s="607"/>
      <c r="F674" s="607"/>
      <c r="G674" s="607"/>
      <c r="H674" s="607"/>
      <c r="I674" s="607"/>
      <c r="J674" s="607"/>
      <c r="K674" s="607"/>
      <c r="L674" s="607"/>
      <c r="M674" s="607"/>
      <c r="N674" s="607"/>
      <c r="O674" s="607"/>
      <c r="P674" s="607"/>
      <c r="Q674" s="607"/>
      <c r="R674" s="607"/>
      <c r="S674" s="607"/>
      <c r="T674" s="607"/>
      <c r="U674" s="607"/>
      <c r="V674" s="607"/>
      <c r="W674" s="607"/>
      <c r="X674" s="607"/>
      <c r="Y674" s="607"/>
      <c r="Z674" s="607"/>
      <c r="AA674" s="607"/>
      <c r="AB674" s="607"/>
      <c r="AC674" s="607"/>
      <c r="AD674" s="607"/>
    </row>
    <row r="675">
      <c r="A675" s="607"/>
      <c r="B675" s="607"/>
      <c r="C675" s="607"/>
      <c r="D675" s="607"/>
      <c r="E675" s="607"/>
      <c r="F675" s="607"/>
      <c r="G675" s="607"/>
      <c r="H675" s="607"/>
      <c r="I675" s="607"/>
      <c r="J675" s="607"/>
      <c r="K675" s="607"/>
      <c r="L675" s="607"/>
      <c r="M675" s="607"/>
      <c r="N675" s="607"/>
      <c r="O675" s="607"/>
      <c r="P675" s="607"/>
      <c r="Q675" s="607"/>
      <c r="R675" s="607"/>
      <c r="S675" s="607"/>
      <c r="T675" s="607"/>
      <c r="U675" s="607"/>
      <c r="V675" s="607"/>
      <c r="W675" s="607"/>
      <c r="X675" s="607"/>
      <c r="Y675" s="607"/>
      <c r="Z675" s="607"/>
      <c r="AA675" s="607"/>
      <c r="AB675" s="607"/>
      <c r="AC675" s="607"/>
      <c r="AD675" s="607"/>
    </row>
    <row r="676">
      <c r="A676" s="607"/>
      <c r="B676" s="607"/>
      <c r="C676" s="607"/>
      <c r="D676" s="607"/>
      <c r="E676" s="607"/>
      <c r="F676" s="607"/>
      <c r="G676" s="607"/>
      <c r="H676" s="607"/>
      <c r="I676" s="607"/>
      <c r="J676" s="607"/>
      <c r="K676" s="607"/>
      <c r="L676" s="607"/>
      <c r="M676" s="607"/>
      <c r="N676" s="607"/>
      <c r="O676" s="607"/>
      <c r="P676" s="607"/>
      <c r="Q676" s="607"/>
      <c r="R676" s="607"/>
      <c r="S676" s="607"/>
      <c r="T676" s="607"/>
      <c r="U676" s="607"/>
      <c r="V676" s="607"/>
      <c r="W676" s="607"/>
      <c r="X676" s="607"/>
      <c r="Y676" s="607"/>
      <c r="Z676" s="607"/>
      <c r="AA676" s="607"/>
      <c r="AB676" s="607"/>
      <c r="AC676" s="607"/>
      <c r="AD676" s="607"/>
    </row>
    <row r="677">
      <c r="A677" s="607"/>
      <c r="B677" s="607"/>
      <c r="C677" s="607"/>
      <c r="D677" s="607"/>
      <c r="E677" s="607"/>
      <c r="F677" s="607"/>
      <c r="G677" s="607"/>
      <c r="H677" s="607"/>
      <c r="I677" s="607"/>
      <c r="J677" s="607"/>
      <c r="K677" s="607"/>
      <c r="L677" s="607"/>
      <c r="M677" s="607"/>
      <c r="N677" s="607"/>
      <c r="O677" s="607"/>
      <c r="P677" s="607"/>
      <c r="Q677" s="607"/>
      <c r="R677" s="607"/>
      <c r="S677" s="607"/>
      <c r="T677" s="607"/>
      <c r="U677" s="607"/>
      <c r="V677" s="607"/>
      <c r="W677" s="607"/>
      <c r="X677" s="607"/>
      <c r="Y677" s="607"/>
      <c r="Z677" s="607"/>
      <c r="AA677" s="607"/>
      <c r="AB677" s="607"/>
      <c r="AC677" s="607"/>
      <c r="AD677" s="607"/>
    </row>
    <row r="678">
      <c r="A678" s="607"/>
      <c r="B678" s="607"/>
      <c r="C678" s="607"/>
      <c r="D678" s="607"/>
      <c r="E678" s="607"/>
      <c r="F678" s="607"/>
      <c r="G678" s="607"/>
      <c r="H678" s="607"/>
      <c r="I678" s="607"/>
      <c r="J678" s="607"/>
      <c r="K678" s="607"/>
      <c r="L678" s="607"/>
      <c r="M678" s="607"/>
      <c r="N678" s="607"/>
      <c r="O678" s="607"/>
      <c r="P678" s="607"/>
      <c r="Q678" s="607"/>
      <c r="R678" s="607"/>
      <c r="S678" s="607"/>
      <c r="T678" s="607"/>
      <c r="U678" s="607"/>
      <c r="V678" s="607"/>
      <c r="W678" s="607"/>
      <c r="X678" s="607"/>
      <c r="Y678" s="607"/>
      <c r="Z678" s="607"/>
      <c r="AA678" s="607"/>
      <c r="AB678" s="607"/>
      <c r="AC678" s="607"/>
      <c r="AD678" s="607"/>
    </row>
    <row r="679">
      <c r="A679" s="607"/>
      <c r="B679" s="607"/>
      <c r="C679" s="607"/>
      <c r="D679" s="607"/>
      <c r="E679" s="607"/>
      <c r="F679" s="607"/>
      <c r="G679" s="607"/>
      <c r="H679" s="607"/>
      <c r="I679" s="607"/>
      <c r="J679" s="607"/>
      <c r="K679" s="607"/>
      <c r="L679" s="607"/>
      <c r="M679" s="607"/>
      <c r="N679" s="607"/>
      <c r="O679" s="607"/>
      <c r="P679" s="607"/>
      <c r="Q679" s="607"/>
      <c r="R679" s="607"/>
      <c r="S679" s="607"/>
      <c r="T679" s="607"/>
      <c r="U679" s="607"/>
      <c r="V679" s="607"/>
      <c r="W679" s="607"/>
      <c r="X679" s="607"/>
      <c r="Y679" s="607"/>
      <c r="Z679" s="607"/>
      <c r="AA679" s="607"/>
      <c r="AB679" s="607"/>
      <c r="AC679" s="607"/>
      <c r="AD679" s="607"/>
    </row>
    <row r="680">
      <c r="A680" s="607"/>
      <c r="B680" s="607"/>
      <c r="C680" s="607"/>
      <c r="D680" s="607"/>
      <c r="E680" s="607"/>
      <c r="F680" s="607"/>
      <c r="G680" s="607"/>
      <c r="H680" s="607"/>
      <c r="I680" s="607"/>
      <c r="J680" s="607"/>
      <c r="K680" s="607"/>
      <c r="L680" s="607"/>
      <c r="M680" s="607"/>
      <c r="N680" s="607"/>
      <c r="O680" s="607"/>
      <c r="P680" s="607"/>
      <c r="Q680" s="607"/>
      <c r="R680" s="607"/>
      <c r="S680" s="607"/>
      <c r="T680" s="607"/>
      <c r="U680" s="607"/>
      <c r="V680" s="607"/>
      <c r="W680" s="607"/>
      <c r="X680" s="607"/>
      <c r="Y680" s="607"/>
      <c r="Z680" s="607"/>
      <c r="AA680" s="607"/>
      <c r="AB680" s="607"/>
      <c r="AC680" s="607"/>
      <c r="AD680" s="607"/>
    </row>
    <row r="681">
      <c r="A681" s="607"/>
      <c r="B681" s="607"/>
      <c r="C681" s="607"/>
      <c r="D681" s="607"/>
      <c r="E681" s="607"/>
      <c r="F681" s="607"/>
      <c r="G681" s="607"/>
      <c r="H681" s="607"/>
      <c r="I681" s="607"/>
      <c r="J681" s="607"/>
      <c r="K681" s="607"/>
      <c r="L681" s="607"/>
      <c r="M681" s="607"/>
      <c r="N681" s="607"/>
      <c r="O681" s="607"/>
      <c r="P681" s="607"/>
      <c r="Q681" s="607"/>
      <c r="R681" s="607"/>
      <c r="S681" s="607"/>
      <c r="T681" s="607"/>
      <c r="U681" s="607"/>
      <c r="V681" s="607"/>
      <c r="W681" s="607"/>
      <c r="X681" s="607"/>
      <c r="Y681" s="607"/>
      <c r="Z681" s="607"/>
      <c r="AA681" s="607"/>
      <c r="AB681" s="607"/>
      <c r="AC681" s="607"/>
      <c r="AD681" s="607"/>
    </row>
    <row r="682">
      <c r="A682" s="607"/>
      <c r="B682" s="607"/>
      <c r="C682" s="607"/>
      <c r="D682" s="607"/>
      <c r="E682" s="607"/>
      <c r="F682" s="607"/>
      <c r="G682" s="607"/>
      <c r="H682" s="607"/>
      <c r="I682" s="607"/>
      <c r="J682" s="607"/>
      <c r="K682" s="607"/>
      <c r="L682" s="607"/>
      <c r="M682" s="607"/>
      <c r="N682" s="607"/>
      <c r="O682" s="607"/>
      <c r="P682" s="607"/>
      <c r="Q682" s="607"/>
      <c r="R682" s="607"/>
      <c r="S682" s="607"/>
      <c r="T682" s="607"/>
      <c r="U682" s="607"/>
      <c r="V682" s="607"/>
      <c r="W682" s="607"/>
      <c r="X682" s="607"/>
      <c r="Y682" s="607"/>
      <c r="Z682" s="607"/>
      <c r="AA682" s="607"/>
      <c r="AB682" s="607"/>
      <c r="AC682" s="607"/>
      <c r="AD682" s="607"/>
    </row>
    <row r="683">
      <c r="A683" s="607"/>
      <c r="B683" s="607"/>
      <c r="C683" s="607"/>
      <c r="D683" s="607"/>
      <c r="E683" s="607"/>
      <c r="F683" s="607"/>
      <c r="G683" s="607"/>
      <c r="H683" s="607"/>
      <c r="I683" s="607"/>
      <c r="J683" s="607"/>
      <c r="K683" s="607"/>
      <c r="L683" s="607"/>
      <c r="M683" s="607"/>
      <c r="N683" s="607"/>
      <c r="O683" s="607"/>
      <c r="P683" s="607"/>
      <c r="Q683" s="607"/>
      <c r="R683" s="607"/>
      <c r="S683" s="607"/>
      <c r="T683" s="607"/>
      <c r="U683" s="607"/>
      <c r="V683" s="607"/>
      <c r="W683" s="607"/>
      <c r="X683" s="607"/>
      <c r="Y683" s="607"/>
      <c r="Z683" s="607"/>
      <c r="AA683" s="607"/>
      <c r="AB683" s="607"/>
      <c r="AC683" s="607"/>
      <c r="AD683" s="607"/>
    </row>
    <row r="684">
      <c r="A684" s="607"/>
      <c r="B684" s="607"/>
      <c r="C684" s="607"/>
      <c r="D684" s="607"/>
      <c r="E684" s="607"/>
      <c r="F684" s="607"/>
      <c r="G684" s="607"/>
      <c r="H684" s="607"/>
      <c r="I684" s="607"/>
      <c r="J684" s="607"/>
      <c r="K684" s="607"/>
      <c r="L684" s="607"/>
      <c r="M684" s="607"/>
      <c r="N684" s="607"/>
      <c r="O684" s="607"/>
      <c r="P684" s="607"/>
      <c r="Q684" s="607"/>
      <c r="R684" s="607"/>
      <c r="S684" s="607"/>
      <c r="T684" s="607"/>
      <c r="U684" s="607"/>
      <c r="V684" s="607"/>
      <c r="W684" s="607"/>
      <c r="X684" s="607"/>
      <c r="Y684" s="607"/>
      <c r="Z684" s="607"/>
      <c r="AA684" s="607"/>
      <c r="AB684" s="607"/>
      <c r="AC684" s="607"/>
      <c r="AD684" s="607"/>
    </row>
    <row r="685">
      <c r="A685" s="607"/>
      <c r="B685" s="607"/>
      <c r="C685" s="607"/>
      <c r="D685" s="607"/>
      <c r="E685" s="607"/>
      <c r="F685" s="607"/>
      <c r="G685" s="607"/>
      <c r="H685" s="607"/>
      <c r="I685" s="607"/>
      <c r="J685" s="607"/>
      <c r="K685" s="607"/>
      <c r="L685" s="607"/>
      <c r="M685" s="607"/>
      <c r="N685" s="607"/>
      <c r="O685" s="607"/>
      <c r="P685" s="607"/>
      <c r="Q685" s="607"/>
      <c r="R685" s="607"/>
      <c r="S685" s="607"/>
      <c r="T685" s="607"/>
      <c r="U685" s="607"/>
      <c r="V685" s="607"/>
      <c r="W685" s="607"/>
      <c r="X685" s="607"/>
      <c r="Y685" s="607"/>
      <c r="Z685" s="607"/>
      <c r="AA685" s="607"/>
      <c r="AB685" s="607"/>
      <c r="AC685" s="607"/>
      <c r="AD685" s="607"/>
    </row>
    <row r="686">
      <c r="A686" s="607"/>
      <c r="B686" s="607"/>
      <c r="C686" s="607"/>
      <c r="D686" s="607"/>
      <c r="E686" s="607"/>
      <c r="F686" s="607"/>
      <c r="G686" s="607"/>
      <c r="H686" s="607"/>
      <c r="I686" s="607"/>
      <c r="J686" s="607"/>
      <c r="K686" s="607"/>
      <c r="L686" s="607"/>
      <c r="M686" s="607"/>
      <c r="N686" s="607"/>
      <c r="O686" s="607"/>
      <c r="P686" s="607"/>
      <c r="Q686" s="607"/>
      <c r="R686" s="607"/>
      <c r="S686" s="607"/>
      <c r="T686" s="607"/>
      <c r="U686" s="607"/>
      <c r="V686" s="607"/>
      <c r="W686" s="607"/>
      <c r="X686" s="607"/>
      <c r="Y686" s="607"/>
      <c r="Z686" s="607"/>
      <c r="AA686" s="607"/>
      <c r="AB686" s="607"/>
      <c r="AC686" s="607"/>
      <c r="AD686" s="607"/>
    </row>
    <row r="687">
      <c r="A687" s="607"/>
      <c r="B687" s="607"/>
      <c r="C687" s="607"/>
      <c r="D687" s="607"/>
      <c r="E687" s="607"/>
      <c r="F687" s="607"/>
      <c r="G687" s="607"/>
      <c r="H687" s="607"/>
      <c r="I687" s="607"/>
      <c r="J687" s="607"/>
      <c r="K687" s="607"/>
      <c r="L687" s="607"/>
      <c r="M687" s="607"/>
      <c r="N687" s="607"/>
      <c r="O687" s="607"/>
      <c r="P687" s="607"/>
      <c r="Q687" s="607"/>
      <c r="R687" s="607"/>
      <c r="S687" s="607"/>
      <c r="T687" s="607"/>
      <c r="U687" s="607"/>
      <c r="V687" s="607"/>
      <c r="W687" s="607"/>
      <c r="X687" s="607"/>
      <c r="Y687" s="607"/>
      <c r="Z687" s="607"/>
      <c r="AA687" s="607"/>
      <c r="AB687" s="607"/>
      <c r="AC687" s="607"/>
      <c r="AD687" s="607"/>
    </row>
    <row r="688">
      <c r="A688" s="607"/>
      <c r="B688" s="607"/>
      <c r="C688" s="607"/>
      <c r="D688" s="607"/>
      <c r="E688" s="607"/>
      <c r="F688" s="607"/>
      <c r="G688" s="607"/>
      <c r="H688" s="607"/>
      <c r="I688" s="607"/>
      <c r="J688" s="607"/>
      <c r="K688" s="607"/>
      <c r="L688" s="607"/>
      <c r="M688" s="607"/>
      <c r="N688" s="607"/>
      <c r="O688" s="607"/>
      <c r="P688" s="607"/>
      <c r="Q688" s="607"/>
      <c r="R688" s="607"/>
      <c r="S688" s="607"/>
      <c r="T688" s="607"/>
      <c r="U688" s="607"/>
      <c r="V688" s="607"/>
      <c r="W688" s="607"/>
      <c r="X688" s="607"/>
      <c r="Y688" s="607"/>
      <c r="Z688" s="607"/>
      <c r="AA688" s="607"/>
      <c r="AB688" s="607"/>
      <c r="AC688" s="607"/>
      <c r="AD688" s="607"/>
    </row>
    <row r="689">
      <c r="A689" s="607"/>
      <c r="B689" s="607"/>
      <c r="C689" s="607"/>
      <c r="D689" s="607"/>
      <c r="E689" s="607"/>
      <c r="F689" s="607"/>
      <c r="G689" s="607"/>
      <c r="H689" s="607"/>
      <c r="I689" s="607"/>
      <c r="J689" s="607"/>
      <c r="K689" s="607"/>
      <c r="L689" s="607"/>
      <c r="M689" s="607"/>
      <c r="N689" s="607"/>
      <c r="O689" s="607"/>
      <c r="P689" s="607"/>
      <c r="Q689" s="607"/>
      <c r="R689" s="607"/>
      <c r="S689" s="607"/>
      <c r="T689" s="607"/>
      <c r="U689" s="607"/>
      <c r="V689" s="607"/>
      <c r="W689" s="607"/>
      <c r="X689" s="607"/>
      <c r="Y689" s="607"/>
      <c r="Z689" s="607"/>
      <c r="AA689" s="607"/>
      <c r="AB689" s="607"/>
      <c r="AC689" s="607"/>
      <c r="AD689" s="607"/>
    </row>
    <row r="690">
      <c r="A690" s="607"/>
      <c r="B690" s="607"/>
      <c r="C690" s="607"/>
      <c r="D690" s="607"/>
      <c r="E690" s="607"/>
      <c r="F690" s="607"/>
      <c r="G690" s="607"/>
      <c r="H690" s="607"/>
      <c r="I690" s="607"/>
      <c r="J690" s="607"/>
      <c r="K690" s="607"/>
      <c r="L690" s="607"/>
      <c r="M690" s="607"/>
      <c r="N690" s="607"/>
      <c r="O690" s="607"/>
      <c r="P690" s="607"/>
      <c r="Q690" s="607"/>
      <c r="R690" s="607"/>
      <c r="S690" s="607"/>
      <c r="T690" s="607"/>
      <c r="U690" s="607"/>
      <c r="V690" s="607"/>
      <c r="W690" s="607"/>
      <c r="X690" s="607"/>
      <c r="Y690" s="607"/>
      <c r="Z690" s="607"/>
      <c r="AA690" s="607"/>
      <c r="AB690" s="607"/>
      <c r="AC690" s="607"/>
      <c r="AD690" s="607"/>
    </row>
    <row r="691">
      <c r="A691" s="607"/>
      <c r="B691" s="607"/>
      <c r="C691" s="607"/>
      <c r="D691" s="607"/>
      <c r="E691" s="607"/>
      <c r="F691" s="607"/>
      <c r="G691" s="607"/>
      <c r="H691" s="607"/>
      <c r="I691" s="607"/>
      <c r="J691" s="607"/>
      <c r="K691" s="607"/>
      <c r="L691" s="607"/>
      <c r="M691" s="607"/>
      <c r="N691" s="607"/>
      <c r="O691" s="607"/>
      <c r="P691" s="607"/>
      <c r="Q691" s="607"/>
      <c r="R691" s="607"/>
      <c r="S691" s="607"/>
      <c r="T691" s="607"/>
      <c r="U691" s="607"/>
      <c r="V691" s="607"/>
      <c r="W691" s="607"/>
      <c r="X691" s="607"/>
      <c r="Y691" s="607"/>
      <c r="Z691" s="607"/>
      <c r="AA691" s="607"/>
      <c r="AB691" s="607"/>
      <c r="AC691" s="607"/>
      <c r="AD691" s="607"/>
    </row>
    <row r="692">
      <c r="A692" s="607"/>
      <c r="B692" s="607"/>
      <c r="C692" s="607"/>
      <c r="D692" s="607"/>
      <c r="E692" s="607"/>
      <c r="F692" s="607"/>
      <c r="G692" s="607"/>
      <c r="H692" s="607"/>
      <c r="I692" s="607"/>
      <c r="J692" s="607"/>
      <c r="K692" s="607"/>
      <c r="L692" s="607"/>
      <c r="M692" s="607"/>
      <c r="N692" s="607"/>
      <c r="O692" s="607"/>
      <c r="P692" s="607"/>
      <c r="Q692" s="607"/>
      <c r="R692" s="607"/>
      <c r="S692" s="607"/>
      <c r="T692" s="607"/>
      <c r="U692" s="607"/>
      <c r="V692" s="607"/>
      <c r="W692" s="607"/>
      <c r="X692" s="607"/>
      <c r="Y692" s="607"/>
      <c r="Z692" s="607"/>
      <c r="AA692" s="607"/>
      <c r="AB692" s="607"/>
      <c r="AC692" s="607"/>
      <c r="AD692" s="607"/>
    </row>
    <row r="693">
      <c r="A693" s="607"/>
      <c r="B693" s="607"/>
      <c r="C693" s="607"/>
      <c r="D693" s="607"/>
      <c r="E693" s="607"/>
      <c r="F693" s="607"/>
      <c r="G693" s="607"/>
      <c r="H693" s="607"/>
      <c r="I693" s="607"/>
      <c r="J693" s="607"/>
      <c r="K693" s="607"/>
      <c r="L693" s="607"/>
      <c r="M693" s="607"/>
      <c r="N693" s="607"/>
      <c r="O693" s="607"/>
      <c r="P693" s="607"/>
      <c r="Q693" s="607"/>
      <c r="R693" s="607"/>
      <c r="S693" s="607"/>
      <c r="T693" s="607"/>
      <c r="U693" s="607"/>
      <c r="V693" s="607"/>
      <c r="W693" s="607"/>
      <c r="X693" s="607"/>
      <c r="Y693" s="607"/>
      <c r="Z693" s="607"/>
      <c r="AA693" s="607"/>
      <c r="AB693" s="607"/>
      <c r="AC693" s="607"/>
      <c r="AD693" s="607"/>
    </row>
    <row r="694">
      <c r="A694" s="607"/>
      <c r="B694" s="607"/>
      <c r="C694" s="607"/>
      <c r="D694" s="607"/>
      <c r="E694" s="607"/>
      <c r="F694" s="607"/>
      <c r="G694" s="607"/>
      <c r="H694" s="607"/>
      <c r="I694" s="607"/>
      <c r="J694" s="607"/>
      <c r="K694" s="607"/>
      <c r="L694" s="607"/>
      <c r="M694" s="607"/>
      <c r="N694" s="607"/>
      <c r="O694" s="607"/>
      <c r="P694" s="607"/>
      <c r="Q694" s="607"/>
      <c r="R694" s="607"/>
      <c r="S694" s="607"/>
      <c r="T694" s="607"/>
      <c r="U694" s="607"/>
      <c r="V694" s="607"/>
      <c r="W694" s="607"/>
      <c r="X694" s="607"/>
      <c r="Y694" s="607"/>
      <c r="Z694" s="607"/>
      <c r="AA694" s="607"/>
      <c r="AB694" s="607"/>
      <c r="AC694" s="607"/>
      <c r="AD694" s="607"/>
    </row>
    <row r="695">
      <c r="A695" s="607"/>
      <c r="B695" s="607"/>
      <c r="C695" s="607"/>
      <c r="D695" s="607"/>
      <c r="E695" s="607"/>
      <c r="F695" s="607"/>
      <c r="G695" s="607"/>
      <c r="H695" s="607"/>
      <c r="I695" s="607"/>
      <c r="J695" s="607"/>
      <c r="K695" s="607"/>
      <c r="L695" s="607"/>
      <c r="M695" s="607"/>
      <c r="N695" s="607"/>
      <c r="O695" s="607"/>
      <c r="P695" s="607"/>
      <c r="Q695" s="607"/>
      <c r="R695" s="607"/>
      <c r="S695" s="607"/>
      <c r="T695" s="607"/>
      <c r="U695" s="607"/>
      <c r="V695" s="607"/>
      <c r="W695" s="607"/>
      <c r="X695" s="607"/>
      <c r="Y695" s="607"/>
      <c r="Z695" s="607"/>
      <c r="AA695" s="607"/>
      <c r="AB695" s="607"/>
      <c r="AC695" s="607"/>
      <c r="AD695" s="607"/>
    </row>
    <row r="696">
      <c r="A696" s="607"/>
      <c r="B696" s="607"/>
      <c r="C696" s="607"/>
      <c r="D696" s="607"/>
      <c r="E696" s="607"/>
      <c r="F696" s="607"/>
      <c r="G696" s="607"/>
      <c r="H696" s="607"/>
      <c r="I696" s="607"/>
      <c r="J696" s="607"/>
      <c r="K696" s="607"/>
      <c r="L696" s="607"/>
      <c r="M696" s="607"/>
      <c r="N696" s="607"/>
      <c r="O696" s="607"/>
      <c r="P696" s="607"/>
      <c r="Q696" s="607"/>
      <c r="R696" s="607"/>
      <c r="S696" s="607"/>
      <c r="T696" s="607"/>
      <c r="U696" s="607"/>
      <c r="V696" s="607"/>
      <c r="W696" s="607"/>
      <c r="X696" s="607"/>
      <c r="Y696" s="607"/>
      <c r="Z696" s="607"/>
      <c r="AA696" s="607"/>
      <c r="AB696" s="607"/>
      <c r="AC696" s="607"/>
      <c r="AD696" s="607"/>
    </row>
    <row r="697">
      <c r="A697" s="607"/>
      <c r="B697" s="607"/>
      <c r="C697" s="607"/>
      <c r="D697" s="607"/>
      <c r="E697" s="607"/>
      <c r="F697" s="607"/>
      <c r="G697" s="607"/>
      <c r="H697" s="607"/>
      <c r="I697" s="607"/>
      <c r="J697" s="607"/>
      <c r="K697" s="607"/>
      <c r="L697" s="607"/>
      <c r="M697" s="607"/>
      <c r="N697" s="607"/>
      <c r="O697" s="607"/>
      <c r="P697" s="607"/>
      <c r="Q697" s="607"/>
      <c r="R697" s="607"/>
      <c r="S697" s="607"/>
      <c r="T697" s="607"/>
      <c r="U697" s="607"/>
      <c r="V697" s="607"/>
      <c r="W697" s="607"/>
      <c r="X697" s="607"/>
      <c r="Y697" s="607"/>
      <c r="Z697" s="607"/>
      <c r="AA697" s="607"/>
      <c r="AB697" s="607"/>
      <c r="AC697" s="607"/>
      <c r="AD697" s="607"/>
    </row>
    <row r="698">
      <c r="A698" s="607"/>
      <c r="B698" s="607"/>
      <c r="C698" s="607"/>
      <c r="D698" s="607"/>
      <c r="E698" s="607"/>
      <c r="F698" s="607"/>
      <c r="G698" s="607"/>
      <c r="H698" s="607"/>
      <c r="I698" s="607"/>
      <c r="J698" s="607"/>
      <c r="K698" s="607"/>
      <c r="L698" s="607"/>
      <c r="M698" s="607"/>
      <c r="N698" s="607"/>
      <c r="O698" s="607"/>
      <c r="P698" s="607"/>
      <c r="Q698" s="607"/>
      <c r="R698" s="607"/>
      <c r="S698" s="607"/>
      <c r="T698" s="607"/>
      <c r="U698" s="607"/>
      <c r="V698" s="607"/>
      <c r="W698" s="607"/>
      <c r="X698" s="607"/>
      <c r="Y698" s="607"/>
      <c r="Z698" s="607"/>
      <c r="AA698" s="607"/>
      <c r="AB698" s="607"/>
      <c r="AC698" s="607"/>
      <c r="AD698" s="607"/>
    </row>
    <row r="699">
      <c r="A699" s="607"/>
      <c r="B699" s="607"/>
      <c r="C699" s="607"/>
      <c r="D699" s="607"/>
      <c r="E699" s="607"/>
      <c r="F699" s="607"/>
      <c r="G699" s="607"/>
      <c r="H699" s="607"/>
      <c r="I699" s="607"/>
      <c r="J699" s="607"/>
      <c r="K699" s="607"/>
      <c r="L699" s="607"/>
      <c r="M699" s="607"/>
      <c r="N699" s="607"/>
      <c r="O699" s="607"/>
      <c r="P699" s="607"/>
      <c r="Q699" s="607"/>
      <c r="R699" s="607"/>
      <c r="S699" s="607"/>
      <c r="T699" s="607"/>
      <c r="U699" s="607"/>
      <c r="V699" s="607"/>
      <c r="W699" s="607"/>
      <c r="X699" s="607"/>
      <c r="Y699" s="607"/>
      <c r="Z699" s="607"/>
      <c r="AA699" s="607"/>
      <c r="AB699" s="607"/>
      <c r="AC699" s="607"/>
      <c r="AD699" s="607"/>
    </row>
    <row r="700">
      <c r="A700" s="607"/>
      <c r="B700" s="607"/>
      <c r="C700" s="607"/>
      <c r="D700" s="607"/>
      <c r="E700" s="607"/>
      <c r="F700" s="607"/>
      <c r="G700" s="607"/>
      <c r="H700" s="607"/>
      <c r="I700" s="607"/>
      <c r="J700" s="607"/>
      <c r="K700" s="607"/>
      <c r="L700" s="607"/>
      <c r="M700" s="607"/>
      <c r="N700" s="607"/>
      <c r="O700" s="607"/>
      <c r="P700" s="607"/>
      <c r="Q700" s="607"/>
      <c r="R700" s="607"/>
      <c r="S700" s="607"/>
      <c r="T700" s="607"/>
      <c r="U700" s="607"/>
      <c r="V700" s="607"/>
      <c r="W700" s="607"/>
      <c r="X700" s="607"/>
      <c r="Y700" s="607"/>
      <c r="Z700" s="607"/>
      <c r="AA700" s="607"/>
      <c r="AB700" s="607"/>
      <c r="AC700" s="607"/>
      <c r="AD700" s="607"/>
    </row>
    <row r="701">
      <c r="A701" s="607"/>
      <c r="B701" s="607"/>
      <c r="C701" s="607"/>
      <c r="D701" s="607"/>
      <c r="E701" s="607"/>
      <c r="F701" s="607"/>
      <c r="G701" s="607"/>
      <c r="H701" s="607"/>
      <c r="I701" s="607"/>
      <c r="J701" s="607"/>
      <c r="K701" s="607"/>
      <c r="L701" s="607"/>
      <c r="M701" s="607"/>
      <c r="N701" s="607"/>
      <c r="O701" s="607"/>
      <c r="P701" s="607"/>
      <c r="Q701" s="607"/>
      <c r="R701" s="607"/>
      <c r="S701" s="607"/>
      <c r="T701" s="607"/>
      <c r="U701" s="607"/>
      <c r="V701" s="607"/>
      <c r="W701" s="607"/>
      <c r="X701" s="607"/>
      <c r="Y701" s="607"/>
      <c r="Z701" s="607"/>
      <c r="AA701" s="607"/>
      <c r="AB701" s="607"/>
      <c r="AC701" s="607"/>
      <c r="AD701" s="607"/>
    </row>
    <row r="702">
      <c r="A702" s="607"/>
      <c r="B702" s="607"/>
      <c r="C702" s="607"/>
      <c r="D702" s="607"/>
      <c r="E702" s="607"/>
      <c r="F702" s="607"/>
      <c r="G702" s="607"/>
      <c r="H702" s="607"/>
      <c r="I702" s="607"/>
      <c r="J702" s="607"/>
      <c r="K702" s="607"/>
      <c r="L702" s="607"/>
      <c r="M702" s="607"/>
      <c r="N702" s="607"/>
      <c r="O702" s="607"/>
      <c r="P702" s="607"/>
      <c r="Q702" s="607"/>
      <c r="R702" s="607"/>
      <c r="S702" s="607"/>
      <c r="T702" s="607"/>
      <c r="U702" s="607"/>
      <c r="V702" s="607"/>
      <c r="W702" s="607"/>
      <c r="X702" s="607"/>
      <c r="Y702" s="607"/>
      <c r="Z702" s="607"/>
      <c r="AA702" s="607"/>
      <c r="AB702" s="607"/>
      <c r="AC702" s="607"/>
      <c r="AD702" s="607"/>
    </row>
    <row r="703">
      <c r="A703" s="607"/>
      <c r="B703" s="607"/>
      <c r="C703" s="607"/>
      <c r="D703" s="607"/>
      <c r="E703" s="607"/>
      <c r="F703" s="607"/>
      <c r="G703" s="607"/>
      <c r="H703" s="607"/>
      <c r="I703" s="607"/>
      <c r="J703" s="607"/>
      <c r="K703" s="607"/>
      <c r="L703" s="607"/>
      <c r="M703" s="607"/>
      <c r="N703" s="607"/>
      <c r="O703" s="607"/>
      <c r="P703" s="607"/>
      <c r="Q703" s="607"/>
      <c r="R703" s="607"/>
      <c r="S703" s="607"/>
      <c r="T703" s="607"/>
      <c r="U703" s="607"/>
      <c r="V703" s="607"/>
      <c r="W703" s="607"/>
      <c r="X703" s="607"/>
      <c r="Y703" s="607"/>
      <c r="Z703" s="607"/>
      <c r="AA703" s="607"/>
      <c r="AB703" s="607"/>
      <c r="AC703" s="607"/>
      <c r="AD703" s="607"/>
    </row>
    <row r="704">
      <c r="A704" s="607"/>
      <c r="B704" s="607"/>
      <c r="C704" s="607"/>
      <c r="D704" s="607"/>
      <c r="E704" s="607"/>
      <c r="F704" s="607"/>
      <c r="G704" s="607"/>
      <c r="H704" s="607"/>
      <c r="I704" s="607"/>
      <c r="J704" s="607"/>
      <c r="K704" s="607"/>
      <c r="L704" s="607"/>
      <c r="M704" s="607"/>
      <c r="N704" s="607"/>
      <c r="O704" s="607"/>
      <c r="P704" s="607"/>
      <c r="Q704" s="607"/>
      <c r="R704" s="607"/>
      <c r="S704" s="607"/>
      <c r="T704" s="607"/>
      <c r="U704" s="607"/>
      <c r="V704" s="607"/>
      <c r="W704" s="607"/>
      <c r="X704" s="607"/>
      <c r="Y704" s="607"/>
      <c r="Z704" s="607"/>
      <c r="AA704" s="607"/>
      <c r="AB704" s="607"/>
      <c r="AC704" s="607"/>
      <c r="AD704" s="607"/>
    </row>
    <row r="705">
      <c r="A705" s="607"/>
      <c r="B705" s="607"/>
      <c r="C705" s="607"/>
      <c r="D705" s="607"/>
      <c r="E705" s="607"/>
      <c r="F705" s="607"/>
      <c r="G705" s="607"/>
      <c r="H705" s="607"/>
      <c r="I705" s="607"/>
      <c r="J705" s="607"/>
      <c r="K705" s="607"/>
      <c r="L705" s="607"/>
      <c r="M705" s="607"/>
      <c r="N705" s="607"/>
      <c r="O705" s="607"/>
      <c r="P705" s="607"/>
      <c r="Q705" s="607"/>
      <c r="R705" s="607"/>
      <c r="S705" s="607"/>
      <c r="T705" s="607"/>
      <c r="U705" s="607"/>
      <c r="V705" s="607"/>
      <c r="W705" s="607"/>
      <c r="X705" s="607"/>
      <c r="Y705" s="607"/>
      <c r="Z705" s="607"/>
      <c r="AA705" s="607"/>
      <c r="AB705" s="607"/>
      <c r="AC705" s="607"/>
      <c r="AD705" s="607"/>
    </row>
    <row r="706">
      <c r="A706" s="607"/>
      <c r="B706" s="607"/>
      <c r="C706" s="607"/>
      <c r="D706" s="607"/>
      <c r="E706" s="607"/>
      <c r="F706" s="607"/>
      <c r="G706" s="607"/>
      <c r="H706" s="607"/>
      <c r="I706" s="607"/>
      <c r="J706" s="607"/>
      <c r="K706" s="607"/>
      <c r="L706" s="607"/>
      <c r="M706" s="607"/>
      <c r="N706" s="607"/>
      <c r="O706" s="607"/>
      <c r="P706" s="607"/>
      <c r="Q706" s="607"/>
      <c r="R706" s="607"/>
      <c r="S706" s="607"/>
      <c r="T706" s="607"/>
      <c r="U706" s="607"/>
      <c r="V706" s="607"/>
      <c r="W706" s="607"/>
      <c r="X706" s="607"/>
      <c r="Y706" s="607"/>
      <c r="Z706" s="607"/>
      <c r="AA706" s="607"/>
      <c r="AB706" s="607"/>
      <c r="AC706" s="607"/>
      <c r="AD706" s="607"/>
    </row>
    <row r="707">
      <c r="A707" s="607"/>
      <c r="B707" s="607"/>
      <c r="C707" s="607"/>
      <c r="D707" s="607"/>
      <c r="E707" s="607"/>
      <c r="F707" s="607"/>
      <c r="G707" s="607"/>
      <c r="H707" s="607"/>
      <c r="I707" s="607"/>
      <c r="J707" s="607"/>
      <c r="K707" s="607"/>
      <c r="L707" s="607"/>
      <c r="M707" s="607"/>
      <c r="N707" s="607"/>
      <c r="O707" s="607"/>
      <c r="P707" s="607"/>
      <c r="Q707" s="607"/>
      <c r="R707" s="607"/>
      <c r="S707" s="607"/>
      <c r="T707" s="607"/>
      <c r="U707" s="607"/>
      <c r="V707" s="607"/>
      <c r="W707" s="607"/>
      <c r="X707" s="607"/>
      <c r="Y707" s="607"/>
      <c r="Z707" s="607"/>
      <c r="AA707" s="607"/>
      <c r="AB707" s="607"/>
      <c r="AC707" s="607"/>
      <c r="AD707" s="607"/>
    </row>
    <row r="708">
      <c r="A708" s="607"/>
      <c r="B708" s="607"/>
      <c r="C708" s="607"/>
      <c r="D708" s="607"/>
      <c r="E708" s="607"/>
      <c r="F708" s="607"/>
      <c r="G708" s="607"/>
      <c r="H708" s="607"/>
      <c r="I708" s="607"/>
      <c r="J708" s="607"/>
      <c r="K708" s="607"/>
      <c r="L708" s="607"/>
      <c r="M708" s="607"/>
      <c r="N708" s="607"/>
      <c r="O708" s="607"/>
      <c r="P708" s="607"/>
      <c r="Q708" s="607"/>
      <c r="R708" s="607"/>
      <c r="S708" s="607"/>
      <c r="T708" s="607"/>
      <c r="U708" s="607"/>
      <c r="V708" s="607"/>
      <c r="W708" s="607"/>
      <c r="X708" s="607"/>
      <c r="Y708" s="607"/>
      <c r="Z708" s="607"/>
      <c r="AA708" s="607"/>
      <c r="AB708" s="607"/>
      <c r="AC708" s="607"/>
      <c r="AD708" s="607"/>
    </row>
    <row r="709">
      <c r="A709" s="607"/>
      <c r="B709" s="607"/>
      <c r="C709" s="607"/>
      <c r="D709" s="607"/>
      <c r="E709" s="607"/>
      <c r="F709" s="607"/>
      <c r="G709" s="607"/>
      <c r="H709" s="607"/>
      <c r="I709" s="607"/>
      <c r="J709" s="607"/>
      <c r="K709" s="607"/>
      <c r="L709" s="607"/>
      <c r="M709" s="607"/>
      <c r="N709" s="607"/>
      <c r="O709" s="607"/>
      <c r="P709" s="607"/>
      <c r="Q709" s="607"/>
      <c r="R709" s="607"/>
      <c r="S709" s="607"/>
      <c r="T709" s="607"/>
      <c r="U709" s="607"/>
      <c r="V709" s="607"/>
      <c r="W709" s="607"/>
      <c r="X709" s="607"/>
      <c r="Y709" s="607"/>
      <c r="Z709" s="607"/>
      <c r="AA709" s="607"/>
      <c r="AB709" s="607"/>
      <c r="AC709" s="607"/>
      <c r="AD709" s="607"/>
    </row>
    <row r="710">
      <c r="A710" s="607"/>
      <c r="B710" s="607"/>
      <c r="C710" s="607"/>
      <c r="D710" s="607"/>
      <c r="E710" s="607"/>
      <c r="F710" s="607"/>
      <c r="G710" s="607"/>
      <c r="H710" s="607"/>
      <c r="I710" s="607"/>
      <c r="J710" s="607"/>
      <c r="K710" s="607"/>
      <c r="L710" s="607"/>
      <c r="M710" s="607"/>
      <c r="N710" s="607"/>
      <c r="O710" s="607"/>
      <c r="P710" s="607"/>
      <c r="Q710" s="607"/>
      <c r="R710" s="607"/>
      <c r="S710" s="607"/>
      <c r="T710" s="607"/>
      <c r="U710" s="607"/>
      <c r="V710" s="607"/>
      <c r="W710" s="607"/>
      <c r="X710" s="607"/>
      <c r="Y710" s="607"/>
      <c r="Z710" s="607"/>
      <c r="AA710" s="607"/>
      <c r="AB710" s="607"/>
      <c r="AC710" s="607"/>
      <c r="AD710" s="607"/>
    </row>
    <row r="711">
      <c r="A711" s="607"/>
      <c r="B711" s="607"/>
      <c r="C711" s="607"/>
      <c r="D711" s="607"/>
      <c r="E711" s="607"/>
      <c r="F711" s="607"/>
      <c r="G711" s="607"/>
      <c r="H711" s="607"/>
      <c r="I711" s="607"/>
      <c r="J711" s="607"/>
      <c r="K711" s="607"/>
      <c r="L711" s="607"/>
      <c r="M711" s="607"/>
      <c r="N711" s="607"/>
      <c r="O711" s="607"/>
      <c r="P711" s="607"/>
      <c r="Q711" s="607"/>
      <c r="R711" s="607"/>
      <c r="S711" s="607"/>
      <c r="T711" s="607"/>
      <c r="U711" s="607"/>
      <c r="V711" s="607"/>
      <c r="W711" s="607"/>
      <c r="X711" s="607"/>
      <c r="Y711" s="607"/>
      <c r="Z711" s="607"/>
      <c r="AA711" s="607"/>
      <c r="AB711" s="607"/>
      <c r="AC711" s="607"/>
      <c r="AD711" s="607"/>
    </row>
    <row r="712">
      <c r="A712" s="607"/>
      <c r="B712" s="607"/>
      <c r="C712" s="607"/>
      <c r="D712" s="607"/>
      <c r="E712" s="607"/>
      <c r="F712" s="607"/>
      <c r="G712" s="607"/>
      <c r="H712" s="607"/>
      <c r="I712" s="607"/>
      <c r="J712" s="607"/>
      <c r="K712" s="607"/>
      <c r="L712" s="607"/>
      <c r="M712" s="607"/>
      <c r="N712" s="607"/>
      <c r="O712" s="607"/>
      <c r="P712" s="607"/>
      <c r="Q712" s="607"/>
      <c r="R712" s="607"/>
      <c r="S712" s="607"/>
      <c r="T712" s="607"/>
      <c r="U712" s="607"/>
      <c r="V712" s="607"/>
      <c r="W712" s="607"/>
      <c r="X712" s="607"/>
      <c r="Y712" s="607"/>
      <c r="Z712" s="607"/>
      <c r="AA712" s="607"/>
      <c r="AB712" s="607"/>
      <c r="AC712" s="607"/>
      <c r="AD712" s="607"/>
    </row>
    <row r="713">
      <c r="A713" s="607"/>
      <c r="B713" s="607"/>
      <c r="C713" s="607"/>
      <c r="D713" s="607"/>
      <c r="E713" s="607"/>
      <c r="F713" s="607"/>
      <c r="G713" s="607"/>
      <c r="H713" s="607"/>
      <c r="I713" s="607"/>
      <c r="J713" s="607"/>
      <c r="K713" s="607"/>
      <c r="L713" s="607"/>
      <c r="M713" s="607"/>
      <c r="N713" s="607"/>
      <c r="O713" s="607"/>
      <c r="P713" s="607"/>
      <c r="Q713" s="607"/>
      <c r="R713" s="607"/>
      <c r="S713" s="607"/>
      <c r="T713" s="607"/>
      <c r="U713" s="607"/>
      <c r="V713" s="607"/>
      <c r="W713" s="607"/>
      <c r="X713" s="607"/>
      <c r="Y713" s="607"/>
      <c r="Z713" s="607"/>
      <c r="AA713" s="607"/>
      <c r="AB713" s="607"/>
      <c r="AC713" s="607"/>
      <c r="AD713" s="607"/>
    </row>
    <row r="714">
      <c r="A714" s="607"/>
      <c r="B714" s="607"/>
      <c r="C714" s="607"/>
      <c r="D714" s="607"/>
      <c r="E714" s="607"/>
      <c r="F714" s="607"/>
      <c r="G714" s="607"/>
      <c r="H714" s="607"/>
      <c r="I714" s="607"/>
      <c r="J714" s="607"/>
      <c r="K714" s="607"/>
      <c r="L714" s="607"/>
      <c r="M714" s="607"/>
      <c r="N714" s="607"/>
      <c r="O714" s="607"/>
      <c r="P714" s="607"/>
      <c r="Q714" s="607"/>
      <c r="R714" s="607"/>
      <c r="S714" s="607"/>
      <c r="T714" s="607"/>
      <c r="U714" s="607"/>
      <c r="V714" s="607"/>
      <c r="W714" s="607"/>
      <c r="X714" s="607"/>
      <c r="Y714" s="607"/>
      <c r="Z714" s="607"/>
      <c r="AA714" s="607"/>
      <c r="AB714" s="607"/>
      <c r="AC714" s="607"/>
      <c r="AD714" s="607"/>
    </row>
    <row r="715">
      <c r="A715" s="607"/>
      <c r="B715" s="607"/>
      <c r="C715" s="607"/>
      <c r="D715" s="607"/>
      <c r="E715" s="607"/>
      <c r="F715" s="607"/>
      <c r="G715" s="607"/>
      <c r="H715" s="607"/>
      <c r="I715" s="607"/>
      <c r="J715" s="607"/>
      <c r="K715" s="607"/>
      <c r="L715" s="607"/>
      <c r="M715" s="607"/>
      <c r="N715" s="607"/>
      <c r="O715" s="607"/>
      <c r="P715" s="607"/>
      <c r="Q715" s="607"/>
      <c r="R715" s="607"/>
      <c r="S715" s="607"/>
      <c r="T715" s="607"/>
      <c r="U715" s="607"/>
      <c r="V715" s="607"/>
      <c r="W715" s="607"/>
      <c r="X715" s="607"/>
      <c r="Y715" s="607"/>
      <c r="Z715" s="607"/>
      <c r="AA715" s="607"/>
      <c r="AB715" s="607"/>
      <c r="AC715" s="607"/>
      <c r="AD715" s="607"/>
    </row>
    <row r="716">
      <c r="A716" s="607"/>
      <c r="B716" s="607"/>
      <c r="C716" s="607"/>
      <c r="D716" s="607"/>
      <c r="E716" s="607"/>
      <c r="F716" s="607"/>
      <c r="G716" s="607"/>
      <c r="H716" s="607"/>
      <c r="I716" s="607"/>
      <c r="J716" s="607"/>
      <c r="K716" s="607"/>
      <c r="L716" s="607"/>
      <c r="M716" s="607"/>
      <c r="N716" s="607"/>
      <c r="O716" s="607"/>
      <c r="P716" s="607"/>
      <c r="Q716" s="607"/>
      <c r="R716" s="607"/>
      <c r="S716" s="607"/>
      <c r="T716" s="607"/>
      <c r="U716" s="607"/>
      <c r="V716" s="607"/>
      <c r="W716" s="607"/>
      <c r="X716" s="607"/>
      <c r="Y716" s="607"/>
      <c r="Z716" s="607"/>
      <c r="AA716" s="607"/>
      <c r="AB716" s="607"/>
      <c r="AC716" s="607"/>
      <c r="AD716" s="607"/>
    </row>
    <row r="717">
      <c r="A717" s="607"/>
      <c r="B717" s="607"/>
      <c r="C717" s="607"/>
      <c r="D717" s="607"/>
      <c r="E717" s="607"/>
      <c r="F717" s="607"/>
      <c r="G717" s="607"/>
      <c r="H717" s="607"/>
      <c r="I717" s="607"/>
      <c r="J717" s="607"/>
      <c r="K717" s="607"/>
      <c r="L717" s="607"/>
      <c r="M717" s="607"/>
      <c r="N717" s="607"/>
      <c r="O717" s="607"/>
      <c r="P717" s="607"/>
      <c r="Q717" s="607"/>
      <c r="R717" s="607"/>
      <c r="S717" s="607"/>
      <c r="T717" s="607"/>
      <c r="U717" s="607"/>
      <c r="V717" s="607"/>
      <c r="W717" s="607"/>
      <c r="X717" s="607"/>
      <c r="Y717" s="607"/>
      <c r="Z717" s="607"/>
      <c r="AA717" s="607"/>
      <c r="AB717" s="607"/>
      <c r="AC717" s="607"/>
      <c r="AD717" s="607"/>
    </row>
    <row r="718">
      <c r="A718" s="607"/>
      <c r="B718" s="607"/>
      <c r="C718" s="607"/>
      <c r="D718" s="607"/>
      <c r="E718" s="607"/>
      <c r="F718" s="607"/>
      <c r="G718" s="607"/>
      <c r="H718" s="607"/>
      <c r="I718" s="607"/>
      <c r="J718" s="607"/>
      <c r="K718" s="607"/>
      <c r="L718" s="607"/>
      <c r="M718" s="607"/>
      <c r="N718" s="607"/>
      <c r="O718" s="607"/>
      <c r="P718" s="607"/>
      <c r="Q718" s="607"/>
      <c r="R718" s="607"/>
      <c r="S718" s="607"/>
      <c r="T718" s="607"/>
      <c r="U718" s="607"/>
      <c r="V718" s="607"/>
      <c r="W718" s="607"/>
      <c r="X718" s="607"/>
      <c r="Y718" s="607"/>
      <c r="Z718" s="607"/>
      <c r="AA718" s="607"/>
      <c r="AB718" s="607"/>
      <c r="AC718" s="607"/>
      <c r="AD718" s="607"/>
    </row>
    <row r="719">
      <c r="A719" s="607"/>
      <c r="B719" s="607"/>
      <c r="C719" s="607"/>
      <c r="D719" s="607"/>
      <c r="E719" s="607"/>
      <c r="F719" s="607"/>
      <c r="G719" s="607"/>
      <c r="H719" s="607"/>
      <c r="I719" s="607"/>
      <c r="J719" s="607"/>
      <c r="K719" s="607"/>
      <c r="L719" s="607"/>
      <c r="M719" s="607"/>
      <c r="N719" s="607"/>
      <c r="O719" s="607"/>
      <c r="P719" s="607"/>
      <c r="Q719" s="607"/>
      <c r="R719" s="607"/>
      <c r="S719" s="607"/>
      <c r="T719" s="607"/>
      <c r="U719" s="607"/>
      <c r="V719" s="607"/>
      <c r="W719" s="607"/>
      <c r="X719" s="607"/>
      <c r="Y719" s="607"/>
      <c r="Z719" s="607"/>
      <c r="AA719" s="607"/>
      <c r="AB719" s="607"/>
      <c r="AC719" s="607"/>
      <c r="AD719" s="607"/>
    </row>
    <row r="720">
      <c r="A720" s="607"/>
      <c r="B720" s="607"/>
      <c r="C720" s="607"/>
      <c r="D720" s="607"/>
      <c r="E720" s="607"/>
      <c r="F720" s="607"/>
      <c r="G720" s="607"/>
      <c r="H720" s="607"/>
      <c r="I720" s="607"/>
      <c r="J720" s="607"/>
      <c r="K720" s="607"/>
      <c r="L720" s="607"/>
      <c r="M720" s="607"/>
      <c r="N720" s="607"/>
      <c r="O720" s="607"/>
      <c r="P720" s="607"/>
      <c r="Q720" s="607"/>
      <c r="R720" s="607"/>
      <c r="S720" s="607"/>
      <c r="T720" s="607"/>
      <c r="U720" s="607"/>
      <c r="V720" s="607"/>
      <c r="W720" s="607"/>
      <c r="X720" s="607"/>
      <c r="Y720" s="607"/>
      <c r="Z720" s="607"/>
      <c r="AA720" s="607"/>
      <c r="AB720" s="607"/>
      <c r="AC720" s="607"/>
      <c r="AD720" s="607"/>
    </row>
    <row r="721">
      <c r="A721" s="607"/>
      <c r="B721" s="607"/>
      <c r="C721" s="607"/>
      <c r="D721" s="607"/>
      <c r="E721" s="607"/>
      <c r="F721" s="607"/>
      <c r="G721" s="607"/>
      <c r="H721" s="607"/>
      <c r="I721" s="607"/>
      <c r="J721" s="607"/>
      <c r="K721" s="607"/>
      <c r="L721" s="607"/>
      <c r="M721" s="607"/>
      <c r="N721" s="607"/>
      <c r="O721" s="607"/>
      <c r="P721" s="607"/>
      <c r="Q721" s="607"/>
      <c r="R721" s="607"/>
      <c r="S721" s="607"/>
      <c r="T721" s="607"/>
      <c r="U721" s="607"/>
      <c r="V721" s="607"/>
      <c r="W721" s="607"/>
      <c r="X721" s="607"/>
      <c r="Y721" s="607"/>
      <c r="Z721" s="607"/>
      <c r="AA721" s="607"/>
      <c r="AB721" s="607"/>
      <c r="AC721" s="607"/>
      <c r="AD721" s="607"/>
    </row>
    <row r="722">
      <c r="A722" s="607"/>
      <c r="B722" s="607"/>
      <c r="C722" s="607"/>
      <c r="D722" s="607"/>
      <c r="E722" s="607"/>
      <c r="F722" s="607"/>
      <c r="G722" s="607"/>
      <c r="H722" s="607"/>
      <c r="I722" s="607"/>
      <c r="J722" s="607"/>
      <c r="K722" s="607"/>
      <c r="L722" s="607"/>
      <c r="M722" s="607"/>
      <c r="N722" s="607"/>
      <c r="O722" s="607"/>
      <c r="P722" s="607"/>
      <c r="Q722" s="607"/>
      <c r="R722" s="607"/>
      <c r="S722" s="607"/>
      <c r="T722" s="607"/>
      <c r="U722" s="607"/>
      <c r="V722" s="607"/>
      <c r="W722" s="607"/>
      <c r="X722" s="607"/>
      <c r="Y722" s="607"/>
      <c r="Z722" s="607"/>
      <c r="AA722" s="607"/>
      <c r="AB722" s="607"/>
      <c r="AC722" s="607"/>
      <c r="AD722" s="607"/>
    </row>
    <row r="723">
      <c r="A723" s="607"/>
      <c r="B723" s="607"/>
      <c r="C723" s="607"/>
      <c r="D723" s="607"/>
      <c r="E723" s="607"/>
      <c r="F723" s="607"/>
      <c r="G723" s="607"/>
      <c r="H723" s="607"/>
      <c r="I723" s="607"/>
      <c r="J723" s="607"/>
      <c r="K723" s="607"/>
      <c r="L723" s="607"/>
      <c r="M723" s="607"/>
      <c r="N723" s="607"/>
      <c r="O723" s="607"/>
      <c r="P723" s="607"/>
      <c r="Q723" s="607"/>
      <c r="R723" s="607"/>
      <c r="S723" s="607"/>
      <c r="T723" s="607"/>
      <c r="U723" s="607"/>
      <c r="V723" s="607"/>
      <c r="W723" s="607"/>
      <c r="X723" s="607"/>
      <c r="Y723" s="607"/>
      <c r="Z723" s="607"/>
      <c r="AA723" s="607"/>
      <c r="AB723" s="607"/>
      <c r="AC723" s="607"/>
      <c r="AD723" s="607"/>
    </row>
    <row r="724">
      <c r="A724" s="607"/>
      <c r="B724" s="607"/>
      <c r="C724" s="607"/>
      <c r="D724" s="607"/>
      <c r="E724" s="607"/>
      <c r="F724" s="607"/>
      <c r="G724" s="607"/>
      <c r="H724" s="607"/>
      <c r="I724" s="607"/>
      <c r="J724" s="607"/>
      <c r="K724" s="607"/>
      <c r="L724" s="607"/>
      <c r="M724" s="607"/>
      <c r="N724" s="607"/>
      <c r="O724" s="607"/>
      <c r="P724" s="607"/>
      <c r="Q724" s="607"/>
      <c r="R724" s="607"/>
      <c r="S724" s="607"/>
      <c r="T724" s="607"/>
      <c r="U724" s="607"/>
      <c r="V724" s="607"/>
      <c r="W724" s="607"/>
      <c r="X724" s="607"/>
      <c r="Y724" s="607"/>
      <c r="Z724" s="607"/>
      <c r="AA724" s="607"/>
      <c r="AB724" s="607"/>
      <c r="AC724" s="607"/>
      <c r="AD724" s="607"/>
    </row>
    <row r="725">
      <c r="A725" s="607"/>
      <c r="B725" s="607"/>
      <c r="C725" s="607"/>
      <c r="D725" s="607"/>
      <c r="E725" s="607"/>
      <c r="F725" s="607"/>
      <c r="G725" s="607"/>
      <c r="H725" s="607"/>
      <c r="I725" s="607"/>
      <c r="J725" s="607"/>
      <c r="K725" s="607"/>
      <c r="L725" s="607"/>
      <c r="M725" s="607"/>
      <c r="N725" s="607"/>
      <c r="O725" s="607"/>
      <c r="P725" s="607"/>
      <c r="Q725" s="607"/>
      <c r="R725" s="607"/>
      <c r="S725" s="607"/>
      <c r="T725" s="607"/>
      <c r="U725" s="607"/>
      <c r="V725" s="607"/>
      <c r="W725" s="607"/>
      <c r="X725" s="607"/>
      <c r="Y725" s="607"/>
      <c r="Z725" s="607"/>
      <c r="AA725" s="607"/>
      <c r="AB725" s="607"/>
      <c r="AC725" s="607"/>
      <c r="AD725" s="607"/>
    </row>
    <row r="726">
      <c r="A726" s="607"/>
      <c r="B726" s="607"/>
      <c r="C726" s="607"/>
      <c r="D726" s="607"/>
      <c r="E726" s="607"/>
      <c r="F726" s="607"/>
      <c r="G726" s="607"/>
      <c r="H726" s="607"/>
      <c r="I726" s="607"/>
      <c r="J726" s="607"/>
      <c r="K726" s="607"/>
      <c r="L726" s="607"/>
      <c r="M726" s="607"/>
      <c r="N726" s="607"/>
      <c r="O726" s="607"/>
      <c r="P726" s="607"/>
      <c r="Q726" s="607"/>
      <c r="R726" s="607"/>
      <c r="S726" s="607"/>
      <c r="T726" s="607"/>
      <c r="U726" s="607"/>
      <c r="V726" s="607"/>
      <c r="W726" s="607"/>
      <c r="X726" s="607"/>
      <c r="Y726" s="607"/>
      <c r="Z726" s="607"/>
      <c r="AA726" s="607"/>
      <c r="AB726" s="607"/>
      <c r="AC726" s="607"/>
      <c r="AD726" s="607"/>
    </row>
    <row r="727">
      <c r="A727" s="607"/>
      <c r="B727" s="607"/>
      <c r="C727" s="607"/>
      <c r="D727" s="607"/>
      <c r="E727" s="607"/>
      <c r="F727" s="607"/>
      <c r="G727" s="607"/>
      <c r="H727" s="607"/>
      <c r="I727" s="607"/>
      <c r="J727" s="607"/>
      <c r="K727" s="607"/>
      <c r="L727" s="607"/>
      <c r="M727" s="607"/>
      <c r="N727" s="607"/>
      <c r="O727" s="607"/>
      <c r="P727" s="607"/>
      <c r="Q727" s="607"/>
      <c r="R727" s="607"/>
      <c r="S727" s="607"/>
      <c r="T727" s="607"/>
      <c r="U727" s="607"/>
      <c r="V727" s="607"/>
      <c r="W727" s="607"/>
      <c r="X727" s="607"/>
      <c r="Y727" s="607"/>
      <c r="Z727" s="607"/>
      <c r="AA727" s="607"/>
      <c r="AB727" s="607"/>
      <c r="AC727" s="607"/>
      <c r="AD727" s="607"/>
    </row>
    <row r="728">
      <c r="A728" s="607"/>
      <c r="B728" s="607"/>
      <c r="C728" s="607"/>
      <c r="D728" s="607"/>
      <c r="E728" s="607"/>
      <c r="F728" s="607"/>
      <c r="G728" s="607"/>
      <c r="H728" s="607"/>
      <c r="I728" s="607"/>
      <c r="J728" s="607"/>
      <c r="K728" s="607"/>
      <c r="L728" s="607"/>
      <c r="M728" s="607"/>
      <c r="N728" s="607"/>
      <c r="O728" s="607"/>
      <c r="P728" s="607"/>
      <c r="Q728" s="607"/>
      <c r="R728" s="607"/>
      <c r="S728" s="607"/>
      <c r="T728" s="607"/>
      <c r="U728" s="607"/>
      <c r="V728" s="607"/>
      <c r="W728" s="607"/>
      <c r="X728" s="607"/>
      <c r="Y728" s="607"/>
      <c r="Z728" s="607"/>
      <c r="AA728" s="607"/>
      <c r="AB728" s="607"/>
      <c r="AC728" s="607"/>
      <c r="AD728" s="607"/>
    </row>
    <row r="729">
      <c r="A729" s="607"/>
      <c r="B729" s="607"/>
      <c r="C729" s="607"/>
      <c r="D729" s="607"/>
      <c r="E729" s="607"/>
      <c r="F729" s="607"/>
      <c r="G729" s="607"/>
      <c r="H729" s="607"/>
      <c r="I729" s="607"/>
      <c r="J729" s="607"/>
      <c r="K729" s="607"/>
      <c r="L729" s="607"/>
      <c r="M729" s="607"/>
      <c r="N729" s="607"/>
      <c r="O729" s="607"/>
      <c r="P729" s="607"/>
      <c r="Q729" s="607"/>
      <c r="R729" s="607"/>
      <c r="S729" s="607"/>
      <c r="T729" s="607"/>
      <c r="U729" s="607"/>
      <c r="V729" s="607"/>
      <c r="W729" s="607"/>
      <c r="X729" s="607"/>
      <c r="Y729" s="607"/>
      <c r="Z729" s="607"/>
      <c r="AA729" s="607"/>
      <c r="AB729" s="607"/>
      <c r="AC729" s="607"/>
      <c r="AD729" s="607"/>
    </row>
    <row r="730">
      <c r="A730" s="607"/>
      <c r="B730" s="607"/>
      <c r="C730" s="607"/>
      <c r="D730" s="607"/>
      <c r="E730" s="607"/>
      <c r="F730" s="607"/>
      <c r="G730" s="607"/>
      <c r="H730" s="607"/>
      <c r="I730" s="607"/>
      <c r="J730" s="607"/>
      <c r="K730" s="607"/>
      <c r="L730" s="607"/>
      <c r="M730" s="607"/>
      <c r="N730" s="607"/>
      <c r="O730" s="607"/>
      <c r="P730" s="607"/>
      <c r="Q730" s="607"/>
      <c r="R730" s="607"/>
      <c r="S730" s="607"/>
      <c r="T730" s="607"/>
      <c r="U730" s="607"/>
      <c r="V730" s="607"/>
      <c r="W730" s="607"/>
      <c r="X730" s="607"/>
      <c r="Y730" s="607"/>
      <c r="Z730" s="607"/>
      <c r="AA730" s="607"/>
      <c r="AB730" s="607"/>
      <c r="AC730" s="607"/>
      <c r="AD730" s="607"/>
    </row>
    <row r="731">
      <c r="A731" s="607"/>
      <c r="B731" s="607"/>
      <c r="C731" s="607"/>
      <c r="D731" s="607"/>
      <c r="E731" s="607"/>
      <c r="F731" s="607"/>
      <c r="G731" s="607"/>
      <c r="H731" s="607"/>
      <c r="I731" s="607"/>
      <c r="J731" s="607"/>
      <c r="K731" s="607"/>
      <c r="L731" s="607"/>
      <c r="M731" s="607"/>
      <c r="N731" s="607"/>
      <c r="O731" s="607"/>
      <c r="P731" s="607"/>
      <c r="Q731" s="607"/>
      <c r="R731" s="607"/>
      <c r="S731" s="607"/>
      <c r="T731" s="607"/>
      <c r="U731" s="607"/>
      <c r="V731" s="607"/>
      <c r="W731" s="607"/>
      <c r="X731" s="607"/>
      <c r="Y731" s="607"/>
      <c r="Z731" s="607"/>
      <c r="AA731" s="607"/>
      <c r="AB731" s="607"/>
      <c r="AC731" s="607"/>
      <c r="AD731" s="607"/>
    </row>
    <row r="732">
      <c r="A732" s="607"/>
      <c r="B732" s="607"/>
      <c r="C732" s="607"/>
      <c r="D732" s="607"/>
      <c r="E732" s="607"/>
      <c r="F732" s="607"/>
      <c r="G732" s="607"/>
      <c r="H732" s="607"/>
      <c r="I732" s="607"/>
      <c r="J732" s="607"/>
      <c r="K732" s="607"/>
      <c r="L732" s="607"/>
      <c r="M732" s="607"/>
      <c r="N732" s="607"/>
      <c r="O732" s="607"/>
      <c r="P732" s="607"/>
      <c r="Q732" s="607"/>
      <c r="R732" s="607"/>
      <c r="S732" s="607"/>
      <c r="T732" s="607"/>
      <c r="U732" s="607"/>
      <c r="V732" s="607"/>
      <c r="W732" s="607"/>
      <c r="X732" s="607"/>
      <c r="Y732" s="607"/>
      <c r="Z732" s="607"/>
      <c r="AA732" s="607"/>
      <c r="AB732" s="607"/>
      <c r="AC732" s="607"/>
      <c r="AD732" s="607"/>
    </row>
    <row r="733">
      <c r="A733" s="607"/>
      <c r="B733" s="607"/>
      <c r="C733" s="607"/>
      <c r="D733" s="607"/>
      <c r="E733" s="607"/>
      <c r="F733" s="607"/>
      <c r="G733" s="607"/>
      <c r="H733" s="607"/>
      <c r="I733" s="607"/>
      <c r="J733" s="607"/>
      <c r="K733" s="607"/>
      <c r="L733" s="607"/>
      <c r="M733" s="607"/>
      <c r="N733" s="607"/>
      <c r="O733" s="607"/>
      <c r="P733" s="607"/>
      <c r="Q733" s="607"/>
      <c r="R733" s="607"/>
      <c r="S733" s="607"/>
      <c r="T733" s="607"/>
      <c r="U733" s="607"/>
      <c r="V733" s="607"/>
      <c r="W733" s="607"/>
      <c r="X733" s="607"/>
      <c r="Y733" s="607"/>
      <c r="Z733" s="607"/>
      <c r="AA733" s="607"/>
      <c r="AB733" s="607"/>
      <c r="AC733" s="607"/>
      <c r="AD733" s="607"/>
    </row>
    <row r="734">
      <c r="A734" s="607"/>
      <c r="B734" s="607"/>
      <c r="C734" s="607"/>
      <c r="D734" s="607"/>
      <c r="E734" s="607"/>
      <c r="F734" s="607"/>
      <c r="G734" s="607"/>
      <c r="H734" s="607"/>
      <c r="I734" s="607"/>
      <c r="J734" s="607"/>
      <c r="K734" s="607"/>
      <c r="L734" s="607"/>
      <c r="M734" s="607"/>
      <c r="N734" s="607"/>
      <c r="O734" s="607"/>
      <c r="P734" s="607"/>
      <c r="Q734" s="607"/>
      <c r="R734" s="607"/>
      <c r="S734" s="607"/>
      <c r="T734" s="607"/>
      <c r="U734" s="607"/>
      <c r="V734" s="607"/>
      <c r="W734" s="607"/>
      <c r="X734" s="607"/>
      <c r="Y734" s="607"/>
      <c r="Z734" s="607"/>
      <c r="AA734" s="607"/>
      <c r="AB734" s="607"/>
      <c r="AC734" s="607"/>
      <c r="AD734" s="607"/>
    </row>
    <row r="735">
      <c r="A735" s="607"/>
      <c r="B735" s="607"/>
      <c r="C735" s="607"/>
      <c r="D735" s="607"/>
      <c r="E735" s="607"/>
      <c r="F735" s="607"/>
      <c r="G735" s="607"/>
      <c r="H735" s="607"/>
      <c r="I735" s="607"/>
      <c r="J735" s="607"/>
      <c r="K735" s="607"/>
      <c r="L735" s="607"/>
      <c r="M735" s="607"/>
      <c r="N735" s="607"/>
      <c r="O735" s="607"/>
      <c r="P735" s="607"/>
      <c r="Q735" s="607"/>
      <c r="R735" s="607"/>
      <c r="S735" s="607"/>
      <c r="T735" s="607"/>
      <c r="U735" s="607"/>
      <c r="V735" s="607"/>
      <c r="W735" s="607"/>
      <c r="X735" s="607"/>
      <c r="Y735" s="607"/>
      <c r="Z735" s="607"/>
      <c r="AA735" s="607"/>
      <c r="AB735" s="607"/>
      <c r="AC735" s="607"/>
      <c r="AD735" s="607"/>
    </row>
    <row r="736">
      <c r="A736" s="607"/>
      <c r="B736" s="607"/>
      <c r="C736" s="607"/>
      <c r="D736" s="607"/>
      <c r="E736" s="607"/>
      <c r="F736" s="607"/>
      <c r="G736" s="607"/>
      <c r="H736" s="607"/>
      <c r="I736" s="607"/>
      <c r="J736" s="607"/>
      <c r="K736" s="607"/>
      <c r="L736" s="607"/>
      <c r="M736" s="607"/>
      <c r="N736" s="607"/>
      <c r="O736" s="607"/>
      <c r="P736" s="607"/>
      <c r="Q736" s="607"/>
      <c r="R736" s="607"/>
      <c r="S736" s="607"/>
      <c r="T736" s="607"/>
      <c r="U736" s="607"/>
      <c r="V736" s="607"/>
      <c r="W736" s="607"/>
      <c r="X736" s="607"/>
      <c r="Y736" s="607"/>
      <c r="Z736" s="607"/>
      <c r="AA736" s="607"/>
      <c r="AB736" s="607"/>
      <c r="AC736" s="607"/>
      <c r="AD736" s="607"/>
    </row>
    <row r="737">
      <c r="A737" s="607"/>
      <c r="B737" s="607"/>
      <c r="C737" s="607"/>
      <c r="D737" s="607"/>
      <c r="E737" s="607"/>
      <c r="F737" s="607"/>
      <c r="G737" s="607"/>
      <c r="H737" s="607"/>
      <c r="I737" s="607"/>
      <c r="J737" s="607"/>
      <c r="K737" s="607"/>
      <c r="L737" s="607"/>
      <c r="M737" s="607"/>
      <c r="N737" s="607"/>
      <c r="O737" s="607"/>
      <c r="P737" s="607"/>
      <c r="Q737" s="607"/>
      <c r="R737" s="607"/>
      <c r="S737" s="607"/>
      <c r="T737" s="607"/>
      <c r="U737" s="607"/>
      <c r="V737" s="607"/>
      <c r="W737" s="607"/>
      <c r="X737" s="607"/>
      <c r="Y737" s="607"/>
      <c r="Z737" s="607"/>
      <c r="AA737" s="607"/>
      <c r="AB737" s="607"/>
      <c r="AC737" s="607"/>
      <c r="AD737" s="607"/>
    </row>
    <row r="738">
      <c r="A738" s="607"/>
      <c r="B738" s="607"/>
      <c r="C738" s="607"/>
      <c r="D738" s="607"/>
      <c r="E738" s="607"/>
      <c r="F738" s="607"/>
      <c r="G738" s="607"/>
      <c r="H738" s="607"/>
      <c r="I738" s="607"/>
      <c r="J738" s="607"/>
      <c r="K738" s="607"/>
      <c r="L738" s="607"/>
      <c r="M738" s="607"/>
      <c r="N738" s="607"/>
      <c r="O738" s="607"/>
      <c r="P738" s="607"/>
      <c r="Q738" s="607"/>
      <c r="R738" s="607"/>
      <c r="S738" s="607"/>
      <c r="T738" s="607"/>
      <c r="U738" s="607"/>
      <c r="V738" s="607"/>
      <c r="W738" s="607"/>
      <c r="X738" s="607"/>
      <c r="Y738" s="607"/>
      <c r="Z738" s="607"/>
      <c r="AA738" s="607"/>
      <c r="AB738" s="607"/>
      <c r="AC738" s="607"/>
      <c r="AD738" s="607"/>
    </row>
    <row r="739">
      <c r="A739" s="607"/>
      <c r="B739" s="607"/>
      <c r="C739" s="607"/>
      <c r="D739" s="607"/>
      <c r="E739" s="607"/>
      <c r="F739" s="607"/>
      <c r="G739" s="607"/>
      <c r="H739" s="607"/>
      <c r="I739" s="607"/>
      <c r="J739" s="607"/>
      <c r="K739" s="607"/>
      <c r="L739" s="607"/>
      <c r="M739" s="607"/>
      <c r="N739" s="607"/>
      <c r="O739" s="607"/>
      <c r="P739" s="607"/>
      <c r="Q739" s="607"/>
      <c r="R739" s="607"/>
      <c r="S739" s="607"/>
      <c r="T739" s="607"/>
      <c r="U739" s="607"/>
      <c r="V739" s="607"/>
      <c r="W739" s="607"/>
      <c r="X739" s="607"/>
      <c r="Y739" s="607"/>
      <c r="Z739" s="607"/>
      <c r="AA739" s="607"/>
      <c r="AB739" s="607"/>
      <c r="AC739" s="607"/>
      <c r="AD739" s="607"/>
    </row>
    <row r="740">
      <c r="A740" s="607"/>
      <c r="B740" s="607"/>
      <c r="C740" s="607"/>
      <c r="D740" s="607"/>
      <c r="E740" s="607"/>
      <c r="F740" s="607"/>
      <c r="G740" s="607"/>
      <c r="H740" s="607"/>
      <c r="I740" s="607"/>
      <c r="J740" s="607"/>
      <c r="K740" s="607"/>
      <c r="L740" s="607"/>
      <c r="M740" s="607"/>
      <c r="N740" s="607"/>
      <c r="O740" s="607"/>
      <c r="P740" s="607"/>
      <c r="Q740" s="607"/>
      <c r="R740" s="607"/>
      <c r="S740" s="607"/>
      <c r="T740" s="607"/>
      <c r="U740" s="607"/>
      <c r="V740" s="607"/>
      <c r="W740" s="607"/>
      <c r="X740" s="607"/>
      <c r="Y740" s="607"/>
      <c r="Z740" s="607"/>
      <c r="AA740" s="607"/>
      <c r="AB740" s="607"/>
      <c r="AC740" s="607"/>
      <c r="AD740" s="607"/>
    </row>
    <row r="741">
      <c r="A741" s="607"/>
      <c r="B741" s="607"/>
      <c r="C741" s="607"/>
      <c r="D741" s="607"/>
      <c r="E741" s="607"/>
      <c r="F741" s="607"/>
      <c r="G741" s="607"/>
      <c r="H741" s="607"/>
      <c r="I741" s="607"/>
      <c r="J741" s="607"/>
      <c r="K741" s="607"/>
      <c r="L741" s="607"/>
      <c r="M741" s="607"/>
      <c r="N741" s="607"/>
      <c r="O741" s="607"/>
      <c r="P741" s="607"/>
      <c r="Q741" s="607"/>
      <c r="R741" s="607"/>
      <c r="S741" s="607"/>
      <c r="T741" s="607"/>
      <c r="U741" s="607"/>
      <c r="V741" s="607"/>
      <c r="W741" s="607"/>
      <c r="X741" s="607"/>
      <c r="Y741" s="607"/>
      <c r="Z741" s="607"/>
      <c r="AA741" s="607"/>
      <c r="AB741" s="607"/>
      <c r="AC741" s="607"/>
      <c r="AD741" s="607"/>
    </row>
    <row r="742">
      <c r="A742" s="607"/>
      <c r="B742" s="607"/>
      <c r="C742" s="607"/>
      <c r="D742" s="607"/>
      <c r="E742" s="607"/>
      <c r="F742" s="607"/>
      <c r="G742" s="607"/>
      <c r="H742" s="607"/>
      <c r="I742" s="607"/>
      <c r="J742" s="607"/>
      <c r="K742" s="607"/>
      <c r="L742" s="607"/>
      <c r="M742" s="607"/>
      <c r="N742" s="607"/>
      <c r="O742" s="607"/>
      <c r="P742" s="607"/>
      <c r="Q742" s="607"/>
      <c r="R742" s="607"/>
      <c r="S742" s="607"/>
      <c r="T742" s="607"/>
      <c r="U742" s="607"/>
      <c r="V742" s="607"/>
      <c r="W742" s="607"/>
      <c r="X742" s="607"/>
      <c r="Y742" s="607"/>
      <c r="Z742" s="607"/>
      <c r="AA742" s="607"/>
      <c r="AB742" s="607"/>
      <c r="AC742" s="607"/>
      <c r="AD742" s="607"/>
    </row>
    <row r="743">
      <c r="A743" s="607"/>
      <c r="B743" s="607"/>
      <c r="C743" s="607"/>
      <c r="D743" s="607"/>
      <c r="E743" s="607"/>
      <c r="F743" s="607"/>
      <c r="G743" s="607"/>
      <c r="H743" s="607"/>
      <c r="I743" s="607"/>
      <c r="J743" s="607"/>
      <c r="K743" s="607"/>
      <c r="L743" s="607"/>
      <c r="M743" s="607"/>
      <c r="N743" s="607"/>
      <c r="O743" s="607"/>
      <c r="P743" s="607"/>
      <c r="Q743" s="607"/>
      <c r="R743" s="607"/>
      <c r="S743" s="607"/>
      <c r="T743" s="607"/>
      <c r="U743" s="607"/>
      <c r="V743" s="607"/>
      <c r="W743" s="607"/>
      <c r="X743" s="607"/>
      <c r="Y743" s="607"/>
      <c r="Z743" s="607"/>
      <c r="AA743" s="607"/>
      <c r="AB743" s="607"/>
      <c r="AC743" s="607"/>
      <c r="AD743" s="607"/>
    </row>
    <row r="744">
      <c r="A744" s="607"/>
      <c r="B744" s="607"/>
      <c r="C744" s="607"/>
      <c r="D744" s="607"/>
      <c r="E744" s="607"/>
      <c r="F744" s="607"/>
      <c r="G744" s="607"/>
      <c r="H744" s="607"/>
      <c r="I744" s="607"/>
      <c r="J744" s="607"/>
      <c r="K744" s="607"/>
      <c r="L744" s="607"/>
      <c r="M744" s="607"/>
      <c r="N744" s="607"/>
      <c r="O744" s="607"/>
      <c r="P744" s="607"/>
      <c r="Q744" s="607"/>
      <c r="R744" s="607"/>
      <c r="S744" s="607"/>
      <c r="T744" s="607"/>
      <c r="U744" s="607"/>
      <c r="V744" s="607"/>
      <c r="W744" s="607"/>
      <c r="X744" s="607"/>
      <c r="Y744" s="607"/>
      <c r="Z744" s="607"/>
      <c r="AA744" s="607"/>
      <c r="AB744" s="607"/>
      <c r="AC744" s="607"/>
      <c r="AD744" s="607"/>
    </row>
    <row r="745">
      <c r="A745" s="607"/>
      <c r="B745" s="607"/>
      <c r="C745" s="607"/>
      <c r="D745" s="607"/>
      <c r="E745" s="607"/>
      <c r="F745" s="607"/>
      <c r="G745" s="607"/>
      <c r="H745" s="607"/>
      <c r="I745" s="607"/>
      <c r="J745" s="607"/>
      <c r="K745" s="607"/>
      <c r="L745" s="607"/>
      <c r="M745" s="607"/>
      <c r="N745" s="607"/>
      <c r="O745" s="607"/>
      <c r="P745" s="607"/>
      <c r="Q745" s="607"/>
      <c r="R745" s="607"/>
      <c r="S745" s="607"/>
      <c r="T745" s="607"/>
      <c r="U745" s="607"/>
      <c r="V745" s="607"/>
      <c r="W745" s="607"/>
      <c r="X745" s="607"/>
      <c r="Y745" s="607"/>
      <c r="Z745" s="607"/>
      <c r="AA745" s="607"/>
      <c r="AB745" s="607"/>
      <c r="AC745" s="607"/>
      <c r="AD745" s="607"/>
    </row>
    <row r="746">
      <c r="A746" s="607"/>
      <c r="B746" s="607"/>
      <c r="C746" s="607"/>
      <c r="D746" s="607"/>
      <c r="E746" s="607"/>
      <c r="F746" s="607"/>
      <c r="G746" s="607"/>
      <c r="H746" s="607"/>
      <c r="I746" s="607"/>
      <c r="J746" s="607"/>
      <c r="K746" s="607"/>
      <c r="L746" s="607"/>
      <c r="M746" s="607"/>
      <c r="N746" s="607"/>
      <c r="O746" s="607"/>
      <c r="P746" s="607"/>
      <c r="Q746" s="607"/>
      <c r="R746" s="607"/>
      <c r="S746" s="607"/>
      <c r="T746" s="607"/>
      <c r="U746" s="607"/>
      <c r="V746" s="607"/>
      <c r="W746" s="607"/>
      <c r="X746" s="607"/>
      <c r="Y746" s="607"/>
      <c r="Z746" s="607"/>
      <c r="AA746" s="607"/>
      <c r="AB746" s="607"/>
      <c r="AC746" s="607"/>
      <c r="AD746" s="607"/>
    </row>
    <row r="747">
      <c r="A747" s="607"/>
      <c r="B747" s="607"/>
      <c r="C747" s="607"/>
      <c r="D747" s="607"/>
      <c r="E747" s="607"/>
      <c r="F747" s="607"/>
      <c r="G747" s="607"/>
      <c r="H747" s="607"/>
      <c r="I747" s="607"/>
      <c r="J747" s="607"/>
      <c r="K747" s="607"/>
      <c r="L747" s="607"/>
      <c r="M747" s="607"/>
      <c r="N747" s="607"/>
      <c r="O747" s="607"/>
      <c r="P747" s="607"/>
      <c r="Q747" s="607"/>
      <c r="R747" s="607"/>
      <c r="S747" s="607"/>
      <c r="T747" s="607"/>
      <c r="U747" s="607"/>
      <c r="V747" s="607"/>
      <c r="W747" s="607"/>
      <c r="X747" s="607"/>
      <c r="Y747" s="607"/>
      <c r="Z747" s="607"/>
      <c r="AA747" s="607"/>
      <c r="AB747" s="607"/>
      <c r="AC747" s="607"/>
      <c r="AD747" s="607"/>
    </row>
    <row r="748">
      <c r="A748" s="607"/>
      <c r="B748" s="607"/>
      <c r="C748" s="607"/>
      <c r="D748" s="607"/>
      <c r="E748" s="607"/>
      <c r="F748" s="607"/>
      <c r="G748" s="607"/>
      <c r="H748" s="607"/>
      <c r="I748" s="607"/>
      <c r="J748" s="607"/>
      <c r="K748" s="607"/>
      <c r="L748" s="607"/>
      <c r="M748" s="607"/>
      <c r="N748" s="607"/>
      <c r="O748" s="607"/>
      <c r="P748" s="607"/>
      <c r="Q748" s="607"/>
      <c r="R748" s="607"/>
      <c r="S748" s="607"/>
      <c r="T748" s="607"/>
      <c r="U748" s="607"/>
      <c r="V748" s="607"/>
      <c r="W748" s="607"/>
      <c r="X748" s="607"/>
      <c r="Y748" s="607"/>
      <c r="Z748" s="607"/>
      <c r="AA748" s="607"/>
      <c r="AB748" s="607"/>
      <c r="AC748" s="607"/>
      <c r="AD748" s="607"/>
    </row>
    <row r="749">
      <c r="A749" s="607"/>
      <c r="B749" s="607"/>
      <c r="C749" s="607"/>
      <c r="D749" s="607"/>
      <c r="E749" s="607"/>
      <c r="F749" s="607"/>
      <c r="G749" s="607"/>
      <c r="H749" s="607"/>
      <c r="I749" s="607"/>
      <c r="J749" s="607"/>
      <c r="K749" s="607"/>
      <c r="L749" s="607"/>
      <c r="M749" s="607"/>
      <c r="N749" s="607"/>
      <c r="O749" s="607"/>
      <c r="P749" s="607"/>
      <c r="Q749" s="607"/>
      <c r="R749" s="607"/>
      <c r="S749" s="607"/>
      <c r="T749" s="607"/>
      <c r="U749" s="607"/>
      <c r="V749" s="607"/>
      <c r="W749" s="607"/>
      <c r="X749" s="607"/>
      <c r="Y749" s="607"/>
      <c r="Z749" s="607"/>
      <c r="AA749" s="607"/>
      <c r="AB749" s="607"/>
      <c r="AC749" s="607"/>
      <c r="AD749" s="607"/>
    </row>
    <row r="750">
      <c r="A750" s="607"/>
      <c r="B750" s="607"/>
      <c r="C750" s="607"/>
      <c r="D750" s="607"/>
      <c r="E750" s="607"/>
      <c r="F750" s="607"/>
      <c r="G750" s="607"/>
      <c r="H750" s="607"/>
      <c r="I750" s="607"/>
      <c r="J750" s="607"/>
      <c r="K750" s="607"/>
      <c r="L750" s="607"/>
      <c r="M750" s="607"/>
      <c r="N750" s="607"/>
      <c r="O750" s="607"/>
      <c r="P750" s="607"/>
      <c r="Q750" s="607"/>
      <c r="R750" s="607"/>
      <c r="S750" s="607"/>
      <c r="T750" s="607"/>
      <c r="U750" s="607"/>
      <c r="V750" s="607"/>
      <c r="W750" s="607"/>
      <c r="X750" s="607"/>
      <c r="Y750" s="607"/>
      <c r="Z750" s="607"/>
      <c r="AA750" s="607"/>
      <c r="AB750" s="607"/>
      <c r="AC750" s="607"/>
      <c r="AD750" s="607"/>
    </row>
    <row r="751">
      <c r="A751" s="607"/>
      <c r="B751" s="607"/>
      <c r="C751" s="607"/>
      <c r="D751" s="607"/>
      <c r="E751" s="607"/>
      <c r="F751" s="607"/>
      <c r="G751" s="607"/>
      <c r="H751" s="607"/>
      <c r="I751" s="607"/>
      <c r="J751" s="607"/>
      <c r="K751" s="607"/>
      <c r="L751" s="607"/>
      <c r="M751" s="607"/>
      <c r="N751" s="607"/>
      <c r="O751" s="607"/>
      <c r="P751" s="607"/>
      <c r="Q751" s="607"/>
      <c r="R751" s="607"/>
      <c r="S751" s="607"/>
      <c r="T751" s="607"/>
      <c r="U751" s="607"/>
      <c r="V751" s="607"/>
      <c r="W751" s="607"/>
      <c r="X751" s="607"/>
      <c r="Y751" s="607"/>
      <c r="Z751" s="607"/>
      <c r="AA751" s="607"/>
      <c r="AB751" s="607"/>
      <c r="AC751" s="607"/>
      <c r="AD751" s="607"/>
    </row>
    <row r="752">
      <c r="A752" s="607"/>
      <c r="B752" s="607"/>
      <c r="C752" s="607"/>
      <c r="D752" s="607"/>
      <c r="E752" s="607"/>
      <c r="F752" s="607"/>
      <c r="G752" s="607"/>
      <c r="H752" s="607"/>
      <c r="I752" s="607"/>
      <c r="J752" s="607"/>
      <c r="K752" s="607"/>
      <c r="L752" s="607"/>
      <c r="M752" s="607"/>
      <c r="N752" s="607"/>
      <c r="O752" s="607"/>
      <c r="P752" s="607"/>
      <c r="Q752" s="607"/>
      <c r="R752" s="607"/>
      <c r="S752" s="607"/>
      <c r="T752" s="607"/>
      <c r="U752" s="607"/>
      <c r="V752" s="607"/>
      <c r="W752" s="607"/>
      <c r="X752" s="607"/>
      <c r="Y752" s="607"/>
      <c r="Z752" s="607"/>
      <c r="AA752" s="607"/>
      <c r="AB752" s="607"/>
      <c r="AC752" s="607"/>
      <c r="AD752" s="607"/>
    </row>
    <row r="753">
      <c r="A753" s="607"/>
      <c r="B753" s="607"/>
      <c r="C753" s="607"/>
      <c r="D753" s="607"/>
      <c r="E753" s="607"/>
      <c r="F753" s="607"/>
      <c r="G753" s="607"/>
      <c r="H753" s="607"/>
      <c r="I753" s="607"/>
      <c r="J753" s="607"/>
      <c r="K753" s="607"/>
      <c r="L753" s="607"/>
      <c r="M753" s="607"/>
      <c r="N753" s="607"/>
      <c r="O753" s="607"/>
      <c r="P753" s="607"/>
      <c r="Q753" s="607"/>
      <c r="R753" s="607"/>
      <c r="S753" s="607"/>
      <c r="T753" s="607"/>
      <c r="U753" s="607"/>
      <c r="V753" s="607"/>
      <c r="W753" s="607"/>
      <c r="X753" s="607"/>
      <c r="Y753" s="607"/>
      <c r="Z753" s="607"/>
      <c r="AA753" s="607"/>
      <c r="AB753" s="607"/>
      <c r="AC753" s="607"/>
      <c r="AD753" s="607"/>
    </row>
    <row r="754">
      <c r="A754" s="607"/>
      <c r="B754" s="607"/>
      <c r="C754" s="607"/>
      <c r="D754" s="607"/>
      <c r="E754" s="607"/>
      <c r="F754" s="607"/>
      <c r="G754" s="607"/>
      <c r="H754" s="607"/>
      <c r="I754" s="607"/>
      <c r="J754" s="607"/>
      <c r="K754" s="607"/>
      <c r="L754" s="607"/>
      <c r="M754" s="607"/>
      <c r="N754" s="607"/>
      <c r="O754" s="607"/>
      <c r="P754" s="607"/>
      <c r="Q754" s="607"/>
      <c r="R754" s="607"/>
      <c r="S754" s="607"/>
      <c r="T754" s="607"/>
      <c r="U754" s="607"/>
      <c r="V754" s="607"/>
      <c r="W754" s="607"/>
      <c r="X754" s="607"/>
      <c r="Y754" s="607"/>
      <c r="Z754" s="607"/>
      <c r="AA754" s="607"/>
      <c r="AB754" s="607"/>
      <c r="AC754" s="607"/>
      <c r="AD754" s="607"/>
    </row>
    <row r="755">
      <c r="A755" s="607"/>
      <c r="B755" s="607"/>
      <c r="C755" s="607"/>
      <c r="D755" s="607"/>
      <c r="E755" s="607"/>
      <c r="F755" s="607"/>
      <c r="G755" s="607"/>
      <c r="H755" s="607"/>
      <c r="I755" s="607"/>
      <c r="J755" s="607"/>
      <c r="K755" s="607"/>
      <c r="L755" s="607"/>
      <c r="M755" s="607"/>
      <c r="N755" s="607"/>
      <c r="O755" s="607"/>
      <c r="P755" s="607"/>
      <c r="Q755" s="607"/>
      <c r="R755" s="607"/>
      <c r="S755" s="607"/>
      <c r="T755" s="607"/>
      <c r="U755" s="607"/>
      <c r="V755" s="607"/>
      <c r="W755" s="607"/>
      <c r="X755" s="607"/>
      <c r="Y755" s="607"/>
      <c r="Z755" s="607"/>
      <c r="AA755" s="607"/>
      <c r="AB755" s="607"/>
      <c r="AC755" s="607"/>
      <c r="AD755" s="607"/>
    </row>
    <row r="756">
      <c r="A756" s="607"/>
      <c r="B756" s="607"/>
      <c r="C756" s="607"/>
      <c r="D756" s="607"/>
      <c r="E756" s="607"/>
      <c r="F756" s="607"/>
      <c r="G756" s="607"/>
      <c r="H756" s="607"/>
      <c r="I756" s="607"/>
      <c r="J756" s="607"/>
      <c r="K756" s="607"/>
      <c r="L756" s="607"/>
      <c r="M756" s="607"/>
      <c r="N756" s="607"/>
      <c r="O756" s="607"/>
      <c r="P756" s="607"/>
      <c r="Q756" s="607"/>
      <c r="R756" s="607"/>
      <c r="S756" s="607"/>
      <c r="T756" s="607"/>
      <c r="U756" s="607"/>
      <c r="V756" s="607"/>
      <c r="W756" s="607"/>
      <c r="X756" s="607"/>
      <c r="Y756" s="607"/>
      <c r="Z756" s="607"/>
      <c r="AA756" s="607"/>
      <c r="AB756" s="607"/>
      <c r="AC756" s="607"/>
      <c r="AD756" s="607"/>
    </row>
    <row r="757">
      <c r="A757" s="607"/>
      <c r="B757" s="607"/>
      <c r="C757" s="607"/>
      <c r="D757" s="607"/>
      <c r="E757" s="607"/>
      <c r="F757" s="607"/>
      <c r="G757" s="607"/>
      <c r="H757" s="607"/>
      <c r="I757" s="607"/>
      <c r="J757" s="607"/>
      <c r="K757" s="607"/>
      <c r="L757" s="607"/>
      <c r="M757" s="607"/>
      <c r="N757" s="607"/>
      <c r="O757" s="607"/>
      <c r="P757" s="607"/>
      <c r="Q757" s="607"/>
      <c r="R757" s="607"/>
      <c r="S757" s="607"/>
      <c r="T757" s="607"/>
      <c r="U757" s="607"/>
      <c r="V757" s="607"/>
      <c r="W757" s="607"/>
      <c r="X757" s="607"/>
      <c r="Y757" s="607"/>
      <c r="Z757" s="607"/>
      <c r="AA757" s="607"/>
      <c r="AB757" s="607"/>
      <c r="AC757" s="607"/>
      <c r="AD757" s="607"/>
    </row>
    <row r="758">
      <c r="A758" s="607"/>
      <c r="B758" s="607"/>
      <c r="C758" s="607"/>
      <c r="D758" s="607"/>
      <c r="E758" s="607"/>
      <c r="F758" s="607"/>
      <c r="G758" s="607"/>
      <c r="H758" s="607"/>
      <c r="I758" s="607"/>
      <c r="J758" s="607"/>
      <c r="K758" s="607"/>
      <c r="L758" s="607"/>
      <c r="M758" s="607"/>
      <c r="N758" s="607"/>
      <c r="O758" s="607"/>
      <c r="P758" s="607"/>
      <c r="Q758" s="607"/>
      <c r="R758" s="607"/>
      <c r="S758" s="607"/>
      <c r="T758" s="607"/>
      <c r="U758" s="607"/>
      <c r="V758" s="607"/>
      <c r="W758" s="607"/>
      <c r="X758" s="607"/>
      <c r="Y758" s="607"/>
      <c r="Z758" s="607"/>
      <c r="AA758" s="607"/>
      <c r="AB758" s="607"/>
      <c r="AC758" s="607"/>
      <c r="AD758" s="607"/>
    </row>
    <row r="759">
      <c r="A759" s="607"/>
      <c r="B759" s="607"/>
      <c r="C759" s="607"/>
      <c r="D759" s="607"/>
      <c r="E759" s="607"/>
      <c r="F759" s="607"/>
      <c r="G759" s="607"/>
      <c r="H759" s="607"/>
      <c r="I759" s="607"/>
      <c r="J759" s="607"/>
      <c r="K759" s="607"/>
      <c r="L759" s="607"/>
      <c r="M759" s="607"/>
      <c r="N759" s="607"/>
      <c r="O759" s="607"/>
      <c r="P759" s="607"/>
      <c r="Q759" s="607"/>
      <c r="R759" s="607"/>
      <c r="S759" s="607"/>
      <c r="T759" s="607"/>
      <c r="U759" s="607"/>
      <c r="V759" s="607"/>
      <c r="W759" s="607"/>
      <c r="X759" s="607"/>
      <c r="Y759" s="607"/>
      <c r="Z759" s="607"/>
      <c r="AA759" s="607"/>
      <c r="AB759" s="607"/>
      <c r="AC759" s="607"/>
      <c r="AD759" s="607"/>
    </row>
    <row r="760">
      <c r="A760" s="607"/>
      <c r="B760" s="607"/>
      <c r="C760" s="607"/>
      <c r="D760" s="607"/>
      <c r="E760" s="607"/>
      <c r="F760" s="607"/>
      <c r="G760" s="607"/>
      <c r="H760" s="607"/>
      <c r="I760" s="607"/>
      <c r="J760" s="607"/>
      <c r="K760" s="607"/>
      <c r="L760" s="607"/>
      <c r="M760" s="607"/>
      <c r="N760" s="607"/>
      <c r="O760" s="607"/>
      <c r="P760" s="607"/>
      <c r="Q760" s="607"/>
      <c r="R760" s="607"/>
      <c r="S760" s="607"/>
      <c r="T760" s="607"/>
      <c r="U760" s="607"/>
      <c r="V760" s="607"/>
      <c r="W760" s="607"/>
      <c r="X760" s="607"/>
      <c r="Y760" s="607"/>
      <c r="Z760" s="607"/>
      <c r="AA760" s="607"/>
      <c r="AB760" s="607"/>
      <c r="AC760" s="607"/>
      <c r="AD760" s="607"/>
    </row>
    <row r="761">
      <c r="A761" s="607"/>
      <c r="B761" s="607"/>
      <c r="C761" s="607"/>
      <c r="D761" s="607"/>
      <c r="E761" s="607"/>
      <c r="F761" s="607"/>
      <c r="G761" s="607"/>
      <c r="H761" s="607"/>
      <c r="I761" s="607"/>
      <c r="J761" s="607"/>
      <c r="K761" s="607"/>
      <c r="L761" s="607"/>
      <c r="M761" s="607"/>
      <c r="N761" s="607"/>
      <c r="O761" s="607"/>
      <c r="P761" s="607"/>
      <c r="Q761" s="607"/>
      <c r="R761" s="607"/>
      <c r="S761" s="607"/>
      <c r="T761" s="607"/>
      <c r="U761" s="607"/>
      <c r="V761" s="607"/>
      <c r="W761" s="607"/>
      <c r="X761" s="607"/>
      <c r="Y761" s="607"/>
      <c r="Z761" s="607"/>
      <c r="AA761" s="607"/>
      <c r="AB761" s="607"/>
      <c r="AC761" s="607"/>
      <c r="AD761" s="607"/>
    </row>
    <row r="762">
      <c r="A762" s="607"/>
      <c r="B762" s="607"/>
      <c r="C762" s="607"/>
      <c r="D762" s="607"/>
      <c r="E762" s="607"/>
      <c r="F762" s="607"/>
      <c r="G762" s="607"/>
      <c r="H762" s="607"/>
      <c r="I762" s="607"/>
      <c r="J762" s="607"/>
      <c r="K762" s="607"/>
      <c r="L762" s="607"/>
      <c r="M762" s="607"/>
      <c r="N762" s="607"/>
      <c r="O762" s="607"/>
      <c r="P762" s="607"/>
      <c r="Q762" s="607"/>
      <c r="R762" s="607"/>
      <c r="S762" s="607"/>
      <c r="T762" s="607"/>
      <c r="U762" s="607"/>
      <c r="V762" s="607"/>
      <c r="W762" s="607"/>
      <c r="X762" s="607"/>
      <c r="Y762" s="607"/>
      <c r="Z762" s="607"/>
      <c r="AA762" s="607"/>
      <c r="AB762" s="607"/>
      <c r="AC762" s="607"/>
      <c r="AD762" s="607"/>
    </row>
    <row r="763">
      <c r="A763" s="607"/>
      <c r="B763" s="607"/>
      <c r="C763" s="607"/>
      <c r="D763" s="607"/>
      <c r="E763" s="607"/>
      <c r="F763" s="607"/>
      <c r="G763" s="607"/>
      <c r="H763" s="607"/>
      <c r="I763" s="607"/>
      <c r="J763" s="607"/>
      <c r="K763" s="607"/>
      <c r="L763" s="607"/>
      <c r="M763" s="607"/>
      <c r="N763" s="607"/>
      <c r="O763" s="607"/>
      <c r="P763" s="607"/>
      <c r="Q763" s="607"/>
      <c r="R763" s="607"/>
      <c r="S763" s="607"/>
      <c r="T763" s="607"/>
      <c r="U763" s="607"/>
      <c r="V763" s="607"/>
      <c r="W763" s="607"/>
      <c r="X763" s="607"/>
      <c r="Y763" s="607"/>
      <c r="Z763" s="607"/>
      <c r="AA763" s="607"/>
      <c r="AB763" s="607"/>
      <c r="AC763" s="607"/>
      <c r="AD763" s="607"/>
    </row>
    <row r="764">
      <c r="A764" s="607"/>
      <c r="B764" s="607"/>
      <c r="C764" s="607"/>
      <c r="D764" s="607"/>
      <c r="E764" s="607"/>
      <c r="F764" s="607"/>
      <c r="G764" s="607"/>
      <c r="H764" s="607"/>
      <c r="I764" s="607"/>
      <c r="J764" s="607"/>
      <c r="K764" s="607"/>
      <c r="L764" s="607"/>
      <c r="M764" s="607"/>
      <c r="N764" s="607"/>
      <c r="O764" s="607"/>
      <c r="P764" s="607"/>
      <c r="Q764" s="607"/>
      <c r="R764" s="607"/>
      <c r="S764" s="607"/>
      <c r="T764" s="607"/>
      <c r="U764" s="607"/>
      <c r="V764" s="607"/>
      <c r="W764" s="607"/>
      <c r="X764" s="607"/>
      <c r="Y764" s="607"/>
      <c r="Z764" s="607"/>
      <c r="AA764" s="607"/>
      <c r="AB764" s="607"/>
      <c r="AC764" s="607"/>
      <c r="AD764" s="607"/>
    </row>
    <row r="765">
      <c r="A765" s="607"/>
      <c r="B765" s="607"/>
      <c r="C765" s="607"/>
      <c r="D765" s="607"/>
      <c r="E765" s="607"/>
      <c r="F765" s="607"/>
      <c r="G765" s="607"/>
      <c r="H765" s="607"/>
      <c r="I765" s="607"/>
      <c r="J765" s="607"/>
      <c r="K765" s="607"/>
      <c r="L765" s="607"/>
      <c r="M765" s="607"/>
      <c r="N765" s="607"/>
      <c r="O765" s="607"/>
      <c r="P765" s="607"/>
      <c r="Q765" s="607"/>
      <c r="R765" s="607"/>
      <c r="S765" s="607"/>
      <c r="T765" s="607"/>
      <c r="U765" s="607"/>
      <c r="V765" s="607"/>
      <c r="W765" s="607"/>
      <c r="X765" s="607"/>
      <c r="Y765" s="607"/>
      <c r="Z765" s="607"/>
      <c r="AA765" s="607"/>
      <c r="AB765" s="607"/>
      <c r="AC765" s="607"/>
      <c r="AD765" s="607"/>
    </row>
    <row r="766">
      <c r="A766" s="607"/>
      <c r="B766" s="607"/>
      <c r="C766" s="607"/>
      <c r="D766" s="607"/>
      <c r="E766" s="607"/>
      <c r="F766" s="607"/>
      <c r="G766" s="607"/>
      <c r="H766" s="607"/>
      <c r="I766" s="607"/>
      <c r="J766" s="607"/>
      <c r="K766" s="607"/>
      <c r="L766" s="607"/>
      <c r="M766" s="607"/>
      <c r="N766" s="607"/>
      <c r="O766" s="607"/>
      <c r="P766" s="607"/>
      <c r="Q766" s="607"/>
      <c r="R766" s="607"/>
      <c r="S766" s="607"/>
      <c r="T766" s="607"/>
      <c r="U766" s="607"/>
      <c r="V766" s="607"/>
      <c r="W766" s="607"/>
      <c r="X766" s="607"/>
      <c r="Y766" s="607"/>
      <c r="Z766" s="607"/>
      <c r="AA766" s="607"/>
      <c r="AB766" s="607"/>
      <c r="AC766" s="607"/>
      <c r="AD766" s="607"/>
    </row>
    <row r="767">
      <c r="A767" s="607"/>
      <c r="B767" s="607"/>
      <c r="C767" s="607"/>
      <c r="D767" s="607"/>
      <c r="E767" s="607"/>
      <c r="F767" s="607"/>
      <c r="G767" s="607"/>
      <c r="H767" s="607"/>
      <c r="I767" s="607"/>
      <c r="J767" s="607"/>
      <c r="K767" s="607"/>
      <c r="L767" s="607"/>
      <c r="M767" s="607"/>
      <c r="N767" s="607"/>
      <c r="O767" s="607"/>
      <c r="P767" s="607"/>
      <c r="Q767" s="607"/>
      <c r="R767" s="607"/>
      <c r="S767" s="607"/>
      <c r="T767" s="607"/>
      <c r="U767" s="607"/>
      <c r="V767" s="607"/>
      <c r="W767" s="607"/>
      <c r="X767" s="607"/>
      <c r="Y767" s="607"/>
      <c r="Z767" s="607"/>
      <c r="AA767" s="607"/>
      <c r="AB767" s="607"/>
      <c r="AC767" s="607"/>
      <c r="AD767" s="607"/>
    </row>
    <row r="768">
      <c r="A768" s="607"/>
      <c r="B768" s="607"/>
      <c r="C768" s="607"/>
      <c r="D768" s="607"/>
      <c r="E768" s="607"/>
      <c r="F768" s="607"/>
      <c r="G768" s="607"/>
      <c r="H768" s="607"/>
      <c r="I768" s="607"/>
      <c r="J768" s="607"/>
      <c r="K768" s="607"/>
      <c r="L768" s="607"/>
      <c r="M768" s="607"/>
      <c r="N768" s="607"/>
      <c r="O768" s="607"/>
      <c r="P768" s="607"/>
      <c r="Q768" s="607"/>
      <c r="R768" s="607"/>
      <c r="S768" s="607"/>
      <c r="T768" s="607"/>
      <c r="U768" s="607"/>
      <c r="V768" s="607"/>
      <c r="W768" s="607"/>
      <c r="X768" s="607"/>
      <c r="Y768" s="607"/>
      <c r="Z768" s="607"/>
      <c r="AA768" s="607"/>
      <c r="AB768" s="607"/>
      <c r="AC768" s="607"/>
      <c r="AD768" s="607"/>
    </row>
    <row r="769">
      <c r="A769" s="607"/>
      <c r="B769" s="607"/>
      <c r="C769" s="607"/>
      <c r="D769" s="607"/>
      <c r="E769" s="607"/>
      <c r="F769" s="607"/>
      <c r="G769" s="607"/>
      <c r="H769" s="607"/>
      <c r="I769" s="607"/>
      <c r="J769" s="607"/>
      <c r="K769" s="607"/>
      <c r="L769" s="607"/>
      <c r="M769" s="607"/>
      <c r="N769" s="607"/>
      <c r="O769" s="607"/>
      <c r="P769" s="607"/>
      <c r="Q769" s="607"/>
      <c r="R769" s="607"/>
      <c r="S769" s="607"/>
      <c r="T769" s="607"/>
      <c r="U769" s="607"/>
      <c r="V769" s="607"/>
      <c r="W769" s="607"/>
      <c r="X769" s="607"/>
      <c r="Y769" s="607"/>
      <c r="Z769" s="607"/>
      <c r="AA769" s="607"/>
      <c r="AB769" s="607"/>
      <c r="AC769" s="607"/>
      <c r="AD769" s="607"/>
    </row>
    <row r="770">
      <c r="A770" s="607"/>
      <c r="B770" s="607"/>
      <c r="C770" s="607"/>
      <c r="D770" s="607"/>
      <c r="E770" s="607"/>
      <c r="F770" s="607"/>
      <c r="G770" s="607"/>
      <c r="H770" s="607"/>
      <c r="I770" s="607"/>
      <c r="J770" s="607"/>
      <c r="K770" s="607"/>
      <c r="L770" s="607"/>
      <c r="M770" s="607"/>
      <c r="N770" s="607"/>
      <c r="O770" s="607"/>
      <c r="P770" s="607"/>
      <c r="Q770" s="607"/>
      <c r="R770" s="607"/>
      <c r="S770" s="607"/>
      <c r="T770" s="607"/>
      <c r="U770" s="607"/>
      <c r="V770" s="607"/>
      <c r="W770" s="607"/>
      <c r="X770" s="607"/>
      <c r="Y770" s="607"/>
      <c r="Z770" s="607"/>
      <c r="AA770" s="607"/>
      <c r="AB770" s="607"/>
      <c r="AC770" s="607"/>
      <c r="AD770" s="607"/>
    </row>
    <row r="771">
      <c r="A771" s="607"/>
      <c r="B771" s="607"/>
      <c r="C771" s="607"/>
      <c r="D771" s="607"/>
      <c r="E771" s="607"/>
      <c r="F771" s="607"/>
      <c r="G771" s="607"/>
      <c r="H771" s="607"/>
      <c r="I771" s="607"/>
      <c r="J771" s="607"/>
      <c r="K771" s="607"/>
      <c r="L771" s="607"/>
      <c r="M771" s="607"/>
      <c r="N771" s="607"/>
      <c r="O771" s="607"/>
      <c r="P771" s="607"/>
      <c r="Q771" s="607"/>
      <c r="R771" s="607"/>
      <c r="S771" s="607"/>
      <c r="T771" s="607"/>
      <c r="U771" s="607"/>
      <c r="V771" s="607"/>
      <c r="W771" s="607"/>
      <c r="X771" s="607"/>
      <c r="Y771" s="607"/>
      <c r="Z771" s="607"/>
      <c r="AA771" s="607"/>
      <c r="AB771" s="607"/>
      <c r="AC771" s="607"/>
      <c r="AD771" s="607"/>
    </row>
    <row r="772">
      <c r="A772" s="607"/>
      <c r="B772" s="607"/>
      <c r="C772" s="607"/>
      <c r="D772" s="607"/>
      <c r="E772" s="607"/>
      <c r="F772" s="607"/>
      <c r="G772" s="607"/>
      <c r="H772" s="607"/>
      <c r="I772" s="607"/>
      <c r="J772" s="607"/>
      <c r="K772" s="607"/>
      <c r="L772" s="607"/>
      <c r="M772" s="607"/>
      <c r="N772" s="607"/>
      <c r="O772" s="607"/>
      <c r="P772" s="607"/>
      <c r="Q772" s="607"/>
      <c r="R772" s="607"/>
      <c r="S772" s="607"/>
      <c r="T772" s="607"/>
      <c r="U772" s="607"/>
      <c r="V772" s="607"/>
      <c r="W772" s="607"/>
      <c r="X772" s="607"/>
      <c r="Y772" s="607"/>
      <c r="Z772" s="607"/>
      <c r="AA772" s="607"/>
      <c r="AB772" s="607"/>
      <c r="AC772" s="607"/>
      <c r="AD772" s="607"/>
    </row>
    <row r="773">
      <c r="A773" s="607"/>
      <c r="B773" s="607"/>
      <c r="C773" s="607"/>
      <c r="D773" s="607"/>
      <c r="E773" s="607"/>
      <c r="F773" s="607"/>
      <c r="G773" s="607"/>
      <c r="H773" s="607"/>
      <c r="I773" s="607"/>
      <c r="J773" s="607"/>
      <c r="K773" s="607"/>
      <c r="L773" s="607"/>
      <c r="M773" s="607"/>
      <c r="N773" s="607"/>
      <c r="O773" s="607"/>
      <c r="P773" s="607"/>
      <c r="Q773" s="607"/>
      <c r="R773" s="607"/>
      <c r="S773" s="607"/>
      <c r="T773" s="607"/>
      <c r="U773" s="607"/>
      <c r="V773" s="607"/>
      <c r="W773" s="607"/>
      <c r="X773" s="607"/>
      <c r="Y773" s="607"/>
      <c r="Z773" s="607"/>
      <c r="AA773" s="607"/>
      <c r="AB773" s="607"/>
      <c r="AC773" s="607"/>
      <c r="AD773" s="607"/>
    </row>
    <row r="774">
      <c r="A774" s="607"/>
      <c r="B774" s="607"/>
      <c r="C774" s="607"/>
      <c r="D774" s="607"/>
      <c r="E774" s="607"/>
      <c r="F774" s="607"/>
      <c r="G774" s="607"/>
      <c r="H774" s="607"/>
      <c r="I774" s="607"/>
      <c r="J774" s="607"/>
      <c r="K774" s="607"/>
      <c r="L774" s="607"/>
      <c r="M774" s="607"/>
      <c r="N774" s="607"/>
      <c r="O774" s="607"/>
      <c r="P774" s="607"/>
      <c r="Q774" s="607"/>
      <c r="R774" s="607"/>
      <c r="S774" s="607"/>
      <c r="T774" s="607"/>
      <c r="U774" s="607"/>
      <c r="V774" s="607"/>
      <c r="W774" s="607"/>
      <c r="X774" s="607"/>
      <c r="Y774" s="607"/>
      <c r="Z774" s="607"/>
      <c r="AA774" s="607"/>
      <c r="AB774" s="607"/>
      <c r="AC774" s="607"/>
      <c r="AD774" s="607"/>
    </row>
    <row r="775">
      <c r="A775" s="607"/>
      <c r="B775" s="607"/>
      <c r="C775" s="607"/>
      <c r="D775" s="607"/>
      <c r="E775" s="607"/>
      <c r="F775" s="607"/>
      <c r="G775" s="607"/>
      <c r="H775" s="607"/>
      <c r="I775" s="607"/>
      <c r="J775" s="607"/>
      <c r="K775" s="607"/>
      <c r="L775" s="607"/>
      <c r="M775" s="607"/>
      <c r="N775" s="607"/>
      <c r="O775" s="607"/>
      <c r="P775" s="607"/>
      <c r="Q775" s="607"/>
      <c r="R775" s="607"/>
      <c r="S775" s="607"/>
      <c r="T775" s="607"/>
      <c r="U775" s="607"/>
      <c r="V775" s="607"/>
      <c r="W775" s="607"/>
      <c r="X775" s="607"/>
      <c r="Y775" s="607"/>
      <c r="Z775" s="607"/>
      <c r="AA775" s="607"/>
      <c r="AB775" s="607"/>
      <c r="AC775" s="607"/>
      <c r="AD775" s="607"/>
    </row>
    <row r="776">
      <c r="A776" s="607"/>
      <c r="B776" s="607"/>
      <c r="C776" s="607"/>
      <c r="D776" s="607"/>
      <c r="E776" s="607"/>
      <c r="F776" s="607"/>
      <c r="G776" s="607"/>
      <c r="H776" s="607"/>
      <c r="I776" s="607"/>
      <c r="J776" s="607"/>
      <c r="K776" s="607"/>
      <c r="L776" s="607"/>
      <c r="M776" s="607"/>
      <c r="N776" s="607"/>
      <c r="O776" s="607"/>
      <c r="P776" s="607"/>
      <c r="Q776" s="607"/>
      <c r="R776" s="607"/>
      <c r="S776" s="607"/>
      <c r="T776" s="607"/>
      <c r="U776" s="607"/>
      <c r="V776" s="607"/>
      <c r="W776" s="607"/>
      <c r="X776" s="607"/>
      <c r="Y776" s="607"/>
      <c r="Z776" s="607"/>
      <c r="AA776" s="607"/>
      <c r="AB776" s="607"/>
      <c r="AC776" s="607"/>
      <c r="AD776" s="607"/>
    </row>
    <row r="777">
      <c r="A777" s="607"/>
      <c r="B777" s="607"/>
      <c r="C777" s="607"/>
      <c r="D777" s="607"/>
      <c r="E777" s="607"/>
      <c r="F777" s="607"/>
      <c r="G777" s="607"/>
      <c r="H777" s="607"/>
      <c r="I777" s="607"/>
      <c r="J777" s="607"/>
      <c r="K777" s="607"/>
      <c r="L777" s="607"/>
      <c r="M777" s="607"/>
      <c r="N777" s="607"/>
      <c r="O777" s="607"/>
      <c r="P777" s="607"/>
      <c r="Q777" s="607"/>
      <c r="R777" s="607"/>
      <c r="S777" s="607"/>
      <c r="T777" s="607"/>
      <c r="U777" s="607"/>
      <c r="V777" s="607"/>
      <c r="W777" s="607"/>
      <c r="X777" s="607"/>
      <c r="Y777" s="607"/>
      <c r="Z777" s="607"/>
      <c r="AA777" s="607"/>
      <c r="AB777" s="607"/>
      <c r="AC777" s="607"/>
      <c r="AD777" s="607"/>
    </row>
    <row r="778">
      <c r="A778" s="607"/>
      <c r="B778" s="607"/>
      <c r="C778" s="607"/>
      <c r="D778" s="607"/>
      <c r="E778" s="607"/>
      <c r="F778" s="607"/>
      <c r="G778" s="607"/>
      <c r="H778" s="607"/>
      <c r="I778" s="607"/>
      <c r="J778" s="607"/>
      <c r="K778" s="607"/>
      <c r="L778" s="607"/>
      <c r="M778" s="607"/>
      <c r="N778" s="607"/>
      <c r="O778" s="607"/>
      <c r="P778" s="607"/>
      <c r="Q778" s="607"/>
      <c r="R778" s="607"/>
      <c r="S778" s="607"/>
      <c r="T778" s="607"/>
      <c r="U778" s="607"/>
      <c r="V778" s="607"/>
      <c r="W778" s="607"/>
      <c r="X778" s="607"/>
      <c r="Y778" s="607"/>
      <c r="Z778" s="607"/>
      <c r="AA778" s="607"/>
      <c r="AB778" s="607"/>
      <c r="AC778" s="607"/>
      <c r="AD778" s="607"/>
    </row>
    <row r="779">
      <c r="A779" s="607"/>
      <c r="B779" s="607"/>
      <c r="C779" s="607"/>
      <c r="D779" s="607"/>
      <c r="E779" s="607"/>
      <c r="F779" s="607"/>
      <c r="G779" s="607"/>
      <c r="H779" s="607"/>
      <c r="I779" s="607"/>
      <c r="J779" s="607"/>
      <c r="K779" s="607"/>
      <c r="L779" s="607"/>
      <c r="M779" s="607"/>
      <c r="N779" s="607"/>
      <c r="O779" s="607"/>
      <c r="P779" s="607"/>
      <c r="Q779" s="607"/>
      <c r="R779" s="607"/>
      <c r="S779" s="607"/>
      <c r="T779" s="607"/>
      <c r="U779" s="607"/>
      <c r="V779" s="607"/>
      <c r="W779" s="607"/>
      <c r="X779" s="607"/>
      <c r="Y779" s="607"/>
      <c r="Z779" s="607"/>
      <c r="AA779" s="607"/>
      <c r="AB779" s="607"/>
      <c r="AC779" s="607"/>
      <c r="AD779" s="607"/>
    </row>
    <row r="780">
      <c r="A780" s="607"/>
      <c r="B780" s="607"/>
      <c r="C780" s="607"/>
      <c r="D780" s="607"/>
      <c r="E780" s="607"/>
      <c r="F780" s="607"/>
      <c r="G780" s="607"/>
      <c r="H780" s="607"/>
      <c r="I780" s="607"/>
      <c r="J780" s="607"/>
      <c r="K780" s="607"/>
      <c r="L780" s="607"/>
      <c r="M780" s="607"/>
      <c r="N780" s="607"/>
      <c r="O780" s="607"/>
      <c r="P780" s="607"/>
      <c r="Q780" s="607"/>
      <c r="R780" s="607"/>
      <c r="S780" s="607"/>
      <c r="T780" s="607"/>
      <c r="U780" s="607"/>
      <c r="V780" s="607"/>
      <c r="W780" s="607"/>
      <c r="X780" s="607"/>
      <c r="Y780" s="607"/>
      <c r="Z780" s="607"/>
      <c r="AA780" s="607"/>
      <c r="AB780" s="607"/>
      <c r="AC780" s="607"/>
      <c r="AD780" s="607"/>
    </row>
    <row r="781">
      <c r="A781" s="607"/>
      <c r="B781" s="607"/>
      <c r="C781" s="607"/>
      <c r="D781" s="607"/>
      <c r="E781" s="607"/>
      <c r="F781" s="607"/>
      <c r="G781" s="607"/>
      <c r="H781" s="607"/>
      <c r="I781" s="607"/>
      <c r="J781" s="607"/>
      <c r="K781" s="607"/>
      <c r="L781" s="607"/>
      <c r="M781" s="607"/>
      <c r="N781" s="607"/>
      <c r="O781" s="607"/>
      <c r="P781" s="607"/>
      <c r="Q781" s="607"/>
      <c r="R781" s="607"/>
      <c r="S781" s="607"/>
      <c r="T781" s="607"/>
      <c r="U781" s="607"/>
      <c r="V781" s="607"/>
      <c r="W781" s="607"/>
      <c r="X781" s="607"/>
      <c r="Y781" s="607"/>
      <c r="Z781" s="607"/>
      <c r="AA781" s="607"/>
      <c r="AB781" s="607"/>
      <c r="AC781" s="607"/>
      <c r="AD781" s="607"/>
    </row>
    <row r="782">
      <c r="A782" s="607"/>
      <c r="B782" s="607"/>
      <c r="C782" s="607"/>
      <c r="D782" s="607"/>
      <c r="E782" s="607"/>
      <c r="F782" s="607"/>
      <c r="G782" s="607"/>
      <c r="H782" s="607"/>
      <c r="I782" s="607"/>
      <c r="J782" s="607"/>
      <c r="K782" s="607"/>
      <c r="L782" s="607"/>
      <c r="M782" s="607"/>
      <c r="N782" s="607"/>
      <c r="O782" s="607"/>
      <c r="P782" s="607"/>
      <c r="Q782" s="607"/>
      <c r="R782" s="607"/>
      <c r="S782" s="607"/>
      <c r="T782" s="607"/>
      <c r="U782" s="607"/>
      <c r="V782" s="607"/>
      <c r="W782" s="607"/>
      <c r="X782" s="607"/>
      <c r="Y782" s="607"/>
      <c r="Z782" s="607"/>
      <c r="AA782" s="607"/>
      <c r="AB782" s="607"/>
      <c r="AC782" s="607"/>
      <c r="AD782" s="607"/>
    </row>
    <row r="783">
      <c r="A783" s="607"/>
      <c r="B783" s="607"/>
      <c r="C783" s="607"/>
      <c r="D783" s="607"/>
      <c r="E783" s="607"/>
      <c r="F783" s="607"/>
      <c r="G783" s="607"/>
      <c r="H783" s="607"/>
      <c r="I783" s="607"/>
      <c r="J783" s="607"/>
      <c r="K783" s="607"/>
      <c r="L783" s="607"/>
      <c r="M783" s="607"/>
      <c r="N783" s="607"/>
      <c r="O783" s="607"/>
      <c r="P783" s="607"/>
      <c r="Q783" s="607"/>
      <c r="R783" s="607"/>
      <c r="S783" s="607"/>
      <c r="T783" s="607"/>
      <c r="U783" s="607"/>
      <c r="V783" s="607"/>
      <c r="W783" s="607"/>
      <c r="X783" s="607"/>
      <c r="Y783" s="607"/>
      <c r="Z783" s="607"/>
      <c r="AA783" s="607"/>
      <c r="AB783" s="607"/>
      <c r="AC783" s="607"/>
      <c r="AD783" s="607"/>
    </row>
    <row r="784">
      <c r="A784" s="607"/>
      <c r="B784" s="607"/>
      <c r="C784" s="607"/>
      <c r="D784" s="607"/>
      <c r="E784" s="607"/>
      <c r="F784" s="607"/>
      <c r="G784" s="607"/>
      <c r="H784" s="607"/>
      <c r="I784" s="607"/>
      <c r="J784" s="607"/>
      <c r="K784" s="607"/>
      <c r="L784" s="607"/>
      <c r="M784" s="607"/>
      <c r="N784" s="607"/>
      <c r="O784" s="607"/>
      <c r="P784" s="607"/>
      <c r="Q784" s="607"/>
      <c r="R784" s="607"/>
      <c r="S784" s="607"/>
      <c r="T784" s="607"/>
      <c r="U784" s="607"/>
      <c r="V784" s="607"/>
      <c r="W784" s="607"/>
      <c r="X784" s="607"/>
      <c r="Y784" s="607"/>
      <c r="Z784" s="607"/>
      <c r="AA784" s="607"/>
      <c r="AB784" s="607"/>
      <c r="AC784" s="607"/>
      <c r="AD784" s="607"/>
    </row>
    <row r="785">
      <c r="A785" s="607"/>
      <c r="B785" s="607"/>
      <c r="C785" s="607"/>
      <c r="D785" s="607"/>
      <c r="E785" s="607"/>
      <c r="F785" s="607"/>
      <c r="G785" s="607"/>
      <c r="H785" s="607"/>
      <c r="I785" s="607"/>
      <c r="J785" s="607"/>
      <c r="K785" s="607"/>
      <c r="L785" s="607"/>
      <c r="M785" s="607"/>
      <c r="N785" s="607"/>
      <c r="O785" s="607"/>
      <c r="P785" s="607"/>
      <c r="Q785" s="607"/>
      <c r="R785" s="607"/>
      <c r="S785" s="607"/>
      <c r="T785" s="607"/>
      <c r="U785" s="607"/>
      <c r="V785" s="607"/>
      <c r="W785" s="607"/>
      <c r="X785" s="607"/>
      <c r="Y785" s="607"/>
      <c r="Z785" s="607"/>
      <c r="AA785" s="607"/>
      <c r="AB785" s="607"/>
      <c r="AC785" s="607"/>
      <c r="AD785" s="607"/>
    </row>
    <row r="786">
      <c r="A786" s="607"/>
      <c r="B786" s="607"/>
      <c r="C786" s="607"/>
      <c r="D786" s="607"/>
      <c r="E786" s="607"/>
      <c r="F786" s="607"/>
      <c r="G786" s="607"/>
      <c r="H786" s="607"/>
      <c r="I786" s="607"/>
      <c r="J786" s="607"/>
      <c r="K786" s="607"/>
      <c r="L786" s="607"/>
      <c r="M786" s="607"/>
      <c r="N786" s="607"/>
      <c r="O786" s="607"/>
      <c r="P786" s="607"/>
      <c r="Q786" s="607"/>
      <c r="R786" s="607"/>
      <c r="S786" s="607"/>
      <c r="T786" s="607"/>
      <c r="U786" s="607"/>
      <c r="V786" s="607"/>
      <c r="W786" s="607"/>
      <c r="X786" s="607"/>
      <c r="Y786" s="607"/>
      <c r="Z786" s="607"/>
      <c r="AA786" s="607"/>
      <c r="AB786" s="607"/>
      <c r="AC786" s="607"/>
      <c r="AD786" s="607"/>
    </row>
    <row r="787">
      <c r="A787" s="607"/>
      <c r="B787" s="607"/>
      <c r="C787" s="607"/>
      <c r="D787" s="607"/>
      <c r="E787" s="607"/>
      <c r="F787" s="607"/>
      <c r="G787" s="607"/>
      <c r="H787" s="607"/>
      <c r="I787" s="607"/>
      <c r="J787" s="607"/>
      <c r="K787" s="607"/>
      <c r="L787" s="607"/>
      <c r="M787" s="607"/>
      <c r="N787" s="607"/>
      <c r="O787" s="607"/>
      <c r="P787" s="607"/>
      <c r="Q787" s="607"/>
      <c r="R787" s="607"/>
      <c r="S787" s="607"/>
      <c r="T787" s="607"/>
      <c r="U787" s="607"/>
      <c r="V787" s="607"/>
      <c r="W787" s="607"/>
      <c r="X787" s="607"/>
      <c r="Y787" s="607"/>
      <c r="Z787" s="607"/>
      <c r="AA787" s="607"/>
      <c r="AB787" s="607"/>
      <c r="AC787" s="607"/>
      <c r="AD787" s="607"/>
    </row>
    <row r="788">
      <c r="A788" s="607"/>
      <c r="B788" s="607"/>
      <c r="C788" s="607"/>
      <c r="D788" s="607"/>
      <c r="E788" s="607"/>
      <c r="F788" s="607"/>
      <c r="G788" s="607"/>
      <c r="H788" s="607"/>
      <c r="I788" s="607"/>
      <c r="J788" s="607"/>
      <c r="K788" s="607"/>
      <c r="L788" s="607"/>
      <c r="M788" s="607"/>
      <c r="N788" s="607"/>
      <c r="O788" s="607"/>
      <c r="P788" s="607"/>
      <c r="Q788" s="607"/>
      <c r="R788" s="607"/>
      <c r="S788" s="607"/>
      <c r="T788" s="607"/>
      <c r="U788" s="607"/>
      <c r="V788" s="607"/>
      <c r="W788" s="607"/>
      <c r="X788" s="607"/>
      <c r="Y788" s="607"/>
      <c r="Z788" s="607"/>
      <c r="AA788" s="607"/>
      <c r="AB788" s="607"/>
      <c r="AC788" s="607"/>
      <c r="AD788" s="607"/>
    </row>
    <row r="789">
      <c r="A789" s="607"/>
      <c r="B789" s="607"/>
      <c r="C789" s="607"/>
      <c r="D789" s="607"/>
      <c r="E789" s="607"/>
      <c r="F789" s="607"/>
      <c r="G789" s="607"/>
      <c r="H789" s="607"/>
      <c r="I789" s="607"/>
      <c r="J789" s="607"/>
      <c r="K789" s="607"/>
      <c r="L789" s="607"/>
      <c r="M789" s="607"/>
      <c r="N789" s="607"/>
      <c r="O789" s="607"/>
      <c r="P789" s="607"/>
      <c r="Q789" s="607"/>
      <c r="R789" s="607"/>
      <c r="S789" s="607"/>
      <c r="T789" s="607"/>
      <c r="U789" s="607"/>
      <c r="V789" s="607"/>
      <c r="W789" s="607"/>
      <c r="X789" s="607"/>
      <c r="Y789" s="607"/>
      <c r="Z789" s="607"/>
      <c r="AA789" s="607"/>
      <c r="AB789" s="607"/>
      <c r="AC789" s="607"/>
      <c r="AD789" s="607"/>
    </row>
    <row r="790">
      <c r="A790" s="607"/>
      <c r="B790" s="607"/>
      <c r="C790" s="607"/>
      <c r="D790" s="607"/>
      <c r="E790" s="607"/>
      <c r="F790" s="607"/>
      <c r="G790" s="607"/>
      <c r="H790" s="607"/>
      <c r="I790" s="607"/>
      <c r="J790" s="607"/>
      <c r="K790" s="607"/>
      <c r="L790" s="607"/>
      <c r="M790" s="607"/>
      <c r="N790" s="607"/>
      <c r="O790" s="607"/>
      <c r="P790" s="607"/>
      <c r="Q790" s="607"/>
      <c r="R790" s="607"/>
      <c r="S790" s="607"/>
      <c r="T790" s="607"/>
      <c r="U790" s="607"/>
      <c r="V790" s="607"/>
      <c r="W790" s="607"/>
      <c r="X790" s="607"/>
      <c r="Y790" s="607"/>
      <c r="Z790" s="607"/>
      <c r="AA790" s="607"/>
      <c r="AB790" s="607"/>
      <c r="AC790" s="607"/>
      <c r="AD790" s="607"/>
    </row>
    <row r="791">
      <c r="A791" s="607"/>
      <c r="B791" s="607"/>
      <c r="C791" s="607"/>
      <c r="D791" s="607"/>
      <c r="E791" s="607"/>
      <c r="F791" s="607"/>
      <c r="G791" s="607"/>
      <c r="H791" s="607"/>
      <c r="I791" s="607"/>
      <c r="J791" s="607"/>
      <c r="K791" s="607"/>
      <c r="L791" s="607"/>
      <c r="M791" s="607"/>
      <c r="N791" s="607"/>
      <c r="O791" s="607"/>
      <c r="P791" s="607"/>
      <c r="Q791" s="607"/>
      <c r="R791" s="607"/>
      <c r="S791" s="607"/>
      <c r="T791" s="607"/>
      <c r="U791" s="607"/>
      <c r="V791" s="607"/>
      <c r="W791" s="607"/>
      <c r="X791" s="607"/>
      <c r="Y791" s="607"/>
      <c r="Z791" s="607"/>
      <c r="AA791" s="607"/>
      <c r="AB791" s="607"/>
      <c r="AC791" s="607"/>
      <c r="AD791" s="607"/>
    </row>
    <row r="792">
      <c r="A792" s="607"/>
      <c r="B792" s="607"/>
      <c r="C792" s="607"/>
      <c r="D792" s="607"/>
      <c r="E792" s="607"/>
      <c r="F792" s="607"/>
      <c r="G792" s="607"/>
      <c r="H792" s="607"/>
      <c r="I792" s="607"/>
      <c r="J792" s="607"/>
      <c r="K792" s="607"/>
      <c r="L792" s="607"/>
      <c r="M792" s="607"/>
      <c r="N792" s="607"/>
      <c r="O792" s="607"/>
      <c r="P792" s="607"/>
      <c r="Q792" s="607"/>
      <c r="R792" s="607"/>
      <c r="S792" s="607"/>
      <c r="T792" s="607"/>
      <c r="U792" s="607"/>
      <c r="V792" s="607"/>
      <c r="W792" s="607"/>
      <c r="X792" s="607"/>
      <c r="Y792" s="607"/>
      <c r="Z792" s="607"/>
      <c r="AA792" s="607"/>
      <c r="AB792" s="607"/>
      <c r="AC792" s="607"/>
      <c r="AD792" s="607"/>
    </row>
    <row r="793">
      <c r="A793" s="607"/>
      <c r="B793" s="607"/>
      <c r="C793" s="607"/>
      <c r="D793" s="607"/>
      <c r="E793" s="607"/>
      <c r="F793" s="607"/>
      <c r="G793" s="607"/>
      <c r="H793" s="607"/>
      <c r="I793" s="607"/>
      <c r="J793" s="607"/>
      <c r="K793" s="607"/>
      <c r="L793" s="607"/>
      <c r="M793" s="607"/>
      <c r="N793" s="607"/>
      <c r="O793" s="607"/>
      <c r="P793" s="607"/>
      <c r="Q793" s="607"/>
      <c r="R793" s="607"/>
      <c r="S793" s="607"/>
      <c r="T793" s="607"/>
      <c r="U793" s="607"/>
      <c r="V793" s="607"/>
      <c r="W793" s="607"/>
      <c r="X793" s="607"/>
      <c r="Y793" s="607"/>
      <c r="Z793" s="607"/>
      <c r="AA793" s="607"/>
      <c r="AB793" s="607"/>
      <c r="AC793" s="607"/>
      <c r="AD793" s="607"/>
    </row>
    <row r="794">
      <c r="A794" s="607"/>
      <c r="B794" s="607"/>
      <c r="C794" s="607"/>
      <c r="D794" s="607"/>
      <c r="E794" s="607"/>
      <c r="F794" s="607"/>
      <c r="G794" s="607"/>
      <c r="H794" s="607"/>
      <c r="I794" s="607"/>
      <c r="J794" s="607"/>
      <c r="K794" s="607"/>
      <c r="L794" s="607"/>
      <c r="M794" s="607"/>
      <c r="N794" s="607"/>
      <c r="O794" s="607"/>
      <c r="P794" s="607"/>
      <c r="Q794" s="607"/>
      <c r="R794" s="607"/>
      <c r="S794" s="607"/>
      <c r="T794" s="607"/>
      <c r="U794" s="607"/>
      <c r="V794" s="607"/>
      <c r="W794" s="607"/>
      <c r="X794" s="607"/>
      <c r="Y794" s="607"/>
      <c r="Z794" s="607"/>
      <c r="AA794" s="607"/>
      <c r="AB794" s="607"/>
      <c r="AC794" s="607"/>
      <c r="AD794" s="607"/>
    </row>
    <row r="795">
      <c r="A795" s="607"/>
      <c r="B795" s="607"/>
      <c r="C795" s="607"/>
      <c r="D795" s="607"/>
      <c r="E795" s="607"/>
      <c r="F795" s="607"/>
      <c r="G795" s="607"/>
      <c r="H795" s="607"/>
      <c r="I795" s="607"/>
      <c r="J795" s="607"/>
      <c r="K795" s="607"/>
      <c r="L795" s="607"/>
      <c r="M795" s="607"/>
      <c r="N795" s="607"/>
      <c r="O795" s="607"/>
      <c r="P795" s="607"/>
      <c r="Q795" s="607"/>
      <c r="R795" s="607"/>
      <c r="S795" s="607"/>
      <c r="T795" s="607"/>
      <c r="U795" s="607"/>
      <c r="V795" s="607"/>
      <c r="W795" s="607"/>
      <c r="X795" s="607"/>
      <c r="Y795" s="607"/>
      <c r="Z795" s="607"/>
      <c r="AA795" s="607"/>
      <c r="AB795" s="607"/>
      <c r="AC795" s="607"/>
      <c r="AD795" s="607"/>
    </row>
    <row r="796">
      <c r="A796" s="607"/>
      <c r="B796" s="607"/>
      <c r="C796" s="607"/>
      <c r="D796" s="607"/>
      <c r="E796" s="607"/>
      <c r="F796" s="607"/>
      <c r="G796" s="607"/>
      <c r="H796" s="607"/>
      <c r="I796" s="607"/>
      <c r="J796" s="607"/>
      <c r="K796" s="607"/>
      <c r="L796" s="607"/>
      <c r="M796" s="607"/>
      <c r="N796" s="607"/>
      <c r="O796" s="607"/>
      <c r="P796" s="607"/>
      <c r="Q796" s="607"/>
      <c r="R796" s="607"/>
      <c r="S796" s="607"/>
      <c r="T796" s="607"/>
      <c r="U796" s="607"/>
      <c r="V796" s="607"/>
      <c r="W796" s="607"/>
      <c r="X796" s="607"/>
      <c r="Y796" s="607"/>
      <c r="Z796" s="607"/>
      <c r="AA796" s="607"/>
      <c r="AB796" s="607"/>
      <c r="AC796" s="607"/>
      <c r="AD796" s="607"/>
    </row>
    <row r="797">
      <c r="A797" s="607"/>
      <c r="B797" s="607"/>
      <c r="C797" s="607"/>
      <c r="D797" s="607"/>
      <c r="E797" s="607"/>
      <c r="F797" s="607"/>
      <c r="G797" s="607"/>
      <c r="H797" s="607"/>
      <c r="I797" s="607"/>
      <c r="J797" s="607"/>
      <c r="K797" s="607"/>
      <c r="L797" s="607"/>
      <c r="M797" s="607"/>
      <c r="N797" s="607"/>
      <c r="O797" s="607"/>
      <c r="P797" s="607"/>
      <c r="Q797" s="607"/>
      <c r="R797" s="607"/>
      <c r="S797" s="607"/>
      <c r="T797" s="607"/>
      <c r="U797" s="607"/>
      <c r="V797" s="607"/>
      <c r="W797" s="607"/>
      <c r="X797" s="607"/>
      <c r="Y797" s="607"/>
      <c r="Z797" s="607"/>
      <c r="AA797" s="607"/>
      <c r="AB797" s="607"/>
      <c r="AC797" s="607"/>
      <c r="AD797" s="607"/>
    </row>
    <row r="798">
      <c r="A798" s="607"/>
      <c r="B798" s="607"/>
      <c r="C798" s="607"/>
      <c r="D798" s="607"/>
      <c r="E798" s="607"/>
      <c r="F798" s="607"/>
      <c r="G798" s="607"/>
      <c r="H798" s="607"/>
      <c r="I798" s="607"/>
      <c r="J798" s="607"/>
      <c r="K798" s="607"/>
      <c r="L798" s="607"/>
      <c r="M798" s="607"/>
      <c r="N798" s="607"/>
      <c r="O798" s="607"/>
      <c r="P798" s="607"/>
      <c r="Q798" s="607"/>
      <c r="R798" s="607"/>
      <c r="S798" s="607"/>
      <c r="T798" s="607"/>
      <c r="U798" s="607"/>
      <c r="V798" s="607"/>
      <c r="W798" s="607"/>
      <c r="X798" s="607"/>
      <c r="Y798" s="607"/>
      <c r="Z798" s="607"/>
      <c r="AA798" s="607"/>
      <c r="AB798" s="607"/>
      <c r="AC798" s="607"/>
      <c r="AD798" s="607"/>
    </row>
    <row r="799">
      <c r="A799" s="607"/>
      <c r="B799" s="607"/>
      <c r="C799" s="607"/>
      <c r="D799" s="607"/>
      <c r="E799" s="607"/>
      <c r="F799" s="607"/>
      <c r="G799" s="607"/>
      <c r="H799" s="607"/>
      <c r="I799" s="607"/>
      <c r="J799" s="607"/>
      <c r="K799" s="607"/>
      <c r="L799" s="607"/>
      <c r="M799" s="607"/>
      <c r="N799" s="607"/>
      <c r="O799" s="607"/>
      <c r="P799" s="607"/>
      <c r="Q799" s="607"/>
      <c r="R799" s="607"/>
      <c r="S799" s="607"/>
      <c r="T799" s="607"/>
      <c r="U799" s="607"/>
      <c r="V799" s="607"/>
      <c r="W799" s="607"/>
      <c r="X799" s="607"/>
      <c r="Y799" s="607"/>
      <c r="Z799" s="607"/>
      <c r="AA799" s="607"/>
      <c r="AB799" s="607"/>
      <c r="AC799" s="607"/>
      <c r="AD799" s="607"/>
    </row>
    <row r="800">
      <c r="A800" s="607"/>
      <c r="B800" s="607"/>
      <c r="C800" s="607"/>
      <c r="D800" s="607"/>
      <c r="E800" s="607"/>
      <c r="F800" s="607"/>
      <c r="G800" s="607"/>
      <c r="H800" s="607"/>
      <c r="I800" s="607"/>
      <c r="J800" s="607"/>
      <c r="K800" s="607"/>
      <c r="L800" s="607"/>
      <c r="M800" s="607"/>
      <c r="N800" s="607"/>
      <c r="O800" s="607"/>
      <c r="P800" s="607"/>
      <c r="Q800" s="607"/>
      <c r="R800" s="607"/>
      <c r="S800" s="607"/>
      <c r="T800" s="607"/>
      <c r="U800" s="607"/>
      <c r="V800" s="607"/>
      <c r="W800" s="607"/>
      <c r="X800" s="607"/>
      <c r="Y800" s="607"/>
      <c r="Z800" s="607"/>
      <c r="AA800" s="607"/>
      <c r="AB800" s="607"/>
      <c r="AC800" s="607"/>
      <c r="AD800" s="607"/>
    </row>
    <row r="801">
      <c r="A801" s="607"/>
      <c r="B801" s="607"/>
      <c r="C801" s="607"/>
      <c r="D801" s="607"/>
      <c r="E801" s="607"/>
      <c r="F801" s="607"/>
      <c r="G801" s="607"/>
      <c r="H801" s="607"/>
      <c r="I801" s="607"/>
      <c r="J801" s="607"/>
      <c r="K801" s="607"/>
      <c r="L801" s="607"/>
      <c r="M801" s="607"/>
      <c r="N801" s="607"/>
      <c r="O801" s="607"/>
      <c r="P801" s="607"/>
      <c r="Q801" s="607"/>
      <c r="R801" s="607"/>
      <c r="S801" s="607"/>
      <c r="T801" s="607"/>
      <c r="U801" s="607"/>
      <c r="V801" s="607"/>
      <c r="W801" s="607"/>
      <c r="X801" s="607"/>
      <c r="Y801" s="607"/>
      <c r="Z801" s="607"/>
      <c r="AA801" s="607"/>
      <c r="AB801" s="607"/>
      <c r="AC801" s="607"/>
      <c r="AD801" s="607"/>
    </row>
    <row r="802">
      <c r="A802" s="607"/>
      <c r="B802" s="607"/>
      <c r="C802" s="607"/>
      <c r="D802" s="607"/>
      <c r="E802" s="607"/>
      <c r="F802" s="607"/>
      <c r="G802" s="607"/>
      <c r="H802" s="607"/>
      <c r="I802" s="607"/>
      <c r="J802" s="607"/>
      <c r="K802" s="607"/>
      <c r="L802" s="607"/>
      <c r="M802" s="607"/>
      <c r="N802" s="607"/>
      <c r="O802" s="607"/>
      <c r="P802" s="607"/>
      <c r="Q802" s="607"/>
      <c r="R802" s="607"/>
      <c r="S802" s="607"/>
      <c r="T802" s="607"/>
      <c r="U802" s="607"/>
      <c r="V802" s="607"/>
      <c r="W802" s="607"/>
      <c r="X802" s="607"/>
      <c r="Y802" s="607"/>
      <c r="Z802" s="607"/>
      <c r="AA802" s="607"/>
      <c r="AB802" s="607"/>
      <c r="AC802" s="607"/>
      <c r="AD802" s="607"/>
    </row>
    <row r="803">
      <c r="A803" s="607"/>
      <c r="B803" s="607"/>
      <c r="C803" s="607"/>
      <c r="D803" s="607"/>
      <c r="E803" s="607"/>
      <c r="F803" s="607"/>
      <c r="G803" s="607"/>
      <c r="H803" s="607"/>
      <c r="I803" s="607"/>
      <c r="J803" s="607"/>
      <c r="K803" s="607"/>
      <c r="L803" s="607"/>
      <c r="M803" s="607"/>
      <c r="N803" s="607"/>
      <c r="O803" s="607"/>
      <c r="P803" s="607"/>
      <c r="Q803" s="607"/>
      <c r="R803" s="607"/>
      <c r="S803" s="607"/>
      <c r="T803" s="607"/>
      <c r="U803" s="607"/>
      <c r="V803" s="607"/>
      <c r="W803" s="607"/>
      <c r="X803" s="607"/>
      <c r="Y803" s="607"/>
      <c r="Z803" s="607"/>
      <c r="AA803" s="607"/>
      <c r="AB803" s="607"/>
      <c r="AC803" s="607"/>
      <c r="AD803" s="607"/>
    </row>
    <row r="804">
      <c r="A804" s="607"/>
      <c r="B804" s="607"/>
      <c r="C804" s="607"/>
      <c r="D804" s="607"/>
      <c r="E804" s="607"/>
      <c r="F804" s="607"/>
      <c r="G804" s="607"/>
      <c r="H804" s="607"/>
      <c r="I804" s="607"/>
      <c r="J804" s="607"/>
      <c r="K804" s="607"/>
      <c r="L804" s="607"/>
      <c r="M804" s="607"/>
      <c r="N804" s="607"/>
      <c r="O804" s="607"/>
      <c r="P804" s="607"/>
      <c r="Q804" s="607"/>
      <c r="R804" s="607"/>
      <c r="S804" s="607"/>
      <c r="T804" s="607"/>
      <c r="U804" s="607"/>
      <c r="V804" s="607"/>
      <c r="W804" s="607"/>
      <c r="X804" s="607"/>
      <c r="Y804" s="607"/>
      <c r="Z804" s="607"/>
      <c r="AA804" s="607"/>
      <c r="AB804" s="607"/>
      <c r="AC804" s="607"/>
      <c r="AD804" s="607"/>
    </row>
    <row r="805">
      <c r="A805" s="607"/>
      <c r="B805" s="607"/>
      <c r="C805" s="607"/>
      <c r="D805" s="607"/>
      <c r="E805" s="607"/>
      <c r="F805" s="607"/>
      <c r="G805" s="607"/>
      <c r="H805" s="607"/>
      <c r="I805" s="607"/>
      <c r="J805" s="607"/>
      <c r="K805" s="607"/>
      <c r="L805" s="607"/>
      <c r="M805" s="607"/>
      <c r="N805" s="607"/>
      <c r="O805" s="607"/>
      <c r="P805" s="607"/>
      <c r="Q805" s="607"/>
      <c r="R805" s="607"/>
      <c r="S805" s="607"/>
      <c r="T805" s="607"/>
      <c r="U805" s="607"/>
      <c r="V805" s="607"/>
      <c r="W805" s="607"/>
      <c r="X805" s="607"/>
      <c r="Y805" s="607"/>
      <c r="Z805" s="607"/>
      <c r="AA805" s="607"/>
      <c r="AB805" s="607"/>
      <c r="AC805" s="607"/>
      <c r="AD805" s="607"/>
    </row>
    <row r="806">
      <c r="A806" s="607"/>
      <c r="B806" s="607"/>
      <c r="C806" s="607"/>
      <c r="D806" s="607"/>
      <c r="E806" s="607"/>
      <c r="F806" s="607"/>
      <c r="G806" s="607"/>
      <c r="H806" s="607"/>
      <c r="I806" s="607"/>
      <c r="J806" s="607"/>
      <c r="K806" s="607"/>
      <c r="L806" s="607"/>
      <c r="M806" s="607"/>
      <c r="N806" s="607"/>
      <c r="O806" s="607"/>
      <c r="P806" s="607"/>
      <c r="Q806" s="607"/>
      <c r="R806" s="607"/>
      <c r="S806" s="607"/>
      <c r="T806" s="607"/>
      <c r="U806" s="607"/>
      <c r="V806" s="607"/>
      <c r="W806" s="607"/>
      <c r="X806" s="607"/>
      <c r="Y806" s="607"/>
      <c r="Z806" s="607"/>
      <c r="AA806" s="607"/>
      <c r="AB806" s="607"/>
      <c r="AC806" s="607"/>
      <c r="AD806" s="607"/>
    </row>
    <row r="807">
      <c r="A807" s="607"/>
      <c r="B807" s="607"/>
      <c r="C807" s="607"/>
      <c r="D807" s="607"/>
      <c r="E807" s="607"/>
      <c r="F807" s="607"/>
      <c r="G807" s="607"/>
      <c r="H807" s="607"/>
      <c r="I807" s="607"/>
      <c r="J807" s="607"/>
      <c r="K807" s="607"/>
      <c r="L807" s="607"/>
      <c r="M807" s="607"/>
      <c r="N807" s="607"/>
      <c r="O807" s="607"/>
      <c r="P807" s="607"/>
      <c r="Q807" s="607"/>
      <c r="R807" s="607"/>
      <c r="S807" s="607"/>
      <c r="T807" s="607"/>
      <c r="U807" s="607"/>
      <c r="V807" s="607"/>
      <c r="W807" s="607"/>
      <c r="X807" s="607"/>
      <c r="Y807" s="607"/>
      <c r="Z807" s="607"/>
      <c r="AA807" s="607"/>
      <c r="AB807" s="607"/>
      <c r="AC807" s="607"/>
      <c r="AD807" s="607"/>
    </row>
    <row r="808">
      <c r="A808" s="607"/>
      <c r="B808" s="607"/>
      <c r="C808" s="607"/>
      <c r="D808" s="607"/>
      <c r="E808" s="607"/>
      <c r="F808" s="607"/>
      <c r="G808" s="607"/>
      <c r="H808" s="607"/>
      <c r="I808" s="607"/>
      <c r="J808" s="607"/>
      <c r="K808" s="607"/>
      <c r="L808" s="607"/>
      <c r="M808" s="607"/>
      <c r="N808" s="607"/>
      <c r="O808" s="607"/>
      <c r="P808" s="607"/>
      <c r="Q808" s="607"/>
      <c r="R808" s="607"/>
      <c r="S808" s="607"/>
      <c r="T808" s="607"/>
      <c r="U808" s="607"/>
      <c r="V808" s="607"/>
      <c r="W808" s="607"/>
      <c r="X808" s="607"/>
      <c r="Y808" s="607"/>
      <c r="Z808" s="607"/>
      <c r="AA808" s="607"/>
      <c r="AB808" s="607"/>
      <c r="AC808" s="607"/>
      <c r="AD808" s="607"/>
    </row>
    <row r="809">
      <c r="A809" s="607"/>
      <c r="B809" s="607"/>
      <c r="C809" s="607"/>
      <c r="D809" s="607"/>
      <c r="E809" s="607"/>
      <c r="F809" s="607"/>
      <c r="G809" s="607"/>
      <c r="H809" s="607"/>
      <c r="I809" s="607"/>
      <c r="J809" s="607"/>
      <c r="K809" s="607"/>
      <c r="L809" s="607"/>
      <c r="M809" s="607"/>
      <c r="N809" s="607"/>
      <c r="O809" s="607"/>
      <c r="P809" s="607"/>
      <c r="Q809" s="607"/>
      <c r="R809" s="607"/>
      <c r="S809" s="607"/>
      <c r="T809" s="607"/>
      <c r="U809" s="607"/>
      <c r="V809" s="607"/>
      <c r="W809" s="607"/>
      <c r="X809" s="607"/>
      <c r="Y809" s="607"/>
      <c r="Z809" s="607"/>
      <c r="AA809" s="607"/>
      <c r="AB809" s="607"/>
      <c r="AC809" s="607"/>
      <c r="AD809" s="607"/>
    </row>
    <row r="810">
      <c r="A810" s="607"/>
      <c r="B810" s="607"/>
      <c r="C810" s="607"/>
      <c r="D810" s="607"/>
      <c r="E810" s="607"/>
      <c r="F810" s="607"/>
      <c r="G810" s="607"/>
      <c r="H810" s="607"/>
      <c r="I810" s="607"/>
      <c r="J810" s="607"/>
      <c r="K810" s="607"/>
      <c r="L810" s="607"/>
      <c r="M810" s="607"/>
      <c r="N810" s="607"/>
      <c r="O810" s="607"/>
      <c r="P810" s="607"/>
      <c r="Q810" s="607"/>
      <c r="R810" s="607"/>
      <c r="S810" s="607"/>
      <c r="T810" s="607"/>
      <c r="U810" s="607"/>
      <c r="V810" s="607"/>
      <c r="W810" s="607"/>
      <c r="X810" s="607"/>
      <c r="Y810" s="607"/>
      <c r="Z810" s="607"/>
      <c r="AA810" s="607"/>
      <c r="AB810" s="607"/>
      <c r="AC810" s="607"/>
      <c r="AD810" s="607"/>
    </row>
    <row r="811">
      <c r="A811" s="607"/>
      <c r="B811" s="607"/>
      <c r="C811" s="607"/>
      <c r="D811" s="607"/>
      <c r="E811" s="607"/>
      <c r="F811" s="607"/>
      <c r="G811" s="607"/>
      <c r="H811" s="607"/>
      <c r="I811" s="607"/>
      <c r="J811" s="607"/>
      <c r="K811" s="607"/>
      <c r="L811" s="607"/>
      <c r="M811" s="607"/>
      <c r="N811" s="607"/>
      <c r="O811" s="607"/>
      <c r="P811" s="607"/>
      <c r="Q811" s="607"/>
      <c r="R811" s="607"/>
      <c r="S811" s="607"/>
      <c r="T811" s="607"/>
      <c r="U811" s="607"/>
      <c r="V811" s="607"/>
      <c r="W811" s="607"/>
      <c r="X811" s="607"/>
      <c r="Y811" s="607"/>
      <c r="Z811" s="607"/>
      <c r="AA811" s="607"/>
      <c r="AB811" s="607"/>
      <c r="AC811" s="607"/>
      <c r="AD811" s="607"/>
    </row>
    <row r="812">
      <c r="A812" s="607"/>
      <c r="B812" s="607"/>
      <c r="C812" s="607"/>
      <c r="D812" s="607"/>
      <c r="E812" s="607"/>
      <c r="F812" s="607"/>
      <c r="G812" s="607"/>
      <c r="H812" s="607"/>
      <c r="I812" s="607"/>
      <c r="J812" s="607"/>
      <c r="K812" s="607"/>
      <c r="L812" s="607"/>
      <c r="M812" s="607"/>
      <c r="N812" s="607"/>
      <c r="O812" s="607"/>
      <c r="P812" s="607"/>
      <c r="Q812" s="607"/>
      <c r="R812" s="607"/>
      <c r="S812" s="607"/>
      <c r="T812" s="607"/>
      <c r="U812" s="607"/>
      <c r="V812" s="607"/>
      <c r="W812" s="607"/>
      <c r="X812" s="607"/>
      <c r="Y812" s="607"/>
      <c r="Z812" s="607"/>
      <c r="AA812" s="607"/>
      <c r="AB812" s="607"/>
      <c r="AC812" s="607"/>
      <c r="AD812" s="607"/>
    </row>
    <row r="813">
      <c r="A813" s="607"/>
      <c r="B813" s="607"/>
      <c r="C813" s="607"/>
      <c r="D813" s="607"/>
      <c r="E813" s="607"/>
      <c r="F813" s="607"/>
      <c r="G813" s="607"/>
      <c r="H813" s="607"/>
      <c r="I813" s="607"/>
      <c r="J813" s="607"/>
      <c r="K813" s="607"/>
      <c r="L813" s="607"/>
      <c r="M813" s="607"/>
      <c r="N813" s="607"/>
      <c r="O813" s="607"/>
      <c r="P813" s="607"/>
      <c r="Q813" s="607"/>
      <c r="R813" s="607"/>
      <c r="S813" s="607"/>
      <c r="T813" s="607"/>
      <c r="U813" s="607"/>
      <c r="V813" s="607"/>
      <c r="W813" s="607"/>
      <c r="X813" s="607"/>
      <c r="Y813" s="607"/>
      <c r="Z813" s="607"/>
      <c r="AA813" s="607"/>
      <c r="AB813" s="607"/>
      <c r="AC813" s="607"/>
      <c r="AD813" s="607"/>
    </row>
    <row r="814">
      <c r="A814" s="607"/>
      <c r="B814" s="607"/>
      <c r="C814" s="607"/>
      <c r="D814" s="607"/>
      <c r="E814" s="607"/>
      <c r="F814" s="607"/>
      <c r="G814" s="607"/>
      <c r="H814" s="607"/>
      <c r="I814" s="607"/>
      <c r="J814" s="607"/>
      <c r="K814" s="607"/>
      <c r="L814" s="607"/>
      <c r="M814" s="607"/>
      <c r="N814" s="607"/>
      <c r="O814" s="607"/>
      <c r="P814" s="607"/>
      <c r="Q814" s="607"/>
      <c r="R814" s="607"/>
      <c r="S814" s="607"/>
      <c r="T814" s="607"/>
      <c r="U814" s="607"/>
      <c r="V814" s="607"/>
      <c r="W814" s="607"/>
      <c r="X814" s="607"/>
      <c r="Y814" s="607"/>
      <c r="Z814" s="607"/>
      <c r="AA814" s="607"/>
      <c r="AB814" s="607"/>
      <c r="AC814" s="607"/>
      <c r="AD814" s="607"/>
    </row>
    <row r="815">
      <c r="A815" s="607"/>
      <c r="B815" s="607"/>
      <c r="C815" s="607"/>
      <c r="D815" s="607"/>
      <c r="E815" s="607"/>
      <c r="F815" s="607"/>
      <c r="G815" s="607"/>
      <c r="H815" s="607"/>
      <c r="I815" s="607"/>
      <c r="J815" s="607"/>
      <c r="K815" s="607"/>
      <c r="L815" s="607"/>
      <c r="M815" s="607"/>
      <c r="N815" s="607"/>
      <c r="O815" s="607"/>
      <c r="P815" s="607"/>
      <c r="Q815" s="607"/>
      <c r="R815" s="607"/>
      <c r="S815" s="607"/>
      <c r="T815" s="607"/>
      <c r="U815" s="607"/>
      <c r="V815" s="607"/>
      <c r="W815" s="607"/>
      <c r="X815" s="607"/>
      <c r="Y815" s="607"/>
      <c r="Z815" s="607"/>
      <c r="AA815" s="607"/>
      <c r="AB815" s="607"/>
      <c r="AC815" s="607"/>
      <c r="AD815" s="607"/>
    </row>
    <row r="816">
      <c r="A816" s="607"/>
      <c r="B816" s="607"/>
      <c r="C816" s="607"/>
      <c r="D816" s="607"/>
      <c r="E816" s="607"/>
      <c r="F816" s="607"/>
      <c r="G816" s="607"/>
      <c r="H816" s="607"/>
      <c r="I816" s="607"/>
      <c r="J816" s="607"/>
      <c r="K816" s="607"/>
      <c r="L816" s="607"/>
      <c r="M816" s="607"/>
      <c r="N816" s="607"/>
      <c r="O816" s="607"/>
      <c r="P816" s="607"/>
      <c r="Q816" s="607"/>
      <c r="R816" s="607"/>
      <c r="S816" s="607"/>
      <c r="T816" s="607"/>
      <c r="U816" s="607"/>
      <c r="V816" s="607"/>
      <c r="W816" s="607"/>
      <c r="X816" s="607"/>
      <c r="Y816" s="607"/>
      <c r="Z816" s="607"/>
      <c r="AA816" s="607"/>
      <c r="AB816" s="607"/>
      <c r="AC816" s="607"/>
      <c r="AD816" s="607"/>
    </row>
    <row r="817">
      <c r="A817" s="607"/>
      <c r="B817" s="607"/>
      <c r="C817" s="607"/>
      <c r="D817" s="607"/>
      <c r="E817" s="607"/>
      <c r="F817" s="607"/>
      <c r="G817" s="607"/>
      <c r="H817" s="607"/>
      <c r="I817" s="607"/>
      <c r="J817" s="607"/>
      <c r="K817" s="607"/>
      <c r="L817" s="607"/>
      <c r="M817" s="607"/>
      <c r="N817" s="607"/>
      <c r="O817" s="607"/>
      <c r="P817" s="607"/>
      <c r="Q817" s="607"/>
      <c r="R817" s="607"/>
      <c r="S817" s="607"/>
      <c r="T817" s="607"/>
      <c r="U817" s="607"/>
      <c r="V817" s="607"/>
      <c r="W817" s="607"/>
      <c r="X817" s="607"/>
      <c r="Y817" s="607"/>
      <c r="Z817" s="607"/>
      <c r="AA817" s="607"/>
      <c r="AB817" s="607"/>
      <c r="AC817" s="607"/>
      <c r="AD817" s="607"/>
    </row>
    <row r="818">
      <c r="A818" s="607"/>
      <c r="B818" s="607"/>
      <c r="C818" s="607"/>
      <c r="D818" s="607"/>
      <c r="E818" s="607"/>
      <c r="F818" s="607"/>
      <c r="G818" s="607"/>
      <c r="H818" s="607"/>
      <c r="I818" s="607"/>
      <c r="J818" s="607"/>
      <c r="K818" s="607"/>
      <c r="L818" s="607"/>
      <c r="M818" s="607"/>
      <c r="N818" s="607"/>
      <c r="O818" s="607"/>
      <c r="P818" s="607"/>
      <c r="Q818" s="607"/>
      <c r="R818" s="607"/>
      <c r="S818" s="607"/>
      <c r="T818" s="607"/>
      <c r="U818" s="607"/>
      <c r="V818" s="607"/>
      <c r="W818" s="607"/>
      <c r="X818" s="607"/>
      <c r="Y818" s="607"/>
      <c r="Z818" s="607"/>
      <c r="AA818" s="607"/>
      <c r="AB818" s="607"/>
      <c r="AC818" s="607"/>
      <c r="AD818" s="607"/>
    </row>
    <row r="819">
      <c r="A819" s="607"/>
      <c r="B819" s="607"/>
      <c r="C819" s="607"/>
      <c r="D819" s="607"/>
      <c r="E819" s="607"/>
      <c r="F819" s="607"/>
      <c r="G819" s="607"/>
      <c r="H819" s="607"/>
      <c r="I819" s="607"/>
      <c r="J819" s="607"/>
      <c r="K819" s="607"/>
      <c r="L819" s="607"/>
      <c r="M819" s="607"/>
      <c r="N819" s="607"/>
      <c r="O819" s="607"/>
      <c r="P819" s="607"/>
      <c r="Q819" s="607"/>
      <c r="R819" s="607"/>
      <c r="S819" s="607"/>
      <c r="T819" s="607"/>
      <c r="U819" s="607"/>
      <c r="V819" s="607"/>
      <c r="W819" s="607"/>
      <c r="X819" s="607"/>
      <c r="Y819" s="607"/>
      <c r="Z819" s="607"/>
      <c r="AA819" s="607"/>
      <c r="AB819" s="607"/>
      <c r="AC819" s="607"/>
      <c r="AD819" s="607"/>
    </row>
    <row r="820">
      <c r="A820" s="607"/>
      <c r="B820" s="607"/>
      <c r="C820" s="607"/>
      <c r="D820" s="607"/>
      <c r="E820" s="607"/>
      <c r="F820" s="607"/>
      <c r="G820" s="607"/>
      <c r="H820" s="607"/>
      <c r="I820" s="607"/>
      <c r="J820" s="607"/>
      <c r="K820" s="607"/>
      <c r="L820" s="607"/>
      <c r="M820" s="607"/>
      <c r="N820" s="607"/>
      <c r="O820" s="607"/>
      <c r="P820" s="607"/>
      <c r="Q820" s="607"/>
      <c r="R820" s="607"/>
      <c r="S820" s="607"/>
      <c r="T820" s="607"/>
      <c r="U820" s="607"/>
      <c r="V820" s="607"/>
      <c r="W820" s="607"/>
      <c r="X820" s="607"/>
      <c r="Y820" s="607"/>
      <c r="Z820" s="607"/>
      <c r="AA820" s="607"/>
      <c r="AB820" s="607"/>
      <c r="AC820" s="607"/>
      <c r="AD820" s="607"/>
    </row>
    <row r="821">
      <c r="A821" s="607"/>
      <c r="B821" s="607"/>
      <c r="C821" s="607"/>
      <c r="D821" s="607"/>
      <c r="E821" s="607"/>
      <c r="F821" s="607"/>
      <c r="G821" s="607"/>
      <c r="H821" s="607"/>
      <c r="I821" s="607"/>
      <c r="J821" s="607"/>
      <c r="K821" s="607"/>
      <c r="L821" s="607"/>
      <c r="M821" s="607"/>
      <c r="N821" s="607"/>
      <c r="O821" s="607"/>
      <c r="P821" s="607"/>
      <c r="Q821" s="607"/>
      <c r="R821" s="607"/>
      <c r="S821" s="607"/>
      <c r="T821" s="607"/>
      <c r="U821" s="607"/>
      <c r="V821" s="607"/>
      <c r="W821" s="607"/>
      <c r="X821" s="607"/>
      <c r="Y821" s="607"/>
      <c r="Z821" s="607"/>
      <c r="AA821" s="607"/>
      <c r="AB821" s="607"/>
      <c r="AC821" s="607"/>
      <c r="AD821" s="607"/>
    </row>
    <row r="822">
      <c r="A822" s="607"/>
      <c r="B822" s="607"/>
      <c r="C822" s="607"/>
      <c r="D822" s="607"/>
      <c r="E822" s="607"/>
      <c r="F822" s="607"/>
      <c r="G822" s="607"/>
      <c r="H822" s="607"/>
      <c r="I822" s="607"/>
      <c r="J822" s="607"/>
      <c r="K822" s="607"/>
      <c r="L822" s="607"/>
      <c r="M822" s="607"/>
      <c r="N822" s="607"/>
      <c r="O822" s="607"/>
      <c r="P822" s="607"/>
      <c r="Q822" s="607"/>
      <c r="R822" s="607"/>
      <c r="S822" s="607"/>
      <c r="T822" s="607"/>
      <c r="U822" s="607"/>
      <c r="V822" s="607"/>
      <c r="W822" s="607"/>
      <c r="X822" s="607"/>
      <c r="Y822" s="607"/>
      <c r="Z822" s="607"/>
      <c r="AA822" s="607"/>
      <c r="AB822" s="607"/>
      <c r="AC822" s="607"/>
      <c r="AD822" s="607"/>
    </row>
    <row r="823">
      <c r="A823" s="607"/>
      <c r="B823" s="607"/>
      <c r="C823" s="607"/>
      <c r="D823" s="607"/>
      <c r="E823" s="607"/>
      <c r="F823" s="607"/>
      <c r="G823" s="607"/>
      <c r="H823" s="607"/>
      <c r="I823" s="607"/>
      <c r="J823" s="607"/>
      <c r="K823" s="607"/>
      <c r="L823" s="607"/>
      <c r="M823" s="607"/>
      <c r="N823" s="607"/>
      <c r="O823" s="607"/>
      <c r="P823" s="607"/>
      <c r="Q823" s="607"/>
      <c r="R823" s="607"/>
      <c r="S823" s="607"/>
      <c r="T823" s="607"/>
      <c r="U823" s="607"/>
      <c r="V823" s="607"/>
      <c r="W823" s="607"/>
      <c r="X823" s="607"/>
      <c r="Y823" s="607"/>
      <c r="Z823" s="607"/>
      <c r="AA823" s="607"/>
      <c r="AB823" s="607"/>
      <c r="AC823" s="607"/>
      <c r="AD823" s="607"/>
    </row>
    <row r="824">
      <c r="A824" s="607"/>
      <c r="B824" s="607"/>
      <c r="C824" s="607"/>
      <c r="D824" s="607"/>
      <c r="E824" s="607"/>
      <c r="F824" s="607"/>
      <c r="G824" s="607"/>
      <c r="H824" s="607"/>
      <c r="I824" s="607"/>
      <c r="J824" s="607"/>
      <c r="K824" s="607"/>
      <c r="L824" s="607"/>
      <c r="M824" s="607"/>
      <c r="N824" s="607"/>
      <c r="O824" s="607"/>
      <c r="P824" s="607"/>
      <c r="Q824" s="607"/>
      <c r="R824" s="607"/>
      <c r="S824" s="607"/>
      <c r="T824" s="607"/>
      <c r="U824" s="607"/>
      <c r="V824" s="607"/>
      <c r="W824" s="607"/>
      <c r="X824" s="607"/>
      <c r="Y824" s="607"/>
      <c r="Z824" s="607"/>
      <c r="AA824" s="607"/>
      <c r="AB824" s="607"/>
      <c r="AC824" s="607"/>
      <c r="AD824" s="607"/>
    </row>
    <row r="825">
      <c r="A825" s="607"/>
      <c r="B825" s="607"/>
      <c r="C825" s="607"/>
      <c r="D825" s="607"/>
      <c r="E825" s="607"/>
      <c r="F825" s="607"/>
      <c r="G825" s="607"/>
      <c r="H825" s="607"/>
      <c r="I825" s="607"/>
      <c r="J825" s="607"/>
      <c r="K825" s="607"/>
      <c r="L825" s="607"/>
      <c r="M825" s="607"/>
      <c r="N825" s="607"/>
      <c r="O825" s="607"/>
      <c r="P825" s="607"/>
      <c r="Q825" s="607"/>
      <c r="R825" s="607"/>
      <c r="S825" s="607"/>
      <c r="T825" s="607"/>
      <c r="U825" s="607"/>
      <c r="V825" s="607"/>
      <c r="W825" s="607"/>
      <c r="X825" s="607"/>
      <c r="Y825" s="607"/>
      <c r="Z825" s="607"/>
      <c r="AA825" s="607"/>
      <c r="AB825" s="607"/>
      <c r="AC825" s="607"/>
      <c r="AD825" s="607"/>
    </row>
    <row r="826">
      <c r="A826" s="607"/>
      <c r="B826" s="607"/>
      <c r="C826" s="607"/>
      <c r="D826" s="607"/>
      <c r="E826" s="607"/>
      <c r="F826" s="607"/>
      <c r="G826" s="607"/>
      <c r="H826" s="607"/>
      <c r="I826" s="607"/>
      <c r="J826" s="607"/>
      <c r="K826" s="607"/>
      <c r="L826" s="607"/>
      <c r="M826" s="607"/>
      <c r="N826" s="607"/>
      <c r="O826" s="607"/>
      <c r="P826" s="607"/>
      <c r="Q826" s="607"/>
      <c r="R826" s="607"/>
      <c r="S826" s="607"/>
      <c r="T826" s="607"/>
      <c r="U826" s="607"/>
      <c r="V826" s="607"/>
      <c r="W826" s="607"/>
      <c r="X826" s="607"/>
      <c r="Y826" s="607"/>
      <c r="Z826" s="607"/>
      <c r="AA826" s="607"/>
      <c r="AB826" s="607"/>
      <c r="AC826" s="607"/>
      <c r="AD826" s="607"/>
    </row>
    <row r="827">
      <c r="A827" s="607"/>
      <c r="B827" s="607"/>
      <c r="C827" s="607"/>
      <c r="D827" s="607"/>
      <c r="E827" s="607"/>
      <c r="F827" s="607"/>
      <c r="G827" s="607"/>
      <c r="H827" s="607"/>
      <c r="I827" s="607"/>
      <c r="J827" s="607"/>
      <c r="K827" s="607"/>
      <c r="L827" s="607"/>
      <c r="M827" s="607"/>
      <c r="N827" s="607"/>
      <c r="O827" s="607"/>
      <c r="P827" s="607"/>
      <c r="Q827" s="607"/>
      <c r="R827" s="607"/>
      <c r="S827" s="607"/>
      <c r="T827" s="607"/>
      <c r="U827" s="607"/>
      <c r="V827" s="607"/>
      <c r="W827" s="607"/>
      <c r="X827" s="607"/>
      <c r="Y827" s="607"/>
      <c r="Z827" s="607"/>
      <c r="AA827" s="607"/>
      <c r="AB827" s="607"/>
      <c r="AC827" s="607"/>
      <c r="AD827" s="607"/>
    </row>
    <row r="828">
      <c r="A828" s="607"/>
      <c r="B828" s="607"/>
      <c r="C828" s="607"/>
      <c r="D828" s="607"/>
      <c r="E828" s="607"/>
      <c r="F828" s="607"/>
      <c r="G828" s="607"/>
      <c r="H828" s="607"/>
      <c r="I828" s="607"/>
      <c r="J828" s="607"/>
      <c r="K828" s="607"/>
      <c r="L828" s="607"/>
      <c r="M828" s="607"/>
      <c r="N828" s="607"/>
      <c r="O828" s="607"/>
      <c r="P828" s="607"/>
      <c r="Q828" s="607"/>
      <c r="R828" s="607"/>
      <c r="S828" s="607"/>
      <c r="T828" s="607"/>
      <c r="U828" s="607"/>
      <c r="V828" s="607"/>
      <c r="W828" s="607"/>
      <c r="X828" s="607"/>
      <c r="Y828" s="607"/>
      <c r="Z828" s="607"/>
      <c r="AA828" s="607"/>
      <c r="AB828" s="607"/>
      <c r="AC828" s="607"/>
      <c r="AD828" s="607"/>
    </row>
    <row r="829">
      <c r="A829" s="607"/>
      <c r="B829" s="607"/>
      <c r="C829" s="607"/>
      <c r="D829" s="607"/>
      <c r="E829" s="607"/>
      <c r="F829" s="607"/>
      <c r="G829" s="607"/>
      <c r="H829" s="607"/>
      <c r="I829" s="607"/>
      <c r="J829" s="607"/>
      <c r="K829" s="607"/>
      <c r="L829" s="607"/>
      <c r="M829" s="607"/>
      <c r="N829" s="607"/>
      <c r="O829" s="607"/>
      <c r="P829" s="607"/>
      <c r="Q829" s="607"/>
      <c r="R829" s="607"/>
      <c r="S829" s="607"/>
      <c r="T829" s="607"/>
      <c r="U829" s="607"/>
      <c r="V829" s="607"/>
      <c r="W829" s="607"/>
      <c r="X829" s="607"/>
      <c r="Y829" s="607"/>
      <c r="Z829" s="607"/>
      <c r="AA829" s="607"/>
      <c r="AB829" s="607"/>
      <c r="AC829" s="607"/>
      <c r="AD829" s="607"/>
    </row>
    <row r="830">
      <c r="A830" s="607"/>
      <c r="B830" s="607"/>
      <c r="C830" s="607"/>
      <c r="D830" s="607"/>
      <c r="E830" s="607"/>
      <c r="F830" s="607"/>
      <c r="G830" s="607"/>
      <c r="H830" s="607"/>
      <c r="I830" s="607"/>
      <c r="J830" s="607"/>
      <c r="K830" s="607"/>
      <c r="L830" s="607"/>
      <c r="M830" s="607"/>
      <c r="N830" s="607"/>
      <c r="O830" s="607"/>
      <c r="P830" s="607"/>
      <c r="Q830" s="607"/>
      <c r="R830" s="607"/>
      <c r="S830" s="607"/>
      <c r="T830" s="607"/>
      <c r="U830" s="607"/>
      <c r="V830" s="607"/>
      <c r="W830" s="607"/>
      <c r="X830" s="607"/>
      <c r="Y830" s="607"/>
      <c r="Z830" s="607"/>
      <c r="AA830" s="607"/>
      <c r="AB830" s="607"/>
      <c r="AC830" s="607"/>
      <c r="AD830" s="607"/>
    </row>
    <row r="831">
      <c r="A831" s="607"/>
      <c r="B831" s="607"/>
      <c r="C831" s="607"/>
      <c r="D831" s="607"/>
      <c r="E831" s="607"/>
      <c r="F831" s="607"/>
      <c r="G831" s="607"/>
      <c r="H831" s="607"/>
      <c r="I831" s="607"/>
      <c r="J831" s="607"/>
      <c r="K831" s="607"/>
      <c r="L831" s="607"/>
      <c r="M831" s="607"/>
      <c r="N831" s="607"/>
      <c r="O831" s="607"/>
      <c r="P831" s="607"/>
      <c r="Q831" s="607"/>
      <c r="R831" s="607"/>
      <c r="S831" s="607"/>
      <c r="T831" s="607"/>
      <c r="U831" s="607"/>
      <c r="V831" s="607"/>
      <c r="W831" s="607"/>
      <c r="X831" s="607"/>
      <c r="Y831" s="607"/>
      <c r="Z831" s="607"/>
      <c r="AA831" s="607"/>
      <c r="AB831" s="607"/>
      <c r="AC831" s="607"/>
      <c r="AD831" s="607"/>
    </row>
    <row r="832">
      <c r="A832" s="607"/>
      <c r="B832" s="607"/>
      <c r="C832" s="607"/>
      <c r="D832" s="607"/>
      <c r="E832" s="607"/>
      <c r="F832" s="607"/>
      <c r="G832" s="607"/>
      <c r="H832" s="607"/>
      <c r="I832" s="607"/>
      <c r="J832" s="607"/>
      <c r="K832" s="607"/>
      <c r="L832" s="607"/>
      <c r="M832" s="607"/>
      <c r="N832" s="607"/>
      <c r="O832" s="607"/>
      <c r="P832" s="607"/>
      <c r="Q832" s="607"/>
      <c r="R832" s="607"/>
      <c r="S832" s="607"/>
      <c r="T832" s="607"/>
      <c r="U832" s="607"/>
      <c r="V832" s="607"/>
      <c r="W832" s="607"/>
      <c r="X832" s="607"/>
      <c r="Y832" s="607"/>
      <c r="Z832" s="607"/>
      <c r="AA832" s="607"/>
      <c r="AB832" s="607"/>
      <c r="AC832" s="607"/>
      <c r="AD832" s="607"/>
    </row>
    <row r="833">
      <c r="A833" s="607"/>
      <c r="B833" s="607"/>
      <c r="C833" s="607"/>
      <c r="D833" s="607"/>
      <c r="E833" s="607"/>
      <c r="F833" s="607"/>
      <c r="G833" s="607"/>
      <c r="H833" s="607"/>
      <c r="I833" s="607"/>
      <c r="J833" s="607"/>
      <c r="K833" s="607"/>
      <c r="L833" s="607"/>
      <c r="M833" s="607"/>
      <c r="N833" s="607"/>
      <c r="O833" s="607"/>
      <c r="P833" s="607"/>
      <c r="Q833" s="607"/>
      <c r="R833" s="607"/>
      <c r="S833" s="607"/>
      <c r="T833" s="607"/>
      <c r="U833" s="607"/>
      <c r="V833" s="607"/>
      <c r="W833" s="607"/>
      <c r="X833" s="607"/>
      <c r="Y833" s="607"/>
      <c r="Z833" s="607"/>
      <c r="AA833" s="607"/>
      <c r="AB833" s="607"/>
      <c r="AC833" s="607"/>
      <c r="AD833" s="607"/>
    </row>
    <row r="834">
      <c r="A834" s="607"/>
      <c r="B834" s="607"/>
      <c r="C834" s="607"/>
      <c r="D834" s="607"/>
      <c r="E834" s="607"/>
      <c r="F834" s="607"/>
      <c r="G834" s="607"/>
      <c r="H834" s="607"/>
      <c r="I834" s="607"/>
      <c r="J834" s="607"/>
      <c r="K834" s="607"/>
      <c r="L834" s="607"/>
      <c r="M834" s="607"/>
      <c r="N834" s="607"/>
      <c r="O834" s="607"/>
      <c r="P834" s="607"/>
      <c r="Q834" s="607"/>
      <c r="R834" s="607"/>
      <c r="S834" s="607"/>
      <c r="T834" s="607"/>
      <c r="U834" s="607"/>
      <c r="V834" s="607"/>
      <c r="W834" s="607"/>
      <c r="X834" s="607"/>
      <c r="Y834" s="607"/>
      <c r="Z834" s="607"/>
      <c r="AA834" s="607"/>
      <c r="AB834" s="607"/>
      <c r="AC834" s="607"/>
      <c r="AD834" s="607"/>
    </row>
    <row r="835">
      <c r="A835" s="607"/>
      <c r="B835" s="607"/>
      <c r="C835" s="607"/>
      <c r="D835" s="607"/>
      <c r="E835" s="607"/>
      <c r="F835" s="607"/>
      <c r="G835" s="607"/>
      <c r="H835" s="607"/>
      <c r="I835" s="607"/>
      <c r="J835" s="607"/>
      <c r="K835" s="607"/>
      <c r="L835" s="607"/>
      <c r="M835" s="607"/>
      <c r="N835" s="607"/>
      <c r="O835" s="607"/>
      <c r="P835" s="607"/>
      <c r="Q835" s="607"/>
      <c r="R835" s="607"/>
      <c r="S835" s="607"/>
      <c r="T835" s="607"/>
      <c r="U835" s="607"/>
      <c r="V835" s="607"/>
      <c r="W835" s="607"/>
      <c r="X835" s="607"/>
      <c r="Y835" s="607"/>
      <c r="Z835" s="607"/>
      <c r="AA835" s="607"/>
      <c r="AB835" s="607"/>
      <c r="AC835" s="607"/>
      <c r="AD835" s="607"/>
    </row>
    <row r="836">
      <c r="A836" s="607"/>
      <c r="B836" s="607"/>
      <c r="C836" s="607"/>
      <c r="D836" s="607"/>
      <c r="E836" s="607"/>
      <c r="F836" s="607"/>
      <c r="G836" s="607"/>
      <c r="H836" s="607"/>
      <c r="I836" s="607"/>
      <c r="J836" s="607"/>
      <c r="K836" s="607"/>
      <c r="L836" s="607"/>
      <c r="M836" s="607"/>
      <c r="N836" s="607"/>
      <c r="O836" s="607"/>
      <c r="P836" s="607"/>
      <c r="Q836" s="607"/>
      <c r="R836" s="607"/>
      <c r="S836" s="607"/>
      <c r="T836" s="607"/>
      <c r="U836" s="607"/>
      <c r="V836" s="607"/>
      <c r="W836" s="607"/>
      <c r="X836" s="607"/>
      <c r="Y836" s="607"/>
      <c r="Z836" s="607"/>
      <c r="AA836" s="607"/>
      <c r="AB836" s="607"/>
      <c r="AC836" s="607"/>
      <c r="AD836" s="607"/>
    </row>
    <row r="837">
      <c r="A837" s="607"/>
      <c r="B837" s="607"/>
      <c r="C837" s="607"/>
      <c r="D837" s="607"/>
      <c r="E837" s="607"/>
      <c r="F837" s="607"/>
      <c r="G837" s="607"/>
      <c r="H837" s="607"/>
      <c r="I837" s="607"/>
      <c r="J837" s="607"/>
      <c r="K837" s="607"/>
      <c r="L837" s="607"/>
      <c r="M837" s="607"/>
      <c r="N837" s="607"/>
      <c r="O837" s="607"/>
      <c r="P837" s="607"/>
      <c r="Q837" s="607"/>
      <c r="R837" s="607"/>
      <c r="S837" s="607"/>
      <c r="T837" s="607"/>
      <c r="U837" s="607"/>
      <c r="V837" s="607"/>
      <c r="W837" s="607"/>
      <c r="X837" s="607"/>
      <c r="Y837" s="607"/>
      <c r="Z837" s="607"/>
      <c r="AA837" s="607"/>
      <c r="AB837" s="607"/>
      <c r="AC837" s="607"/>
      <c r="AD837" s="607"/>
    </row>
    <row r="838">
      <c r="A838" s="607"/>
      <c r="B838" s="607"/>
      <c r="C838" s="607"/>
      <c r="D838" s="607"/>
      <c r="E838" s="607"/>
      <c r="F838" s="607"/>
      <c r="G838" s="607"/>
      <c r="H838" s="607"/>
      <c r="I838" s="607"/>
      <c r="J838" s="607"/>
      <c r="K838" s="607"/>
      <c r="L838" s="607"/>
      <c r="M838" s="607"/>
      <c r="N838" s="607"/>
      <c r="O838" s="607"/>
      <c r="P838" s="607"/>
      <c r="Q838" s="607"/>
      <c r="R838" s="607"/>
      <c r="S838" s="607"/>
      <c r="T838" s="607"/>
      <c r="U838" s="607"/>
      <c r="V838" s="607"/>
      <c r="W838" s="607"/>
      <c r="X838" s="607"/>
      <c r="Y838" s="607"/>
      <c r="Z838" s="607"/>
      <c r="AA838" s="607"/>
      <c r="AB838" s="607"/>
      <c r="AC838" s="607"/>
      <c r="AD838" s="607"/>
    </row>
    <row r="839">
      <c r="A839" s="607"/>
      <c r="B839" s="607"/>
      <c r="C839" s="607"/>
      <c r="D839" s="607"/>
      <c r="E839" s="607"/>
      <c r="F839" s="607"/>
      <c r="G839" s="607"/>
      <c r="H839" s="607"/>
      <c r="I839" s="607"/>
      <c r="J839" s="607"/>
      <c r="K839" s="607"/>
      <c r="L839" s="607"/>
      <c r="M839" s="607"/>
      <c r="N839" s="607"/>
      <c r="O839" s="607"/>
      <c r="P839" s="607"/>
      <c r="Q839" s="607"/>
      <c r="R839" s="607"/>
      <c r="S839" s="607"/>
      <c r="T839" s="607"/>
      <c r="U839" s="607"/>
      <c r="V839" s="607"/>
      <c r="W839" s="607"/>
      <c r="X839" s="607"/>
      <c r="Y839" s="607"/>
      <c r="Z839" s="607"/>
      <c r="AA839" s="607"/>
      <c r="AB839" s="607"/>
      <c r="AC839" s="607"/>
      <c r="AD839" s="607"/>
    </row>
    <row r="840">
      <c r="A840" s="607"/>
      <c r="B840" s="607"/>
      <c r="C840" s="607"/>
      <c r="D840" s="607"/>
      <c r="E840" s="607"/>
      <c r="F840" s="607"/>
      <c r="G840" s="607"/>
      <c r="H840" s="607"/>
      <c r="I840" s="607"/>
      <c r="J840" s="607"/>
      <c r="K840" s="607"/>
      <c r="L840" s="607"/>
      <c r="M840" s="607"/>
      <c r="N840" s="607"/>
      <c r="O840" s="607"/>
      <c r="P840" s="607"/>
      <c r="Q840" s="607"/>
      <c r="R840" s="607"/>
      <c r="S840" s="607"/>
      <c r="T840" s="607"/>
      <c r="U840" s="607"/>
      <c r="V840" s="607"/>
      <c r="W840" s="607"/>
      <c r="X840" s="607"/>
      <c r="Y840" s="607"/>
      <c r="Z840" s="607"/>
      <c r="AA840" s="607"/>
      <c r="AB840" s="607"/>
      <c r="AC840" s="607"/>
      <c r="AD840" s="607"/>
    </row>
    <row r="841">
      <c r="A841" s="607"/>
      <c r="B841" s="607"/>
      <c r="C841" s="607"/>
      <c r="D841" s="607"/>
      <c r="E841" s="607"/>
      <c r="F841" s="607"/>
      <c r="G841" s="607"/>
      <c r="H841" s="607"/>
      <c r="I841" s="607"/>
      <c r="J841" s="607"/>
      <c r="K841" s="607"/>
      <c r="L841" s="607"/>
      <c r="M841" s="607"/>
      <c r="N841" s="607"/>
      <c r="O841" s="607"/>
      <c r="P841" s="607"/>
      <c r="Q841" s="607"/>
      <c r="R841" s="607"/>
      <c r="S841" s="607"/>
      <c r="T841" s="607"/>
      <c r="U841" s="607"/>
      <c r="V841" s="607"/>
      <c r="W841" s="607"/>
      <c r="X841" s="607"/>
      <c r="Y841" s="607"/>
      <c r="Z841" s="607"/>
      <c r="AA841" s="607"/>
      <c r="AB841" s="607"/>
      <c r="AC841" s="607"/>
      <c r="AD841" s="607"/>
    </row>
    <row r="842">
      <c r="A842" s="607"/>
      <c r="B842" s="607"/>
      <c r="C842" s="607"/>
      <c r="D842" s="607"/>
      <c r="E842" s="607"/>
      <c r="F842" s="607"/>
      <c r="G842" s="607"/>
      <c r="H842" s="607"/>
      <c r="I842" s="607"/>
      <c r="J842" s="607"/>
      <c r="K842" s="607"/>
      <c r="L842" s="607"/>
      <c r="M842" s="607"/>
      <c r="N842" s="607"/>
      <c r="O842" s="607"/>
      <c r="P842" s="607"/>
      <c r="Q842" s="607"/>
      <c r="R842" s="607"/>
      <c r="S842" s="607"/>
      <c r="T842" s="607"/>
      <c r="U842" s="607"/>
      <c r="V842" s="607"/>
      <c r="W842" s="607"/>
      <c r="X842" s="607"/>
      <c r="Y842" s="607"/>
      <c r="Z842" s="607"/>
      <c r="AA842" s="607"/>
      <c r="AB842" s="607"/>
      <c r="AC842" s="607"/>
      <c r="AD842" s="607"/>
    </row>
    <row r="843">
      <c r="A843" s="607"/>
      <c r="B843" s="607"/>
      <c r="C843" s="607"/>
      <c r="D843" s="607"/>
      <c r="E843" s="607"/>
      <c r="F843" s="607"/>
      <c r="G843" s="607"/>
      <c r="H843" s="607"/>
      <c r="I843" s="607"/>
      <c r="J843" s="607"/>
      <c r="K843" s="607"/>
      <c r="L843" s="607"/>
      <c r="M843" s="607"/>
      <c r="N843" s="607"/>
      <c r="O843" s="607"/>
      <c r="P843" s="607"/>
      <c r="Q843" s="607"/>
      <c r="R843" s="607"/>
      <c r="S843" s="607"/>
      <c r="T843" s="607"/>
      <c r="U843" s="607"/>
      <c r="V843" s="607"/>
      <c r="W843" s="607"/>
      <c r="X843" s="607"/>
      <c r="Y843" s="607"/>
      <c r="Z843" s="607"/>
      <c r="AA843" s="607"/>
      <c r="AB843" s="607"/>
      <c r="AC843" s="607"/>
      <c r="AD843" s="607"/>
    </row>
    <row r="844">
      <c r="A844" s="607"/>
      <c r="B844" s="607"/>
      <c r="C844" s="607"/>
      <c r="D844" s="607"/>
      <c r="E844" s="607"/>
      <c r="F844" s="607"/>
      <c r="G844" s="607"/>
      <c r="H844" s="607"/>
      <c r="I844" s="607"/>
      <c r="J844" s="607"/>
      <c r="K844" s="607"/>
      <c r="L844" s="607"/>
      <c r="M844" s="607"/>
      <c r="N844" s="607"/>
      <c r="O844" s="607"/>
      <c r="P844" s="607"/>
      <c r="Q844" s="607"/>
      <c r="R844" s="607"/>
      <c r="S844" s="607"/>
      <c r="T844" s="607"/>
      <c r="U844" s="607"/>
      <c r="V844" s="607"/>
      <c r="W844" s="607"/>
      <c r="X844" s="607"/>
      <c r="Y844" s="607"/>
      <c r="Z844" s="607"/>
      <c r="AA844" s="607"/>
      <c r="AB844" s="607"/>
      <c r="AC844" s="607"/>
      <c r="AD844" s="607"/>
    </row>
    <row r="845">
      <c r="A845" s="607"/>
      <c r="B845" s="607"/>
      <c r="C845" s="607"/>
      <c r="D845" s="607"/>
      <c r="E845" s="607"/>
      <c r="F845" s="607"/>
      <c r="G845" s="607"/>
      <c r="H845" s="607"/>
      <c r="I845" s="607"/>
      <c r="J845" s="607"/>
      <c r="K845" s="607"/>
      <c r="L845" s="607"/>
      <c r="M845" s="607"/>
      <c r="N845" s="607"/>
      <c r="O845" s="607"/>
      <c r="P845" s="607"/>
      <c r="Q845" s="607"/>
      <c r="R845" s="607"/>
      <c r="S845" s="607"/>
      <c r="T845" s="607"/>
      <c r="U845" s="607"/>
      <c r="V845" s="607"/>
      <c r="W845" s="607"/>
      <c r="X845" s="607"/>
      <c r="Y845" s="607"/>
      <c r="Z845" s="607"/>
      <c r="AA845" s="607"/>
      <c r="AB845" s="607"/>
      <c r="AC845" s="607"/>
      <c r="AD845" s="607"/>
    </row>
    <row r="846">
      <c r="A846" s="607"/>
      <c r="B846" s="607"/>
      <c r="C846" s="607"/>
      <c r="D846" s="607"/>
      <c r="E846" s="607"/>
      <c r="F846" s="607"/>
      <c r="G846" s="607"/>
      <c r="H846" s="607"/>
      <c r="I846" s="607"/>
      <c r="J846" s="607"/>
      <c r="K846" s="607"/>
      <c r="L846" s="607"/>
      <c r="M846" s="607"/>
      <c r="N846" s="607"/>
      <c r="O846" s="607"/>
      <c r="P846" s="607"/>
      <c r="Q846" s="607"/>
      <c r="R846" s="607"/>
      <c r="S846" s="607"/>
      <c r="T846" s="607"/>
      <c r="U846" s="607"/>
      <c r="V846" s="607"/>
      <c r="W846" s="607"/>
      <c r="X846" s="607"/>
      <c r="Y846" s="607"/>
      <c r="Z846" s="607"/>
      <c r="AA846" s="607"/>
      <c r="AB846" s="607"/>
      <c r="AC846" s="607"/>
      <c r="AD846" s="607"/>
    </row>
    <row r="847">
      <c r="A847" s="607"/>
      <c r="B847" s="607"/>
      <c r="C847" s="607"/>
      <c r="D847" s="607"/>
      <c r="E847" s="607"/>
      <c r="F847" s="607"/>
      <c r="G847" s="607"/>
      <c r="H847" s="607"/>
      <c r="I847" s="607"/>
      <c r="J847" s="607"/>
      <c r="K847" s="607"/>
      <c r="L847" s="607"/>
      <c r="M847" s="607"/>
      <c r="N847" s="607"/>
      <c r="O847" s="607"/>
      <c r="P847" s="607"/>
      <c r="Q847" s="607"/>
      <c r="R847" s="607"/>
      <c r="S847" s="607"/>
      <c r="T847" s="607"/>
      <c r="U847" s="607"/>
      <c r="V847" s="607"/>
      <c r="W847" s="607"/>
      <c r="X847" s="607"/>
      <c r="Y847" s="607"/>
      <c r="Z847" s="607"/>
      <c r="AA847" s="607"/>
      <c r="AB847" s="607"/>
      <c r="AC847" s="607"/>
      <c r="AD847" s="607"/>
    </row>
    <row r="848">
      <c r="A848" s="607"/>
      <c r="B848" s="607"/>
      <c r="C848" s="607"/>
      <c r="D848" s="607"/>
      <c r="E848" s="607"/>
      <c r="F848" s="607"/>
      <c r="G848" s="607"/>
      <c r="H848" s="607"/>
      <c r="I848" s="607"/>
      <c r="J848" s="607"/>
      <c r="K848" s="607"/>
      <c r="L848" s="607"/>
      <c r="M848" s="607"/>
      <c r="N848" s="607"/>
      <c r="O848" s="607"/>
      <c r="P848" s="607"/>
      <c r="Q848" s="607"/>
      <c r="R848" s="607"/>
      <c r="S848" s="607"/>
      <c r="T848" s="607"/>
      <c r="U848" s="607"/>
      <c r="V848" s="607"/>
      <c r="W848" s="607"/>
      <c r="X848" s="607"/>
      <c r="Y848" s="607"/>
      <c r="Z848" s="607"/>
      <c r="AA848" s="607"/>
      <c r="AB848" s="607"/>
      <c r="AC848" s="607"/>
      <c r="AD848" s="607"/>
    </row>
    <row r="849">
      <c r="A849" s="607"/>
      <c r="B849" s="607"/>
      <c r="C849" s="607"/>
      <c r="D849" s="607"/>
      <c r="E849" s="607"/>
      <c r="F849" s="607"/>
      <c r="G849" s="607"/>
      <c r="H849" s="607"/>
      <c r="I849" s="607"/>
      <c r="J849" s="607"/>
      <c r="K849" s="607"/>
      <c r="L849" s="607"/>
      <c r="M849" s="607"/>
      <c r="N849" s="607"/>
      <c r="O849" s="607"/>
      <c r="P849" s="607"/>
      <c r="Q849" s="607"/>
      <c r="R849" s="607"/>
      <c r="S849" s="607"/>
      <c r="T849" s="607"/>
      <c r="U849" s="607"/>
      <c r="V849" s="607"/>
      <c r="W849" s="607"/>
      <c r="X849" s="607"/>
      <c r="Y849" s="607"/>
      <c r="Z849" s="607"/>
      <c r="AA849" s="607"/>
      <c r="AB849" s="607"/>
      <c r="AC849" s="607"/>
      <c r="AD849" s="607"/>
    </row>
    <row r="850">
      <c r="A850" s="607"/>
      <c r="B850" s="607"/>
      <c r="C850" s="607"/>
      <c r="D850" s="607"/>
      <c r="E850" s="607"/>
      <c r="F850" s="607"/>
      <c r="G850" s="607"/>
      <c r="H850" s="607"/>
      <c r="I850" s="607"/>
      <c r="J850" s="607"/>
      <c r="K850" s="607"/>
      <c r="L850" s="607"/>
      <c r="M850" s="607"/>
      <c r="N850" s="607"/>
      <c r="O850" s="607"/>
      <c r="P850" s="607"/>
      <c r="Q850" s="607"/>
      <c r="R850" s="607"/>
      <c r="S850" s="607"/>
      <c r="T850" s="607"/>
      <c r="U850" s="607"/>
      <c r="V850" s="607"/>
      <c r="W850" s="607"/>
      <c r="X850" s="607"/>
      <c r="Y850" s="607"/>
      <c r="Z850" s="607"/>
      <c r="AA850" s="607"/>
      <c r="AB850" s="607"/>
      <c r="AC850" s="607"/>
      <c r="AD850" s="607"/>
    </row>
    <row r="851">
      <c r="A851" s="607"/>
      <c r="B851" s="607"/>
      <c r="C851" s="607"/>
      <c r="D851" s="607"/>
      <c r="E851" s="607"/>
      <c r="F851" s="607"/>
      <c r="G851" s="607"/>
      <c r="H851" s="607"/>
      <c r="I851" s="607"/>
      <c r="J851" s="607"/>
      <c r="K851" s="607"/>
      <c r="L851" s="607"/>
      <c r="M851" s="607"/>
      <c r="N851" s="607"/>
      <c r="O851" s="607"/>
      <c r="P851" s="607"/>
      <c r="Q851" s="607"/>
      <c r="R851" s="607"/>
      <c r="S851" s="607"/>
      <c r="T851" s="607"/>
      <c r="U851" s="607"/>
      <c r="V851" s="607"/>
      <c r="W851" s="607"/>
      <c r="X851" s="607"/>
      <c r="Y851" s="607"/>
      <c r="Z851" s="607"/>
      <c r="AA851" s="607"/>
      <c r="AB851" s="607"/>
      <c r="AC851" s="607"/>
      <c r="AD851" s="607"/>
    </row>
    <row r="852">
      <c r="A852" s="607"/>
      <c r="B852" s="607"/>
      <c r="C852" s="607"/>
      <c r="D852" s="607"/>
      <c r="E852" s="607"/>
      <c r="F852" s="607"/>
      <c r="G852" s="607"/>
      <c r="H852" s="607"/>
      <c r="I852" s="607"/>
      <c r="J852" s="607"/>
      <c r="K852" s="607"/>
      <c r="L852" s="607"/>
      <c r="M852" s="607"/>
      <c r="N852" s="607"/>
      <c r="O852" s="607"/>
      <c r="P852" s="607"/>
      <c r="Q852" s="607"/>
      <c r="R852" s="607"/>
      <c r="S852" s="607"/>
      <c r="T852" s="607"/>
      <c r="U852" s="607"/>
      <c r="V852" s="607"/>
      <c r="W852" s="607"/>
      <c r="X852" s="607"/>
      <c r="Y852" s="607"/>
      <c r="Z852" s="607"/>
      <c r="AA852" s="607"/>
      <c r="AB852" s="607"/>
      <c r="AC852" s="607"/>
      <c r="AD852" s="607"/>
    </row>
    <row r="853">
      <c r="A853" s="607"/>
      <c r="B853" s="607"/>
      <c r="C853" s="607"/>
      <c r="D853" s="607"/>
      <c r="E853" s="607"/>
      <c r="F853" s="607"/>
      <c r="G853" s="607"/>
      <c r="H853" s="607"/>
      <c r="I853" s="607"/>
      <c r="J853" s="607"/>
      <c r="K853" s="607"/>
      <c r="L853" s="607"/>
      <c r="M853" s="607"/>
      <c r="N853" s="607"/>
      <c r="O853" s="607"/>
      <c r="P853" s="607"/>
      <c r="Q853" s="607"/>
      <c r="R853" s="607"/>
      <c r="S853" s="607"/>
      <c r="T853" s="607"/>
      <c r="U853" s="607"/>
      <c r="V853" s="607"/>
      <c r="W853" s="607"/>
      <c r="X853" s="607"/>
      <c r="Y853" s="607"/>
      <c r="Z853" s="607"/>
      <c r="AA853" s="607"/>
      <c r="AB853" s="607"/>
      <c r="AC853" s="607"/>
      <c r="AD853" s="607"/>
    </row>
    <row r="854">
      <c r="A854" s="607"/>
      <c r="B854" s="607"/>
      <c r="C854" s="607"/>
      <c r="D854" s="607"/>
      <c r="E854" s="607"/>
      <c r="F854" s="607"/>
      <c r="G854" s="607"/>
      <c r="H854" s="607"/>
      <c r="I854" s="607"/>
      <c r="J854" s="607"/>
      <c r="K854" s="607"/>
      <c r="L854" s="607"/>
      <c r="M854" s="607"/>
      <c r="N854" s="607"/>
      <c r="O854" s="607"/>
      <c r="P854" s="607"/>
      <c r="Q854" s="607"/>
      <c r="R854" s="607"/>
      <c r="S854" s="607"/>
      <c r="T854" s="607"/>
      <c r="U854" s="607"/>
      <c r="V854" s="607"/>
      <c r="W854" s="607"/>
      <c r="X854" s="607"/>
      <c r="Y854" s="607"/>
      <c r="Z854" s="607"/>
      <c r="AA854" s="607"/>
      <c r="AB854" s="607"/>
      <c r="AC854" s="607"/>
      <c r="AD854" s="607"/>
    </row>
    <row r="855">
      <c r="A855" s="607"/>
      <c r="B855" s="607"/>
      <c r="C855" s="607"/>
      <c r="D855" s="607"/>
      <c r="E855" s="607"/>
      <c r="F855" s="607"/>
      <c r="G855" s="607"/>
      <c r="H855" s="607"/>
      <c r="I855" s="607"/>
      <c r="J855" s="607"/>
      <c r="K855" s="607"/>
      <c r="L855" s="607"/>
      <c r="M855" s="607"/>
      <c r="N855" s="607"/>
      <c r="O855" s="607"/>
      <c r="P855" s="607"/>
      <c r="Q855" s="607"/>
      <c r="R855" s="607"/>
      <c r="S855" s="607"/>
      <c r="T855" s="607"/>
      <c r="U855" s="607"/>
      <c r="V855" s="607"/>
      <c r="W855" s="607"/>
      <c r="X855" s="607"/>
      <c r="Y855" s="607"/>
      <c r="Z855" s="607"/>
      <c r="AA855" s="607"/>
      <c r="AB855" s="607"/>
      <c r="AC855" s="607"/>
      <c r="AD855" s="607"/>
    </row>
    <row r="856">
      <c r="A856" s="607"/>
      <c r="B856" s="607"/>
      <c r="C856" s="607"/>
      <c r="D856" s="607"/>
      <c r="E856" s="607"/>
      <c r="F856" s="607"/>
      <c r="G856" s="607"/>
      <c r="H856" s="607"/>
      <c r="I856" s="607"/>
      <c r="J856" s="607"/>
      <c r="K856" s="607"/>
      <c r="L856" s="607"/>
      <c r="M856" s="607"/>
      <c r="N856" s="607"/>
      <c r="O856" s="607"/>
      <c r="P856" s="607"/>
      <c r="Q856" s="607"/>
      <c r="R856" s="607"/>
      <c r="S856" s="607"/>
      <c r="T856" s="607"/>
      <c r="U856" s="607"/>
      <c r="V856" s="607"/>
      <c r="W856" s="607"/>
      <c r="X856" s="607"/>
      <c r="Y856" s="607"/>
      <c r="Z856" s="607"/>
      <c r="AA856" s="607"/>
      <c r="AB856" s="607"/>
      <c r="AC856" s="607"/>
      <c r="AD856" s="607"/>
    </row>
    <row r="857">
      <c r="A857" s="607"/>
      <c r="B857" s="607"/>
      <c r="C857" s="607"/>
      <c r="D857" s="607"/>
      <c r="E857" s="607"/>
      <c r="F857" s="607"/>
      <c r="G857" s="607"/>
      <c r="H857" s="607"/>
      <c r="I857" s="607"/>
      <c r="J857" s="607"/>
      <c r="K857" s="607"/>
      <c r="L857" s="607"/>
      <c r="M857" s="607"/>
      <c r="N857" s="607"/>
      <c r="O857" s="607"/>
      <c r="P857" s="607"/>
      <c r="Q857" s="607"/>
      <c r="R857" s="607"/>
      <c r="S857" s="607"/>
      <c r="T857" s="607"/>
      <c r="U857" s="607"/>
      <c r="V857" s="607"/>
      <c r="W857" s="607"/>
      <c r="X857" s="607"/>
      <c r="Y857" s="607"/>
      <c r="Z857" s="607"/>
      <c r="AA857" s="607"/>
      <c r="AB857" s="607"/>
      <c r="AC857" s="607"/>
      <c r="AD857" s="607"/>
    </row>
    <row r="858">
      <c r="A858" s="607"/>
      <c r="B858" s="607"/>
      <c r="C858" s="607"/>
      <c r="D858" s="607"/>
      <c r="E858" s="607"/>
      <c r="F858" s="607"/>
      <c r="G858" s="607"/>
      <c r="H858" s="607"/>
      <c r="I858" s="607"/>
      <c r="J858" s="607"/>
      <c r="K858" s="607"/>
      <c r="L858" s="607"/>
      <c r="M858" s="607"/>
      <c r="N858" s="607"/>
      <c r="O858" s="607"/>
      <c r="P858" s="607"/>
      <c r="Q858" s="607"/>
      <c r="R858" s="607"/>
      <c r="S858" s="607"/>
      <c r="T858" s="607"/>
      <c r="U858" s="607"/>
      <c r="V858" s="607"/>
      <c r="W858" s="607"/>
      <c r="X858" s="607"/>
      <c r="Y858" s="607"/>
      <c r="Z858" s="607"/>
      <c r="AA858" s="607"/>
      <c r="AB858" s="607"/>
      <c r="AC858" s="607"/>
      <c r="AD858" s="607"/>
    </row>
    <row r="859">
      <c r="A859" s="607"/>
      <c r="B859" s="607"/>
      <c r="C859" s="607"/>
      <c r="D859" s="607"/>
      <c r="E859" s="607"/>
      <c r="F859" s="607"/>
      <c r="G859" s="607"/>
      <c r="H859" s="607"/>
      <c r="I859" s="607"/>
      <c r="J859" s="607"/>
      <c r="K859" s="607"/>
      <c r="L859" s="607"/>
      <c r="M859" s="607"/>
      <c r="N859" s="607"/>
      <c r="O859" s="607"/>
      <c r="P859" s="607"/>
      <c r="Q859" s="607"/>
      <c r="R859" s="607"/>
      <c r="S859" s="607"/>
      <c r="T859" s="607"/>
      <c r="U859" s="607"/>
      <c r="V859" s="607"/>
      <c r="W859" s="607"/>
      <c r="X859" s="607"/>
      <c r="Y859" s="607"/>
      <c r="Z859" s="607"/>
      <c r="AA859" s="607"/>
      <c r="AB859" s="607"/>
      <c r="AC859" s="607"/>
      <c r="AD859" s="607"/>
    </row>
    <row r="860">
      <c r="A860" s="607"/>
      <c r="B860" s="607"/>
      <c r="C860" s="607"/>
      <c r="D860" s="607"/>
      <c r="E860" s="607"/>
      <c r="F860" s="607"/>
      <c r="G860" s="607"/>
      <c r="H860" s="607"/>
      <c r="I860" s="607"/>
      <c r="J860" s="607"/>
      <c r="K860" s="607"/>
      <c r="L860" s="607"/>
      <c r="M860" s="607"/>
      <c r="N860" s="607"/>
      <c r="O860" s="607"/>
      <c r="P860" s="607"/>
      <c r="Q860" s="607"/>
      <c r="R860" s="607"/>
      <c r="S860" s="607"/>
      <c r="T860" s="607"/>
      <c r="U860" s="607"/>
      <c r="V860" s="607"/>
      <c r="W860" s="607"/>
      <c r="X860" s="607"/>
      <c r="Y860" s="607"/>
      <c r="Z860" s="607"/>
      <c r="AA860" s="607"/>
      <c r="AB860" s="607"/>
      <c r="AC860" s="607"/>
      <c r="AD860" s="607"/>
    </row>
    <row r="861">
      <c r="A861" s="607"/>
      <c r="B861" s="607"/>
      <c r="C861" s="607"/>
      <c r="D861" s="607"/>
      <c r="E861" s="607"/>
      <c r="F861" s="607"/>
      <c r="G861" s="607"/>
      <c r="H861" s="607"/>
      <c r="I861" s="607"/>
      <c r="J861" s="607"/>
      <c r="K861" s="607"/>
      <c r="L861" s="607"/>
      <c r="M861" s="607"/>
      <c r="N861" s="607"/>
      <c r="O861" s="607"/>
      <c r="P861" s="607"/>
      <c r="Q861" s="607"/>
      <c r="R861" s="607"/>
      <c r="S861" s="607"/>
      <c r="T861" s="607"/>
      <c r="U861" s="607"/>
      <c r="V861" s="607"/>
      <c r="W861" s="607"/>
      <c r="X861" s="607"/>
      <c r="Y861" s="607"/>
      <c r="Z861" s="607"/>
      <c r="AA861" s="607"/>
      <c r="AB861" s="607"/>
      <c r="AC861" s="607"/>
      <c r="AD861" s="607"/>
    </row>
    <row r="862">
      <c r="A862" s="607"/>
      <c r="B862" s="607"/>
      <c r="C862" s="607"/>
      <c r="D862" s="607"/>
      <c r="E862" s="607"/>
      <c r="F862" s="607"/>
      <c r="G862" s="607"/>
      <c r="H862" s="607"/>
      <c r="I862" s="607"/>
      <c r="J862" s="607"/>
      <c r="K862" s="607"/>
      <c r="L862" s="607"/>
      <c r="M862" s="607"/>
      <c r="N862" s="607"/>
      <c r="O862" s="607"/>
      <c r="P862" s="607"/>
      <c r="Q862" s="607"/>
      <c r="R862" s="607"/>
      <c r="S862" s="607"/>
      <c r="T862" s="607"/>
      <c r="U862" s="607"/>
      <c r="V862" s="607"/>
      <c r="W862" s="607"/>
      <c r="X862" s="607"/>
      <c r="Y862" s="607"/>
      <c r="Z862" s="607"/>
      <c r="AA862" s="607"/>
      <c r="AB862" s="607"/>
      <c r="AC862" s="607"/>
      <c r="AD862" s="607"/>
    </row>
    <row r="863">
      <c r="A863" s="607"/>
      <c r="B863" s="607"/>
      <c r="C863" s="607"/>
      <c r="D863" s="607"/>
      <c r="E863" s="607"/>
      <c r="F863" s="607"/>
      <c r="G863" s="607"/>
      <c r="H863" s="607"/>
      <c r="I863" s="607"/>
      <c r="J863" s="607"/>
      <c r="K863" s="607"/>
      <c r="L863" s="607"/>
      <c r="M863" s="607"/>
      <c r="N863" s="607"/>
      <c r="O863" s="607"/>
      <c r="P863" s="607"/>
      <c r="Q863" s="607"/>
      <c r="R863" s="607"/>
      <c r="S863" s="607"/>
      <c r="T863" s="607"/>
      <c r="U863" s="607"/>
      <c r="V863" s="607"/>
      <c r="W863" s="607"/>
      <c r="X863" s="607"/>
      <c r="Y863" s="607"/>
      <c r="Z863" s="607"/>
      <c r="AA863" s="607"/>
      <c r="AB863" s="607"/>
      <c r="AC863" s="607"/>
      <c r="AD863" s="607"/>
    </row>
    <row r="864">
      <c r="A864" s="607"/>
      <c r="B864" s="607"/>
      <c r="C864" s="607"/>
      <c r="D864" s="607"/>
      <c r="E864" s="607"/>
      <c r="F864" s="607"/>
      <c r="G864" s="607"/>
      <c r="H864" s="607"/>
      <c r="I864" s="607"/>
      <c r="J864" s="607"/>
      <c r="K864" s="607"/>
      <c r="L864" s="607"/>
      <c r="M864" s="607"/>
      <c r="N864" s="607"/>
      <c r="O864" s="607"/>
      <c r="P864" s="607"/>
      <c r="Q864" s="607"/>
      <c r="R864" s="607"/>
      <c r="S864" s="607"/>
      <c r="T864" s="607"/>
      <c r="U864" s="607"/>
      <c r="V864" s="607"/>
      <c r="W864" s="607"/>
      <c r="X864" s="607"/>
      <c r="Y864" s="607"/>
      <c r="Z864" s="607"/>
      <c r="AA864" s="607"/>
      <c r="AB864" s="607"/>
      <c r="AC864" s="607"/>
      <c r="AD864" s="607"/>
    </row>
    <row r="865">
      <c r="A865" s="607"/>
      <c r="B865" s="607"/>
      <c r="C865" s="607"/>
      <c r="D865" s="607"/>
      <c r="E865" s="607"/>
      <c r="F865" s="607"/>
      <c r="G865" s="607"/>
      <c r="H865" s="607"/>
      <c r="I865" s="607"/>
      <c r="J865" s="607"/>
      <c r="K865" s="607"/>
      <c r="L865" s="607"/>
      <c r="M865" s="607"/>
      <c r="N865" s="607"/>
      <c r="O865" s="607"/>
      <c r="P865" s="607"/>
      <c r="Q865" s="607"/>
      <c r="R865" s="607"/>
      <c r="S865" s="607"/>
      <c r="T865" s="607"/>
      <c r="U865" s="607"/>
      <c r="V865" s="607"/>
      <c r="W865" s="607"/>
      <c r="X865" s="607"/>
      <c r="Y865" s="607"/>
      <c r="Z865" s="607"/>
      <c r="AA865" s="607"/>
      <c r="AB865" s="607"/>
      <c r="AC865" s="607"/>
      <c r="AD865" s="607"/>
    </row>
    <row r="866">
      <c r="A866" s="607"/>
      <c r="B866" s="607"/>
      <c r="C866" s="607"/>
      <c r="D866" s="607"/>
      <c r="E866" s="607"/>
      <c r="F866" s="607"/>
      <c r="G866" s="607"/>
      <c r="H866" s="607"/>
      <c r="I866" s="607"/>
      <c r="J866" s="607"/>
      <c r="K866" s="607"/>
      <c r="L866" s="607"/>
      <c r="M866" s="607"/>
      <c r="N866" s="607"/>
      <c r="O866" s="607"/>
      <c r="P866" s="607"/>
      <c r="Q866" s="607"/>
      <c r="R866" s="607"/>
      <c r="S866" s="607"/>
      <c r="T866" s="607"/>
      <c r="U866" s="607"/>
      <c r="V866" s="607"/>
      <c r="W866" s="607"/>
      <c r="X866" s="607"/>
      <c r="Y866" s="607"/>
      <c r="Z866" s="607"/>
      <c r="AA866" s="607"/>
      <c r="AB866" s="607"/>
      <c r="AC866" s="607"/>
      <c r="AD866" s="607"/>
    </row>
    <row r="867">
      <c r="A867" s="607"/>
      <c r="B867" s="607"/>
      <c r="C867" s="607"/>
      <c r="D867" s="607"/>
      <c r="E867" s="607"/>
      <c r="F867" s="607"/>
      <c r="G867" s="607"/>
      <c r="H867" s="607"/>
      <c r="I867" s="607"/>
      <c r="J867" s="607"/>
      <c r="K867" s="607"/>
      <c r="L867" s="607"/>
      <c r="M867" s="607"/>
      <c r="N867" s="607"/>
      <c r="O867" s="607"/>
      <c r="P867" s="607"/>
      <c r="Q867" s="607"/>
      <c r="R867" s="607"/>
      <c r="S867" s="607"/>
      <c r="T867" s="607"/>
      <c r="U867" s="607"/>
      <c r="V867" s="607"/>
      <c r="W867" s="607"/>
      <c r="X867" s="607"/>
      <c r="Y867" s="607"/>
      <c r="Z867" s="607"/>
      <c r="AA867" s="607"/>
      <c r="AB867" s="607"/>
      <c r="AC867" s="607"/>
      <c r="AD867" s="607"/>
    </row>
    <row r="868">
      <c r="A868" s="607"/>
      <c r="B868" s="607"/>
      <c r="C868" s="607"/>
      <c r="D868" s="607"/>
      <c r="E868" s="607"/>
      <c r="F868" s="607"/>
      <c r="G868" s="607"/>
      <c r="H868" s="607"/>
      <c r="I868" s="607"/>
      <c r="J868" s="607"/>
      <c r="K868" s="607"/>
      <c r="L868" s="607"/>
      <c r="M868" s="607"/>
      <c r="N868" s="607"/>
      <c r="O868" s="607"/>
      <c r="P868" s="607"/>
      <c r="Q868" s="607"/>
      <c r="R868" s="607"/>
      <c r="S868" s="607"/>
      <c r="T868" s="607"/>
      <c r="U868" s="607"/>
      <c r="V868" s="607"/>
      <c r="W868" s="607"/>
      <c r="X868" s="607"/>
      <c r="Y868" s="607"/>
      <c r="Z868" s="607"/>
      <c r="AA868" s="607"/>
      <c r="AB868" s="607"/>
      <c r="AC868" s="607"/>
      <c r="AD868" s="607"/>
    </row>
    <row r="869">
      <c r="A869" s="607"/>
      <c r="B869" s="607"/>
      <c r="C869" s="607"/>
      <c r="D869" s="607"/>
      <c r="E869" s="607"/>
      <c r="F869" s="607"/>
      <c r="G869" s="607"/>
      <c r="H869" s="607"/>
      <c r="I869" s="607"/>
      <c r="J869" s="607"/>
      <c r="K869" s="607"/>
      <c r="L869" s="607"/>
      <c r="M869" s="607"/>
      <c r="N869" s="607"/>
      <c r="O869" s="607"/>
      <c r="P869" s="607"/>
      <c r="Q869" s="607"/>
      <c r="R869" s="607"/>
      <c r="S869" s="607"/>
      <c r="T869" s="607"/>
      <c r="U869" s="607"/>
      <c r="V869" s="607"/>
      <c r="W869" s="607"/>
      <c r="X869" s="607"/>
      <c r="Y869" s="607"/>
      <c r="Z869" s="607"/>
      <c r="AA869" s="607"/>
      <c r="AB869" s="607"/>
      <c r="AC869" s="607"/>
      <c r="AD869" s="607"/>
    </row>
    <row r="870">
      <c r="A870" s="607"/>
      <c r="B870" s="607"/>
      <c r="C870" s="607"/>
      <c r="D870" s="607"/>
      <c r="E870" s="607"/>
      <c r="F870" s="607"/>
      <c r="G870" s="607"/>
      <c r="H870" s="607"/>
      <c r="I870" s="607"/>
      <c r="J870" s="607"/>
      <c r="K870" s="607"/>
      <c r="L870" s="607"/>
      <c r="M870" s="607"/>
      <c r="N870" s="607"/>
      <c r="O870" s="607"/>
      <c r="P870" s="607"/>
      <c r="Q870" s="607"/>
      <c r="R870" s="607"/>
      <c r="S870" s="607"/>
      <c r="T870" s="607"/>
      <c r="U870" s="607"/>
      <c r="V870" s="607"/>
      <c r="W870" s="607"/>
      <c r="X870" s="607"/>
      <c r="Y870" s="607"/>
      <c r="Z870" s="607"/>
      <c r="AA870" s="607"/>
      <c r="AB870" s="607"/>
      <c r="AC870" s="607"/>
      <c r="AD870" s="607"/>
    </row>
    <row r="871">
      <c r="A871" s="607"/>
      <c r="B871" s="607"/>
      <c r="C871" s="607"/>
      <c r="D871" s="607"/>
      <c r="E871" s="607"/>
      <c r="F871" s="607"/>
      <c r="G871" s="607"/>
      <c r="H871" s="607"/>
      <c r="I871" s="607"/>
      <c r="J871" s="607"/>
      <c r="K871" s="607"/>
      <c r="L871" s="607"/>
      <c r="M871" s="607"/>
      <c r="N871" s="607"/>
      <c r="O871" s="607"/>
      <c r="P871" s="607"/>
      <c r="Q871" s="607"/>
      <c r="R871" s="607"/>
      <c r="S871" s="607"/>
      <c r="T871" s="607"/>
      <c r="U871" s="607"/>
      <c r="V871" s="607"/>
      <c r="W871" s="607"/>
      <c r="X871" s="607"/>
      <c r="Y871" s="607"/>
      <c r="Z871" s="607"/>
      <c r="AA871" s="607"/>
      <c r="AB871" s="607"/>
      <c r="AC871" s="607"/>
      <c r="AD871" s="607"/>
    </row>
    <row r="872">
      <c r="A872" s="607"/>
      <c r="B872" s="607"/>
      <c r="C872" s="607"/>
      <c r="D872" s="607"/>
      <c r="E872" s="607"/>
      <c r="F872" s="607"/>
      <c r="G872" s="607"/>
      <c r="H872" s="607"/>
      <c r="I872" s="607"/>
      <c r="J872" s="607"/>
      <c r="K872" s="607"/>
      <c r="L872" s="607"/>
      <c r="M872" s="607"/>
      <c r="N872" s="607"/>
      <c r="O872" s="607"/>
      <c r="P872" s="607"/>
      <c r="Q872" s="607"/>
      <c r="R872" s="607"/>
      <c r="S872" s="607"/>
      <c r="T872" s="607"/>
      <c r="U872" s="607"/>
      <c r="V872" s="607"/>
      <c r="W872" s="607"/>
      <c r="X872" s="607"/>
      <c r="Y872" s="607"/>
      <c r="Z872" s="607"/>
      <c r="AA872" s="607"/>
      <c r="AB872" s="607"/>
      <c r="AC872" s="607"/>
      <c r="AD872" s="607"/>
    </row>
    <row r="873">
      <c r="A873" s="607"/>
      <c r="B873" s="607"/>
      <c r="C873" s="607"/>
      <c r="D873" s="607"/>
      <c r="E873" s="607"/>
      <c r="F873" s="607"/>
      <c r="G873" s="607"/>
      <c r="H873" s="607"/>
      <c r="I873" s="607"/>
      <c r="J873" s="607"/>
      <c r="K873" s="607"/>
      <c r="L873" s="607"/>
      <c r="M873" s="607"/>
      <c r="N873" s="607"/>
      <c r="O873" s="607"/>
      <c r="P873" s="607"/>
      <c r="Q873" s="607"/>
      <c r="R873" s="607"/>
      <c r="S873" s="607"/>
      <c r="T873" s="607"/>
      <c r="U873" s="607"/>
      <c r="V873" s="607"/>
      <c r="W873" s="607"/>
      <c r="X873" s="607"/>
      <c r="Y873" s="607"/>
      <c r="Z873" s="607"/>
      <c r="AA873" s="607"/>
      <c r="AB873" s="607"/>
      <c r="AC873" s="607"/>
      <c r="AD873" s="607"/>
    </row>
    <row r="874">
      <c r="A874" s="607"/>
      <c r="B874" s="607"/>
      <c r="C874" s="607"/>
      <c r="D874" s="607"/>
      <c r="E874" s="607"/>
      <c r="F874" s="607"/>
      <c r="G874" s="607"/>
      <c r="H874" s="607"/>
      <c r="I874" s="607"/>
      <c r="J874" s="607"/>
      <c r="K874" s="607"/>
      <c r="L874" s="607"/>
      <c r="M874" s="607"/>
      <c r="N874" s="607"/>
      <c r="O874" s="607"/>
      <c r="P874" s="607"/>
      <c r="Q874" s="607"/>
      <c r="R874" s="607"/>
      <c r="S874" s="607"/>
      <c r="T874" s="607"/>
      <c r="U874" s="607"/>
      <c r="V874" s="607"/>
      <c r="W874" s="607"/>
      <c r="X874" s="607"/>
      <c r="Y874" s="607"/>
      <c r="Z874" s="607"/>
      <c r="AA874" s="607"/>
      <c r="AB874" s="607"/>
      <c r="AC874" s="607"/>
      <c r="AD874" s="607"/>
    </row>
    <row r="875">
      <c r="A875" s="607"/>
      <c r="B875" s="607"/>
      <c r="C875" s="607"/>
      <c r="D875" s="607"/>
      <c r="E875" s="607"/>
      <c r="F875" s="607"/>
      <c r="G875" s="607"/>
      <c r="H875" s="607"/>
      <c r="I875" s="607"/>
      <c r="J875" s="607"/>
      <c r="K875" s="607"/>
      <c r="L875" s="607"/>
      <c r="M875" s="607"/>
      <c r="N875" s="607"/>
      <c r="O875" s="607"/>
      <c r="P875" s="607"/>
      <c r="Q875" s="607"/>
      <c r="R875" s="607"/>
      <c r="S875" s="607"/>
      <c r="T875" s="607"/>
      <c r="U875" s="607"/>
      <c r="V875" s="607"/>
      <c r="W875" s="607"/>
      <c r="X875" s="607"/>
      <c r="Y875" s="607"/>
      <c r="Z875" s="607"/>
      <c r="AA875" s="607"/>
      <c r="AB875" s="607"/>
      <c r="AC875" s="607"/>
      <c r="AD875" s="607"/>
    </row>
    <row r="876">
      <c r="A876" s="607"/>
      <c r="B876" s="607"/>
      <c r="C876" s="607"/>
      <c r="D876" s="607"/>
      <c r="E876" s="607"/>
      <c r="F876" s="607"/>
      <c r="G876" s="607"/>
      <c r="H876" s="607"/>
      <c r="I876" s="607"/>
      <c r="J876" s="607"/>
      <c r="K876" s="607"/>
      <c r="L876" s="607"/>
      <c r="M876" s="607"/>
      <c r="N876" s="607"/>
      <c r="O876" s="607"/>
      <c r="P876" s="607"/>
      <c r="Q876" s="607"/>
      <c r="R876" s="607"/>
      <c r="S876" s="607"/>
      <c r="T876" s="607"/>
      <c r="U876" s="607"/>
      <c r="V876" s="607"/>
      <c r="W876" s="607"/>
      <c r="X876" s="607"/>
      <c r="Y876" s="607"/>
      <c r="Z876" s="607"/>
      <c r="AA876" s="607"/>
      <c r="AB876" s="607"/>
      <c r="AC876" s="607"/>
      <c r="AD876" s="607"/>
    </row>
    <row r="877">
      <c r="A877" s="607"/>
      <c r="B877" s="607"/>
      <c r="C877" s="607"/>
      <c r="D877" s="607"/>
      <c r="E877" s="607"/>
      <c r="F877" s="607"/>
      <c r="G877" s="607"/>
      <c r="H877" s="607"/>
      <c r="I877" s="607"/>
      <c r="J877" s="607"/>
      <c r="K877" s="607"/>
      <c r="L877" s="607"/>
      <c r="M877" s="607"/>
      <c r="N877" s="607"/>
      <c r="O877" s="607"/>
      <c r="P877" s="607"/>
      <c r="Q877" s="607"/>
      <c r="R877" s="607"/>
      <c r="S877" s="607"/>
      <c r="T877" s="607"/>
      <c r="U877" s="607"/>
      <c r="V877" s="607"/>
      <c r="W877" s="607"/>
      <c r="X877" s="607"/>
      <c r="Y877" s="607"/>
      <c r="Z877" s="607"/>
      <c r="AA877" s="607"/>
      <c r="AB877" s="607"/>
      <c r="AC877" s="607"/>
      <c r="AD877" s="607"/>
    </row>
    <row r="878">
      <c r="A878" s="607"/>
      <c r="B878" s="607"/>
      <c r="C878" s="607"/>
      <c r="D878" s="607"/>
      <c r="E878" s="607"/>
      <c r="F878" s="607"/>
      <c r="G878" s="607"/>
      <c r="H878" s="607"/>
      <c r="I878" s="607"/>
      <c r="J878" s="607"/>
      <c r="K878" s="607"/>
      <c r="L878" s="607"/>
      <c r="M878" s="607"/>
      <c r="N878" s="607"/>
      <c r="O878" s="607"/>
      <c r="P878" s="607"/>
      <c r="Q878" s="607"/>
      <c r="R878" s="607"/>
      <c r="S878" s="607"/>
      <c r="T878" s="607"/>
      <c r="U878" s="607"/>
      <c r="V878" s="607"/>
      <c r="W878" s="607"/>
      <c r="X878" s="607"/>
      <c r="Y878" s="607"/>
      <c r="Z878" s="607"/>
      <c r="AA878" s="607"/>
      <c r="AB878" s="607"/>
      <c r="AC878" s="607"/>
      <c r="AD878" s="607"/>
    </row>
    <row r="879">
      <c r="A879" s="607"/>
      <c r="B879" s="607"/>
      <c r="C879" s="607"/>
      <c r="D879" s="607"/>
      <c r="E879" s="607"/>
      <c r="F879" s="607"/>
      <c r="G879" s="607"/>
      <c r="H879" s="607"/>
      <c r="I879" s="607"/>
      <c r="J879" s="607"/>
      <c r="K879" s="607"/>
      <c r="L879" s="607"/>
      <c r="M879" s="607"/>
      <c r="N879" s="607"/>
      <c r="O879" s="607"/>
      <c r="P879" s="607"/>
      <c r="Q879" s="607"/>
      <c r="R879" s="607"/>
      <c r="S879" s="607"/>
      <c r="T879" s="607"/>
      <c r="U879" s="607"/>
      <c r="V879" s="607"/>
      <c r="W879" s="607"/>
      <c r="X879" s="607"/>
      <c r="Y879" s="607"/>
      <c r="Z879" s="607"/>
      <c r="AA879" s="607"/>
      <c r="AB879" s="607"/>
      <c r="AC879" s="607"/>
      <c r="AD879" s="607"/>
    </row>
    <row r="880">
      <c r="A880" s="607"/>
      <c r="B880" s="607"/>
      <c r="C880" s="607"/>
      <c r="D880" s="607"/>
      <c r="E880" s="607"/>
      <c r="F880" s="607"/>
      <c r="G880" s="607"/>
      <c r="H880" s="607"/>
      <c r="I880" s="607"/>
      <c r="J880" s="607"/>
      <c r="K880" s="607"/>
      <c r="L880" s="607"/>
      <c r="M880" s="607"/>
      <c r="N880" s="607"/>
      <c r="O880" s="607"/>
      <c r="P880" s="607"/>
      <c r="Q880" s="607"/>
      <c r="R880" s="607"/>
      <c r="S880" s="607"/>
      <c r="T880" s="607"/>
      <c r="U880" s="607"/>
      <c r="V880" s="607"/>
      <c r="W880" s="607"/>
      <c r="X880" s="607"/>
      <c r="Y880" s="607"/>
      <c r="Z880" s="607"/>
      <c r="AA880" s="607"/>
      <c r="AB880" s="607"/>
      <c r="AC880" s="607"/>
      <c r="AD880" s="607"/>
    </row>
    <row r="881">
      <c r="A881" s="607"/>
      <c r="B881" s="607"/>
      <c r="C881" s="607"/>
      <c r="D881" s="607"/>
      <c r="E881" s="607"/>
      <c r="F881" s="607"/>
      <c r="G881" s="607"/>
      <c r="H881" s="607"/>
      <c r="I881" s="607"/>
      <c r="J881" s="607"/>
      <c r="K881" s="607"/>
      <c r="L881" s="607"/>
      <c r="M881" s="607"/>
      <c r="N881" s="607"/>
      <c r="O881" s="607"/>
      <c r="P881" s="607"/>
      <c r="Q881" s="607"/>
      <c r="R881" s="607"/>
      <c r="S881" s="607"/>
      <c r="T881" s="607"/>
      <c r="U881" s="607"/>
      <c r="V881" s="607"/>
      <c r="W881" s="607"/>
      <c r="X881" s="607"/>
      <c r="Y881" s="607"/>
      <c r="Z881" s="607"/>
      <c r="AA881" s="607"/>
      <c r="AB881" s="607"/>
      <c r="AC881" s="607"/>
      <c r="AD881" s="607"/>
    </row>
    <row r="882">
      <c r="A882" s="607"/>
      <c r="B882" s="607"/>
      <c r="C882" s="607"/>
      <c r="D882" s="607"/>
      <c r="E882" s="607"/>
      <c r="F882" s="607"/>
      <c r="G882" s="607"/>
      <c r="H882" s="607"/>
      <c r="I882" s="607"/>
      <c r="J882" s="607"/>
      <c r="K882" s="607"/>
      <c r="L882" s="607"/>
      <c r="M882" s="607"/>
      <c r="N882" s="607"/>
      <c r="O882" s="607"/>
      <c r="P882" s="607"/>
      <c r="Q882" s="607"/>
      <c r="R882" s="607"/>
      <c r="S882" s="607"/>
      <c r="T882" s="607"/>
      <c r="U882" s="607"/>
      <c r="V882" s="607"/>
      <c r="W882" s="607"/>
      <c r="X882" s="607"/>
      <c r="Y882" s="607"/>
      <c r="Z882" s="607"/>
      <c r="AA882" s="607"/>
      <c r="AB882" s="607"/>
      <c r="AC882" s="607"/>
      <c r="AD882" s="607"/>
    </row>
    <row r="883">
      <c r="A883" s="607"/>
      <c r="B883" s="607"/>
      <c r="C883" s="607"/>
      <c r="D883" s="607"/>
      <c r="E883" s="607"/>
      <c r="F883" s="607"/>
      <c r="G883" s="607"/>
      <c r="H883" s="607"/>
      <c r="I883" s="607"/>
      <c r="J883" s="607"/>
      <c r="K883" s="607"/>
      <c r="L883" s="607"/>
      <c r="M883" s="607"/>
      <c r="N883" s="607"/>
      <c r="O883" s="607"/>
      <c r="P883" s="607"/>
      <c r="Q883" s="607"/>
      <c r="R883" s="607"/>
      <c r="S883" s="607"/>
      <c r="T883" s="607"/>
      <c r="U883" s="607"/>
      <c r="V883" s="607"/>
      <c r="W883" s="607"/>
      <c r="X883" s="607"/>
      <c r="Y883" s="607"/>
      <c r="Z883" s="607"/>
      <c r="AA883" s="607"/>
      <c r="AB883" s="607"/>
      <c r="AC883" s="607"/>
      <c r="AD883" s="607"/>
    </row>
    <row r="884">
      <c r="A884" s="607"/>
      <c r="B884" s="607"/>
      <c r="C884" s="607"/>
      <c r="D884" s="607"/>
      <c r="E884" s="607"/>
      <c r="F884" s="607"/>
      <c r="G884" s="607"/>
      <c r="H884" s="607"/>
      <c r="I884" s="607"/>
      <c r="J884" s="607"/>
      <c r="K884" s="607"/>
      <c r="L884" s="607"/>
      <c r="M884" s="607"/>
      <c r="N884" s="607"/>
      <c r="O884" s="607"/>
      <c r="P884" s="607"/>
      <c r="Q884" s="607"/>
      <c r="R884" s="607"/>
      <c r="S884" s="607"/>
      <c r="T884" s="607"/>
      <c r="U884" s="607"/>
      <c r="V884" s="607"/>
      <c r="W884" s="607"/>
      <c r="X884" s="607"/>
      <c r="Y884" s="607"/>
      <c r="Z884" s="607"/>
      <c r="AA884" s="607"/>
      <c r="AB884" s="607"/>
      <c r="AC884" s="607"/>
      <c r="AD884" s="607"/>
    </row>
    <row r="885">
      <c r="A885" s="607"/>
      <c r="B885" s="607"/>
      <c r="C885" s="607"/>
      <c r="D885" s="607"/>
      <c r="E885" s="607"/>
      <c r="F885" s="607"/>
      <c r="G885" s="607"/>
      <c r="H885" s="607"/>
      <c r="I885" s="607"/>
      <c r="J885" s="607"/>
      <c r="K885" s="607"/>
      <c r="L885" s="607"/>
      <c r="M885" s="607"/>
      <c r="N885" s="607"/>
      <c r="O885" s="607"/>
      <c r="P885" s="607"/>
      <c r="Q885" s="607"/>
      <c r="R885" s="607"/>
      <c r="S885" s="607"/>
      <c r="T885" s="607"/>
      <c r="U885" s="607"/>
      <c r="V885" s="607"/>
      <c r="W885" s="607"/>
      <c r="X885" s="607"/>
      <c r="Y885" s="607"/>
      <c r="Z885" s="607"/>
      <c r="AA885" s="607"/>
      <c r="AB885" s="607"/>
      <c r="AC885" s="607"/>
      <c r="AD885" s="607"/>
    </row>
    <row r="886">
      <c r="A886" s="607"/>
      <c r="B886" s="607"/>
      <c r="C886" s="607"/>
      <c r="D886" s="607"/>
      <c r="E886" s="607"/>
      <c r="F886" s="607"/>
      <c r="G886" s="607"/>
      <c r="H886" s="607"/>
      <c r="I886" s="607"/>
      <c r="J886" s="607"/>
      <c r="K886" s="607"/>
      <c r="L886" s="607"/>
      <c r="M886" s="607"/>
      <c r="N886" s="607"/>
      <c r="O886" s="607"/>
      <c r="P886" s="607"/>
      <c r="Q886" s="607"/>
      <c r="R886" s="607"/>
      <c r="S886" s="607"/>
      <c r="T886" s="607"/>
      <c r="U886" s="607"/>
      <c r="V886" s="607"/>
      <c r="W886" s="607"/>
      <c r="X886" s="607"/>
      <c r="Y886" s="607"/>
      <c r="Z886" s="607"/>
      <c r="AA886" s="607"/>
      <c r="AB886" s="607"/>
      <c r="AC886" s="607"/>
      <c r="AD886" s="607"/>
    </row>
    <row r="887">
      <c r="A887" s="607"/>
      <c r="B887" s="607"/>
      <c r="C887" s="607"/>
      <c r="D887" s="607"/>
      <c r="E887" s="607"/>
      <c r="F887" s="607"/>
      <c r="G887" s="607"/>
      <c r="H887" s="607"/>
      <c r="I887" s="607"/>
      <c r="J887" s="607"/>
      <c r="K887" s="607"/>
      <c r="L887" s="607"/>
      <c r="M887" s="607"/>
      <c r="N887" s="607"/>
      <c r="O887" s="607"/>
      <c r="P887" s="607"/>
      <c r="Q887" s="607"/>
      <c r="R887" s="607"/>
      <c r="S887" s="607"/>
      <c r="T887" s="607"/>
      <c r="U887" s="607"/>
      <c r="V887" s="607"/>
      <c r="W887" s="607"/>
      <c r="X887" s="607"/>
      <c r="Y887" s="607"/>
      <c r="Z887" s="607"/>
      <c r="AA887" s="607"/>
      <c r="AB887" s="607"/>
      <c r="AC887" s="607"/>
      <c r="AD887" s="607"/>
    </row>
    <row r="888">
      <c r="A888" s="607"/>
      <c r="B888" s="607"/>
      <c r="C888" s="607"/>
      <c r="D888" s="607"/>
      <c r="E888" s="607"/>
      <c r="F888" s="607"/>
      <c r="G888" s="607"/>
      <c r="H888" s="607"/>
      <c r="I888" s="607"/>
      <c r="J888" s="607"/>
      <c r="K888" s="607"/>
      <c r="L888" s="607"/>
      <c r="M888" s="607"/>
      <c r="N888" s="607"/>
      <c r="O888" s="607"/>
      <c r="P888" s="607"/>
      <c r="Q888" s="607"/>
      <c r="R888" s="607"/>
      <c r="S888" s="607"/>
      <c r="T888" s="607"/>
      <c r="U888" s="607"/>
      <c r="V888" s="607"/>
      <c r="W888" s="607"/>
      <c r="X888" s="607"/>
      <c r="Y888" s="607"/>
      <c r="Z888" s="607"/>
      <c r="AA888" s="607"/>
      <c r="AB888" s="607"/>
      <c r="AC888" s="607"/>
      <c r="AD888" s="607"/>
    </row>
    <row r="889">
      <c r="A889" s="607"/>
      <c r="B889" s="607"/>
      <c r="C889" s="607"/>
      <c r="D889" s="607"/>
      <c r="E889" s="607"/>
      <c r="F889" s="607"/>
      <c r="G889" s="607"/>
      <c r="H889" s="607"/>
      <c r="I889" s="607"/>
      <c r="J889" s="607"/>
      <c r="K889" s="607"/>
      <c r="L889" s="607"/>
      <c r="M889" s="607"/>
      <c r="N889" s="607"/>
      <c r="O889" s="607"/>
      <c r="P889" s="607"/>
      <c r="Q889" s="607"/>
      <c r="R889" s="607"/>
      <c r="S889" s="607"/>
      <c r="T889" s="607"/>
      <c r="U889" s="607"/>
      <c r="V889" s="607"/>
      <c r="W889" s="607"/>
      <c r="X889" s="607"/>
      <c r="Y889" s="607"/>
      <c r="Z889" s="607"/>
      <c r="AA889" s="607"/>
      <c r="AB889" s="607"/>
      <c r="AC889" s="607"/>
      <c r="AD889" s="607"/>
    </row>
    <row r="890">
      <c r="A890" s="607"/>
      <c r="B890" s="607"/>
      <c r="C890" s="607"/>
      <c r="D890" s="607"/>
      <c r="E890" s="607"/>
      <c r="F890" s="607"/>
      <c r="G890" s="607"/>
      <c r="H890" s="607"/>
      <c r="I890" s="607"/>
      <c r="J890" s="607"/>
      <c r="K890" s="607"/>
      <c r="L890" s="607"/>
      <c r="M890" s="607"/>
      <c r="N890" s="607"/>
      <c r="O890" s="607"/>
      <c r="P890" s="607"/>
      <c r="Q890" s="607"/>
      <c r="R890" s="607"/>
      <c r="S890" s="607"/>
      <c r="T890" s="607"/>
      <c r="U890" s="607"/>
      <c r="V890" s="607"/>
      <c r="W890" s="607"/>
      <c r="X890" s="607"/>
      <c r="Y890" s="607"/>
      <c r="Z890" s="607"/>
      <c r="AA890" s="607"/>
      <c r="AB890" s="607"/>
      <c r="AC890" s="607"/>
      <c r="AD890" s="607"/>
    </row>
    <row r="891">
      <c r="A891" s="607"/>
      <c r="B891" s="607"/>
      <c r="C891" s="607"/>
      <c r="D891" s="607"/>
      <c r="E891" s="607"/>
      <c r="F891" s="607"/>
      <c r="G891" s="607"/>
      <c r="H891" s="607"/>
      <c r="I891" s="607"/>
      <c r="J891" s="607"/>
      <c r="K891" s="607"/>
      <c r="L891" s="607"/>
      <c r="M891" s="607"/>
      <c r="N891" s="607"/>
      <c r="O891" s="607"/>
      <c r="P891" s="607"/>
      <c r="Q891" s="607"/>
      <c r="R891" s="607"/>
      <c r="S891" s="607"/>
      <c r="T891" s="607"/>
      <c r="U891" s="607"/>
      <c r="V891" s="607"/>
      <c r="W891" s="607"/>
      <c r="X891" s="607"/>
      <c r="Y891" s="607"/>
      <c r="Z891" s="607"/>
      <c r="AA891" s="607"/>
      <c r="AB891" s="607"/>
      <c r="AC891" s="607"/>
      <c r="AD891" s="607"/>
    </row>
    <row r="892">
      <c r="A892" s="607"/>
      <c r="B892" s="607"/>
      <c r="C892" s="607"/>
      <c r="D892" s="607"/>
      <c r="E892" s="607"/>
      <c r="F892" s="607"/>
      <c r="G892" s="607"/>
      <c r="H892" s="607"/>
      <c r="I892" s="607"/>
      <c r="J892" s="607"/>
      <c r="K892" s="607"/>
      <c r="L892" s="607"/>
      <c r="M892" s="607"/>
      <c r="N892" s="607"/>
      <c r="O892" s="607"/>
      <c r="P892" s="607"/>
      <c r="Q892" s="607"/>
      <c r="R892" s="607"/>
      <c r="S892" s="607"/>
      <c r="T892" s="607"/>
      <c r="U892" s="607"/>
      <c r="V892" s="607"/>
      <c r="W892" s="607"/>
      <c r="X892" s="607"/>
      <c r="Y892" s="607"/>
      <c r="Z892" s="607"/>
      <c r="AA892" s="607"/>
      <c r="AB892" s="607"/>
      <c r="AC892" s="607"/>
      <c r="AD892" s="607"/>
    </row>
    <row r="893">
      <c r="A893" s="607"/>
      <c r="B893" s="607"/>
      <c r="C893" s="607"/>
      <c r="D893" s="607"/>
      <c r="E893" s="607"/>
      <c r="F893" s="607"/>
      <c r="G893" s="607"/>
      <c r="H893" s="607"/>
      <c r="I893" s="607"/>
      <c r="J893" s="607"/>
      <c r="K893" s="607"/>
      <c r="L893" s="607"/>
      <c r="M893" s="607"/>
      <c r="N893" s="607"/>
      <c r="O893" s="607"/>
      <c r="P893" s="607"/>
      <c r="Q893" s="607"/>
      <c r="R893" s="607"/>
      <c r="S893" s="607"/>
      <c r="T893" s="607"/>
      <c r="U893" s="607"/>
      <c r="V893" s="607"/>
      <c r="W893" s="607"/>
      <c r="X893" s="607"/>
      <c r="Y893" s="607"/>
      <c r="Z893" s="607"/>
      <c r="AA893" s="607"/>
      <c r="AB893" s="607"/>
      <c r="AC893" s="607"/>
      <c r="AD893" s="607"/>
    </row>
    <row r="894">
      <c r="A894" s="607"/>
      <c r="B894" s="607"/>
      <c r="C894" s="607"/>
      <c r="D894" s="607"/>
      <c r="E894" s="607"/>
      <c r="F894" s="607"/>
      <c r="G894" s="607"/>
      <c r="H894" s="607"/>
      <c r="I894" s="607"/>
      <c r="J894" s="607"/>
      <c r="K894" s="607"/>
      <c r="L894" s="607"/>
      <c r="M894" s="607"/>
      <c r="N894" s="607"/>
      <c r="O894" s="607"/>
      <c r="P894" s="607"/>
      <c r="Q894" s="607"/>
      <c r="R894" s="607"/>
      <c r="S894" s="607"/>
      <c r="T894" s="607"/>
      <c r="U894" s="607"/>
      <c r="V894" s="607"/>
      <c r="W894" s="607"/>
      <c r="X894" s="607"/>
      <c r="Y894" s="607"/>
      <c r="Z894" s="607"/>
      <c r="AA894" s="607"/>
      <c r="AB894" s="607"/>
      <c r="AC894" s="607"/>
      <c r="AD894" s="607"/>
    </row>
    <row r="895">
      <c r="A895" s="607"/>
      <c r="B895" s="607"/>
      <c r="C895" s="607"/>
      <c r="D895" s="607"/>
      <c r="E895" s="607"/>
      <c r="F895" s="607"/>
      <c r="G895" s="607"/>
      <c r="H895" s="607"/>
      <c r="I895" s="607"/>
      <c r="J895" s="607"/>
      <c r="K895" s="607"/>
      <c r="L895" s="607"/>
      <c r="M895" s="607"/>
      <c r="N895" s="607"/>
      <c r="O895" s="607"/>
      <c r="P895" s="607"/>
      <c r="Q895" s="607"/>
      <c r="R895" s="607"/>
      <c r="S895" s="607"/>
      <c r="T895" s="607"/>
      <c r="U895" s="607"/>
      <c r="V895" s="607"/>
      <c r="W895" s="607"/>
      <c r="X895" s="607"/>
      <c r="Y895" s="607"/>
      <c r="Z895" s="607"/>
      <c r="AA895" s="607"/>
      <c r="AB895" s="607"/>
      <c r="AC895" s="607"/>
      <c r="AD895" s="607"/>
    </row>
    <row r="896">
      <c r="A896" s="607"/>
      <c r="B896" s="607"/>
      <c r="C896" s="607"/>
      <c r="D896" s="607"/>
      <c r="E896" s="607"/>
      <c r="F896" s="607"/>
      <c r="G896" s="607"/>
      <c r="H896" s="607"/>
      <c r="I896" s="607"/>
      <c r="J896" s="607"/>
      <c r="K896" s="607"/>
      <c r="L896" s="607"/>
      <c r="M896" s="607"/>
      <c r="N896" s="607"/>
      <c r="O896" s="607"/>
      <c r="P896" s="607"/>
      <c r="Q896" s="607"/>
      <c r="R896" s="607"/>
      <c r="S896" s="607"/>
      <c r="T896" s="607"/>
      <c r="U896" s="607"/>
      <c r="V896" s="607"/>
      <c r="W896" s="607"/>
      <c r="X896" s="607"/>
      <c r="Y896" s="607"/>
      <c r="Z896" s="607"/>
      <c r="AA896" s="607"/>
      <c r="AB896" s="607"/>
      <c r="AC896" s="607"/>
      <c r="AD896" s="607"/>
    </row>
    <row r="897">
      <c r="A897" s="607"/>
      <c r="B897" s="607"/>
      <c r="C897" s="607"/>
      <c r="D897" s="607"/>
      <c r="E897" s="607"/>
      <c r="F897" s="607"/>
      <c r="G897" s="607"/>
      <c r="H897" s="607"/>
      <c r="I897" s="607"/>
      <c r="J897" s="607"/>
      <c r="K897" s="607"/>
      <c r="L897" s="607"/>
      <c r="M897" s="607"/>
      <c r="N897" s="607"/>
      <c r="O897" s="607"/>
      <c r="P897" s="607"/>
      <c r="Q897" s="607"/>
      <c r="R897" s="607"/>
      <c r="S897" s="607"/>
      <c r="T897" s="607"/>
      <c r="U897" s="607"/>
      <c r="V897" s="607"/>
      <c r="W897" s="607"/>
      <c r="X897" s="607"/>
      <c r="Y897" s="607"/>
      <c r="Z897" s="607"/>
      <c r="AA897" s="607"/>
      <c r="AB897" s="607"/>
      <c r="AC897" s="607"/>
      <c r="AD897" s="607"/>
    </row>
    <row r="898">
      <c r="A898" s="607"/>
      <c r="B898" s="607"/>
      <c r="C898" s="607"/>
      <c r="D898" s="607"/>
      <c r="E898" s="607"/>
      <c r="F898" s="607"/>
      <c r="G898" s="607"/>
      <c r="H898" s="607"/>
      <c r="I898" s="607"/>
      <c r="J898" s="607"/>
      <c r="K898" s="607"/>
      <c r="L898" s="607"/>
      <c r="M898" s="607"/>
      <c r="N898" s="607"/>
      <c r="O898" s="607"/>
      <c r="P898" s="607"/>
      <c r="Q898" s="607"/>
      <c r="R898" s="607"/>
      <c r="S898" s="607"/>
      <c r="T898" s="607"/>
      <c r="U898" s="607"/>
      <c r="V898" s="607"/>
      <c r="W898" s="607"/>
      <c r="X898" s="607"/>
      <c r="Y898" s="607"/>
      <c r="Z898" s="607"/>
      <c r="AA898" s="607"/>
      <c r="AB898" s="607"/>
      <c r="AC898" s="607"/>
      <c r="AD898" s="607"/>
    </row>
    <row r="899">
      <c r="A899" s="607"/>
      <c r="B899" s="607"/>
      <c r="C899" s="607"/>
      <c r="D899" s="607"/>
      <c r="E899" s="607"/>
      <c r="F899" s="607"/>
      <c r="G899" s="607"/>
      <c r="H899" s="607"/>
      <c r="I899" s="607"/>
      <c r="J899" s="607"/>
      <c r="K899" s="607"/>
      <c r="L899" s="607"/>
      <c r="M899" s="607"/>
      <c r="N899" s="607"/>
      <c r="O899" s="607"/>
      <c r="P899" s="607"/>
      <c r="Q899" s="607"/>
      <c r="R899" s="607"/>
      <c r="S899" s="607"/>
      <c r="T899" s="607"/>
      <c r="U899" s="607"/>
      <c r="V899" s="607"/>
      <c r="W899" s="607"/>
      <c r="X899" s="607"/>
      <c r="Y899" s="607"/>
      <c r="Z899" s="607"/>
      <c r="AA899" s="607"/>
      <c r="AB899" s="607"/>
      <c r="AC899" s="607"/>
      <c r="AD899" s="607"/>
    </row>
    <row r="900">
      <c r="A900" s="607"/>
      <c r="B900" s="607"/>
      <c r="C900" s="607"/>
      <c r="D900" s="607"/>
      <c r="E900" s="607"/>
      <c r="F900" s="607"/>
      <c r="G900" s="607"/>
      <c r="H900" s="607"/>
      <c r="I900" s="607"/>
      <c r="J900" s="607"/>
      <c r="K900" s="607"/>
      <c r="L900" s="607"/>
      <c r="M900" s="607"/>
      <c r="N900" s="607"/>
      <c r="O900" s="607"/>
      <c r="P900" s="607"/>
      <c r="Q900" s="607"/>
      <c r="R900" s="607"/>
      <c r="S900" s="607"/>
      <c r="T900" s="607"/>
      <c r="U900" s="607"/>
      <c r="V900" s="607"/>
      <c r="W900" s="607"/>
      <c r="X900" s="607"/>
      <c r="Y900" s="607"/>
      <c r="Z900" s="607"/>
      <c r="AA900" s="607"/>
      <c r="AB900" s="607"/>
      <c r="AC900" s="607"/>
      <c r="AD900" s="607"/>
    </row>
    <row r="901">
      <c r="A901" s="607"/>
      <c r="B901" s="607"/>
      <c r="C901" s="607"/>
      <c r="D901" s="607"/>
      <c r="E901" s="607"/>
      <c r="F901" s="607"/>
      <c r="G901" s="607"/>
      <c r="H901" s="607"/>
      <c r="I901" s="607"/>
      <c r="J901" s="607"/>
      <c r="K901" s="607"/>
      <c r="L901" s="607"/>
      <c r="M901" s="607"/>
      <c r="N901" s="607"/>
      <c r="O901" s="607"/>
      <c r="P901" s="607"/>
      <c r="Q901" s="607"/>
      <c r="R901" s="607"/>
      <c r="S901" s="607"/>
      <c r="T901" s="607"/>
      <c r="U901" s="607"/>
      <c r="V901" s="607"/>
      <c r="W901" s="607"/>
      <c r="X901" s="607"/>
      <c r="Y901" s="607"/>
      <c r="Z901" s="607"/>
      <c r="AA901" s="607"/>
      <c r="AB901" s="607"/>
      <c r="AC901" s="607"/>
      <c r="AD901" s="607"/>
    </row>
    <row r="902">
      <c r="A902" s="607"/>
      <c r="B902" s="607"/>
      <c r="C902" s="607"/>
      <c r="D902" s="607"/>
      <c r="E902" s="607"/>
      <c r="F902" s="607"/>
      <c r="G902" s="607"/>
      <c r="H902" s="607"/>
      <c r="I902" s="607"/>
      <c r="J902" s="607"/>
      <c r="K902" s="607"/>
      <c r="L902" s="607"/>
      <c r="M902" s="607"/>
      <c r="N902" s="607"/>
      <c r="O902" s="607"/>
      <c r="P902" s="607"/>
      <c r="Q902" s="607"/>
      <c r="R902" s="607"/>
      <c r="S902" s="607"/>
      <c r="T902" s="607"/>
      <c r="U902" s="607"/>
      <c r="V902" s="607"/>
      <c r="W902" s="607"/>
      <c r="X902" s="607"/>
      <c r="Y902" s="607"/>
      <c r="Z902" s="607"/>
      <c r="AA902" s="607"/>
      <c r="AB902" s="607"/>
      <c r="AC902" s="607"/>
      <c r="AD902" s="607"/>
    </row>
    <row r="903">
      <c r="A903" s="607"/>
      <c r="B903" s="607"/>
      <c r="C903" s="607"/>
      <c r="D903" s="607"/>
      <c r="E903" s="607"/>
      <c r="F903" s="607"/>
      <c r="G903" s="607"/>
      <c r="H903" s="607"/>
      <c r="I903" s="607"/>
      <c r="J903" s="607"/>
      <c r="K903" s="607"/>
      <c r="L903" s="607"/>
      <c r="M903" s="607"/>
      <c r="N903" s="607"/>
      <c r="O903" s="607"/>
      <c r="P903" s="607"/>
      <c r="Q903" s="607"/>
      <c r="R903" s="607"/>
      <c r="S903" s="607"/>
      <c r="T903" s="607"/>
      <c r="U903" s="607"/>
      <c r="V903" s="607"/>
      <c r="W903" s="607"/>
      <c r="X903" s="607"/>
      <c r="Y903" s="607"/>
      <c r="Z903" s="607"/>
      <c r="AA903" s="607"/>
      <c r="AB903" s="607"/>
      <c r="AC903" s="607"/>
      <c r="AD903" s="607"/>
    </row>
    <row r="904">
      <c r="A904" s="607"/>
      <c r="B904" s="607"/>
      <c r="C904" s="607"/>
      <c r="D904" s="607"/>
      <c r="E904" s="607"/>
      <c r="F904" s="607"/>
      <c r="G904" s="607"/>
      <c r="H904" s="607"/>
      <c r="I904" s="607"/>
      <c r="J904" s="607"/>
      <c r="K904" s="607"/>
      <c r="L904" s="607"/>
      <c r="M904" s="607"/>
      <c r="N904" s="607"/>
      <c r="O904" s="607"/>
      <c r="P904" s="607"/>
      <c r="Q904" s="607"/>
      <c r="R904" s="607"/>
      <c r="S904" s="607"/>
      <c r="T904" s="607"/>
      <c r="U904" s="607"/>
      <c r="V904" s="607"/>
      <c r="W904" s="607"/>
      <c r="X904" s="607"/>
      <c r="Y904" s="607"/>
      <c r="Z904" s="607"/>
      <c r="AA904" s="607"/>
      <c r="AB904" s="607"/>
      <c r="AC904" s="607"/>
      <c r="AD904" s="607"/>
    </row>
    <row r="905">
      <c r="A905" s="607"/>
      <c r="B905" s="607"/>
      <c r="C905" s="607"/>
      <c r="D905" s="607"/>
      <c r="E905" s="607"/>
      <c r="F905" s="607"/>
      <c r="G905" s="607"/>
      <c r="H905" s="607"/>
      <c r="I905" s="607"/>
      <c r="J905" s="607"/>
      <c r="K905" s="607"/>
      <c r="L905" s="607"/>
      <c r="M905" s="607"/>
      <c r="N905" s="607"/>
      <c r="O905" s="607"/>
      <c r="P905" s="607"/>
      <c r="Q905" s="607"/>
      <c r="R905" s="607"/>
      <c r="S905" s="607"/>
      <c r="T905" s="607"/>
      <c r="U905" s="607"/>
      <c r="V905" s="607"/>
      <c r="W905" s="607"/>
      <c r="X905" s="607"/>
      <c r="Y905" s="607"/>
      <c r="Z905" s="607"/>
      <c r="AA905" s="607"/>
      <c r="AB905" s="607"/>
      <c r="AC905" s="607"/>
      <c r="AD905" s="607"/>
    </row>
    <row r="906">
      <c r="A906" s="607"/>
      <c r="B906" s="607"/>
      <c r="C906" s="607"/>
      <c r="D906" s="607"/>
      <c r="E906" s="607"/>
      <c r="F906" s="607"/>
      <c r="G906" s="607"/>
      <c r="H906" s="607"/>
      <c r="I906" s="607"/>
      <c r="J906" s="607"/>
      <c r="K906" s="607"/>
      <c r="L906" s="607"/>
      <c r="M906" s="607"/>
      <c r="N906" s="607"/>
      <c r="O906" s="607"/>
      <c r="P906" s="607"/>
      <c r="Q906" s="607"/>
      <c r="R906" s="607"/>
      <c r="S906" s="607"/>
      <c r="T906" s="607"/>
      <c r="U906" s="607"/>
      <c r="V906" s="607"/>
      <c r="W906" s="607"/>
      <c r="X906" s="607"/>
      <c r="Y906" s="607"/>
      <c r="Z906" s="607"/>
      <c r="AA906" s="607"/>
      <c r="AB906" s="607"/>
      <c r="AC906" s="607"/>
      <c r="AD906" s="607"/>
    </row>
    <row r="907">
      <c r="A907" s="607"/>
      <c r="B907" s="607"/>
      <c r="C907" s="607"/>
      <c r="D907" s="607"/>
      <c r="E907" s="607"/>
      <c r="F907" s="607"/>
      <c r="G907" s="607"/>
      <c r="H907" s="607"/>
      <c r="I907" s="607"/>
      <c r="J907" s="607"/>
      <c r="K907" s="607"/>
      <c r="L907" s="607"/>
      <c r="M907" s="607"/>
      <c r="N907" s="607"/>
      <c r="O907" s="607"/>
      <c r="P907" s="607"/>
      <c r="Q907" s="607"/>
      <c r="R907" s="607"/>
      <c r="S907" s="607"/>
      <c r="T907" s="607"/>
      <c r="U907" s="607"/>
      <c r="V907" s="607"/>
      <c r="W907" s="607"/>
      <c r="X907" s="607"/>
      <c r="Y907" s="607"/>
      <c r="Z907" s="607"/>
      <c r="AA907" s="607"/>
      <c r="AB907" s="607"/>
      <c r="AC907" s="607"/>
      <c r="AD907" s="607"/>
    </row>
    <row r="908">
      <c r="A908" s="607"/>
      <c r="B908" s="607"/>
      <c r="C908" s="607"/>
      <c r="D908" s="607"/>
      <c r="E908" s="607"/>
      <c r="F908" s="607"/>
      <c r="G908" s="607"/>
      <c r="H908" s="607"/>
      <c r="I908" s="607"/>
      <c r="J908" s="607"/>
      <c r="K908" s="607"/>
      <c r="L908" s="607"/>
      <c r="M908" s="607"/>
      <c r="N908" s="607"/>
      <c r="O908" s="607"/>
      <c r="P908" s="607"/>
      <c r="Q908" s="607"/>
      <c r="R908" s="607"/>
      <c r="S908" s="607"/>
      <c r="T908" s="607"/>
      <c r="U908" s="607"/>
      <c r="V908" s="607"/>
      <c r="W908" s="607"/>
      <c r="X908" s="607"/>
      <c r="Y908" s="607"/>
      <c r="Z908" s="607"/>
      <c r="AA908" s="607"/>
      <c r="AB908" s="607"/>
      <c r="AC908" s="607"/>
      <c r="AD908" s="607"/>
    </row>
    <row r="909">
      <c r="A909" s="607"/>
      <c r="B909" s="607"/>
      <c r="C909" s="607"/>
      <c r="D909" s="607"/>
      <c r="E909" s="607"/>
      <c r="F909" s="607"/>
      <c r="G909" s="607"/>
      <c r="H909" s="607"/>
      <c r="I909" s="607"/>
      <c r="J909" s="607"/>
      <c r="K909" s="607"/>
      <c r="L909" s="607"/>
      <c r="M909" s="607"/>
      <c r="N909" s="607"/>
      <c r="O909" s="607"/>
      <c r="P909" s="607"/>
      <c r="Q909" s="607"/>
      <c r="R909" s="607"/>
      <c r="S909" s="607"/>
      <c r="T909" s="607"/>
      <c r="U909" s="607"/>
      <c r="V909" s="607"/>
      <c r="W909" s="607"/>
      <c r="X909" s="607"/>
      <c r="Y909" s="607"/>
      <c r="Z909" s="607"/>
      <c r="AA909" s="607"/>
      <c r="AB909" s="607"/>
      <c r="AC909" s="607"/>
      <c r="AD909" s="607"/>
    </row>
    <row r="910">
      <c r="A910" s="607"/>
      <c r="B910" s="607"/>
      <c r="C910" s="607"/>
      <c r="D910" s="607"/>
      <c r="E910" s="607"/>
      <c r="F910" s="607"/>
      <c r="G910" s="607"/>
      <c r="H910" s="607"/>
      <c r="I910" s="607"/>
      <c r="J910" s="607"/>
      <c r="K910" s="607"/>
      <c r="L910" s="607"/>
      <c r="M910" s="607"/>
      <c r="N910" s="607"/>
      <c r="O910" s="607"/>
      <c r="P910" s="607"/>
      <c r="Q910" s="607"/>
      <c r="R910" s="607"/>
      <c r="S910" s="607"/>
      <c r="T910" s="607"/>
      <c r="U910" s="607"/>
      <c r="V910" s="607"/>
      <c r="W910" s="607"/>
      <c r="X910" s="607"/>
      <c r="Y910" s="607"/>
      <c r="Z910" s="607"/>
      <c r="AA910" s="607"/>
      <c r="AB910" s="607"/>
      <c r="AC910" s="607"/>
      <c r="AD910" s="607"/>
    </row>
    <row r="911">
      <c r="A911" s="607"/>
      <c r="B911" s="607"/>
      <c r="C911" s="607"/>
      <c r="D911" s="607"/>
      <c r="E911" s="607"/>
      <c r="F911" s="607"/>
      <c r="G911" s="607"/>
      <c r="H911" s="607"/>
      <c r="I911" s="607"/>
      <c r="J911" s="607"/>
      <c r="K911" s="607"/>
      <c r="L911" s="607"/>
      <c r="M911" s="607"/>
      <c r="N911" s="607"/>
      <c r="O911" s="607"/>
      <c r="P911" s="607"/>
      <c r="Q911" s="607"/>
      <c r="R911" s="607"/>
      <c r="S911" s="607"/>
      <c r="T911" s="607"/>
      <c r="U911" s="607"/>
      <c r="V911" s="607"/>
      <c r="W911" s="607"/>
      <c r="X911" s="607"/>
      <c r="Y911" s="607"/>
      <c r="Z911" s="607"/>
      <c r="AA911" s="607"/>
      <c r="AB911" s="607"/>
      <c r="AC911" s="607"/>
      <c r="AD911" s="607"/>
    </row>
    <row r="912">
      <c r="A912" s="607"/>
      <c r="B912" s="607"/>
      <c r="C912" s="607"/>
      <c r="D912" s="607"/>
      <c r="E912" s="607"/>
      <c r="F912" s="607"/>
      <c r="G912" s="607"/>
      <c r="H912" s="607"/>
      <c r="I912" s="607"/>
      <c r="J912" s="607"/>
      <c r="K912" s="607"/>
      <c r="L912" s="607"/>
      <c r="M912" s="607"/>
      <c r="N912" s="607"/>
      <c r="O912" s="607"/>
      <c r="P912" s="607"/>
      <c r="Q912" s="607"/>
      <c r="R912" s="607"/>
      <c r="S912" s="607"/>
      <c r="T912" s="607"/>
      <c r="U912" s="607"/>
      <c r="V912" s="607"/>
      <c r="W912" s="607"/>
      <c r="X912" s="607"/>
      <c r="Y912" s="607"/>
      <c r="Z912" s="607"/>
      <c r="AA912" s="607"/>
      <c r="AB912" s="607"/>
      <c r="AC912" s="607"/>
      <c r="AD912" s="607"/>
    </row>
    <row r="913">
      <c r="A913" s="607"/>
      <c r="B913" s="607"/>
      <c r="C913" s="607"/>
      <c r="D913" s="607"/>
      <c r="E913" s="607"/>
      <c r="F913" s="607"/>
      <c r="G913" s="607"/>
      <c r="H913" s="607"/>
      <c r="I913" s="607"/>
      <c r="J913" s="607"/>
      <c r="K913" s="607"/>
      <c r="L913" s="607"/>
      <c r="M913" s="607"/>
      <c r="N913" s="607"/>
      <c r="O913" s="607"/>
      <c r="P913" s="607"/>
      <c r="Q913" s="607"/>
      <c r="R913" s="607"/>
      <c r="S913" s="607"/>
      <c r="T913" s="607"/>
      <c r="U913" s="607"/>
      <c r="V913" s="607"/>
      <c r="W913" s="607"/>
      <c r="X913" s="607"/>
      <c r="Y913" s="607"/>
      <c r="Z913" s="607"/>
      <c r="AA913" s="607"/>
      <c r="AB913" s="607"/>
      <c r="AC913" s="607"/>
      <c r="AD913" s="607"/>
    </row>
    <row r="914">
      <c r="A914" s="607"/>
      <c r="B914" s="607"/>
      <c r="C914" s="607"/>
      <c r="D914" s="607"/>
      <c r="E914" s="607"/>
      <c r="F914" s="607"/>
      <c r="G914" s="607"/>
      <c r="H914" s="607"/>
      <c r="I914" s="607"/>
      <c r="J914" s="607"/>
      <c r="K914" s="607"/>
      <c r="L914" s="607"/>
      <c r="M914" s="607"/>
      <c r="N914" s="607"/>
      <c r="O914" s="607"/>
      <c r="P914" s="607"/>
      <c r="Q914" s="607"/>
      <c r="R914" s="607"/>
      <c r="S914" s="607"/>
      <c r="T914" s="607"/>
      <c r="U914" s="607"/>
      <c r="V914" s="607"/>
      <c r="W914" s="607"/>
      <c r="X914" s="607"/>
      <c r="Y914" s="607"/>
      <c r="Z914" s="607"/>
      <c r="AA914" s="607"/>
      <c r="AB914" s="607"/>
      <c r="AC914" s="607"/>
      <c r="AD914" s="607"/>
    </row>
    <row r="915">
      <c r="A915" s="607"/>
      <c r="B915" s="607"/>
      <c r="C915" s="607"/>
      <c r="D915" s="607"/>
      <c r="E915" s="607"/>
      <c r="F915" s="607"/>
      <c r="G915" s="607"/>
      <c r="H915" s="607"/>
      <c r="I915" s="607"/>
      <c r="J915" s="607"/>
      <c r="K915" s="607"/>
      <c r="L915" s="607"/>
      <c r="M915" s="607"/>
      <c r="N915" s="607"/>
      <c r="O915" s="607"/>
      <c r="P915" s="607"/>
      <c r="Q915" s="607"/>
      <c r="R915" s="607"/>
      <c r="S915" s="607"/>
      <c r="T915" s="607"/>
      <c r="U915" s="607"/>
      <c r="V915" s="607"/>
      <c r="W915" s="607"/>
      <c r="X915" s="607"/>
      <c r="Y915" s="607"/>
      <c r="Z915" s="607"/>
      <c r="AA915" s="607"/>
      <c r="AB915" s="607"/>
      <c r="AC915" s="607"/>
      <c r="AD915" s="607"/>
    </row>
    <row r="916">
      <c r="A916" s="607"/>
      <c r="B916" s="607"/>
      <c r="C916" s="607"/>
      <c r="D916" s="607"/>
      <c r="E916" s="607"/>
      <c r="F916" s="607"/>
      <c r="G916" s="607"/>
      <c r="H916" s="607"/>
      <c r="I916" s="607"/>
      <c r="J916" s="607"/>
      <c r="K916" s="607"/>
      <c r="L916" s="607"/>
      <c r="M916" s="607"/>
      <c r="N916" s="607"/>
      <c r="O916" s="607"/>
      <c r="P916" s="607"/>
      <c r="Q916" s="607"/>
      <c r="R916" s="607"/>
      <c r="S916" s="607"/>
      <c r="T916" s="607"/>
      <c r="U916" s="607"/>
      <c r="V916" s="607"/>
      <c r="W916" s="607"/>
      <c r="X916" s="607"/>
      <c r="Y916" s="607"/>
      <c r="Z916" s="607"/>
      <c r="AA916" s="607"/>
      <c r="AB916" s="607"/>
      <c r="AC916" s="607"/>
      <c r="AD916" s="607"/>
    </row>
    <row r="917">
      <c r="A917" s="607"/>
      <c r="B917" s="607"/>
      <c r="C917" s="607"/>
      <c r="D917" s="607"/>
      <c r="E917" s="607"/>
      <c r="F917" s="607"/>
      <c r="G917" s="607"/>
      <c r="H917" s="607"/>
      <c r="I917" s="607"/>
      <c r="J917" s="607"/>
      <c r="K917" s="607"/>
      <c r="L917" s="607"/>
      <c r="M917" s="607"/>
      <c r="N917" s="607"/>
      <c r="O917" s="607"/>
      <c r="P917" s="607"/>
      <c r="Q917" s="607"/>
      <c r="R917" s="607"/>
      <c r="S917" s="607"/>
      <c r="T917" s="607"/>
      <c r="U917" s="607"/>
      <c r="V917" s="607"/>
      <c r="W917" s="607"/>
      <c r="X917" s="607"/>
      <c r="Y917" s="607"/>
      <c r="Z917" s="607"/>
      <c r="AA917" s="607"/>
      <c r="AB917" s="607"/>
      <c r="AC917" s="607"/>
      <c r="AD917" s="607"/>
    </row>
    <row r="918">
      <c r="A918" s="607"/>
      <c r="B918" s="607"/>
      <c r="C918" s="607"/>
      <c r="D918" s="607"/>
      <c r="E918" s="607"/>
      <c r="F918" s="607"/>
      <c r="G918" s="607"/>
      <c r="H918" s="607"/>
      <c r="I918" s="607"/>
      <c r="J918" s="607"/>
      <c r="K918" s="607"/>
      <c r="L918" s="607"/>
      <c r="M918" s="607"/>
      <c r="N918" s="607"/>
      <c r="O918" s="607"/>
      <c r="P918" s="607"/>
      <c r="Q918" s="607"/>
      <c r="R918" s="607"/>
      <c r="S918" s="607"/>
      <c r="T918" s="607"/>
      <c r="U918" s="607"/>
      <c r="V918" s="607"/>
      <c r="W918" s="607"/>
      <c r="X918" s="607"/>
      <c r="Y918" s="607"/>
      <c r="Z918" s="607"/>
      <c r="AA918" s="607"/>
      <c r="AB918" s="607"/>
      <c r="AC918" s="607"/>
      <c r="AD918" s="607"/>
    </row>
    <row r="919">
      <c r="A919" s="607"/>
      <c r="B919" s="607"/>
      <c r="C919" s="607"/>
      <c r="D919" s="607"/>
      <c r="E919" s="607"/>
      <c r="F919" s="607"/>
      <c r="G919" s="607"/>
      <c r="H919" s="607"/>
      <c r="I919" s="607"/>
      <c r="J919" s="607"/>
      <c r="K919" s="607"/>
      <c r="L919" s="607"/>
      <c r="M919" s="607"/>
      <c r="N919" s="607"/>
      <c r="O919" s="607"/>
      <c r="P919" s="607"/>
      <c r="Q919" s="607"/>
      <c r="R919" s="607"/>
      <c r="S919" s="607"/>
      <c r="T919" s="607"/>
      <c r="U919" s="607"/>
      <c r="V919" s="607"/>
      <c r="W919" s="607"/>
      <c r="X919" s="607"/>
      <c r="Y919" s="607"/>
      <c r="Z919" s="607"/>
      <c r="AA919" s="607"/>
      <c r="AB919" s="607"/>
      <c r="AC919" s="607"/>
      <c r="AD919" s="607"/>
    </row>
    <row r="920">
      <c r="A920" s="607"/>
      <c r="B920" s="607"/>
      <c r="C920" s="607"/>
      <c r="D920" s="607"/>
      <c r="E920" s="607"/>
      <c r="F920" s="607"/>
      <c r="G920" s="607"/>
      <c r="H920" s="607"/>
      <c r="I920" s="607"/>
      <c r="J920" s="607"/>
      <c r="K920" s="607"/>
      <c r="L920" s="607"/>
      <c r="M920" s="607"/>
      <c r="N920" s="607"/>
      <c r="O920" s="607"/>
      <c r="P920" s="607"/>
      <c r="Q920" s="607"/>
      <c r="R920" s="607"/>
      <c r="S920" s="607"/>
      <c r="T920" s="607"/>
      <c r="U920" s="607"/>
      <c r="V920" s="607"/>
      <c r="W920" s="607"/>
      <c r="X920" s="607"/>
      <c r="Y920" s="607"/>
      <c r="Z920" s="607"/>
      <c r="AA920" s="607"/>
      <c r="AB920" s="607"/>
      <c r="AC920" s="607"/>
      <c r="AD920" s="607"/>
    </row>
    <row r="921">
      <c r="A921" s="607"/>
      <c r="B921" s="607"/>
      <c r="C921" s="607"/>
      <c r="D921" s="607"/>
      <c r="E921" s="607"/>
      <c r="F921" s="607"/>
      <c r="G921" s="607"/>
      <c r="H921" s="607"/>
      <c r="I921" s="607"/>
      <c r="J921" s="607"/>
      <c r="K921" s="607"/>
      <c r="L921" s="607"/>
      <c r="M921" s="607"/>
      <c r="N921" s="607"/>
      <c r="O921" s="607"/>
      <c r="P921" s="607"/>
      <c r="Q921" s="607"/>
      <c r="R921" s="607"/>
      <c r="S921" s="607"/>
      <c r="T921" s="607"/>
      <c r="U921" s="607"/>
      <c r="V921" s="607"/>
      <c r="W921" s="607"/>
      <c r="X921" s="607"/>
      <c r="Y921" s="607"/>
      <c r="Z921" s="607"/>
      <c r="AA921" s="607"/>
      <c r="AB921" s="607"/>
      <c r="AC921" s="607"/>
      <c r="AD921" s="607"/>
    </row>
    <row r="922">
      <c r="A922" s="607"/>
      <c r="B922" s="607"/>
      <c r="C922" s="607"/>
      <c r="D922" s="607"/>
      <c r="E922" s="607"/>
      <c r="F922" s="607"/>
      <c r="G922" s="607"/>
      <c r="H922" s="607"/>
      <c r="I922" s="607"/>
      <c r="J922" s="607"/>
      <c r="K922" s="607"/>
      <c r="L922" s="607"/>
      <c r="M922" s="607"/>
      <c r="N922" s="607"/>
      <c r="O922" s="607"/>
      <c r="P922" s="607"/>
      <c r="Q922" s="607"/>
      <c r="R922" s="607"/>
      <c r="S922" s="607"/>
      <c r="T922" s="607"/>
      <c r="U922" s="607"/>
      <c r="V922" s="607"/>
      <c r="W922" s="607"/>
      <c r="X922" s="607"/>
      <c r="Y922" s="607"/>
      <c r="Z922" s="607"/>
      <c r="AA922" s="607"/>
      <c r="AB922" s="607"/>
      <c r="AC922" s="607"/>
      <c r="AD922" s="607"/>
    </row>
    <row r="923">
      <c r="A923" s="607"/>
      <c r="B923" s="607"/>
      <c r="C923" s="607"/>
      <c r="D923" s="607"/>
      <c r="E923" s="607"/>
      <c r="F923" s="607"/>
      <c r="G923" s="607"/>
      <c r="H923" s="607"/>
      <c r="I923" s="607"/>
      <c r="J923" s="607"/>
      <c r="K923" s="607"/>
      <c r="L923" s="607"/>
      <c r="M923" s="607"/>
      <c r="N923" s="607"/>
      <c r="O923" s="607"/>
      <c r="P923" s="607"/>
      <c r="Q923" s="607"/>
      <c r="R923" s="607"/>
      <c r="S923" s="607"/>
      <c r="T923" s="607"/>
      <c r="U923" s="607"/>
      <c r="V923" s="607"/>
      <c r="W923" s="607"/>
      <c r="X923" s="607"/>
      <c r="Y923" s="607"/>
      <c r="Z923" s="607"/>
      <c r="AA923" s="607"/>
      <c r="AB923" s="607"/>
      <c r="AC923" s="607"/>
      <c r="AD923" s="607"/>
    </row>
    <row r="924">
      <c r="A924" s="607"/>
      <c r="B924" s="607"/>
      <c r="C924" s="607"/>
      <c r="D924" s="607"/>
      <c r="E924" s="607"/>
      <c r="F924" s="607"/>
      <c r="G924" s="607"/>
      <c r="H924" s="607"/>
      <c r="I924" s="607"/>
      <c r="J924" s="607"/>
      <c r="K924" s="607"/>
      <c r="L924" s="607"/>
      <c r="M924" s="607"/>
      <c r="N924" s="607"/>
      <c r="O924" s="607"/>
      <c r="P924" s="607"/>
      <c r="Q924" s="607"/>
      <c r="R924" s="607"/>
      <c r="S924" s="607"/>
      <c r="T924" s="607"/>
      <c r="U924" s="607"/>
      <c r="V924" s="607"/>
      <c r="W924" s="607"/>
      <c r="X924" s="607"/>
      <c r="Y924" s="607"/>
      <c r="Z924" s="607"/>
      <c r="AA924" s="607"/>
      <c r="AB924" s="607"/>
      <c r="AC924" s="607"/>
      <c r="AD924" s="607"/>
    </row>
    <row r="925">
      <c r="A925" s="607"/>
      <c r="B925" s="607"/>
      <c r="C925" s="607"/>
      <c r="D925" s="607"/>
      <c r="E925" s="607"/>
      <c r="F925" s="607"/>
      <c r="G925" s="607"/>
      <c r="H925" s="607"/>
      <c r="I925" s="607"/>
      <c r="J925" s="607"/>
      <c r="K925" s="607"/>
      <c r="L925" s="607"/>
      <c r="M925" s="607"/>
      <c r="N925" s="607"/>
      <c r="O925" s="607"/>
      <c r="P925" s="607"/>
      <c r="Q925" s="607"/>
      <c r="R925" s="607"/>
      <c r="S925" s="607"/>
      <c r="T925" s="607"/>
      <c r="U925" s="607"/>
      <c r="V925" s="607"/>
      <c r="W925" s="607"/>
      <c r="X925" s="607"/>
      <c r="Y925" s="607"/>
      <c r="Z925" s="607"/>
      <c r="AA925" s="607"/>
      <c r="AB925" s="607"/>
      <c r="AC925" s="607"/>
      <c r="AD925" s="607"/>
    </row>
    <row r="926">
      <c r="A926" s="607"/>
      <c r="B926" s="607"/>
      <c r="C926" s="607"/>
      <c r="D926" s="607"/>
      <c r="E926" s="607"/>
      <c r="F926" s="607"/>
      <c r="G926" s="607"/>
      <c r="H926" s="607"/>
      <c r="I926" s="607"/>
      <c r="J926" s="607"/>
      <c r="K926" s="607"/>
      <c r="L926" s="607"/>
      <c r="M926" s="607"/>
      <c r="N926" s="607"/>
      <c r="O926" s="607"/>
      <c r="P926" s="607"/>
      <c r="Q926" s="607"/>
      <c r="R926" s="607"/>
      <c r="S926" s="607"/>
      <c r="T926" s="607"/>
      <c r="U926" s="607"/>
      <c r="V926" s="607"/>
      <c r="W926" s="607"/>
      <c r="X926" s="607"/>
      <c r="Y926" s="607"/>
      <c r="Z926" s="607"/>
      <c r="AA926" s="607"/>
      <c r="AB926" s="607"/>
      <c r="AC926" s="607"/>
      <c r="AD926" s="607"/>
    </row>
    <row r="927">
      <c r="A927" s="607"/>
      <c r="B927" s="607"/>
      <c r="C927" s="607"/>
      <c r="D927" s="607"/>
      <c r="E927" s="607"/>
      <c r="F927" s="607"/>
      <c r="G927" s="607"/>
      <c r="H927" s="607"/>
      <c r="I927" s="607"/>
      <c r="J927" s="607"/>
      <c r="K927" s="607"/>
      <c r="L927" s="607"/>
      <c r="M927" s="607"/>
      <c r="N927" s="607"/>
      <c r="O927" s="607"/>
      <c r="P927" s="607"/>
      <c r="Q927" s="607"/>
      <c r="R927" s="607"/>
      <c r="S927" s="607"/>
      <c r="T927" s="607"/>
      <c r="U927" s="607"/>
      <c r="V927" s="607"/>
      <c r="W927" s="607"/>
      <c r="X927" s="607"/>
      <c r="Y927" s="607"/>
      <c r="Z927" s="607"/>
      <c r="AA927" s="607"/>
      <c r="AB927" s="607"/>
      <c r="AC927" s="607"/>
      <c r="AD927" s="607"/>
    </row>
    <row r="928">
      <c r="A928" s="607"/>
      <c r="B928" s="607"/>
      <c r="C928" s="607"/>
      <c r="D928" s="607"/>
      <c r="E928" s="607"/>
      <c r="F928" s="607"/>
      <c r="G928" s="607"/>
      <c r="H928" s="607"/>
      <c r="I928" s="607"/>
      <c r="J928" s="607"/>
      <c r="K928" s="607"/>
      <c r="L928" s="607"/>
      <c r="M928" s="607"/>
      <c r="N928" s="607"/>
      <c r="O928" s="607"/>
      <c r="P928" s="607"/>
      <c r="Q928" s="607"/>
      <c r="R928" s="607"/>
      <c r="S928" s="607"/>
      <c r="T928" s="607"/>
      <c r="U928" s="607"/>
      <c r="V928" s="607"/>
      <c r="W928" s="607"/>
      <c r="X928" s="607"/>
      <c r="Y928" s="607"/>
      <c r="Z928" s="607"/>
      <c r="AA928" s="607"/>
      <c r="AB928" s="607"/>
      <c r="AC928" s="607"/>
      <c r="AD928" s="607"/>
    </row>
    <row r="929">
      <c r="A929" s="607"/>
      <c r="B929" s="607"/>
      <c r="C929" s="607"/>
      <c r="D929" s="607"/>
      <c r="E929" s="607"/>
      <c r="F929" s="607"/>
      <c r="G929" s="607"/>
      <c r="H929" s="607"/>
      <c r="I929" s="607"/>
      <c r="J929" s="607"/>
      <c r="K929" s="607"/>
      <c r="L929" s="607"/>
      <c r="M929" s="607"/>
      <c r="N929" s="607"/>
      <c r="O929" s="607"/>
      <c r="P929" s="607"/>
      <c r="Q929" s="607"/>
      <c r="R929" s="607"/>
      <c r="S929" s="607"/>
      <c r="T929" s="607"/>
      <c r="U929" s="607"/>
      <c r="V929" s="607"/>
      <c r="W929" s="607"/>
      <c r="X929" s="607"/>
      <c r="Y929" s="607"/>
      <c r="Z929" s="607"/>
      <c r="AA929" s="607"/>
      <c r="AB929" s="607"/>
      <c r="AC929" s="607"/>
      <c r="AD929" s="607"/>
    </row>
    <row r="930">
      <c r="A930" s="607"/>
      <c r="B930" s="607"/>
      <c r="C930" s="607"/>
      <c r="D930" s="607"/>
      <c r="E930" s="607"/>
      <c r="F930" s="607"/>
      <c r="G930" s="607"/>
      <c r="H930" s="607"/>
      <c r="I930" s="607"/>
      <c r="J930" s="607"/>
      <c r="K930" s="607"/>
      <c r="L930" s="607"/>
      <c r="M930" s="607"/>
      <c r="N930" s="607"/>
      <c r="O930" s="607"/>
      <c r="P930" s="607"/>
      <c r="Q930" s="607"/>
      <c r="R930" s="607"/>
      <c r="S930" s="607"/>
      <c r="T930" s="607"/>
      <c r="U930" s="607"/>
      <c r="V930" s="607"/>
      <c r="W930" s="607"/>
      <c r="X930" s="607"/>
      <c r="Y930" s="607"/>
      <c r="Z930" s="607"/>
      <c r="AA930" s="607"/>
      <c r="AB930" s="607"/>
      <c r="AC930" s="607"/>
      <c r="AD930" s="607"/>
    </row>
    <row r="931">
      <c r="A931" s="607"/>
      <c r="B931" s="607"/>
      <c r="C931" s="607"/>
      <c r="D931" s="607"/>
      <c r="E931" s="607"/>
      <c r="F931" s="607"/>
      <c r="G931" s="607"/>
      <c r="H931" s="607"/>
      <c r="I931" s="607"/>
      <c r="J931" s="607"/>
      <c r="K931" s="607"/>
      <c r="L931" s="607"/>
      <c r="M931" s="607"/>
      <c r="N931" s="607"/>
      <c r="O931" s="607"/>
      <c r="P931" s="607"/>
      <c r="Q931" s="607"/>
      <c r="R931" s="607"/>
      <c r="S931" s="607"/>
      <c r="T931" s="607"/>
      <c r="U931" s="607"/>
      <c r="V931" s="607"/>
      <c r="W931" s="607"/>
      <c r="X931" s="607"/>
      <c r="Y931" s="607"/>
      <c r="Z931" s="607"/>
      <c r="AA931" s="607"/>
      <c r="AB931" s="607"/>
      <c r="AC931" s="607"/>
      <c r="AD931" s="607"/>
    </row>
    <row r="932">
      <c r="A932" s="607"/>
      <c r="B932" s="607"/>
      <c r="C932" s="607"/>
      <c r="D932" s="607"/>
      <c r="E932" s="607"/>
      <c r="F932" s="607"/>
      <c r="G932" s="607"/>
      <c r="H932" s="607"/>
      <c r="I932" s="607"/>
      <c r="J932" s="607"/>
      <c r="K932" s="607"/>
      <c r="L932" s="607"/>
      <c r="M932" s="607"/>
      <c r="N932" s="607"/>
      <c r="O932" s="607"/>
      <c r="P932" s="607"/>
      <c r="Q932" s="607"/>
      <c r="R932" s="607"/>
      <c r="S932" s="607"/>
      <c r="T932" s="607"/>
      <c r="U932" s="607"/>
      <c r="V932" s="607"/>
      <c r="W932" s="607"/>
      <c r="X932" s="607"/>
      <c r="Y932" s="607"/>
      <c r="Z932" s="607"/>
      <c r="AA932" s="607"/>
      <c r="AB932" s="607"/>
      <c r="AC932" s="607"/>
      <c r="AD932" s="607"/>
    </row>
    <row r="933">
      <c r="A933" s="607"/>
      <c r="B933" s="607"/>
      <c r="C933" s="607"/>
      <c r="D933" s="607"/>
      <c r="E933" s="607"/>
      <c r="F933" s="607"/>
      <c r="G933" s="607"/>
      <c r="H933" s="607"/>
      <c r="I933" s="607"/>
      <c r="J933" s="607"/>
      <c r="K933" s="607"/>
      <c r="L933" s="607"/>
      <c r="M933" s="607"/>
      <c r="N933" s="607"/>
      <c r="O933" s="607"/>
      <c r="P933" s="607"/>
      <c r="Q933" s="607"/>
      <c r="R933" s="607"/>
      <c r="S933" s="607"/>
      <c r="T933" s="607"/>
      <c r="U933" s="607"/>
      <c r="V933" s="607"/>
      <c r="W933" s="607"/>
      <c r="X933" s="607"/>
      <c r="Y933" s="607"/>
      <c r="Z933" s="607"/>
      <c r="AA933" s="607"/>
      <c r="AB933" s="607"/>
      <c r="AC933" s="607"/>
      <c r="AD933" s="607"/>
    </row>
    <row r="934">
      <c r="A934" s="607"/>
      <c r="B934" s="607"/>
      <c r="C934" s="607"/>
      <c r="D934" s="607"/>
      <c r="E934" s="607"/>
      <c r="F934" s="607"/>
      <c r="G934" s="607"/>
      <c r="H934" s="607"/>
      <c r="I934" s="607"/>
      <c r="J934" s="607"/>
      <c r="K934" s="607"/>
      <c r="L934" s="607"/>
      <c r="M934" s="607"/>
      <c r="N934" s="607"/>
      <c r="O934" s="607"/>
      <c r="P934" s="607"/>
      <c r="Q934" s="607"/>
      <c r="R934" s="607"/>
      <c r="S934" s="607"/>
      <c r="T934" s="607"/>
      <c r="U934" s="607"/>
      <c r="V934" s="607"/>
      <c r="W934" s="607"/>
      <c r="X934" s="607"/>
      <c r="Y934" s="607"/>
      <c r="Z934" s="607"/>
      <c r="AA934" s="607"/>
      <c r="AB934" s="607"/>
      <c r="AC934" s="607"/>
      <c r="AD934" s="607"/>
    </row>
    <row r="935">
      <c r="A935" s="607"/>
      <c r="B935" s="607"/>
      <c r="C935" s="607"/>
      <c r="D935" s="607"/>
      <c r="E935" s="607"/>
      <c r="F935" s="607"/>
      <c r="G935" s="607"/>
      <c r="H935" s="607"/>
      <c r="I935" s="607"/>
      <c r="J935" s="607"/>
      <c r="K935" s="607"/>
      <c r="L935" s="607"/>
      <c r="M935" s="607"/>
      <c r="N935" s="607"/>
      <c r="O935" s="607"/>
      <c r="P935" s="607"/>
      <c r="Q935" s="607"/>
      <c r="R935" s="607"/>
      <c r="S935" s="607"/>
      <c r="T935" s="607"/>
      <c r="U935" s="607"/>
      <c r="V935" s="607"/>
      <c r="W935" s="607"/>
      <c r="X935" s="607"/>
      <c r="Y935" s="607"/>
      <c r="Z935" s="607"/>
      <c r="AA935" s="607"/>
      <c r="AB935" s="607"/>
      <c r="AC935" s="607"/>
      <c r="AD935" s="607"/>
    </row>
    <row r="936">
      <c r="A936" s="607"/>
      <c r="B936" s="607"/>
      <c r="C936" s="607"/>
      <c r="D936" s="607"/>
      <c r="E936" s="607"/>
      <c r="F936" s="607"/>
      <c r="G936" s="607"/>
      <c r="H936" s="607"/>
      <c r="I936" s="607"/>
      <c r="J936" s="607"/>
      <c r="K936" s="607"/>
      <c r="L936" s="607"/>
      <c r="M936" s="607"/>
      <c r="N936" s="607"/>
      <c r="O936" s="607"/>
      <c r="P936" s="607"/>
      <c r="Q936" s="607"/>
      <c r="R936" s="607"/>
      <c r="S936" s="607"/>
      <c r="T936" s="607"/>
      <c r="U936" s="607"/>
      <c r="V936" s="607"/>
      <c r="W936" s="607"/>
      <c r="X936" s="607"/>
      <c r="Y936" s="607"/>
      <c r="Z936" s="607"/>
      <c r="AA936" s="607"/>
      <c r="AB936" s="607"/>
      <c r="AC936" s="607"/>
      <c r="AD936" s="607"/>
    </row>
    <row r="937">
      <c r="A937" s="607"/>
      <c r="B937" s="607"/>
      <c r="C937" s="607"/>
      <c r="D937" s="607"/>
      <c r="E937" s="607"/>
      <c r="F937" s="607"/>
      <c r="G937" s="607"/>
      <c r="H937" s="607"/>
      <c r="I937" s="607"/>
      <c r="J937" s="607"/>
      <c r="K937" s="607"/>
      <c r="L937" s="607"/>
      <c r="M937" s="607"/>
      <c r="N937" s="607"/>
      <c r="O937" s="607"/>
      <c r="P937" s="607"/>
      <c r="Q937" s="607"/>
      <c r="R937" s="607"/>
      <c r="S937" s="607"/>
      <c r="T937" s="607"/>
      <c r="U937" s="607"/>
      <c r="V937" s="607"/>
      <c r="W937" s="607"/>
      <c r="X937" s="607"/>
      <c r="Y937" s="607"/>
      <c r="Z937" s="607"/>
      <c r="AA937" s="607"/>
      <c r="AB937" s="607"/>
      <c r="AC937" s="607"/>
      <c r="AD937" s="607"/>
    </row>
    <row r="938">
      <c r="A938" s="607"/>
      <c r="B938" s="607"/>
      <c r="C938" s="607"/>
      <c r="D938" s="607"/>
      <c r="E938" s="607"/>
      <c r="F938" s="607"/>
      <c r="G938" s="607"/>
      <c r="H938" s="607"/>
      <c r="I938" s="607"/>
      <c r="J938" s="607"/>
      <c r="K938" s="607"/>
      <c r="L938" s="607"/>
      <c r="M938" s="607"/>
      <c r="N938" s="607"/>
      <c r="O938" s="607"/>
      <c r="P938" s="607"/>
      <c r="Q938" s="607"/>
      <c r="R938" s="607"/>
      <c r="S938" s="607"/>
      <c r="T938" s="607"/>
      <c r="U938" s="607"/>
      <c r="V938" s="607"/>
      <c r="W938" s="607"/>
      <c r="X938" s="607"/>
      <c r="Y938" s="607"/>
      <c r="Z938" s="607"/>
      <c r="AA938" s="607"/>
      <c r="AB938" s="607"/>
      <c r="AC938" s="607"/>
      <c r="AD938" s="607"/>
    </row>
    <row r="939">
      <c r="A939" s="607"/>
      <c r="B939" s="607"/>
      <c r="C939" s="607"/>
      <c r="D939" s="607"/>
      <c r="E939" s="607"/>
      <c r="F939" s="607"/>
      <c r="G939" s="607"/>
      <c r="H939" s="607"/>
      <c r="I939" s="607"/>
      <c r="J939" s="607"/>
      <c r="K939" s="607"/>
      <c r="L939" s="607"/>
      <c r="M939" s="607"/>
      <c r="N939" s="607"/>
      <c r="O939" s="607"/>
      <c r="P939" s="607"/>
      <c r="Q939" s="607"/>
      <c r="R939" s="607"/>
      <c r="S939" s="607"/>
      <c r="T939" s="607"/>
      <c r="U939" s="607"/>
      <c r="V939" s="607"/>
      <c r="W939" s="607"/>
      <c r="X939" s="607"/>
      <c r="Y939" s="607"/>
      <c r="Z939" s="607"/>
      <c r="AA939" s="607"/>
      <c r="AB939" s="607"/>
      <c r="AC939" s="607"/>
      <c r="AD939" s="607"/>
    </row>
    <row r="940">
      <c r="A940" s="607"/>
      <c r="B940" s="607"/>
      <c r="C940" s="607"/>
      <c r="D940" s="607"/>
      <c r="E940" s="607"/>
      <c r="F940" s="607"/>
      <c r="G940" s="607"/>
      <c r="H940" s="607"/>
      <c r="I940" s="607"/>
      <c r="J940" s="607"/>
      <c r="K940" s="607"/>
      <c r="L940" s="607"/>
      <c r="M940" s="607"/>
      <c r="N940" s="607"/>
      <c r="O940" s="607"/>
      <c r="P940" s="607"/>
      <c r="Q940" s="607"/>
      <c r="R940" s="607"/>
      <c r="S940" s="607"/>
      <c r="T940" s="607"/>
      <c r="U940" s="607"/>
      <c r="V940" s="607"/>
      <c r="W940" s="607"/>
      <c r="X940" s="607"/>
      <c r="Y940" s="607"/>
      <c r="Z940" s="607"/>
      <c r="AA940" s="607"/>
      <c r="AB940" s="607"/>
      <c r="AC940" s="607"/>
      <c r="AD940" s="607"/>
    </row>
    <row r="941">
      <c r="A941" s="607"/>
      <c r="B941" s="607"/>
      <c r="C941" s="607"/>
      <c r="D941" s="607"/>
      <c r="E941" s="607"/>
      <c r="F941" s="607"/>
      <c r="G941" s="607"/>
      <c r="H941" s="607"/>
      <c r="I941" s="607"/>
      <c r="J941" s="607"/>
      <c r="K941" s="607"/>
      <c r="L941" s="607"/>
      <c r="M941" s="607"/>
      <c r="N941" s="607"/>
      <c r="O941" s="607"/>
      <c r="P941" s="607"/>
      <c r="Q941" s="607"/>
      <c r="R941" s="607"/>
      <c r="S941" s="607"/>
      <c r="T941" s="607"/>
      <c r="U941" s="607"/>
      <c r="V941" s="607"/>
      <c r="W941" s="607"/>
      <c r="X941" s="607"/>
      <c r="Y941" s="607"/>
      <c r="Z941" s="607"/>
      <c r="AA941" s="607"/>
      <c r="AB941" s="607"/>
      <c r="AC941" s="607"/>
      <c r="AD941" s="607"/>
    </row>
    <row r="942">
      <c r="A942" s="607"/>
      <c r="B942" s="607"/>
      <c r="C942" s="607"/>
      <c r="D942" s="607"/>
      <c r="E942" s="607"/>
      <c r="F942" s="607"/>
      <c r="G942" s="607"/>
      <c r="H942" s="607"/>
      <c r="I942" s="607"/>
      <c r="J942" s="607"/>
      <c r="K942" s="607"/>
      <c r="L942" s="607"/>
      <c r="M942" s="607"/>
      <c r="N942" s="607"/>
      <c r="O942" s="607"/>
      <c r="P942" s="607"/>
      <c r="Q942" s="607"/>
      <c r="R942" s="607"/>
      <c r="S942" s="607"/>
      <c r="T942" s="607"/>
      <c r="U942" s="607"/>
      <c r="V942" s="607"/>
      <c r="W942" s="607"/>
      <c r="X942" s="607"/>
      <c r="Y942" s="607"/>
      <c r="Z942" s="607"/>
      <c r="AA942" s="607"/>
      <c r="AB942" s="607"/>
      <c r="AC942" s="607"/>
      <c r="AD942" s="607"/>
    </row>
    <row r="943">
      <c r="A943" s="607"/>
      <c r="B943" s="607"/>
      <c r="C943" s="607"/>
      <c r="D943" s="607"/>
      <c r="E943" s="607"/>
      <c r="F943" s="607"/>
      <c r="G943" s="607"/>
      <c r="H943" s="607"/>
      <c r="I943" s="607"/>
      <c r="J943" s="607"/>
      <c r="K943" s="607"/>
      <c r="L943" s="607"/>
      <c r="M943" s="607"/>
      <c r="N943" s="607"/>
      <c r="O943" s="607"/>
      <c r="P943" s="607"/>
      <c r="Q943" s="607"/>
      <c r="R943" s="607"/>
      <c r="S943" s="607"/>
      <c r="T943" s="607"/>
      <c r="U943" s="607"/>
      <c r="V943" s="607"/>
      <c r="W943" s="607"/>
      <c r="X943" s="607"/>
      <c r="Y943" s="607"/>
      <c r="Z943" s="607"/>
      <c r="AA943" s="607"/>
      <c r="AB943" s="607"/>
      <c r="AC943" s="607"/>
      <c r="AD943" s="607"/>
    </row>
    <row r="944">
      <c r="A944" s="607"/>
      <c r="B944" s="607"/>
      <c r="C944" s="607"/>
      <c r="D944" s="607"/>
      <c r="E944" s="607"/>
      <c r="F944" s="607"/>
      <c r="G944" s="607"/>
      <c r="H944" s="607"/>
      <c r="I944" s="607"/>
      <c r="J944" s="607"/>
      <c r="K944" s="607"/>
      <c r="L944" s="607"/>
      <c r="M944" s="607"/>
      <c r="N944" s="607"/>
      <c r="O944" s="607"/>
      <c r="P944" s="607"/>
      <c r="Q944" s="607"/>
      <c r="R944" s="607"/>
      <c r="S944" s="607"/>
      <c r="T944" s="607"/>
      <c r="U944" s="607"/>
      <c r="V944" s="607"/>
      <c r="W944" s="607"/>
      <c r="X944" s="607"/>
      <c r="Y944" s="607"/>
      <c r="Z944" s="607"/>
      <c r="AA944" s="607"/>
      <c r="AB944" s="607"/>
      <c r="AC944" s="607"/>
      <c r="AD944" s="607"/>
    </row>
    <row r="945">
      <c r="A945" s="607"/>
      <c r="B945" s="607"/>
      <c r="C945" s="607"/>
      <c r="D945" s="607"/>
      <c r="E945" s="607"/>
      <c r="F945" s="607"/>
      <c r="G945" s="607"/>
      <c r="H945" s="607"/>
      <c r="I945" s="607"/>
      <c r="J945" s="607"/>
      <c r="K945" s="607"/>
      <c r="L945" s="607"/>
      <c r="M945" s="607"/>
      <c r="N945" s="607"/>
      <c r="O945" s="607"/>
      <c r="P945" s="607"/>
      <c r="Q945" s="607"/>
      <c r="R945" s="607"/>
      <c r="S945" s="607"/>
      <c r="T945" s="607"/>
      <c r="U945" s="607"/>
      <c r="V945" s="607"/>
      <c r="W945" s="607"/>
      <c r="X945" s="607"/>
      <c r="Y945" s="607"/>
      <c r="Z945" s="607"/>
      <c r="AA945" s="607"/>
      <c r="AB945" s="607"/>
      <c r="AC945" s="607"/>
      <c r="AD945" s="607"/>
    </row>
    <row r="946">
      <c r="A946" s="607"/>
      <c r="B946" s="607"/>
      <c r="C946" s="607"/>
      <c r="D946" s="607"/>
      <c r="E946" s="607"/>
      <c r="F946" s="607"/>
      <c r="G946" s="607"/>
      <c r="H946" s="607"/>
      <c r="I946" s="607"/>
      <c r="J946" s="607"/>
      <c r="K946" s="607"/>
      <c r="L946" s="607"/>
      <c r="M946" s="607"/>
      <c r="N946" s="607"/>
      <c r="O946" s="607"/>
      <c r="P946" s="607"/>
      <c r="Q946" s="607"/>
      <c r="R946" s="607"/>
      <c r="S946" s="607"/>
      <c r="T946" s="607"/>
      <c r="U946" s="607"/>
      <c r="V946" s="607"/>
      <c r="W946" s="607"/>
      <c r="X946" s="607"/>
      <c r="Y946" s="607"/>
      <c r="Z946" s="607"/>
      <c r="AA946" s="607"/>
      <c r="AB946" s="607"/>
      <c r="AC946" s="607"/>
      <c r="AD946" s="607"/>
    </row>
    <row r="947">
      <c r="A947" s="607"/>
      <c r="B947" s="607"/>
      <c r="C947" s="607"/>
      <c r="D947" s="607"/>
      <c r="E947" s="607"/>
      <c r="F947" s="607"/>
      <c r="G947" s="607"/>
      <c r="H947" s="607"/>
      <c r="I947" s="607"/>
      <c r="J947" s="607"/>
      <c r="K947" s="607"/>
      <c r="L947" s="607"/>
      <c r="M947" s="607"/>
      <c r="N947" s="607"/>
      <c r="O947" s="607"/>
      <c r="P947" s="607"/>
      <c r="Q947" s="607"/>
      <c r="R947" s="607"/>
      <c r="S947" s="607"/>
      <c r="T947" s="607"/>
      <c r="U947" s="607"/>
      <c r="V947" s="607"/>
      <c r="W947" s="607"/>
      <c r="X947" s="607"/>
      <c r="Y947" s="607"/>
      <c r="Z947" s="607"/>
      <c r="AA947" s="607"/>
      <c r="AB947" s="607"/>
      <c r="AC947" s="607"/>
      <c r="AD947" s="607"/>
    </row>
    <row r="948">
      <c r="A948" s="607"/>
      <c r="B948" s="607"/>
      <c r="C948" s="607"/>
      <c r="D948" s="607"/>
      <c r="E948" s="607"/>
      <c r="F948" s="607"/>
      <c r="G948" s="607"/>
      <c r="H948" s="607"/>
      <c r="I948" s="607"/>
      <c r="J948" s="607"/>
      <c r="K948" s="607"/>
      <c r="L948" s="607"/>
      <c r="M948" s="607"/>
      <c r="N948" s="607"/>
      <c r="O948" s="607"/>
      <c r="P948" s="607"/>
      <c r="Q948" s="607"/>
      <c r="R948" s="607"/>
      <c r="S948" s="607"/>
      <c r="T948" s="607"/>
      <c r="U948" s="607"/>
      <c r="V948" s="607"/>
      <c r="W948" s="607"/>
      <c r="X948" s="607"/>
      <c r="Y948" s="607"/>
      <c r="Z948" s="607"/>
      <c r="AA948" s="607"/>
      <c r="AB948" s="607"/>
      <c r="AC948" s="607"/>
      <c r="AD948" s="607"/>
    </row>
    <row r="949">
      <c r="A949" s="607"/>
      <c r="B949" s="607"/>
      <c r="C949" s="607"/>
      <c r="D949" s="607"/>
      <c r="E949" s="607"/>
      <c r="F949" s="607"/>
      <c r="G949" s="607"/>
      <c r="H949" s="607"/>
      <c r="I949" s="607"/>
      <c r="J949" s="607"/>
      <c r="K949" s="607"/>
      <c r="L949" s="607"/>
      <c r="M949" s="607"/>
      <c r="N949" s="607"/>
      <c r="O949" s="607"/>
      <c r="P949" s="607"/>
      <c r="Q949" s="607"/>
      <c r="R949" s="607"/>
      <c r="S949" s="607"/>
      <c r="T949" s="607"/>
      <c r="U949" s="607"/>
      <c r="V949" s="607"/>
      <c r="W949" s="607"/>
      <c r="X949" s="607"/>
      <c r="Y949" s="607"/>
      <c r="Z949" s="607"/>
      <c r="AA949" s="607"/>
      <c r="AB949" s="607"/>
      <c r="AC949" s="607"/>
      <c r="AD949" s="607"/>
    </row>
    <row r="950">
      <c r="A950" s="607"/>
      <c r="B950" s="607"/>
      <c r="C950" s="607"/>
      <c r="D950" s="607"/>
      <c r="E950" s="607"/>
      <c r="F950" s="607"/>
      <c r="G950" s="607"/>
      <c r="H950" s="607"/>
      <c r="I950" s="607"/>
      <c r="J950" s="607"/>
      <c r="K950" s="607"/>
      <c r="L950" s="607"/>
      <c r="M950" s="607"/>
      <c r="N950" s="607"/>
      <c r="O950" s="607"/>
      <c r="P950" s="607"/>
      <c r="Q950" s="607"/>
      <c r="R950" s="607"/>
      <c r="S950" s="607"/>
      <c r="T950" s="607"/>
      <c r="U950" s="607"/>
      <c r="V950" s="607"/>
      <c r="W950" s="607"/>
      <c r="X950" s="607"/>
      <c r="Y950" s="607"/>
      <c r="Z950" s="607"/>
      <c r="AA950" s="607"/>
      <c r="AB950" s="607"/>
      <c r="AC950" s="607"/>
      <c r="AD950" s="607"/>
    </row>
    <row r="951">
      <c r="A951" s="607"/>
      <c r="B951" s="607"/>
      <c r="C951" s="607"/>
      <c r="D951" s="607"/>
      <c r="E951" s="607"/>
      <c r="F951" s="607"/>
      <c r="G951" s="607"/>
      <c r="H951" s="607"/>
      <c r="I951" s="607"/>
      <c r="J951" s="607"/>
      <c r="K951" s="607"/>
      <c r="L951" s="607"/>
      <c r="M951" s="607"/>
      <c r="N951" s="607"/>
      <c r="O951" s="607"/>
      <c r="P951" s="607"/>
      <c r="Q951" s="607"/>
      <c r="R951" s="607"/>
      <c r="S951" s="607"/>
      <c r="T951" s="607"/>
      <c r="U951" s="607"/>
      <c r="V951" s="607"/>
      <c r="W951" s="607"/>
      <c r="X951" s="607"/>
      <c r="Y951" s="607"/>
      <c r="Z951" s="607"/>
      <c r="AA951" s="607"/>
      <c r="AB951" s="607"/>
      <c r="AC951" s="607"/>
      <c r="AD951" s="607"/>
    </row>
    <row r="952">
      <c r="A952" s="607"/>
      <c r="B952" s="607"/>
      <c r="C952" s="607"/>
      <c r="D952" s="607"/>
      <c r="E952" s="607"/>
      <c r="F952" s="607"/>
      <c r="G952" s="607"/>
      <c r="H952" s="607"/>
      <c r="I952" s="607"/>
      <c r="J952" s="607"/>
      <c r="K952" s="607"/>
      <c r="L952" s="607"/>
      <c r="M952" s="607"/>
      <c r="N952" s="607"/>
      <c r="O952" s="607"/>
      <c r="P952" s="607"/>
      <c r="Q952" s="607"/>
      <c r="R952" s="607"/>
      <c r="S952" s="607"/>
      <c r="T952" s="607"/>
      <c r="U952" s="607"/>
      <c r="V952" s="607"/>
      <c r="W952" s="607"/>
      <c r="X952" s="607"/>
      <c r="Y952" s="607"/>
      <c r="Z952" s="607"/>
      <c r="AA952" s="607"/>
      <c r="AB952" s="607"/>
      <c r="AC952" s="607"/>
      <c r="AD952" s="607"/>
    </row>
    <row r="953">
      <c r="A953" s="607"/>
      <c r="B953" s="607"/>
      <c r="C953" s="607"/>
      <c r="D953" s="607"/>
      <c r="E953" s="607"/>
      <c r="F953" s="607"/>
      <c r="G953" s="607"/>
      <c r="H953" s="607"/>
      <c r="I953" s="607"/>
      <c r="J953" s="607"/>
      <c r="K953" s="607"/>
      <c r="L953" s="607"/>
      <c r="M953" s="607"/>
      <c r="N953" s="607"/>
      <c r="O953" s="607"/>
      <c r="P953" s="607"/>
      <c r="Q953" s="607"/>
      <c r="R953" s="607"/>
      <c r="S953" s="607"/>
      <c r="T953" s="607"/>
      <c r="U953" s="607"/>
      <c r="V953" s="607"/>
      <c r="W953" s="607"/>
      <c r="X953" s="607"/>
      <c r="Y953" s="607"/>
      <c r="Z953" s="607"/>
      <c r="AA953" s="607"/>
      <c r="AB953" s="607"/>
      <c r="AC953" s="607"/>
      <c r="AD953" s="607"/>
    </row>
    <row r="954">
      <c r="A954" s="607"/>
      <c r="B954" s="607"/>
      <c r="C954" s="607"/>
      <c r="D954" s="607"/>
      <c r="E954" s="607"/>
      <c r="F954" s="607"/>
      <c r="G954" s="607"/>
      <c r="H954" s="607"/>
      <c r="I954" s="607"/>
      <c r="J954" s="607"/>
      <c r="K954" s="607"/>
      <c r="L954" s="607"/>
      <c r="M954" s="607"/>
      <c r="N954" s="607"/>
      <c r="O954" s="607"/>
      <c r="P954" s="607"/>
      <c r="Q954" s="607"/>
      <c r="R954" s="607"/>
      <c r="S954" s="607"/>
      <c r="T954" s="607"/>
      <c r="U954" s="607"/>
      <c r="V954" s="607"/>
      <c r="W954" s="607"/>
      <c r="X954" s="607"/>
      <c r="Y954" s="607"/>
      <c r="Z954" s="607"/>
      <c r="AA954" s="607"/>
      <c r="AB954" s="607"/>
      <c r="AC954" s="607"/>
      <c r="AD954" s="607"/>
    </row>
    <row r="955">
      <c r="A955" s="607"/>
      <c r="B955" s="607"/>
      <c r="C955" s="607"/>
      <c r="D955" s="607"/>
      <c r="E955" s="607"/>
      <c r="F955" s="607"/>
      <c r="G955" s="607"/>
      <c r="H955" s="607"/>
      <c r="I955" s="607"/>
      <c r="J955" s="607"/>
      <c r="K955" s="607"/>
      <c r="L955" s="607"/>
      <c r="M955" s="607"/>
      <c r="N955" s="607"/>
      <c r="O955" s="607"/>
      <c r="P955" s="607"/>
      <c r="Q955" s="607"/>
      <c r="R955" s="607"/>
      <c r="S955" s="607"/>
      <c r="T955" s="607"/>
      <c r="U955" s="607"/>
      <c r="V955" s="607"/>
      <c r="W955" s="607"/>
      <c r="X955" s="607"/>
      <c r="Y955" s="607"/>
      <c r="Z955" s="607"/>
      <c r="AA955" s="607"/>
      <c r="AB955" s="607"/>
      <c r="AC955" s="607"/>
      <c r="AD955" s="607"/>
    </row>
    <row r="956">
      <c r="A956" s="607"/>
      <c r="B956" s="607"/>
      <c r="C956" s="607"/>
      <c r="D956" s="607"/>
      <c r="E956" s="607"/>
      <c r="F956" s="607"/>
      <c r="G956" s="607"/>
      <c r="H956" s="607"/>
      <c r="I956" s="607"/>
      <c r="J956" s="607"/>
      <c r="K956" s="607"/>
      <c r="L956" s="607"/>
      <c r="M956" s="607"/>
      <c r="N956" s="607"/>
      <c r="O956" s="607"/>
      <c r="P956" s="607"/>
      <c r="Q956" s="607"/>
      <c r="R956" s="607"/>
      <c r="S956" s="607"/>
      <c r="T956" s="607"/>
      <c r="U956" s="607"/>
      <c r="V956" s="607"/>
      <c r="W956" s="607"/>
      <c r="X956" s="607"/>
      <c r="Y956" s="607"/>
      <c r="Z956" s="607"/>
      <c r="AA956" s="607"/>
      <c r="AB956" s="607"/>
      <c r="AC956" s="607"/>
      <c r="AD956" s="607"/>
    </row>
    <row r="957">
      <c r="A957" s="607"/>
      <c r="B957" s="607"/>
      <c r="C957" s="607"/>
      <c r="D957" s="607"/>
      <c r="E957" s="607"/>
      <c r="F957" s="607"/>
      <c r="G957" s="607"/>
      <c r="H957" s="607"/>
      <c r="I957" s="607"/>
      <c r="J957" s="607"/>
      <c r="K957" s="607"/>
      <c r="L957" s="607"/>
      <c r="M957" s="607"/>
      <c r="N957" s="607"/>
      <c r="O957" s="607"/>
      <c r="P957" s="607"/>
      <c r="Q957" s="607"/>
      <c r="R957" s="607"/>
      <c r="S957" s="607"/>
      <c r="T957" s="607"/>
      <c r="U957" s="607"/>
      <c r="V957" s="607"/>
      <c r="W957" s="607"/>
      <c r="X957" s="607"/>
      <c r="Y957" s="607"/>
      <c r="Z957" s="607"/>
      <c r="AA957" s="607"/>
      <c r="AB957" s="607"/>
      <c r="AC957" s="607"/>
      <c r="AD957" s="607"/>
    </row>
    <row r="958">
      <c r="A958" s="607"/>
      <c r="B958" s="607"/>
      <c r="C958" s="607"/>
      <c r="D958" s="607"/>
      <c r="E958" s="607"/>
      <c r="F958" s="607"/>
      <c r="G958" s="607"/>
      <c r="H958" s="607"/>
      <c r="I958" s="607"/>
      <c r="J958" s="607"/>
      <c r="K958" s="607"/>
      <c r="L958" s="607"/>
      <c r="M958" s="607"/>
      <c r="N958" s="607"/>
      <c r="O958" s="607"/>
      <c r="P958" s="607"/>
      <c r="Q958" s="607"/>
      <c r="R958" s="607"/>
      <c r="S958" s="607"/>
      <c r="T958" s="607"/>
      <c r="U958" s="607"/>
      <c r="V958" s="607"/>
      <c r="W958" s="607"/>
      <c r="X958" s="607"/>
      <c r="Y958" s="607"/>
      <c r="Z958" s="607"/>
      <c r="AA958" s="607"/>
      <c r="AB958" s="607"/>
      <c r="AC958" s="607"/>
      <c r="AD958" s="607"/>
    </row>
    <row r="959">
      <c r="A959" s="607"/>
      <c r="B959" s="607"/>
      <c r="C959" s="607"/>
      <c r="D959" s="607"/>
      <c r="E959" s="607"/>
      <c r="F959" s="607"/>
      <c r="G959" s="607"/>
      <c r="H959" s="607"/>
      <c r="I959" s="607"/>
      <c r="J959" s="607"/>
      <c r="K959" s="607"/>
      <c r="L959" s="607"/>
      <c r="M959" s="607"/>
      <c r="N959" s="607"/>
      <c r="O959" s="607"/>
      <c r="P959" s="607"/>
      <c r="Q959" s="607"/>
      <c r="R959" s="607"/>
      <c r="S959" s="607"/>
      <c r="T959" s="607"/>
      <c r="U959" s="607"/>
      <c r="V959" s="607"/>
      <c r="W959" s="607"/>
      <c r="X959" s="607"/>
      <c r="Y959" s="607"/>
      <c r="Z959" s="607"/>
      <c r="AA959" s="607"/>
      <c r="AB959" s="607"/>
      <c r="AC959" s="607"/>
      <c r="AD959" s="607"/>
    </row>
    <row r="960">
      <c r="A960" s="607"/>
      <c r="B960" s="607"/>
      <c r="C960" s="607"/>
      <c r="D960" s="607"/>
      <c r="E960" s="607"/>
      <c r="F960" s="607"/>
      <c r="G960" s="607"/>
      <c r="H960" s="607"/>
      <c r="I960" s="607"/>
      <c r="J960" s="607"/>
      <c r="K960" s="607"/>
      <c r="L960" s="607"/>
      <c r="M960" s="607"/>
      <c r="N960" s="607"/>
      <c r="O960" s="607"/>
      <c r="P960" s="607"/>
      <c r="Q960" s="607"/>
      <c r="R960" s="607"/>
      <c r="S960" s="607"/>
      <c r="T960" s="607"/>
      <c r="U960" s="607"/>
      <c r="V960" s="607"/>
      <c r="W960" s="607"/>
      <c r="X960" s="607"/>
      <c r="Y960" s="607"/>
      <c r="Z960" s="607"/>
      <c r="AA960" s="607"/>
      <c r="AB960" s="607"/>
      <c r="AC960" s="607"/>
      <c r="AD960" s="607"/>
    </row>
    <row r="961">
      <c r="A961" s="607"/>
      <c r="B961" s="607"/>
      <c r="C961" s="607"/>
      <c r="D961" s="607"/>
      <c r="E961" s="607"/>
      <c r="F961" s="607"/>
      <c r="G961" s="607"/>
      <c r="H961" s="607"/>
      <c r="I961" s="607"/>
      <c r="J961" s="607"/>
      <c r="K961" s="607"/>
      <c r="L961" s="607"/>
      <c r="M961" s="607"/>
      <c r="N961" s="607"/>
      <c r="O961" s="607"/>
      <c r="P961" s="607"/>
      <c r="Q961" s="607"/>
      <c r="R961" s="607"/>
      <c r="S961" s="607"/>
      <c r="T961" s="607"/>
      <c r="U961" s="607"/>
      <c r="V961" s="607"/>
      <c r="W961" s="607"/>
      <c r="X961" s="607"/>
      <c r="Y961" s="607"/>
      <c r="Z961" s="607"/>
      <c r="AA961" s="607"/>
      <c r="AB961" s="607"/>
      <c r="AC961" s="607"/>
      <c r="AD961" s="607"/>
    </row>
    <row r="962">
      <c r="A962" s="607"/>
      <c r="B962" s="607"/>
      <c r="C962" s="607"/>
      <c r="D962" s="607"/>
      <c r="E962" s="607"/>
      <c r="F962" s="607"/>
      <c r="G962" s="607"/>
      <c r="H962" s="607"/>
      <c r="I962" s="607"/>
      <c r="J962" s="607"/>
      <c r="K962" s="607"/>
      <c r="L962" s="607"/>
      <c r="M962" s="607"/>
      <c r="N962" s="607"/>
      <c r="O962" s="607"/>
      <c r="P962" s="607"/>
      <c r="Q962" s="607"/>
      <c r="R962" s="607"/>
      <c r="S962" s="607"/>
      <c r="T962" s="607"/>
      <c r="U962" s="607"/>
      <c r="V962" s="607"/>
      <c r="W962" s="607"/>
      <c r="X962" s="607"/>
      <c r="Y962" s="607"/>
      <c r="Z962" s="607"/>
      <c r="AA962" s="607"/>
      <c r="AB962" s="607"/>
      <c r="AC962" s="607"/>
      <c r="AD962" s="607"/>
    </row>
    <row r="963">
      <c r="A963" s="607"/>
      <c r="B963" s="607"/>
      <c r="C963" s="607"/>
      <c r="D963" s="607"/>
      <c r="E963" s="607"/>
      <c r="F963" s="607"/>
      <c r="G963" s="607"/>
      <c r="H963" s="607"/>
      <c r="I963" s="607"/>
      <c r="J963" s="607"/>
      <c r="K963" s="607"/>
      <c r="L963" s="607"/>
      <c r="M963" s="607"/>
      <c r="N963" s="607"/>
      <c r="O963" s="607"/>
      <c r="P963" s="607"/>
      <c r="Q963" s="607"/>
      <c r="R963" s="607"/>
      <c r="S963" s="607"/>
      <c r="T963" s="607"/>
      <c r="U963" s="607"/>
      <c r="V963" s="607"/>
      <c r="W963" s="607"/>
      <c r="X963" s="607"/>
      <c r="Y963" s="607"/>
      <c r="Z963" s="607"/>
      <c r="AA963" s="607"/>
      <c r="AB963" s="607"/>
      <c r="AC963" s="607"/>
      <c r="AD963" s="607"/>
    </row>
    <row r="964">
      <c r="A964" s="607"/>
      <c r="B964" s="607"/>
      <c r="C964" s="607"/>
      <c r="D964" s="607"/>
      <c r="E964" s="607"/>
      <c r="F964" s="607"/>
      <c r="G964" s="607"/>
      <c r="H964" s="607"/>
      <c r="I964" s="607"/>
      <c r="J964" s="607"/>
      <c r="K964" s="607"/>
      <c r="L964" s="607"/>
      <c r="M964" s="607"/>
      <c r="N964" s="607"/>
      <c r="O964" s="607"/>
      <c r="P964" s="607"/>
      <c r="Q964" s="607"/>
      <c r="R964" s="607"/>
      <c r="S964" s="607"/>
      <c r="T964" s="607"/>
      <c r="U964" s="607"/>
      <c r="V964" s="607"/>
      <c r="W964" s="607"/>
      <c r="X964" s="607"/>
      <c r="Y964" s="607"/>
      <c r="Z964" s="607"/>
      <c r="AA964" s="607"/>
      <c r="AB964" s="607"/>
      <c r="AC964" s="607"/>
      <c r="AD964" s="607"/>
    </row>
    <row r="965">
      <c r="A965" s="607"/>
      <c r="B965" s="607"/>
      <c r="C965" s="607"/>
      <c r="D965" s="607"/>
      <c r="E965" s="607"/>
      <c r="F965" s="607"/>
      <c r="G965" s="607"/>
      <c r="H965" s="607"/>
      <c r="I965" s="607"/>
      <c r="J965" s="607"/>
      <c r="K965" s="607"/>
      <c r="L965" s="607"/>
      <c r="M965" s="607"/>
      <c r="N965" s="607"/>
      <c r="O965" s="607"/>
      <c r="P965" s="607"/>
      <c r="Q965" s="607"/>
      <c r="R965" s="607"/>
      <c r="S965" s="607"/>
      <c r="T965" s="607"/>
      <c r="U965" s="607"/>
      <c r="V965" s="607"/>
      <c r="W965" s="607"/>
      <c r="X965" s="607"/>
      <c r="Y965" s="607"/>
      <c r="Z965" s="607"/>
      <c r="AA965" s="607"/>
      <c r="AB965" s="607"/>
      <c r="AC965" s="607"/>
      <c r="AD965" s="607"/>
    </row>
    <row r="966">
      <c r="A966" s="607"/>
      <c r="B966" s="607"/>
      <c r="C966" s="607"/>
      <c r="D966" s="607"/>
      <c r="E966" s="607"/>
      <c r="F966" s="607"/>
      <c r="G966" s="607"/>
      <c r="H966" s="607"/>
      <c r="I966" s="607"/>
      <c r="J966" s="607"/>
      <c r="K966" s="607"/>
      <c r="L966" s="607"/>
      <c r="M966" s="607"/>
      <c r="N966" s="607"/>
      <c r="O966" s="607"/>
      <c r="P966" s="607"/>
      <c r="Q966" s="607"/>
      <c r="R966" s="607"/>
      <c r="S966" s="607"/>
      <c r="T966" s="607"/>
      <c r="U966" s="607"/>
      <c r="V966" s="607"/>
      <c r="W966" s="607"/>
      <c r="X966" s="607"/>
      <c r="Y966" s="607"/>
      <c r="Z966" s="607"/>
      <c r="AA966" s="607"/>
      <c r="AB966" s="607"/>
      <c r="AC966" s="607"/>
      <c r="AD966" s="607"/>
    </row>
    <row r="967">
      <c r="A967" s="607"/>
      <c r="B967" s="607"/>
      <c r="C967" s="607"/>
      <c r="D967" s="607"/>
      <c r="E967" s="607"/>
      <c r="F967" s="607"/>
      <c r="G967" s="607"/>
      <c r="H967" s="607"/>
      <c r="I967" s="607"/>
      <c r="J967" s="607"/>
      <c r="K967" s="607"/>
      <c r="L967" s="607"/>
      <c r="M967" s="607"/>
      <c r="N967" s="607"/>
      <c r="O967" s="607"/>
      <c r="P967" s="607"/>
      <c r="Q967" s="607"/>
      <c r="R967" s="607"/>
      <c r="S967" s="607"/>
      <c r="T967" s="607"/>
      <c r="U967" s="607"/>
      <c r="V967" s="607"/>
      <c r="W967" s="607"/>
      <c r="X967" s="607"/>
      <c r="Y967" s="607"/>
      <c r="Z967" s="607"/>
      <c r="AA967" s="607"/>
      <c r="AB967" s="607"/>
      <c r="AC967" s="607"/>
      <c r="AD967" s="607"/>
    </row>
    <row r="968">
      <c r="A968" s="607"/>
      <c r="B968" s="607"/>
      <c r="C968" s="607"/>
      <c r="D968" s="607"/>
      <c r="E968" s="607"/>
      <c r="F968" s="607"/>
      <c r="G968" s="607"/>
      <c r="H968" s="607"/>
      <c r="I968" s="607"/>
      <c r="J968" s="607"/>
      <c r="K968" s="607"/>
      <c r="L968" s="607"/>
      <c r="M968" s="607"/>
      <c r="N968" s="607"/>
      <c r="O968" s="607"/>
      <c r="P968" s="607"/>
      <c r="Q968" s="607"/>
      <c r="R968" s="607"/>
      <c r="S968" s="607"/>
      <c r="T968" s="607"/>
      <c r="U968" s="607"/>
      <c r="V968" s="607"/>
      <c r="W968" s="607"/>
      <c r="X968" s="607"/>
      <c r="Y968" s="607"/>
      <c r="Z968" s="607"/>
      <c r="AA968" s="607"/>
      <c r="AB968" s="607"/>
      <c r="AC968" s="607"/>
      <c r="AD968" s="607"/>
    </row>
    <row r="969">
      <c r="A969" s="607"/>
      <c r="B969" s="607"/>
      <c r="C969" s="607"/>
      <c r="D969" s="607"/>
      <c r="E969" s="607"/>
      <c r="F969" s="607"/>
      <c r="G969" s="607"/>
      <c r="H969" s="607"/>
      <c r="I969" s="607"/>
      <c r="J969" s="607"/>
      <c r="K969" s="607"/>
      <c r="L969" s="607"/>
      <c r="M969" s="607"/>
      <c r="N969" s="607"/>
      <c r="O969" s="607"/>
      <c r="P969" s="607"/>
      <c r="Q969" s="607"/>
      <c r="R969" s="607"/>
      <c r="S969" s="607"/>
      <c r="T969" s="607"/>
      <c r="U969" s="607"/>
      <c r="V969" s="607"/>
      <c r="W969" s="607"/>
      <c r="X969" s="607"/>
      <c r="Y969" s="607"/>
      <c r="Z969" s="607"/>
      <c r="AA969" s="607"/>
      <c r="AB969" s="607"/>
      <c r="AC969" s="607"/>
      <c r="AD969" s="607"/>
    </row>
    <row r="970">
      <c r="A970" s="607"/>
      <c r="B970" s="607"/>
      <c r="C970" s="607"/>
      <c r="D970" s="607"/>
      <c r="E970" s="607"/>
      <c r="F970" s="607"/>
      <c r="G970" s="607"/>
      <c r="H970" s="607"/>
      <c r="I970" s="607"/>
      <c r="J970" s="607"/>
      <c r="K970" s="607"/>
      <c r="L970" s="607"/>
      <c r="M970" s="607"/>
      <c r="N970" s="607"/>
      <c r="O970" s="607"/>
      <c r="P970" s="607"/>
      <c r="Q970" s="607"/>
      <c r="R970" s="607"/>
      <c r="S970" s="607"/>
      <c r="T970" s="607"/>
      <c r="U970" s="607"/>
      <c r="V970" s="607"/>
      <c r="W970" s="607"/>
      <c r="X970" s="607"/>
      <c r="Y970" s="607"/>
      <c r="Z970" s="607"/>
      <c r="AA970" s="607"/>
      <c r="AB970" s="607"/>
      <c r="AC970" s="607"/>
      <c r="AD970" s="607"/>
    </row>
    <row r="971">
      <c r="A971" s="607"/>
      <c r="B971" s="607"/>
      <c r="C971" s="607"/>
      <c r="D971" s="607"/>
      <c r="E971" s="607"/>
      <c r="F971" s="607"/>
      <c r="G971" s="607"/>
      <c r="H971" s="607"/>
      <c r="I971" s="607"/>
      <c r="J971" s="607"/>
      <c r="K971" s="607"/>
      <c r="L971" s="607"/>
      <c r="M971" s="607"/>
      <c r="N971" s="607"/>
      <c r="O971" s="607"/>
      <c r="P971" s="607"/>
      <c r="Q971" s="607"/>
      <c r="R971" s="607"/>
      <c r="S971" s="607"/>
      <c r="T971" s="607"/>
      <c r="U971" s="607"/>
      <c r="V971" s="607"/>
      <c r="W971" s="607"/>
      <c r="X971" s="607"/>
      <c r="Y971" s="607"/>
      <c r="Z971" s="607"/>
      <c r="AA971" s="607"/>
      <c r="AB971" s="607"/>
      <c r="AC971" s="607"/>
      <c r="AD971" s="607"/>
    </row>
    <row r="972">
      <c r="A972" s="607"/>
      <c r="B972" s="607"/>
      <c r="C972" s="607"/>
      <c r="D972" s="607"/>
      <c r="E972" s="607"/>
      <c r="F972" s="607"/>
      <c r="G972" s="607"/>
      <c r="H972" s="607"/>
      <c r="I972" s="607"/>
      <c r="J972" s="607"/>
      <c r="K972" s="607"/>
      <c r="L972" s="607"/>
      <c r="M972" s="607"/>
      <c r="N972" s="607"/>
      <c r="O972" s="607"/>
      <c r="P972" s="607"/>
      <c r="Q972" s="607"/>
      <c r="R972" s="607"/>
      <c r="S972" s="607"/>
      <c r="T972" s="607"/>
      <c r="U972" s="607"/>
      <c r="V972" s="607"/>
      <c r="W972" s="607"/>
      <c r="X972" s="607"/>
      <c r="Y972" s="607"/>
      <c r="Z972" s="607"/>
      <c r="AA972" s="607"/>
      <c r="AB972" s="607"/>
      <c r="AC972" s="607"/>
      <c r="AD972" s="607"/>
    </row>
    <row r="973">
      <c r="A973" s="607"/>
      <c r="B973" s="607"/>
      <c r="C973" s="607"/>
      <c r="D973" s="607"/>
      <c r="E973" s="607"/>
      <c r="F973" s="607"/>
      <c r="G973" s="607"/>
      <c r="H973" s="607"/>
      <c r="I973" s="607"/>
      <c r="J973" s="607"/>
      <c r="K973" s="607"/>
      <c r="L973" s="607"/>
      <c r="M973" s="607"/>
      <c r="N973" s="607"/>
      <c r="O973" s="607"/>
      <c r="P973" s="607"/>
      <c r="Q973" s="607"/>
      <c r="R973" s="607"/>
      <c r="S973" s="607"/>
      <c r="T973" s="607"/>
      <c r="U973" s="607"/>
      <c r="V973" s="607"/>
      <c r="W973" s="607"/>
      <c r="X973" s="607"/>
      <c r="Y973" s="607"/>
      <c r="Z973" s="607"/>
      <c r="AA973" s="607"/>
      <c r="AB973" s="607"/>
      <c r="AC973" s="607"/>
      <c r="AD973" s="607"/>
    </row>
    <row r="974">
      <c r="A974" s="607"/>
      <c r="B974" s="607"/>
      <c r="C974" s="607"/>
      <c r="D974" s="607"/>
      <c r="E974" s="607"/>
      <c r="F974" s="607"/>
      <c r="G974" s="607"/>
      <c r="H974" s="607"/>
      <c r="I974" s="607"/>
      <c r="J974" s="607"/>
      <c r="K974" s="607"/>
      <c r="L974" s="607"/>
      <c r="M974" s="607"/>
      <c r="N974" s="607"/>
      <c r="O974" s="607"/>
      <c r="P974" s="607"/>
      <c r="Q974" s="607"/>
      <c r="R974" s="607"/>
      <c r="S974" s="607"/>
      <c r="T974" s="607"/>
      <c r="U974" s="607"/>
      <c r="V974" s="607"/>
      <c r="W974" s="607"/>
      <c r="X974" s="607"/>
      <c r="Y974" s="607"/>
      <c r="Z974" s="607"/>
      <c r="AA974" s="607"/>
      <c r="AB974" s="607"/>
      <c r="AC974" s="607"/>
      <c r="AD974" s="607"/>
    </row>
    <row r="975">
      <c r="A975" s="607"/>
      <c r="B975" s="607"/>
      <c r="C975" s="607"/>
      <c r="D975" s="607"/>
      <c r="E975" s="607"/>
      <c r="F975" s="607"/>
      <c r="G975" s="607"/>
      <c r="H975" s="607"/>
      <c r="I975" s="607"/>
      <c r="J975" s="607"/>
      <c r="K975" s="607"/>
      <c r="L975" s="607"/>
      <c r="M975" s="607"/>
      <c r="N975" s="607"/>
      <c r="O975" s="607"/>
      <c r="P975" s="607"/>
      <c r="Q975" s="607"/>
      <c r="R975" s="607"/>
      <c r="S975" s="607"/>
      <c r="T975" s="607"/>
      <c r="U975" s="607"/>
      <c r="V975" s="607"/>
      <c r="W975" s="607"/>
      <c r="X975" s="607"/>
      <c r="Y975" s="607"/>
      <c r="Z975" s="607"/>
      <c r="AA975" s="607"/>
      <c r="AB975" s="607"/>
      <c r="AC975" s="607"/>
      <c r="AD975" s="607"/>
    </row>
    <row r="976">
      <c r="A976" s="607"/>
      <c r="B976" s="607"/>
      <c r="C976" s="607"/>
      <c r="D976" s="607"/>
      <c r="E976" s="607"/>
      <c r="F976" s="607"/>
      <c r="G976" s="607"/>
      <c r="H976" s="607"/>
      <c r="I976" s="607"/>
      <c r="J976" s="607"/>
      <c r="K976" s="607"/>
      <c r="L976" s="607"/>
      <c r="M976" s="607"/>
      <c r="N976" s="607"/>
      <c r="O976" s="607"/>
      <c r="P976" s="607"/>
      <c r="Q976" s="607"/>
      <c r="R976" s="607"/>
      <c r="S976" s="607"/>
      <c r="T976" s="607"/>
      <c r="U976" s="607"/>
      <c r="V976" s="607"/>
      <c r="W976" s="607"/>
      <c r="X976" s="607"/>
      <c r="Y976" s="607"/>
      <c r="Z976" s="607"/>
      <c r="AA976" s="607"/>
      <c r="AB976" s="607"/>
      <c r="AC976" s="607"/>
      <c r="AD976" s="607"/>
    </row>
    <row r="977">
      <c r="A977" s="607"/>
      <c r="B977" s="607"/>
      <c r="C977" s="607"/>
      <c r="D977" s="607"/>
      <c r="E977" s="607"/>
      <c r="F977" s="607"/>
      <c r="G977" s="607"/>
      <c r="H977" s="607"/>
      <c r="I977" s="607"/>
      <c r="J977" s="607"/>
      <c r="K977" s="607"/>
      <c r="L977" s="607"/>
      <c r="M977" s="607"/>
      <c r="N977" s="607"/>
      <c r="O977" s="607"/>
      <c r="P977" s="607"/>
      <c r="Q977" s="607"/>
      <c r="R977" s="607"/>
      <c r="S977" s="607"/>
      <c r="T977" s="607"/>
      <c r="U977" s="607"/>
      <c r="V977" s="607"/>
      <c r="W977" s="607"/>
      <c r="X977" s="607"/>
      <c r="Y977" s="607"/>
      <c r="Z977" s="607"/>
      <c r="AA977" s="607"/>
      <c r="AB977" s="607"/>
      <c r="AC977" s="607"/>
      <c r="AD977" s="607"/>
    </row>
    <row r="978">
      <c r="A978" s="607"/>
      <c r="B978" s="607"/>
      <c r="C978" s="607"/>
      <c r="D978" s="607"/>
      <c r="E978" s="607"/>
      <c r="F978" s="607"/>
      <c r="G978" s="607"/>
      <c r="H978" s="607"/>
      <c r="I978" s="607"/>
      <c r="J978" s="607"/>
      <c r="K978" s="607"/>
      <c r="L978" s="607"/>
      <c r="M978" s="607"/>
      <c r="N978" s="607"/>
      <c r="O978" s="607"/>
      <c r="P978" s="607"/>
      <c r="Q978" s="607"/>
      <c r="R978" s="607"/>
      <c r="S978" s="607"/>
      <c r="T978" s="607"/>
      <c r="U978" s="607"/>
      <c r="V978" s="607"/>
      <c r="W978" s="607"/>
      <c r="X978" s="607"/>
      <c r="Y978" s="607"/>
      <c r="Z978" s="607"/>
      <c r="AA978" s="607"/>
      <c r="AB978" s="607"/>
      <c r="AC978" s="607"/>
      <c r="AD978" s="607"/>
    </row>
    <row r="979">
      <c r="A979" s="607"/>
      <c r="B979" s="607"/>
      <c r="C979" s="607"/>
      <c r="D979" s="607"/>
      <c r="E979" s="607"/>
      <c r="F979" s="607"/>
      <c r="G979" s="607"/>
      <c r="H979" s="607"/>
      <c r="I979" s="607"/>
      <c r="J979" s="607"/>
      <c r="K979" s="607"/>
      <c r="L979" s="607"/>
      <c r="M979" s="607"/>
      <c r="N979" s="607"/>
      <c r="O979" s="607"/>
      <c r="P979" s="607"/>
      <c r="Q979" s="607"/>
      <c r="R979" s="607"/>
      <c r="S979" s="607"/>
      <c r="T979" s="607"/>
      <c r="U979" s="607"/>
      <c r="V979" s="607"/>
      <c r="W979" s="607"/>
      <c r="X979" s="607"/>
      <c r="Y979" s="607"/>
      <c r="Z979" s="607"/>
      <c r="AA979" s="607"/>
      <c r="AB979" s="607"/>
      <c r="AC979" s="607"/>
      <c r="AD979" s="607"/>
    </row>
    <row r="980">
      <c r="A980" s="607"/>
      <c r="B980" s="607"/>
      <c r="C980" s="607"/>
      <c r="D980" s="607"/>
      <c r="E980" s="607"/>
      <c r="F980" s="607"/>
      <c r="G980" s="607"/>
      <c r="H980" s="607"/>
      <c r="I980" s="607"/>
      <c r="J980" s="607"/>
      <c r="K980" s="607"/>
      <c r="L980" s="607"/>
      <c r="M980" s="607"/>
      <c r="N980" s="607"/>
      <c r="O980" s="607"/>
      <c r="P980" s="607"/>
      <c r="Q980" s="607"/>
      <c r="R980" s="607"/>
      <c r="S980" s="607"/>
      <c r="T980" s="607"/>
      <c r="U980" s="607"/>
      <c r="V980" s="607"/>
      <c r="W980" s="607"/>
      <c r="X980" s="607"/>
      <c r="Y980" s="607"/>
      <c r="Z980" s="607"/>
      <c r="AA980" s="607"/>
      <c r="AB980" s="607"/>
      <c r="AC980" s="607"/>
      <c r="AD980" s="607"/>
    </row>
    <row r="981">
      <c r="A981" s="607"/>
      <c r="B981" s="607"/>
      <c r="C981" s="607"/>
      <c r="D981" s="607"/>
      <c r="E981" s="607"/>
      <c r="F981" s="607"/>
      <c r="G981" s="607"/>
      <c r="H981" s="607"/>
      <c r="I981" s="607"/>
      <c r="J981" s="607"/>
      <c r="K981" s="607"/>
      <c r="L981" s="607"/>
      <c r="M981" s="607"/>
      <c r="N981" s="607"/>
      <c r="O981" s="607"/>
      <c r="P981" s="607"/>
      <c r="Q981" s="607"/>
      <c r="R981" s="607"/>
      <c r="S981" s="607"/>
      <c r="T981" s="607"/>
      <c r="U981" s="607"/>
      <c r="V981" s="607"/>
      <c r="W981" s="607"/>
      <c r="X981" s="607"/>
      <c r="Y981" s="607"/>
      <c r="Z981" s="607"/>
      <c r="AA981" s="607"/>
      <c r="AB981" s="607"/>
      <c r="AC981" s="607"/>
      <c r="AD981" s="607"/>
    </row>
    <row r="982">
      <c r="A982" s="607"/>
      <c r="B982" s="607"/>
      <c r="C982" s="607"/>
      <c r="D982" s="607"/>
      <c r="E982" s="607"/>
      <c r="F982" s="607"/>
      <c r="G982" s="607"/>
      <c r="H982" s="607"/>
      <c r="I982" s="607"/>
      <c r="J982" s="607"/>
      <c r="K982" s="607"/>
      <c r="L982" s="607"/>
      <c r="M982" s="607"/>
      <c r="N982" s="607"/>
      <c r="O982" s="607"/>
      <c r="P982" s="607"/>
      <c r="Q982" s="607"/>
      <c r="R982" s="607"/>
      <c r="S982" s="607"/>
      <c r="T982" s="607"/>
      <c r="U982" s="607"/>
      <c r="V982" s="607"/>
      <c r="W982" s="607"/>
      <c r="X982" s="607"/>
      <c r="Y982" s="607"/>
      <c r="Z982" s="607"/>
      <c r="AA982" s="607"/>
      <c r="AB982" s="607"/>
      <c r="AC982" s="607"/>
      <c r="AD982" s="607"/>
    </row>
    <row r="983">
      <c r="A983" s="607"/>
      <c r="B983" s="607"/>
      <c r="C983" s="607"/>
      <c r="D983" s="607"/>
      <c r="E983" s="607"/>
      <c r="F983" s="607"/>
      <c r="G983" s="607"/>
      <c r="H983" s="607"/>
      <c r="I983" s="607"/>
      <c r="J983" s="607"/>
      <c r="K983" s="607"/>
      <c r="L983" s="607"/>
      <c r="M983" s="607"/>
      <c r="N983" s="607"/>
      <c r="O983" s="607"/>
      <c r="P983" s="607"/>
      <c r="Q983" s="607"/>
      <c r="R983" s="607"/>
      <c r="S983" s="607"/>
      <c r="T983" s="607"/>
      <c r="U983" s="607"/>
      <c r="V983" s="607"/>
      <c r="W983" s="607"/>
      <c r="X983" s="607"/>
      <c r="Y983" s="607"/>
      <c r="Z983" s="607"/>
      <c r="AA983" s="607"/>
      <c r="AB983" s="607"/>
      <c r="AC983" s="607"/>
      <c r="AD983" s="607"/>
    </row>
    <row r="984">
      <c r="A984" s="607"/>
      <c r="B984" s="607"/>
      <c r="C984" s="607"/>
      <c r="D984" s="607"/>
      <c r="E984" s="607"/>
      <c r="F984" s="607"/>
      <c r="G984" s="607"/>
      <c r="H984" s="607"/>
      <c r="I984" s="607"/>
      <c r="J984" s="607"/>
      <c r="K984" s="607"/>
      <c r="L984" s="607"/>
      <c r="M984" s="607"/>
      <c r="N984" s="607"/>
      <c r="O984" s="607"/>
      <c r="P984" s="607"/>
      <c r="Q984" s="607"/>
      <c r="R984" s="607"/>
      <c r="S984" s="607"/>
      <c r="T984" s="607"/>
      <c r="U984" s="607"/>
      <c r="V984" s="607"/>
      <c r="W984" s="607"/>
      <c r="X984" s="607"/>
      <c r="Y984" s="607"/>
      <c r="Z984" s="607"/>
      <c r="AA984" s="607"/>
      <c r="AB984" s="607"/>
      <c r="AC984" s="607"/>
      <c r="AD984" s="607"/>
    </row>
    <row r="985">
      <c r="A985" s="607"/>
      <c r="B985" s="607"/>
      <c r="C985" s="607"/>
      <c r="D985" s="607"/>
      <c r="E985" s="607"/>
      <c r="F985" s="607"/>
      <c r="G985" s="607"/>
      <c r="H985" s="607"/>
      <c r="I985" s="607"/>
      <c r="J985" s="607"/>
      <c r="K985" s="607"/>
      <c r="L985" s="607"/>
      <c r="M985" s="607"/>
      <c r="N985" s="607"/>
      <c r="O985" s="607"/>
      <c r="P985" s="607"/>
      <c r="Q985" s="607"/>
      <c r="R985" s="607"/>
      <c r="S985" s="607"/>
      <c r="T985" s="607"/>
      <c r="U985" s="607"/>
      <c r="V985" s="607"/>
      <c r="W985" s="607"/>
      <c r="X985" s="607"/>
      <c r="Y985" s="607"/>
      <c r="Z985" s="607"/>
      <c r="AA985" s="607"/>
      <c r="AB985" s="607"/>
      <c r="AC985" s="607"/>
      <c r="AD985" s="607"/>
    </row>
    <row r="986">
      <c r="A986" s="607"/>
      <c r="B986" s="607"/>
      <c r="C986" s="607"/>
      <c r="D986" s="607"/>
      <c r="E986" s="607"/>
      <c r="F986" s="607"/>
      <c r="G986" s="607"/>
      <c r="H986" s="607"/>
      <c r="I986" s="607"/>
      <c r="J986" s="607"/>
      <c r="K986" s="607"/>
      <c r="L986" s="607"/>
      <c r="M986" s="607"/>
      <c r="N986" s="607"/>
      <c r="O986" s="607"/>
      <c r="P986" s="607"/>
      <c r="Q986" s="607"/>
      <c r="R986" s="607"/>
      <c r="S986" s="607"/>
      <c r="T986" s="607"/>
      <c r="U986" s="607"/>
      <c r="V986" s="607"/>
      <c r="W986" s="607"/>
      <c r="X986" s="607"/>
      <c r="Y986" s="607"/>
      <c r="Z986" s="607"/>
      <c r="AA986" s="607"/>
      <c r="AB986" s="607"/>
      <c r="AC986" s="607"/>
      <c r="AD986" s="607"/>
    </row>
    <row r="987">
      <c r="A987" s="607"/>
      <c r="B987" s="607"/>
      <c r="C987" s="607"/>
      <c r="D987" s="607"/>
      <c r="E987" s="607"/>
      <c r="F987" s="607"/>
      <c r="G987" s="607"/>
      <c r="H987" s="607"/>
      <c r="I987" s="607"/>
      <c r="J987" s="607"/>
      <c r="K987" s="607"/>
      <c r="L987" s="607"/>
      <c r="M987" s="607"/>
      <c r="N987" s="607"/>
      <c r="O987" s="607"/>
      <c r="P987" s="607"/>
      <c r="Q987" s="607"/>
      <c r="R987" s="607"/>
      <c r="S987" s="607"/>
      <c r="T987" s="607"/>
      <c r="U987" s="607"/>
      <c r="V987" s="607"/>
      <c r="W987" s="607"/>
      <c r="X987" s="607"/>
      <c r="Y987" s="607"/>
      <c r="Z987" s="607"/>
      <c r="AA987" s="607"/>
      <c r="AB987" s="607"/>
      <c r="AC987" s="607"/>
      <c r="AD987" s="607"/>
    </row>
    <row r="988">
      <c r="A988" s="607"/>
      <c r="B988" s="607"/>
      <c r="C988" s="607"/>
      <c r="D988" s="607"/>
      <c r="E988" s="607"/>
      <c r="F988" s="607"/>
      <c r="G988" s="607"/>
      <c r="H988" s="607"/>
      <c r="I988" s="607"/>
      <c r="J988" s="607"/>
      <c r="K988" s="607"/>
      <c r="L988" s="607"/>
      <c r="M988" s="607"/>
      <c r="N988" s="607"/>
      <c r="O988" s="607"/>
      <c r="P988" s="607"/>
      <c r="Q988" s="607"/>
      <c r="R988" s="607"/>
      <c r="S988" s="607"/>
      <c r="T988" s="607"/>
      <c r="U988" s="607"/>
      <c r="V988" s="607"/>
      <c r="W988" s="607"/>
      <c r="X988" s="607"/>
      <c r="Y988" s="607"/>
      <c r="Z988" s="607"/>
      <c r="AA988" s="607"/>
      <c r="AB988" s="607"/>
      <c r="AC988" s="607"/>
      <c r="AD988" s="607"/>
    </row>
    <row r="989">
      <c r="A989" s="607"/>
      <c r="B989" s="607"/>
      <c r="C989" s="607"/>
      <c r="D989" s="607"/>
      <c r="E989" s="607"/>
      <c r="F989" s="607"/>
      <c r="G989" s="607"/>
      <c r="H989" s="607"/>
      <c r="I989" s="607"/>
      <c r="J989" s="607"/>
      <c r="K989" s="607"/>
      <c r="L989" s="607"/>
      <c r="M989" s="607"/>
      <c r="N989" s="607"/>
      <c r="O989" s="607"/>
      <c r="P989" s="607"/>
      <c r="Q989" s="607"/>
      <c r="R989" s="607"/>
      <c r="S989" s="607"/>
      <c r="T989" s="607"/>
      <c r="U989" s="607"/>
      <c r="V989" s="607"/>
      <c r="W989" s="607"/>
      <c r="X989" s="607"/>
      <c r="Y989" s="607"/>
      <c r="Z989" s="607"/>
      <c r="AA989" s="607"/>
      <c r="AB989" s="607"/>
      <c r="AC989" s="607"/>
      <c r="AD989" s="607"/>
    </row>
    <row r="990">
      <c r="A990" s="607"/>
      <c r="B990" s="607"/>
      <c r="C990" s="607"/>
      <c r="D990" s="607"/>
      <c r="E990" s="607"/>
      <c r="F990" s="607"/>
      <c r="G990" s="607"/>
      <c r="H990" s="607"/>
      <c r="I990" s="607"/>
      <c r="J990" s="607"/>
      <c r="K990" s="607"/>
      <c r="L990" s="607"/>
      <c r="M990" s="607"/>
      <c r="N990" s="607"/>
      <c r="O990" s="607"/>
      <c r="P990" s="607"/>
      <c r="Q990" s="607"/>
      <c r="R990" s="607"/>
      <c r="S990" s="607"/>
      <c r="T990" s="607"/>
      <c r="U990" s="607"/>
      <c r="V990" s="607"/>
      <c r="W990" s="607"/>
      <c r="X990" s="607"/>
      <c r="Y990" s="607"/>
      <c r="Z990" s="607"/>
      <c r="AA990" s="607"/>
      <c r="AB990" s="607"/>
      <c r="AC990" s="607"/>
      <c r="AD990" s="607"/>
    </row>
    <row r="991">
      <c r="A991" s="607"/>
      <c r="B991" s="607"/>
      <c r="C991" s="607"/>
      <c r="D991" s="607"/>
      <c r="E991" s="607"/>
      <c r="F991" s="607"/>
      <c r="G991" s="607"/>
      <c r="H991" s="607"/>
      <c r="I991" s="607"/>
      <c r="J991" s="607"/>
      <c r="K991" s="607"/>
      <c r="L991" s="607"/>
      <c r="M991" s="607"/>
      <c r="N991" s="607"/>
      <c r="O991" s="607"/>
      <c r="P991" s="607"/>
      <c r="Q991" s="607"/>
      <c r="R991" s="607"/>
      <c r="S991" s="607"/>
      <c r="T991" s="607"/>
      <c r="U991" s="607"/>
      <c r="V991" s="607"/>
      <c r="W991" s="607"/>
      <c r="X991" s="607"/>
      <c r="Y991" s="607"/>
      <c r="Z991" s="607"/>
      <c r="AA991" s="607"/>
      <c r="AB991" s="607"/>
      <c r="AC991" s="607"/>
      <c r="AD991" s="607"/>
    </row>
    <row r="992">
      <c r="A992" s="607"/>
      <c r="B992" s="607"/>
      <c r="C992" s="607"/>
      <c r="D992" s="607"/>
      <c r="E992" s="607"/>
      <c r="F992" s="607"/>
      <c r="G992" s="607"/>
      <c r="H992" s="607"/>
      <c r="I992" s="607"/>
      <c r="J992" s="607"/>
      <c r="K992" s="607"/>
      <c r="L992" s="607"/>
      <c r="M992" s="607"/>
      <c r="N992" s="607"/>
      <c r="O992" s="607"/>
      <c r="P992" s="607"/>
      <c r="Q992" s="607"/>
      <c r="R992" s="607"/>
      <c r="S992" s="607"/>
      <c r="T992" s="607"/>
      <c r="U992" s="607"/>
      <c r="V992" s="607"/>
      <c r="W992" s="607"/>
      <c r="X992" s="607"/>
      <c r="Y992" s="607"/>
      <c r="Z992" s="607"/>
      <c r="AA992" s="607"/>
      <c r="AB992" s="607"/>
      <c r="AC992" s="607"/>
      <c r="AD992" s="607"/>
    </row>
    <row r="993">
      <c r="A993" s="607"/>
      <c r="B993" s="607"/>
      <c r="C993" s="607"/>
      <c r="D993" s="607"/>
      <c r="E993" s="607"/>
      <c r="F993" s="607"/>
      <c r="G993" s="607"/>
      <c r="H993" s="607"/>
      <c r="I993" s="607"/>
      <c r="J993" s="607"/>
      <c r="K993" s="607"/>
      <c r="L993" s="607"/>
      <c r="M993" s="607"/>
      <c r="N993" s="607"/>
      <c r="O993" s="607"/>
      <c r="P993" s="607"/>
      <c r="Q993" s="607"/>
      <c r="R993" s="607"/>
      <c r="S993" s="607"/>
      <c r="T993" s="607"/>
      <c r="U993" s="607"/>
      <c r="V993" s="607"/>
      <c r="W993" s="607"/>
      <c r="X993" s="607"/>
      <c r="Y993" s="607"/>
      <c r="Z993" s="607"/>
      <c r="AA993" s="607"/>
      <c r="AB993" s="607"/>
      <c r="AC993" s="607"/>
      <c r="AD993" s="607"/>
    </row>
    <row r="994">
      <c r="A994" s="607"/>
      <c r="B994" s="607"/>
      <c r="C994" s="607"/>
      <c r="D994" s="607"/>
      <c r="E994" s="607"/>
      <c r="F994" s="607"/>
      <c r="G994" s="607"/>
      <c r="H994" s="607"/>
      <c r="I994" s="607"/>
      <c r="J994" s="607"/>
      <c r="K994" s="607"/>
      <c r="L994" s="607"/>
      <c r="M994" s="607"/>
      <c r="N994" s="607"/>
      <c r="O994" s="607"/>
      <c r="P994" s="607"/>
      <c r="Q994" s="607"/>
      <c r="R994" s="607"/>
      <c r="S994" s="607"/>
      <c r="T994" s="607"/>
      <c r="U994" s="607"/>
      <c r="V994" s="607"/>
      <c r="W994" s="607"/>
      <c r="X994" s="607"/>
      <c r="Y994" s="607"/>
      <c r="Z994" s="607"/>
      <c r="AA994" s="607"/>
      <c r="AB994" s="607"/>
      <c r="AC994" s="607"/>
      <c r="AD994" s="607"/>
    </row>
    <row r="995">
      <c r="A995" s="607"/>
      <c r="B995" s="607"/>
      <c r="C995" s="607"/>
      <c r="D995" s="607"/>
      <c r="E995" s="607"/>
      <c r="F995" s="607"/>
      <c r="G995" s="607"/>
      <c r="H995" s="607"/>
      <c r="I995" s="607"/>
      <c r="J995" s="607"/>
      <c r="K995" s="607"/>
      <c r="L995" s="607"/>
      <c r="M995" s="607"/>
      <c r="N995" s="607"/>
      <c r="O995" s="607"/>
      <c r="P995" s="607"/>
      <c r="Q995" s="607"/>
      <c r="R995" s="607"/>
      <c r="S995" s="607"/>
      <c r="T995" s="607"/>
      <c r="U995" s="607"/>
      <c r="V995" s="607"/>
      <c r="W995" s="607"/>
      <c r="X995" s="607"/>
      <c r="Y995" s="607"/>
      <c r="Z995" s="607"/>
      <c r="AA995" s="607"/>
      <c r="AB995" s="607"/>
      <c r="AC995" s="607"/>
      <c r="AD995" s="607"/>
    </row>
    <row r="996">
      <c r="A996" s="607"/>
      <c r="B996" s="607"/>
      <c r="C996" s="607"/>
      <c r="D996" s="607"/>
      <c r="E996" s="607"/>
      <c r="F996" s="607"/>
      <c r="G996" s="607"/>
      <c r="H996" s="607"/>
      <c r="I996" s="607"/>
      <c r="J996" s="607"/>
      <c r="K996" s="607"/>
      <c r="L996" s="607"/>
      <c r="M996" s="607"/>
      <c r="N996" s="607"/>
      <c r="O996" s="607"/>
      <c r="P996" s="607"/>
      <c r="Q996" s="607"/>
      <c r="R996" s="607"/>
      <c r="S996" s="607"/>
      <c r="T996" s="607"/>
      <c r="U996" s="607"/>
      <c r="V996" s="607"/>
      <c r="W996" s="607"/>
      <c r="X996" s="607"/>
      <c r="Y996" s="607"/>
      <c r="Z996" s="607"/>
      <c r="AA996" s="607"/>
      <c r="AB996" s="607"/>
      <c r="AC996" s="607"/>
      <c r="AD996" s="607"/>
    </row>
    <row r="997">
      <c r="A997" s="607"/>
      <c r="B997" s="607"/>
      <c r="C997" s="607"/>
      <c r="D997" s="607"/>
      <c r="E997" s="607"/>
      <c r="F997" s="607"/>
      <c r="G997" s="607"/>
      <c r="H997" s="607"/>
      <c r="I997" s="607"/>
      <c r="J997" s="607"/>
      <c r="K997" s="607"/>
      <c r="L997" s="607"/>
      <c r="M997" s="607"/>
      <c r="N997" s="607"/>
      <c r="O997" s="607"/>
      <c r="P997" s="607"/>
      <c r="Q997" s="607"/>
      <c r="R997" s="607"/>
      <c r="S997" s="607"/>
      <c r="T997" s="607"/>
      <c r="U997" s="607"/>
      <c r="V997" s="607"/>
      <c r="W997" s="607"/>
      <c r="X997" s="607"/>
      <c r="Y997" s="607"/>
      <c r="Z997" s="607"/>
      <c r="AA997" s="607"/>
      <c r="AB997" s="607"/>
      <c r="AC997" s="607"/>
      <c r="AD997" s="607"/>
    </row>
    <row r="998">
      <c r="A998" s="607"/>
      <c r="B998" s="607"/>
      <c r="C998" s="607"/>
      <c r="D998" s="607"/>
      <c r="E998" s="607"/>
      <c r="F998" s="607"/>
      <c r="G998" s="607"/>
      <c r="H998" s="607"/>
      <c r="I998" s="607"/>
      <c r="J998" s="607"/>
      <c r="K998" s="607"/>
      <c r="L998" s="607"/>
      <c r="M998" s="607"/>
      <c r="N998" s="607"/>
      <c r="O998" s="607"/>
      <c r="P998" s="607"/>
      <c r="Q998" s="607"/>
      <c r="R998" s="607"/>
      <c r="S998" s="607"/>
      <c r="T998" s="607"/>
      <c r="U998" s="607"/>
      <c r="V998" s="607"/>
      <c r="W998" s="607"/>
      <c r="X998" s="607"/>
      <c r="Y998" s="607"/>
      <c r="Z998" s="607"/>
      <c r="AA998" s="607"/>
      <c r="AB998" s="607"/>
      <c r="AC998" s="607"/>
      <c r="AD998" s="607"/>
    </row>
    <row r="999">
      <c r="A999" s="607"/>
      <c r="B999" s="607"/>
      <c r="C999" s="607"/>
      <c r="D999" s="607"/>
      <c r="E999" s="607"/>
      <c r="F999" s="607"/>
      <c r="G999" s="607"/>
      <c r="H999" s="607"/>
      <c r="I999" s="607"/>
      <c r="J999" s="607"/>
      <c r="K999" s="607"/>
      <c r="L999" s="607"/>
      <c r="M999" s="607"/>
      <c r="N999" s="607"/>
      <c r="O999" s="607"/>
      <c r="P999" s="607"/>
      <c r="Q999" s="607"/>
      <c r="R999" s="607"/>
      <c r="S999" s="607"/>
      <c r="T999" s="607"/>
      <c r="U999" s="607"/>
      <c r="V999" s="607"/>
      <c r="W999" s="607"/>
      <c r="X999" s="607"/>
      <c r="Y999" s="607"/>
      <c r="Z999" s="607"/>
      <c r="AA999" s="607"/>
      <c r="AB999" s="607"/>
      <c r="AC999" s="607"/>
      <c r="AD999" s="607"/>
    </row>
    <row r="1000">
      <c r="A1000" s="607"/>
      <c r="B1000" s="607"/>
      <c r="C1000" s="607"/>
      <c r="D1000" s="607"/>
      <c r="E1000" s="607"/>
      <c r="F1000" s="607"/>
      <c r="G1000" s="607"/>
      <c r="H1000" s="607"/>
      <c r="I1000" s="607"/>
      <c r="J1000" s="607"/>
      <c r="K1000" s="607"/>
      <c r="L1000" s="607"/>
      <c r="M1000" s="607"/>
      <c r="N1000" s="607"/>
      <c r="O1000" s="607"/>
      <c r="P1000" s="607"/>
      <c r="Q1000" s="607"/>
      <c r="R1000" s="607"/>
      <c r="S1000" s="607"/>
      <c r="T1000" s="607"/>
      <c r="U1000" s="607"/>
      <c r="V1000" s="607"/>
      <c r="W1000" s="607"/>
      <c r="X1000" s="607"/>
      <c r="Y1000" s="607"/>
      <c r="Z1000" s="607"/>
      <c r="AA1000" s="607"/>
      <c r="AB1000" s="607"/>
      <c r="AC1000" s="607"/>
      <c r="AD1000" s="607"/>
    </row>
    <row r="1001">
      <c r="A1001" s="607"/>
      <c r="B1001" s="607"/>
      <c r="C1001" s="607"/>
      <c r="D1001" s="607"/>
      <c r="E1001" s="607"/>
      <c r="F1001" s="607"/>
      <c r="G1001" s="607"/>
      <c r="H1001" s="607"/>
      <c r="I1001" s="607"/>
      <c r="J1001" s="607"/>
      <c r="K1001" s="607"/>
      <c r="L1001" s="607"/>
      <c r="M1001" s="607"/>
      <c r="N1001" s="607"/>
      <c r="O1001" s="607"/>
      <c r="P1001" s="607"/>
      <c r="Q1001" s="607"/>
      <c r="R1001" s="607"/>
      <c r="S1001" s="607"/>
      <c r="T1001" s="607"/>
      <c r="U1001" s="607"/>
      <c r="V1001" s="607"/>
      <c r="W1001" s="607"/>
      <c r="X1001" s="607"/>
      <c r="Y1001" s="607"/>
      <c r="Z1001" s="607"/>
      <c r="AA1001" s="607"/>
      <c r="AB1001" s="607"/>
      <c r="AC1001" s="607"/>
      <c r="AD1001" s="60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0"/>
  <cols>
    <col customWidth="1" min="2" max="2" width="15.38"/>
  </cols>
  <sheetData>
    <row r="1">
      <c r="A1" s="44" t="str">
        <f>'CATALOGO PAGINA'!C1</f>
        <v>SKU</v>
      </c>
      <c r="B1" s="621" t="s">
        <v>7732</v>
      </c>
      <c r="C1" s="622" t="s">
        <v>7733</v>
      </c>
      <c r="D1" s="621" t="s">
        <v>7734</v>
      </c>
      <c r="E1" s="621" t="s">
        <v>7735</v>
      </c>
    </row>
    <row r="2">
      <c r="A2" s="623" t="str">
        <f>'CATALOGO PAGINA'!C2</f>
        <v>FD853</v>
      </c>
      <c r="B2" s="624" t="s">
        <v>7736</v>
      </c>
      <c r="C2" s="625" t="str">
        <f>'CATALOGO PAGINA'!AE2</f>
        <v>6</v>
      </c>
      <c r="D2" s="626">
        <f>'CATALOGO PAGINA'!AF2*0.13+'CATALOGO PAGINA'!AF2</f>
        <v>3.8533</v>
      </c>
      <c r="E2" s="627"/>
    </row>
    <row r="3">
      <c r="A3" s="623" t="str">
        <f>'CATALOGO PAGINA'!C3</f>
        <v>FD1013S</v>
      </c>
      <c r="B3" s="624" t="s">
        <v>7736</v>
      </c>
      <c r="C3" s="625" t="str">
        <f>'CATALOGO PAGINA'!AE3</f>
        <v>12</v>
      </c>
      <c r="D3" s="626">
        <f>'CATALOGO PAGINA'!AF3*0.13+'CATALOGO PAGINA'!AF3</f>
        <v>0.3277</v>
      </c>
      <c r="E3" s="627"/>
    </row>
    <row r="4">
      <c r="A4" s="623" t="str">
        <f>'CATALOGO PAGINA'!C4</f>
        <v>FD1013M</v>
      </c>
      <c r="B4" s="624" t="s">
        <v>7736</v>
      </c>
      <c r="C4" s="625" t="str">
        <f>'CATALOGO PAGINA'!AE4</f>
        <v>12</v>
      </c>
      <c r="D4" s="626">
        <f>'CATALOGO PAGINA'!AF4*0.13+'CATALOGO PAGINA'!AF4</f>
        <v>0.3277</v>
      </c>
      <c r="E4" s="627"/>
    </row>
    <row r="5">
      <c r="A5" s="623" t="str">
        <f>'CATALOGO PAGINA'!C5</f>
        <v>FD1013L</v>
      </c>
      <c r="B5" s="624" t="s">
        <v>7736</v>
      </c>
      <c r="C5" s="625" t="str">
        <f>'CATALOGO PAGINA'!AE5</f>
        <v>12</v>
      </c>
      <c r="D5" s="626">
        <f>'CATALOGO PAGINA'!AF5*0.13+'CATALOGO PAGINA'!AF5</f>
        <v>0.3277</v>
      </c>
      <c r="E5" s="627"/>
    </row>
    <row r="6">
      <c r="A6" s="623" t="str">
        <f>'CATALOGO PAGINA'!C6</f>
        <v>CN91092-A</v>
      </c>
      <c r="B6" s="624" t="s">
        <v>7736</v>
      </c>
      <c r="C6" s="625" t="str">
        <f>'CATALOGO PAGINA'!AE6</f>
        <v>12</v>
      </c>
      <c r="D6" s="626">
        <f>'CATALOGO PAGINA'!AF6*0.13+'CATALOGO PAGINA'!AF6</f>
        <v>1.1187</v>
      </c>
      <c r="E6" s="627"/>
    </row>
    <row r="7">
      <c r="A7" s="623" t="str">
        <f>'CATALOGO PAGINA'!C7</f>
        <v>41661</v>
      </c>
      <c r="B7" s="624" t="s">
        <v>7736</v>
      </c>
      <c r="C7" s="625" t="str">
        <f>'CATALOGO PAGINA'!AE7</f>
        <v>6</v>
      </c>
      <c r="D7" s="626">
        <f>'CATALOGO PAGINA'!AF7*0.13+'CATALOGO PAGINA'!AF7</f>
        <v>2.3165</v>
      </c>
      <c r="E7" s="627"/>
    </row>
    <row r="8">
      <c r="A8" s="623" t="str">
        <f>'CATALOGO PAGINA'!C8</f>
        <v>FD1606</v>
      </c>
      <c r="B8" s="624" t="s">
        <v>7736</v>
      </c>
      <c r="C8" s="625" t="str">
        <f>'CATALOGO PAGINA'!AE8</f>
        <v>12</v>
      </c>
      <c r="D8" s="626">
        <f>'CATALOGO PAGINA'!AF8*0.13+'CATALOGO PAGINA'!AF8</f>
        <v>1.582</v>
      </c>
      <c r="E8" s="627"/>
    </row>
    <row r="9">
      <c r="A9" s="623" t="str">
        <f>'CATALOGO PAGINA'!C9</f>
        <v>801440</v>
      </c>
      <c r="B9" s="624" t="s">
        <v>7736</v>
      </c>
      <c r="C9" s="625" t="str">
        <f>'CATALOGO PAGINA'!AE9</f>
        <v>12</v>
      </c>
      <c r="D9" s="626">
        <f>'CATALOGO PAGINA'!AF9*0.13+'CATALOGO PAGINA'!AF9</f>
        <v>1.1074</v>
      </c>
      <c r="E9" s="627"/>
    </row>
    <row r="10">
      <c r="A10" s="623" t="str">
        <f>'CATALOGO PAGINA'!C10</f>
        <v>8888</v>
      </c>
      <c r="B10" s="624" t="s">
        <v>7736</v>
      </c>
      <c r="C10" s="625" t="str">
        <f>'CATALOGO PAGINA'!AE10</f>
        <v>48</v>
      </c>
      <c r="D10" s="626">
        <f>'CATALOGO PAGINA'!AF10*0.13+'CATALOGO PAGINA'!AF10</f>
        <v>0.4068</v>
      </c>
      <c r="E10" s="627"/>
    </row>
    <row r="11">
      <c r="A11" s="623" t="str">
        <f>'CATALOGO PAGINA'!C11</f>
        <v>6134</v>
      </c>
      <c r="B11" s="624" t="s">
        <v>7736</v>
      </c>
      <c r="C11" s="625" t="str">
        <f>'CATALOGO PAGINA'!AE11</f>
        <v>12</v>
      </c>
      <c r="D11" s="626">
        <f>'CATALOGO PAGINA'!AF11*0.13+'CATALOGO PAGINA'!AF11</f>
        <v>1.5142</v>
      </c>
      <c r="E11" s="627"/>
    </row>
    <row r="12">
      <c r="A12" s="623" t="str">
        <f>'CATALOGO PAGINA'!C12</f>
        <v>8594</v>
      </c>
      <c r="B12" s="624" t="s">
        <v>7736</v>
      </c>
      <c r="C12" s="625" t="str">
        <f>'CATALOGO PAGINA'!AE12</f>
        <v>12</v>
      </c>
      <c r="D12" s="626">
        <f>'CATALOGO PAGINA'!AF12*0.13+'CATALOGO PAGINA'!AF12</f>
        <v>2.0227</v>
      </c>
      <c r="E12" s="627"/>
    </row>
    <row r="13">
      <c r="A13" s="623" t="str">
        <f>'CATALOGO PAGINA'!C13</f>
        <v>7532</v>
      </c>
      <c r="B13" s="624" t="s">
        <v>7736</v>
      </c>
      <c r="C13" s="625" t="str">
        <f>'CATALOGO PAGINA'!AE13</f>
        <v>12</v>
      </c>
      <c r="D13" s="626">
        <f>'CATALOGO PAGINA'!AF13*0.13+'CATALOGO PAGINA'!AF13</f>
        <v>1.1752</v>
      </c>
      <c r="E13" s="627"/>
    </row>
    <row r="14">
      <c r="A14" s="623" t="str">
        <f>'CATALOGO PAGINA'!C14</f>
        <v>9300</v>
      </c>
      <c r="B14" s="624" t="s">
        <v>7736</v>
      </c>
      <c r="C14" s="625" t="str">
        <f>'CATALOGO PAGINA'!AE14</f>
        <v>12</v>
      </c>
      <c r="D14" s="626">
        <f>'CATALOGO PAGINA'!AF14*0.13+'CATALOGO PAGINA'!AF14</f>
        <v>1.5255</v>
      </c>
      <c r="E14" s="627"/>
    </row>
    <row r="15">
      <c r="A15" s="623" t="str">
        <f>'CATALOGO PAGINA'!C15</f>
        <v>7348</v>
      </c>
      <c r="B15" s="624" t="s">
        <v>7736</v>
      </c>
      <c r="C15" s="625" t="str">
        <f>'CATALOGO PAGINA'!AE15</f>
        <v>12</v>
      </c>
      <c r="D15" s="626">
        <f>'CATALOGO PAGINA'!AF15*0.13+'CATALOGO PAGINA'!AF15</f>
        <v>1.1752</v>
      </c>
      <c r="E15" s="627"/>
    </row>
    <row r="16">
      <c r="A16" s="623" t="str">
        <f>'CATALOGO PAGINA'!C16</f>
        <v>7355</v>
      </c>
      <c r="B16" s="624" t="s">
        <v>7736</v>
      </c>
      <c r="C16" s="625" t="str">
        <f>'CATALOGO PAGINA'!AE16</f>
        <v>12</v>
      </c>
      <c r="D16" s="626">
        <f>'CATALOGO PAGINA'!AF16*0.13+'CATALOGO PAGINA'!AF16</f>
        <v>1.1752</v>
      </c>
      <c r="E16" s="627"/>
    </row>
    <row r="17">
      <c r="A17" s="623" t="str">
        <f>'CATALOGO PAGINA'!C17</f>
        <v>0361</v>
      </c>
      <c r="B17" s="624" t="s">
        <v>7736</v>
      </c>
      <c r="C17" s="625" t="str">
        <f>'CATALOGO PAGINA'!AE17</f>
        <v>12</v>
      </c>
      <c r="D17" s="626">
        <f>'CATALOGO PAGINA'!AF17*0.13+'CATALOGO PAGINA'!AF17</f>
        <v>1.2317</v>
      </c>
      <c r="E17" s="627"/>
    </row>
    <row r="18">
      <c r="A18" s="623" t="str">
        <f>'CATALOGO PAGINA'!C18</f>
        <v>8914</v>
      </c>
      <c r="B18" s="624" t="s">
        <v>7736</v>
      </c>
      <c r="C18" s="625" t="str">
        <f>'CATALOGO PAGINA'!AE18</f>
        <v>12</v>
      </c>
      <c r="D18" s="626">
        <f>'CATALOGO PAGINA'!AF18*0.13+'CATALOGO PAGINA'!AF18</f>
        <v>1.2317</v>
      </c>
      <c r="E18" s="627"/>
    </row>
    <row r="19">
      <c r="A19" s="623" t="str">
        <f>'CATALOGO PAGINA'!C19</f>
        <v>3543</v>
      </c>
      <c r="B19" s="624" t="s">
        <v>7736</v>
      </c>
      <c r="C19" s="625" t="str">
        <f>'CATALOGO PAGINA'!AE19</f>
        <v>12</v>
      </c>
      <c r="D19" s="626">
        <f>'CATALOGO PAGINA'!AF19*0.13+'CATALOGO PAGINA'!AF19</f>
        <v>1.3108</v>
      </c>
      <c r="E19" s="627"/>
    </row>
    <row r="20">
      <c r="A20" s="623" t="str">
        <f>'CATALOGO PAGINA'!C20</f>
        <v>7729</v>
      </c>
      <c r="B20" s="624" t="s">
        <v>7736</v>
      </c>
      <c r="C20" s="625" t="str">
        <f>'CATALOGO PAGINA'!AE20</f>
        <v>12</v>
      </c>
      <c r="D20" s="626">
        <f>'CATALOGO PAGINA'!AF20*0.13+'CATALOGO PAGINA'!AF20</f>
        <v>1.1752</v>
      </c>
      <c r="E20" s="627"/>
    </row>
    <row r="21">
      <c r="A21" s="623" t="str">
        <f>'CATALOGO PAGINA'!C21</f>
        <v>6026</v>
      </c>
      <c r="B21" s="624" t="s">
        <v>7736</v>
      </c>
      <c r="C21" s="625" t="str">
        <f>'CATALOGO PAGINA'!AE21</f>
        <v>12</v>
      </c>
      <c r="D21" s="626">
        <f>'CATALOGO PAGINA'!AF21*0.13+'CATALOGO PAGINA'!AF21</f>
        <v>1.6498</v>
      </c>
      <c r="E21" s="627"/>
    </row>
    <row r="22">
      <c r="A22" s="623" t="str">
        <f>'CATALOGO PAGINA'!C22</f>
        <v>8208</v>
      </c>
      <c r="B22" s="624" t="s">
        <v>7736</v>
      </c>
      <c r="C22" s="625" t="str">
        <f>'CATALOGO PAGINA'!AE22</f>
        <v>12</v>
      </c>
      <c r="D22" s="626">
        <f>'CATALOGO PAGINA'!AF22*0.13+'CATALOGO PAGINA'!AF22</f>
        <v>1.1865</v>
      </c>
      <c r="E22" s="627"/>
    </row>
    <row r="23">
      <c r="A23" s="623" t="str">
        <f>'CATALOGO PAGINA'!C23</f>
        <v>7712</v>
      </c>
      <c r="B23" s="624" t="s">
        <v>7736</v>
      </c>
      <c r="C23" s="625" t="str">
        <f>'CATALOGO PAGINA'!AE23</f>
        <v>24</v>
      </c>
      <c r="D23" s="626">
        <f>'CATALOGO PAGINA'!AF23*0.13+'CATALOGO PAGINA'!AF23</f>
        <v>0.6554</v>
      </c>
      <c r="E23" s="627"/>
    </row>
    <row r="24">
      <c r="A24" s="623" t="str">
        <f>'CATALOGO PAGINA'!C24</f>
        <v>6088</v>
      </c>
      <c r="B24" s="624" t="s">
        <v>7736</v>
      </c>
      <c r="C24" s="625" t="str">
        <f>'CATALOGO PAGINA'!AE24</f>
        <v>12</v>
      </c>
      <c r="D24" s="626">
        <f>'CATALOGO PAGINA'!AF24*0.13+'CATALOGO PAGINA'!AF24</f>
        <v>1.6498</v>
      </c>
      <c r="E24" s="627"/>
    </row>
    <row r="25">
      <c r="A25" s="623" t="str">
        <f>'CATALOGO PAGINA'!C25</f>
        <v>5218</v>
      </c>
      <c r="B25" s="624" t="s">
        <v>7736</v>
      </c>
      <c r="C25" s="625" t="str">
        <f>'CATALOGO PAGINA'!AE25</f>
        <v>12</v>
      </c>
      <c r="D25" s="626">
        <f>'CATALOGO PAGINA'!AF25*0.13+'CATALOGO PAGINA'!AF25</f>
        <v>1.6498</v>
      </c>
      <c r="E25" s="627"/>
    </row>
    <row r="26">
      <c r="A26" s="623" t="str">
        <f>'CATALOGO PAGINA'!C26</f>
        <v>5999</v>
      </c>
      <c r="B26" s="624" t="s">
        <v>7736</v>
      </c>
      <c r="C26" s="625" t="str">
        <f>'CATALOGO PAGINA'!AE26</f>
        <v>12</v>
      </c>
      <c r="D26" s="626">
        <f>'CATALOGO PAGINA'!AF26*0.13+'CATALOGO PAGINA'!AF26</f>
        <v>1.6498</v>
      </c>
      <c r="E26" s="627"/>
    </row>
    <row r="27">
      <c r="A27" s="623" t="str">
        <f>'CATALOGO PAGINA'!C27</f>
        <v>9637</v>
      </c>
      <c r="B27" s="624" t="s">
        <v>7736</v>
      </c>
      <c r="C27" s="625" t="str">
        <f>'CATALOGO PAGINA'!AE27</f>
        <v>12</v>
      </c>
      <c r="D27" s="626">
        <f>'CATALOGO PAGINA'!AF27*0.13+'CATALOGO PAGINA'!AF27</f>
        <v>2.0566</v>
      </c>
      <c r="E27" s="627"/>
    </row>
    <row r="28">
      <c r="A28" s="623" t="str">
        <f>'CATALOGO PAGINA'!C28</f>
        <v>5982</v>
      </c>
      <c r="B28" s="624" t="s">
        <v>7736</v>
      </c>
      <c r="C28" s="625" t="str">
        <f>'CATALOGO PAGINA'!AE28</f>
        <v>12</v>
      </c>
      <c r="D28" s="626">
        <f>'CATALOGO PAGINA'!AF28*0.13+'CATALOGO PAGINA'!AF28</f>
        <v>1.6498</v>
      </c>
      <c r="E28" s="627"/>
    </row>
    <row r="29">
      <c r="A29" s="623" t="str">
        <f>'CATALOGO PAGINA'!C29</f>
        <v>6853</v>
      </c>
      <c r="B29" s="624" t="s">
        <v>7736</v>
      </c>
      <c r="C29" s="625" t="str">
        <f>'CATALOGO PAGINA'!AE29</f>
        <v>12</v>
      </c>
      <c r="D29" s="626">
        <f>'CATALOGO PAGINA'!AF29*0.13+'CATALOGO PAGINA'!AF29</f>
        <v>1.6498</v>
      </c>
      <c r="E29" s="627"/>
    </row>
    <row r="30">
      <c r="A30" s="623" t="str">
        <f>'CATALOGO PAGINA'!C30</f>
        <v>6002</v>
      </c>
      <c r="B30" s="624" t="s">
        <v>7736</v>
      </c>
      <c r="C30" s="625" t="str">
        <f>'CATALOGO PAGINA'!AE30</f>
        <v>12</v>
      </c>
      <c r="D30" s="626">
        <f>'CATALOGO PAGINA'!AF30*0.13+'CATALOGO PAGINA'!AF30</f>
        <v>1.6498</v>
      </c>
      <c r="E30" s="627"/>
    </row>
    <row r="31">
      <c r="A31" s="623" t="str">
        <f>'CATALOGO PAGINA'!C31</f>
        <v>3260</v>
      </c>
      <c r="B31" s="624" t="s">
        <v>7736</v>
      </c>
      <c r="C31" s="625" t="str">
        <f>'CATALOGO PAGINA'!AE31</f>
        <v>12</v>
      </c>
      <c r="D31" s="626">
        <f>'CATALOGO PAGINA'!AF31*0.13+'CATALOGO PAGINA'!AF31</f>
        <v>1.6498</v>
      </c>
      <c r="E31" s="627"/>
    </row>
    <row r="32">
      <c r="A32" s="623" t="str">
        <f>'CATALOGO PAGINA'!C32</f>
        <v>N-211</v>
      </c>
      <c r="B32" s="624" t="s">
        <v>7736</v>
      </c>
      <c r="C32" s="625" t="str">
        <f>'CATALOGO PAGINA'!AE32</f>
        <v>1</v>
      </c>
      <c r="D32" s="626">
        <f>'CATALOGO PAGINA'!AF32*0.13+'CATALOGO PAGINA'!AF32</f>
        <v>1.7628</v>
      </c>
      <c r="E32" s="627"/>
    </row>
    <row r="33">
      <c r="A33" s="623" t="str">
        <f>'CATALOGO PAGINA'!C33</f>
        <v>9113</v>
      </c>
      <c r="B33" s="624" t="s">
        <v>7736</v>
      </c>
      <c r="C33" s="625" t="str">
        <f>'CATALOGO PAGINA'!AE33</f>
        <v>6</v>
      </c>
      <c r="D33" s="626">
        <f>'CATALOGO PAGINA'!AF33*0.13+'CATALOGO PAGINA'!AF33</f>
        <v>3.3787</v>
      </c>
      <c r="E33" s="627"/>
    </row>
    <row r="34">
      <c r="A34" s="623" t="str">
        <f>'CATALOGO PAGINA'!C34</f>
        <v>9991</v>
      </c>
      <c r="B34" s="624" t="s">
        <v>7736</v>
      </c>
      <c r="C34" s="625" t="str">
        <f>'CATALOGO PAGINA'!AE34</f>
        <v>12</v>
      </c>
      <c r="D34" s="626">
        <f>'CATALOGO PAGINA'!AF34*0.13+'CATALOGO PAGINA'!AF34</f>
        <v>1.6046</v>
      </c>
      <c r="E34" s="627"/>
    </row>
    <row r="35">
      <c r="A35" s="623" t="str">
        <f>'CATALOGO PAGINA'!C35</f>
        <v>FD083</v>
      </c>
      <c r="B35" s="624" t="s">
        <v>7736</v>
      </c>
      <c r="C35" s="625" t="str">
        <f>'CATALOGO PAGINA'!AE35</f>
        <v>12</v>
      </c>
      <c r="D35" s="626">
        <f>'CATALOGO PAGINA'!AF35*0.13+'CATALOGO PAGINA'!AF35</f>
        <v>0.565</v>
      </c>
      <c r="E35" s="627"/>
    </row>
    <row r="36">
      <c r="A36" s="623" t="str">
        <f>'CATALOGO PAGINA'!C36</f>
        <v>JW-04</v>
      </c>
      <c r="B36" s="624" t="s">
        <v>7736</v>
      </c>
      <c r="C36" s="625" t="str">
        <f>'CATALOGO PAGINA'!AE36</f>
        <v>12</v>
      </c>
      <c r="D36" s="626">
        <f>'CATALOGO PAGINA'!AF36*0.13+'CATALOGO PAGINA'!AF36</f>
        <v>0.4972</v>
      </c>
      <c r="E36" s="627"/>
    </row>
    <row r="37">
      <c r="A37" s="623" t="str">
        <f>'CATALOGO PAGINA'!C37</f>
        <v>FD913</v>
      </c>
      <c r="B37" s="624" t="s">
        <v>7736</v>
      </c>
      <c r="C37" s="625" t="str">
        <f>'CATALOGO PAGINA'!AE37</f>
        <v>12</v>
      </c>
      <c r="D37" s="626">
        <f>'CATALOGO PAGINA'!AF37*0.13+'CATALOGO PAGINA'!AF37</f>
        <v>0.3729</v>
      </c>
      <c r="E37" s="627"/>
    </row>
    <row r="38">
      <c r="A38" s="623" t="str">
        <f>'CATALOGO PAGINA'!C38</f>
        <v>CH87337</v>
      </c>
      <c r="B38" s="624" t="s">
        <v>7736</v>
      </c>
      <c r="C38" s="625" t="str">
        <f>'CATALOGO PAGINA'!AE38</f>
        <v>6</v>
      </c>
      <c r="D38" s="626">
        <f>'CATALOGO PAGINA'!AF38*0.13+'CATALOGO PAGINA'!AF38</f>
        <v>0.9831</v>
      </c>
      <c r="E38" s="627"/>
    </row>
    <row r="39">
      <c r="A39" s="623" t="str">
        <f>'CATALOGO PAGINA'!C39</f>
        <v>IN81752</v>
      </c>
      <c r="B39" s="624" t="s">
        <v>7736</v>
      </c>
      <c r="C39" s="625" t="str">
        <f>'CATALOGO PAGINA'!AE39</f>
        <v>12</v>
      </c>
      <c r="D39" s="626">
        <f>'CATALOGO PAGINA'!AF39*0.13+'CATALOGO PAGINA'!AF39</f>
        <v>0.5763</v>
      </c>
      <c r="E39" s="627"/>
    </row>
    <row r="40">
      <c r="A40" s="623" t="str">
        <f>'CATALOGO PAGINA'!C40</f>
        <v>IN81751</v>
      </c>
      <c r="B40" s="624" t="s">
        <v>7736</v>
      </c>
      <c r="C40" s="625" t="str">
        <f>'CATALOGO PAGINA'!AE40</f>
        <v>12</v>
      </c>
      <c r="D40" s="626">
        <f>'CATALOGO PAGINA'!AF40*0.13+'CATALOGO PAGINA'!AF40</f>
        <v>0.3051</v>
      </c>
      <c r="E40" s="627"/>
    </row>
    <row r="41">
      <c r="A41" s="623" t="str">
        <f>'CATALOGO PAGINA'!C41</f>
        <v>IN81750-A</v>
      </c>
      <c r="B41" s="624" t="s">
        <v>7736</v>
      </c>
      <c r="C41" s="625" t="str">
        <f>'CATALOGO PAGINA'!AE41</f>
        <v>12</v>
      </c>
      <c r="D41" s="626">
        <f>'CATALOGO PAGINA'!AF41*0.13+'CATALOGO PAGINA'!AF41</f>
        <v>0.678</v>
      </c>
      <c r="E41" s="627"/>
    </row>
    <row r="42">
      <c r="A42" s="623" t="str">
        <f>'CATALOGO PAGINA'!C42</f>
        <v>CH80088</v>
      </c>
      <c r="B42" s="624" t="s">
        <v>7736</v>
      </c>
      <c r="C42" s="625" t="str">
        <f>'CATALOGO PAGINA'!AE42</f>
        <v>12</v>
      </c>
      <c r="D42" s="626">
        <f>'CATALOGO PAGINA'!AF42*0.13+'CATALOGO PAGINA'!AF42</f>
        <v>0.4746</v>
      </c>
      <c r="E42" s="627"/>
    </row>
    <row r="43">
      <c r="A43" s="623" t="str">
        <f>'CATALOGO PAGINA'!C43</f>
        <v>FD426</v>
      </c>
      <c r="B43" s="624" t="s">
        <v>7736</v>
      </c>
      <c r="C43" s="625" t="str">
        <f>'CATALOGO PAGINA'!AE43</f>
        <v>12</v>
      </c>
      <c r="D43" s="626">
        <f>'CATALOGO PAGINA'!AF43*0.13+'CATALOGO PAGINA'!AF43</f>
        <v>0.3955</v>
      </c>
      <c r="E43" s="627"/>
    </row>
    <row r="44">
      <c r="A44" s="623" t="str">
        <f>'CATALOGO PAGINA'!C44</f>
        <v>502831</v>
      </c>
      <c r="B44" s="624" t="s">
        <v>7736</v>
      </c>
      <c r="C44" s="625" t="str">
        <f>'CATALOGO PAGINA'!AE44</f>
        <v>6</v>
      </c>
      <c r="D44" s="626">
        <f>'CATALOGO PAGINA'!AF44*0.13+'CATALOGO PAGINA'!AF44</f>
        <v>0.5876</v>
      </c>
      <c r="E44" s="627"/>
    </row>
    <row r="45">
      <c r="A45" s="623" t="str">
        <f>'CATALOGO PAGINA'!C45</f>
        <v>CH87333</v>
      </c>
      <c r="B45" s="624" t="s">
        <v>7736</v>
      </c>
      <c r="C45" s="625" t="str">
        <f>'CATALOGO PAGINA'!AE45</f>
        <v>6</v>
      </c>
      <c r="D45" s="626">
        <f>'CATALOGO PAGINA'!AF45*0.13+'CATALOGO PAGINA'!AF45</f>
        <v>1.1074</v>
      </c>
      <c r="E45" s="627"/>
    </row>
    <row r="46">
      <c r="A46" s="623" t="str">
        <f>'CATALOGO PAGINA'!C46</f>
        <v>CH87335</v>
      </c>
      <c r="B46" s="624" t="s">
        <v>7736</v>
      </c>
      <c r="C46" s="625" t="str">
        <f>'CATALOGO PAGINA'!AE46</f>
        <v>6</v>
      </c>
      <c r="D46" s="626">
        <f>'CATALOGO PAGINA'!AF46*0.13+'CATALOGO PAGINA'!AF46</f>
        <v>1.5029</v>
      </c>
      <c r="E46" s="627"/>
    </row>
    <row r="47">
      <c r="A47" s="623" t="str">
        <f>'CATALOGO PAGINA'!C47</f>
        <v>CH87336</v>
      </c>
      <c r="B47" s="624" t="s">
        <v>7736</v>
      </c>
      <c r="C47" s="625" t="str">
        <f>'CATALOGO PAGINA'!AE47</f>
        <v>6</v>
      </c>
      <c r="D47" s="626">
        <f>'CATALOGO PAGINA'!AF47*0.13+'CATALOGO PAGINA'!AF47</f>
        <v>1.8419</v>
      </c>
      <c r="E47" s="627"/>
    </row>
    <row r="48">
      <c r="A48" s="623" t="str">
        <f>'CATALOGO PAGINA'!C48</f>
        <v>CH48111</v>
      </c>
      <c r="B48" s="624" t="s">
        <v>7736</v>
      </c>
      <c r="C48" s="625" t="str">
        <f>'CATALOGO PAGINA'!AE48</f>
        <v>6</v>
      </c>
      <c r="D48" s="626">
        <f>'CATALOGO PAGINA'!AF48*0.13+'CATALOGO PAGINA'!AF48</f>
        <v>3.7968</v>
      </c>
      <c r="E48" s="627"/>
    </row>
    <row r="49">
      <c r="A49" s="623" t="str">
        <f>'CATALOGO PAGINA'!C49</f>
        <v>50073</v>
      </c>
      <c r="B49" s="624" t="s">
        <v>7736</v>
      </c>
      <c r="C49" s="625" t="str">
        <f>'CATALOGO PAGINA'!AE49</f>
        <v>12</v>
      </c>
      <c r="D49" s="626">
        <f>'CATALOGO PAGINA'!AF49*0.13+'CATALOGO PAGINA'!AF49</f>
        <v>0.6102</v>
      </c>
      <c r="E49" s="627"/>
    </row>
    <row r="50">
      <c r="A50" s="623" t="str">
        <f>'CATALOGO PAGINA'!C50</f>
        <v>5726</v>
      </c>
      <c r="B50" s="624" t="s">
        <v>7736</v>
      </c>
      <c r="C50" s="625" t="str">
        <f>'CATALOGO PAGINA'!AE50</f>
        <v>12</v>
      </c>
      <c r="D50" s="626">
        <f>'CATALOGO PAGINA'!AF50*0.13+'CATALOGO PAGINA'!AF50</f>
        <v>0.791</v>
      </c>
      <c r="E50" s="627"/>
    </row>
    <row r="51">
      <c r="A51" s="623" t="str">
        <f>'CATALOGO PAGINA'!C51</f>
        <v>5028</v>
      </c>
      <c r="B51" s="624" t="s">
        <v>7736</v>
      </c>
      <c r="C51" s="625" t="str">
        <f>'CATALOGO PAGINA'!AE51</f>
        <v>6</v>
      </c>
      <c r="D51" s="626">
        <f>'CATALOGO PAGINA'!AF51*0.13+'CATALOGO PAGINA'!AF51</f>
        <v>1.2091</v>
      </c>
      <c r="E51" s="627"/>
    </row>
    <row r="52">
      <c r="A52" s="623" t="str">
        <f>'CATALOGO PAGINA'!C52</f>
        <v>4984</v>
      </c>
      <c r="B52" s="624" t="s">
        <v>7736</v>
      </c>
      <c r="C52" s="625" t="str">
        <f>'CATALOGO PAGINA'!AE52</f>
        <v>6</v>
      </c>
      <c r="D52" s="626">
        <f>'CATALOGO PAGINA'!AF52*0.13+'CATALOGO PAGINA'!AF52</f>
        <v>0.7232</v>
      </c>
      <c r="E52" s="627"/>
    </row>
    <row r="53">
      <c r="A53" s="623" t="str">
        <f>'CATALOGO PAGINA'!C53</f>
        <v>69465</v>
      </c>
      <c r="B53" s="624" t="s">
        <v>7736</v>
      </c>
      <c r="C53" s="625" t="str">
        <f>'CATALOGO PAGINA'!AE53</f>
        <v>12</v>
      </c>
      <c r="D53" s="626">
        <f>'CATALOGO PAGINA'!AF53*0.13+'CATALOGO PAGINA'!AF53</f>
        <v>1.7967</v>
      </c>
      <c r="E53" s="627"/>
    </row>
    <row r="54">
      <c r="A54" s="623" t="str">
        <f>'CATALOGO PAGINA'!C54</f>
        <v>69519</v>
      </c>
      <c r="B54" s="624" t="s">
        <v>7736</v>
      </c>
      <c r="C54" s="625" t="str">
        <f>'CATALOGO PAGINA'!AE54</f>
        <v>12</v>
      </c>
      <c r="D54" s="626">
        <f>'CATALOGO PAGINA'!AF54*0.13+'CATALOGO PAGINA'!AF54</f>
        <v>1.7967</v>
      </c>
      <c r="E54" s="627"/>
    </row>
    <row r="55">
      <c r="A55" s="623" t="str">
        <f>'CATALOGO PAGINA'!C55</f>
        <v>69463</v>
      </c>
      <c r="B55" s="624" t="s">
        <v>7736</v>
      </c>
      <c r="C55" s="625" t="str">
        <f>'CATALOGO PAGINA'!AE55</f>
        <v>12</v>
      </c>
      <c r="D55" s="626">
        <f>'CATALOGO PAGINA'!AF55*0.13+'CATALOGO PAGINA'!AF55</f>
        <v>1.7967</v>
      </c>
      <c r="E55" s="627"/>
    </row>
    <row r="56">
      <c r="A56" s="623" t="str">
        <f>'CATALOGO PAGINA'!C56</f>
        <v>69506</v>
      </c>
      <c r="B56" s="624" t="s">
        <v>7736</v>
      </c>
      <c r="C56" s="625" t="str">
        <f>'CATALOGO PAGINA'!AE56</f>
        <v>12</v>
      </c>
      <c r="D56" s="626">
        <f>'CATALOGO PAGINA'!AF56*0.13+'CATALOGO PAGINA'!AF56</f>
        <v>1.7967</v>
      </c>
      <c r="E56" s="627"/>
    </row>
    <row r="57">
      <c r="A57" s="623" t="str">
        <f>'CATALOGO PAGINA'!C57</f>
        <v>69512</v>
      </c>
      <c r="B57" s="624" t="s">
        <v>7736</v>
      </c>
      <c r="C57" s="625" t="str">
        <f>'CATALOGO PAGINA'!AE57</f>
        <v>12</v>
      </c>
      <c r="D57" s="626">
        <f>'CATALOGO PAGINA'!AF57*0.13+'CATALOGO PAGINA'!AF57</f>
        <v>1.7967</v>
      </c>
      <c r="E57" s="627"/>
    </row>
    <row r="58">
      <c r="A58" s="623" t="str">
        <f>'CATALOGO PAGINA'!C58</f>
        <v>69504</v>
      </c>
      <c r="B58" s="624" t="s">
        <v>7736</v>
      </c>
      <c r="C58" s="625" t="str">
        <f>'CATALOGO PAGINA'!AE58</f>
        <v>12</v>
      </c>
      <c r="D58" s="626">
        <f>'CATALOGO PAGINA'!AF58*0.13+'CATALOGO PAGINA'!AF58</f>
        <v>1.7967</v>
      </c>
      <c r="E58" s="627"/>
    </row>
    <row r="59">
      <c r="A59" s="623" t="str">
        <f>'CATALOGO PAGINA'!C59</f>
        <v>900782</v>
      </c>
      <c r="B59" s="624" t="s">
        <v>7736</v>
      </c>
      <c r="C59" s="625" t="str">
        <f>'CATALOGO PAGINA'!AE59</f>
        <v>12</v>
      </c>
      <c r="D59" s="626">
        <f>'CATALOGO PAGINA'!AF59*0.13+'CATALOGO PAGINA'!AF59</f>
        <v>0.7571</v>
      </c>
      <c r="E59" s="627"/>
    </row>
    <row r="60">
      <c r="A60" s="623" t="str">
        <f>'CATALOGO PAGINA'!C60</f>
        <v>FD2206</v>
      </c>
      <c r="B60" s="624" t="s">
        <v>7736</v>
      </c>
      <c r="C60" s="625" t="str">
        <f>'CATALOGO PAGINA'!AE60</f>
        <v>6</v>
      </c>
      <c r="D60" s="626">
        <f>'CATALOGO PAGINA'!AF60*0.13+'CATALOGO PAGINA'!AF60</f>
        <v>0.8136</v>
      </c>
      <c r="E60" s="627"/>
    </row>
    <row r="61">
      <c r="A61" s="623" t="str">
        <f>'CATALOGO PAGINA'!C61</f>
        <v>600290</v>
      </c>
      <c r="B61" s="624" t="s">
        <v>7736</v>
      </c>
      <c r="C61" s="625" t="str">
        <f>'CATALOGO PAGINA'!AE61</f>
        <v>6</v>
      </c>
      <c r="D61" s="626">
        <f>'CATALOGO PAGINA'!AF61*0.13+'CATALOGO PAGINA'!AF61</f>
        <v>0.8475</v>
      </c>
      <c r="E61" s="627"/>
    </row>
    <row r="62">
      <c r="A62" s="623" t="str">
        <f>'CATALOGO PAGINA'!C62</f>
        <v>600289</v>
      </c>
      <c r="B62" s="624" t="s">
        <v>7736</v>
      </c>
      <c r="C62" s="625" t="str">
        <f>'CATALOGO PAGINA'!AE62</f>
        <v>6</v>
      </c>
      <c r="D62" s="626">
        <f>'CATALOGO PAGINA'!AF62*0.13+'CATALOGO PAGINA'!AF62</f>
        <v>1.4238</v>
      </c>
      <c r="E62" s="627"/>
    </row>
    <row r="63">
      <c r="A63" s="623" t="str">
        <f>'CATALOGO PAGINA'!C63</f>
        <v>503743</v>
      </c>
      <c r="B63" s="624" t="s">
        <v>7736</v>
      </c>
      <c r="C63" s="625" t="str">
        <f>'CATALOGO PAGINA'!AE63</f>
        <v>12</v>
      </c>
      <c r="D63" s="626">
        <f>'CATALOGO PAGINA'!AF63*0.13+'CATALOGO PAGINA'!AF63</f>
        <v>0.5876</v>
      </c>
      <c r="E63" s="627"/>
    </row>
    <row r="64">
      <c r="A64" s="623" t="str">
        <f>'CATALOGO PAGINA'!C64</f>
        <v>505797</v>
      </c>
      <c r="B64" s="624" t="s">
        <v>7736</v>
      </c>
      <c r="C64" s="625" t="str">
        <f>'CATALOGO PAGINA'!AE64</f>
        <v>12</v>
      </c>
      <c r="D64" s="626">
        <f>'CATALOGO PAGINA'!AF64*0.13+'CATALOGO PAGINA'!AF64</f>
        <v>0.6441</v>
      </c>
      <c r="E64" s="627"/>
    </row>
    <row r="65">
      <c r="A65" s="623" t="str">
        <f>'CATALOGO PAGINA'!C65</f>
        <v>2026</v>
      </c>
      <c r="B65" s="624" t="s">
        <v>7736</v>
      </c>
      <c r="C65" s="625" t="str">
        <f>'CATALOGO PAGINA'!AE65</f>
        <v>12</v>
      </c>
      <c r="D65" s="626">
        <f>'CATALOGO PAGINA'!AF65*0.13+'CATALOGO PAGINA'!AF65</f>
        <v>0.3503</v>
      </c>
      <c r="E65" s="627"/>
    </row>
    <row r="66">
      <c r="A66" s="623" t="str">
        <f>'CATALOGO PAGINA'!C66</f>
        <v>5728</v>
      </c>
      <c r="B66" s="624" t="s">
        <v>7736</v>
      </c>
      <c r="C66" s="625" t="str">
        <f>'CATALOGO PAGINA'!AE66</f>
        <v>12</v>
      </c>
      <c r="D66" s="626">
        <f>'CATALOGO PAGINA'!AF66*0.13+'CATALOGO PAGINA'!AF66</f>
        <v>0.3164</v>
      </c>
      <c r="E66" s="627"/>
    </row>
    <row r="67">
      <c r="A67" s="623" t="str">
        <f>'CATALOGO PAGINA'!C67</f>
        <v>5749</v>
      </c>
      <c r="B67" s="624" t="s">
        <v>7736</v>
      </c>
      <c r="C67" s="625" t="str">
        <f>'CATALOGO PAGINA'!AE67</f>
        <v>12</v>
      </c>
      <c r="D67" s="626">
        <f>'CATALOGO PAGINA'!AF67*0.13+'CATALOGO PAGINA'!AF67</f>
        <v>0.339</v>
      </c>
      <c r="E67" s="627"/>
    </row>
    <row r="68">
      <c r="A68" s="623" t="str">
        <f>'CATALOGO PAGINA'!C68</f>
        <v>3296-9</v>
      </c>
      <c r="B68" s="624" t="s">
        <v>7736</v>
      </c>
      <c r="C68" s="625" t="str">
        <f>'CATALOGO PAGINA'!AE68</f>
        <v>12</v>
      </c>
      <c r="D68" s="626">
        <f>'CATALOGO PAGINA'!AF68*0.13+'CATALOGO PAGINA'!AF68</f>
        <v>0.3955</v>
      </c>
      <c r="E68" s="627"/>
    </row>
    <row r="69">
      <c r="A69" s="623" t="str">
        <f>'CATALOGO PAGINA'!C69</f>
        <v>3294-9</v>
      </c>
      <c r="B69" s="624" t="s">
        <v>7736</v>
      </c>
      <c r="C69" s="625" t="str">
        <f>'CATALOGO PAGINA'!AE69</f>
        <v>12</v>
      </c>
      <c r="D69" s="626">
        <f>'CATALOGO PAGINA'!AF69*0.13+'CATALOGO PAGINA'!AF69</f>
        <v>0.4068</v>
      </c>
      <c r="E69" s="627"/>
    </row>
    <row r="70">
      <c r="A70" s="623" t="str">
        <f>'CATALOGO PAGINA'!C70</f>
        <v>P3849</v>
      </c>
      <c r="B70" s="624" t="s">
        <v>7736</v>
      </c>
      <c r="C70" s="625" t="str">
        <f>'CATALOGO PAGINA'!AE70</f>
        <v>12</v>
      </c>
      <c r="D70" s="626">
        <f>'CATALOGO PAGINA'!AF70*0.13+'CATALOGO PAGINA'!AF70</f>
        <v>0.3503</v>
      </c>
      <c r="E70" s="627"/>
    </row>
    <row r="71">
      <c r="A71" s="623" t="str">
        <f>'CATALOGO PAGINA'!C71</f>
        <v>6779</v>
      </c>
      <c r="B71" s="624" t="s">
        <v>7736</v>
      </c>
      <c r="C71" s="625" t="str">
        <f>'CATALOGO PAGINA'!AE71</f>
        <v>12</v>
      </c>
      <c r="D71" s="626">
        <f>'CATALOGO PAGINA'!AF71*0.13+'CATALOGO PAGINA'!AF71</f>
        <v>0.6102</v>
      </c>
      <c r="E71" s="627"/>
    </row>
    <row r="72">
      <c r="A72" s="623" t="str">
        <f>'CATALOGO PAGINA'!C72</f>
        <v>82165</v>
      </c>
      <c r="B72" s="624" t="s">
        <v>7736</v>
      </c>
      <c r="C72" s="625" t="str">
        <f>'CATALOGO PAGINA'!AE72</f>
        <v>2</v>
      </c>
      <c r="D72" s="626">
        <f>'CATALOGO PAGINA'!AF72*0.13+'CATALOGO PAGINA'!AF72</f>
        <v>3.4578</v>
      </c>
      <c r="E72" s="627"/>
    </row>
    <row r="73">
      <c r="A73" s="623" t="str">
        <f>'CATALOGO PAGINA'!C73</f>
        <v>82167</v>
      </c>
      <c r="B73" s="624" t="s">
        <v>7736</v>
      </c>
      <c r="C73" s="625" t="str">
        <f>'CATALOGO PAGINA'!AE73</f>
        <v>2</v>
      </c>
      <c r="D73" s="626">
        <f>'CATALOGO PAGINA'!AF73*0.13+'CATALOGO PAGINA'!AF73</f>
        <v>3.4578</v>
      </c>
      <c r="E73" s="627"/>
    </row>
    <row r="74">
      <c r="A74" s="623" t="str">
        <f>'CATALOGO PAGINA'!C74</f>
        <v>82166</v>
      </c>
      <c r="B74" s="624" t="s">
        <v>7736</v>
      </c>
      <c r="C74" s="625" t="str">
        <f>'CATALOGO PAGINA'!AE74</f>
        <v>2</v>
      </c>
      <c r="D74" s="626">
        <f>'CATALOGO PAGINA'!AF74*0.13+'CATALOGO PAGINA'!AF74</f>
        <v>3.4578</v>
      </c>
      <c r="E74" s="627"/>
    </row>
    <row r="75">
      <c r="A75" s="623" t="str">
        <f>'CATALOGO PAGINA'!C75</f>
        <v>82164</v>
      </c>
      <c r="B75" s="624" t="s">
        <v>7736</v>
      </c>
      <c r="C75" s="625" t="str">
        <f>'CATALOGO PAGINA'!AE75</f>
        <v>2</v>
      </c>
      <c r="D75" s="626">
        <f>'CATALOGO PAGINA'!AF75*0.13+'CATALOGO PAGINA'!AF75</f>
        <v>3.4578</v>
      </c>
      <c r="E75" s="627"/>
    </row>
    <row r="76">
      <c r="A76" s="623" t="str">
        <f>'CATALOGO PAGINA'!C76</f>
        <v>8821</v>
      </c>
      <c r="B76" s="624" t="s">
        <v>7736</v>
      </c>
      <c r="C76" s="625" t="str">
        <f>'CATALOGO PAGINA'!AE76</f>
        <v>12</v>
      </c>
      <c r="D76" s="626">
        <f>'CATALOGO PAGINA'!AF76*0.13+'CATALOGO PAGINA'!AF76</f>
        <v>0.6102</v>
      </c>
      <c r="E76" s="627"/>
    </row>
    <row r="77">
      <c r="A77" s="623" t="str">
        <f>'CATALOGO PAGINA'!C77</f>
        <v>98112</v>
      </c>
      <c r="B77" s="624" t="s">
        <v>7736</v>
      </c>
      <c r="C77" s="625" t="str">
        <f>'CATALOGO PAGINA'!AE77</f>
        <v>12</v>
      </c>
      <c r="D77" s="626">
        <f>'CATALOGO PAGINA'!AF77*0.13+'CATALOGO PAGINA'!AF77</f>
        <v>0.5198</v>
      </c>
      <c r="E77" s="627"/>
    </row>
    <row r="78">
      <c r="A78" s="623" t="str">
        <f>'CATALOGO PAGINA'!C78</f>
        <v>FD812</v>
      </c>
      <c r="B78" s="624" t="s">
        <v>7736</v>
      </c>
      <c r="C78" s="625" t="str">
        <f>'CATALOGO PAGINA'!AE78</f>
        <v>12</v>
      </c>
      <c r="D78" s="626">
        <f>'CATALOGO PAGINA'!AF78*0.13+'CATALOGO PAGINA'!AF78</f>
        <v>0.2938</v>
      </c>
      <c r="E78" s="627"/>
    </row>
    <row r="79">
      <c r="A79" s="623" t="str">
        <f>'CATALOGO PAGINA'!C79</f>
        <v>803100</v>
      </c>
      <c r="B79" s="624" t="s">
        <v>7736</v>
      </c>
      <c r="C79" s="625" t="str">
        <f>'CATALOGO PAGINA'!AE79</f>
        <v>12</v>
      </c>
      <c r="D79" s="626">
        <f>'CATALOGO PAGINA'!AF79*0.13+'CATALOGO PAGINA'!AF79</f>
        <v>0.452</v>
      </c>
      <c r="E79" s="627"/>
    </row>
    <row r="80">
      <c r="A80" s="623" t="str">
        <f>'CATALOGO PAGINA'!C80</f>
        <v>FD470</v>
      </c>
      <c r="B80" s="624" t="s">
        <v>7736</v>
      </c>
      <c r="C80" s="625" t="str">
        <f>'CATALOGO PAGINA'!AE80</f>
        <v>6</v>
      </c>
      <c r="D80" s="626">
        <f>'CATALOGO PAGINA'!AF80*0.13+'CATALOGO PAGINA'!AF80</f>
        <v>0.8136</v>
      </c>
      <c r="E80" s="627"/>
    </row>
    <row r="81">
      <c r="A81" s="623" t="str">
        <f>'CATALOGO PAGINA'!C81</f>
        <v>FD697</v>
      </c>
      <c r="B81" s="624" t="s">
        <v>7736</v>
      </c>
      <c r="C81" s="625" t="str">
        <f>'CATALOGO PAGINA'!AE81</f>
        <v>12</v>
      </c>
      <c r="D81" s="626">
        <f>'CATALOGO PAGINA'!AF81*0.13+'CATALOGO PAGINA'!AF81</f>
        <v>0.3616</v>
      </c>
      <c r="E81" s="627"/>
    </row>
    <row r="82">
      <c r="A82" s="623" t="str">
        <f>'CATALOGO PAGINA'!C82</f>
        <v>FD221057</v>
      </c>
      <c r="B82" s="624" t="s">
        <v>7736</v>
      </c>
      <c r="C82" s="625" t="str">
        <f>'CATALOGO PAGINA'!AE82</f>
        <v>12</v>
      </c>
      <c r="D82" s="626">
        <f>'CATALOGO PAGINA'!AF82*0.13+'CATALOGO PAGINA'!AF82</f>
        <v>0.4972</v>
      </c>
      <c r="E82" s="627"/>
    </row>
    <row r="83">
      <c r="A83" s="623" t="str">
        <f>'CATALOGO PAGINA'!C83</f>
        <v>3317</v>
      </c>
      <c r="B83" s="624" t="s">
        <v>7736</v>
      </c>
      <c r="C83" s="625" t="str">
        <f>'CATALOGO PAGINA'!AE83</f>
        <v>12</v>
      </c>
      <c r="D83" s="626">
        <f>'CATALOGO PAGINA'!AF83*0.13+'CATALOGO PAGINA'!AF83</f>
        <v>0.3842</v>
      </c>
      <c r="E83" s="627"/>
    </row>
    <row r="84">
      <c r="A84" s="623" t="str">
        <f>'CATALOGO PAGINA'!C84</f>
        <v>XR2025</v>
      </c>
      <c r="B84" s="624" t="s">
        <v>7736</v>
      </c>
      <c r="C84" s="625" t="str">
        <f>'CATALOGO PAGINA'!AE84</f>
        <v>12</v>
      </c>
      <c r="D84" s="626">
        <f>'CATALOGO PAGINA'!AF84*0.13+'CATALOGO PAGINA'!AF84</f>
        <v>0.4294</v>
      </c>
      <c r="E84" s="627"/>
    </row>
    <row r="85">
      <c r="A85" s="623" t="str">
        <f>'CATALOGO PAGINA'!C85</f>
        <v>TT1811-48</v>
      </c>
      <c r="B85" s="624" t="s">
        <v>7736</v>
      </c>
      <c r="C85" s="625" t="str">
        <f>'CATALOGO PAGINA'!AE85</f>
        <v>6</v>
      </c>
      <c r="D85" s="626">
        <f>'CATALOGO PAGINA'!AF85*0.13+'CATALOGO PAGINA'!AF85</f>
        <v>0.9944</v>
      </c>
      <c r="E85" s="627"/>
    </row>
    <row r="86">
      <c r="A86" s="623" t="str">
        <f>'CATALOGO PAGINA'!C86</f>
        <v>FD524</v>
      </c>
      <c r="B86" s="624" t="s">
        <v>7736</v>
      </c>
      <c r="C86" s="625" t="str">
        <f>'CATALOGO PAGINA'!AE86</f>
        <v>12</v>
      </c>
      <c r="D86" s="626">
        <f>'CATALOGO PAGINA'!AF86*0.13+'CATALOGO PAGINA'!AF86</f>
        <v>0.339</v>
      </c>
      <c r="E86" s="627"/>
    </row>
    <row r="87">
      <c r="A87" s="623" t="str">
        <f>'CATALOGO PAGINA'!C87</f>
        <v>CH91033</v>
      </c>
      <c r="B87" s="624" t="s">
        <v>7736</v>
      </c>
      <c r="C87" s="625" t="str">
        <f>'CATALOGO PAGINA'!AE87</f>
        <v>6</v>
      </c>
      <c r="D87" s="626">
        <f>'CATALOGO PAGINA'!AF87*0.13+'CATALOGO PAGINA'!AF87</f>
        <v>2.2939</v>
      </c>
      <c r="E87" s="627"/>
    </row>
    <row r="88">
      <c r="A88" s="623" t="str">
        <f>'CATALOGO PAGINA'!C88</f>
        <v>003-680</v>
      </c>
      <c r="B88" s="624" t="s">
        <v>7736</v>
      </c>
      <c r="C88" s="625" t="str">
        <f>'CATALOGO PAGINA'!AE88</f>
        <v>3</v>
      </c>
      <c r="D88" s="626">
        <f>'CATALOGO PAGINA'!AF88*0.13+'CATALOGO PAGINA'!AF88</f>
        <v>3.1075</v>
      </c>
      <c r="E88" s="627"/>
    </row>
    <row r="89">
      <c r="A89" s="623" t="str">
        <f>'CATALOGO PAGINA'!C89</f>
        <v>CH86439</v>
      </c>
      <c r="B89" s="624" t="s">
        <v>7736</v>
      </c>
      <c r="C89" s="625" t="str">
        <f>'CATALOGO PAGINA'!AE89</f>
        <v>6</v>
      </c>
      <c r="D89" s="626">
        <f>'CATALOGO PAGINA'!AF89*0.13+'CATALOGO PAGINA'!AF89</f>
        <v>1.13</v>
      </c>
      <c r="E89" s="627"/>
    </row>
    <row r="90">
      <c r="A90" s="623" t="str">
        <f>'CATALOGO PAGINA'!C90</f>
        <v>40844</v>
      </c>
      <c r="B90" s="624" t="s">
        <v>7736</v>
      </c>
      <c r="C90" s="625" t="str">
        <f>'CATALOGO PAGINA'!AE90</f>
        <v>6</v>
      </c>
      <c r="D90" s="626">
        <f>'CATALOGO PAGINA'!AF90*0.13+'CATALOGO PAGINA'!AF90</f>
        <v>2.3504</v>
      </c>
      <c r="E90" s="627"/>
    </row>
    <row r="91">
      <c r="A91" s="623" t="str">
        <f>'CATALOGO PAGINA'!C91</f>
        <v>71552</v>
      </c>
      <c r="B91" s="624" t="s">
        <v>7736</v>
      </c>
      <c r="C91" s="625" t="str">
        <f>'CATALOGO PAGINA'!AE91</f>
        <v>6</v>
      </c>
      <c r="D91" s="626">
        <f>'CATALOGO PAGINA'!AF91*0.13+'CATALOGO PAGINA'!AF91</f>
        <v>2.3504</v>
      </c>
      <c r="E91" s="627"/>
    </row>
    <row r="92">
      <c r="A92" s="623" t="str">
        <f>'CATALOGO PAGINA'!C92</f>
        <v>40855</v>
      </c>
      <c r="B92" s="624" t="s">
        <v>7736</v>
      </c>
      <c r="C92" s="625" t="str">
        <f>'CATALOGO PAGINA'!AE92</f>
        <v>6</v>
      </c>
      <c r="D92" s="626">
        <f>'CATALOGO PAGINA'!AF92*0.13+'CATALOGO PAGINA'!AF92</f>
        <v>2.373</v>
      </c>
      <c r="E92" s="627"/>
    </row>
    <row r="93">
      <c r="A93" s="623" t="str">
        <f>'CATALOGO PAGINA'!C93</f>
        <v>71553</v>
      </c>
      <c r="B93" s="624" t="s">
        <v>7736</v>
      </c>
      <c r="C93" s="625" t="str">
        <f>'CATALOGO PAGINA'!AE93</f>
        <v>6</v>
      </c>
      <c r="D93" s="626">
        <f>'CATALOGO PAGINA'!AF93*0.13+'CATALOGO PAGINA'!AF93</f>
        <v>2.3165</v>
      </c>
      <c r="E93" s="627"/>
    </row>
    <row r="94">
      <c r="A94" s="623" t="str">
        <f>'CATALOGO PAGINA'!C94</f>
        <v>55132</v>
      </c>
      <c r="B94" s="624" t="s">
        <v>7736</v>
      </c>
      <c r="C94" s="625" t="str">
        <f>'CATALOGO PAGINA'!AE94</f>
        <v>6</v>
      </c>
      <c r="D94" s="626">
        <f>'CATALOGO PAGINA'!AF94*0.13+'CATALOGO PAGINA'!AF94</f>
        <v>2.3504</v>
      </c>
      <c r="E94" s="627"/>
    </row>
    <row r="95">
      <c r="A95" s="623" t="str">
        <f>'CATALOGO PAGINA'!C95</f>
        <v>99740</v>
      </c>
      <c r="B95" s="624" t="s">
        <v>7736</v>
      </c>
      <c r="C95" s="625" t="str">
        <f>'CATALOGO PAGINA'!AE95</f>
        <v>6</v>
      </c>
      <c r="D95" s="626">
        <f>'CATALOGO PAGINA'!AF95*0.13+'CATALOGO PAGINA'!AF95</f>
        <v>2.1696</v>
      </c>
      <c r="E95" s="627"/>
    </row>
    <row r="96">
      <c r="A96" s="623" t="str">
        <f>'CATALOGO PAGINA'!C96</f>
        <v>99738</v>
      </c>
      <c r="B96" s="624" t="s">
        <v>7736</v>
      </c>
      <c r="C96" s="625" t="str">
        <f>'CATALOGO PAGINA'!AE96</f>
        <v>6</v>
      </c>
      <c r="D96" s="626">
        <f>'CATALOGO PAGINA'!AF96*0.13+'CATALOGO PAGINA'!AF96</f>
        <v>2.3504</v>
      </c>
      <c r="E96" s="627"/>
    </row>
    <row r="97">
      <c r="A97" s="623" t="str">
        <f>'CATALOGO PAGINA'!C97</f>
        <v>71497</v>
      </c>
      <c r="B97" s="624" t="s">
        <v>7736</v>
      </c>
      <c r="C97" s="625" t="str">
        <f>'CATALOGO PAGINA'!AE97</f>
        <v>6</v>
      </c>
      <c r="D97" s="626">
        <f>'CATALOGO PAGINA'!AF97*0.13+'CATALOGO PAGINA'!AF97</f>
        <v>2.3165</v>
      </c>
      <c r="E97" s="627"/>
    </row>
    <row r="98">
      <c r="A98" s="623" t="str">
        <f>'CATALOGO PAGINA'!C98</f>
        <v>000131</v>
      </c>
      <c r="B98" s="624" t="s">
        <v>7736</v>
      </c>
      <c r="C98" s="625" t="str">
        <f>'CATALOGO PAGINA'!AE98</f>
        <v>6</v>
      </c>
      <c r="D98" s="626">
        <f>'CATALOGO PAGINA'!AF98*0.13+'CATALOGO PAGINA'!AF98</f>
        <v>2.3504</v>
      </c>
      <c r="E98" s="627"/>
    </row>
    <row r="99">
      <c r="A99" s="623" t="str">
        <f>'CATALOGO PAGINA'!C99</f>
        <v>71551</v>
      </c>
      <c r="B99" s="624" t="s">
        <v>7736</v>
      </c>
      <c r="C99" s="625" t="str">
        <f>'CATALOGO PAGINA'!AE99</f>
        <v>6</v>
      </c>
      <c r="D99" s="626">
        <f>'CATALOGO PAGINA'!AF99*0.13+'CATALOGO PAGINA'!AF99</f>
        <v>2.3165</v>
      </c>
      <c r="E99" s="627"/>
    </row>
    <row r="100">
      <c r="A100" s="623" t="str">
        <f>'CATALOGO PAGINA'!C100</f>
        <v>48888</v>
      </c>
      <c r="B100" s="624" t="s">
        <v>7736</v>
      </c>
      <c r="C100" s="625" t="str">
        <f>'CATALOGO PAGINA'!AE100</f>
        <v>12</v>
      </c>
      <c r="D100" s="626">
        <f>'CATALOGO PAGINA'!AF100*0.13+'CATALOGO PAGINA'!AF100</f>
        <v>1.7967</v>
      </c>
      <c r="E100" s="627"/>
    </row>
    <row r="101">
      <c r="A101" s="623" t="str">
        <f>'CATALOGO PAGINA'!C101</f>
        <v>48857</v>
      </c>
      <c r="B101" s="624" t="s">
        <v>7736</v>
      </c>
      <c r="C101" s="625" t="str">
        <f>'CATALOGO PAGINA'!AE101</f>
        <v>12</v>
      </c>
      <c r="D101" s="626">
        <f>'CATALOGO PAGINA'!AF101*0.13+'CATALOGO PAGINA'!AF101</f>
        <v>1.7967</v>
      </c>
      <c r="E101" s="627"/>
    </row>
    <row r="102">
      <c r="A102" s="623" t="str">
        <f>'CATALOGO PAGINA'!C102</f>
        <v>48864</v>
      </c>
      <c r="B102" s="624" t="s">
        <v>7736</v>
      </c>
      <c r="C102" s="625" t="str">
        <f>'CATALOGO PAGINA'!AE102</f>
        <v>12</v>
      </c>
      <c r="D102" s="626">
        <f>'CATALOGO PAGINA'!AF102*0.13+'CATALOGO PAGINA'!AF102</f>
        <v>1.7967</v>
      </c>
      <c r="E102" s="627"/>
    </row>
    <row r="103">
      <c r="A103" s="623" t="str">
        <f>'CATALOGO PAGINA'!C103</f>
        <v>48918</v>
      </c>
      <c r="B103" s="624" t="s">
        <v>7736</v>
      </c>
      <c r="C103" s="625" t="str">
        <f>'CATALOGO PAGINA'!AE103</f>
        <v>12</v>
      </c>
      <c r="D103" s="626">
        <f>'CATALOGO PAGINA'!AF103*0.13+'CATALOGO PAGINA'!AF103</f>
        <v>1.7967</v>
      </c>
      <c r="E103" s="627"/>
    </row>
    <row r="104">
      <c r="A104" s="623" t="str">
        <f>'CATALOGO PAGINA'!C104</f>
        <v>48901</v>
      </c>
      <c r="B104" s="624" t="s">
        <v>7736</v>
      </c>
      <c r="C104" s="625" t="str">
        <f>'CATALOGO PAGINA'!AE104</f>
        <v>12</v>
      </c>
      <c r="D104" s="626">
        <f>'CATALOGO PAGINA'!AF104*0.13+'CATALOGO PAGINA'!AF104</f>
        <v>1.7967</v>
      </c>
      <c r="E104" s="627"/>
    </row>
    <row r="105">
      <c r="A105" s="623" t="str">
        <f>'CATALOGO PAGINA'!C105</f>
        <v>48895</v>
      </c>
      <c r="B105" s="624" t="s">
        <v>7736</v>
      </c>
      <c r="C105" s="625" t="str">
        <f>'CATALOGO PAGINA'!AE105</f>
        <v>12</v>
      </c>
      <c r="D105" s="626">
        <f>'CATALOGO PAGINA'!AF105*0.13+'CATALOGO PAGINA'!AF105</f>
        <v>1.7967</v>
      </c>
      <c r="E105" s="627"/>
    </row>
    <row r="106">
      <c r="A106" s="623" t="str">
        <f>'CATALOGO PAGINA'!C106</f>
        <v>4522</v>
      </c>
      <c r="B106" s="624" t="s">
        <v>7736</v>
      </c>
      <c r="C106" s="625" t="str">
        <f>'CATALOGO PAGINA'!AE106</f>
        <v>12</v>
      </c>
      <c r="D106" s="626">
        <f>'CATALOGO PAGINA'!AF106*0.13+'CATALOGO PAGINA'!AF106</f>
        <v>0.9379</v>
      </c>
      <c r="E106" s="627"/>
    </row>
    <row r="107">
      <c r="A107" s="623" t="str">
        <f>'CATALOGO PAGINA'!C107</f>
        <v>28063</v>
      </c>
      <c r="B107" s="624" t="s">
        <v>7736</v>
      </c>
      <c r="C107" s="625" t="str">
        <f>'CATALOGO PAGINA'!AE107</f>
        <v>12</v>
      </c>
      <c r="D107" s="626">
        <f>'CATALOGO PAGINA'!AF107*0.13+'CATALOGO PAGINA'!AF107</f>
        <v>1.0735</v>
      </c>
      <c r="E107" s="627"/>
    </row>
    <row r="108">
      <c r="A108" s="623" t="str">
        <f>'CATALOGO PAGINA'!C108</f>
        <v>10412</v>
      </c>
      <c r="B108" s="624" t="s">
        <v>7736</v>
      </c>
      <c r="C108" s="625" t="str">
        <f>'CATALOGO PAGINA'!AE108</f>
        <v>12</v>
      </c>
      <c r="D108" s="626">
        <f>'CATALOGO PAGINA'!AF108*0.13+'CATALOGO PAGINA'!AF108</f>
        <v>0.8475</v>
      </c>
      <c r="E108" s="627"/>
    </row>
    <row r="109">
      <c r="A109" s="623" t="str">
        <f>'CATALOGO PAGINA'!C109</f>
        <v>1803</v>
      </c>
      <c r="B109" s="624" t="s">
        <v>7736</v>
      </c>
      <c r="C109" s="625" t="str">
        <f>'CATALOGO PAGINA'!AE109</f>
        <v>20</v>
      </c>
      <c r="D109" s="626">
        <f>'CATALOGO PAGINA'!AF109*0.13+'CATALOGO PAGINA'!AF109</f>
        <v>1.017</v>
      </c>
      <c r="E109" s="627"/>
    </row>
    <row r="110">
      <c r="A110" s="623" t="str">
        <f>'CATALOGO PAGINA'!C110</f>
        <v>1810</v>
      </c>
      <c r="B110" s="624" t="s">
        <v>7736</v>
      </c>
      <c r="C110" s="625" t="str">
        <f>'CATALOGO PAGINA'!AE110</f>
        <v>20</v>
      </c>
      <c r="D110" s="626">
        <f>'CATALOGO PAGINA'!AF110*0.13+'CATALOGO PAGINA'!AF110</f>
        <v>1.017</v>
      </c>
      <c r="E110" s="627"/>
    </row>
    <row r="111">
      <c r="A111" s="623" t="str">
        <f>'CATALOGO PAGINA'!C111</f>
        <v>4484</v>
      </c>
      <c r="B111" s="624" t="s">
        <v>7736</v>
      </c>
      <c r="C111" s="625" t="str">
        <f>'CATALOGO PAGINA'!AE111</f>
        <v>12</v>
      </c>
      <c r="D111" s="626">
        <f>'CATALOGO PAGINA'!AF111*0.13+'CATALOGO PAGINA'!AF111</f>
        <v>1.017</v>
      </c>
      <c r="E111" s="627"/>
    </row>
    <row r="112">
      <c r="A112" s="623" t="str">
        <f>'CATALOGO PAGINA'!C112</f>
        <v>4477</v>
      </c>
      <c r="B112" s="624" t="s">
        <v>7736</v>
      </c>
      <c r="C112" s="625" t="str">
        <f>'CATALOGO PAGINA'!AE112</f>
        <v>12</v>
      </c>
      <c r="D112" s="626">
        <f>'CATALOGO PAGINA'!AF112*0.13+'CATALOGO PAGINA'!AF112</f>
        <v>1.017</v>
      </c>
      <c r="E112" s="627"/>
    </row>
    <row r="113">
      <c r="A113" s="623" t="str">
        <f>'CATALOGO PAGINA'!C113</f>
        <v>4521</v>
      </c>
      <c r="B113" s="624" t="s">
        <v>7736</v>
      </c>
      <c r="C113" s="625" t="str">
        <f>'CATALOGO PAGINA'!AE113</f>
        <v>12</v>
      </c>
      <c r="D113" s="626">
        <f>'CATALOGO PAGINA'!AF113*0.13+'CATALOGO PAGINA'!AF113</f>
        <v>1.017</v>
      </c>
      <c r="E113" s="627"/>
    </row>
    <row r="114">
      <c r="A114" s="623" t="str">
        <f>'CATALOGO PAGINA'!C114</f>
        <v>14001</v>
      </c>
      <c r="B114" s="624" t="s">
        <v>7736</v>
      </c>
      <c r="C114" s="625" t="str">
        <f>'CATALOGO PAGINA'!AE114</f>
        <v>12</v>
      </c>
      <c r="D114" s="626">
        <f>'CATALOGO PAGINA'!AF114*0.13+'CATALOGO PAGINA'!AF114</f>
        <v>1.9097</v>
      </c>
      <c r="E114" s="627"/>
    </row>
    <row r="115">
      <c r="A115" s="623" t="str">
        <f>'CATALOGO PAGINA'!C115</f>
        <v>FD927</v>
      </c>
      <c r="B115" s="624" t="s">
        <v>7736</v>
      </c>
      <c r="C115" s="625" t="str">
        <f>'CATALOGO PAGINA'!AE115</f>
        <v>12</v>
      </c>
      <c r="D115" s="626">
        <f>'CATALOGO PAGINA'!AF115*0.13+'CATALOGO PAGINA'!AF115</f>
        <v>0.5424</v>
      </c>
      <c r="E115" s="627"/>
    </row>
    <row r="116">
      <c r="A116" s="623" t="str">
        <f>'CATALOGO PAGINA'!C116</f>
        <v>FD20</v>
      </c>
      <c r="B116" s="624" t="s">
        <v>7736</v>
      </c>
      <c r="C116" s="625" t="str">
        <f>'CATALOGO PAGINA'!AE116</f>
        <v>3</v>
      </c>
      <c r="D116" s="626">
        <f>'CATALOGO PAGINA'!AF116*0.13+'CATALOGO PAGINA'!AF116</f>
        <v>3.39</v>
      </c>
      <c r="E116" s="627"/>
    </row>
    <row r="117">
      <c r="A117" s="623" t="str">
        <f>'CATALOGO PAGINA'!C117</f>
        <v>504280</v>
      </c>
      <c r="B117" s="624" t="s">
        <v>7736</v>
      </c>
      <c r="C117" s="625" t="str">
        <f>'CATALOGO PAGINA'!AE117</f>
        <v>12</v>
      </c>
      <c r="D117" s="626">
        <f>'CATALOGO PAGINA'!AF117*0.13+'CATALOGO PAGINA'!AF117</f>
        <v>0.6102</v>
      </c>
      <c r="E117" s="627"/>
    </row>
    <row r="118">
      <c r="A118" s="623" t="str">
        <f>'CATALOGO PAGINA'!C118</f>
        <v>FD221052</v>
      </c>
      <c r="B118" s="624" t="s">
        <v>7736</v>
      </c>
      <c r="C118" s="625" t="str">
        <f>'CATALOGO PAGINA'!AE118</f>
        <v>12</v>
      </c>
      <c r="D118" s="626">
        <f>'CATALOGO PAGINA'!AF118*0.13+'CATALOGO PAGINA'!AF118</f>
        <v>0.2712</v>
      </c>
      <c r="E118" s="627"/>
    </row>
    <row r="119">
      <c r="A119" s="623" t="str">
        <f>'CATALOGO PAGINA'!C119</f>
        <v>501895</v>
      </c>
      <c r="B119" s="624" t="s">
        <v>7736</v>
      </c>
      <c r="C119" s="625" t="str">
        <f>'CATALOGO PAGINA'!AE119</f>
        <v>12</v>
      </c>
      <c r="D119" s="626">
        <f>'CATALOGO PAGINA'!AF119*0.13+'CATALOGO PAGINA'!AF119</f>
        <v>0.6667</v>
      </c>
      <c r="E119" s="627"/>
    </row>
    <row r="120">
      <c r="A120" s="623" t="str">
        <f>'CATALOGO PAGINA'!C120</f>
        <v>401120</v>
      </c>
      <c r="B120" s="624" t="s">
        <v>7736</v>
      </c>
      <c r="C120" s="625" t="str">
        <f>'CATALOGO PAGINA'!AE120</f>
        <v>12</v>
      </c>
      <c r="D120" s="626">
        <f>'CATALOGO PAGINA'!AF120*0.13+'CATALOGO PAGINA'!AF120</f>
        <v>0.565</v>
      </c>
      <c r="E120" s="627"/>
    </row>
    <row r="121">
      <c r="A121" s="623" t="str">
        <f>'CATALOGO PAGINA'!C121</f>
        <v>76291</v>
      </c>
      <c r="B121" s="624" t="s">
        <v>7736</v>
      </c>
      <c r="C121" s="625" t="str">
        <f>'CATALOGO PAGINA'!AE121</f>
        <v>12</v>
      </c>
      <c r="D121" s="626">
        <f>'CATALOGO PAGINA'!AF121*0.13+'CATALOGO PAGINA'!AF121</f>
        <v>0.9379</v>
      </c>
      <c r="E121" s="627"/>
    </row>
    <row r="122">
      <c r="A122" s="623" t="str">
        <f>'CATALOGO PAGINA'!C122</f>
        <v>61646</v>
      </c>
      <c r="B122" s="624" t="s">
        <v>7736</v>
      </c>
      <c r="C122" s="625" t="str">
        <f>'CATALOGO PAGINA'!AE122</f>
        <v>12</v>
      </c>
      <c r="D122" s="626">
        <f>'CATALOGO PAGINA'!AF122*0.13+'CATALOGO PAGINA'!AF122</f>
        <v>0.8701</v>
      </c>
      <c r="E122" s="627"/>
    </row>
    <row r="123">
      <c r="A123" s="623" t="str">
        <f>'CATALOGO PAGINA'!C123</f>
        <v>79930</v>
      </c>
      <c r="B123" s="624" t="s">
        <v>7736</v>
      </c>
      <c r="C123" s="625" t="str">
        <f>'CATALOGO PAGINA'!AE123</f>
        <v>12</v>
      </c>
      <c r="D123" s="626">
        <f>'CATALOGO PAGINA'!AF123*0.13+'CATALOGO PAGINA'!AF123</f>
        <v>0.8814</v>
      </c>
      <c r="E123" s="627"/>
    </row>
    <row r="124">
      <c r="A124" s="623" t="str">
        <f>'CATALOGO PAGINA'!C124</f>
        <v>401078</v>
      </c>
      <c r="B124" s="624" t="s">
        <v>7736</v>
      </c>
      <c r="C124" s="625" t="str">
        <f>'CATALOGO PAGINA'!AE124</f>
        <v>12</v>
      </c>
      <c r="D124" s="626">
        <f>'CATALOGO PAGINA'!AF124*0.13+'CATALOGO PAGINA'!AF124</f>
        <v>1.2656</v>
      </c>
      <c r="E124" s="627"/>
    </row>
    <row r="125">
      <c r="A125" s="623" t="str">
        <f>'CATALOGO PAGINA'!C125</f>
        <v>8985</v>
      </c>
      <c r="B125" s="624" t="s">
        <v>7736</v>
      </c>
      <c r="C125" s="625" t="str">
        <f>'CATALOGO PAGINA'!AE125</f>
        <v>12</v>
      </c>
      <c r="D125" s="626">
        <f>'CATALOGO PAGINA'!AF125*0.13+'CATALOGO PAGINA'!AF125</f>
        <v>0.9605</v>
      </c>
      <c r="E125" s="627"/>
    </row>
    <row r="126">
      <c r="A126" s="623" t="str">
        <f>'CATALOGO PAGINA'!C126</f>
        <v>50023</v>
      </c>
      <c r="B126" s="624" t="s">
        <v>7736</v>
      </c>
      <c r="C126" s="625" t="str">
        <f>'CATALOGO PAGINA'!AE126</f>
        <v>12</v>
      </c>
      <c r="D126" s="626">
        <f>'CATALOGO PAGINA'!AF126*0.13+'CATALOGO PAGINA'!AF126</f>
        <v>0.6893</v>
      </c>
      <c r="E126" s="627"/>
    </row>
    <row r="127">
      <c r="A127" s="623" t="str">
        <f>'CATALOGO PAGINA'!C127</f>
        <v>50025</v>
      </c>
      <c r="B127" s="624" t="s">
        <v>7736</v>
      </c>
      <c r="C127" s="625" t="str">
        <f>'CATALOGO PAGINA'!AE127</f>
        <v>12</v>
      </c>
      <c r="D127" s="626">
        <f>'CATALOGO PAGINA'!AF127*0.13+'CATALOGO PAGINA'!AF127</f>
        <v>0.6554</v>
      </c>
      <c r="E127" s="627"/>
    </row>
    <row r="128">
      <c r="A128" s="623" t="str">
        <f>'CATALOGO PAGINA'!C128</f>
        <v>A02-506</v>
      </c>
      <c r="B128" s="624" t="s">
        <v>7736</v>
      </c>
      <c r="C128" s="625" t="str">
        <f>'CATALOGO PAGINA'!AE128</f>
        <v>12</v>
      </c>
      <c r="D128" s="626">
        <f>'CATALOGO PAGINA'!AF128*0.13+'CATALOGO PAGINA'!AF128</f>
        <v>1.0735</v>
      </c>
      <c r="E128" s="627"/>
    </row>
    <row r="129">
      <c r="A129" s="623" t="str">
        <f>'CATALOGO PAGINA'!C129</f>
        <v>601060</v>
      </c>
      <c r="B129" s="624" t="s">
        <v>7736</v>
      </c>
      <c r="C129" s="625" t="str">
        <f>'CATALOGO PAGINA'!AE129</f>
        <v>12</v>
      </c>
      <c r="D129" s="626">
        <f>'CATALOGO PAGINA'!AF129*0.13+'CATALOGO PAGINA'!AF129</f>
        <v>1.2995</v>
      </c>
      <c r="E129" s="627"/>
    </row>
    <row r="130">
      <c r="A130" s="623" t="str">
        <f>'CATALOGO PAGINA'!C130</f>
        <v>7224</v>
      </c>
      <c r="B130" s="624" t="s">
        <v>7736</v>
      </c>
      <c r="C130" s="625" t="str">
        <f>'CATALOGO PAGINA'!AE130</f>
        <v>6</v>
      </c>
      <c r="D130" s="626">
        <f>'CATALOGO PAGINA'!AF130*0.13+'CATALOGO PAGINA'!AF130</f>
        <v>1.4803</v>
      </c>
      <c r="E130" s="627"/>
    </row>
    <row r="131">
      <c r="A131" s="623" t="str">
        <f>'CATALOGO PAGINA'!C131</f>
        <v>11814</v>
      </c>
      <c r="B131" s="624" t="s">
        <v>7736</v>
      </c>
      <c r="C131" s="625" t="str">
        <f>'CATALOGO PAGINA'!AE131</f>
        <v>12</v>
      </c>
      <c r="D131" s="626">
        <f>'CATALOGO PAGINA'!AF131*0.13+'CATALOGO PAGINA'!AF131</f>
        <v>0.791</v>
      </c>
      <c r="E131" s="627"/>
    </row>
    <row r="132">
      <c r="A132" s="623" t="str">
        <f>'CATALOGO PAGINA'!C132</f>
        <v>50017</v>
      </c>
      <c r="B132" s="624" t="s">
        <v>7736</v>
      </c>
      <c r="C132" s="625" t="str">
        <f>'CATALOGO PAGINA'!AE132</f>
        <v>12</v>
      </c>
      <c r="D132" s="626">
        <f>'CATALOGO PAGINA'!AF132*0.13+'CATALOGO PAGINA'!AF132</f>
        <v>1.017</v>
      </c>
      <c r="E132" s="627"/>
    </row>
    <row r="133">
      <c r="A133" s="623" t="str">
        <f>'CATALOGO PAGINA'!C133</f>
        <v>50020</v>
      </c>
      <c r="B133" s="624" t="s">
        <v>7736</v>
      </c>
      <c r="C133" s="625" t="str">
        <f>'CATALOGO PAGINA'!AE133</f>
        <v>12</v>
      </c>
      <c r="D133" s="626">
        <f>'CATALOGO PAGINA'!AF133*0.13+'CATALOGO PAGINA'!AF133</f>
        <v>1.017</v>
      </c>
      <c r="E133" s="627"/>
    </row>
    <row r="134">
      <c r="A134" s="623" t="str">
        <f>'CATALOGO PAGINA'!C134</f>
        <v>CH85582</v>
      </c>
      <c r="B134" s="624" t="s">
        <v>7736</v>
      </c>
      <c r="C134" s="625" t="str">
        <f>'CATALOGO PAGINA'!AE134</f>
        <v>6</v>
      </c>
      <c r="D134" s="626">
        <f>'CATALOGO PAGINA'!AF134*0.13+'CATALOGO PAGINA'!AF134</f>
        <v>0.8249</v>
      </c>
      <c r="E134" s="627"/>
    </row>
    <row r="135">
      <c r="A135" s="623" t="str">
        <f>'CATALOGO PAGINA'!C135</f>
        <v>CH81038</v>
      </c>
      <c r="B135" s="624" t="s">
        <v>7736</v>
      </c>
      <c r="C135" s="625" t="str">
        <f>'CATALOGO PAGINA'!AE135</f>
        <v>12</v>
      </c>
      <c r="D135" s="626">
        <f>'CATALOGO PAGINA'!AF135*0.13+'CATALOGO PAGINA'!AF135</f>
        <v>0.9831</v>
      </c>
      <c r="E135" s="627"/>
    </row>
    <row r="136">
      <c r="A136" s="623" t="str">
        <f>'CATALOGO PAGINA'!C136</f>
        <v>CH81035</v>
      </c>
      <c r="B136" s="624" t="s">
        <v>7736</v>
      </c>
      <c r="C136" s="625" t="str">
        <f>'CATALOGO PAGINA'!AE136</f>
        <v>12</v>
      </c>
      <c r="D136" s="626">
        <f>'CATALOGO PAGINA'!AF136*0.13+'CATALOGO PAGINA'!AF136</f>
        <v>0.9831</v>
      </c>
      <c r="E136" s="627"/>
    </row>
    <row r="137">
      <c r="A137" s="623" t="str">
        <f>'CATALOGO PAGINA'!C137</f>
        <v>CH81036</v>
      </c>
      <c r="B137" s="624" t="s">
        <v>7736</v>
      </c>
      <c r="C137" s="625" t="str">
        <f>'CATALOGO PAGINA'!AE137</f>
        <v>12</v>
      </c>
      <c r="D137" s="626">
        <f>'CATALOGO PAGINA'!AF137*0.13+'CATALOGO PAGINA'!AF137</f>
        <v>0.9831</v>
      </c>
      <c r="E137" s="627"/>
    </row>
    <row r="138">
      <c r="A138" s="623" t="str">
        <f>'CATALOGO PAGINA'!C138</f>
        <v>PK80031</v>
      </c>
      <c r="B138" s="624" t="s">
        <v>7736</v>
      </c>
      <c r="C138" s="625" t="str">
        <f>'CATALOGO PAGINA'!AE138</f>
        <v>12</v>
      </c>
      <c r="D138" s="626">
        <f>'CATALOGO PAGINA'!AF138*0.13+'CATALOGO PAGINA'!AF138</f>
        <v>0.8136</v>
      </c>
      <c r="E138" s="627"/>
    </row>
    <row r="139">
      <c r="A139" s="623" t="str">
        <f>'CATALOGO PAGINA'!C139</f>
        <v>CH81966</v>
      </c>
      <c r="B139" s="624" t="s">
        <v>7736</v>
      </c>
      <c r="C139" s="625" t="str">
        <f>'CATALOGO PAGINA'!AE139</f>
        <v>12</v>
      </c>
      <c r="D139" s="626">
        <f>'CATALOGO PAGINA'!AF139*0.13+'CATALOGO PAGINA'!AF139</f>
        <v>0.7345</v>
      </c>
      <c r="E139" s="627"/>
    </row>
    <row r="140">
      <c r="A140" s="623" t="str">
        <f>'CATALOGO PAGINA'!C140</f>
        <v>CH80446</v>
      </c>
      <c r="B140" s="624" t="s">
        <v>7736</v>
      </c>
      <c r="C140" s="625" t="str">
        <f>'CATALOGO PAGINA'!AE140</f>
        <v>12</v>
      </c>
      <c r="D140" s="626">
        <f>'CATALOGO PAGINA'!AF140*0.13+'CATALOGO PAGINA'!AF140</f>
        <v>1.1526</v>
      </c>
      <c r="E140" s="627"/>
    </row>
    <row r="141">
      <c r="A141" s="623" t="str">
        <f>'CATALOGO PAGINA'!C141</f>
        <v>CH81974</v>
      </c>
      <c r="B141" s="624" t="s">
        <v>7736</v>
      </c>
      <c r="C141" s="625" t="str">
        <f>'CATALOGO PAGINA'!AE141</f>
        <v>6</v>
      </c>
      <c r="D141" s="626">
        <f>'CATALOGO PAGINA'!AF141*0.13+'CATALOGO PAGINA'!AF141</f>
        <v>0.9831</v>
      </c>
      <c r="E141" s="627"/>
    </row>
    <row r="142">
      <c r="A142" s="623" t="str">
        <f>'CATALOGO PAGINA'!C142</f>
        <v>CH82605</v>
      </c>
      <c r="B142" s="624" t="s">
        <v>7736</v>
      </c>
      <c r="C142" s="625" t="str">
        <f>'CATALOGO PAGINA'!AE142</f>
        <v>12</v>
      </c>
      <c r="D142" s="626">
        <f>'CATALOGO PAGINA'!AF142*0.13+'CATALOGO PAGINA'!AF142</f>
        <v>0.791</v>
      </c>
      <c r="E142" s="627"/>
    </row>
    <row r="143">
      <c r="A143" s="623" t="str">
        <f>'CATALOGO PAGINA'!C143</f>
        <v>CH80371</v>
      </c>
      <c r="B143" s="624" t="s">
        <v>7736</v>
      </c>
      <c r="C143" s="625" t="str">
        <f>'CATALOGO PAGINA'!AE143</f>
        <v>12</v>
      </c>
      <c r="D143" s="626">
        <f>'CATALOGO PAGINA'!AF143*0.13+'CATALOGO PAGINA'!AF143</f>
        <v>0.4181</v>
      </c>
      <c r="E143" s="627"/>
    </row>
    <row r="144">
      <c r="A144" s="623" t="str">
        <f>'CATALOGO PAGINA'!C144</f>
        <v>CH80372</v>
      </c>
      <c r="B144" s="624" t="s">
        <v>7736</v>
      </c>
      <c r="C144" s="625" t="str">
        <f>'CATALOGO PAGINA'!AE144</f>
        <v>12</v>
      </c>
      <c r="D144" s="626">
        <f>'CATALOGO PAGINA'!AF144*0.13+'CATALOGO PAGINA'!AF144</f>
        <v>0.4181</v>
      </c>
      <c r="E144" s="627"/>
    </row>
    <row r="145">
      <c r="A145" s="623" t="str">
        <f>'CATALOGO PAGINA'!C145</f>
        <v>PK80029</v>
      </c>
      <c r="B145" s="624" t="s">
        <v>7736</v>
      </c>
      <c r="C145" s="625" t="str">
        <f>'CATALOGO PAGINA'!AE145</f>
        <v>12</v>
      </c>
      <c r="D145" s="626">
        <f>'CATALOGO PAGINA'!AF145*0.13+'CATALOGO PAGINA'!AF145</f>
        <v>0.3955</v>
      </c>
      <c r="E145" s="627"/>
    </row>
    <row r="146">
      <c r="A146" s="623" t="str">
        <f>'CATALOGO PAGINA'!C146</f>
        <v>PK80027N</v>
      </c>
      <c r="B146" s="624" t="s">
        <v>7736</v>
      </c>
      <c r="C146" s="625" t="str">
        <f>'CATALOGO PAGINA'!AE146</f>
        <v>12</v>
      </c>
      <c r="D146" s="626">
        <f>'CATALOGO PAGINA'!AF146*0.13+'CATALOGO PAGINA'!AF146</f>
        <v>0.5876</v>
      </c>
      <c r="E146" s="627"/>
    </row>
    <row r="147">
      <c r="A147" s="623" t="str">
        <f>'CATALOGO PAGINA'!C147</f>
        <v>11815</v>
      </c>
      <c r="B147" s="624" t="s">
        <v>7736</v>
      </c>
      <c r="C147" s="625" t="str">
        <f>'CATALOGO PAGINA'!AE147</f>
        <v>12</v>
      </c>
      <c r="D147" s="626">
        <f>'CATALOGO PAGINA'!AF147*0.13+'CATALOGO PAGINA'!AF147</f>
        <v>0.791</v>
      </c>
      <c r="E147" s="627"/>
    </row>
    <row r="148">
      <c r="A148" s="623" t="str">
        <f>'CATALOGO PAGINA'!C148</f>
        <v>11217</v>
      </c>
      <c r="B148" s="624" t="s">
        <v>7736</v>
      </c>
      <c r="C148" s="625" t="str">
        <f>'CATALOGO PAGINA'!AE148</f>
        <v>12</v>
      </c>
      <c r="D148" s="626">
        <f>'CATALOGO PAGINA'!AF148*0.13+'CATALOGO PAGINA'!AF148</f>
        <v>0.6102</v>
      </c>
      <c r="E148" s="627"/>
    </row>
    <row r="149">
      <c r="A149" s="623" t="str">
        <f>'CATALOGO PAGINA'!C149</f>
        <v>01006</v>
      </c>
      <c r="B149" s="624" t="s">
        <v>7736</v>
      </c>
      <c r="C149" s="625" t="str">
        <f>'CATALOGO PAGINA'!AE149</f>
        <v>12</v>
      </c>
      <c r="D149" s="626">
        <f>'CATALOGO PAGINA'!AF149*0.13+'CATALOGO PAGINA'!AF149</f>
        <v>0.4407</v>
      </c>
      <c r="E149" s="627"/>
    </row>
    <row r="150">
      <c r="A150" s="623" t="str">
        <f>'CATALOGO PAGINA'!C150</f>
        <v>2607</v>
      </c>
      <c r="B150" s="624" t="s">
        <v>7736</v>
      </c>
      <c r="C150" s="625" t="str">
        <f>'CATALOGO PAGINA'!AE150</f>
        <v>6</v>
      </c>
      <c r="D150" s="626">
        <f>'CATALOGO PAGINA'!AF150*0.13+'CATALOGO PAGINA'!AF150</f>
        <v>1.8193</v>
      </c>
      <c r="E150" s="627"/>
    </row>
    <row r="151">
      <c r="A151" s="623" t="str">
        <f>'CATALOGO PAGINA'!C151</f>
        <v>5813</v>
      </c>
      <c r="B151" s="624" t="s">
        <v>7736</v>
      </c>
      <c r="C151" s="625" t="str">
        <f>'CATALOGO PAGINA'!AE151</f>
        <v>6</v>
      </c>
      <c r="D151" s="626">
        <f>'CATALOGO PAGINA'!AF151*0.13+'CATALOGO PAGINA'!AF151</f>
        <v>4.2375</v>
      </c>
      <c r="E151" s="627"/>
    </row>
    <row r="152">
      <c r="A152" s="623" t="str">
        <f>'CATALOGO PAGINA'!C152</f>
        <v>CH44281</v>
      </c>
      <c r="B152" s="624" t="s">
        <v>7736</v>
      </c>
      <c r="C152" s="625" t="str">
        <f>'CATALOGO PAGINA'!AE152</f>
        <v>6</v>
      </c>
      <c r="D152" s="626">
        <f>'CATALOGO PAGINA'!AF152*0.13+'CATALOGO PAGINA'!AF152</f>
        <v>0.678</v>
      </c>
      <c r="E152" s="627"/>
    </row>
    <row r="153">
      <c r="A153" s="623" t="str">
        <f>'CATALOGO PAGINA'!C153</f>
        <v>CH81957</v>
      </c>
      <c r="B153" s="624" t="s">
        <v>7736</v>
      </c>
      <c r="C153" s="625" t="str">
        <f>'CATALOGO PAGINA'!AE153</f>
        <v>12</v>
      </c>
      <c r="D153" s="626">
        <f>'CATALOGO PAGINA'!AF153*0.13+'CATALOGO PAGINA'!AF153</f>
        <v>0.6554</v>
      </c>
      <c r="E153" s="627"/>
    </row>
    <row r="154">
      <c r="A154" s="623" t="str">
        <f>'CATALOGO PAGINA'!C154</f>
        <v>CH86098</v>
      </c>
      <c r="B154" s="624" t="s">
        <v>7736</v>
      </c>
      <c r="C154" s="625" t="str">
        <f>'CATALOGO PAGINA'!AE154</f>
        <v>12</v>
      </c>
      <c r="D154" s="626">
        <f>'CATALOGO PAGINA'!AF154*0.13+'CATALOGO PAGINA'!AF154</f>
        <v>0.6554</v>
      </c>
      <c r="E154" s="627"/>
    </row>
    <row r="155">
      <c r="A155" s="623" t="str">
        <f>'CATALOGO PAGINA'!C155</f>
        <v>CH82261</v>
      </c>
      <c r="B155" s="624" t="s">
        <v>7736</v>
      </c>
      <c r="C155" s="625" t="str">
        <f>'CATALOGO PAGINA'!AE155</f>
        <v>12</v>
      </c>
      <c r="D155" s="626">
        <f>'CATALOGO PAGINA'!AF155*0.13+'CATALOGO PAGINA'!AF155</f>
        <v>0.5989</v>
      </c>
      <c r="E155" s="627"/>
    </row>
    <row r="156">
      <c r="A156" s="623" t="str">
        <f>'CATALOGO PAGINA'!C156</f>
        <v>CV88010</v>
      </c>
      <c r="B156" s="624" t="s">
        <v>7736</v>
      </c>
      <c r="C156" s="625" t="str">
        <f>'CATALOGO PAGINA'!AE156</f>
        <v>12</v>
      </c>
      <c r="D156" s="626">
        <f>'CATALOGO PAGINA'!AF156*0.13+'CATALOGO PAGINA'!AF156</f>
        <v>1.0848</v>
      </c>
      <c r="E156" s="627"/>
    </row>
    <row r="157">
      <c r="A157" s="623" t="str">
        <f>'CATALOGO PAGINA'!C157</f>
        <v>CH81819</v>
      </c>
      <c r="B157" s="624" t="s">
        <v>7736</v>
      </c>
      <c r="C157" s="625" t="str">
        <f>'CATALOGO PAGINA'!AE157</f>
        <v>12</v>
      </c>
      <c r="D157" s="626">
        <f>'CATALOGO PAGINA'!AF157*0.13+'CATALOGO PAGINA'!AF157</f>
        <v>0.4972</v>
      </c>
      <c r="E157" s="627"/>
    </row>
    <row r="158">
      <c r="A158" s="623" t="str">
        <f>'CATALOGO PAGINA'!C158</f>
        <v>CH11147</v>
      </c>
      <c r="B158" s="624" t="s">
        <v>7736</v>
      </c>
      <c r="C158" s="625" t="str">
        <f>'CATALOGO PAGINA'!AE158</f>
        <v>3</v>
      </c>
      <c r="D158" s="626">
        <f>'CATALOGO PAGINA'!AF158*0.13+'CATALOGO PAGINA'!AF158</f>
        <v>5.1076</v>
      </c>
      <c r="E158" s="627"/>
    </row>
    <row r="159">
      <c r="A159" s="623" t="str">
        <f>'CATALOGO PAGINA'!C159</f>
        <v>01173</v>
      </c>
      <c r="B159" s="624" t="s">
        <v>7736</v>
      </c>
      <c r="C159" s="625" t="str">
        <f>'CATALOGO PAGINA'!AE159</f>
        <v>12</v>
      </c>
      <c r="D159" s="626">
        <f>'CATALOGO PAGINA'!AF159*0.13+'CATALOGO PAGINA'!AF159</f>
        <v>1.8758</v>
      </c>
      <c r="E159" s="627"/>
    </row>
    <row r="160">
      <c r="A160" s="623" t="str">
        <f>'CATALOGO PAGINA'!C160</f>
        <v>11002</v>
      </c>
      <c r="B160" s="624" t="s">
        <v>7736</v>
      </c>
      <c r="C160" s="625" t="str">
        <f>'CATALOGO PAGINA'!AE160</f>
        <v>12</v>
      </c>
      <c r="D160" s="626">
        <f>'CATALOGO PAGINA'!AF160*0.13+'CATALOGO PAGINA'!AF160</f>
        <v>1.5368</v>
      </c>
      <c r="E160" s="627"/>
    </row>
    <row r="161">
      <c r="A161" s="623" t="str">
        <f>'CATALOGO PAGINA'!C161</f>
        <v>6608-28B</v>
      </c>
      <c r="B161" s="624" t="s">
        <v>7736</v>
      </c>
      <c r="C161" s="625" t="str">
        <f>'CATALOGO PAGINA'!AE161</f>
        <v>3</v>
      </c>
      <c r="D161" s="626">
        <f>'CATALOGO PAGINA'!AF161*0.13+'CATALOGO PAGINA'!AF161</f>
        <v>4.2375</v>
      </c>
      <c r="E161" s="627"/>
    </row>
    <row r="162">
      <c r="A162" s="623" t="str">
        <f>'CATALOGO PAGINA'!C162</f>
        <v>880-7</v>
      </c>
      <c r="B162" s="624" t="s">
        <v>7736</v>
      </c>
      <c r="C162" s="625" t="str">
        <f>'CATALOGO PAGINA'!AE162</f>
        <v>3</v>
      </c>
      <c r="D162" s="626">
        <f>'CATALOGO PAGINA'!AF162*0.13+'CATALOGO PAGINA'!AF162</f>
        <v>3.6725</v>
      </c>
      <c r="E162" s="627"/>
    </row>
    <row r="163">
      <c r="A163" s="623" t="str">
        <f>'CATALOGO PAGINA'!C163</f>
        <v>377144</v>
      </c>
      <c r="B163" s="624" t="s">
        <v>7736</v>
      </c>
      <c r="C163" s="625" t="str">
        <f>'CATALOGO PAGINA'!AE163</f>
        <v>12</v>
      </c>
      <c r="D163" s="626">
        <f>'CATALOGO PAGINA'!AF163*0.13+'CATALOGO PAGINA'!AF163</f>
        <v>0.6102</v>
      </c>
      <c r="E163" s="627"/>
    </row>
    <row r="164">
      <c r="A164" s="623" t="str">
        <f>'CATALOGO PAGINA'!C164</f>
        <v>993-6E</v>
      </c>
      <c r="B164" s="624" t="s">
        <v>7736</v>
      </c>
      <c r="C164" s="625" t="str">
        <f>'CATALOGO PAGINA'!AE164</f>
        <v>3</v>
      </c>
      <c r="D164" s="626">
        <f>'CATALOGO PAGINA'!AF164*0.13+'CATALOGO PAGINA'!AF164</f>
        <v>4.8364</v>
      </c>
      <c r="E164" s="627"/>
    </row>
    <row r="165">
      <c r="A165" s="623" t="str">
        <f>'CATALOGO PAGINA'!C165</f>
        <v>671B</v>
      </c>
      <c r="B165" s="624" t="s">
        <v>7736</v>
      </c>
      <c r="C165" s="625" t="str">
        <f>'CATALOGO PAGINA'!AE165</f>
        <v>3</v>
      </c>
      <c r="D165" s="626">
        <f>'CATALOGO PAGINA'!AF165*0.13+'CATALOGO PAGINA'!AF165</f>
        <v>4.5313</v>
      </c>
      <c r="E165" s="627"/>
    </row>
    <row r="166">
      <c r="A166" s="623" t="str">
        <f>'CATALOGO PAGINA'!C166</f>
        <v>ZR173-1</v>
      </c>
      <c r="B166" s="624" t="s">
        <v>7736</v>
      </c>
      <c r="C166" s="625" t="str">
        <f>'CATALOGO PAGINA'!AE166</f>
        <v>3</v>
      </c>
      <c r="D166" s="626">
        <f>'CATALOGO PAGINA'!AF166*0.13+'CATALOGO PAGINA'!AF166</f>
        <v>5.4466</v>
      </c>
      <c r="E166" s="627"/>
    </row>
    <row r="167">
      <c r="A167" s="623" t="str">
        <f>'CATALOGO PAGINA'!C167</f>
        <v>99229</v>
      </c>
      <c r="B167" s="624" t="s">
        <v>7736</v>
      </c>
      <c r="C167" s="625" t="str">
        <f>'CATALOGO PAGINA'!AE167</f>
        <v>3</v>
      </c>
      <c r="D167" s="626">
        <f>'CATALOGO PAGINA'!AF167*0.13+'CATALOGO PAGINA'!AF167</f>
        <v>2.7233</v>
      </c>
      <c r="E167" s="627"/>
    </row>
    <row r="168">
      <c r="A168" s="623" t="str">
        <f>'CATALOGO PAGINA'!C168</f>
        <v>LD-131A</v>
      </c>
      <c r="B168" s="624" t="s">
        <v>7736</v>
      </c>
      <c r="C168" s="625" t="str">
        <f>'CATALOGO PAGINA'!AE168</f>
        <v>3</v>
      </c>
      <c r="D168" s="626">
        <f>'CATALOGO PAGINA'!AF168*0.13+'CATALOGO PAGINA'!AF168</f>
        <v>3.9324</v>
      </c>
      <c r="E168" s="627"/>
    </row>
    <row r="169">
      <c r="A169" s="623" t="str">
        <f>'CATALOGO PAGINA'!C169</f>
        <v>9409</v>
      </c>
      <c r="B169" s="624" t="s">
        <v>7736</v>
      </c>
      <c r="C169" s="625" t="str">
        <f>'CATALOGO PAGINA'!AE169</f>
        <v>3</v>
      </c>
      <c r="D169" s="626">
        <f>'CATALOGO PAGINA'!AF169*0.13+'CATALOGO PAGINA'!AF169</f>
        <v>6.6557</v>
      </c>
      <c r="E169" s="627"/>
    </row>
    <row r="170">
      <c r="A170" s="623" t="str">
        <f>'CATALOGO PAGINA'!C170</f>
        <v>2290</v>
      </c>
      <c r="B170" s="624" t="s">
        <v>7736</v>
      </c>
      <c r="C170" s="625" t="str">
        <f>'CATALOGO PAGINA'!AE170</f>
        <v>3</v>
      </c>
      <c r="D170" s="626">
        <f>'CATALOGO PAGINA'!AF170*0.13+'CATALOGO PAGINA'!AF170</f>
        <v>2.7233</v>
      </c>
      <c r="E170" s="627"/>
    </row>
    <row r="171">
      <c r="A171" s="623" t="str">
        <f>'CATALOGO PAGINA'!C171</f>
        <v>377145</v>
      </c>
      <c r="B171" s="624" t="s">
        <v>7736</v>
      </c>
      <c r="C171" s="625" t="str">
        <f>'CATALOGO PAGINA'!AE171</f>
        <v>6</v>
      </c>
      <c r="D171" s="626">
        <f>'CATALOGO PAGINA'!AF171*0.13+'CATALOGO PAGINA'!AF171</f>
        <v>0.791</v>
      </c>
      <c r="E171" s="627"/>
    </row>
    <row r="172">
      <c r="A172" s="623" t="str">
        <f>'CATALOGO PAGINA'!C172</f>
        <v>6632</v>
      </c>
      <c r="B172" s="624" t="s">
        <v>7736</v>
      </c>
      <c r="C172" s="625" t="str">
        <f>'CATALOGO PAGINA'!AE172</f>
        <v>3</v>
      </c>
      <c r="D172" s="626">
        <f>'CATALOGO PAGINA'!AF172*0.13+'CATALOGO PAGINA'!AF172</f>
        <v>5.4466</v>
      </c>
      <c r="E172" s="627"/>
    </row>
    <row r="173">
      <c r="A173" s="623" t="str">
        <f>'CATALOGO PAGINA'!C173</f>
        <v>ZR174-4</v>
      </c>
      <c r="B173" s="624" t="s">
        <v>7736</v>
      </c>
      <c r="C173" s="625" t="str">
        <f>'CATALOGO PAGINA'!AE173</f>
        <v>3</v>
      </c>
      <c r="D173" s="626">
        <f>'CATALOGO PAGINA'!AF173*0.13+'CATALOGO PAGINA'!AF173</f>
        <v>5.1302</v>
      </c>
      <c r="E173" s="627"/>
    </row>
    <row r="174">
      <c r="A174" s="623" t="str">
        <f>'CATALOGO PAGINA'!C174</f>
        <v>FL169</v>
      </c>
      <c r="B174" s="624" t="s">
        <v>7736</v>
      </c>
      <c r="C174" s="625" t="str">
        <f>'CATALOGO PAGINA'!AE174</f>
        <v>6</v>
      </c>
      <c r="D174" s="626">
        <f>'CATALOGO PAGINA'!AF174*0.13+'CATALOGO PAGINA'!AF174</f>
        <v>2.1131</v>
      </c>
      <c r="E174" s="627"/>
    </row>
    <row r="175">
      <c r="A175" s="623" t="str">
        <f>'CATALOGO PAGINA'!C175</f>
        <v>82220</v>
      </c>
      <c r="B175" s="624" t="s">
        <v>7736</v>
      </c>
      <c r="C175" s="625" t="str">
        <f>'CATALOGO PAGINA'!AE175</f>
        <v>12</v>
      </c>
      <c r="D175" s="626">
        <f>'CATALOGO PAGINA'!AF175*0.13+'CATALOGO PAGINA'!AF175</f>
        <v>0.3616</v>
      </c>
      <c r="E175" s="627"/>
    </row>
    <row r="176">
      <c r="A176" s="623" t="str">
        <f>'CATALOGO PAGINA'!C176</f>
        <v>82221</v>
      </c>
      <c r="B176" s="624" t="s">
        <v>7736</v>
      </c>
      <c r="C176" s="625" t="str">
        <f>'CATALOGO PAGINA'!AE176</f>
        <v>12</v>
      </c>
      <c r="D176" s="626">
        <f>'CATALOGO PAGINA'!AF176*0.13+'CATALOGO PAGINA'!AF176</f>
        <v>0.3616</v>
      </c>
      <c r="E176" s="627"/>
    </row>
    <row r="177">
      <c r="A177" s="623" t="str">
        <f>'CATALOGO PAGINA'!C177</f>
        <v>66018</v>
      </c>
      <c r="B177" s="624" t="s">
        <v>7736</v>
      </c>
      <c r="C177" s="625" t="str">
        <f>'CATALOGO PAGINA'!AE177</f>
        <v>3</v>
      </c>
      <c r="D177" s="626">
        <f>'CATALOGO PAGINA'!AF177*0.13+'CATALOGO PAGINA'!AF177</f>
        <v>3.0171</v>
      </c>
      <c r="E177" s="627"/>
    </row>
    <row r="178">
      <c r="A178" s="623" t="str">
        <f>'CATALOGO PAGINA'!C178</f>
        <v>FAN040</v>
      </c>
      <c r="B178" s="624" t="s">
        <v>7736</v>
      </c>
      <c r="C178" s="625" t="str">
        <f>'CATALOGO PAGINA'!AE178</f>
        <v>12</v>
      </c>
      <c r="D178" s="626">
        <f>'CATALOGO PAGINA'!AF178*0.13+'CATALOGO PAGINA'!AF178</f>
        <v>0.2373</v>
      </c>
      <c r="E178" s="627"/>
    </row>
    <row r="179">
      <c r="A179" s="623" t="str">
        <f>'CATALOGO PAGINA'!C179</f>
        <v>ARG1901</v>
      </c>
      <c r="B179" s="624" t="s">
        <v>7736</v>
      </c>
      <c r="C179" s="625" t="str">
        <f>'CATALOGO PAGINA'!AE179</f>
        <v>12</v>
      </c>
      <c r="D179" s="626">
        <f>'CATALOGO PAGINA'!AF179*0.13+'CATALOGO PAGINA'!AF179</f>
        <v>0.7571</v>
      </c>
      <c r="E179" s="627"/>
    </row>
    <row r="180">
      <c r="A180" s="623" t="str">
        <f>'CATALOGO PAGINA'!C180</f>
        <v>8999</v>
      </c>
      <c r="B180" s="624" t="s">
        <v>7736</v>
      </c>
      <c r="C180" s="625" t="str">
        <f>'CATALOGO PAGINA'!AE180</f>
        <v>3</v>
      </c>
      <c r="D180" s="626">
        <f>'CATALOGO PAGINA'!AF180*0.13+'CATALOGO PAGINA'!AF180</f>
        <v>5.4353</v>
      </c>
      <c r="E180" s="627"/>
    </row>
    <row r="181">
      <c r="A181" s="623" t="str">
        <f>'CATALOGO PAGINA'!C181</f>
        <v>8811-15</v>
      </c>
      <c r="B181" s="624" t="s">
        <v>7736</v>
      </c>
      <c r="C181" s="625" t="str">
        <f>'CATALOGO PAGINA'!AE181</f>
        <v>6</v>
      </c>
      <c r="D181" s="626">
        <f>'CATALOGO PAGINA'!AF181*0.13+'CATALOGO PAGINA'!AF181</f>
        <v>4.746</v>
      </c>
      <c r="E181" s="627"/>
    </row>
    <row r="182">
      <c r="A182" s="623" t="str">
        <f>'CATALOGO PAGINA'!C182</f>
        <v>DR5024</v>
      </c>
      <c r="B182" s="624" t="s">
        <v>7736</v>
      </c>
      <c r="C182" s="625" t="str">
        <f>'CATALOGO PAGINA'!AE182</f>
        <v>6</v>
      </c>
      <c r="D182" s="626">
        <f>'CATALOGO PAGINA'!AF182*0.13+'CATALOGO PAGINA'!AF182</f>
        <v>2.712</v>
      </c>
      <c r="E182" s="627"/>
    </row>
    <row r="183">
      <c r="A183" s="623" t="str">
        <f>'CATALOGO PAGINA'!C183</f>
        <v>RS-9038-28A</v>
      </c>
      <c r="B183" s="624" t="s">
        <v>7736</v>
      </c>
      <c r="C183" s="625" t="str">
        <f>'CATALOGO PAGINA'!AE183</f>
        <v>3</v>
      </c>
      <c r="D183" s="626">
        <f>'CATALOGO PAGINA'!AF183*0.13+'CATALOGO PAGINA'!AF183</f>
        <v>3.9211</v>
      </c>
      <c r="E183" s="627"/>
    </row>
    <row r="184">
      <c r="A184" s="623" t="str">
        <f>'CATALOGO PAGINA'!C184</f>
        <v>FW338-7A</v>
      </c>
      <c r="B184" s="624" t="s">
        <v>7736</v>
      </c>
      <c r="C184" s="625" t="str">
        <f>'CATALOGO PAGINA'!AE184</f>
        <v>3</v>
      </c>
      <c r="D184" s="626">
        <f>'CATALOGO PAGINA'!AF184*0.13+'CATALOGO PAGINA'!AF184</f>
        <v>5.4466</v>
      </c>
      <c r="E184" s="627"/>
    </row>
    <row r="185">
      <c r="A185" s="623" t="str">
        <f>'CATALOGO PAGINA'!C185</f>
        <v>BLS82-2</v>
      </c>
      <c r="B185" s="624" t="s">
        <v>7736</v>
      </c>
      <c r="C185" s="625" t="str">
        <f>'CATALOGO PAGINA'!AE185</f>
        <v>3</v>
      </c>
      <c r="D185" s="626">
        <f>'CATALOGO PAGINA'!AF185*0.13+'CATALOGO PAGINA'!AF185</f>
        <v>2.4182</v>
      </c>
      <c r="E185" s="627"/>
    </row>
    <row r="186">
      <c r="A186" s="623" t="str">
        <f>'CATALOGO PAGINA'!C186</f>
        <v>8882</v>
      </c>
      <c r="B186" s="624" t="s">
        <v>7736</v>
      </c>
      <c r="C186" s="625" t="str">
        <f>'CATALOGO PAGINA'!AE186</f>
        <v>3</v>
      </c>
      <c r="D186" s="626">
        <f>'CATALOGO PAGINA'!AF186*0.13+'CATALOGO PAGINA'!AF186</f>
        <v>4.746</v>
      </c>
      <c r="E186" s="627"/>
    </row>
    <row r="187">
      <c r="A187" s="623" t="str">
        <f>'CATALOGO PAGINA'!C187</f>
        <v>393-40</v>
      </c>
      <c r="B187" s="624" t="s">
        <v>7736</v>
      </c>
      <c r="C187" s="625" t="str">
        <f>'CATALOGO PAGINA'!AE187</f>
        <v>3</v>
      </c>
      <c r="D187" s="626">
        <f>'CATALOGO PAGINA'!AF187*0.13+'CATALOGO PAGINA'!AF187</f>
        <v>3.8533</v>
      </c>
      <c r="E187" s="627"/>
    </row>
    <row r="188">
      <c r="A188" s="623" t="str">
        <f>'CATALOGO PAGINA'!C188</f>
        <v>LD-172A</v>
      </c>
      <c r="B188" s="624" t="s">
        <v>7736</v>
      </c>
      <c r="C188" s="625" t="str">
        <f>'CATALOGO PAGINA'!AE188</f>
        <v>3</v>
      </c>
      <c r="D188" s="626">
        <f>'CATALOGO PAGINA'!AF188*0.13+'CATALOGO PAGINA'!AF188</f>
        <v>5.3449</v>
      </c>
      <c r="E188" s="627"/>
    </row>
    <row r="189">
      <c r="A189" s="623" t="str">
        <f>'CATALOGO PAGINA'!C189</f>
        <v>FS238-28A</v>
      </c>
      <c r="B189" s="624" t="s">
        <v>7736</v>
      </c>
      <c r="C189" s="625" t="str">
        <f>'CATALOGO PAGINA'!AE189</f>
        <v>3</v>
      </c>
      <c r="D189" s="626">
        <f>'CATALOGO PAGINA'!AF189*0.13+'CATALOGO PAGINA'!AF189</f>
        <v>4.8364</v>
      </c>
      <c r="E189" s="627"/>
    </row>
    <row r="190">
      <c r="A190" s="623" t="str">
        <f>'CATALOGO PAGINA'!C190</f>
        <v>ARG201302</v>
      </c>
      <c r="B190" s="624" t="s">
        <v>7736</v>
      </c>
      <c r="C190" s="625" t="str">
        <f>'CATALOGO PAGINA'!AE190</f>
        <v>6</v>
      </c>
      <c r="D190" s="626">
        <f>'CATALOGO PAGINA'!AF190*0.13+'CATALOGO PAGINA'!AF190</f>
        <v>1.243</v>
      </c>
      <c r="E190" s="627"/>
    </row>
    <row r="191">
      <c r="A191" s="623" t="str">
        <f>'CATALOGO PAGINA'!C191</f>
        <v>ZR183</v>
      </c>
      <c r="B191" s="624" t="s">
        <v>7736</v>
      </c>
      <c r="C191" s="625" t="str">
        <f>'CATALOGO PAGINA'!AE191</f>
        <v>3</v>
      </c>
      <c r="D191" s="626">
        <f>'CATALOGO PAGINA'!AF191*0.13+'CATALOGO PAGINA'!AF191</f>
        <v>4.746</v>
      </c>
      <c r="E191" s="627"/>
    </row>
    <row r="192">
      <c r="A192" s="623" t="str">
        <f>'CATALOGO PAGINA'!C192</f>
        <v>HG-890</v>
      </c>
      <c r="B192" s="624" t="s">
        <v>7736</v>
      </c>
      <c r="C192" s="625" t="str">
        <f>'CATALOGO PAGINA'!AE192</f>
        <v>3</v>
      </c>
      <c r="D192" s="626">
        <f>'CATALOGO PAGINA'!AF192*0.13+'CATALOGO PAGINA'!AF192</f>
        <v>4.4522</v>
      </c>
      <c r="E192" s="627"/>
    </row>
    <row r="193">
      <c r="A193" s="623" t="str">
        <f>'CATALOGO PAGINA'!C193</f>
        <v>9902</v>
      </c>
      <c r="B193" s="624" t="s">
        <v>7736</v>
      </c>
      <c r="C193" s="625" t="str">
        <f>'CATALOGO PAGINA'!AE193</f>
        <v>3</v>
      </c>
      <c r="D193" s="626">
        <f>'CATALOGO PAGINA'!AF193*0.13+'CATALOGO PAGINA'!AF193</f>
        <v>5.0398</v>
      </c>
      <c r="E193" s="627"/>
    </row>
    <row r="194">
      <c r="A194" s="623" t="str">
        <f>'CATALOGO PAGINA'!C194</f>
        <v>9901</v>
      </c>
      <c r="B194" s="624" t="s">
        <v>7736</v>
      </c>
      <c r="C194" s="625" t="str">
        <f>'CATALOGO PAGINA'!AE194</f>
        <v>3</v>
      </c>
      <c r="D194" s="626">
        <f>'CATALOGO PAGINA'!AF194*0.13+'CATALOGO PAGINA'!AF194</f>
        <v>5.0398</v>
      </c>
      <c r="E194" s="627"/>
    </row>
    <row r="195">
      <c r="A195" s="623" t="str">
        <f>'CATALOGO PAGINA'!C195</f>
        <v>3592</v>
      </c>
      <c r="B195" s="624" t="s">
        <v>7736</v>
      </c>
      <c r="C195" s="625" t="str">
        <f>'CATALOGO PAGINA'!AE195</f>
        <v>12</v>
      </c>
      <c r="D195" s="626">
        <f>'CATALOGO PAGINA'!AF195*0.13+'CATALOGO PAGINA'!AF195</f>
        <v>0.7797</v>
      </c>
      <c r="E195" s="627"/>
    </row>
    <row r="196">
      <c r="A196" s="623" t="str">
        <f>'CATALOGO PAGINA'!C196</f>
        <v>1689</v>
      </c>
      <c r="B196" s="624" t="s">
        <v>7736</v>
      </c>
      <c r="C196" s="625" t="str">
        <f>'CATALOGO PAGINA'!AE196</f>
        <v>12</v>
      </c>
      <c r="D196" s="626">
        <f>'CATALOGO PAGINA'!AF196*0.13+'CATALOGO PAGINA'!AF196</f>
        <v>0.4633</v>
      </c>
      <c r="E196" s="627"/>
    </row>
    <row r="197">
      <c r="A197" s="623" t="str">
        <f>'CATALOGO PAGINA'!C197</f>
        <v>WH-3006</v>
      </c>
      <c r="B197" s="624" t="s">
        <v>7736</v>
      </c>
      <c r="C197" s="625" t="str">
        <f>'CATALOGO PAGINA'!AE197</f>
        <v>3</v>
      </c>
      <c r="D197" s="626">
        <f>'CATALOGO PAGINA'!AF197*0.13+'CATALOGO PAGINA'!AF197</f>
        <v>4.5313</v>
      </c>
      <c r="E197" s="627"/>
    </row>
    <row r="198">
      <c r="A198" s="623" t="str">
        <f>'CATALOGO PAGINA'!C198</f>
        <v>FW338-6A</v>
      </c>
      <c r="B198" s="624" t="s">
        <v>7736</v>
      </c>
      <c r="C198" s="625" t="str">
        <f>'CATALOGO PAGINA'!AE198</f>
        <v>3</v>
      </c>
      <c r="D198" s="626">
        <f>'CATALOGO PAGINA'!AF198*0.13+'CATALOGO PAGINA'!AF198</f>
        <v>5.1415</v>
      </c>
      <c r="E198" s="627"/>
    </row>
    <row r="199">
      <c r="A199" s="623" t="str">
        <f>'CATALOGO PAGINA'!C199</f>
        <v>8811-5</v>
      </c>
      <c r="B199" s="624" t="s">
        <v>7736</v>
      </c>
      <c r="C199" s="625" t="str">
        <f>'CATALOGO PAGINA'!AE199</f>
        <v>3</v>
      </c>
      <c r="D199" s="626">
        <f>'CATALOGO PAGINA'!AF199*0.13+'CATALOGO PAGINA'!AF199</f>
        <v>5.4466</v>
      </c>
      <c r="E199" s="627"/>
    </row>
    <row r="200">
      <c r="A200" s="623" t="str">
        <f>'CATALOGO PAGINA'!C200</f>
        <v>6010M</v>
      </c>
      <c r="B200" s="624" t="s">
        <v>7736</v>
      </c>
      <c r="C200" s="625" t="str">
        <f>'CATALOGO PAGINA'!AE200</f>
        <v>12</v>
      </c>
      <c r="D200" s="626">
        <f>'CATALOGO PAGINA'!AF200*0.13+'CATALOGO PAGINA'!AF200</f>
        <v>0.1921</v>
      </c>
      <c r="E200" s="627"/>
    </row>
    <row r="201">
      <c r="A201" s="623" t="str">
        <f>'CATALOGO PAGINA'!C201</f>
        <v>SW7616</v>
      </c>
      <c r="B201" s="624" t="s">
        <v>7736</v>
      </c>
      <c r="C201" s="625" t="str">
        <f>'CATALOGO PAGINA'!AE201</f>
        <v>4</v>
      </c>
      <c r="D201" s="626">
        <f>'CATALOGO PAGINA'!AF201*0.13+'CATALOGO PAGINA'!AF201</f>
        <v>1.13</v>
      </c>
      <c r="E201" s="627"/>
    </row>
    <row r="202">
      <c r="A202" s="623" t="str">
        <f>'CATALOGO PAGINA'!C202</f>
        <v>SWF5823</v>
      </c>
      <c r="B202" s="624" t="s">
        <v>7736</v>
      </c>
      <c r="C202" s="625" t="str">
        <f>'CATALOGO PAGINA'!AE202</f>
        <v>8</v>
      </c>
      <c r="D202" s="626">
        <f>'CATALOGO PAGINA'!AF202*0.13+'CATALOGO PAGINA'!AF202</f>
        <v>0.1017</v>
      </c>
      <c r="E202" s="627"/>
    </row>
    <row r="203">
      <c r="A203" s="623" t="str">
        <f>'CATALOGO PAGINA'!C203</f>
        <v>F4778</v>
      </c>
      <c r="B203" s="624" t="s">
        <v>7736</v>
      </c>
      <c r="C203" s="625" t="str">
        <f>'CATALOGO PAGINA'!AE203</f>
        <v>2</v>
      </c>
      <c r="D203" s="626">
        <f>'CATALOGO PAGINA'!AF203*0.13+'CATALOGO PAGINA'!AF203</f>
        <v>2.26</v>
      </c>
      <c r="E203" s="627"/>
    </row>
    <row r="204">
      <c r="A204" s="623" t="str">
        <f>'CATALOGO PAGINA'!C204</f>
        <v>FS238-12A</v>
      </c>
      <c r="B204" s="624" t="s">
        <v>7736</v>
      </c>
      <c r="C204" s="625" t="str">
        <f>'CATALOGO PAGINA'!AE204</f>
        <v>3</v>
      </c>
      <c r="D204" s="626">
        <f>'CATALOGO PAGINA'!AF204*0.13+'CATALOGO PAGINA'!AF204</f>
        <v>4.746</v>
      </c>
      <c r="E204" s="627"/>
    </row>
    <row r="205">
      <c r="A205" s="623" t="str">
        <f>'CATALOGO PAGINA'!C205</f>
        <v>YJ388-68</v>
      </c>
      <c r="B205" s="624" t="s">
        <v>7736</v>
      </c>
      <c r="C205" s="625" t="str">
        <f>'CATALOGO PAGINA'!AE205</f>
        <v>3</v>
      </c>
      <c r="D205" s="626">
        <f>'CATALOGO PAGINA'!AF205*0.13+'CATALOGO PAGINA'!AF205</f>
        <v>5.0398</v>
      </c>
      <c r="E205" s="627"/>
    </row>
    <row r="206">
      <c r="A206" s="623" t="str">
        <f>'CATALOGO PAGINA'!C206</f>
        <v>28678</v>
      </c>
      <c r="B206" s="624" t="s">
        <v>7736</v>
      </c>
      <c r="C206" s="625" t="str">
        <f>'CATALOGO PAGINA'!AE206</f>
        <v>6</v>
      </c>
      <c r="D206" s="626">
        <f>'CATALOGO PAGINA'!AF206*0.13+'CATALOGO PAGINA'!AF206</f>
        <v>3.2657</v>
      </c>
      <c r="E206" s="627"/>
    </row>
    <row r="207">
      <c r="A207" s="623" t="str">
        <f>'CATALOGO PAGINA'!C207</f>
        <v>725</v>
      </c>
      <c r="B207" s="624" t="s">
        <v>7736</v>
      </c>
      <c r="C207" s="625" t="str">
        <f>'CATALOGO PAGINA'!AE207</f>
        <v>3</v>
      </c>
      <c r="D207" s="626">
        <f>'CATALOGO PAGINA'!AF207*0.13+'CATALOGO PAGINA'!AF207</f>
        <v>1.7967</v>
      </c>
      <c r="E207" s="627"/>
    </row>
    <row r="208">
      <c r="A208" s="623" t="str">
        <f>'CATALOGO PAGINA'!C208</f>
        <v>P904-A</v>
      </c>
      <c r="B208" s="624" t="s">
        <v>7736</v>
      </c>
      <c r="C208" s="625" t="str">
        <f>'CATALOGO PAGINA'!AE208</f>
        <v>3</v>
      </c>
      <c r="D208" s="626">
        <f>'CATALOGO PAGINA'!AF208*0.13+'CATALOGO PAGINA'!AF208</f>
        <v>6.5314</v>
      </c>
      <c r="E208" s="627"/>
    </row>
    <row r="209">
      <c r="A209" s="623" t="str">
        <f>'CATALOGO PAGINA'!C209</f>
        <v>393-34</v>
      </c>
      <c r="B209" s="624" t="s">
        <v>7736</v>
      </c>
      <c r="C209" s="625" t="str">
        <f>'CATALOGO PAGINA'!AE209</f>
        <v>3</v>
      </c>
      <c r="D209" s="626">
        <f>'CATALOGO PAGINA'!AF209*0.13+'CATALOGO PAGINA'!AF209</f>
        <v>4.1584</v>
      </c>
      <c r="E209" s="627"/>
    </row>
    <row r="210">
      <c r="A210" s="623" t="str">
        <f>'CATALOGO PAGINA'!C210</f>
        <v>8811-19</v>
      </c>
      <c r="B210" s="624" t="s">
        <v>7736</v>
      </c>
      <c r="C210" s="625" t="str">
        <f>'CATALOGO PAGINA'!AE210</f>
        <v>3</v>
      </c>
      <c r="D210" s="626">
        <f>'CATALOGO PAGINA'!AF210*0.13+'CATALOGO PAGINA'!AF210</f>
        <v>5.1415</v>
      </c>
      <c r="E210" s="627"/>
    </row>
    <row r="211">
      <c r="A211" s="623" t="str">
        <f>'CATALOGO PAGINA'!C211</f>
        <v>YJ388-44</v>
      </c>
      <c r="B211" s="624" t="s">
        <v>7736</v>
      </c>
      <c r="C211" s="625" t="str">
        <f>'CATALOGO PAGINA'!AE211</f>
        <v>3</v>
      </c>
      <c r="D211" s="626">
        <f>'CATALOGO PAGINA'!AF211*0.13+'CATALOGO PAGINA'!AF211</f>
        <v>5.1415</v>
      </c>
      <c r="E211" s="627"/>
    </row>
    <row r="212">
      <c r="A212" s="623" t="str">
        <f>'CATALOGO PAGINA'!C212</f>
        <v>FW-2038A</v>
      </c>
      <c r="B212" s="624" t="s">
        <v>7736</v>
      </c>
      <c r="C212" s="625" t="str">
        <f>'CATALOGO PAGINA'!AE212</f>
        <v>3</v>
      </c>
      <c r="D212" s="626">
        <f>'CATALOGO PAGINA'!AF212*0.13+'CATALOGO PAGINA'!AF212</f>
        <v>3.39</v>
      </c>
      <c r="E212" s="627"/>
    </row>
    <row r="213">
      <c r="A213" s="623" t="str">
        <f>'CATALOGO PAGINA'!C213</f>
        <v>KH332-2</v>
      </c>
      <c r="B213" s="624" t="s">
        <v>7736</v>
      </c>
      <c r="C213" s="625" t="str">
        <f>'CATALOGO PAGINA'!AE213</f>
        <v>3</v>
      </c>
      <c r="D213" s="626">
        <f>'CATALOGO PAGINA'!AF213*0.13+'CATALOGO PAGINA'!AF213</f>
        <v>5.4466</v>
      </c>
      <c r="E213" s="627"/>
    </row>
    <row r="214">
      <c r="A214" s="623" t="str">
        <f>'CATALOGO PAGINA'!C214</f>
        <v>258</v>
      </c>
      <c r="B214" s="624" t="s">
        <v>7736</v>
      </c>
      <c r="C214" s="625" t="str">
        <f>'CATALOGO PAGINA'!AE214</f>
        <v>3</v>
      </c>
      <c r="D214" s="626">
        <f>'CATALOGO PAGINA'!AF214*0.13+'CATALOGO PAGINA'!AF214</f>
        <v>7.7179</v>
      </c>
      <c r="E214" s="627"/>
    </row>
    <row r="215">
      <c r="A215" s="623" t="str">
        <f>'CATALOGO PAGINA'!C215</f>
        <v>LD-169A</v>
      </c>
      <c r="B215" s="624" t="s">
        <v>7736</v>
      </c>
      <c r="C215" s="625" t="str">
        <f>'CATALOGO PAGINA'!AE215</f>
        <v>3</v>
      </c>
      <c r="D215" s="626">
        <f>'CATALOGO PAGINA'!AF215*0.13+'CATALOGO PAGINA'!AF215</f>
        <v>4.4522</v>
      </c>
      <c r="E215" s="627"/>
    </row>
    <row r="216">
      <c r="A216" s="623" t="str">
        <f>'CATALOGO PAGINA'!C216</f>
        <v>ZR156-3</v>
      </c>
      <c r="B216" s="624" t="s">
        <v>7736</v>
      </c>
      <c r="C216" s="625" t="str">
        <f>'CATALOGO PAGINA'!AE216</f>
        <v>3</v>
      </c>
      <c r="D216" s="626">
        <f>'CATALOGO PAGINA'!AF216*0.13+'CATALOGO PAGINA'!AF216</f>
        <v>5.3449</v>
      </c>
      <c r="E216" s="627"/>
    </row>
    <row r="217">
      <c r="A217" s="623" t="str">
        <f>'CATALOGO PAGINA'!C217</f>
        <v>LD-155B</v>
      </c>
      <c r="B217" s="624" t="s">
        <v>7736</v>
      </c>
      <c r="C217" s="625" t="str">
        <f>'CATALOGO PAGINA'!AE217</f>
        <v>3</v>
      </c>
      <c r="D217" s="626">
        <f>'CATALOGO PAGINA'!AF217*0.13+'CATALOGO PAGINA'!AF217</f>
        <v>4.4522</v>
      </c>
      <c r="E217" s="627"/>
    </row>
    <row r="218">
      <c r="A218" s="623" t="str">
        <f>'CATALOGO PAGINA'!C218</f>
        <v>FD815</v>
      </c>
      <c r="B218" s="624" t="s">
        <v>7736</v>
      </c>
      <c r="C218" s="625" t="str">
        <f>'CATALOGO PAGINA'!AE218</f>
        <v>6</v>
      </c>
      <c r="D218" s="626">
        <f>'CATALOGO PAGINA'!AF218*0.13+'CATALOGO PAGINA'!AF218</f>
        <v>2.5086</v>
      </c>
      <c r="E218" s="627"/>
    </row>
    <row r="219">
      <c r="A219" s="623" t="str">
        <f>'CATALOGO PAGINA'!C219</f>
        <v>FD8632</v>
      </c>
      <c r="B219" s="624" t="s">
        <v>7736</v>
      </c>
      <c r="C219" s="625" t="str">
        <f>'CATALOGO PAGINA'!AE219</f>
        <v>12</v>
      </c>
      <c r="D219" s="626">
        <f>'CATALOGO PAGINA'!AF219*0.13+'CATALOGO PAGINA'!AF219</f>
        <v>0.3955</v>
      </c>
      <c r="E219" s="627"/>
    </row>
    <row r="220">
      <c r="A220" s="623" t="str">
        <f>'CATALOGO PAGINA'!C220</f>
        <v>TW-2025</v>
      </c>
      <c r="B220" s="624" t="s">
        <v>7736</v>
      </c>
      <c r="C220" s="625" t="str">
        <f>'CATALOGO PAGINA'!AE220</f>
        <v>3</v>
      </c>
      <c r="D220" s="626">
        <f>'CATALOGO PAGINA'!AF220*0.13+'CATALOGO PAGINA'!AF220</f>
        <v>3.955</v>
      </c>
      <c r="E220" s="627"/>
    </row>
    <row r="221">
      <c r="A221" s="623" t="str">
        <f>'CATALOGO PAGINA'!C221</f>
        <v>91407P</v>
      </c>
      <c r="B221" s="624" t="s">
        <v>7736</v>
      </c>
      <c r="C221" s="625" t="str">
        <f>'CATALOGO PAGINA'!AE221</f>
        <v>12</v>
      </c>
      <c r="D221" s="626">
        <f>'CATALOGO PAGINA'!AF221*0.13+'CATALOGO PAGINA'!AF221</f>
        <v>0.565</v>
      </c>
      <c r="E221" s="627"/>
    </row>
    <row r="222">
      <c r="A222" s="623" t="str">
        <f>'CATALOGO PAGINA'!C222</f>
        <v>FD724</v>
      </c>
      <c r="B222" s="624" t="s">
        <v>7736</v>
      </c>
      <c r="C222" s="625" t="str">
        <f>'CATALOGO PAGINA'!AE222</f>
        <v>6</v>
      </c>
      <c r="D222" s="626">
        <f>'CATALOGO PAGINA'!AF222*0.13+'CATALOGO PAGINA'!AF222</f>
        <v>0.791</v>
      </c>
      <c r="E222" s="627"/>
    </row>
    <row r="223">
      <c r="A223" s="623" t="str">
        <f>'CATALOGO PAGINA'!C223</f>
        <v>ARB808</v>
      </c>
      <c r="B223" s="624" t="s">
        <v>7736</v>
      </c>
      <c r="C223" s="625" t="str">
        <f>'CATALOGO PAGINA'!AE223</f>
        <v>12</v>
      </c>
      <c r="D223" s="626">
        <f>'CATALOGO PAGINA'!AF223*0.13+'CATALOGO PAGINA'!AF223</f>
        <v>0.6893</v>
      </c>
      <c r="E223" s="627"/>
    </row>
    <row r="224">
      <c r="A224" s="623" t="str">
        <f>'CATALOGO PAGINA'!C224</f>
        <v>ARB0608</v>
      </c>
      <c r="B224" s="624" t="s">
        <v>7736</v>
      </c>
      <c r="C224" s="625" t="str">
        <f>'CATALOGO PAGINA'!AE224</f>
        <v>6</v>
      </c>
      <c r="D224" s="626">
        <f>'CATALOGO PAGINA'!AF224*0.13+'CATALOGO PAGINA'!AF224</f>
        <v>1.0622</v>
      </c>
      <c r="E224" s="627"/>
    </row>
    <row r="225">
      <c r="A225" s="623" t="str">
        <f>'CATALOGO PAGINA'!C225</f>
        <v>1013</v>
      </c>
      <c r="B225" s="624" t="s">
        <v>7736</v>
      </c>
      <c r="C225" s="625" t="str">
        <f>'CATALOGO PAGINA'!AE225</f>
        <v>3</v>
      </c>
      <c r="D225" s="626">
        <f>'CATALOGO PAGINA'!AF225*0.13+'CATALOGO PAGINA'!AF225</f>
        <v>1.6611</v>
      </c>
      <c r="E225" s="627"/>
    </row>
    <row r="226">
      <c r="A226" s="623" t="str">
        <f>'CATALOGO PAGINA'!C226</f>
        <v>ARB2017</v>
      </c>
      <c r="B226" s="624" t="s">
        <v>7736</v>
      </c>
      <c r="C226" s="625" t="str">
        <f>'CATALOGO PAGINA'!AE226</f>
        <v>12</v>
      </c>
      <c r="D226" s="626">
        <f>'CATALOGO PAGINA'!AF226*0.13+'CATALOGO PAGINA'!AF226</f>
        <v>0.7684</v>
      </c>
      <c r="E226" s="627"/>
    </row>
    <row r="227">
      <c r="A227" s="623" t="str">
        <f>'CATALOGO PAGINA'!C227</f>
        <v>ARB3132</v>
      </c>
      <c r="B227" s="624" t="s">
        <v>7736</v>
      </c>
      <c r="C227" s="625" t="str">
        <f>'CATALOGO PAGINA'!AE227</f>
        <v>6</v>
      </c>
      <c r="D227" s="626">
        <f>'CATALOGO PAGINA'!AF227*0.13+'CATALOGO PAGINA'!AF227</f>
        <v>0.9379</v>
      </c>
      <c r="E227" s="627"/>
    </row>
    <row r="228">
      <c r="A228" s="623" t="str">
        <f>'CATALOGO PAGINA'!C228</f>
        <v>ARB55297</v>
      </c>
      <c r="B228" s="624" t="s">
        <v>7736</v>
      </c>
      <c r="C228" s="625" t="str">
        <f>'CATALOGO PAGINA'!AE228</f>
        <v>6</v>
      </c>
      <c r="D228" s="626">
        <f>'CATALOGO PAGINA'!AF228*0.13+'CATALOGO PAGINA'!AF228</f>
        <v>1.6724</v>
      </c>
      <c r="E228" s="627"/>
    </row>
    <row r="229">
      <c r="A229" s="623" t="str">
        <f>'CATALOGO PAGINA'!C229</f>
        <v>ARB694</v>
      </c>
      <c r="B229" s="624" t="s">
        <v>7736</v>
      </c>
      <c r="C229" s="625" t="str">
        <f>'CATALOGO PAGINA'!AE229</f>
        <v>6</v>
      </c>
      <c r="D229" s="626">
        <f>'CATALOGO PAGINA'!AF229*0.13+'CATALOGO PAGINA'!AF229</f>
        <v>0.8927</v>
      </c>
      <c r="E229" s="627"/>
    </row>
    <row r="230">
      <c r="A230" s="623" t="str">
        <f>'CATALOGO PAGINA'!C230</f>
        <v>ARB1208</v>
      </c>
      <c r="B230" s="624" t="s">
        <v>7736</v>
      </c>
      <c r="C230" s="625" t="str">
        <f>'CATALOGO PAGINA'!AE230</f>
        <v>6</v>
      </c>
      <c r="D230" s="626">
        <f>'CATALOGO PAGINA'!AF230*0.13+'CATALOGO PAGINA'!AF230</f>
        <v>1.0622</v>
      </c>
      <c r="E230" s="627"/>
    </row>
    <row r="231">
      <c r="A231" s="623" t="str">
        <f>'CATALOGO PAGINA'!C231</f>
        <v>NB2022</v>
      </c>
      <c r="B231" s="624" t="s">
        <v>7736</v>
      </c>
      <c r="C231" s="625" t="str">
        <f>'CATALOGO PAGINA'!AE231</f>
        <v>6</v>
      </c>
      <c r="D231" s="626">
        <f>'CATALOGO PAGINA'!AF231*0.13+'CATALOGO PAGINA'!AF231</f>
        <v>0.8927</v>
      </c>
      <c r="E231" s="627"/>
    </row>
    <row r="232">
      <c r="A232" s="623" t="str">
        <f>'CATALOGO PAGINA'!C232</f>
        <v>ARG39936</v>
      </c>
      <c r="B232" s="624" t="s">
        <v>7736</v>
      </c>
      <c r="C232" s="625" t="str">
        <f>'CATALOGO PAGINA'!AE232</f>
        <v>12</v>
      </c>
      <c r="D232" s="626">
        <f>'CATALOGO PAGINA'!AF232*0.13+'CATALOGO PAGINA'!AF232</f>
        <v>0.5876</v>
      </c>
      <c r="E232" s="627"/>
    </row>
    <row r="233">
      <c r="A233" s="623" t="str">
        <f>'CATALOGO PAGINA'!C233</f>
        <v>ARG3461</v>
      </c>
      <c r="B233" s="624" t="s">
        <v>7736</v>
      </c>
      <c r="C233" s="625" t="str">
        <f>'CATALOGO PAGINA'!AE233</f>
        <v>12</v>
      </c>
      <c r="D233" s="626">
        <f>'CATALOGO PAGINA'!AF233*0.13+'CATALOGO PAGINA'!AF233</f>
        <v>0.5763</v>
      </c>
      <c r="E233" s="627"/>
    </row>
    <row r="234">
      <c r="A234" s="623" t="str">
        <f>'CATALOGO PAGINA'!C234</f>
        <v>ARG32871</v>
      </c>
      <c r="B234" s="624" t="s">
        <v>7736</v>
      </c>
      <c r="C234" s="625" t="str">
        <f>'CATALOGO PAGINA'!AE234</f>
        <v>12</v>
      </c>
      <c r="D234" s="626">
        <f>'CATALOGO PAGINA'!AF234*0.13+'CATALOGO PAGINA'!AF234</f>
        <v>0.8136</v>
      </c>
      <c r="E234" s="627"/>
    </row>
    <row r="235">
      <c r="A235" s="623" t="str">
        <f>'CATALOGO PAGINA'!C235</f>
        <v>ARG20167</v>
      </c>
      <c r="B235" s="624" t="s">
        <v>7736</v>
      </c>
      <c r="C235" s="625" t="str">
        <f>'CATALOGO PAGINA'!AE235</f>
        <v>6</v>
      </c>
      <c r="D235" s="626">
        <f>'CATALOGO PAGINA'!AF235*0.13+'CATALOGO PAGINA'!AF235</f>
        <v>0.9153</v>
      </c>
      <c r="E235" s="627"/>
    </row>
    <row r="236">
      <c r="A236" s="623" t="str">
        <f>'CATALOGO PAGINA'!C236</f>
        <v>ARM711</v>
      </c>
      <c r="B236" s="624" t="s">
        <v>7736</v>
      </c>
      <c r="C236" s="625" t="str">
        <f>'CATALOGO PAGINA'!AE236</f>
        <v>6</v>
      </c>
      <c r="D236" s="626">
        <f>'CATALOGO PAGINA'!AF236*0.13+'CATALOGO PAGINA'!AF236</f>
        <v>0.9379</v>
      </c>
      <c r="E236" s="627"/>
    </row>
    <row r="237">
      <c r="A237" s="623" t="str">
        <f>'CATALOGO PAGINA'!C237</f>
        <v>ARG2017</v>
      </c>
      <c r="B237" s="624" t="s">
        <v>7736</v>
      </c>
      <c r="C237" s="625" t="str">
        <f>'CATALOGO PAGINA'!AE237</f>
        <v>6</v>
      </c>
      <c r="D237" s="626">
        <f>'CATALOGO PAGINA'!AF237*0.13+'CATALOGO PAGINA'!AF237</f>
        <v>0.7684</v>
      </c>
      <c r="E237" s="627"/>
    </row>
    <row r="238">
      <c r="A238" s="623" t="str">
        <f>'CATALOGO PAGINA'!C238</f>
        <v>ARB6622</v>
      </c>
      <c r="B238" s="624" t="s">
        <v>7736</v>
      </c>
      <c r="C238" s="625" t="str">
        <f>'CATALOGO PAGINA'!AE238</f>
        <v>12</v>
      </c>
      <c r="D238" s="626">
        <f>'CATALOGO PAGINA'!AF238*0.13+'CATALOGO PAGINA'!AF238</f>
        <v>0.5198</v>
      </c>
      <c r="E238" s="627"/>
    </row>
    <row r="239">
      <c r="A239" s="623" t="str">
        <f>'CATALOGO PAGINA'!C239</f>
        <v>NB8601</v>
      </c>
      <c r="B239" s="624" t="s">
        <v>7736</v>
      </c>
      <c r="C239" s="625" t="str">
        <f>'CATALOGO PAGINA'!AE239</f>
        <v>12</v>
      </c>
      <c r="D239" s="626">
        <f>'CATALOGO PAGINA'!AF239*0.13+'CATALOGO PAGINA'!AF239</f>
        <v>0.4972</v>
      </c>
      <c r="E239" s="627"/>
    </row>
    <row r="240">
      <c r="A240" s="623" t="str">
        <f>'CATALOGO PAGINA'!C240</f>
        <v>ARG53918</v>
      </c>
      <c r="B240" s="624" t="s">
        <v>7736</v>
      </c>
      <c r="C240" s="625" t="str">
        <f>'CATALOGO PAGINA'!AE240</f>
        <v>6</v>
      </c>
      <c r="D240" s="626">
        <f>'CATALOGO PAGINA'!AF240*0.13+'CATALOGO PAGINA'!AF240</f>
        <v>0.9718</v>
      </c>
      <c r="E240" s="627"/>
    </row>
    <row r="241">
      <c r="A241" s="623" t="str">
        <f>'CATALOGO PAGINA'!C241</f>
        <v>ARM6622</v>
      </c>
      <c r="B241" s="624" t="s">
        <v>7736</v>
      </c>
      <c r="C241" s="625" t="str">
        <f>'CATALOGO PAGINA'!AE241</f>
        <v>12</v>
      </c>
      <c r="D241" s="626">
        <f>'CATALOGO PAGINA'!AF241*0.13+'CATALOGO PAGINA'!AF241</f>
        <v>0.5424</v>
      </c>
      <c r="E241" s="627"/>
    </row>
    <row r="242">
      <c r="A242" s="623" t="str">
        <f>'CATALOGO PAGINA'!C242</f>
        <v>NB858</v>
      </c>
      <c r="B242" s="624" t="s">
        <v>7736</v>
      </c>
      <c r="C242" s="625" t="str">
        <f>'CATALOGO PAGINA'!AE242</f>
        <v>12</v>
      </c>
      <c r="D242" s="626">
        <f>'CATALOGO PAGINA'!AF242*0.13+'CATALOGO PAGINA'!AF242</f>
        <v>0.7006</v>
      </c>
      <c r="E242" s="627"/>
    </row>
    <row r="243">
      <c r="A243" s="623" t="str">
        <f>'CATALOGO PAGINA'!C243</f>
        <v>NG2643</v>
      </c>
      <c r="B243" s="624" t="s">
        <v>7736</v>
      </c>
      <c r="C243" s="625" t="str">
        <f>'CATALOGO PAGINA'!AE243</f>
        <v>6</v>
      </c>
      <c r="D243" s="626">
        <f>'CATALOGO PAGINA'!AF243*0.13+'CATALOGO PAGINA'!AF243</f>
        <v>0.8927</v>
      </c>
      <c r="E243" s="627"/>
    </row>
    <row r="244">
      <c r="A244" s="623" t="str">
        <f>'CATALOGO PAGINA'!C244</f>
        <v>NG2811</v>
      </c>
      <c r="B244" s="624" t="s">
        <v>7736</v>
      </c>
      <c r="C244" s="625" t="str">
        <f>'CATALOGO PAGINA'!AE244</f>
        <v>6</v>
      </c>
      <c r="D244" s="626">
        <f>'CATALOGO PAGINA'!AF244*0.13+'CATALOGO PAGINA'!AF244</f>
        <v>1.1526</v>
      </c>
      <c r="E244" s="627"/>
    </row>
    <row r="245">
      <c r="A245" s="623" t="str">
        <f>'CATALOGO PAGINA'!C245</f>
        <v>NG3016</v>
      </c>
      <c r="B245" s="624" t="s">
        <v>7736</v>
      </c>
      <c r="C245" s="625" t="str">
        <f>'CATALOGO PAGINA'!AE245</f>
        <v>12</v>
      </c>
      <c r="D245" s="626">
        <f>'CATALOGO PAGINA'!AF245*0.13+'CATALOGO PAGINA'!AF245</f>
        <v>0.7006</v>
      </c>
      <c r="E245" s="627"/>
    </row>
    <row r="246">
      <c r="A246" s="623" t="str">
        <f>'CATALOGO PAGINA'!C246</f>
        <v>ARZ00449</v>
      </c>
      <c r="B246" s="624" t="s">
        <v>7736</v>
      </c>
      <c r="C246" s="625" t="str">
        <f>'CATALOGO PAGINA'!AE246</f>
        <v>3</v>
      </c>
      <c r="D246" s="626">
        <f>'CATALOGO PAGINA'!AF246*0.13+'CATALOGO PAGINA'!AF246</f>
        <v>5.7969</v>
      </c>
      <c r="E246" s="627"/>
    </row>
    <row r="247">
      <c r="A247" s="623" t="str">
        <f>'CATALOGO PAGINA'!C247</f>
        <v>ARZ6617</v>
      </c>
      <c r="B247" s="624" t="s">
        <v>7736</v>
      </c>
      <c r="C247" s="625" t="str">
        <f>'CATALOGO PAGINA'!AE247</f>
        <v>3</v>
      </c>
      <c r="D247" s="626">
        <f>'CATALOGO PAGINA'!AF247*0.13+'CATALOGO PAGINA'!AF247</f>
        <v>2.5764</v>
      </c>
      <c r="E247" s="627"/>
    </row>
    <row r="248">
      <c r="A248" s="623" t="str">
        <f>'CATALOGO PAGINA'!C248</f>
        <v>ARG1861</v>
      </c>
      <c r="B248" s="624" t="s">
        <v>7736</v>
      </c>
      <c r="C248" s="625" t="str">
        <f>'CATALOGO PAGINA'!AE248</f>
        <v>6</v>
      </c>
      <c r="D248" s="626">
        <f>'CATALOGO PAGINA'!AF248*0.13+'CATALOGO PAGINA'!AF248</f>
        <v>0.9153</v>
      </c>
      <c r="E248" s="627"/>
    </row>
    <row r="249">
      <c r="A249" s="623" t="str">
        <f>'CATALOGO PAGINA'!C249</f>
        <v>HC-002B-1</v>
      </c>
      <c r="B249" s="624" t="s">
        <v>7736</v>
      </c>
      <c r="C249" s="625" t="str">
        <f>'CATALOGO PAGINA'!AE249</f>
        <v>3</v>
      </c>
      <c r="D249" s="626">
        <f>'CATALOGO PAGINA'!AF249*0.13+'CATALOGO PAGINA'!AF249</f>
        <v>3.0284</v>
      </c>
      <c r="E249" s="627"/>
    </row>
    <row r="250">
      <c r="A250" s="623" t="str">
        <f>'CATALOGO PAGINA'!C250</f>
        <v>ZR186</v>
      </c>
      <c r="B250" s="624" t="s">
        <v>7736</v>
      </c>
      <c r="C250" s="625" t="str">
        <f>'CATALOGO PAGINA'!AE250</f>
        <v>3</v>
      </c>
      <c r="D250" s="626">
        <f>'CATALOGO PAGINA'!AF250*0.13+'CATALOGO PAGINA'!AF250</f>
        <v>3.8533</v>
      </c>
      <c r="E250" s="627"/>
    </row>
    <row r="251">
      <c r="A251" s="623" t="str">
        <f>'CATALOGO PAGINA'!C251</f>
        <v>ARZ35731</v>
      </c>
      <c r="B251" s="624" t="s">
        <v>7736</v>
      </c>
      <c r="C251" s="625" t="str">
        <f>'CATALOGO PAGINA'!AE251</f>
        <v>3</v>
      </c>
      <c r="D251" s="626">
        <f>'CATALOGO PAGINA'!AF251*0.13+'CATALOGO PAGINA'!AF251</f>
        <v>3.2205</v>
      </c>
      <c r="E251" s="627"/>
    </row>
    <row r="252">
      <c r="A252" s="623" t="str">
        <f>'CATALOGO PAGINA'!C252</f>
        <v>ARY33352</v>
      </c>
      <c r="B252" s="624" t="s">
        <v>7736</v>
      </c>
      <c r="C252" s="625" t="str">
        <f>'CATALOGO PAGINA'!AE252</f>
        <v>3</v>
      </c>
      <c r="D252" s="626">
        <f>'CATALOGO PAGINA'!AF252*0.13+'CATALOGO PAGINA'!AF252</f>
        <v>3.5708</v>
      </c>
      <c r="E252" s="627"/>
    </row>
    <row r="253">
      <c r="A253" s="623" t="str">
        <f>'CATALOGO PAGINA'!C253</f>
        <v>ARB02011</v>
      </c>
      <c r="B253" s="624" t="s">
        <v>7736</v>
      </c>
      <c r="C253" s="625" t="str">
        <f>'CATALOGO PAGINA'!AE253</f>
        <v>6</v>
      </c>
      <c r="D253" s="626">
        <f>'CATALOGO PAGINA'!AF253*0.13+'CATALOGO PAGINA'!AF253</f>
        <v>0.8136</v>
      </c>
      <c r="E253" s="627"/>
    </row>
    <row r="254">
      <c r="A254" s="623" t="str">
        <f>'CATALOGO PAGINA'!C254</f>
        <v>ARB3201</v>
      </c>
      <c r="B254" s="624" t="s">
        <v>7736</v>
      </c>
      <c r="C254" s="625" t="str">
        <f>'CATALOGO PAGINA'!AE254</f>
        <v>12</v>
      </c>
      <c r="D254" s="626">
        <f>'CATALOGO PAGINA'!AF254*0.13+'CATALOGO PAGINA'!AF254</f>
        <v>0.9718</v>
      </c>
      <c r="E254" s="627"/>
    </row>
    <row r="255">
      <c r="A255" s="623" t="str">
        <f>'CATALOGO PAGINA'!C255</f>
        <v>ARB202</v>
      </c>
      <c r="B255" s="624" t="s">
        <v>7736</v>
      </c>
      <c r="C255" s="625" t="str">
        <f>'CATALOGO PAGINA'!AE255</f>
        <v>6</v>
      </c>
      <c r="D255" s="626">
        <f>'CATALOGO PAGINA'!AF255*0.13+'CATALOGO PAGINA'!AF255</f>
        <v>0.7571</v>
      </c>
      <c r="E255" s="627"/>
    </row>
    <row r="256">
      <c r="A256" s="623" t="str">
        <f>'CATALOGO PAGINA'!C256</f>
        <v>ARB0061</v>
      </c>
      <c r="B256" s="624" t="s">
        <v>7736</v>
      </c>
      <c r="C256" s="625" t="str">
        <f>'CATALOGO PAGINA'!AE256</f>
        <v>12</v>
      </c>
      <c r="D256" s="626">
        <f>'CATALOGO PAGINA'!AF256*0.13+'CATALOGO PAGINA'!AF256</f>
        <v>0.7684</v>
      </c>
      <c r="E256" s="627"/>
    </row>
    <row r="257">
      <c r="A257" s="623" t="str">
        <f>'CATALOGO PAGINA'!C257</f>
        <v>ARB0578</v>
      </c>
      <c r="B257" s="624" t="s">
        <v>7736</v>
      </c>
      <c r="C257" s="625" t="str">
        <f>'CATALOGO PAGINA'!AE257</f>
        <v>3</v>
      </c>
      <c r="D257" s="626">
        <f>'CATALOGO PAGINA'!AF257*0.13+'CATALOGO PAGINA'!AF257</f>
        <v>1.0848</v>
      </c>
      <c r="E257" s="627"/>
    </row>
    <row r="258">
      <c r="A258" s="623" t="str">
        <f>'CATALOGO PAGINA'!C258</f>
        <v>ARB1204</v>
      </c>
      <c r="B258" s="624" t="s">
        <v>7736</v>
      </c>
      <c r="C258" s="625" t="str">
        <f>'CATALOGO PAGINA'!AE258</f>
        <v>12</v>
      </c>
      <c r="D258" s="626">
        <f>'CATALOGO PAGINA'!AF258*0.13+'CATALOGO PAGINA'!AF258</f>
        <v>0.6441</v>
      </c>
      <c r="E258" s="627"/>
    </row>
    <row r="259">
      <c r="A259" s="623" t="str">
        <f>'CATALOGO PAGINA'!C259</f>
        <v>ARM1145</v>
      </c>
      <c r="B259" s="624" t="s">
        <v>7736</v>
      </c>
      <c r="C259" s="625" t="str">
        <f>'CATALOGO PAGINA'!AE259</f>
        <v>12</v>
      </c>
      <c r="D259" s="626">
        <f>'CATALOGO PAGINA'!AF259*0.13+'CATALOGO PAGINA'!AF259</f>
        <v>0.6328</v>
      </c>
      <c r="E259" s="627"/>
    </row>
    <row r="260">
      <c r="A260" s="623" t="str">
        <f>'CATALOGO PAGINA'!C260</f>
        <v>ARB8248C</v>
      </c>
      <c r="B260" s="624" t="s">
        <v>7736</v>
      </c>
      <c r="C260" s="625" t="str">
        <f>'CATALOGO PAGINA'!AE260</f>
        <v>12</v>
      </c>
      <c r="D260" s="626">
        <f>'CATALOGO PAGINA'!AF260*0.13+'CATALOGO PAGINA'!AF260</f>
        <v>0.6215</v>
      </c>
      <c r="E260" s="627"/>
    </row>
    <row r="261">
      <c r="A261" s="623" t="str">
        <f>'CATALOGO PAGINA'!C261</f>
        <v>ARW80</v>
      </c>
      <c r="B261" s="624" t="s">
        <v>7736</v>
      </c>
      <c r="C261" s="625" t="str">
        <f>'CATALOGO PAGINA'!AE261</f>
        <v>12</v>
      </c>
      <c r="D261" s="626">
        <f>'CATALOGO PAGINA'!AF261*0.13+'CATALOGO PAGINA'!AF261</f>
        <v>0.6441</v>
      </c>
      <c r="E261" s="627"/>
    </row>
    <row r="262">
      <c r="A262" s="623" t="str">
        <f>'CATALOGO PAGINA'!C262</f>
        <v>ARM147</v>
      </c>
      <c r="B262" s="624" t="s">
        <v>7736</v>
      </c>
      <c r="C262" s="625" t="str">
        <f>'CATALOGO PAGINA'!AE262</f>
        <v>12</v>
      </c>
      <c r="D262" s="626">
        <f>'CATALOGO PAGINA'!AF262*0.13+'CATALOGO PAGINA'!AF262</f>
        <v>0.5198</v>
      </c>
      <c r="E262" s="627"/>
    </row>
    <row r="263">
      <c r="A263" s="623" t="str">
        <f>'CATALOGO PAGINA'!C263</f>
        <v>ARG1107</v>
      </c>
      <c r="B263" s="624" t="s">
        <v>7736</v>
      </c>
      <c r="C263" s="625" t="str">
        <f>'CATALOGO PAGINA'!AE263</f>
        <v>12</v>
      </c>
      <c r="D263" s="626">
        <f>'CATALOGO PAGINA'!AF263*0.13+'CATALOGO PAGINA'!AF263</f>
        <v>0.5876</v>
      </c>
      <c r="E263" s="627"/>
    </row>
    <row r="264">
      <c r="A264" s="623" t="str">
        <f>'CATALOGO PAGINA'!C264</f>
        <v>ARB00118</v>
      </c>
      <c r="B264" s="624" t="s">
        <v>7736</v>
      </c>
      <c r="C264" s="625" t="str">
        <f>'CATALOGO PAGINA'!AE264</f>
        <v>12</v>
      </c>
      <c r="D264" s="626">
        <f>'CATALOGO PAGINA'!AF264*0.13+'CATALOGO PAGINA'!AF264</f>
        <v>0.3955</v>
      </c>
      <c r="E264" s="627"/>
    </row>
    <row r="265">
      <c r="A265" s="623" t="str">
        <f>'CATALOGO PAGINA'!C265</f>
        <v>ARB05451</v>
      </c>
      <c r="B265" s="624" t="s">
        <v>7736</v>
      </c>
      <c r="C265" s="625" t="str">
        <f>'CATALOGO PAGINA'!AE265</f>
        <v>12</v>
      </c>
      <c r="D265" s="626">
        <f>'CATALOGO PAGINA'!AF265*0.13+'CATALOGO PAGINA'!AF265</f>
        <v>0.8136</v>
      </c>
      <c r="E265" s="627"/>
    </row>
    <row r="266">
      <c r="A266" s="623" t="str">
        <f>'CATALOGO PAGINA'!C266</f>
        <v>ARB0081</v>
      </c>
      <c r="B266" s="624" t="s">
        <v>7736</v>
      </c>
      <c r="C266" s="625" t="str">
        <f>'CATALOGO PAGINA'!AE266</f>
        <v>6</v>
      </c>
      <c r="D266" s="626">
        <f>'CATALOGO PAGINA'!AF266*0.13+'CATALOGO PAGINA'!AF266</f>
        <v>0.9718</v>
      </c>
      <c r="E266" s="627"/>
    </row>
    <row r="267">
      <c r="A267" s="623" t="str">
        <f>'CATALOGO PAGINA'!C267</f>
        <v>ARM048</v>
      </c>
      <c r="B267" s="624" t="s">
        <v>7736</v>
      </c>
      <c r="C267" s="625" t="str">
        <f>'CATALOGO PAGINA'!AE267</f>
        <v>12</v>
      </c>
      <c r="D267" s="626">
        <f>'CATALOGO PAGINA'!AF267*0.13+'CATALOGO PAGINA'!AF267</f>
        <v>0.6441</v>
      </c>
      <c r="E267" s="627"/>
    </row>
    <row r="268">
      <c r="A268" s="623" t="str">
        <f>'CATALOGO PAGINA'!C268</f>
        <v>ARM007</v>
      </c>
      <c r="B268" s="624" t="s">
        <v>7736</v>
      </c>
      <c r="C268" s="625" t="str">
        <f>'CATALOGO PAGINA'!AE268</f>
        <v>12</v>
      </c>
      <c r="D268" s="626">
        <f>'CATALOGO PAGINA'!AF268*0.13+'CATALOGO PAGINA'!AF268</f>
        <v>0.8362</v>
      </c>
      <c r="E268" s="627"/>
    </row>
    <row r="269">
      <c r="A269" s="623" t="str">
        <f>'CATALOGO PAGINA'!C269</f>
        <v>NG2586</v>
      </c>
      <c r="B269" s="624" t="s">
        <v>7736</v>
      </c>
      <c r="C269" s="625" t="str">
        <f>'CATALOGO PAGINA'!AE269</f>
        <v>12</v>
      </c>
      <c r="D269" s="626">
        <f>'CATALOGO PAGINA'!AF269*0.13+'CATALOGO PAGINA'!AF269</f>
        <v>0.7458</v>
      </c>
      <c r="E269" s="627"/>
    </row>
    <row r="270">
      <c r="A270" s="623" t="str">
        <f>'CATALOGO PAGINA'!C270</f>
        <v>ARG8581</v>
      </c>
      <c r="B270" s="624" t="s">
        <v>7736</v>
      </c>
      <c r="C270" s="625" t="str">
        <f>'CATALOGO PAGINA'!AE270</f>
        <v>12</v>
      </c>
      <c r="D270" s="626">
        <f>'CATALOGO PAGINA'!AF270*0.13+'CATALOGO PAGINA'!AF270</f>
        <v>0.7458</v>
      </c>
      <c r="E270" s="627"/>
    </row>
    <row r="271">
      <c r="A271" s="623" t="str">
        <f>'CATALOGO PAGINA'!C271</f>
        <v>915</v>
      </c>
      <c r="B271" s="624" t="s">
        <v>7736</v>
      </c>
      <c r="C271" s="625" t="str">
        <f>'CATALOGO PAGINA'!AE271</f>
        <v>6</v>
      </c>
      <c r="D271" s="626">
        <f>'CATALOGO PAGINA'!AF271*0.13+'CATALOGO PAGINA'!AF271</f>
        <v>1.8193</v>
      </c>
      <c r="E271" s="627"/>
    </row>
    <row r="272">
      <c r="A272" s="623" t="str">
        <f>'CATALOGO PAGINA'!C272</f>
        <v>ARM2009</v>
      </c>
      <c r="B272" s="624" t="s">
        <v>7736</v>
      </c>
      <c r="C272" s="625" t="str">
        <f>'CATALOGO PAGINA'!AE272</f>
        <v>12</v>
      </c>
      <c r="D272" s="626">
        <f>'CATALOGO PAGINA'!AF272*0.13+'CATALOGO PAGINA'!AF272</f>
        <v>0.8136</v>
      </c>
      <c r="E272" s="627"/>
    </row>
    <row r="273">
      <c r="A273" s="623" t="str">
        <f>'CATALOGO PAGINA'!C273</f>
        <v>ARG70637</v>
      </c>
      <c r="B273" s="624" t="s">
        <v>7736</v>
      </c>
      <c r="C273" s="625" t="str">
        <f>'CATALOGO PAGINA'!AE273</f>
        <v>6</v>
      </c>
      <c r="D273" s="626">
        <f>'CATALOGO PAGINA'!AF273*0.13+'CATALOGO PAGINA'!AF273</f>
        <v>1.5594</v>
      </c>
      <c r="E273" s="627"/>
    </row>
    <row r="274">
      <c r="A274" s="623" t="str">
        <f>'CATALOGO PAGINA'!C274</f>
        <v>ARM2012</v>
      </c>
      <c r="B274" s="624" t="s">
        <v>7736</v>
      </c>
      <c r="C274" s="625" t="str">
        <f>'CATALOGO PAGINA'!AE274</f>
        <v>6</v>
      </c>
      <c r="D274" s="626">
        <f>'CATALOGO PAGINA'!AF274*0.13+'CATALOGO PAGINA'!AF274</f>
        <v>0.7458</v>
      </c>
      <c r="E274" s="627"/>
    </row>
    <row r="275">
      <c r="A275" s="623" t="str">
        <f>'CATALOGO PAGINA'!C275</f>
        <v>ARG101N</v>
      </c>
      <c r="B275" s="624" t="s">
        <v>7736</v>
      </c>
      <c r="C275" s="625" t="str">
        <f>'CATALOGO PAGINA'!AE275</f>
        <v>6</v>
      </c>
      <c r="D275" s="626">
        <f>'CATALOGO PAGINA'!AF275*0.13+'CATALOGO PAGINA'!AF275</f>
        <v>0.9718</v>
      </c>
      <c r="E275" s="627"/>
    </row>
    <row r="276">
      <c r="A276" s="623" t="str">
        <f>'CATALOGO PAGINA'!C276</f>
        <v>NG9610</v>
      </c>
      <c r="B276" s="624" t="s">
        <v>7736</v>
      </c>
      <c r="C276" s="625" t="str">
        <f>'CATALOGO PAGINA'!AE276</f>
        <v>12</v>
      </c>
      <c r="D276" s="626">
        <f>'CATALOGO PAGINA'!AF276*0.13+'CATALOGO PAGINA'!AF276</f>
        <v>0.7684</v>
      </c>
      <c r="E276" s="627"/>
    </row>
    <row r="277">
      <c r="A277" s="623" t="str">
        <f>'CATALOGO PAGINA'!C277</f>
        <v>ARM130211</v>
      </c>
      <c r="B277" s="624" t="s">
        <v>7736</v>
      </c>
      <c r="C277" s="625" t="str">
        <f>'CATALOGO PAGINA'!AE277</f>
        <v>12</v>
      </c>
      <c r="D277" s="626">
        <f>'CATALOGO PAGINA'!AF277*0.13+'CATALOGO PAGINA'!AF277</f>
        <v>0.5424</v>
      </c>
      <c r="E277" s="627"/>
    </row>
    <row r="278">
      <c r="A278" s="623" t="str">
        <f>'CATALOGO PAGINA'!C278</f>
        <v>BLD332</v>
      </c>
      <c r="B278" s="624" t="s">
        <v>7736</v>
      </c>
      <c r="C278" s="625" t="str">
        <f>'CATALOGO PAGINA'!AE278</f>
        <v>12</v>
      </c>
      <c r="D278" s="626">
        <f>'CATALOGO PAGINA'!AF278*0.13+'CATALOGO PAGINA'!AF278</f>
        <v>1.8193</v>
      </c>
      <c r="E278" s="627"/>
    </row>
    <row r="279">
      <c r="A279" s="623" t="str">
        <f>'CATALOGO PAGINA'!C279</f>
        <v>JQ211B</v>
      </c>
      <c r="B279" s="624" t="s">
        <v>7736</v>
      </c>
      <c r="C279" s="625" t="str">
        <f>'CATALOGO PAGINA'!AE279</f>
        <v>3</v>
      </c>
      <c r="D279" s="626">
        <f>'CATALOGO PAGINA'!AF279*0.13+'CATALOGO PAGINA'!AF279</f>
        <v>4.8364</v>
      </c>
      <c r="E279" s="627"/>
    </row>
    <row r="280">
      <c r="A280" s="623" t="str">
        <f>'CATALOGO PAGINA'!C280</f>
        <v>538-N</v>
      </c>
      <c r="B280" s="624" t="s">
        <v>7736</v>
      </c>
      <c r="C280" s="625" t="str">
        <f>'CATALOGO PAGINA'!AE280</f>
        <v>12</v>
      </c>
      <c r="D280" s="626">
        <f>'CATALOGO PAGINA'!AF280*0.13+'CATALOGO PAGINA'!AF280</f>
        <v>2.7233</v>
      </c>
      <c r="E280" s="627"/>
    </row>
    <row r="281">
      <c r="A281" s="623" t="str">
        <f>'CATALOGO PAGINA'!C281</f>
        <v>YJ388-6</v>
      </c>
      <c r="B281" s="624" t="s">
        <v>7736</v>
      </c>
      <c r="C281" s="625" t="str">
        <f>'CATALOGO PAGINA'!AE281</f>
        <v>3</v>
      </c>
      <c r="D281" s="626">
        <f>'CATALOGO PAGINA'!AF281*0.13+'CATALOGO PAGINA'!AF281</f>
        <v>5.3449</v>
      </c>
      <c r="E281" s="627"/>
    </row>
    <row r="282">
      <c r="A282" s="623" t="str">
        <f>'CATALOGO PAGINA'!C282</f>
        <v>ARG11562</v>
      </c>
      <c r="B282" s="624" t="s">
        <v>7736</v>
      </c>
      <c r="C282" s="625" t="str">
        <f>'CATALOGO PAGINA'!AE282</f>
        <v>3</v>
      </c>
      <c r="D282" s="626">
        <f>'CATALOGO PAGINA'!AF282*0.13+'CATALOGO PAGINA'!AF282</f>
        <v>4.6669</v>
      </c>
      <c r="E282" s="627"/>
    </row>
    <row r="283">
      <c r="A283" s="623" t="str">
        <f>'CATALOGO PAGINA'!C283</f>
        <v>ZR1143</v>
      </c>
      <c r="B283" s="624" t="s">
        <v>7736</v>
      </c>
      <c r="C283" s="625" t="str">
        <f>'CATALOGO PAGINA'!AE283</f>
        <v>3</v>
      </c>
      <c r="D283" s="626">
        <f>'CATALOGO PAGINA'!AF283*0.13+'CATALOGO PAGINA'!AF283</f>
        <v>4.8364</v>
      </c>
      <c r="E283" s="627"/>
    </row>
    <row r="284">
      <c r="A284" s="623" t="str">
        <f>'CATALOGO PAGINA'!C284</f>
        <v>FD221059</v>
      </c>
      <c r="B284" s="624" t="s">
        <v>7736</v>
      </c>
      <c r="C284" s="625" t="str">
        <f>'CATALOGO PAGINA'!AE284</f>
        <v>6</v>
      </c>
      <c r="D284" s="626">
        <f>'CATALOGO PAGINA'!AF284*0.13+'CATALOGO PAGINA'!AF284</f>
        <v>1.6385</v>
      </c>
      <c r="E284" s="627"/>
    </row>
    <row r="285">
      <c r="A285" s="623" t="str">
        <f>'CATALOGO PAGINA'!C285</f>
        <v>FD221006</v>
      </c>
      <c r="B285" s="624" t="s">
        <v>7736</v>
      </c>
      <c r="C285" s="625" t="str">
        <f>'CATALOGO PAGINA'!AE285</f>
        <v>12</v>
      </c>
      <c r="D285" s="626">
        <f>'CATALOGO PAGINA'!AF285*0.13+'CATALOGO PAGINA'!AF285</f>
        <v>0.3955</v>
      </c>
      <c r="E285" s="627"/>
    </row>
    <row r="286">
      <c r="A286" s="623" t="str">
        <f>'CATALOGO PAGINA'!C286</f>
        <v>2964</v>
      </c>
      <c r="B286" s="624" t="s">
        <v>7736</v>
      </c>
      <c r="C286" s="625" t="str">
        <f>'CATALOGO PAGINA'!AE286</f>
        <v>12</v>
      </c>
      <c r="D286" s="626">
        <f>'CATALOGO PAGINA'!AF286*0.13+'CATALOGO PAGINA'!AF286</f>
        <v>0.2938</v>
      </c>
      <c r="E286" s="627"/>
    </row>
    <row r="287">
      <c r="A287" s="623" t="str">
        <f>'CATALOGO PAGINA'!C287</f>
        <v>ARB2882</v>
      </c>
      <c r="B287" s="624" t="s">
        <v>7736</v>
      </c>
      <c r="C287" s="625" t="str">
        <f>'CATALOGO PAGINA'!AE287</f>
        <v>12</v>
      </c>
      <c r="D287" s="626">
        <f>'CATALOGO PAGINA'!AF287*0.13+'CATALOGO PAGINA'!AF287</f>
        <v>0.5763</v>
      </c>
      <c r="E287" s="627"/>
    </row>
    <row r="288">
      <c r="A288" s="623" t="str">
        <f>'CATALOGO PAGINA'!C288</f>
        <v>0079</v>
      </c>
      <c r="B288" s="624" t="s">
        <v>7736</v>
      </c>
      <c r="C288" s="625" t="str">
        <f>'CATALOGO PAGINA'!AE288</f>
        <v>6</v>
      </c>
      <c r="D288" s="626">
        <f>'CATALOGO PAGINA'!AF288*0.13+'CATALOGO PAGINA'!AF288</f>
        <v>1.695</v>
      </c>
      <c r="E288" s="627"/>
    </row>
    <row r="289">
      <c r="A289" s="623" t="str">
        <f>'CATALOGO PAGINA'!C289</f>
        <v>336399F</v>
      </c>
      <c r="B289" s="624" t="s">
        <v>7736</v>
      </c>
      <c r="C289" s="625" t="str">
        <f>'CATALOGO PAGINA'!AE289</f>
        <v>12</v>
      </c>
      <c r="D289" s="626">
        <f>'CATALOGO PAGINA'!AF289*0.13+'CATALOGO PAGINA'!AF289</f>
        <v>1.4577</v>
      </c>
      <c r="E289" s="627"/>
    </row>
    <row r="290">
      <c r="A290" s="623" t="str">
        <f>'CATALOGO PAGINA'!C290</f>
        <v>EC660612</v>
      </c>
      <c r="B290" s="624" t="s">
        <v>7736</v>
      </c>
      <c r="C290" s="625" t="str">
        <f>'CATALOGO PAGINA'!AE290</f>
        <v>6</v>
      </c>
      <c r="D290" s="626">
        <f>'CATALOGO PAGINA'!AF290*0.13+'CATALOGO PAGINA'!AF290</f>
        <v>2.034</v>
      </c>
      <c r="E290" s="627"/>
    </row>
    <row r="291">
      <c r="A291" s="623" t="str">
        <f>'CATALOGO PAGINA'!C291</f>
        <v>CH90095</v>
      </c>
      <c r="B291" s="624" t="s">
        <v>7736</v>
      </c>
      <c r="C291" s="625" t="str">
        <f>'CATALOGO PAGINA'!AE291</f>
        <v>12</v>
      </c>
      <c r="D291" s="626">
        <f>'CATALOGO PAGINA'!AF291*0.13+'CATALOGO PAGINA'!AF291</f>
        <v>1.6385</v>
      </c>
      <c r="E291" s="627"/>
    </row>
    <row r="292">
      <c r="A292" s="623" t="str">
        <f>'CATALOGO PAGINA'!C292</f>
        <v>CH90087</v>
      </c>
      <c r="B292" s="624" t="s">
        <v>7736</v>
      </c>
      <c r="C292" s="625" t="str">
        <f>'CATALOGO PAGINA'!AE292</f>
        <v>12</v>
      </c>
      <c r="D292" s="626">
        <f>'CATALOGO PAGINA'!AF292*0.13+'CATALOGO PAGINA'!AF292</f>
        <v>2.3504</v>
      </c>
      <c r="E292" s="627"/>
    </row>
    <row r="293">
      <c r="A293" s="623" t="str">
        <f>'CATALOGO PAGINA'!C293</f>
        <v>CH90089</v>
      </c>
      <c r="B293" s="624" t="s">
        <v>7736</v>
      </c>
      <c r="C293" s="625" t="str">
        <f>'CATALOGO PAGINA'!AE293</f>
        <v>6</v>
      </c>
      <c r="D293" s="626">
        <f>'CATALOGO PAGINA'!AF293*0.13+'CATALOGO PAGINA'!AF293</f>
        <v>3.729</v>
      </c>
      <c r="E293" s="627"/>
    </row>
    <row r="294">
      <c r="A294" s="623" t="str">
        <f>'CATALOGO PAGINA'!C294</f>
        <v>FD1996</v>
      </c>
      <c r="B294" s="624" t="s">
        <v>7736</v>
      </c>
      <c r="C294" s="625" t="str">
        <f>'CATALOGO PAGINA'!AE294</f>
        <v>12</v>
      </c>
      <c r="D294" s="626">
        <f>'CATALOGO PAGINA'!AF294*0.13+'CATALOGO PAGINA'!AF294</f>
        <v>0.2938</v>
      </c>
      <c r="E294" s="627"/>
    </row>
    <row r="295">
      <c r="A295" s="623" t="str">
        <f>'CATALOGO PAGINA'!C295</f>
        <v>FD610</v>
      </c>
      <c r="B295" s="624" t="s">
        <v>7736</v>
      </c>
      <c r="C295" s="625" t="str">
        <f>'CATALOGO PAGINA'!AE295</f>
        <v>12</v>
      </c>
      <c r="D295" s="626">
        <f>'CATALOGO PAGINA'!AF295*0.13+'CATALOGO PAGINA'!AF295</f>
        <v>0.226</v>
      </c>
      <c r="E295" s="627"/>
    </row>
    <row r="296">
      <c r="A296" s="623" t="str">
        <f>'CATALOGO PAGINA'!C296</f>
        <v>2546</v>
      </c>
      <c r="B296" s="624" t="s">
        <v>7736</v>
      </c>
      <c r="C296" s="625" t="str">
        <f>'CATALOGO PAGINA'!AE296</f>
        <v>12</v>
      </c>
      <c r="D296" s="626">
        <f>'CATALOGO PAGINA'!AF296*0.13+'CATALOGO PAGINA'!AF296</f>
        <v>0.6102</v>
      </c>
      <c r="E296" s="627"/>
    </row>
    <row r="297">
      <c r="A297" s="623" t="str">
        <f>'CATALOGO PAGINA'!C297</f>
        <v>NB808</v>
      </c>
      <c r="B297" s="624" t="s">
        <v>7736</v>
      </c>
      <c r="C297" s="625" t="str">
        <f>'CATALOGO PAGINA'!AE297</f>
        <v>12</v>
      </c>
      <c r="D297" s="626">
        <f>'CATALOGO PAGINA'!AF297*0.13+'CATALOGO PAGINA'!AF297</f>
        <v>0.6667</v>
      </c>
      <c r="E297" s="627"/>
    </row>
    <row r="298">
      <c r="A298" s="623" t="str">
        <f>'CATALOGO PAGINA'!C298</f>
        <v>FD2207</v>
      </c>
      <c r="B298" s="624" t="s">
        <v>7736</v>
      </c>
      <c r="C298" s="625" t="str">
        <f>'CATALOGO PAGINA'!AE298</f>
        <v>6</v>
      </c>
      <c r="D298" s="626">
        <f>'CATALOGO PAGINA'!AF298*0.13+'CATALOGO PAGINA'!AF298</f>
        <v>0.5085</v>
      </c>
      <c r="E298" s="627"/>
    </row>
    <row r="299">
      <c r="A299" s="623" t="str">
        <f>'CATALOGO PAGINA'!C299</f>
        <v>0042</v>
      </c>
      <c r="B299" s="624" t="s">
        <v>7736</v>
      </c>
      <c r="C299" s="625" t="str">
        <f>'CATALOGO PAGINA'!AE299</f>
        <v>6</v>
      </c>
      <c r="D299" s="626">
        <f>'CATALOGO PAGINA'!AF299*0.13+'CATALOGO PAGINA'!AF299</f>
        <v>0.0565</v>
      </c>
      <c r="E299" s="627"/>
    </row>
    <row r="300">
      <c r="A300" s="623" t="str">
        <f>'CATALOGO PAGINA'!C300</f>
        <v>3038</v>
      </c>
      <c r="B300" s="624" t="s">
        <v>7736</v>
      </c>
      <c r="C300" s="625" t="str">
        <f>'CATALOGO PAGINA'!AE300</f>
        <v>3</v>
      </c>
      <c r="D300" s="626">
        <f>'CATALOGO PAGINA'!AF300*0.13+'CATALOGO PAGINA'!AF300</f>
        <v>7.119</v>
      </c>
      <c r="E300" s="627"/>
    </row>
    <row r="301">
      <c r="A301" s="623" t="str">
        <f>'CATALOGO PAGINA'!C301</f>
        <v>CN92055</v>
      </c>
      <c r="B301" s="624" t="s">
        <v>7736</v>
      </c>
      <c r="C301" s="625" t="str">
        <f>'CATALOGO PAGINA'!AE301</f>
        <v>12</v>
      </c>
      <c r="D301" s="626">
        <f>'CATALOGO PAGINA'!AF301*0.13+'CATALOGO PAGINA'!AF301</f>
        <v>0.5537</v>
      </c>
      <c r="E301" s="627"/>
    </row>
    <row r="302">
      <c r="A302" s="623" t="str">
        <f>'CATALOGO PAGINA'!C302</f>
        <v>CN92063</v>
      </c>
      <c r="B302" s="624" t="s">
        <v>7736</v>
      </c>
      <c r="C302" s="625" t="str">
        <f>'CATALOGO PAGINA'!AE302</f>
        <v>12</v>
      </c>
      <c r="D302" s="626">
        <f>'CATALOGO PAGINA'!AF302*0.13+'CATALOGO PAGINA'!AF302</f>
        <v>0.5537</v>
      </c>
      <c r="E302" s="627"/>
    </row>
    <row r="303">
      <c r="A303" s="623" t="str">
        <f>'CATALOGO PAGINA'!C303</f>
        <v>CN92054</v>
      </c>
      <c r="B303" s="624" t="s">
        <v>7736</v>
      </c>
      <c r="C303" s="625" t="str">
        <f>'CATALOGO PAGINA'!AE303</f>
        <v>12</v>
      </c>
      <c r="D303" s="626">
        <f>'CATALOGO PAGINA'!AF303*0.13+'CATALOGO PAGINA'!AF303</f>
        <v>0.5537</v>
      </c>
      <c r="E303" s="627"/>
    </row>
    <row r="304">
      <c r="A304" s="623" t="str">
        <f>'CATALOGO PAGINA'!C304</f>
        <v>CN92064</v>
      </c>
      <c r="B304" s="624" t="s">
        <v>7736</v>
      </c>
      <c r="C304" s="625" t="str">
        <f>'CATALOGO PAGINA'!AE304</f>
        <v>12</v>
      </c>
      <c r="D304" s="626">
        <f>'CATALOGO PAGINA'!AF304*0.13+'CATALOGO PAGINA'!AF304</f>
        <v>0.5537</v>
      </c>
      <c r="E304" s="627"/>
    </row>
    <row r="305">
      <c r="A305" s="623" t="str">
        <f>'CATALOGO PAGINA'!C305</f>
        <v>CN92065</v>
      </c>
      <c r="B305" s="624" t="s">
        <v>7736</v>
      </c>
      <c r="C305" s="625" t="str">
        <f>'CATALOGO PAGINA'!AE305</f>
        <v>12</v>
      </c>
      <c r="D305" s="626">
        <f>'CATALOGO PAGINA'!AF305*0.13+'CATALOGO PAGINA'!AF305</f>
        <v>0.5537</v>
      </c>
      <c r="E305" s="627"/>
    </row>
    <row r="306">
      <c r="A306" s="623" t="str">
        <f>'CATALOGO PAGINA'!C306</f>
        <v>CN92066</v>
      </c>
      <c r="B306" s="624" t="s">
        <v>7736</v>
      </c>
      <c r="C306" s="625" t="str">
        <f>'CATALOGO PAGINA'!AE306</f>
        <v>12</v>
      </c>
      <c r="D306" s="626">
        <f>'CATALOGO PAGINA'!AF306*0.13+'CATALOGO PAGINA'!AF306</f>
        <v>0.5537</v>
      </c>
      <c r="E306" s="627"/>
    </row>
    <row r="307">
      <c r="A307" s="623" t="str">
        <f>'CATALOGO PAGINA'!C307</f>
        <v>FK-0865-038</v>
      </c>
      <c r="B307" s="624" t="s">
        <v>7736</v>
      </c>
      <c r="C307" s="625" t="str">
        <f>'CATALOGO PAGINA'!AE307</f>
        <v>12</v>
      </c>
      <c r="D307" s="628">
        <f>'CATALOGO PAGINA'!AF307*0.13+'CATALOGO PAGINA'!AF307</f>
        <v>0.4746</v>
      </c>
      <c r="E307" s="627"/>
    </row>
    <row r="308">
      <c r="A308" s="623" t="str">
        <f>'CATALOGO PAGINA'!C308</f>
        <v>FK-0865-037</v>
      </c>
      <c r="B308" s="624" t="s">
        <v>7736</v>
      </c>
      <c r="C308" s="625" t="str">
        <f>'CATALOGO PAGINA'!AE308</f>
        <v>12</v>
      </c>
      <c r="D308" s="628">
        <f>'CATALOGO PAGINA'!AF308*0.13+'CATALOGO PAGINA'!AF308</f>
        <v>0.4746</v>
      </c>
      <c r="E308" s="627"/>
    </row>
    <row r="309">
      <c r="A309" s="623" t="str">
        <f>'CATALOGO PAGINA'!C309</f>
        <v>FK-0865-036</v>
      </c>
      <c r="B309" s="624" t="s">
        <v>7736</v>
      </c>
      <c r="C309" s="625" t="str">
        <f>'CATALOGO PAGINA'!AE309</f>
        <v>12</v>
      </c>
      <c r="D309" s="628">
        <f>'CATALOGO PAGINA'!AF309*0.13+'CATALOGO PAGINA'!AF309</f>
        <v>0.4746</v>
      </c>
      <c r="E309" s="627"/>
    </row>
    <row r="310">
      <c r="A310" s="623" t="str">
        <f>'CATALOGO PAGINA'!C310</f>
        <v>FK-0865-039</v>
      </c>
      <c r="B310" s="624" t="s">
        <v>7736</v>
      </c>
      <c r="C310" s="625" t="str">
        <f>'CATALOGO PAGINA'!AE310</f>
        <v>12</v>
      </c>
      <c r="D310" s="628">
        <f>'CATALOGO PAGINA'!AF310*0.13+'CATALOGO PAGINA'!AF310</f>
        <v>0.4746</v>
      </c>
      <c r="E310" s="627"/>
    </row>
    <row r="311">
      <c r="A311" s="623" t="str">
        <f>'CATALOGO PAGINA'!C311</f>
        <v>FK-0865-041</v>
      </c>
      <c r="B311" s="624" t="s">
        <v>7736</v>
      </c>
      <c r="C311" s="625" t="str">
        <f>'CATALOGO PAGINA'!AE311</f>
        <v>12</v>
      </c>
      <c r="D311" s="628">
        <f>'CATALOGO PAGINA'!AF311*0.13+'CATALOGO PAGINA'!AF311</f>
        <v>0.4746</v>
      </c>
      <c r="E311" s="627"/>
    </row>
    <row r="312">
      <c r="A312" s="623" t="str">
        <f>'CATALOGO PAGINA'!C312</f>
        <v>CN92062</v>
      </c>
      <c r="B312" s="624" t="s">
        <v>7736</v>
      </c>
      <c r="C312" s="625" t="str">
        <f>'CATALOGO PAGINA'!AE312</f>
        <v>12</v>
      </c>
      <c r="D312" s="626">
        <f>'CATALOGO PAGINA'!AF312*0.13+'CATALOGO PAGINA'!AF312</f>
        <v>0.5537</v>
      </c>
      <c r="E312" s="627"/>
    </row>
    <row r="313">
      <c r="A313" s="623" t="str">
        <f>'CATALOGO PAGINA'!C313</f>
        <v>FK0865-046</v>
      </c>
      <c r="B313" s="624" t="s">
        <v>7736</v>
      </c>
      <c r="C313" s="625" t="str">
        <f>'CATALOGO PAGINA'!AE313</f>
        <v>12</v>
      </c>
      <c r="D313" s="626">
        <f>'CATALOGO PAGINA'!AF313*0.13+'CATALOGO PAGINA'!AF313</f>
        <v>0.4746</v>
      </c>
      <c r="E313" s="627"/>
    </row>
    <row r="314">
      <c r="A314" s="623" t="str">
        <f>'CATALOGO PAGINA'!C314</f>
        <v>FK-0865-050</v>
      </c>
      <c r="B314" s="624" t="s">
        <v>7736</v>
      </c>
      <c r="C314" s="625" t="str">
        <f>'CATALOGO PAGINA'!AE314</f>
        <v>12</v>
      </c>
      <c r="D314" s="626">
        <f>'CATALOGO PAGINA'!AF314*0.13+'CATALOGO PAGINA'!AF314</f>
        <v>0.4746</v>
      </c>
      <c r="E314" s="627"/>
    </row>
    <row r="315">
      <c r="A315" s="623" t="str">
        <f>'CATALOGO PAGINA'!C315</f>
        <v>CH90074</v>
      </c>
      <c r="B315" s="624" t="s">
        <v>7736</v>
      </c>
      <c r="C315" s="625" t="str">
        <f>'CATALOGO PAGINA'!AE315</f>
        <v>6</v>
      </c>
      <c r="D315" s="626">
        <f>'CATALOGO PAGINA'!AF315*0.13+'CATALOGO PAGINA'!AF315</f>
        <v>1.9323</v>
      </c>
      <c r="E315" s="627"/>
    </row>
    <row r="316">
      <c r="A316" s="623" t="str">
        <f>'CATALOGO PAGINA'!C316</f>
        <v>ARM710</v>
      </c>
      <c r="B316" s="624" t="s">
        <v>7736</v>
      </c>
      <c r="C316" s="625" t="str">
        <f>'CATALOGO PAGINA'!AE316</f>
        <v>12</v>
      </c>
      <c r="D316" s="626">
        <f>'CATALOGO PAGINA'!AF316*0.13+'CATALOGO PAGINA'!AF316</f>
        <v>0.9379</v>
      </c>
      <c r="E316" s="627"/>
    </row>
    <row r="317">
      <c r="A317" s="623" t="str">
        <f>'CATALOGO PAGINA'!C317</f>
        <v>ARB56826</v>
      </c>
      <c r="B317" s="624" t="s">
        <v>7736</v>
      </c>
      <c r="C317" s="625" t="str">
        <f>'CATALOGO PAGINA'!AE317</f>
        <v>12</v>
      </c>
      <c r="D317" s="626">
        <f>'CATALOGO PAGINA'!AF317*0.13+'CATALOGO PAGINA'!AF317</f>
        <v>0.7119</v>
      </c>
      <c r="E317" s="627"/>
    </row>
    <row r="318">
      <c r="A318" s="623" t="str">
        <f>'CATALOGO PAGINA'!C318</f>
        <v>03001</v>
      </c>
      <c r="B318" s="624" t="s">
        <v>7736</v>
      </c>
      <c r="C318" s="625" t="str">
        <f>'CATALOGO PAGINA'!AE318</f>
        <v>12</v>
      </c>
      <c r="D318" s="626">
        <f>'CATALOGO PAGINA'!AF318*0.13+'CATALOGO PAGINA'!AF318</f>
        <v>2.0792</v>
      </c>
      <c r="E318" s="627"/>
    </row>
    <row r="319">
      <c r="A319" s="623" t="str">
        <f>'CATALOGO PAGINA'!C319</f>
        <v>02001</v>
      </c>
      <c r="B319" s="624" t="s">
        <v>7736</v>
      </c>
      <c r="C319" s="625" t="str">
        <f>'CATALOGO PAGINA'!AE319</f>
        <v>12</v>
      </c>
      <c r="D319" s="626">
        <f>'CATALOGO PAGINA'!AF319*0.13+'CATALOGO PAGINA'!AF319</f>
        <v>2.1131</v>
      </c>
      <c r="E319" s="627"/>
    </row>
    <row r="320">
      <c r="A320" s="623" t="str">
        <f>'CATALOGO PAGINA'!C320</f>
        <v>HA13</v>
      </c>
      <c r="B320" s="624" t="s">
        <v>7736</v>
      </c>
      <c r="C320" s="625" t="str">
        <f>'CATALOGO PAGINA'!AE320</f>
        <v>12</v>
      </c>
      <c r="D320" s="626">
        <f>'CATALOGO PAGINA'!AF320*0.13+'CATALOGO PAGINA'!AF320</f>
        <v>1.7854</v>
      </c>
      <c r="E320" s="627"/>
    </row>
    <row r="321">
      <c r="A321" s="623" t="str">
        <f>'CATALOGO PAGINA'!C321</f>
        <v>05023</v>
      </c>
      <c r="B321" s="624" t="s">
        <v>7736</v>
      </c>
      <c r="C321" s="625" t="str">
        <f>'CATALOGO PAGINA'!AE321</f>
        <v>12</v>
      </c>
      <c r="D321" s="626">
        <f>'CATALOGO PAGINA'!AF321*0.13+'CATALOGO PAGINA'!AF321</f>
        <v>1.1526</v>
      </c>
      <c r="E321" s="627"/>
    </row>
    <row r="322">
      <c r="A322" s="623" t="str">
        <f>'CATALOGO PAGINA'!C322</f>
        <v>A16</v>
      </c>
      <c r="B322" s="624" t="s">
        <v>7736</v>
      </c>
      <c r="C322" s="625" t="str">
        <f>'CATALOGO PAGINA'!AE322</f>
        <v>12</v>
      </c>
      <c r="D322" s="626">
        <f>'CATALOGO PAGINA'!AF322*0.13+'CATALOGO PAGINA'!AF322</f>
        <v>0.4181</v>
      </c>
      <c r="E322" s="627"/>
    </row>
    <row r="323">
      <c r="A323" s="623" t="str">
        <f>'CATALOGO PAGINA'!C323</f>
        <v>502052</v>
      </c>
      <c r="B323" s="624" t="s">
        <v>7736</v>
      </c>
      <c r="C323" s="625" t="str">
        <f>'CATALOGO PAGINA'!AE323</f>
        <v>6</v>
      </c>
      <c r="D323" s="626">
        <f>'CATALOGO PAGINA'!AF323*0.13+'CATALOGO PAGINA'!AF323</f>
        <v>0.5989</v>
      </c>
      <c r="E323" s="627"/>
    </row>
    <row r="324">
      <c r="A324" s="623" t="str">
        <f>'CATALOGO PAGINA'!C324</f>
        <v>O32</v>
      </c>
      <c r="B324" s="624" t="s">
        <v>7736</v>
      </c>
      <c r="C324" s="625" t="str">
        <f>'CATALOGO PAGINA'!AE324</f>
        <v>12</v>
      </c>
      <c r="D324" s="626">
        <f>'CATALOGO PAGINA'!AF324*0.13+'CATALOGO PAGINA'!AF324</f>
        <v>0.2599</v>
      </c>
      <c r="E324" s="627"/>
    </row>
    <row r="325">
      <c r="A325" s="623" t="str">
        <f>'CATALOGO PAGINA'!C325</f>
        <v>2232</v>
      </c>
      <c r="B325" s="624" t="s">
        <v>7736</v>
      </c>
      <c r="C325" s="625" t="str">
        <f>'CATALOGO PAGINA'!AE325</f>
        <v>6</v>
      </c>
      <c r="D325" s="626">
        <f>'CATALOGO PAGINA'!AF325*0.13+'CATALOGO PAGINA'!AF325</f>
        <v>3.6273</v>
      </c>
      <c r="E325" s="627"/>
    </row>
    <row r="326">
      <c r="A326" s="623" t="str">
        <f>'CATALOGO PAGINA'!C326</f>
        <v>CN91266</v>
      </c>
      <c r="B326" s="624" t="s">
        <v>7736</v>
      </c>
      <c r="C326" s="625" t="str">
        <f>'CATALOGO PAGINA'!AE326</f>
        <v>12</v>
      </c>
      <c r="D326" s="626">
        <f>'CATALOGO PAGINA'!AF326*0.13+'CATALOGO PAGINA'!AF326</f>
        <v>0.5198</v>
      </c>
      <c r="E326" s="627"/>
    </row>
    <row r="327">
      <c r="A327" s="623" t="str">
        <f>'CATALOGO PAGINA'!C327</f>
        <v>501069</v>
      </c>
      <c r="B327" s="624" t="s">
        <v>7736</v>
      </c>
      <c r="C327" s="625" t="str">
        <f>'CATALOGO PAGINA'!AE327</f>
        <v>12</v>
      </c>
      <c r="D327" s="626">
        <f>'CATALOGO PAGINA'!AF327*0.13+'CATALOGO PAGINA'!AF327</f>
        <v>0.3616</v>
      </c>
      <c r="E327" s="627"/>
    </row>
    <row r="328">
      <c r="A328" s="623" t="str">
        <f>'CATALOGO PAGINA'!C328</f>
        <v>FD221019</v>
      </c>
      <c r="B328" s="624" t="s">
        <v>7736</v>
      </c>
      <c r="C328" s="625" t="str">
        <f>'CATALOGO PAGINA'!AE328</f>
        <v>12</v>
      </c>
      <c r="D328" s="626">
        <f>'CATALOGO PAGINA'!AF328*0.13+'CATALOGO PAGINA'!AF328</f>
        <v>0.2938</v>
      </c>
      <c r="E328" s="627"/>
    </row>
    <row r="329">
      <c r="A329" s="623" t="str">
        <f>'CATALOGO PAGINA'!C329</f>
        <v>FD221020</v>
      </c>
      <c r="B329" s="624" t="s">
        <v>7736</v>
      </c>
      <c r="C329" s="625" t="str">
        <f>'CATALOGO PAGINA'!AE329</f>
        <v>12</v>
      </c>
      <c r="D329" s="626">
        <f>'CATALOGO PAGINA'!AF329*0.13+'CATALOGO PAGINA'!AF329</f>
        <v>0.4294</v>
      </c>
      <c r="E329" s="627"/>
    </row>
    <row r="330">
      <c r="A330" s="623" t="str">
        <f>'CATALOGO PAGINA'!C330</f>
        <v>FD20005</v>
      </c>
      <c r="B330" s="624" t="s">
        <v>7736</v>
      </c>
      <c r="C330" s="625" t="str">
        <f>'CATALOGO PAGINA'!AE330</f>
        <v>12</v>
      </c>
      <c r="D330" s="626">
        <f>'CATALOGO PAGINA'!AF330*0.13+'CATALOGO PAGINA'!AF330</f>
        <v>0.3729</v>
      </c>
      <c r="E330" s="627"/>
    </row>
    <row r="331">
      <c r="A331" s="623" t="str">
        <f>'CATALOGO PAGINA'!C331</f>
        <v>ZC9911</v>
      </c>
      <c r="B331" s="624" t="s">
        <v>7736</v>
      </c>
      <c r="C331" s="625" t="str">
        <f>'CATALOGO PAGINA'!AE331</f>
        <v>12</v>
      </c>
      <c r="D331" s="626">
        <f>'CATALOGO PAGINA'!AF331*0.13+'CATALOGO PAGINA'!AF331</f>
        <v>0.2825</v>
      </c>
      <c r="E331" s="627"/>
    </row>
    <row r="332">
      <c r="A332" s="623" t="str">
        <f>'CATALOGO PAGINA'!C332</f>
        <v>FD981</v>
      </c>
      <c r="B332" s="624" t="s">
        <v>7736</v>
      </c>
      <c r="C332" s="625" t="str">
        <f>'CATALOGO PAGINA'!AE332</f>
        <v>12</v>
      </c>
      <c r="D332" s="626">
        <f>'CATALOGO PAGINA'!AF332*0.13+'CATALOGO PAGINA'!AF332</f>
        <v>0.4068</v>
      </c>
      <c r="E332" s="627"/>
    </row>
    <row r="333">
      <c r="A333" s="623" t="str">
        <f>'CATALOGO PAGINA'!C333</f>
        <v>P08511</v>
      </c>
      <c r="B333" s="624" t="s">
        <v>7736</v>
      </c>
      <c r="C333" s="625" t="str">
        <f>'CATALOGO PAGINA'!AE333</f>
        <v>12</v>
      </c>
      <c r="D333" s="626">
        <f>'CATALOGO PAGINA'!AF333*0.13+'CATALOGO PAGINA'!AF333</f>
        <v>0.1695</v>
      </c>
      <c r="E333" s="627"/>
    </row>
    <row r="334">
      <c r="A334" s="623" t="str">
        <f>'CATALOGO PAGINA'!C334</f>
        <v>FD1091</v>
      </c>
      <c r="B334" s="624" t="s">
        <v>7736</v>
      </c>
      <c r="C334" s="625" t="str">
        <f>'CATALOGO PAGINA'!AE334</f>
        <v>12</v>
      </c>
      <c r="D334" s="626">
        <f>'CATALOGO PAGINA'!AF334*0.13+'CATALOGO PAGINA'!AF334</f>
        <v>0.1469</v>
      </c>
      <c r="E334" s="627"/>
    </row>
    <row r="335">
      <c r="A335" s="623" t="str">
        <f>'CATALOGO PAGINA'!C335</f>
        <v>FD717</v>
      </c>
      <c r="B335" s="624" t="s">
        <v>7736</v>
      </c>
      <c r="C335" s="625" t="str">
        <f>'CATALOGO PAGINA'!AE335</f>
        <v>1</v>
      </c>
      <c r="D335" s="626">
        <f>'CATALOGO PAGINA'!AF335*0.13+'CATALOGO PAGINA'!AF335</f>
        <v>1.6272</v>
      </c>
      <c r="E335" s="627"/>
    </row>
    <row r="336">
      <c r="A336" s="623" t="str">
        <f>'CATALOGO PAGINA'!C336</f>
        <v>FD718</v>
      </c>
      <c r="B336" s="624" t="s">
        <v>7736</v>
      </c>
      <c r="C336" s="625" t="str">
        <f>'CATALOGO PAGINA'!AE336</f>
        <v>1</v>
      </c>
      <c r="D336" s="626">
        <f>'CATALOGO PAGINA'!AF336*0.13+'CATALOGO PAGINA'!AF336</f>
        <v>2.0566</v>
      </c>
      <c r="E336" s="627"/>
    </row>
    <row r="337">
      <c r="A337" s="623" t="str">
        <f>'CATALOGO PAGINA'!C337</f>
        <v>6025</v>
      </c>
      <c r="B337" s="624" t="s">
        <v>7736</v>
      </c>
      <c r="C337" s="625" t="str">
        <f>'CATALOGO PAGINA'!AE337</f>
        <v>12</v>
      </c>
      <c r="D337" s="626">
        <f>'CATALOGO PAGINA'!AF337*0.13+'CATALOGO PAGINA'!AF337</f>
        <v>0.2938</v>
      </c>
      <c r="E337" s="627"/>
    </row>
    <row r="338">
      <c r="A338" s="623" t="str">
        <f>'CATALOGO PAGINA'!C338</f>
        <v>8938</v>
      </c>
      <c r="B338" s="624" t="s">
        <v>7736</v>
      </c>
      <c r="C338" s="625" t="str">
        <f>'CATALOGO PAGINA'!AE338</f>
        <v>12</v>
      </c>
      <c r="D338" s="626">
        <f>'CATALOGO PAGINA'!AF338*0.13+'CATALOGO PAGINA'!AF338</f>
        <v>0.339</v>
      </c>
      <c r="E338" s="627"/>
    </row>
    <row r="339">
      <c r="A339" s="623" t="str">
        <f>'CATALOGO PAGINA'!C339</f>
        <v>6001</v>
      </c>
      <c r="B339" s="624" t="s">
        <v>7736</v>
      </c>
      <c r="C339" s="625" t="str">
        <f>'CATALOGO PAGINA'!AE339</f>
        <v>12</v>
      </c>
      <c r="D339" s="626">
        <f>'CATALOGO PAGINA'!AF339*0.13+'CATALOGO PAGINA'!AF339</f>
        <v>0.339</v>
      </c>
      <c r="E339" s="627"/>
    </row>
    <row r="340">
      <c r="A340" s="623" t="str">
        <f>'CATALOGO PAGINA'!C340</f>
        <v>8289</v>
      </c>
      <c r="B340" s="624" t="s">
        <v>7736</v>
      </c>
      <c r="C340" s="625" t="str">
        <f>'CATALOGO PAGINA'!AE340</f>
        <v>12</v>
      </c>
      <c r="D340" s="626">
        <f>'CATALOGO PAGINA'!AF340*0.13+'CATALOGO PAGINA'!AF340</f>
        <v>0.3616</v>
      </c>
      <c r="E340" s="627"/>
    </row>
    <row r="341">
      <c r="A341" s="623" t="str">
        <f>'CATALOGO PAGINA'!C341</f>
        <v>CH81981</v>
      </c>
      <c r="B341" s="624" t="s">
        <v>7736</v>
      </c>
      <c r="C341" s="625" t="str">
        <f>'CATALOGO PAGINA'!AE341</f>
        <v>12</v>
      </c>
      <c r="D341" s="626">
        <f>'CATALOGO PAGINA'!AF341*0.13+'CATALOGO PAGINA'!AF341</f>
        <v>1.13</v>
      </c>
      <c r="E341" s="627"/>
    </row>
    <row r="342">
      <c r="A342" s="623" t="str">
        <f>'CATALOGO PAGINA'!C342</f>
        <v>CH26687</v>
      </c>
      <c r="B342" s="624" t="s">
        <v>7736</v>
      </c>
      <c r="C342" s="625" t="str">
        <f>'CATALOGO PAGINA'!AE342</f>
        <v>12</v>
      </c>
      <c r="D342" s="626">
        <f>'CATALOGO PAGINA'!AF342*0.13+'CATALOGO PAGINA'!AF342</f>
        <v>0.6554</v>
      </c>
      <c r="E342" s="627"/>
    </row>
    <row r="343">
      <c r="A343" s="623" t="str">
        <f>'CATALOGO PAGINA'!C343</f>
        <v>18106</v>
      </c>
      <c r="B343" s="624" t="s">
        <v>7736</v>
      </c>
      <c r="C343" s="625" t="str">
        <f>'CATALOGO PAGINA'!AE343</f>
        <v>12</v>
      </c>
      <c r="D343" s="626">
        <f>'CATALOGO PAGINA'!AF343*0.13+'CATALOGO PAGINA'!AF343</f>
        <v>0.3729</v>
      </c>
      <c r="E343" s="627"/>
    </row>
    <row r="344">
      <c r="A344" s="623" t="str">
        <f>'CATALOGO PAGINA'!C344</f>
        <v>21087</v>
      </c>
      <c r="B344" s="624" t="s">
        <v>7736</v>
      </c>
      <c r="C344" s="625" t="str">
        <f>'CATALOGO PAGINA'!AE344</f>
        <v>1</v>
      </c>
      <c r="D344" s="626">
        <f>'CATALOGO PAGINA'!AF344*0.13+'CATALOGO PAGINA'!AF344</f>
        <v>13.56</v>
      </c>
      <c r="E344" s="627"/>
    </row>
    <row r="345">
      <c r="A345" s="623" t="str">
        <f>'CATALOGO PAGINA'!C345</f>
        <v>21019</v>
      </c>
      <c r="B345" s="624" t="s">
        <v>7736</v>
      </c>
      <c r="C345" s="625" t="str">
        <f>'CATALOGO PAGINA'!AE345</f>
        <v>1</v>
      </c>
      <c r="D345" s="626">
        <f>'CATALOGO PAGINA'!AF345*0.13+'CATALOGO PAGINA'!AF345</f>
        <v>11.6616</v>
      </c>
      <c r="E345" s="627"/>
    </row>
    <row r="346">
      <c r="A346" s="623" t="str">
        <f>'CATALOGO PAGINA'!C346</f>
        <v>50060</v>
      </c>
      <c r="B346" s="624" t="s">
        <v>7736</v>
      </c>
      <c r="C346" s="625" t="str">
        <f>'CATALOGO PAGINA'!AE346</f>
        <v>12</v>
      </c>
      <c r="D346" s="626">
        <f>'CATALOGO PAGINA'!AF346*0.13+'CATALOGO PAGINA'!AF346</f>
        <v>0.3616</v>
      </c>
      <c r="E346" s="627"/>
    </row>
    <row r="347">
      <c r="A347" s="623" t="str">
        <f>'CATALOGO PAGINA'!C347</f>
        <v>MLS-205</v>
      </c>
      <c r="B347" s="624" t="s">
        <v>7736</v>
      </c>
      <c r="C347" s="625" t="str">
        <f>'CATALOGO PAGINA'!AE347</f>
        <v>12</v>
      </c>
      <c r="D347" s="626">
        <f>'CATALOGO PAGINA'!AF347*0.13+'CATALOGO PAGINA'!AF347</f>
        <v>0.339</v>
      </c>
      <c r="E347" s="627"/>
    </row>
    <row r="348">
      <c r="A348" s="623" t="str">
        <f>'CATALOGO PAGINA'!C348</f>
        <v>FD607</v>
      </c>
      <c r="B348" s="624" t="s">
        <v>7736</v>
      </c>
      <c r="C348" s="625" t="str">
        <f>'CATALOGO PAGINA'!AE348</f>
        <v>12</v>
      </c>
      <c r="D348" s="626">
        <f>'CATALOGO PAGINA'!AF348*0.13+'CATALOGO PAGINA'!AF348</f>
        <v>0.3051</v>
      </c>
      <c r="E348" s="627"/>
    </row>
    <row r="349">
      <c r="A349" s="623" t="str">
        <f>'CATALOGO PAGINA'!C349</f>
        <v>FD32784</v>
      </c>
      <c r="B349" s="624" t="s">
        <v>7736</v>
      </c>
      <c r="C349" s="625" t="str">
        <f>'CATALOGO PAGINA'!AE349</f>
        <v>12</v>
      </c>
      <c r="D349" s="626">
        <f>'CATALOGO PAGINA'!AF349*0.13+'CATALOGO PAGINA'!AF349</f>
        <v>0.2373</v>
      </c>
      <c r="E349" s="627"/>
    </row>
    <row r="350">
      <c r="A350" s="623" t="str">
        <f>'CATALOGO PAGINA'!C350</f>
        <v>600280</v>
      </c>
      <c r="B350" s="624" t="s">
        <v>7736</v>
      </c>
      <c r="C350" s="625" t="str">
        <f>'CATALOGO PAGINA'!AE350</f>
        <v>12</v>
      </c>
      <c r="D350" s="626">
        <f>'CATALOGO PAGINA'!AF350*0.13+'CATALOGO PAGINA'!AF350</f>
        <v>0.7571</v>
      </c>
      <c r="E350" s="627"/>
    </row>
    <row r="351">
      <c r="A351" s="623" t="str">
        <f>'CATALOGO PAGINA'!C351</f>
        <v>FD606</v>
      </c>
      <c r="B351" s="624" t="s">
        <v>7736</v>
      </c>
      <c r="C351" s="625" t="str">
        <f>'CATALOGO PAGINA'!AE351</f>
        <v>12</v>
      </c>
      <c r="D351" s="626">
        <f>'CATALOGO PAGINA'!AF351*0.13+'CATALOGO PAGINA'!AF351</f>
        <v>0.113</v>
      </c>
      <c r="E351" s="627"/>
    </row>
    <row r="352">
      <c r="A352" s="623" t="str">
        <f>'CATALOGO PAGINA'!C352</f>
        <v>702011</v>
      </c>
      <c r="B352" s="624" t="s">
        <v>7736</v>
      </c>
      <c r="C352" s="625" t="str">
        <f>'CATALOGO PAGINA'!AE352</f>
        <v>12</v>
      </c>
      <c r="D352" s="626">
        <f>'CATALOGO PAGINA'!AF352*0.13+'CATALOGO PAGINA'!AF352</f>
        <v>1.5594</v>
      </c>
      <c r="E352" s="627"/>
    </row>
    <row r="353">
      <c r="A353" s="623" t="str">
        <f>'CATALOGO PAGINA'!C353</f>
        <v>FD70 </v>
      </c>
      <c r="B353" s="624" t="s">
        <v>7736</v>
      </c>
      <c r="C353" s="625" t="str">
        <f>'CATALOGO PAGINA'!AE353</f>
        <v>3</v>
      </c>
      <c r="D353" s="626">
        <f>'CATALOGO PAGINA'!AF353*0.13+'CATALOGO PAGINA'!AF353</f>
        <v>3.6725</v>
      </c>
      <c r="E353" s="627"/>
    </row>
    <row r="354">
      <c r="A354" s="623" t="str">
        <f>'CATALOGO PAGINA'!C354</f>
        <v>FD50 </v>
      </c>
      <c r="B354" s="624" t="s">
        <v>7736</v>
      </c>
      <c r="C354" s="625" t="str">
        <f>'CATALOGO PAGINA'!AE354</f>
        <v>3</v>
      </c>
      <c r="D354" s="626">
        <f>'CATALOGO PAGINA'!AF354*0.13+'CATALOGO PAGINA'!AF354</f>
        <v>3.39</v>
      </c>
      <c r="E354" s="627"/>
    </row>
    <row r="355">
      <c r="A355" s="623" t="str">
        <f>'CATALOGO PAGINA'!C355</f>
        <v>86027</v>
      </c>
      <c r="B355" s="624" t="s">
        <v>7736</v>
      </c>
      <c r="C355" s="625" t="str">
        <f>'CATALOGO PAGINA'!AE355</f>
        <v>12</v>
      </c>
      <c r="D355" s="626">
        <f>'CATALOGO PAGINA'!AF355*0.13+'CATALOGO PAGINA'!AF355</f>
        <v>2.0792</v>
      </c>
      <c r="E355" s="627"/>
    </row>
    <row r="356">
      <c r="A356" s="623" t="str">
        <f>'CATALOGO PAGINA'!C356</f>
        <v>82639</v>
      </c>
      <c r="B356" s="624" t="s">
        <v>7736</v>
      </c>
      <c r="C356" s="625" t="str">
        <f>'CATALOGO PAGINA'!AE356</f>
        <v>72</v>
      </c>
      <c r="D356" s="626">
        <f>'CATALOGO PAGINA'!AF356*0.13+'CATALOGO PAGINA'!AF356</f>
        <v>0.4294</v>
      </c>
      <c r="E356" s="627"/>
    </row>
    <row r="357">
      <c r="A357" s="623" t="str">
        <f>'CATALOGO PAGINA'!C357</f>
        <v>CH82275</v>
      </c>
      <c r="B357" s="624" t="s">
        <v>7736</v>
      </c>
      <c r="C357" s="625" t="str">
        <f>'CATALOGO PAGINA'!AE357</f>
        <v>6</v>
      </c>
      <c r="D357" s="626">
        <f>'CATALOGO PAGINA'!AF357*0.13+'CATALOGO PAGINA'!AF357</f>
        <v>2.2939</v>
      </c>
      <c r="E357" s="627"/>
    </row>
    <row r="358">
      <c r="A358" s="623" t="str">
        <f>'CATALOGO PAGINA'!C358</f>
        <v>CH85476</v>
      </c>
      <c r="B358" s="624" t="s">
        <v>7736</v>
      </c>
      <c r="C358" s="625" t="str">
        <f>'CATALOGO PAGINA'!AE358</f>
        <v>6</v>
      </c>
      <c r="D358" s="626">
        <f>'CATALOGO PAGINA'!AF358*0.13+'CATALOGO PAGINA'!AF358</f>
        <v>1.9662</v>
      </c>
      <c r="E358" s="627"/>
    </row>
    <row r="359">
      <c r="A359" s="623" t="str">
        <f>'CATALOGO PAGINA'!C359</f>
        <v>CH85477</v>
      </c>
      <c r="B359" s="624" t="s">
        <v>7736</v>
      </c>
      <c r="C359" s="625" t="str">
        <f>'CATALOGO PAGINA'!AE359</f>
        <v>6</v>
      </c>
      <c r="D359" s="626">
        <f>'CATALOGO PAGINA'!AF359*0.13+'CATALOGO PAGINA'!AF359</f>
        <v>1.9662</v>
      </c>
      <c r="E359" s="627"/>
    </row>
    <row r="360">
      <c r="A360" s="623" t="str">
        <f>'CATALOGO PAGINA'!C360</f>
        <v>CH86490</v>
      </c>
      <c r="B360" s="624" t="s">
        <v>7736</v>
      </c>
      <c r="C360" s="625" t="str">
        <f>'CATALOGO PAGINA'!AE360</f>
        <v>6</v>
      </c>
      <c r="D360" s="626">
        <f>'CATALOGO PAGINA'!AF360*0.13+'CATALOGO PAGINA'!AF360</f>
        <v>3.7516</v>
      </c>
      <c r="E360" s="627"/>
    </row>
    <row r="361">
      <c r="A361" s="623" t="str">
        <f>'CATALOGO PAGINA'!C361</f>
        <v>FD608</v>
      </c>
      <c r="B361" s="624" t="s">
        <v>7736</v>
      </c>
      <c r="C361" s="625" t="str">
        <f>'CATALOGO PAGINA'!AE361</f>
        <v>12</v>
      </c>
      <c r="D361" s="626">
        <f>'CATALOGO PAGINA'!AF361*0.13+'CATALOGO PAGINA'!AF361</f>
        <v>0.452</v>
      </c>
      <c r="E361" s="627"/>
    </row>
    <row r="362">
      <c r="A362" s="623" t="str">
        <f>'CATALOGO PAGINA'!C362</f>
        <v>FD487</v>
      </c>
      <c r="B362" s="624" t="s">
        <v>7736</v>
      </c>
      <c r="C362" s="625" t="str">
        <f>'CATALOGO PAGINA'!AE362</f>
        <v>12</v>
      </c>
      <c r="D362" s="626">
        <f>'CATALOGO PAGINA'!AF362*0.13+'CATALOGO PAGINA'!AF362</f>
        <v>0.452</v>
      </c>
      <c r="E362" s="627"/>
    </row>
    <row r="363">
      <c r="A363" s="623" t="str">
        <f>'CATALOGO PAGINA'!C363</f>
        <v>3015</v>
      </c>
      <c r="B363" s="624" t="s">
        <v>7736</v>
      </c>
      <c r="C363" s="625" t="str">
        <f>'CATALOGO PAGINA'!AE363</f>
        <v>12</v>
      </c>
      <c r="D363" s="626">
        <f>'CATALOGO PAGINA'!AF363*0.13+'CATALOGO PAGINA'!AF363</f>
        <v>0.5311</v>
      </c>
      <c r="E363" s="627"/>
    </row>
    <row r="364">
      <c r="A364" s="623" t="str">
        <f>'CATALOGO PAGINA'!C364</f>
        <v>FD824</v>
      </c>
      <c r="B364" s="624" t="s">
        <v>7736</v>
      </c>
      <c r="C364" s="625" t="str">
        <f>'CATALOGO PAGINA'!AE364</f>
        <v>12</v>
      </c>
      <c r="D364" s="626">
        <f>'CATALOGO PAGINA'!AF364*0.13+'CATALOGO PAGINA'!AF364</f>
        <v>0.4746</v>
      </c>
      <c r="E364" s="627"/>
    </row>
    <row r="365">
      <c r="A365" s="623" t="str">
        <f>'CATALOGO PAGINA'!C365</f>
        <v>501555W</v>
      </c>
      <c r="B365" s="624" t="s">
        <v>7736</v>
      </c>
      <c r="C365" s="625" t="str">
        <f>'CATALOGO PAGINA'!AE365</f>
        <v>12</v>
      </c>
      <c r="D365" s="626">
        <f>'CATALOGO PAGINA'!AF365*0.13+'CATALOGO PAGINA'!AF365</f>
        <v>0.4746</v>
      </c>
      <c r="E365" s="627"/>
    </row>
    <row r="366">
      <c r="A366" s="623" t="str">
        <f>'CATALOGO PAGINA'!C366</f>
        <v>501555B</v>
      </c>
      <c r="B366" s="624" t="s">
        <v>7736</v>
      </c>
      <c r="C366" s="625" t="str">
        <f>'CATALOGO PAGINA'!AE366</f>
        <v>12</v>
      </c>
      <c r="D366" s="626">
        <f>'CATALOGO PAGINA'!AF366*0.13+'CATALOGO PAGINA'!AF366</f>
        <v>0.4746</v>
      </c>
      <c r="E366" s="627"/>
    </row>
    <row r="367">
      <c r="A367" s="623" t="str">
        <f>'CATALOGO PAGINA'!C367</f>
        <v>FD2208</v>
      </c>
      <c r="B367" s="624" t="s">
        <v>7736</v>
      </c>
      <c r="C367" s="625" t="str">
        <f>'CATALOGO PAGINA'!AE367</f>
        <v>6</v>
      </c>
      <c r="D367" s="626">
        <f>'CATALOGO PAGINA'!AF367*0.13+'CATALOGO PAGINA'!AF367</f>
        <v>0.5989</v>
      </c>
      <c r="E367" s="627"/>
    </row>
    <row r="368">
      <c r="A368" s="623" t="str">
        <f>'CATALOGO PAGINA'!C368</f>
        <v>36076</v>
      </c>
      <c r="B368" s="624" t="s">
        <v>7736</v>
      </c>
      <c r="C368" s="625" t="str">
        <f>'CATALOGO PAGINA'!AE368</f>
        <v>12</v>
      </c>
      <c r="D368" s="626">
        <f>'CATALOGO PAGINA'!AF368*0.13+'CATALOGO PAGINA'!AF368</f>
        <v>1.0961</v>
      </c>
      <c r="E368" s="627"/>
    </row>
    <row r="369">
      <c r="A369" s="623" t="str">
        <f>'CATALOGO PAGINA'!C369</f>
        <v>5752</v>
      </c>
      <c r="B369" s="624" t="s">
        <v>7736</v>
      </c>
      <c r="C369" s="625" t="str">
        <f>'CATALOGO PAGINA'!AE369</f>
        <v>8</v>
      </c>
      <c r="D369" s="626">
        <f>'CATALOGO PAGINA'!AF369*0.13+'CATALOGO PAGINA'!AF369</f>
        <v>1.5707</v>
      </c>
      <c r="E369" s="627"/>
    </row>
    <row r="370">
      <c r="A370" s="623" t="str">
        <f>'CATALOGO PAGINA'!C370</f>
        <v>501556</v>
      </c>
      <c r="B370" s="624" t="s">
        <v>7736</v>
      </c>
      <c r="C370" s="625" t="str">
        <f>'CATALOGO PAGINA'!AE370</f>
        <v>12</v>
      </c>
      <c r="D370" s="626">
        <f>'CATALOGO PAGINA'!AF370*0.13+'CATALOGO PAGINA'!AF370</f>
        <v>0.4746</v>
      </c>
      <c r="E370" s="627"/>
    </row>
    <row r="371">
      <c r="A371" s="623" t="str">
        <f>'CATALOGO PAGINA'!C371</f>
        <v>H016</v>
      </c>
      <c r="B371" s="624" t="s">
        <v>7736</v>
      </c>
      <c r="C371" s="625" t="str">
        <f>'CATALOGO PAGINA'!AE371</f>
        <v>6</v>
      </c>
      <c r="D371" s="626">
        <f>'CATALOGO PAGINA'!AF371*0.13+'CATALOGO PAGINA'!AF371</f>
        <v>3.2996</v>
      </c>
      <c r="E371" s="627"/>
    </row>
    <row r="372">
      <c r="A372" s="623" t="str">
        <f>'CATALOGO PAGINA'!C372</f>
        <v>FD822</v>
      </c>
      <c r="B372" s="624" t="s">
        <v>7736</v>
      </c>
      <c r="C372" s="625" t="str">
        <f>'CATALOGO PAGINA'!AE372</f>
        <v>6</v>
      </c>
      <c r="D372" s="626">
        <f>'CATALOGO PAGINA'!AF372*0.13+'CATALOGO PAGINA'!AF372</f>
        <v>0.9153</v>
      </c>
      <c r="E372" s="627"/>
    </row>
    <row r="373">
      <c r="A373" s="623" t="str">
        <f>'CATALOGO PAGINA'!C373</f>
        <v>FD79</v>
      </c>
      <c r="B373" s="624" t="s">
        <v>7736</v>
      </c>
      <c r="C373" s="625" t="str">
        <f>'CATALOGO PAGINA'!AE373</f>
        <v>12</v>
      </c>
      <c r="D373" s="626">
        <f>'CATALOGO PAGINA'!AF373*0.13+'CATALOGO PAGINA'!AF373</f>
        <v>0.7345</v>
      </c>
      <c r="E373" s="627"/>
    </row>
    <row r="374">
      <c r="A374" s="623" t="str">
        <f>'CATALOGO PAGINA'!C374</f>
        <v>DC-38</v>
      </c>
      <c r="B374" s="624" t="s">
        <v>7736</v>
      </c>
      <c r="C374" s="625" t="str">
        <f>'CATALOGO PAGINA'!AE374</f>
        <v>3</v>
      </c>
      <c r="D374" s="626">
        <f>'CATALOGO PAGINA'!AF374*0.13+'CATALOGO PAGINA'!AF374</f>
        <v>6.6331</v>
      </c>
      <c r="E374" s="627"/>
    </row>
    <row r="375">
      <c r="A375" s="623" t="str">
        <f>'CATALOGO PAGINA'!C375</f>
        <v>FD712</v>
      </c>
      <c r="B375" s="624" t="s">
        <v>7736</v>
      </c>
      <c r="C375" s="625" t="str">
        <f>'CATALOGO PAGINA'!AE375</f>
        <v>12</v>
      </c>
      <c r="D375" s="626">
        <f>'CATALOGO PAGINA'!AF375*0.13+'CATALOGO PAGINA'!AF375</f>
        <v>0.4407</v>
      </c>
      <c r="E375" s="627"/>
    </row>
    <row r="376">
      <c r="A376" s="623" t="str">
        <f>'CATALOGO PAGINA'!C376</f>
        <v>09032</v>
      </c>
      <c r="B376" s="624" t="s">
        <v>7736</v>
      </c>
      <c r="C376" s="625" t="str">
        <f>'CATALOGO PAGINA'!AE376</f>
        <v>12</v>
      </c>
      <c r="D376" s="626">
        <f>'CATALOGO PAGINA'!AF376*0.13+'CATALOGO PAGINA'!AF376</f>
        <v>1.6385</v>
      </c>
      <c r="E376" s="627"/>
    </row>
    <row r="377">
      <c r="A377" s="623" t="str">
        <f>'CATALOGO PAGINA'!C377</f>
        <v>FD711</v>
      </c>
      <c r="B377" s="624" t="s">
        <v>7736</v>
      </c>
      <c r="C377" s="625" t="str">
        <f>'CATALOGO PAGINA'!AE377</f>
        <v>6</v>
      </c>
      <c r="D377" s="626">
        <f>'CATALOGO PAGINA'!AF377*0.13+'CATALOGO PAGINA'!AF377</f>
        <v>0.5537</v>
      </c>
      <c r="E377" s="627"/>
    </row>
    <row r="378">
      <c r="A378" s="623" t="str">
        <f>'CATALOGO PAGINA'!C378</f>
        <v>3283</v>
      </c>
      <c r="B378" s="624" t="s">
        <v>7736</v>
      </c>
      <c r="C378" s="625" t="str">
        <f>'CATALOGO PAGINA'!AE378</f>
        <v>12</v>
      </c>
      <c r="D378" s="626">
        <f>'CATALOGO PAGINA'!AF378*0.13+'CATALOGO PAGINA'!AF378</f>
        <v>0.2486</v>
      </c>
      <c r="E378" s="627"/>
    </row>
    <row r="379">
      <c r="A379" s="623" t="str">
        <f>'CATALOGO PAGINA'!C379</f>
        <v>3285</v>
      </c>
      <c r="B379" s="624" t="s">
        <v>7736</v>
      </c>
      <c r="C379" s="625" t="str">
        <f>'CATALOGO PAGINA'!AE379</f>
        <v>12</v>
      </c>
      <c r="D379" s="626">
        <f>'CATALOGO PAGINA'!AF379*0.13+'CATALOGO PAGINA'!AF379</f>
        <v>0.9605</v>
      </c>
      <c r="E379" s="627"/>
    </row>
    <row r="380">
      <c r="A380" s="623" t="str">
        <f>'CATALOGO PAGINA'!C380</f>
        <v>CH91109</v>
      </c>
      <c r="B380" s="624" t="s">
        <v>7736</v>
      </c>
      <c r="C380" s="625" t="str">
        <f>'CATALOGO PAGINA'!AE380</f>
        <v>12</v>
      </c>
      <c r="D380" s="626">
        <f>'CATALOGO PAGINA'!AF380*0.13+'CATALOGO PAGINA'!AF380</f>
        <v>0.5537</v>
      </c>
      <c r="E380" s="627"/>
    </row>
    <row r="381">
      <c r="A381" s="623" t="str">
        <f>'CATALOGO PAGINA'!C381</f>
        <v>CH91134</v>
      </c>
      <c r="B381" s="624" t="s">
        <v>7736</v>
      </c>
      <c r="C381" s="625" t="str">
        <f>'CATALOGO PAGINA'!AE381</f>
        <v>12</v>
      </c>
      <c r="D381" s="626">
        <f>'CATALOGO PAGINA'!AF381*0.13+'CATALOGO PAGINA'!AF381</f>
        <v>0.5198</v>
      </c>
      <c r="E381" s="627"/>
    </row>
    <row r="382">
      <c r="A382" s="623" t="str">
        <f>'CATALOGO PAGINA'!C382</f>
        <v>CH26660</v>
      </c>
      <c r="B382" s="624" t="s">
        <v>7736</v>
      </c>
      <c r="C382" s="625" t="str">
        <f>'CATALOGO PAGINA'!AE382</f>
        <v>12</v>
      </c>
      <c r="D382" s="626">
        <f>'CATALOGO PAGINA'!AF382*0.13+'CATALOGO PAGINA'!AF382</f>
        <v>0.8362</v>
      </c>
      <c r="E382" s="627"/>
    </row>
    <row r="383">
      <c r="A383" s="623" t="str">
        <f>'CATALOGO PAGINA'!C383</f>
        <v>CH80389</v>
      </c>
      <c r="B383" s="624" t="s">
        <v>7736</v>
      </c>
      <c r="C383" s="625" t="str">
        <f>'CATALOGO PAGINA'!AE383</f>
        <v>12</v>
      </c>
      <c r="D383" s="626">
        <f>'CATALOGO PAGINA'!AF383*0.13+'CATALOGO PAGINA'!AF383</f>
        <v>0.5537</v>
      </c>
      <c r="E383" s="627"/>
    </row>
    <row r="384">
      <c r="A384" s="623" t="str">
        <f>'CATALOGO PAGINA'!C384</f>
        <v>CH26632</v>
      </c>
      <c r="B384" s="624" t="s">
        <v>7736</v>
      </c>
      <c r="C384" s="625" t="str">
        <f>'CATALOGO PAGINA'!AE384</f>
        <v>12</v>
      </c>
      <c r="D384" s="626">
        <f>'CATALOGO PAGINA'!AF384*0.13+'CATALOGO PAGINA'!AF384</f>
        <v>0.5537</v>
      </c>
      <c r="E384" s="627"/>
    </row>
    <row r="385">
      <c r="A385" s="623" t="str">
        <f>'CATALOGO PAGINA'!C385</f>
        <v>CH86501</v>
      </c>
      <c r="B385" s="624" t="s">
        <v>7736</v>
      </c>
      <c r="C385" s="625" t="str">
        <f>'CATALOGO PAGINA'!AE385</f>
        <v>6</v>
      </c>
      <c r="D385" s="626">
        <f>'CATALOGO PAGINA'!AF385*0.13+'CATALOGO PAGINA'!AF385</f>
        <v>2.6216</v>
      </c>
      <c r="E385" s="627"/>
    </row>
    <row r="386">
      <c r="A386" s="623" t="str">
        <f>'CATALOGO PAGINA'!C386</f>
        <v>CV86655</v>
      </c>
      <c r="B386" s="624" t="s">
        <v>7736</v>
      </c>
      <c r="C386" s="625" t="str">
        <f>'CATALOGO PAGINA'!AE386</f>
        <v>6</v>
      </c>
      <c r="D386" s="626">
        <f>'CATALOGO PAGINA'!AF386*0.13+'CATALOGO PAGINA'!AF386</f>
        <v>1.017</v>
      </c>
      <c r="E386" s="627"/>
    </row>
    <row r="387">
      <c r="A387" s="623" t="str">
        <f>'CATALOGO PAGINA'!C387</f>
        <v>CH86126</v>
      </c>
      <c r="B387" s="624" t="s">
        <v>7736</v>
      </c>
      <c r="C387" s="625" t="str">
        <f>'CATALOGO PAGINA'!AE387</f>
        <v>6</v>
      </c>
      <c r="D387" s="626">
        <f>'CATALOGO PAGINA'!AF387*0.13+'CATALOGO PAGINA'!AF387</f>
        <v>0.9379</v>
      </c>
      <c r="E387" s="627"/>
    </row>
    <row r="388">
      <c r="A388" s="623" t="str">
        <f>'CATALOGO PAGINA'!C388</f>
        <v>FD837</v>
      </c>
      <c r="B388" s="624" t="s">
        <v>7736</v>
      </c>
      <c r="C388" s="625" t="str">
        <f>'CATALOGO PAGINA'!AE388</f>
        <v>12</v>
      </c>
      <c r="D388" s="626">
        <f>'CATALOGO PAGINA'!AF388*0.13+'CATALOGO PAGINA'!AF388</f>
        <v>0.3164</v>
      </c>
      <c r="E388" s="627"/>
    </row>
    <row r="389">
      <c r="A389" s="623" t="str">
        <f>'CATALOGO PAGINA'!C389</f>
        <v>12001</v>
      </c>
      <c r="B389" s="624" t="s">
        <v>7736</v>
      </c>
      <c r="C389" s="625" t="str">
        <f>'CATALOGO PAGINA'!AE389</f>
        <v>12</v>
      </c>
      <c r="D389" s="626">
        <f>'CATALOGO PAGINA'!AF389*0.13+'CATALOGO PAGINA'!AF389</f>
        <v>2.0453</v>
      </c>
      <c r="E389" s="627"/>
    </row>
    <row r="390">
      <c r="A390" s="623" t="str">
        <f>'CATALOGO PAGINA'!C390</f>
        <v>YL-1010</v>
      </c>
      <c r="B390" s="624" t="s">
        <v>7736</v>
      </c>
      <c r="C390" s="625" t="str">
        <f>'CATALOGO PAGINA'!AE390</f>
        <v>3</v>
      </c>
      <c r="D390" s="626">
        <f>'CATALOGO PAGINA'!AF390*0.13+'CATALOGO PAGINA'!AF390</f>
        <v>3.4917</v>
      </c>
      <c r="E390" s="627"/>
    </row>
    <row r="391">
      <c r="A391" s="623" t="str">
        <f>'CATALOGO PAGINA'!C391</f>
        <v>3182</v>
      </c>
      <c r="B391" s="624" t="s">
        <v>7736</v>
      </c>
      <c r="C391" s="625" t="str">
        <f>'CATALOGO PAGINA'!AE391</f>
        <v>1</v>
      </c>
      <c r="D391" s="626">
        <f>'CATALOGO PAGINA'!AF391*0.13+'CATALOGO PAGINA'!AF391</f>
        <v>10.9497</v>
      </c>
      <c r="E391" s="627"/>
    </row>
    <row r="392">
      <c r="A392" s="623" t="str">
        <f>'CATALOGO PAGINA'!C392</f>
        <v>FD7854</v>
      </c>
      <c r="B392" s="624" t="s">
        <v>7736</v>
      </c>
      <c r="C392" s="625" t="str">
        <f>'CATALOGO PAGINA'!AE392</f>
        <v>6</v>
      </c>
      <c r="D392" s="626">
        <f>'CATALOGO PAGINA'!AF392*0.13+'CATALOGO PAGINA'!AF392</f>
        <v>1.9775</v>
      </c>
      <c r="E392" s="627"/>
    </row>
    <row r="393">
      <c r="A393" s="623" t="str">
        <f>'CATALOGO PAGINA'!C393</f>
        <v>3281</v>
      </c>
      <c r="B393" s="624" t="s">
        <v>7736</v>
      </c>
      <c r="C393" s="625" t="str">
        <f>'CATALOGO PAGINA'!AE393</f>
        <v>12</v>
      </c>
      <c r="D393" s="626">
        <f>'CATALOGO PAGINA'!AF393*0.13+'CATALOGO PAGINA'!AF393</f>
        <v>1.7741</v>
      </c>
      <c r="E393" s="627"/>
    </row>
    <row r="394">
      <c r="A394" s="623" t="str">
        <f>'CATALOGO PAGINA'!C394</f>
        <v>40007</v>
      </c>
      <c r="B394" s="624" t="s">
        <v>7736</v>
      </c>
      <c r="C394" s="625" t="str">
        <f>'CATALOGO PAGINA'!AE394</f>
        <v>3</v>
      </c>
      <c r="D394" s="626">
        <f>'CATALOGO PAGINA'!AF394*0.13+'CATALOGO PAGINA'!AF394</f>
        <v>3.4126</v>
      </c>
      <c r="E394" s="627"/>
    </row>
    <row r="395">
      <c r="A395" s="623" t="str">
        <f>'CATALOGO PAGINA'!C395</f>
        <v>FD0299</v>
      </c>
      <c r="B395" s="624" t="s">
        <v>7736</v>
      </c>
      <c r="C395" s="625" t="str">
        <f>'CATALOGO PAGINA'!AE395</f>
        <v>6</v>
      </c>
      <c r="D395" s="626">
        <f>'CATALOGO PAGINA'!AF395*0.13+'CATALOGO PAGINA'!AF395</f>
        <v>3.39</v>
      </c>
      <c r="E395" s="627"/>
    </row>
    <row r="396">
      <c r="A396" s="623" t="str">
        <f>'CATALOGO PAGINA'!C396</f>
        <v>2570</v>
      </c>
      <c r="B396" s="624" t="s">
        <v>7736</v>
      </c>
      <c r="C396" s="625" t="str">
        <f>'CATALOGO PAGINA'!AE396</f>
        <v>12</v>
      </c>
      <c r="D396" s="626">
        <f>'CATALOGO PAGINA'!AF396*0.13+'CATALOGO PAGINA'!AF396</f>
        <v>0.791</v>
      </c>
      <c r="E396" s="627"/>
    </row>
    <row r="397">
      <c r="A397" s="623" t="str">
        <f>'CATALOGO PAGINA'!C397</f>
        <v>2571</v>
      </c>
      <c r="B397" s="624" t="s">
        <v>7736</v>
      </c>
      <c r="C397" s="625" t="str">
        <f>'CATALOGO PAGINA'!AE397</f>
        <v>12</v>
      </c>
      <c r="D397" s="626">
        <f>'CATALOGO PAGINA'!AF397*0.13+'CATALOGO PAGINA'!AF397</f>
        <v>0.791</v>
      </c>
      <c r="E397" s="627"/>
    </row>
    <row r="398">
      <c r="A398" s="623" t="str">
        <f>'CATALOGO PAGINA'!C398</f>
        <v>3282</v>
      </c>
      <c r="B398" s="624" t="s">
        <v>7736</v>
      </c>
      <c r="C398" s="625" t="str">
        <f>'CATALOGO PAGINA'!AE398</f>
        <v>12</v>
      </c>
      <c r="D398" s="626">
        <f>'CATALOGO PAGINA'!AF398*0.13+'CATALOGO PAGINA'!AF398</f>
        <v>0.2373</v>
      </c>
      <c r="E398" s="627"/>
    </row>
    <row r="399">
      <c r="A399" s="623" t="str">
        <f>'CATALOGO PAGINA'!C399</f>
        <v>3286</v>
      </c>
      <c r="B399" s="624" t="s">
        <v>7736</v>
      </c>
      <c r="C399" s="625" t="str">
        <f>'CATALOGO PAGINA'!AE399</f>
        <v>6</v>
      </c>
      <c r="D399" s="626">
        <f>'CATALOGO PAGINA'!AF399*0.13+'CATALOGO PAGINA'!AF399</f>
        <v>2.8928</v>
      </c>
      <c r="E399" s="627"/>
    </row>
    <row r="400">
      <c r="A400" s="623" t="str">
        <f>'CATALOGO PAGINA'!C400</f>
        <v>7875</v>
      </c>
      <c r="B400" s="624" t="s">
        <v>7736</v>
      </c>
      <c r="C400" s="625" t="str">
        <f>'CATALOGO PAGINA'!AE400</f>
        <v>1</v>
      </c>
      <c r="D400" s="626">
        <f>'CATALOGO PAGINA'!AF400*0.13+'CATALOGO PAGINA'!AF400</f>
        <v>15.5149</v>
      </c>
      <c r="E400" s="627"/>
    </row>
    <row r="401">
      <c r="A401" s="623" t="str">
        <f>'CATALOGO PAGINA'!C401</f>
        <v>WT202226</v>
      </c>
      <c r="B401" s="624" t="s">
        <v>7736</v>
      </c>
      <c r="C401" s="625" t="str">
        <f>'CATALOGO PAGINA'!AE401</f>
        <v>12</v>
      </c>
      <c r="D401" s="626">
        <f>'CATALOGO PAGINA'!AF401*0.13+'CATALOGO PAGINA'!AF401</f>
        <v>0.4746</v>
      </c>
      <c r="E401" s="627"/>
    </row>
    <row r="402">
      <c r="A402" s="623" t="str">
        <f>'CATALOGO PAGINA'!C402</f>
        <v>FD810</v>
      </c>
      <c r="B402" s="624" t="s">
        <v>7736</v>
      </c>
      <c r="C402" s="625" t="str">
        <f>'CATALOGO PAGINA'!AE402</f>
        <v>12</v>
      </c>
      <c r="D402" s="626">
        <f>'CATALOGO PAGINA'!AF402*0.13+'CATALOGO PAGINA'!AF402</f>
        <v>0.6328</v>
      </c>
      <c r="E402" s="627"/>
    </row>
    <row r="403">
      <c r="A403" s="623" t="str">
        <f>'CATALOGO PAGINA'!C403</f>
        <v>IN86003</v>
      </c>
      <c r="B403" s="624" t="s">
        <v>7736</v>
      </c>
      <c r="C403" s="625" t="str">
        <f>'CATALOGO PAGINA'!AE403</f>
        <v>12</v>
      </c>
      <c r="D403" s="626">
        <f>'CATALOGO PAGINA'!AF403*0.13+'CATALOGO PAGINA'!AF403</f>
        <v>0.7232</v>
      </c>
      <c r="E403" s="627"/>
    </row>
    <row r="404">
      <c r="A404" s="623" t="str">
        <f>'CATALOGO PAGINA'!C404</f>
        <v>IN86006</v>
      </c>
      <c r="B404" s="624" t="s">
        <v>7736</v>
      </c>
      <c r="C404" s="625" t="str">
        <f>'CATALOGO PAGINA'!AE404</f>
        <v>12</v>
      </c>
      <c r="D404" s="626">
        <f>'CATALOGO PAGINA'!AF404*0.13+'CATALOGO PAGINA'!AF404</f>
        <v>0.8362</v>
      </c>
      <c r="E404" s="627"/>
    </row>
    <row r="405">
      <c r="A405" s="623" t="str">
        <f>'CATALOGO PAGINA'!C405</f>
        <v>IN85602</v>
      </c>
      <c r="B405" s="624" t="s">
        <v>7736</v>
      </c>
      <c r="C405" s="625" t="str">
        <f>'CATALOGO PAGINA'!AE405</f>
        <v>12</v>
      </c>
      <c r="D405" s="626">
        <f>'CATALOGO PAGINA'!AF405*0.13+'CATALOGO PAGINA'!AF405</f>
        <v>0.5876</v>
      </c>
      <c r="E405" s="627"/>
    </row>
    <row r="406">
      <c r="A406" s="623" t="str">
        <f>'CATALOGO PAGINA'!C406</f>
        <v>IN85597</v>
      </c>
      <c r="B406" s="624" t="s">
        <v>7736</v>
      </c>
      <c r="C406" s="625" t="str">
        <f>'CATALOGO PAGINA'!AE406</f>
        <v>12</v>
      </c>
      <c r="D406" s="626">
        <f>'CATALOGO PAGINA'!AF406*0.13+'CATALOGO PAGINA'!AF406</f>
        <v>0.6215</v>
      </c>
      <c r="E406" s="627"/>
    </row>
    <row r="407">
      <c r="A407" s="623" t="str">
        <f>'CATALOGO PAGINA'!C407</f>
        <v>IN24841</v>
      </c>
      <c r="B407" s="624" t="s">
        <v>7736</v>
      </c>
      <c r="C407" s="625" t="str">
        <f>'CATALOGO PAGINA'!AE407</f>
        <v>12</v>
      </c>
      <c r="D407" s="626">
        <f>'CATALOGO PAGINA'!AF407*0.13+'CATALOGO PAGINA'!AF407</f>
        <v>0.7684</v>
      </c>
      <c r="E407" s="627"/>
    </row>
    <row r="408">
      <c r="A408" s="623" t="str">
        <f>'CATALOGO PAGINA'!C408</f>
        <v>IN24840</v>
      </c>
      <c r="B408" s="624" t="s">
        <v>7736</v>
      </c>
      <c r="C408" s="625" t="str">
        <f>'CATALOGO PAGINA'!AE408</f>
        <v>12</v>
      </c>
      <c r="D408" s="626">
        <f>'CATALOGO PAGINA'!AF408*0.13+'CATALOGO PAGINA'!AF408</f>
        <v>0.8927</v>
      </c>
      <c r="E408" s="627"/>
    </row>
    <row r="409">
      <c r="A409" s="623" t="str">
        <f>'CATALOGO PAGINA'!C409</f>
        <v>0747</v>
      </c>
      <c r="B409" s="624" t="s">
        <v>7736</v>
      </c>
      <c r="C409" s="625" t="str">
        <f>'CATALOGO PAGINA'!AE409</f>
        <v>6</v>
      </c>
      <c r="D409" s="626">
        <f>'CATALOGO PAGINA'!AF409*0.13+'CATALOGO PAGINA'!AF409</f>
        <v>1.4464</v>
      </c>
      <c r="E409" s="627"/>
    </row>
    <row r="410">
      <c r="A410" s="623" t="str">
        <f>'CATALOGO PAGINA'!C410</f>
        <v>IN23592</v>
      </c>
      <c r="B410" s="624" t="s">
        <v>7736</v>
      </c>
      <c r="C410" s="625" t="str">
        <f>'CATALOGO PAGINA'!AE410</f>
        <v>12</v>
      </c>
      <c r="D410" s="626">
        <f>'CATALOGO PAGINA'!AF410*0.13+'CATALOGO PAGINA'!AF410</f>
        <v>0.7458</v>
      </c>
      <c r="E410" s="627"/>
    </row>
    <row r="411">
      <c r="A411" s="623" t="str">
        <f>'CATALOGO PAGINA'!C411</f>
        <v>CN90036</v>
      </c>
      <c r="B411" s="624" t="s">
        <v>7736</v>
      </c>
      <c r="C411" s="625" t="str">
        <f>'CATALOGO PAGINA'!AE411</f>
        <v>12</v>
      </c>
      <c r="D411" s="626">
        <f>'CATALOGO PAGINA'!AF411*0.13+'CATALOGO PAGINA'!AF411</f>
        <v>0.5198</v>
      </c>
      <c r="E411" s="627"/>
    </row>
    <row r="412">
      <c r="A412" s="623" t="str">
        <f>'CATALOGO PAGINA'!C412</f>
        <v>FD2302</v>
      </c>
      <c r="B412" s="624" t="s">
        <v>7736</v>
      </c>
      <c r="C412" s="625" t="str">
        <f>'CATALOGO PAGINA'!AE412</f>
        <v>12</v>
      </c>
      <c r="D412" s="626">
        <f>'CATALOGO PAGINA'!AF412*0.13+'CATALOGO PAGINA'!AF412</f>
        <v>1.6272</v>
      </c>
      <c r="E412" s="627"/>
    </row>
    <row r="413">
      <c r="A413" s="623" t="str">
        <f>'CATALOGO PAGINA'!C413</f>
        <v>FD2301</v>
      </c>
      <c r="B413" s="624" t="s">
        <v>7736</v>
      </c>
      <c r="C413" s="625" t="str">
        <f>'CATALOGO PAGINA'!AE413</f>
        <v>12</v>
      </c>
      <c r="D413" s="626">
        <f>'CATALOGO PAGINA'!AF413*0.13+'CATALOGO PAGINA'!AF413</f>
        <v>1.6159</v>
      </c>
      <c r="E413" s="627"/>
    </row>
    <row r="414">
      <c r="A414" s="623" t="str">
        <f>'CATALOGO PAGINA'!C414</f>
        <v>FD1602</v>
      </c>
      <c r="B414" s="624" t="s">
        <v>7736</v>
      </c>
      <c r="C414" s="625" t="str">
        <f>'CATALOGO PAGINA'!AE414</f>
        <v>12</v>
      </c>
      <c r="D414" s="626">
        <f>'CATALOGO PAGINA'!AF414*0.13+'CATALOGO PAGINA'!AF414</f>
        <v>1.8193</v>
      </c>
      <c r="E414" s="627"/>
    </row>
    <row r="415">
      <c r="A415" s="623" t="str">
        <f>'CATALOGO PAGINA'!C415</f>
        <v>80089</v>
      </c>
      <c r="B415" s="624" t="s">
        <v>7736</v>
      </c>
      <c r="C415" s="625" t="str">
        <f>'CATALOGO PAGINA'!AE415</f>
        <v>12</v>
      </c>
      <c r="D415" s="626">
        <f>'CATALOGO PAGINA'!AF415*0.13+'CATALOGO PAGINA'!AF415</f>
        <v>0.565</v>
      </c>
      <c r="E415" s="627"/>
    </row>
    <row r="416">
      <c r="A416" s="623" t="str">
        <f>'CATALOGO PAGINA'!C416</f>
        <v>YL2032</v>
      </c>
      <c r="B416" s="624" t="s">
        <v>7736</v>
      </c>
      <c r="C416" s="625" t="str">
        <f>'CATALOGO PAGINA'!AE416</f>
        <v>3</v>
      </c>
      <c r="D416" s="626">
        <f>'CATALOGO PAGINA'!AF416*0.13+'CATALOGO PAGINA'!AF416</f>
        <v>4.7121</v>
      </c>
      <c r="E416" s="627"/>
    </row>
    <row r="417">
      <c r="A417" s="623" t="str">
        <f>'CATALOGO PAGINA'!C417</f>
        <v>86000</v>
      </c>
      <c r="B417" s="624" t="s">
        <v>7736</v>
      </c>
      <c r="C417" s="625" t="str">
        <f>'CATALOGO PAGINA'!AE417</f>
        <v>12</v>
      </c>
      <c r="D417" s="626">
        <f>'CATALOGO PAGINA'!AF417*0.13+'CATALOGO PAGINA'!AF417</f>
        <v>0.7345</v>
      </c>
      <c r="E417" s="627"/>
    </row>
    <row r="418">
      <c r="A418" s="623" t="str">
        <f>'CATALOGO PAGINA'!C418</f>
        <v>86011</v>
      </c>
      <c r="B418" s="624" t="s">
        <v>7736</v>
      </c>
      <c r="C418" s="625" t="str">
        <f>'CATALOGO PAGINA'!AE418</f>
        <v>12</v>
      </c>
      <c r="D418" s="626">
        <f>'CATALOGO PAGINA'!AF418*0.13+'CATALOGO PAGINA'!AF418</f>
        <v>0.7345</v>
      </c>
      <c r="E418" s="627"/>
    </row>
    <row r="419">
      <c r="A419" s="623" t="str">
        <f>'CATALOGO PAGINA'!C419</f>
        <v>86018</v>
      </c>
      <c r="B419" s="624" t="s">
        <v>7736</v>
      </c>
      <c r="C419" s="625" t="str">
        <f>'CATALOGO PAGINA'!AE419</f>
        <v>12</v>
      </c>
      <c r="D419" s="626">
        <f>'CATALOGO PAGINA'!AF419*0.13+'CATALOGO PAGINA'!AF419</f>
        <v>0.6893</v>
      </c>
      <c r="E419" s="627"/>
    </row>
    <row r="420">
      <c r="A420" s="623" t="str">
        <f>'CATALOGO PAGINA'!C420</f>
        <v>86013</v>
      </c>
      <c r="B420" s="624" t="s">
        <v>7736</v>
      </c>
      <c r="C420" s="625" t="str">
        <f>'CATALOGO PAGINA'!AE420</f>
        <v>12</v>
      </c>
      <c r="D420" s="626">
        <f>'CATALOGO PAGINA'!AF420*0.13+'CATALOGO PAGINA'!AF420</f>
        <v>0.7345</v>
      </c>
      <c r="E420" s="627"/>
    </row>
    <row r="421">
      <c r="A421" s="623" t="str">
        <f>'CATALOGO PAGINA'!C421</f>
        <v>7535</v>
      </c>
      <c r="B421" s="624" t="s">
        <v>7736</v>
      </c>
      <c r="C421" s="625" t="str">
        <f>'CATALOGO PAGINA'!AE421</f>
        <v>6</v>
      </c>
      <c r="D421" s="626">
        <f>'CATALOGO PAGINA'!AF421*0.13+'CATALOGO PAGINA'!AF421</f>
        <v>0.8023</v>
      </c>
      <c r="E421" s="627"/>
    </row>
    <row r="422">
      <c r="A422" s="623" t="str">
        <f>'CATALOGO PAGINA'!C422</f>
        <v>7542</v>
      </c>
      <c r="B422" s="624" t="s">
        <v>7736</v>
      </c>
      <c r="C422" s="625" t="str">
        <f>'CATALOGO PAGINA'!AE422</f>
        <v>12</v>
      </c>
      <c r="D422" s="626">
        <f>'CATALOGO PAGINA'!AF422*0.13+'CATALOGO PAGINA'!AF422</f>
        <v>0.9266</v>
      </c>
      <c r="E422" s="627"/>
    </row>
    <row r="423">
      <c r="A423" s="623" t="str">
        <f>'CATALOGO PAGINA'!C423</f>
        <v>7559</v>
      </c>
      <c r="B423" s="624" t="s">
        <v>7736</v>
      </c>
      <c r="C423" s="625" t="str">
        <f>'CATALOGO PAGINA'!AE423</f>
        <v>12</v>
      </c>
      <c r="D423" s="626">
        <f>'CATALOGO PAGINA'!AF423*0.13+'CATALOGO PAGINA'!AF423</f>
        <v>1.0396</v>
      </c>
      <c r="E423" s="627"/>
    </row>
    <row r="424">
      <c r="A424" s="623" t="str">
        <f>'CATALOGO PAGINA'!C424</f>
        <v>FD708</v>
      </c>
      <c r="B424" s="624" t="s">
        <v>7736</v>
      </c>
      <c r="C424" s="625" t="str">
        <f>'CATALOGO PAGINA'!AE424</f>
        <v>6</v>
      </c>
      <c r="D424" s="626">
        <f>'CATALOGO PAGINA'!AF424*0.13+'CATALOGO PAGINA'!AF424</f>
        <v>4.3505</v>
      </c>
      <c r="E424" s="627"/>
    </row>
    <row r="425">
      <c r="A425" s="623" t="str">
        <f>'CATALOGO PAGINA'!C425</f>
        <v>CH82268</v>
      </c>
      <c r="B425" s="624" t="s">
        <v>7736</v>
      </c>
      <c r="C425" s="625" t="str">
        <f>'CATALOGO PAGINA'!AE425</f>
        <v>6</v>
      </c>
      <c r="D425" s="626">
        <f>'CATALOGO PAGINA'!AF425*0.13+'CATALOGO PAGINA'!AF425</f>
        <v>1.2882</v>
      </c>
      <c r="E425" s="627"/>
    </row>
    <row r="426">
      <c r="A426" s="623" t="str">
        <f>'CATALOGO PAGINA'!C426</f>
        <v>CH10024</v>
      </c>
      <c r="B426" s="624" t="s">
        <v>7736</v>
      </c>
      <c r="C426" s="625" t="str">
        <f>'CATALOGO PAGINA'!AE426</f>
        <v>6</v>
      </c>
      <c r="D426" s="626">
        <f>'CATALOGO PAGINA'!AF426*0.13+'CATALOGO PAGINA'!AF426</f>
        <v>1.1526</v>
      </c>
      <c r="E426" s="627"/>
    </row>
    <row r="427">
      <c r="A427" s="623" t="str">
        <f>'CATALOGO PAGINA'!C427</f>
        <v>CH85606</v>
      </c>
      <c r="B427" s="624" t="s">
        <v>7736</v>
      </c>
      <c r="C427" s="625" t="str">
        <f>'CATALOGO PAGINA'!AE427</f>
        <v>6</v>
      </c>
      <c r="D427" s="626">
        <f>'CATALOGO PAGINA'!AF427*0.13+'CATALOGO PAGINA'!AF427</f>
        <v>1.3786</v>
      </c>
      <c r="E427" s="627"/>
    </row>
    <row r="428">
      <c r="A428" s="623" t="str">
        <f>'CATALOGO PAGINA'!C428</f>
        <v>CH86412</v>
      </c>
      <c r="B428" s="624" t="s">
        <v>7736</v>
      </c>
      <c r="C428" s="625" t="str">
        <f>'CATALOGO PAGINA'!AE428</f>
        <v>6</v>
      </c>
      <c r="D428" s="626">
        <f>'CATALOGO PAGINA'!AF428*0.13+'CATALOGO PAGINA'!AF428</f>
        <v>0.9379</v>
      </c>
      <c r="E428" s="627"/>
    </row>
    <row r="429">
      <c r="A429" s="623" t="str">
        <f>'CATALOGO PAGINA'!C429</f>
        <v>CH85676</v>
      </c>
      <c r="B429" s="624" t="s">
        <v>7736</v>
      </c>
      <c r="C429" s="625" t="str">
        <f>'CATALOGO PAGINA'!AE429</f>
        <v>6</v>
      </c>
      <c r="D429" s="626">
        <f>'CATALOGO PAGINA'!AF429*0.13+'CATALOGO PAGINA'!AF429</f>
        <v>0.9379</v>
      </c>
      <c r="E429" s="627"/>
    </row>
    <row r="430">
      <c r="A430" s="623" t="str">
        <f>'CATALOGO PAGINA'!C430</f>
        <v>CN90073</v>
      </c>
      <c r="B430" s="624" t="s">
        <v>7736</v>
      </c>
      <c r="C430" s="625" t="str">
        <f>'CATALOGO PAGINA'!AE430</f>
        <v>12</v>
      </c>
      <c r="D430" s="626">
        <f>'CATALOGO PAGINA'!AF430*0.13+'CATALOGO PAGINA'!AF430</f>
        <v>0.4407</v>
      </c>
      <c r="E430" s="627"/>
    </row>
    <row r="431">
      <c r="A431" s="623" t="str">
        <f>'CATALOGO PAGINA'!C431</f>
        <v>0182</v>
      </c>
      <c r="B431" s="624" t="s">
        <v>7736</v>
      </c>
      <c r="C431" s="625" t="str">
        <f>'CATALOGO PAGINA'!AE431</f>
        <v>3</v>
      </c>
      <c r="D431" s="626">
        <f>'CATALOGO PAGINA'!AF431*0.13+'CATALOGO PAGINA'!AF431</f>
        <v>4.1584</v>
      </c>
      <c r="E431" s="627"/>
    </row>
    <row r="432">
      <c r="A432" s="623" t="str">
        <f>'CATALOGO PAGINA'!C432</f>
        <v>MA2025</v>
      </c>
      <c r="B432" s="624" t="s">
        <v>7736</v>
      </c>
      <c r="C432" s="625" t="str">
        <f>'CATALOGO PAGINA'!AE432</f>
        <v>6</v>
      </c>
      <c r="D432" s="626">
        <f>'CATALOGO PAGINA'!AF432*0.13+'CATALOGO PAGINA'!AF432</f>
        <v>0.2825</v>
      </c>
      <c r="E432" s="627"/>
    </row>
    <row r="433">
      <c r="A433" s="623" t="str">
        <f>'CATALOGO PAGINA'!C433</f>
        <v>7993</v>
      </c>
      <c r="B433" s="624" t="s">
        <v>7736</v>
      </c>
      <c r="C433" s="625" t="str">
        <f>'CATALOGO PAGINA'!AE433</f>
        <v>6</v>
      </c>
      <c r="D433" s="626">
        <f>'CATALOGO PAGINA'!AF433*0.13+'CATALOGO PAGINA'!AF433</f>
        <v>4.859</v>
      </c>
      <c r="E433" s="627"/>
    </row>
    <row r="434">
      <c r="A434" s="623" t="str">
        <f>'CATALOGO PAGINA'!C434</f>
        <v>CH81731</v>
      </c>
      <c r="B434" s="624" t="s">
        <v>7736</v>
      </c>
      <c r="C434" s="625" t="str">
        <f>'CATALOGO PAGINA'!AE434</f>
        <v>6</v>
      </c>
      <c r="D434" s="626">
        <f>'CATALOGO PAGINA'!AF434*0.13+'CATALOGO PAGINA'!AF434</f>
        <v>1.1526</v>
      </c>
      <c r="E434" s="627"/>
    </row>
    <row r="435">
      <c r="A435" s="623" t="str">
        <f>'CATALOGO PAGINA'!C435</f>
        <v>CH82263</v>
      </c>
      <c r="B435" s="624" t="s">
        <v>7736</v>
      </c>
      <c r="C435" s="625" t="str">
        <f>'CATALOGO PAGINA'!AE435</f>
        <v>12</v>
      </c>
      <c r="D435" s="626">
        <f>'CATALOGO PAGINA'!AF435*0.13+'CATALOGO PAGINA'!AF435</f>
        <v>0.8475</v>
      </c>
      <c r="E435" s="627"/>
    </row>
    <row r="436">
      <c r="A436" s="623" t="str">
        <f>'CATALOGO PAGINA'!C436</f>
        <v>CH86320</v>
      </c>
      <c r="B436" s="624" t="s">
        <v>7736</v>
      </c>
      <c r="C436" s="625" t="str">
        <f>'CATALOGO PAGINA'!AE436</f>
        <v>12</v>
      </c>
      <c r="D436" s="626">
        <f>'CATALOGO PAGINA'!AF436*0.13+'CATALOGO PAGINA'!AF436</f>
        <v>0.6102</v>
      </c>
      <c r="E436" s="627"/>
    </row>
    <row r="437">
      <c r="A437" s="623" t="str">
        <f>'CATALOGO PAGINA'!C437</f>
        <v>CV76801</v>
      </c>
      <c r="B437" s="624" t="s">
        <v>7736</v>
      </c>
      <c r="C437" s="625" t="str">
        <f>'CATALOGO PAGINA'!AE437</f>
        <v>12</v>
      </c>
      <c r="D437" s="626">
        <f>'CATALOGO PAGINA'!AF437*0.13+'CATALOGO PAGINA'!AF437</f>
        <v>0.8588</v>
      </c>
      <c r="E437" s="627"/>
    </row>
    <row r="438">
      <c r="A438" s="623" t="str">
        <f>'CATALOGO PAGINA'!C438</f>
        <v>CH99298</v>
      </c>
      <c r="B438" s="624" t="s">
        <v>7736</v>
      </c>
      <c r="C438" s="625" t="str">
        <f>'CATALOGO PAGINA'!AE438</f>
        <v>12</v>
      </c>
      <c r="D438" s="626">
        <f>'CATALOGO PAGINA'!AF438*0.13+'CATALOGO PAGINA'!AF438</f>
        <v>3.6612</v>
      </c>
      <c r="E438" s="627"/>
    </row>
    <row r="439">
      <c r="A439" s="623" t="str">
        <f>'CATALOGO PAGINA'!C439</f>
        <v>CH35463</v>
      </c>
      <c r="B439" s="624" t="s">
        <v>7736</v>
      </c>
      <c r="C439" s="625" t="str">
        <f>'CATALOGO PAGINA'!AE439</f>
        <v>6</v>
      </c>
      <c r="D439" s="626">
        <f>'CATALOGO PAGINA'!AF439*0.13+'CATALOGO PAGINA'!AF439</f>
        <v>2.6216</v>
      </c>
      <c r="E439" s="627"/>
    </row>
    <row r="440">
      <c r="A440" s="623" t="str">
        <f>'CATALOGO PAGINA'!C440</f>
        <v>CH89043</v>
      </c>
      <c r="B440" s="624" t="s">
        <v>7736</v>
      </c>
      <c r="C440" s="625" t="str">
        <f>'CATALOGO PAGINA'!AE440</f>
        <v>12</v>
      </c>
      <c r="D440" s="626">
        <f>'CATALOGO PAGINA'!AF440*0.13+'CATALOGO PAGINA'!AF440</f>
        <v>0.6215</v>
      </c>
      <c r="E440" s="627"/>
    </row>
    <row r="441">
      <c r="A441" s="623" t="str">
        <f>'CATALOGO PAGINA'!C441</f>
        <v>CV86646</v>
      </c>
      <c r="B441" s="624" t="s">
        <v>7736</v>
      </c>
      <c r="C441" s="625" t="str">
        <f>'CATALOGO PAGINA'!AE441</f>
        <v>6</v>
      </c>
      <c r="D441" s="626">
        <f>'CATALOGO PAGINA'!AF441*0.13+'CATALOGO PAGINA'!AF441</f>
        <v>1.5594</v>
      </c>
      <c r="E441" s="627"/>
    </row>
    <row r="442">
      <c r="A442" s="623" t="str">
        <f>'CATALOGO PAGINA'!C442</f>
        <v>CH82302</v>
      </c>
      <c r="B442" s="624" t="s">
        <v>7736</v>
      </c>
      <c r="C442" s="625" t="str">
        <f>'CATALOGO PAGINA'!AE442</f>
        <v>12</v>
      </c>
      <c r="D442" s="626">
        <f>'CATALOGO PAGINA'!AF442*0.13+'CATALOGO PAGINA'!AF442</f>
        <v>0.4972</v>
      </c>
      <c r="E442" s="627"/>
    </row>
    <row r="443">
      <c r="A443" s="623" t="str">
        <f>'CATALOGO PAGINA'!C443</f>
        <v>82769</v>
      </c>
      <c r="B443" s="624" t="s">
        <v>7736</v>
      </c>
      <c r="C443" s="625" t="str">
        <f>'CATALOGO PAGINA'!AE443</f>
        <v>12</v>
      </c>
      <c r="D443" s="626">
        <f>'CATALOGO PAGINA'!AF443*0.13+'CATALOGO PAGINA'!AF443</f>
        <v>0.6554</v>
      </c>
      <c r="E443" s="627"/>
    </row>
    <row r="444">
      <c r="A444" s="623" t="str">
        <f>'CATALOGO PAGINA'!C444</f>
        <v>82641</v>
      </c>
      <c r="B444" s="624" t="s">
        <v>7736</v>
      </c>
      <c r="C444" s="625" t="str">
        <f>'CATALOGO PAGINA'!AE444</f>
        <v>12</v>
      </c>
      <c r="D444" s="626">
        <f>'CATALOGO PAGINA'!AF444*0.13+'CATALOGO PAGINA'!AF444</f>
        <v>0.9605</v>
      </c>
      <c r="E444" s="627"/>
    </row>
    <row r="445">
      <c r="A445" s="623" t="str">
        <f>'CATALOGO PAGINA'!C445</f>
        <v>55650</v>
      </c>
      <c r="B445" s="624" t="s">
        <v>7736</v>
      </c>
      <c r="C445" s="625" t="str">
        <f>'CATALOGO PAGINA'!AE445</f>
        <v>8</v>
      </c>
      <c r="D445" s="626">
        <f>'CATALOGO PAGINA'!AF445*0.13+'CATALOGO PAGINA'!AF445</f>
        <v>0.4746</v>
      </c>
      <c r="E445" s="627"/>
    </row>
    <row r="446">
      <c r="A446" s="623" t="str">
        <f>'CATALOGO PAGINA'!C446</f>
        <v>55653</v>
      </c>
      <c r="B446" s="624" t="s">
        <v>7736</v>
      </c>
      <c r="C446" s="625" t="str">
        <f>'CATALOGO PAGINA'!AE446</f>
        <v>8</v>
      </c>
      <c r="D446" s="626">
        <f>'CATALOGO PAGINA'!AF446*0.13+'CATALOGO PAGINA'!AF446</f>
        <v>0.4746</v>
      </c>
      <c r="E446" s="627"/>
    </row>
    <row r="447">
      <c r="A447" s="623" t="str">
        <f>'CATALOGO PAGINA'!C447</f>
        <v>TY55503</v>
      </c>
      <c r="B447" s="624" t="s">
        <v>7736</v>
      </c>
      <c r="C447" s="625" t="str">
        <f>'CATALOGO PAGINA'!AE447</f>
        <v>8</v>
      </c>
      <c r="D447" s="626">
        <f>'CATALOGO PAGINA'!AF447*0.13+'CATALOGO PAGINA'!AF447</f>
        <v>0.5763</v>
      </c>
      <c r="E447" s="627"/>
    </row>
    <row r="448">
      <c r="A448" s="623" t="str">
        <f>'CATALOGO PAGINA'!C448</f>
        <v>82640</v>
      </c>
      <c r="B448" s="624" t="s">
        <v>7736</v>
      </c>
      <c r="C448" s="625" t="str">
        <f>'CATALOGO PAGINA'!AE448</f>
        <v>12</v>
      </c>
      <c r="D448" s="626">
        <f>'CATALOGO PAGINA'!AF448*0.13+'CATALOGO PAGINA'!AF448</f>
        <v>1.0057</v>
      </c>
      <c r="E448" s="627"/>
    </row>
    <row r="449">
      <c r="A449" s="623" t="str">
        <f>'CATALOGO PAGINA'!C449</f>
        <v>55651</v>
      </c>
      <c r="B449" s="624" t="s">
        <v>7736</v>
      </c>
      <c r="C449" s="625" t="str">
        <f>'CATALOGO PAGINA'!AE449</f>
        <v>8</v>
      </c>
      <c r="D449" s="626">
        <f>'CATALOGO PAGINA'!AF449*0.13+'CATALOGO PAGINA'!AF449</f>
        <v>0.4746</v>
      </c>
      <c r="E449" s="627"/>
    </row>
    <row r="450">
      <c r="A450" s="623" t="str">
        <f>'CATALOGO PAGINA'!C450</f>
        <v>IN85589</v>
      </c>
      <c r="B450" s="624" t="s">
        <v>7736</v>
      </c>
      <c r="C450" s="625" t="str">
        <f>'CATALOGO PAGINA'!AE450</f>
        <v>12</v>
      </c>
      <c r="D450" s="626">
        <f>'CATALOGO PAGINA'!AF450*0.13+'CATALOGO PAGINA'!AF450</f>
        <v>0.9153</v>
      </c>
      <c r="E450" s="627"/>
    </row>
    <row r="451">
      <c r="A451" s="623" t="str">
        <f>'CATALOGO PAGINA'!C451</f>
        <v>90207-A</v>
      </c>
      <c r="B451" s="624" t="s">
        <v>7736</v>
      </c>
      <c r="C451" s="625" t="str">
        <f>'CATALOGO PAGINA'!AE451</f>
        <v>12</v>
      </c>
      <c r="D451" s="626">
        <f>'CATALOGO PAGINA'!AF451*0.13+'CATALOGO PAGINA'!AF451</f>
        <v>1.1187</v>
      </c>
      <c r="E451" s="627"/>
    </row>
    <row r="452">
      <c r="A452" s="623" t="str">
        <f>'CATALOGO PAGINA'!C452</f>
        <v>CN91096-A</v>
      </c>
      <c r="B452" s="624" t="s">
        <v>7736</v>
      </c>
      <c r="C452" s="625" t="str">
        <f>'CATALOGO PAGINA'!AE452</f>
        <v>12</v>
      </c>
      <c r="D452" s="626">
        <f>'CATALOGO PAGINA'!AF452*0.13+'CATALOGO PAGINA'!AF452</f>
        <v>0.9605</v>
      </c>
      <c r="E452" s="627"/>
    </row>
    <row r="453">
      <c r="A453" s="623" t="str">
        <f>'CATALOGO PAGINA'!C453</f>
        <v>81023-A</v>
      </c>
      <c r="B453" s="624" t="s">
        <v>7736</v>
      </c>
      <c r="C453" s="625" t="str">
        <f>'CATALOGO PAGINA'!AE453</f>
        <v>12</v>
      </c>
      <c r="D453" s="626">
        <f>'CATALOGO PAGINA'!AF453*0.13+'CATALOGO PAGINA'!AF453</f>
        <v>1.1187</v>
      </c>
      <c r="E453" s="627"/>
    </row>
    <row r="454">
      <c r="A454" s="623" t="str">
        <f>'CATALOGO PAGINA'!C454</f>
        <v>90211-A</v>
      </c>
      <c r="B454" s="624" t="s">
        <v>7736</v>
      </c>
      <c r="C454" s="625" t="str">
        <f>'CATALOGO PAGINA'!AE454</f>
        <v>12</v>
      </c>
      <c r="D454" s="626">
        <f>'CATALOGO PAGINA'!AF454*0.13+'CATALOGO PAGINA'!AF454</f>
        <v>1.0509</v>
      </c>
      <c r="E454" s="627"/>
    </row>
    <row r="455">
      <c r="A455" s="623" t="str">
        <f>'CATALOGO PAGINA'!C455</f>
        <v>CN90214-A</v>
      </c>
      <c r="B455" s="624" t="s">
        <v>7736</v>
      </c>
      <c r="C455" s="625" t="str">
        <f>'CATALOGO PAGINA'!AE455</f>
        <v>12</v>
      </c>
      <c r="D455" s="626">
        <f>'CATALOGO PAGINA'!AF455*0.13+'CATALOGO PAGINA'!AF455</f>
        <v>1.0509</v>
      </c>
      <c r="E455" s="627"/>
    </row>
    <row r="456">
      <c r="A456" s="623" t="str">
        <f>'CATALOGO PAGINA'!C456</f>
        <v>CN90220</v>
      </c>
      <c r="B456" s="624" t="s">
        <v>7736</v>
      </c>
      <c r="C456" s="625" t="str">
        <f>'CATALOGO PAGINA'!AE456</f>
        <v>12</v>
      </c>
      <c r="D456" s="626">
        <f>'CATALOGO PAGINA'!AF456*0.13+'CATALOGO PAGINA'!AF456</f>
        <v>1.0509</v>
      </c>
      <c r="E456" s="627"/>
    </row>
    <row r="457">
      <c r="A457" s="623" t="str">
        <f>'CATALOGO PAGINA'!C457</f>
        <v>CN90215-A</v>
      </c>
      <c r="B457" s="624" t="s">
        <v>7736</v>
      </c>
      <c r="C457" s="625" t="str">
        <f>'CATALOGO PAGINA'!AE457</f>
        <v>12</v>
      </c>
      <c r="D457" s="626">
        <f>'CATALOGO PAGINA'!AF457*0.13+'CATALOGO PAGINA'!AF457</f>
        <v>1.0509</v>
      </c>
      <c r="E457" s="627"/>
    </row>
    <row r="458">
      <c r="A458" s="623" t="str">
        <f>'CATALOGO PAGINA'!C458</f>
        <v>CN90208-A</v>
      </c>
      <c r="B458" s="624" t="s">
        <v>7736</v>
      </c>
      <c r="C458" s="625" t="str">
        <f>'CATALOGO PAGINA'!AE458</f>
        <v>12</v>
      </c>
      <c r="D458" s="626">
        <f>'CATALOGO PAGINA'!AF458*0.13+'CATALOGO PAGINA'!AF458</f>
        <v>1.1187</v>
      </c>
      <c r="E458" s="627"/>
    </row>
    <row r="459">
      <c r="A459" s="623" t="str">
        <f>'CATALOGO PAGINA'!C459</f>
        <v>86022</v>
      </c>
      <c r="B459" s="624" t="s">
        <v>7736</v>
      </c>
      <c r="C459" s="625">
        <f>'CATALOGO PAGINA'!AE459</f>
        <v>12</v>
      </c>
      <c r="D459" s="626">
        <f>'CATALOGO PAGINA'!AF459*0.13+'CATALOGO PAGINA'!AF459</f>
        <v>0.8362</v>
      </c>
      <c r="E459" s="627"/>
    </row>
    <row r="460">
      <c r="A460" s="623" t="str">
        <f>'CATALOGO PAGINA'!C460</f>
        <v>IN86007</v>
      </c>
      <c r="B460" s="624" t="s">
        <v>7736</v>
      </c>
      <c r="C460" s="625" t="str">
        <f>'CATALOGO PAGINA'!AE460</f>
        <v>12</v>
      </c>
      <c r="D460" s="626">
        <f>'CATALOGO PAGINA'!AF460*0.13+'CATALOGO PAGINA'!AF460</f>
        <v>0.7232</v>
      </c>
      <c r="E460" s="627"/>
    </row>
    <row r="461">
      <c r="A461" s="623" t="str">
        <f>'CATALOGO PAGINA'!C461</f>
        <v>CN91093</v>
      </c>
      <c r="B461" s="624" t="s">
        <v>7736</v>
      </c>
      <c r="C461" s="625" t="str">
        <f>'CATALOGO PAGINA'!AE461</f>
        <v>12</v>
      </c>
      <c r="D461" s="626">
        <f>'CATALOGO PAGINA'!AF461*0.13+'CATALOGO PAGINA'!AF461</f>
        <v>1.0509</v>
      </c>
      <c r="E461" s="627"/>
    </row>
    <row r="462">
      <c r="A462" s="623" t="str">
        <f>'CATALOGO PAGINA'!C462</f>
        <v>IN86009</v>
      </c>
      <c r="B462" s="624" t="s">
        <v>7736</v>
      </c>
      <c r="C462" s="625" t="str">
        <f>'CATALOGO PAGINA'!AE462</f>
        <v>12</v>
      </c>
      <c r="D462" s="626">
        <f>'CATALOGO PAGINA'!AF462*0.13+'CATALOGO PAGINA'!AF462</f>
        <v>1.0961</v>
      </c>
      <c r="E462" s="627"/>
    </row>
    <row r="463">
      <c r="A463" s="623" t="str">
        <f>'CATALOGO PAGINA'!C463</f>
        <v>IN86008</v>
      </c>
      <c r="B463" s="624" t="s">
        <v>7736</v>
      </c>
      <c r="C463" s="625" t="str">
        <f>'CATALOGO PAGINA'!AE463</f>
        <v>12</v>
      </c>
      <c r="D463" s="626">
        <f>'CATALOGO PAGINA'!AF463*0.13+'CATALOGO PAGINA'!AF463</f>
        <v>1.1526</v>
      </c>
      <c r="E463" s="627"/>
    </row>
    <row r="464">
      <c r="A464" s="623" t="str">
        <f>'CATALOGO PAGINA'!C464</f>
        <v>39197</v>
      </c>
      <c r="B464" s="624" t="s">
        <v>7736</v>
      </c>
      <c r="C464" s="625" t="str">
        <f>'CATALOGO PAGINA'!AE464</f>
        <v>15</v>
      </c>
      <c r="D464" s="626">
        <f>'CATALOGO PAGINA'!AF464*0.13+'CATALOGO PAGINA'!AF464</f>
        <v>1.1187</v>
      </c>
      <c r="E464" s="627"/>
    </row>
    <row r="465">
      <c r="A465" s="623" t="str">
        <f>'CATALOGO PAGINA'!C465</f>
        <v>55702</v>
      </c>
      <c r="B465" s="624" t="s">
        <v>7736</v>
      </c>
      <c r="C465" s="625" t="str">
        <f>'CATALOGO PAGINA'!AE465</f>
        <v>12</v>
      </c>
      <c r="D465" s="626">
        <f>'CATALOGO PAGINA'!AF465*0.13+'CATALOGO PAGINA'!AF465</f>
        <v>0.6554</v>
      </c>
      <c r="E465" s="627"/>
    </row>
    <row r="466">
      <c r="A466" s="623" t="str">
        <f>'CATALOGO PAGINA'!C466</f>
        <v>55712</v>
      </c>
      <c r="B466" s="624" t="s">
        <v>7736</v>
      </c>
      <c r="C466" s="625" t="str">
        <f>'CATALOGO PAGINA'!AE466</f>
        <v>12</v>
      </c>
      <c r="D466" s="626">
        <f>'CATALOGO PAGINA'!AF466*0.13+'CATALOGO PAGINA'!AF466</f>
        <v>0.6554</v>
      </c>
      <c r="E466" s="627"/>
    </row>
    <row r="467">
      <c r="A467" s="623" t="str">
        <f>'CATALOGO PAGINA'!C467</f>
        <v>55713</v>
      </c>
      <c r="B467" s="624" t="s">
        <v>7736</v>
      </c>
      <c r="C467" s="625" t="str">
        <f>'CATALOGO PAGINA'!AE467</f>
        <v>12</v>
      </c>
      <c r="D467" s="626">
        <f>'CATALOGO PAGINA'!AF467*0.13+'CATALOGO PAGINA'!AF467</f>
        <v>0.6554</v>
      </c>
      <c r="E467" s="627"/>
    </row>
    <row r="468">
      <c r="A468" s="623" t="str">
        <f>'CATALOGO PAGINA'!C468</f>
        <v>55703</v>
      </c>
      <c r="B468" s="624" t="s">
        <v>7736</v>
      </c>
      <c r="C468" s="625" t="str">
        <f>'CATALOGO PAGINA'!AE468</f>
        <v>12</v>
      </c>
      <c r="D468" s="626">
        <f>'CATALOGO PAGINA'!AF468*0.13+'CATALOGO PAGINA'!AF468</f>
        <v>0.6554</v>
      </c>
      <c r="E468" s="627"/>
    </row>
    <row r="469">
      <c r="A469" s="623" t="str">
        <f>'CATALOGO PAGINA'!C469</f>
        <v>82733</v>
      </c>
      <c r="B469" s="624" t="s">
        <v>7736</v>
      </c>
      <c r="C469" s="625" t="str">
        <f>'CATALOGO PAGINA'!AE469</f>
        <v>12</v>
      </c>
      <c r="D469" s="626">
        <f>'CATALOGO PAGINA'!AF469*0.13+'CATALOGO PAGINA'!AF469</f>
        <v>0.904</v>
      </c>
      <c r="E469" s="627"/>
    </row>
    <row r="470">
      <c r="A470" s="623" t="str">
        <f>'CATALOGO PAGINA'!C470</f>
        <v>55622</v>
      </c>
      <c r="B470" s="624" t="s">
        <v>7736</v>
      </c>
      <c r="C470" s="625" t="str">
        <f>'CATALOGO PAGINA'!AE470</f>
        <v>24</v>
      </c>
      <c r="D470" s="626">
        <f>'CATALOGO PAGINA'!AF470*0.13+'CATALOGO PAGINA'!AF470</f>
        <v>0.9944</v>
      </c>
      <c r="E470" s="627"/>
    </row>
    <row r="471">
      <c r="A471" s="623" t="str">
        <f>'CATALOGO PAGINA'!C471</f>
        <v>55624</v>
      </c>
      <c r="B471" s="624" t="s">
        <v>7736</v>
      </c>
      <c r="C471" s="625" t="str">
        <f>'CATALOGO PAGINA'!AE471</f>
        <v>24</v>
      </c>
      <c r="D471" s="626">
        <f>'CATALOGO PAGINA'!AF471*0.13+'CATALOGO PAGINA'!AF471</f>
        <v>0.9944</v>
      </c>
      <c r="E471" s="627"/>
    </row>
    <row r="472">
      <c r="A472" s="623" t="str">
        <f>'CATALOGO PAGINA'!C472</f>
        <v>55623</v>
      </c>
      <c r="B472" s="624" t="s">
        <v>7736</v>
      </c>
      <c r="C472" s="625" t="str">
        <f>'CATALOGO PAGINA'!AE472</f>
        <v>24</v>
      </c>
      <c r="D472" s="626">
        <f>'CATALOGO PAGINA'!AF472*0.13+'CATALOGO PAGINA'!AF472</f>
        <v>0.9944</v>
      </c>
      <c r="E472" s="627"/>
    </row>
    <row r="473">
      <c r="A473" s="623" t="str">
        <f>'CATALOGO PAGINA'!C473</f>
        <v>98031</v>
      </c>
      <c r="B473" s="624" t="s">
        <v>7736</v>
      </c>
      <c r="C473" s="625" t="str">
        <f>'CATALOGO PAGINA'!AE473</f>
        <v>15</v>
      </c>
      <c r="D473" s="626">
        <f>'CATALOGO PAGINA'!AF473*0.13+'CATALOGO PAGINA'!AF473</f>
        <v>1.1187</v>
      </c>
      <c r="E473" s="627"/>
    </row>
    <row r="474">
      <c r="A474" s="623" t="str">
        <f>'CATALOGO PAGINA'!C474</f>
        <v>55564</v>
      </c>
      <c r="B474" s="624" t="s">
        <v>7736</v>
      </c>
      <c r="C474" s="625" t="str">
        <f>'CATALOGO PAGINA'!AE474</f>
        <v>12</v>
      </c>
      <c r="D474" s="626">
        <f>'CATALOGO PAGINA'!AF474*0.13+'CATALOGO PAGINA'!AF474</f>
        <v>0.8588</v>
      </c>
      <c r="E474" s="627"/>
    </row>
    <row r="475">
      <c r="A475" s="623" t="str">
        <f>'CATALOGO PAGINA'!C475</f>
        <v>82102901</v>
      </c>
      <c r="B475" s="624" t="s">
        <v>7736</v>
      </c>
      <c r="C475" s="625" t="str">
        <f>'CATALOGO PAGINA'!AE475</f>
        <v>12</v>
      </c>
      <c r="D475" s="626">
        <f>'CATALOGO PAGINA'!AF475*0.13+'CATALOGO PAGINA'!AF475</f>
        <v>0.5763</v>
      </c>
      <c r="E475" s="627"/>
    </row>
    <row r="476">
      <c r="A476" s="623" t="str">
        <f>'CATALOGO PAGINA'!C476</f>
        <v>82129629</v>
      </c>
      <c r="B476" s="624" t="s">
        <v>7736</v>
      </c>
      <c r="C476" s="625" t="str">
        <f>'CATALOGO PAGINA'!AE476</f>
        <v>12</v>
      </c>
      <c r="D476" s="626">
        <f>'CATALOGO PAGINA'!AF476*0.13+'CATALOGO PAGINA'!AF476</f>
        <v>0.565</v>
      </c>
      <c r="E476" s="627"/>
    </row>
    <row r="477">
      <c r="A477" s="623" t="str">
        <f>'CATALOGO PAGINA'!C477</f>
        <v>55561</v>
      </c>
      <c r="B477" s="624" t="s">
        <v>7736</v>
      </c>
      <c r="C477" s="625" t="str">
        <f>'CATALOGO PAGINA'!AE477</f>
        <v>12</v>
      </c>
      <c r="D477" s="626">
        <f>'CATALOGO PAGINA'!AF477*0.13+'CATALOGO PAGINA'!AF477</f>
        <v>0.7458</v>
      </c>
      <c r="E477" s="627"/>
    </row>
    <row r="478">
      <c r="A478" s="623" t="str">
        <f>'CATALOGO PAGINA'!C478</f>
        <v>CN90205</v>
      </c>
      <c r="B478" s="624" t="s">
        <v>7736</v>
      </c>
      <c r="C478" s="625" t="str">
        <f>'CATALOGO PAGINA'!AE478</f>
        <v>12</v>
      </c>
      <c r="D478" s="626">
        <f>'CATALOGO PAGINA'!AF478*0.13+'CATALOGO PAGINA'!AF478</f>
        <v>1.1074</v>
      </c>
      <c r="E478" s="627"/>
    </row>
    <row r="479">
      <c r="A479" s="623" t="str">
        <f>'CATALOGO PAGINA'!C479</f>
        <v>82129630</v>
      </c>
      <c r="B479" s="624" t="s">
        <v>7736</v>
      </c>
      <c r="C479" s="625" t="str">
        <f>'CATALOGO PAGINA'!AE479</f>
        <v>12</v>
      </c>
      <c r="D479" s="626">
        <f>'CATALOGO PAGINA'!AF479*0.13+'CATALOGO PAGINA'!AF479</f>
        <v>0.5763</v>
      </c>
      <c r="E479" s="627"/>
    </row>
    <row r="480">
      <c r="A480" s="623" t="str">
        <f>'CATALOGO PAGINA'!C480</f>
        <v>IN86043</v>
      </c>
      <c r="B480" s="624" t="s">
        <v>7736</v>
      </c>
      <c r="C480" s="625" t="str">
        <f>'CATALOGO PAGINA'!AE480</f>
        <v>6</v>
      </c>
      <c r="D480" s="626">
        <f>'CATALOGO PAGINA'!AF480*0.13+'CATALOGO PAGINA'!AF480</f>
        <v>0.9492</v>
      </c>
      <c r="E480" s="627"/>
    </row>
    <row r="481">
      <c r="A481" s="623" t="str">
        <f>'CATALOGO PAGINA'!C481</f>
        <v>CN90206</v>
      </c>
      <c r="B481" s="624" t="s">
        <v>7736</v>
      </c>
      <c r="C481" s="625" t="str">
        <f>'CATALOGO PAGINA'!AE481</f>
        <v>12</v>
      </c>
      <c r="D481" s="626">
        <f>'CATALOGO PAGINA'!AF481*0.13+'CATALOGO PAGINA'!AF481</f>
        <v>1.2543</v>
      </c>
      <c r="E481" s="627"/>
    </row>
    <row r="482">
      <c r="A482" s="623" t="str">
        <f>'CATALOGO PAGINA'!C482</f>
        <v>28138</v>
      </c>
      <c r="B482" s="624" t="s">
        <v>7736</v>
      </c>
      <c r="C482" s="625" t="str">
        <f>'CATALOGO PAGINA'!AE482</f>
        <v>6</v>
      </c>
      <c r="D482" s="626">
        <f>'CATALOGO PAGINA'!AF482*0.13+'CATALOGO PAGINA'!AF482</f>
        <v>1.4916</v>
      </c>
      <c r="E482" s="627"/>
    </row>
    <row r="483">
      <c r="A483" s="623" t="str">
        <f>'CATALOGO PAGINA'!C483</f>
        <v>55567</v>
      </c>
      <c r="B483" s="624" t="s">
        <v>7736</v>
      </c>
      <c r="C483" s="625" t="str">
        <f>'CATALOGO PAGINA'!AE483</f>
        <v>12</v>
      </c>
      <c r="D483" s="626">
        <f>'CATALOGO PAGINA'!AF483*0.13+'CATALOGO PAGINA'!AF483</f>
        <v>0.8588</v>
      </c>
      <c r="E483" s="627"/>
    </row>
    <row r="484">
      <c r="A484" s="623" t="str">
        <f>'CATALOGO PAGINA'!C484</f>
        <v>IN85177</v>
      </c>
      <c r="B484" s="624" t="s">
        <v>7736</v>
      </c>
      <c r="C484" s="625" t="str">
        <f>'CATALOGO PAGINA'!AE484</f>
        <v>12</v>
      </c>
      <c r="D484" s="626">
        <f>'CATALOGO PAGINA'!AF484*0.13+'CATALOGO PAGINA'!AF484</f>
        <v>0.7345</v>
      </c>
      <c r="E484" s="627"/>
    </row>
    <row r="485">
      <c r="A485" s="623" t="str">
        <f>'CATALOGO PAGINA'!C485</f>
        <v>96063</v>
      </c>
      <c r="B485" s="624" t="s">
        <v>7736</v>
      </c>
      <c r="C485" s="625" t="str">
        <f>'CATALOGO PAGINA'!AE485</f>
        <v>6</v>
      </c>
      <c r="D485" s="626">
        <f>'CATALOGO PAGINA'!AF485*0.13+'CATALOGO PAGINA'!AF485</f>
        <v>3.1979</v>
      </c>
      <c r="E485" s="627"/>
    </row>
    <row r="486">
      <c r="A486" s="623" t="str">
        <f>'CATALOGO PAGINA'!C486</f>
        <v>96067</v>
      </c>
      <c r="B486" s="624" t="s">
        <v>7736</v>
      </c>
      <c r="C486" s="625" t="str">
        <f>'CATALOGO PAGINA'!AE486</f>
        <v>6</v>
      </c>
      <c r="D486" s="626">
        <f>'CATALOGO PAGINA'!AF486*0.13+'CATALOGO PAGINA'!AF486</f>
        <v>3.1979</v>
      </c>
      <c r="E486" s="627"/>
    </row>
    <row r="487">
      <c r="A487" s="623" t="str">
        <f>'CATALOGO PAGINA'!C487</f>
        <v>96068</v>
      </c>
      <c r="B487" s="624" t="s">
        <v>7736</v>
      </c>
      <c r="C487" s="625" t="str">
        <f>'CATALOGO PAGINA'!AE487</f>
        <v>6</v>
      </c>
      <c r="D487" s="626">
        <f>'CATALOGO PAGINA'!AF487*0.13+'CATALOGO PAGINA'!AF487</f>
        <v>3.1979</v>
      </c>
      <c r="E487" s="627"/>
    </row>
    <row r="488">
      <c r="A488" s="623" t="str">
        <f>'CATALOGO PAGINA'!C488</f>
        <v>96060</v>
      </c>
      <c r="B488" s="624" t="s">
        <v>7736</v>
      </c>
      <c r="C488" s="625" t="str">
        <f>'CATALOGO PAGINA'!AE488</f>
        <v>6</v>
      </c>
      <c r="D488" s="626">
        <f>'CATALOGO PAGINA'!AF488*0.13+'CATALOGO PAGINA'!AF488</f>
        <v>3.136428</v>
      </c>
      <c r="E488" s="627"/>
    </row>
    <row r="489">
      <c r="A489" s="623" t="str">
        <f>'CATALOGO PAGINA'!C489</f>
        <v>96070</v>
      </c>
      <c r="B489" s="624" t="s">
        <v>7736</v>
      </c>
      <c r="C489" s="625" t="str">
        <f>'CATALOGO PAGINA'!AE489</f>
        <v>6</v>
      </c>
      <c r="D489" s="626">
        <f>'CATALOGO PAGINA'!AF489*0.13+'CATALOGO PAGINA'!AF489</f>
        <v>3.1979</v>
      </c>
      <c r="E489" s="627"/>
    </row>
    <row r="490">
      <c r="A490" s="623" t="str">
        <f>'CATALOGO PAGINA'!C490</f>
        <v>96061</v>
      </c>
      <c r="B490" s="624" t="s">
        <v>7736</v>
      </c>
      <c r="C490" s="625" t="str">
        <f>'CATALOGO PAGINA'!AE490</f>
        <v>6</v>
      </c>
      <c r="D490" s="626">
        <f>'CATALOGO PAGINA'!AF490*0.13+'CATALOGO PAGINA'!AF490</f>
        <v>3.1979</v>
      </c>
      <c r="E490" s="627"/>
    </row>
    <row r="491">
      <c r="A491" s="623" t="str">
        <f>'CATALOGO PAGINA'!C491</f>
        <v>96064</v>
      </c>
      <c r="B491" s="624" t="s">
        <v>7736</v>
      </c>
      <c r="C491" s="625" t="str">
        <f>'CATALOGO PAGINA'!AE491</f>
        <v>6</v>
      </c>
      <c r="D491" s="626">
        <f>'CATALOGO PAGINA'!AF491*0.13+'CATALOGO PAGINA'!AF491</f>
        <v>3.1979</v>
      </c>
      <c r="E491" s="627"/>
    </row>
    <row r="492">
      <c r="A492" s="623" t="str">
        <f>'CATALOGO PAGINA'!C492</f>
        <v>96062</v>
      </c>
      <c r="B492" s="624" t="s">
        <v>7736</v>
      </c>
      <c r="C492" s="625" t="str">
        <f>'CATALOGO PAGINA'!AE492</f>
        <v>6</v>
      </c>
      <c r="D492" s="626">
        <f>'CATALOGO PAGINA'!AF492*0.13+'CATALOGO PAGINA'!AF492</f>
        <v>3.78324</v>
      </c>
      <c r="E492" s="627"/>
    </row>
    <row r="493">
      <c r="A493" s="623" t="str">
        <f>'CATALOGO PAGINA'!C493</f>
        <v>96065</v>
      </c>
      <c r="B493" s="624" t="s">
        <v>7736</v>
      </c>
      <c r="C493" s="625" t="str">
        <f>'CATALOGO PAGINA'!AE493</f>
        <v>6</v>
      </c>
      <c r="D493" s="626">
        <f>'CATALOGO PAGINA'!AF493*0.13+'CATALOGO PAGINA'!AF493</f>
        <v>3.1979</v>
      </c>
      <c r="E493" s="627"/>
    </row>
    <row r="494">
      <c r="A494" s="623" t="str">
        <f>'CATALOGO PAGINA'!C494</f>
        <v>96069</v>
      </c>
      <c r="B494" s="624" t="s">
        <v>7736</v>
      </c>
      <c r="C494" s="625" t="str">
        <f>'CATALOGO PAGINA'!AE494</f>
        <v>6</v>
      </c>
      <c r="D494" s="626">
        <f>'CATALOGO PAGINA'!AF494*0.13+'CATALOGO PAGINA'!AF494</f>
        <v>3.1979</v>
      </c>
      <c r="E494" s="627"/>
    </row>
    <row r="495">
      <c r="A495" s="623" t="str">
        <f>'CATALOGO PAGINA'!C495</f>
        <v>00782</v>
      </c>
      <c r="B495" s="624" t="s">
        <v>7736</v>
      </c>
      <c r="C495" s="625" t="str">
        <f>'CATALOGO PAGINA'!AE495</f>
        <v>12</v>
      </c>
      <c r="D495" s="626">
        <f>'CATALOGO PAGINA'!AF495*0.13+'CATALOGO PAGINA'!AF495</f>
        <v>1.1978</v>
      </c>
      <c r="E495" s="627"/>
    </row>
    <row r="496">
      <c r="A496" s="623" t="str">
        <f>'CATALOGO PAGINA'!C496</f>
        <v>IN85190</v>
      </c>
      <c r="B496" s="624" t="s">
        <v>7736</v>
      </c>
      <c r="C496" s="625" t="str">
        <f>'CATALOGO PAGINA'!AE496</f>
        <v>12</v>
      </c>
      <c r="D496" s="626">
        <f>'CATALOGO PAGINA'!AF496*0.13+'CATALOGO PAGINA'!AF496</f>
        <v>0.8927</v>
      </c>
      <c r="E496" s="627"/>
    </row>
    <row r="497">
      <c r="A497" s="623" t="str">
        <f>'CATALOGO PAGINA'!C497</f>
        <v>00780</v>
      </c>
      <c r="B497" s="624" t="s">
        <v>7736</v>
      </c>
      <c r="C497" s="625" t="str">
        <f>'CATALOGO PAGINA'!AE497</f>
        <v>6</v>
      </c>
      <c r="D497" s="626">
        <f>'CATALOGO PAGINA'!AF497*0.13+'CATALOGO PAGINA'!AF497</f>
        <v>1.1865</v>
      </c>
      <c r="E497" s="627"/>
    </row>
    <row r="498">
      <c r="A498" s="623" t="str">
        <f>'CATALOGO PAGINA'!C498</f>
        <v>00783</v>
      </c>
      <c r="B498" s="624" t="s">
        <v>7736</v>
      </c>
      <c r="C498" s="625" t="str">
        <f>'CATALOGO PAGINA'!AE498</f>
        <v>6</v>
      </c>
      <c r="D498" s="626">
        <f>'CATALOGO PAGINA'!AF498*0.13+'CATALOGO PAGINA'!AF498</f>
        <v>1.1865</v>
      </c>
      <c r="E498" s="627"/>
    </row>
    <row r="499">
      <c r="A499" s="623" t="str">
        <f>'CATALOGO PAGINA'!C499</f>
        <v>00779</v>
      </c>
      <c r="B499" s="624" t="s">
        <v>7736</v>
      </c>
      <c r="C499" s="625" t="str">
        <f>'CATALOGO PAGINA'!AE499</f>
        <v>6</v>
      </c>
      <c r="D499" s="626">
        <f>'CATALOGO PAGINA'!AF499*0.13+'CATALOGO PAGINA'!AF499</f>
        <v>1.1865</v>
      </c>
      <c r="E499" s="627"/>
    </row>
    <row r="500">
      <c r="A500" s="623" t="str">
        <f>'CATALOGO PAGINA'!C500</f>
        <v>CN56718</v>
      </c>
      <c r="B500" s="624" t="s">
        <v>7736</v>
      </c>
      <c r="C500" s="625" t="str">
        <f>'CATALOGO PAGINA'!AE500</f>
        <v>12</v>
      </c>
      <c r="D500" s="626">
        <f>'CATALOGO PAGINA'!AF500*0.13+'CATALOGO PAGINA'!AF500</f>
        <v>0.7232</v>
      </c>
      <c r="E500" s="627"/>
    </row>
    <row r="501">
      <c r="A501" s="623" t="str">
        <f>'CATALOGO PAGINA'!C501</f>
        <v>CN56174</v>
      </c>
      <c r="B501" s="624" t="s">
        <v>7736</v>
      </c>
      <c r="C501" s="625" t="str">
        <f>'CATALOGO PAGINA'!AE501</f>
        <v>12</v>
      </c>
      <c r="D501" s="626">
        <f>'CATALOGO PAGINA'!AF501*0.13+'CATALOGO PAGINA'!AF501</f>
        <v>0.7458</v>
      </c>
      <c r="E501" s="627"/>
    </row>
    <row r="502">
      <c r="A502" s="623" t="str">
        <f>'CATALOGO PAGINA'!C502</f>
        <v>CN56177</v>
      </c>
      <c r="B502" s="624" t="s">
        <v>7736</v>
      </c>
      <c r="C502" s="625" t="str">
        <f>'CATALOGO PAGINA'!AE502</f>
        <v>12</v>
      </c>
      <c r="D502" s="626">
        <f>'CATALOGO PAGINA'!AF502*0.13+'CATALOGO PAGINA'!AF502</f>
        <v>0.7458</v>
      </c>
      <c r="E502" s="627"/>
    </row>
    <row r="503">
      <c r="A503" s="623" t="str">
        <f>'CATALOGO PAGINA'!C503</f>
        <v>85940</v>
      </c>
      <c r="B503" s="624" t="s">
        <v>7736</v>
      </c>
      <c r="C503" s="625" t="str">
        <f>'CATALOGO PAGINA'!AE503</f>
        <v>12</v>
      </c>
      <c r="D503" s="626">
        <f>'CATALOGO PAGINA'!AF503*0.13+'CATALOGO PAGINA'!AF503</f>
        <v>0.9831</v>
      </c>
      <c r="E503" s="627"/>
    </row>
    <row r="504">
      <c r="A504" s="623" t="str">
        <f>'CATALOGO PAGINA'!C504</f>
        <v>85941</v>
      </c>
      <c r="B504" s="624" t="s">
        <v>7736</v>
      </c>
      <c r="C504" s="625" t="str">
        <f>'CATALOGO PAGINA'!AE504</f>
        <v>12</v>
      </c>
      <c r="D504" s="626">
        <f>'CATALOGO PAGINA'!AF504*0.13+'CATALOGO PAGINA'!AF504</f>
        <v>1.0396</v>
      </c>
      <c r="E504" s="627"/>
    </row>
    <row r="505">
      <c r="A505" s="623" t="str">
        <f>'CATALOGO PAGINA'!C505</f>
        <v>91102</v>
      </c>
      <c r="B505" s="624" t="s">
        <v>7736</v>
      </c>
      <c r="C505" s="625" t="str">
        <f>'CATALOGO PAGINA'!AE505</f>
        <v>12</v>
      </c>
      <c r="D505" s="626">
        <f>'CATALOGO PAGINA'!AF505*0.13+'CATALOGO PAGINA'!AF505</f>
        <v>1.4351</v>
      </c>
      <c r="E505" s="627"/>
    </row>
    <row r="506">
      <c r="A506" s="623" t="str">
        <f>'CATALOGO PAGINA'!C506</f>
        <v>85939</v>
      </c>
      <c r="B506" s="624" t="s">
        <v>7736</v>
      </c>
      <c r="C506" s="625" t="str">
        <f>'CATALOGO PAGINA'!AE506</f>
        <v>12</v>
      </c>
      <c r="D506" s="626">
        <f>'CATALOGO PAGINA'!AF506*0.13+'CATALOGO PAGINA'!AF506</f>
        <v>0.9831</v>
      </c>
      <c r="E506" s="627"/>
    </row>
    <row r="507">
      <c r="A507" s="623" t="str">
        <f>'CATALOGO PAGINA'!C507</f>
        <v>14108</v>
      </c>
      <c r="B507" s="624" t="s">
        <v>7736</v>
      </c>
      <c r="C507" s="625" t="str">
        <f>'CATALOGO PAGINA'!AE507</f>
        <v>18</v>
      </c>
      <c r="D507" s="626">
        <f>'CATALOGO PAGINA'!AF507*0.13+'CATALOGO PAGINA'!AF507</f>
        <v>1.695</v>
      </c>
      <c r="E507" s="627"/>
    </row>
    <row r="508">
      <c r="A508" s="623" t="str">
        <f>'CATALOGO PAGINA'!C508</f>
        <v>25413</v>
      </c>
      <c r="B508" s="624" t="s">
        <v>7736</v>
      </c>
      <c r="C508" s="625" t="str">
        <f>'CATALOGO PAGINA'!AE508</f>
        <v>12</v>
      </c>
      <c r="D508" s="626">
        <f>'CATALOGO PAGINA'!AF508*0.13+'CATALOGO PAGINA'!AF508</f>
        <v>2.2148</v>
      </c>
      <c r="E508" s="627"/>
    </row>
    <row r="509">
      <c r="A509" s="623" t="str">
        <f>'CATALOGO PAGINA'!C509</f>
        <v>14184</v>
      </c>
      <c r="B509" s="624" t="s">
        <v>7736</v>
      </c>
      <c r="C509" s="625" t="str">
        <f>'CATALOGO PAGINA'!AE509</f>
        <v>18</v>
      </c>
      <c r="D509" s="626">
        <f>'CATALOGO PAGINA'!AF509*0.13+'CATALOGO PAGINA'!AF509</f>
        <v>1.695</v>
      </c>
      <c r="E509" s="627"/>
    </row>
    <row r="510">
      <c r="A510" s="623" t="str">
        <f>'CATALOGO PAGINA'!C510</f>
        <v>IN85585</v>
      </c>
      <c r="B510" s="624" t="s">
        <v>7736</v>
      </c>
      <c r="C510" s="625" t="str">
        <f>'CATALOGO PAGINA'!AE510</f>
        <v>12</v>
      </c>
      <c r="D510" s="626">
        <f>'CATALOGO PAGINA'!AF510*0.13+'CATALOGO PAGINA'!AF510</f>
        <v>0.9153</v>
      </c>
      <c r="E510" s="627"/>
    </row>
    <row r="511">
      <c r="A511" s="623" t="str">
        <f>'CATALOGO PAGINA'!C511</f>
        <v>82629</v>
      </c>
      <c r="B511" s="624" t="s">
        <v>7736</v>
      </c>
      <c r="C511" s="625" t="str">
        <f>'CATALOGO PAGINA'!AE511</f>
        <v>12</v>
      </c>
      <c r="D511" s="626">
        <f>'CATALOGO PAGINA'!AF511*0.13+'CATALOGO PAGINA'!AF511</f>
        <v>1.243</v>
      </c>
      <c r="E511" s="627"/>
    </row>
    <row r="512">
      <c r="A512" s="623" t="str">
        <f>'CATALOGO PAGINA'!C512</f>
        <v>82630</v>
      </c>
      <c r="B512" s="624" t="s">
        <v>7736</v>
      </c>
      <c r="C512" s="625" t="str">
        <f>'CATALOGO PAGINA'!AE512</f>
        <v>12</v>
      </c>
      <c r="D512" s="626">
        <f>'CATALOGO PAGINA'!AF512*0.13+'CATALOGO PAGINA'!AF512</f>
        <v>1.2091</v>
      </c>
      <c r="E512" s="627"/>
    </row>
    <row r="513">
      <c r="A513" s="623" t="str">
        <f>'CATALOGO PAGINA'!C513</f>
        <v>IN85600</v>
      </c>
      <c r="B513" s="624" t="s">
        <v>7736</v>
      </c>
      <c r="C513" s="625" t="str">
        <f>'CATALOGO PAGINA'!AE513</f>
        <v>12</v>
      </c>
      <c r="D513" s="626">
        <f>'CATALOGO PAGINA'!AF513*0.13+'CATALOGO PAGINA'!AF513</f>
        <v>0.7232</v>
      </c>
      <c r="E513" s="627"/>
    </row>
    <row r="514">
      <c r="A514" s="623" t="str">
        <f>'CATALOGO PAGINA'!C514</f>
        <v>IN68303</v>
      </c>
      <c r="B514" s="624" t="s">
        <v>7736</v>
      </c>
      <c r="C514" s="625" t="str">
        <f>'CATALOGO PAGINA'!AE514</f>
        <v>12</v>
      </c>
      <c r="D514" s="626">
        <f>'CATALOGO PAGINA'!AF514*0.13+'CATALOGO PAGINA'!AF514</f>
        <v>0.7232</v>
      </c>
      <c r="E514" s="627"/>
    </row>
    <row r="515">
      <c r="A515" s="623" t="str">
        <f>'CATALOGO PAGINA'!C515</f>
        <v>IN85601</v>
      </c>
      <c r="B515" s="624" t="s">
        <v>7736</v>
      </c>
      <c r="C515" s="625" t="str">
        <f>'CATALOGO PAGINA'!AE515</f>
        <v>12</v>
      </c>
      <c r="D515" s="626">
        <f>'CATALOGO PAGINA'!AF515*0.13+'CATALOGO PAGINA'!AF515</f>
        <v>0.7684</v>
      </c>
      <c r="E515" s="627"/>
    </row>
    <row r="516">
      <c r="A516" s="623" t="str">
        <f>'CATALOGO PAGINA'!C516</f>
        <v> CN92017</v>
      </c>
      <c r="B516" s="624" t="s">
        <v>7736</v>
      </c>
      <c r="C516" s="625" t="str">
        <f>'CATALOGO PAGINA'!AE516</f>
        <v>12</v>
      </c>
      <c r="D516" s="626">
        <f>'CATALOGO PAGINA'!AF516*0.13+'CATALOGO PAGINA'!AF516</f>
        <v>0.7232</v>
      </c>
      <c r="E516" s="627"/>
    </row>
    <row r="517">
      <c r="A517" s="623" t="str">
        <f>'CATALOGO PAGINA'!C517</f>
        <v>CN85185</v>
      </c>
      <c r="B517" s="624" t="s">
        <v>7736</v>
      </c>
      <c r="C517" s="625" t="str">
        <f>'CATALOGO PAGINA'!AE517</f>
        <v>50</v>
      </c>
      <c r="D517" s="626">
        <f>'CATALOGO PAGINA'!AF517*0.13+'CATALOGO PAGINA'!AF517</f>
        <v>0.3955</v>
      </c>
      <c r="E517" s="627"/>
    </row>
    <row r="518">
      <c r="A518" s="623" t="str">
        <f>'CATALOGO PAGINA'!C518</f>
        <v>96050</v>
      </c>
      <c r="B518" s="624" t="s">
        <v>7736</v>
      </c>
      <c r="C518" s="625" t="str">
        <f>'CATALOGO PAGINA'!AE518</f>
        <v>12</v>
      </c>
      <c r="D518" s="626">
        <f>'CATALOGO PAGINA'!AF518*0.13+'CATALOGO PAGINA'!AF518</f>
        <v>0.9153</v>
      </c>
      <c r="E518" s="627"/>
    </row>
    <row r="519">
      <c r="A519" s="623" t="str">
        <f>'CATALOGO PAGINA'!C519</f>
        <v>96051</v>
      </c>
      <c r="B519" s="624" t="s">
        <v>7736</v>
      </c>
      <c r="C519" s="625" t="str">
        <f>'CATALOGO PAGINA'!AE519</f>
        <v>12</v>
      </c>
      <c r="D519" s="626">
        <f>'CATALOGO PAGINA'!AF519*0.13+'CATALOGO PAGINA'!AF519</f>
        <v>0.9153</v>
      </c>
      <c r="E519" s="627"/>
    </row>
    <row r="520">
      <c r="A520" s="623" t="str">
        <f>'CATALOGO PAGINA'!C520</f>
        <v>IN68304</v>
      </c>
      <c r="B520" s="624" t="s">
        <v>7736</v>
      </c>
      <c r="C520" s="625" t="str">
        <f>'CATALOGO PAGINA'!AE520</f>
        <v>12</v>
      </c>
      <c r="D520" s="626">
        <f>'CATALOGO PAGINA'!AF520*0.13+'CATALOGO PAGINA'!AF520</f>
        <v>0.7232</v>
      </c>
      <c r="E520" s="627"/>
    </row>
    <row r="521">
      <c r="A521" s="623" t="str">
        <f>'CATALOGO PAGINA'!C521</f>
        <v>86021</v>
      </c>
      <c r="B521" s="624" t="s">
        <v>7736</v>
      </c>
      <c r="C521" s="625" t="str">
        <f>'CATALOGO PAGINA'!AE521</f>
        <v>12</v>
      </c>
      <c r="D521" s="626">
        <f>'CATALOGO PAGINA'!AF521*0.13+'CATALOGO PAGINA'!AF521</f>
        <v>0.7345</v>
      </c>
      <c r="E521" s="627"/>
    </row>
    <row r="522">
      <c r="A522" s="623" t="str">
        <f>'CATALOGO PAGINA'!C522</f>
        <v>86012</v>
      </c>
      <c r="B522" s="624" t="s">
        <v>7736</v>
      </c>
      <c r="C522" s="625" t="str">
        <f>'CATALOGO PAGINA'!AE522</f>
        <v>12</v>
      </c>
      <c r="D522" s="626">
        <f>'CATALOGO PAGINA'!AF522*0.13+'CATALOGO PAGINA'!AF522</f>
        <v>0.7345</v>
      </c>
      <c r="E522" s="627"/>
    </row>
    <row r="523">
      <c r="A523" s="623" t="str">
        <f>'CATALOGO PAGINA'!C523</f>
        <v>86019</v>
      </c>
      <c r="B523" s="624" t="s">
        <v>7736</v>
      </c>
      <c r="C523" s="625" t="str">
        <f>'CATALOGO PAGINA'!AE523</f>
        <v>12</v>
      </c>
      <c r="D523" s="626">
        <f>'CATALOGO PAGINA'!AF523*0.13+'CATALOGO PAGINA'!AF523</f>
        <v>0.6441</v>
      </c>
      <c r="E523" s="627"/>
    </row>
    <row r="524">
      <c r="A524" s="623" t="str">
        <f>'CATALOGO PAGINA'!C524</f>
        <v>86017</v>
      </c>
      <c r="B524" s="624" t="s">
        <v>7736</v>
      </c>
      <c r="C524" s="625" t="str">
        <f>'CATALOGO PAGINA'!AE524</f>
        <v>12</v>
      </c>
      <c r="D524" s="626">
        <f>'CATALOGO PAGINA'!AF524*0.13+'CATALOGO PAGINA'!AF524</f>
        <v>0.7345</v>
      </c>
      <c r="E524" s="627"/>
    </row>
    <row r="525">
      <c r="A525" s="623" t="str">
        <f>'CATALOGO PAGINA'!C525</f>
        <v>86020</v>
      </c>
      <c r="B525" s="624" t="s">
        <v>7736</v>
      </c>
      <c r="C525" s="625" t="str">
        <f>'CATALOGO PAGINA'!AE525</f>
        <v>12</v>
      </c>
      <c r="D525" s="626">
        <f>'CATALOGO PAGINA'!AF525*0.13+'CATALOGO PAGINA'!AF525</f>
        <v>0.6441</v>
      </c>
      <c r="E525" s="627"/>
    </row>
    <row r="526">
      <c r="A526" s="623" t="str">
        <f>'CATALOGO PAGINA'!C526</f>
        <v>86014</v>
      </c>
      <c r="B526" s="624" t="s">
        <v>7736</v>
      </c>
      <c r="C526" s="625" t="str">
        <f>'CATALOGO PAGINA'!AE526</f>
        <v>12</v>
      </c>
      <c r="D526" s="626">
        <f>'CATALOGO PAGINA'!AF526*0.13+'CATALOGO PAGINA'!AF526</f>
        <v>0.6441</v>
      </c>
      <c r="E526" s="627"/>
    </row>
    <row r="527">
      <c r="A527" s="623" t="str">
        <f>'CATALOGO PAGINA'!C527</f>
        <v>87016</v>
      </c>
      <c r="B527" s="624" t="s">
        <v>7736</v>
      </c>
      <c r="C527" s="625" t="str">
        <f>'CATALOGO PAGINA'!AE527</f>
        <v>12</v>
      </c>
      <c r="D527" s="626">
        <f>'CATALOGO PAGINA'!AF527*0.13+'CATALOGO PAGINA'!AF527</f>
        <v>0.6441</v>
      </c>
      <c r="E527" s="627"/>
    </row>
    <row r="528">
      <c r="A528" s="623" t="str">
        <f>'CATALOGO PAGINA'!C528</f>
        <v>87015</v>
      </c>
      <c r="B528" s="624" t="s">
        <v>7736</v>
      </c>
      <c r="C528" s="625" t="str">
        <f>'CATALOGO PAGINA'!AE528</f>
        <v>12</v>
      </c>
      <c r="D528" s="626">
        <f>'CATALOGO PAGINA'!AF528*0.13+'CATALOGO PAGINA'!AF528</f>
        <v>0.7345</v>
      </c>
      <c r="E528" s="627"/>
    </row>
    <row r="529">
      <c r="A529" s="623" t="str">
        <f>'CATALOGO PAGINA'!C529</f>
        <v>87010</v>
      </c>
      <c r="B529" s="624" t="s">
        <v>7736</v>
      </c>
      <c r="C529" s="625" t="str">
        <f>'CATALOGO PAGINA'!AE529</f>
        <v>12</v>
      </c>
      <c r="D529" s="626">
        <f>'CATALOGO PAGINA'!AF529*0.13+'CATALOGO PAGINA'!AF529</f>
        <v>0.7345</v>
      </c>
      <c r="E529" s="627"/>
    </row>
    <row r="530">
      <c r="A530" s="623" t="str">
        <f>'CATALOGO PAGINA'!C530</f>
        <v>82333</v>
      </c>
      <c r="B530" s="624" t="s">
        <v>7736</v>
      </c>
      <c r="C530" s="625" t="str">
        <f>'CATALOGO PAGINA'!AE530</f>
        <v>12</v>
      </c>
      <c r="D530" s="626">
        <f>'CATALOGO PAGINA'!AF530*0.13+'CATALOGO PAGINA'!AF530</f>
        <v>1.0283</v>
      </c>
      <c r="E530" s="627"/>
    </row>
    <row r="531">
      <c r="A531" s="623" t="str">
        <f>'CATALOGO PAGINA'!C531</f>
        <v>82327</v>
      </c>
      <c r="B531" s="624" t="s">
        <v>7736</v>
      </c>
      <c r="C531" s="625" t="str">
        <f>'CATALOGO PAGINA'!AE531</f>
        <v>12</v>
      </c>
      <c r="D531" s="626">
        <f>'CATALOGO PAGINA'!AF531*0.13+'CATALOGO PAGINA'!AF531</f>
        <v>1.0283</v>
      </c>
      <c r="E531" s="627"/>
    </row>
    <row r="532">
      <c r="A532" s="623" t="str">
        <f>'CATALOGO PAGINA'!C532</f>
        <v>86313</v>
      </c>
      <c r="B532" s="624" t="s">
        <v>7736</v>
      </c>
      <c r="C532" s="625" t="str">
        <f>'CATALOGO PAGINA'!AE532</f>
        <v>12</v>
      </c>
      <c r="D532" s="626">
        <f>'CATALOGO PAGINA'!AF532*0.13+'CATALOGO PAGINA'!AF532</f>
        <v>0.8362</v>
      </c>
      <c r="E532" s="627"/>
    </row>
    <row r="533">
      <c r="A533" s="623" t="str">
        <f>'CATALOGO PAGINA'!C533</f>
        <v>86317</v>
      </c>
      <c r="B533" s="624" t="s">
        <v>7736</v>
      </c>
      <c r="C533" s="625" t="str">
        <f>'CATALOGO PAGINA'!AE533</f>
        <v>12</v>
      </c>
      <c r="D533" s="626">
        <f>'CATALOGO PAGINA'!AF533*0.13+'CATALOGO PAGINA'!AF533</f>
        <v>0.8362</v>
      </c>
      <c r="E533" s="627"/>
    </row>
    <row r="534">
      <c r="A534" s="623" t="str">
        <f>'CATALOGO PAGINA'!C534</f>
        <v>86311</v>
      </c>
      <c r="B534" s="624" t="s">
        <v>7736</v>
      </c>
      <c r="C534" s="625" t="str">
        <f>'CATALOGO PAGINA'!AE534</f>
        <v>12</v>
      </c>
      <c r="D534" s="626">
        <f>'CATALOGO PAGINA'!AF534*0.13+'CATALOGO PAGINA'!AF534</f>
        <v>0.8362</v>
      </c>
      <c r="E534" s="627"/>
    </row>
    <row r="535">
      <c r="A535" s="623" t="str">
        <f>'CATALOGO PAGINA'!C535</f>
        <v>86310</v>
      </c>
      <c r="B535" s="624" t="s">
        <v>7736</v>
      </c>
      <c r="C535" s="625" t="str">
        <f>'CATALOGO PAGINA'!AE535</f>
        <v>12</v>
      </c>
      <c r="D535" s="626">
        <f>'CATALOGO PAGINA'!AF535*0.13+'CATALOGO PAGINA'!AF535</f>
        <v>0.8362</v>
      </c>
      <c r="E535" s="627"/>
    </row>
    <row r="536">
      <c r="A536" s="623" t="str">
        <f>'CATALOGO PAGINA'!C536</f>
        <v>86312</v>
      </c>
      <c r="B536" s="624" t="s">
        <v>7736</v>
      </c>
      <c r="C536" s="625" t="str">
        <f>'CATALOGO PAGINA'!AE536</f>
        <v>12</v>
      </c>
      <c r="D536" s="626">
        <f>'CATALOGO PAGINA'!AF536*0.13+'CATALOGO PAGINA'!AF536</f>
        <v>0.8362</v>
      </c>
      <c r="E536" s="627"/>
    </row>
    <row r="537">
      <c r="A537" s="623" t="str">
        <f>'CATALOGO PAGINA'!C537</f>
        <v>86324</v>
      </c>
      <c r="B537" s="624" t="s">
        <v>7736</v>
      </c>
      <c r="C537" s="625" t="str">
        <f>'CATALOGO PAGINA'!AE537</f>
        <v>12</v>
      </c>
      <c r="D537" s="626">
        <f>'CATALOGO PAGINA'!AF537*0.13+'CATALOGO PAGINA'!AF537</f>
        <v>0.8362</v>
      </c>
      <c r="E537" s="627"/>
    </row>
    <row r="538">
      <c r="A538" s="623" t="str">
        <f>'CATALOGO PAGINA'!C538</f>
        <v>86318</v>
      </c>
      <c r="B538" s="624" t="s">
        <v>7736</v>
      </c>
      <c r="C538" s="625" t="str">
        <f>'CATALOGO PAGINA'!AE538</f>
        <v>12</v>
      </c>
      <c r="D538" s="626">
        <f>'CATALOGO PAGINA'!AF538*0.13+'CATALOGO PAGINA'!AF538</f>
        <v>0.8362</v>
      </c>
      <c r="E538" s="627"/>
    </row>
    <row r="539">
      <c r="A539" s="623" t="str">
        <f>'CATALOGO PAGINA'!C539</f>
        <v>86314</v>
      </c>
      <c r="B539" s="624" t="s">
        <v>7736</v>
      </c>
      <c r="C539" s="625" t="str">
        <f>'CATALOGO PAGINA'!AE539</f>
        <v>12</v>
      </c>
      <c r="D539" s="626">
        <f>'CATALOGO PAGINA'!AF539*0.13+'CATALOGO PAGINA'!AF539</f>
        <v>0.8362</v>
      </c>
      <c r="E539" s="627"/>
    </row>
    <row r="540">
      <c r="A540" s="623" t="str">
        <f>'CATALOGO PAGINA'!C540</f>
        <v>86316</v>
      </c>
      <c r="B540" s="624" t="s">
        <v>7736</v>
      </c>
      <c r="C540" s="625" t="str">
        <f>'CATALOGO PAGINA'!AE540</f>
        <v>12</v>
      </c>
      <c r="D540" s="626">
        <f>'CATALOGO PAGINA'!AF540*0.13+'CATALOGO PAGINA'!AF540</f>
        <v>0.8362</v>
      </c>
      <c r="E540" s="627"/>
    </row>
    <row r="541">
      <c r="A541" s="623" t="str">
        <f>'CATALOGO PAGINA'!C541</f>
        <v>01114</v>
      </c>
      <c r="B541" s="624" t="s">
        <v>7736</v>
      </c>
      <c r="C541" s="625" t="str">
        <f>'CATALOGO PAGINA'!AE541</f>
        <v>12</v>
      </c>
      <c r="D541" s="626">
        <f>'CATALOGO PAGINA'!AF541*0.13+'CATALOGO PAGINA'!AF541</f>
        <v>1.3221</v>
      </c>
      <c r="E541" s="627"/>
    </row>
    <row r="542">
      <c r="A542" s="623" t="str">
        <f>'CATALOGO PAGINA'!C542</f>
        <v>001117</v>
      </c>
      <c r="B542" s="624" t="s">
        <v>7736</v>
      </c>
      <c r="C542" s="625" t="str">
        <f>'CATALOGO PAGINA'!AE542</f>
        <v>12</v>
      </c>
      <c r="D542" s="626">
        <f>'CATALOGO PAGINA'!AF542*0.13+'CATALOGO PAGINA'!AF542</f>
        <v>1.3221</v>
      </c>
      <c r="E542" s="627"/>
    </row>
    <row r="543">
      <c r="A543" s="623" t="str">
        <f>'CATALOGO PAGINA'!C543</f>
        <v>55566</v>
      </c>
      <c r="B543" s="624" t="s">
        <v>7736</v>
      </c>
      <c r="C543" s="625" t="str">
        <f>'CATALOGO PAGINA'!AE543</f>
        <v>12</v>
      </c>
      <c r="D543" s="626">
        <f>'CATALOGO PAGINA'!AF543*0.13+'CATALOGO PAGINA'!AF543</f>
        <v>0.8588</v>
      </c>
      <c r="E543" s="627"/>
    </row>
    <row r="544">
      <c r="A544" s="623" t="str">
        <f>'CATALOGO PAGINA'!C544</f>
        <v>80747</v>
      </c>
      <c r="B544" s="624" t="s">
        <v>7736</v>
      </c>
      <c r="C544" s="625" t="str">
        <f>'CATALOGO PAGINA'!AE544</f>
        <v>6</v>
      </c>
      <c r="D544" s="626">
        <f>'CATALOGO PAGINA'!AF544*0.13+'CATALOGO PAGINA'!AF544</f>
        <v>1.5933</v>
      </c>
      <c r="E544" s="627"/>
    </row>
    <row r="545">
      <c r="A545" s="623" t="str">
        <f>'CATALOGO PAGINA'!C545</f>
        <v>28114</v>
      </c>
      <c r="B545" s="624" t="s">
        <v>7736</v>
      </c>
      <c r="C545" s="625" t="str">
        <f>'CATALOGO PAGINA'!AE545</f>
        <v>6</v>
      </c>
      <c r="D545" s="626">
        <f>'CATALOGO PAGINA'!AF545*0.13+'CATALOGO PAGINA'!AF545</f>
        <v>1.5029</v>
      </c>
      <c r="E545" s="627"/>
    </row>
    <row r="546">
      <c r="A546" s="623" t="str">
        <f>'CATALOGO PAGINA'!C546</f>
        <v>91580</v>
      </c>
      <c r="B546" s="624" t="s">
        <v>7736</v>
      </c>
      <c r="C546" s="625" t="str">
        <f>'CATALOGO PAGINA'!AE546</f>
        <v>6</v>
      </c>
      <c r="D546" s="626">
        <f>'CATALOGO PAGINA'!AF546*0.13+'CATALOGO PAGINA'!AF546</f>
        <v>1.5029</v>
      </c>
      <c r="E546" s="627"/>
    </row>
    <row r="547">
      <c r="A547" s="623" t="str">
        <f>'CATALOGO PAGINA'!C547</f>
        <v>82331</v>
      </c>
      <c r="B547" s="624" t="s">
        <v>7736</v>
      </c>
      <c r="C547" s="625" t="str">
        <f>'CATALOGO PAGINA'!AE547</f>
        <v>12</v>
      </c>
      <c r="D547" s="626">
        <f>'CATALOGO PAGINA'!AF547*0.13+'CATALOGO PAGINA'!AF547</f>
        <v>1.0283</v>
      </c>
      <c r="E547" s="627"/>
    </row>
    <row r="548">
      <c r="A548" s="623" t="str">
        <f>'CATALOGO PAGINA'!C548</f>
        <v>82332</v>
      </c>
      <c r="B548" s="624" t="s">
        <v>7736</v>
      </c>
      <c r="C548" s="625" t="str">
        <f>'CATALOGO PAGINA'!AE548</f>
        <v>12</v>
      </c>
      <c r="D548" s="626">
        <f>'CATALOGO PAGINA'!AF548*0.13+'CATALOGO PAGINA'!AF548</f>
        <v>1.0283</v>
      </c>
      <c r="E548" s="627"/>
    </row>
    <row r="549">
      <c r="A549" s="623" t="str">
        <f>'CATALOGO PAGINA'!C549</f>
        <v>82325</v>
      </c>
      <c r="B549" s="624" t="s">
        <v>7736</v>
      </c>
      <c r="C549" s="625" t="str">
        <f>'CATALOGO PAGINA'!AE549</f>
        <v>12</v>
      </c>
      <c r="D549" s="626">
        <f>'CATALOGO PAGINA'!AF549*0.13+'CATALOGO PAGINA'!AF549</f>
        <v>1.0283</v>
      </c>
      <c r="E549" s="627"/>
    </row>
    <row r="550">
      <c r="A550" s="623" t="str">
        <f>'CATALOGO PAGINA'!C550</f>
        <v>82329</v>
      </c>
      <c r="B550" s="624" t="s">
        <v>7736</v>
      </c>
      <c r="C550" s="625" t="str">
        <f>'CATALOGO PAGINA'!AE550</f>
        <v>12</v>
      </c>
      <c r="D550" s="626">
        <f>'CATALOGO PAGINA'!AF550*0.13+'CATALOGO PAGINA'!AF550</f>
        <v>1.0283</v>
      </c>
      <c r="E550" s="627"/>
    </row>
    <row r="551">
      <c r="A551" s="623" t="str">
        <f>'CATALOGO PAGINA'!C551</f>
        <v>IN00058</v>
      </c>
      <c r="B551" s="624" t="s">
        <v>7736</v>
      </c>
      <c r="C551" s="625" t="str">
        <f>'CATALOGO PAGINA'!AE551</f>
        <v>12</v>
      </c>
      <c r="D551" s="626">
        <f>'CATALOGO PAGINA'!AF551*0.13+'CATALOGO PAGINA'!AF551</f>
        <v>0.5876</v>
      </c>
      <c r="E551" s="627"/>
    </row>
    <row r="552">
      <c r="A552" s="623" t="str">
        <f>'CATALOGO PAGINA'!C552</f>
        <v>IN00056</v>
      </c>
      <c r="B552" s="624" t="s">
        <v>7736</v>
      </c>
      <c r="C552" s="625" t="str">
        <f>'CATALOGO PAGINA'!AE552</f>
        <v>12</v>
      </c>
      <c r="D552" s="626">
        <f>'CATALOGO PAGINA'!AF552*0.13+'CATALOGO PAGINA'!AF552</f>
        <v>0.5876</v>
      </c>
      <c r="E552" s="627"/>
    </row>
    <row r="553">
      <c r="A553" s="623" t="str">
        <f>'CATALOGO PAGINA'!C553</f>
        <v>IN00057</v>
      </c>
      <c r="B553" s="624" t="s">
        <v>7736</v>
      </c>
      <c r="C553" s="625" t="str">
        <f>'CATALOGO PAGINA'!AE553</f>
        <v>12</v>
      </c>
      <c r="D553" s="626">
        <f>'CATALOGO PAGINA'!AF553*0.13+'CATALOGO PAGINA'!AF553</f>
        <v>0.5876</v>
      </c>
      <c r="E553" s="627"/>
    </row>
    <row r="554">
      <c r="A554" s="623" t="str">
        <f>'CATALOGO PAGINA'!C554</f>
        <v>82334</v>
      </c>
      <c r="B554" s="624" t="s">
        <v>7736</v>
      </c>
      <c r="C554" s="625" t="str">
        <f>'CATALOGO PAGINA'!AE554</f>
        <v>12</v>
      </c>
      <c r="D554" s="626">
        <f>'CATALOGO PAGINA'!AF554*0.13+'CATALOGO PAGINA'!AF554</f>
        <v>1.0283</v>
      </c>
      <c r="E554" s="627"/>
    </row>
    <row r="555">
      <c r="A555" s="623" t="str">
        <f>'CATALOGO PAGINA'!C555</f>
        <v>82330</v>
      </c>
      <c r="B555" s="624" t="s">
        <v>7736</v>
      </c>
      <c r="C555" s="625" t="str">
        <f>'CATALOGO PAGINA'!AE555</f>
        <v>12</v>
      </c>
      <c r="D555" s="626">
        <f>'CATALOGO PAGINA'!AF555*0.13+'CATALOGO PAGINA'!AF555</f>
        <v>1.0283</v>
      </c>
      <c r="E555" s="627"/>
    </row>
    <row r="556">
      <c r="A556" s="623" t="str">
        <f>'CATALOGO PAGINA'!C556</f>
        <v>82335</v>
      </c>
      <c r="B556" s="624" t="s">
        <v>7736</v>
      </c>
      <c r="C556" s="625" t="str">
        <f>'CATALOGO PAGINA'!AE556</f>
        <v>12</v>
      </c>
      <c r="D556" s="626">
        <f>'CATALOGO PAGINA'!AF556*0.13+'CATALOGO PAGINA'!AF556</f>
        <v>1.0283</v>
      </c>
      <c r="E556" s="627"/>
    </row>
    <row r="557">
      <c r="A557" s="623" t="str">
        <f>'CATALOGO PAGINA'!C557</f>
        <v>82326</v>
      </c>
      <c r="B557" s="624" t="s">
        <v>7736</v>
      </c>
      <c r="C557" s="625" t="str">
        <f>'CATALOGO PAGINA'!AE557</f>
        <v>12</v>
      </c>
      <c r="D557" s="626">
        <f>'CATALOGO PAGINA'!AF557*0.13+'CATALOGO PAGINA'!AF557</f>
        <v>1.0283</v>
      </c>
      <c r="E557" s="627"/>
    </row>
    <row r="558">
      <c r="A558" s="623" t="str">
        <f>'CATALOGO PAGINA'!C558</f>
        <v>82328</v>
      </c>
      <c r="B558" s="624" t="s">
        <v>7736</v>
      </c>
      <c r="C558" s="625" t="str">
        <f>'CATALOGO PAGINA'!AE558</f>
        <v>12</v>
      </c>
      <c r="D558" s="626">
        <f>'CATALOGO PAGINA'!AF558*0.13+'CATALOGO PAGINA'!AF558</f>
        <v>1.0283</v>
      </c>
      <c r="E558" s="627"/>
    </row>
    <row r="559">
      <c r="A559" s="623" t="str">
        <f>'CATALOGO PAGINA'!C559</f>
        <v>IN00059</v>
      </c>
      <c r="B559" s="624" t="s">
        <v>7736</v>
      </c>
      <c r="C559" s="625" t="str">
        <f>'CATALOGO PAGINA'!AE559</f>
        <v>12</v>
      </c>
      <c r="D559" s="626">
        <f>'CATALOGO PAGINA'!AF559*0.13+'CATALOGO PAGINA'!AF559</f>
        <v>0.5876</v>
      </c>
      <c r="E559" s="627"/>
    </row>
    <row r="560">
      <c r="A560" s="623" t="str">
        <f>'CATALOGO PAGINA'!C560</f>
        <v>55563</v>
      </c>
      <c r="B560" s="624" t="s">
        <v>7736</v>
      </c>
      <c r="C560" s="625" t="str">
        <f>'CATALOGO PAGINA'!AE560</f>
        <v>12</v>
      </c>
      <c r="D560" s="626">
        <f>'CATALOGO PAGINA'!AF560*0.13+'CATALOGO PAGINA'!AF560</f>
        <v>0.8588</v>
      </c>
      <c r="E560" s="627"/>
    </row>
    <row r="561">
      <c r="A561" s="623" t="str">
        <f>'CATALOGO PAGINA'!C561</f>
        <v>CN91263</v>
      </c>
      <c r="B561" s="624" t="s">
        <v>7736</v>
      </c>
      <c r="C561" s="625" t="str">
        <f>'CATALOGO PAGINA'!AE561</f>
        <v>12</v>
      </c>
      <c r="D561" s="626">
        <f>'CATALOGO PAGINA'!AF561*0.13+'CATALOGO PAGINA'!AF561</f>
        <v>0.5876</v>
      </c>
      <c r="E561" s="627"/>
    </row>
    <row r="562">
      <c r="A562" s="623" t="str">
        <f>'CATALOGO PAGINA'!C562</f>
        <v>TY10003</v>
      </c>
      <c r="B562" s="624" t="s">
        <v>7736</v>
      </c>
      <c r="C562" s="625" t="str">
        <f>'CATALOGO PAGINA'!AE562</f>
        <v>12</v>
      </c>
      <c r="D562" s="626">
        <f>'CATALOGO PAGINA'!AF562*0.13+'CATALOGO PAGINA'!AF562</f>
        <v>0.6554</v>
      </c>
      <c r="E562" s="627"/>
    </row>
    <row r="563">
      <c r="A563" s="623" t="str">
        <f>'CATALOGO PAGINA'!C563</f>
        <v>TY10001</v>
      </c>
      <c r="B563" s="624" t="s">
        <v>7736</v>
      </c>
      <c r="C563" s="625" t="str">
        <f>'CATALOGO PAGINA'!AE563</f>
        <v>12</v>
      </c>
      <c r="D563" s="626">
        <f>'CATALOGO PAGINA'!AF563*0.13+'CATALOGO PAGINA'!AF563</f>
        <v>0.6554</v>
      </c>
      <c r="E563" s="627"/>
    </row>
    <row r="564">
      <c r="A564" s="623" t="str">
        <f>'CATALOGO PAGINA'!C564</f>
        <v>55757</v>
      </c>
      <c r="B564" s="624" t="s">
        <v>7736</v>
      </c>
      <c r="C564" s="625" t="str">
        <f>'CATALOGO PAGINA'!AE564</f>
        <v>12</v>
      </c>
      <c r="D564" s="626">
        <f>'CATALOGO PAGINA'!AF564*0.13+'CATALOGO PAGINA'!AF564</f>
        <v>1.0735</v>
      </c>
      <c r="E564" s="627"/>
    </row>
    <row r="565">
      <c r="A565" s="623" t="str">
        <f>'CATALOGO PAGINA'!C565</f>
        <v>CN91264</v>
      </c>
      <c r="B565" s="624" t="s">
        <v>7736</v>
      </c>
      <c r="C565" s="625" t="str">
        <f>'CATALOGO PAGINA'!AE565</f>
        <v>12</v>
      </c>
      <c r="D565" s="626">
        <f>'CATALOGO PAGINA'!AF565*0.13+'CATALOGO PAGINA'!AF565</f>
        <v>0.6215</v>
      </c>
      <c r="E565" s="627"/>
    </row>
    <row r="566">
      <c r="A566" s="623" t="str">
        <f>'CATALOGO PAGINA'!C566</f>
        <v>91121</v>
      </c>
      <c r="B566" s="624" t="s">
        <v>7736</v>
      </c>
      <c r="C566" s="625" t="str">
        <f>'CATALOGO PAGINA'!AE566</f>
        <v>12</v>
      </c>
      <c r="D566" s="626">
        <f>'CATALOGO PAGINA'!AF566*0.13+'CATALOGO PAGINA'!AF566</f>
        <v>1.0283</v>
      </c>
      <c r="E566" s="627"/>
    </row>
    <row r="567">
      <c r="A567" s="623" t="str">
        <f>'CATALOGO PAGINA'!C567</f>
        <v>5032</v>
      </c>
      <c r="B567" s="624" t="s">
        <v>7736</v>
      </c>
      <c r="C567" s="625" t="str">
        <f>'CATALOGO PAGINA'!AE567</f>
        <v>12</v>
      </c>
      <c r="D567" s="626">
        <f>'CATALOGO PAGINA'!AF567*0.13+'CATALOGO PAGINA'!AF567</f>
        <v>1.2317</v>
      </c>
      <c r="E567" s="627"/>
    </row>
    <row r="568">
      <c r="A568" s="623" t="str">
        <f>'CATALOGO PAGINA'!C568</f>
        <v>86501</v>
      </c>
      <c r="B568" s="624" t="s">
        <v>7736</v>
      </c>
      <c r="C568" s="625" t="str">
        <f>'CATALOGO PAGINA'!AE568</f>
        <v>12</v>
      </c>
      <c r="D568" s="626">
        <f>'CATALOGO PAGINA'!AF568*0.13+'CATALOGO PAGINA'!AF568</f>
        <v>0.7797</v>
      </c>
      <c r="E568" s="627"/>
    </row>
    <row r="569">
      <c r="A569" s="623" t="str">
        <f>'CATALOGO PAGINA'!C569</f>
        <v>10007</v>
      </c>
      <c r="B569" s="624" t="s">
        <v>7736</v>
      </c>
      <c r="C569" s="625" t="str">
        <f>'CATALOGO PAGINA'!AE569</f>
        <v>12</v>
      </c>
      <c r="D569" s="626">
        <f>'CATALOGO PAGINA'!AF569*0.13+'CATALOGO PAGINA'!AF569</f>
        <v>0.8475</v>
      </c>
      <c r="E569" s="627"/>
    </row>
    <row r="570">
      <c r="A570" s="623" t="str">
        <f>'CATALOGO PAGINA'!C570</f>
        <v>10005</v>
      </c>
      <c r="B570" s="624" t="s">
        <v>7736</v>
      </c>
      <c r="C570" s="625" t="str">
        <f>'CATALOGO PAGINA'!AE570</f>
        <v>12</v>
      </c>
      <c r="D570" s="626">
        <f>'CATALOGO PAGINA'!AF570*0.13+'CATALOGO PAGINA'!AF570</f>
        <v>0.8475</v>
      </c>
      <c r="E570" s="627"/>
    </row>
    <row r="571">
      <c r="A571" s="623" t="str">
        <f>'CATALOGO PAGINA'!C571</f>
        <v>10004</v>
      </c>
      <c r="B571" s="624" t="s">
        <v>7736</v>
      </c>
      <c r="C571" s="625" t="str">
        <f>'CATALOGO PAGINA'!AE571</f>
        <v>12</v>
      </c>
      <c r="D571" s="626">
        <f>'CATALOGO PAGINA'!AF571*0.13+'CATALOGO PAGINA'!AF571</f>
        <v>0.8475</v>
      </c>
      <c r="E571" s="627"/>
    </row>
    <row r="572">
      <c r="A572" s="623" t="str">
        <f>'CATALOGO PAGINA'!C572</f>
        <v>67415</v>
      </c>
      <c r="B572" s="624" t="s">
        <v>7736</v>
      </c>
      <c r="C572" s="625" t="str">
        <f>'CATALOGO PAGINA'!AE572</f>
        <v>12</v>
      </c>
      <c r="D572" s="626">
        <f>'CATALOGO PAGINA'!AF572*0.13+'CATALOGO PAGINA'!AF572</f>
        <v>1.4577</v>
      </c>
      <c r="E572" s="627"/>
    </row>
    <row r="573">
      <c r="A573" s="623" t="str">
        <f>'CATALOGO PAGINA'!C573</f>
        <v>39568</v>
      </c>
      <c r="B573" s="624" t="s">
        <v>7736</v>
      </c>
      <c r="C573" s="625" t="str">
        <f>'CATALOGO PAGINA'!AE573</f>
        <v>12</v>
      </c>
      <c r="D573" s="626">
        <f>'CATALOGO PAGINA'!AF573*0.13+'CATALOGO PAGINA'!AF573</f>
        <v>1.4577</v>
      </c>
      <c r="E573" s="627"/>
    </row>
    <row r="574">
      <c r="A574" s="623" t="str">
        <f>'CATALOGO PAGINA'!C574</f>
        <v>91119</v>
      </c>
      <c r="B574" s="624" t="s">
        <v>7736</v>
      </c>
      <c r="C574" s="625" t="str">
        <f>'CATALOGO PAGINA'!AE574</f>
        <v>12</v>
      </c>
      <c r="D574" s="626">
        <f>'CATALOGO PAGINA'!AF574*0.13+'CATALOGO PAGINA'!AF574</f>
        <v>0.5989</v>
      </c>
      <c r="E574" s="627"/>
    </row>
    <row r="575">
      <c r="A575" s="623" t="str">
        <f>'CATALOGO PAGINA'!C575</f>
        <v>231326</v>
      </c>
      <c r="B575" s="624" t="s">
        <v>7736</v>
      </c>
      <c r="C575" s="625" t="str">
        <f>'CATALOGO PAGINA'!AE575</f>
        <v>12</v>
      </c>
      <c r="D575" s="626">
        <f>'CATALOGO PAGINA'!AF575*0.13+'CATALOGO PAGINA'!AF575</f>
        <v>1.4577</v>
      </c>
      <c r="E575" s="627"/>
    </row>
    <row r="576">
      <c r="A576" s="623" t="str">
        <f>'CATALOGO PAGINA'!C576</f>
        <v>15492</v>
      </c>
      <c r="B576" s="624" t="s">
        <v>7736</v>
      </c>
      <c r="C576" s="625" t="str">
        <f>'CATALOGO PAGINA'!AE576</f>
        <v>12</v>
      </c>
      <c r="D576" s="626">
        <f>'CATALOGO PAGINA'!AF576*0.13+'CATALOGO PAGINA'!AF576</f>
        <v>1.4577</v>
      </c>
      <c r="E576" s="627"/>
    </row>
    <row r="577">
      <c r="A577" s="623" t="str">
        <f>'CATALOGO PAGINA'!C577</f>
        <v>51343</v>
      </c>
      <c r="B577" s="624" t="s">
        <v>7736</v>
      </c>
      <c r="C577" s="625" t="str">
        <f>'CATALOGO PAGINA'!AE577</f>
        <v>12</v>
      </c>
      <c r="D577" s="626">
        <f>'CATALOGO PAGINA'!AF577*0.13+'CATALOGO PAGINA'!AF577</f>
        <v>1.2543</v>
      </c>
      <c r="E577" s="627"/>
    </row>
    <row r="578">
      <c r="A578" s="623" t="str">
        <f>'CATALOGO PAGINA'!C578</f>
        <v>51344</v>
      </c>
      <c r="B578" s="624" t="s">
        <v>7736</v>
      </c>
      <c r="C578" s="625" t="str">
        <f>'CATALOGO PAGINA'!AE578</f>
        <v>12</v>
      </c>
      <c r="D578" s="626">
        <f>'CATALOGO PAGINA'!AF578*0.13+'CATALOGO PAGINA'!AF578</f>
        <v>1.1187</v>
      </c>
      <c r="E578" s="627"/>
    </row>
    <row r="579">
      <c r="A579" s="623" t="str">
        <f>'CATALOGO PAGINA'!C579</f>
        <v>51345</v>
      </c>
      <c r="B579" s="624" t="s">
        <v>7736</v>
      </c>
      <c r="C579" s="625" t="str">
        <f>'CATALOGO PAGINA'!AE579</f>
        <v>12</v>
      </c>
      <c r="D579" s="626">
        <f>'CATALOGO PAGINA'!AF579*0.13+'CATALOGO PAGINA'!AF579</f>
        <v>1.2543</v>
      </c>
      <c r="E579" s="627"/>
    </row>
    <row r="580">
      <c r="A580" s="623" t="str">
        <f>'CATALOGO PAGINA'!C580</f>
        <v>39570</v>
      </c>
      <c r="B580" s="624" t="s">
        <v>7736</v>
      </c>
      <c r="C580" s="625" t="str">
        <f>'CATALOGO PAGINA'!AE580</f>
        <v>12</v>
      </c>
      <c r="D580" s="626">
        <f>'CATALOGO PAGINA'!AF580*0.13+'CATALOGO PAGINA'!AF580</f>
        <v>1.6272</v>
      </c>
      <c r="E580" s="627"/>
    </row>
    <row r="581">
      <c r="A581" s="623" t="str">
        <f>'CATALOGO PAGINA'!C581</f>
        <v>39569</v>
      </c>
      <c r="B581" s="624" t="s">
        <v>7736</v>
      </c>
      <c r="C581" s="625" t="str">
        <f>'CATALOGO PAGINA'!AE581</f>
        <v>12</v>
      </c>
      <c r="D581" s="626">
        <f>'CATALOGO PAGINA'!AF581*0.13+'CATALOGO PAGINA'!AF581</f>
        <v>1.6272</v>
      </c>
      <c r="E581" s="627"/>
    </row>
    <row r="582">
      <c r="A582" s="623" t="str">
        <f>'CATALOGO PAGINA'!C582</f>
        <v>15493</v>
      </c>
      <c r="B582" s="624" t="s">
        <v>7736</v>
      </c>
      <c r="C582" s="625" t="str">
        <f>'CATALOGO PAGINA'!AE582</f>
        <v>12</v>
      </c>
      <c r="D582" s="626">
        <f>'CATALOGO PAGINA'!AF582*0.13+'CATALOGO PAGINA'!AF582</f>
        <v>1.6272</v>
      </c>
      <c r="E582" s="627"/>
    </row>
    <row r="583">
      <c r="A583" s="623" t="str">
        <f>'CATALOGO PAGINA'!C583</f>
        <v>10008</v>
      </c>
      <c r="B583" s="624" t="s">
        <v>7736</v>
      </c>
      <c r="C583" s="625" t="str">
        <f>'CATALOGO PAGINA'!AE583</f>
        <v>12</v>
      </c>
      <c r="D583" s="626">
        <f>'CATALOGO PAGINA'!AF583*0.13+'CATALOGO PAGINA'!AF583</f>
        <v>0.8475</v>
      </c>
      <c r="E583" s="627"/>
    </row>
    <row r="584">
      <c r="A584" s="623" t="str">
        <f>'CATALOGO PAGINA'!C584</f>
        <v>39567</v>
      </c>
      <c r="B584" s="624" t="s">
        <v>7736</v>
      </c>
      <c r="C584" s="625" t="str">
        <f>'CATALOGO PAGINA'!AE584</f>
        <v>12</v>
      </c>
      <c r="D584" s="626">
        <f>'CATALOGO PAGINA'!AF584*0.13+'CATALOGO PAGINA'!AF584</f>
        <v>1.4577</v>
      </c>
      <c r="E584" s="627"/>
    </row>
    <row r="585">
      <c r="A585" s="623" t="str">
        <f>'CATALOGO PAGINA'!C585</f>
        <v>FD733</v>
      </c>
      <c r="B585" s="624" t="s">
        <v>7736</v>
      </c>
      <c r="C585" s="625" t="str">
        <f>'CATALOGO PAGINA'!AE585</f>
        <v>12</v>
      </c>
      <c r="D585" s="626">
        <f>'CATALOGO PAGINA'!AF585*0.13+'CATALOGO PAGINA'!AF585</f>
        <v>2.373</v>
      </c>
      <c r="E585" s="627"/>
    </row>
    <row r="586">
      <c r="A586" s="623" t="str">
        <f>'CATALOGO PAGINA'!C586</f>
        <v>FD7909</v>
      </c>
      <c r="B586" s="624" t="s">
        <v>7736</v>
      </c>
      <c r="C586" s="625" t="str">
        <f>'CATALOGO PAGINA'!AE586</f>
        <v>6</v>
      </c>
      <c r="D586" s="626">
        <f>'CATALOGO PAGINA'!AF586*0.13+'CATALOGO PAGINA'!AF586</f>
        <v>2.1583</v>
      </c>
      <c r="E586" s="627"/>
    </row>
    <row r="587">
      <c r="A587" s="623" t="str">
        <f>'CATALOGO PAGINA'!C587</f>
        <v>38-1</v>
      </c>
      <c r="B587" s="624" t="s">
        <v>7736</v>
      </c>
      <c r="C587" s="625" t="str">
        <f>'CATALOGO PAGINA'!AE587</f>
        <v>12</v>
      </c>
      <c r="D587" s="626">
        <f>'CATALOGO PAGINA'!AF587*0.13+'CATALOGO PAGINA'!AF587</f>
        <v>1.6724</v>
      </c>
      <c r="E587" s="627"/>
    </row>
    <row r="588">
      <c r="A588" s="623" t="str">
        <f>'CATALOGO PAGINA'!C588</f>
        <v>FD7849</v>
      </c>
      <c r="B588" s="624" t="s">
        <v>7736</v>
      </c>
      <c r="C588" s="625" t="str">
        <f>'CATALOGO PAGINA'!AE588</f>
        <v>6</v>
      </c>
      <c r="D588" s="626">
        <f>'CATALOGO PAGINA'!AF588*0.13+'CATALOGO PAGINA'!AF588</f>
        <v>0.4746</v>
      </c>
      <c r="E588" s="627"/>
    </row>
    <row r="589">
      <c r="A589" s="623" t="str">
        <f>'CATALOGO PAGINA'!C589</f>
        <v>FD7847</v>
      </c>
      <c r="B589" s="624" t="s">
        <v>7736</v>
      </c>
      <c r="C589" s="625" t="str">
        <f>'CATALOGO PAGINA'!AE589</f>
        <v>6</v>
      </c>
      <c r="D589" s="626">
        <f>'CATALOGO PAGINA'!AF589*0.13+'CATALOGO PAGINA'!AF589</f>
        <v>0.6328</v>
      </c>
      <c r="E589" s="627"/>
    </row>
    <row r="590">
      <c r="A590" s="623" t="str">
        <f>'CATALOGO PAGINA'!C590</f>
        <v>FD7848</v>
      </c>
      <c r="B590" s="624" t="s">
        <v>7736</v>
      </c>
      <c r="C590" s="625" t="str">
        <f>'CATALOGO PAGINA'!AE590</f>
        <v>6</v>
      </c>
      <c r="D590" s="626">
        <f>'CATALOGO PAGINA'!AF590*0.13+'CATALOGO PAGINA'!AF590</f>
        <v>0.5424</v>
      </c>
      <c r="E590" s="627"/>
    </row>
    <row r="591">
      <c r="A591" s="623" t="str">
        <f>'CATALOGO PAGINA'!C591</f>
        <v>FD7850</v>
      </c>
      <c r="B591" s="624" t="s">
        <v>7736</v>
      </c>
      <c r="C591" s="625" t="str">
        <f>'CATALOGO PAGINA'!AE591</f>
        <v>6</v>
      </c>
      <c r="D591" s="626">
        <f>'CATALOGO PAGINA'!AF591*0.13+'CATALOGO PAGINA'!AF591</f>
        <v>0.7119</v>
      </c>
      <c r="E591" s="627"/>
    </row>
    <row r="592">
      <c r="A592" s="623" t="str">
        <f>'CATALOGO PAGINA'!C592</f>
        <v>CX-212</v>
      </c>
      <c r="B592" s="624" t="s">
        <v>7736</v>
      </c>
      <c r="C592" s="625" t="str">
        <f>'CATALOGO PAGINA'!AE592</f>
        <v>6</v>
      </c>
      <c r="D592" s="626">
        <f>'CATALOGO PAGINA'!AF592*0.13+'CATALOGO PAGINA'!AF592</f>
        <v>1.8645</v>
      </c>
      <c r="E592" s="627"/>
    </row>
    <row r="593">
      <c r="A593" s="623" t="str">
        <f>'CATALOGO PAGINA'!C593</f>
        <v>40069</v>
      </c>
      <c r="B593" s="624" t="s">
        <v>7736</v>
      </c>
      <c r="C593" s="625" t="str">
        <f>'CATALOGO PAGINA'!AE593</f>
        <v>1</v>
      </c>
      <c r="D593" s="626">
        <f>'CATALOGO PAGINA'!AF593*0.13+'CATALOGO PAGINA'!AF593</f>
        <v>16.95</v>
      </c>
      <c r="E593" s="627"/>
    </row>
    <row r="594">
      <c r="A594" s="623" t="str">
        <f>'CATALOGO PAGINA'!C594</f>
        <v>04010</v>
      </c>
      <c r="B594" s="624" t="s">
        <v>7736</v>
      </c>
      <c r="C594" s="625" t="str">
        <f>'CATALOGO PAGINA'!AE594</f>
        <v>6</v>
      </c>
      <c r="D594" s="626">
        <f>'CATALOGO PAGINA'!AF594*0.13+'CATALOGO PAGINA'!AF594</f>
        <v>4.0906</v>
      </c>
      <c r="E594" s="627"/>
    </row>
    <row r="595">
      <c r="A595" s="623" t="str">
        <f>'CATALOGO PAGINA'!C595</f>
        <v>FD237</v>
      </c>
      <c r="B595" s="624" t="s">
        <v>7736</v>
      </c>
      <c r="C595" s="625" t="str">
        <f>'CATALOGO PAGINA'!AE595</f>
        <v>6</v>
      </c>
      <c r="D595" s="626">
        <f>'CATALOGO PAGINA'!AF595*0.13+'CATALOGO PAGINA'!AF595</f>
        <v>3.5821</v>
      </c>
      <c r="E595" s="627"/>
    </row>
    <row r="596">
      <c r="A596" s="623" t="str">
        <f>'CATALOGO PAGINA'!C596</f>
        <v>SJ2632-12A</v>
      </c>
      <c r="B596" s="624" t="s">
        <v>7736</v>
      </c>
      <c r="C596" s="625" t="str">
        <f>'CATALOGO PAGINA'!AE596</f>
        <v>12</v>
      </c>
      <c r="D596" s="626">
        <f>'CATALOGO PAGINA'!AF596*0.13+'CATALOGO PAGINA'!AF596</f>
        <v>0.5989</v>
      </c>
      <c r="E596" s="627"/>
    </row>
    <row r="597">
      <c r="A597" s="623" t="str">
        <f>'CATALOGO PAGINA'!C597</f>
        <v>SJ2632-12B</v>
      </c>
      <c r="B597" s="624" t="s">
        <v>7736</v>
      </c>
      <c r="C597" s="625" t="str">
        <f>'CATALOGO PAGINA'!AE597</f>
        <v>12</v>
      </c>
      <c r="D597" s="626">
        <f>'CATALOGO PAGINA'!AF597*0.13+'CATALOGO PAGINA'!AF597</f>
        <v>0.5989</v>
      </c>
      <c r="E597" s="627"/>
    </row>
    <row r="598">
      <c r="A598" s="623" t="str">
        <f>'CATALOGO PAGINA'!C598</f>
        <v>690200</v>
      </c>
      <c r="B598" s="624" t="s">
        <v>7736</v>
      </c>
      <c r="C598" s="625" t="str">
        <f>'CATALOGO PAGINA'!AE598</f>
        <v>6</v>
      </c>
      <c r="D598" s="626">
        <f>'CATALOGO PAGINA'!AF598*0.13+'CATALOGO PAGINA'!AF598</f>
        <v>1.2091</v>
      </c>
      <c r="E598" s="627"/>
    </row>
    <row r="599">
      <c r="A599" s="623" t="str">
        <f>'CATALOGO PAGINA'!C599</f>
        <v>690325</v>
      </c>
      <c r="B599" s="624" t="s">
        <v>7736</v>
      </c>
      <c r="C599" s="625" t="str">
        <f>'CATALOGO PAGINA'!AE599</f>
        <v>3</v>
      </c>
      <c r="D599" s="626">
        <f>'CATALOGO PAGINA'!AF599*0.13+'CATALOGO PAGINA'!AF599</f>
        <v>3.39</v>
      </c>
      <c r="E599" s="627"/>
    </row>
    <row r="600">
      <c r="A600" s="623" t="str">
        <f>'CATALOGO PAGINA'!C600</f>
        <v>690327</v>
      </c>
      <c r="B600" s="624" t="s">
        <v>7736</v>
      </c>
      <c r="C600" s="625" t="str">
        <f>'CATALOGO PAGINA'!AE600</f>
        <v>6</v>
      </c>
      <c r="D600" s="626">
        <f>'CATALOGO PAGINA'!AF600*0.13+'CATALOGO PAGINA'!AF600</f>
        <v>2.4182</v>
      </c>
      <c r="E600" s="627"/>
    </row>
    <row r="601">
      <c r="A601" s="623" t="str">
        <f>'CATALOGO PAGINA'!C601</f>
        <v>690251</v>
      </c>
      <c r="B601" s="624" t="s">
        <v>7736</v>
      </c>
      <c r="C601" s="625" t="str">
        <f>'CATALOGO PAGINA'!AE601</f>
        <v>6</v>
      </c>
      <c r="D601" s="626">
        <f>'CATALOGO PAGINA'!AF601*0.13+'CATALOGO PAGINA'!AF601</f>
        <v>1.2091</v>
      </c>
      <c r="E601" s="627"/>
    </row>
    <row r="602">
      <c r="A602" s="623" t="str">
        <f>'CATALOGO PAGINA'!C602</f>
        <v>690289</v>
      </c>
      <c r="B602" s="624" t="s">
        <v>7736</v>
      </c>
      <c r="C602" s="625" t="str">
        <f>'CATALOGO PAGINA'!AE602</f>
        <v>3</v>
      </c>
      <c r="D602" s="626">
        <f>'CATALOGO PAGINA'!AF602*0.13+'CATALOGO PAGINA'!AF602</f>
        <v>1.9323</v>
      </c>
      <c r="E602" s="627"/>
    </row>
    <row r="603">
      <c r="A603" s="623" t="str">
        <f>'CATALOGO PAGINA'!C603</f>
        <v>40472</v>
      </c>
      <c r="B603" s="624" t="s">
        <v>7736</v>
      </c>
      <c r="C603" s="625" t="str">
        <f>'CATALOGO PAGINA'!AE603</f>
        <v>12</v>
      </c>
      <c r="D603" s="626">
        <f>'CATALOGO PAGINA'!AF603*0.13+'CATALOGO PAGINA'!AF603</f>
        <v>0.6328</v>
      </c>
      <c r="E603" s="627"/>
    </row>
    <row r="604">
      <c r="A604" s="623" t="str">
        <f>'CATALOGO PAGINA'!C604</f>
        <v>FD221005</v>
      </c>
      <c r="B604" s="624" t="s">
        <v>7736</v>
      </c>
      <c r="C604" s="625" t="str">
        <f>'CATALOGO PAGINA'!AE604</f>
        <v>12</v>
      </c>
      <c r="D604" s="626">
        <f>'CATALOGO PAGINA'!AF604*0.13+'CATALOGO PAGINA'!AF604</f>
        <v>0.2599</v>
      </c>
      <c r="E604" s="627"/>
    </row>
    <row r="605">
      <c r="A605" s="623" t="str">
        <f>'CATALOGO PAGINA'!C605</f>
        <v>900528</v>
      </c>
      <c r="B605" s="624" t="s">
        <v>7736</v>
      </c>
      <c r="C605" s="625" t="str">
        <f>'CATALOGO PAGINA'!AE605</f>
        <v>6</v>
      </c>
      <c r="D605" s="626">
        <f>'CATALOGO PAGINA'!AF605*0.13+'CATALOGO PAGINA'!AF605</f>
        <v>0.9379</v>
      </c>
      <c r="E605" s="627"/>
    </row>
    <row r="606">
      <c r="A606" s="623" t="str">
        <f>'CATALOGO PAGINA'!C606</f>
        <v>900527</v>
      </c>
      <c r="B606" s="624" t="s">
        <v>7736</v>
      </c>
      <c r="C606" s="625" t="str">
        <f>'CATALOGO PAGINA'!AE606</f>
        <v>6</v>
      </c>
      <c r="D606" s="626">
        <f>'CATALOGO PAGINA'!AF606*0.13+'CATALOGO PAGINA'!AF606</f>
        <v>0.8475</v>
      </c>
      <c r="E606" s="627"/>
    </row>
    <row r="607">
      <c r="A607" s="623" t="str">
        <f>'CATALOGO PAGINA'!C607</f>
        <v>32276</v>
      </c>
      <c r="B607" s="624" t="s">
        <v>7736</v>
      </c>
      <c r="C607" s="625" t="str">
        <f>'CATALOGO PAGINA'!AE607</f>
        <v>12</v>
      </c>
      <c r="D607" s="626">
        <f>'CATALOGO PAGINA'!AF607*0.13+'CATALOGO PAGINA'!AF607</f>
        <v>0.4633</v>
      </c>
      <c r="E607" s="627"/>
    </row>
    <row r="608">
      <c r="A608" s="623" t="str">
        <f>'CATALOGO PAGINA'!C608</f>
        <v>96056</v>
      </c>
      <c r="B608" s="624" t="s">
        <v>7736</v>
      </c>
      <c r="C608" s="625" t="str">
        <f>'CATALOGO PAGINA'!AE608</f>
        <v>12</v>
      </c>
      <c r="D608" s="626">
        <f>'CATALOGO PAGINA'!AF608*0.13+'CATALOGO PAGINA'!AF608</f>
        <v>0.5085</v>
      </c>
      <c r="E608" s="627"/>
    </row>
    <row r="609">
      <c r="A609" s="623" t="str">
        <f>'CATALOGO PAGINA'!C609</f>
        <v>FD221003</v>
      </c>
      <c r="B609" s="624" t="s">
        <v>7736</v>
      </c>
      <c r="C609" s="625" t="str">
        <f>'CATALOGO PAGINA'!AE609</f>
        <v>12</v>
      </c>
      <c r="D609" s="626">
        <f>'CATALOGO PAGINA'!AF609*0.13+'CATALOGO PAGINA'!AF609</f>
        <v>0.2825</v>
      </c>
      <c r="E609" s="627"/>
    </row>
    <row r="610">
      <c r="A610" s="623" t="str">
        <f>'CATALOGO PAGINA'!C610</f>
        <v>01792</v>
      </c>
      <c r="B610" s="624" t="s">
        <v>7736</v>
      </c>
      <c r="C610" s="625" t="str">
        <f>'CATALOGO PAGINA'!AE610</f>
        <v>1</v>
      </c>
      <c r="D610" s="626">
        <f>'CATALOGO PAGINA'!AF610*0.13+'CATALOGO PAGINA'!AF610</f>
        <v>9.3225</v>
      </c>
      <c r="E610" s="627"/>
    </row>
    <row r="611">
      <c r="A611" s="623" t="str">
        <f>'CATALOGO PAGINA'!C611</f>
        <v>452741</v>
      </c>
      <c r="B611" s="624" t="s">
        <v>7736</v>
      </c>
      <c r="C611" s="625" t="str">
        <f>'CATALOGO PAGINA'!AE611</f>
        <v>1</v>
      </c>
      <c r="D611" s="626">
        <f>'CATALOGO PAGINA'!AF611*0.13+'CATALOGO PAGINA'!AF611</f>
        <v>8.3055</v>
      </c>
      <c r="E611" s="627"/>
    </row>
    <row r="612">
      <c r="A612" s="623" t="str">
        <f>'CATALOGO PAGINA'!C612</f>
        <v>62776</v>
      </c>
      <c r="B612" s="624" t="s">
        <v>7736</v>
      </c>
      <c r="C612" s="625" t="str">
        <f>'CATALOGO PAGINA'!AE612</f>
        <v>1</v>
      </c>
      <c r="D612" s="626">
        <f>'CATALOGO PAGINA'!AF612*0.13+'CATALOGO PAGINA'!AF612</f>
        <v>5.2206</v>
      </c>
      <c r="E612" s="627"/>
    </row>
    <row r="613">
      <c r="A613" s="623" t="str">
        <f>'CATALOGO PAGINA'!C613</f>
        <v>38816</v>
      </c>
      <c r="B613" s="624" t="s">
        <v>7736</v>
      </c>
      <c r="C613" s="625" t="str">
        <f>'CATALOGO PAGINA'!AE613</f>
        <v>1</v>
      </c>
      <c r="D613" s="626">
        <f>'CATALOGO PAGINA'!AF613*0.13+'CATALOGO PAGINA'!AF613</f>
        <v>5.6952</v>
      </c>
      <c r="E613" s="627"/>
    </row>
    <row r="614">
      <c r="A614" s="623" t="str">
        <f>'CATALOGO PAGINA'!C614</f>
        <v>87894</v>
      </c>
      <c r="B614" s="624" t="s">
        <v>7736</v>
      </c>
      <c r="C614" s="625" t="str">
        <f>'CATALOGO PAGINA'!AE614</f>
        <v>1</v>
      </c>
      <c r="D614" s="626">
        <f>'CATALOGO PAGINA'!AF614*0.13+'CATALOGO PAGINA'!AF614</f>
        <v>5.6952</v>
      </c>
      <c r="E614" s="627"/>
    </row>
    <row r="615">
      <c r="A615" s="623" t="str">
        <f>'CATALOGO PAGINA'!C615</f>
        <v>62775</v>
      </c>
      <c r="B615" s="624" t="s">
        <v>7736</v>
      </c>
      <c r="C615" s="625" t="str">
        <f>'CATALOGO PAGINA'!AE615</f>
        <v>1</v>
      </c>
      <c r="D615" s="626">
        <f>'CATALOGO PAGINA'!AF615*0.13+'CATALOGO PAGINA'!AF615</f>
        <v>8.3055</v>
      </c>
      <c r="E615" s="627"/>
    </row>
    <row r="616">
      <c r="A616" s="623" t="str">
        <f>'CATALOGO PAGINA'!C616</f>
        <v>85725</v>
      </c>
      <c r="B616" s="624" t="s">
        <v>7736</v>
      </c>
      <c r="C616" s="625" t="str">
        <f>'CATALOGO PAGINA'!AE616</f>
        <v>1</v>
      </c>
      <c r="D616" s="626">
        <f>'CATALOGO PAGINA'!AF616*0.13+'CATALOGO PAGINA'!AF616</f>
        <v>5.2206</v>
      </c>
      <c r="E616" s="627"/>
    </row>
    <row r="617">
      <c r="A617" s="623" t="str">
        <f>'CATALOGO PAGINA'!C617</f>
        <v>85829</v>
      </c>
      <c r="B617" s="624" t="s">
        <v>7736</v>
      </c>
      <c r="C617" s="625" t="str">
        <f>'CATALOGO PAGINA'!AE617</f>
        <v>1</v>
      </c>
      <c r="D617" s="626">
        <f>'CATALOGO PAGINA'!AF617*0.13+'CATALOGO PAGINA'!AF617</f>
        <v>9.605</v>
      </c>
      <c r="E617" s="627"/>
    </row>
    <row r="618">
      <c r="A618" s="623" t="str">
        <f>'CATALOGO PAGINA'!C618</f>
        <v>62872</v>
      </c>
      <c r="B618" s="624" t="s">
        <v>7736</v>
      </c>
      <c r="C618" s="625" t="str">
        <f>'CATALOGO PAGINA'!AE618</f>
        <v>1</v>
      </c>
      <c r="D618" s="626">
        <f>'CATALOGO PAGINA'!AF618*0.13+'CATALOGO PAGINA'!AF618</f>
        <v>13.673</v>
      </c>
      <c r="E618" s="627"/>
    </row>
    <row r="619">
      <c r="A619" s="623" t="str">
        <f>'CATALOGO PAGINA'!C619</f>
        <v>1058</v>
      </c>
      <c r="B619" s="624" t="s">
        <v>7736</v>
      </c>
      <c r="C619" s="625" t="str">
        <f>'CATALOGO PAGINA'!AE619</f>
        <v>1</v>
      </c>
      <c r="D619" s="626">
        <f>'CATALOGO PAGINA'!AF619*0.13+'CATALOGO PAGINA'!AF619</f>
        <v>4.52</v>
      </c>
      <c r="E619" s="627"/>
    </row>
    <row r="620">
      <c r="A620" s="623" t="str">
        <f>'CATALOGO PAGINA'!C620</f>
        <v>50150</v>
      </c>
      <c r="B620" s="624" t="s">
        <v>7736</v>
      </c>
      <c r="C620" s="625" t="str">
        <f>'CATALOGO PAGINA'!AE620</f>
        <v>1</v>
      </c>
      <c r="D620" s="626">
        <f>'CATALOGO PAGINA'!AF620*0.13+'CATALOGO PAGINA'!AF620</f>
        <v>21.47</v>
      </c>
      <c r="E620" s="627"/>
    </row>
    <row r="621">
      <c r="A621" s="623" t="str">
        <f>'CATALOGO PAGINA'!C621</f>
        <v>40120</v>
      </c>
      <c r="B621" s="624" t="s">
        <v>7736</v>
      </c>
      <c r="C621" s="625" t="str">
        <f>'CATALOGO PAGINA'!AE621</f>
        <v>1</v>
      </c>
      <c r="D621" s="626">
        <f>'CATALOGO PAGINA'!AF621*0.13+'CATALOGO PAGINA'!AF621</f>
        <v>22.6</v>
      </c>
      <c r="E621" s="627"/>
    </row>
    <row r="622">
      <c r="A622" s="623" t="str">
        <f>'CATALOGO PAGINA'!C622</f>
        <v>4417</v>
      </c>
      <c r="B622" s="624" t="s">
        <v>7736</v>
      </c>
      <c r="C622" s="625" t="str">
        <f>'CATALOGO PAGINA'!AE622</f>
        <v>2</v>
      </c>
      <c r="D622" s="626">
        <f>'CATALOGO PAGINA'!AF622*0.13+'CATALOGO PAGINA'!AF622</f>
        <v>2.5425</v>
      </c>
      <c r="E622" s="627"/>
    </row>
    <row r="623">
      <c r="A623" s="623" t="str">
        <f>'CATALOGO PAGINA'!C623</f>
        <v>5040</v>
      </c>
      <c r="B623" s="624" t="s">
        <v>7736</v>
      </c>
      <c r="C623" s="625" t="str">
        <f>'CATALOGO PAGINA'!AE623</f>
        <v>1</v>
      </c>
      <c r="D623" s="626">
        <f>'CATALOGO PAGINA'!AF623*0.13+'CATALOGO PAGINA'!AF623</f>
        <v>1.7628</v>
      </c>
      <c r="E623" s="627"/>
    </row>
    <row r="624">
      <c r="A624" s="623" t="str">
        <f>'CATALOGO PAGINA'!C624</f>
        <v>4402</v>
      </c>
      <c r="B624" s="624" t="s">
        <v>7736</v>
      </c>
      <c r="C624" s="625" t="str">
        <f>'CATALOGO PAGINA'!AE624</f>
        <v>2</v>
      </c>
      <c r="D624" s="626">
        <f>'CATALOGO PAGINA'!AF624*0.13+'CATALOGO PAGINA'!AF624</f>
        <v>2.5425</v>
      </c>
      <c r="E624" s="627"/>
    </row>
    <row r="625">
      <c r="A625" s="623" t="str">
        <f>'CATALOGO PAGINA'!C625</f>
        <v>1301</v>
      </c>
      <c r="B625" s="624" t="s">
        <v>7736</v>
      </c>
      <c r="C625" s="625" t="str">
        <f>'CATALOGO PAGINA'!AE625</f>
        <v>12</v>
      </c>
      <c r="D625" s="626">
        <f>'CATALOGO PAGINA'!AF625*0.13+'CATALOGO PAGINA'!AF625</f>
        <v>1.5255</v>
      </c>
      <c r="E625" s="627"/>
    </row>
    <row r="626">
      <c r="A626" s="623" t="str">
        <f>'CATALOGO PAGINA'!C626</f>
        <v>502330</v>
      </c>
      <c r="B626" s="624" t="s">
        <v>7736</v>
      </c>
      <c r="C626" s="625" t="str">
        <f>'CATALOGO PAGINA'!AE626</f>
        <v>12</v>
      </c>
      <c r="D626" s="626">
        <f>'CATALOGO PAGINA'!AF626*0.13+'CATALOGO PAGINA'!AF626</f>
        <v>0.5424</v>
      </c>
      <c r="E626" s="627"/>
    </row>
    <row r="627">
      <c r="A627" s="623" t="str">
        <f>'CATALOGO PAGINA'!C627</f>
        <v>501093</v>
      </c>
      <c r="B627" s="624" t="s">
        <v>7736</v>
      </c>
      <c r="C627" s="625" t="str">
        <f>'CATALOGO PAGINA'!AE627</f>
        <v>12</v>
      </c>
      <c r="D627" s="626">
        <f>'CATALOGO PAGINA'!AF627*0.13+'CATALOGO PAGINA'!AF627</f>
        <v>0.4746</v>
      </c>
      <c r="E627" s="627"/>
    </row>
    <row r="628">
      <c r="A628" s="623" t="str">
        <f>'CATALOGO PAGINA'!C628</f>
        <v>7541</v>
      </c>
      <c r="B628" s="624" t="s">
        <v>7736</v>
      </c>
      <c r="C628" s="625" t="str">
        <f>'CATALOGO PAGINA'!AE628</f>
        <v>6</v>
      </c>
      <c r="D628" s="626">
        <f>'CATALOGO PAGINA'!AF628*0.13+'CATALOGO PAGINA'!AF628</f>
        <v>3.0284</v>
      </c>
      <c r="E628" s="627"/>
    </row>
    <row r="629">
      <c r="A629" s="623" t="str">
        <f>'CATALOGO PAGINA'!C629</f>
        <v>2038</v>
      </c>
      <c r="B629" s="624" t="s">
        <v>7736</v>
      </c>
      <c r="C629" s="625" t="str">
        <f>'CATALOGO PAGINA'!AE629</f>
        <v>12</v>
      </c>
      <c r="D629" s="626">
        <f>'CATALOGO PAGINA'!AF629*0.13+'CATALOGO PAGINA'!AF629</f>
        <v>0.904</v>
      </c>
      <c r="E629" s="627"/>
    </row>
    <row r="630">
      <c r="A630" s="623" t="str">
        <f>'CATALOGO PAGINA'!C630</f>
        <v>83208</v>
      </c>
      <c r="B630" s="624" t="s">
        <v>7736</v>
      </c>
      <c r="C630" s="625" t="str">
        <f>'CATALOGO PAGINA'!AE630</f>
        <v>12</v>
      </c>
      <c r="D630" s="626">
        <f>'CATALOGO PAGINA'!AF630*0.13+'CATALOGO PAGINA'!AF630</f>
        <v>0.4972</v>
      </c>
      <c r="E630" s="627"/>
    </row>
    <row r="631">
      <c r="A631" s="623" t="str">
        <f>'CATALOGO PAGINA'!C631</f>
        <v>4404</v>
      </c>
      <c r="B631" s="624" t="s">
        <v>7736</v>
      </c>
      <c r="C631" s="625" t="str">
        <f>'CATALOGO PAGINA'!AE631</f>
        <v>2</v>
      </c>
      <c r="D631" s="626">
        <f>'CATALOGO PAGINA'!AF631*0.13+'CATALOGO PAGINA'!AF631</f>
        <v>2.5425</v>
      </c>
      <c r="E631" s="627"/>
    </row>
    <row r="632">
      <c r="A632" s="623" t="str">
        <f>'CATALOGO PAGINA'!C632</f>
        <v>82718</v>
      </c>
      <c r="B632" s="624" t="s">
        <v>7736</v>
      </c>
      <c r="C632" s="625" t="str">
        <f>'CATALOGO PAGINA'!AE632</f>
        <v>12</v>
      </c>
      <c r="D632" s="626">
        <f>'CATALOGO PAGINA'!AF632*0.13+'CATALOGO PAGINA'!AF632</f>
        <v>0.4633</v>
      </c>
      <c r="E632" s="627"/>
    </row>
    <row r="633">
      <c r="A633" s="623" t="str">
        <f>'CATALOGO PAGINA'!C633</f>
        <v>11123</v>
      </c>
      <c r="B633" s="624" t="s">
        <v>7736</v>
      </c>
      <c r="C633" s="625" t="str">
        <f>'CATALOGO PAGINA'!AE633</f>
        <v>12</v>
      </c>
      <c r="D633" s="626">
        <f>'CATALOGO PAGINA'!AF633*0.13+'CATALOGO PAGINA'!AF633</f>
        <v>0.2486</v>
      </c>
      <c r="E633" s="627"/>
    </row>
    <row r="634">
      <c r="A634" s="623" t="str">
        <f>'CATALOGO PAGINA'!C634</f>
        <v>FD710</v>
      </c>
      <c r="B634" s="624" t="s">
        <v>7736</v>
      </c>
      <c r="C634" s="625" t="str">
        <f>'CATALOGO PAGINA'!AE634</f>
        <v>12</v>
      </c>
      <c r="D634" s="626">
        <f>'CATALOGO PAGINA'!AF634*0.13+'CATALOGO PAGINA'!AF634</f>
        <v>0.3842</v>
      </c>
      <c r="E634" s="627"/>
    </row>
    <row r="635">
      <c r="A635" s="623" t="str">
        <f>'CATALOGO PAGINA'!C635</f>
        <v>548</v>
      </c>
      <c r="B635" s="624" t="s">
        <v>7736</v>
      </c>
      <c r="C635" s="625" t="str">
        <f>'CATALOGO PAGINA'!AE635</f>
        <v>12</v>
      </c>
      <c r="D635" s="626">
        <f>'CATALOGO PAGINA'!AF635*0.13+'CATALOGO PAGINA'!AF635</f>
        <v>0.0113</v>
      </c>
      <c r="E635" s="627"/>
    </row>
    <row r="636">
      <c r="A636" s="623" t="str">
        <f>'CATALOGO PAGINA'!C636</f>
        <v>2048</v>
      </c>
      <c r="B636" s="624" t="s">
        <v>7736</v>
      </c>
      <c r="C636" s="625" t="str">
        <f>'CATALOGO PAGINA'!AE636</f>
        <v>12</v>
      </c>
      <c r="D636" s="626">
        <f>'CATALOGO PAGINA'!AF636*0.13+'CATALOGO PAGINA'!AF636</f>
        <v>0.9266</v>
      </c>
      <c r="E636" s="627"/>
    </row>
    <row r="637">
      <c r="A637" s="623" t="str">
        <f>'CATALOGO PAGINA'!C637</f>
        <v>2044</v>
      </c>
      <c r="B637" s="624" t="s">
        <v>7736</v>
      </c>
      <c r="C637" s="625" t="str">
        <f>'CATALOGO PAGINA'!AE637</f>
        <v>12</v>
      </c>
      <c r="D637" s="626">
        <f>'CATALOGO PAGINA'!AF637*0.13+'CATALOGO PAGINA'!AF637</f>
        <v>0.9266</v>
      </c>
      <c r="E637" s="627"/>
    </row>
    <row r="638">
      <c r="A638" s="623" t="str">
        <f>'CATALOGO PAGINA'!C638</f>
        <v>2043</v>
      </c>
      <c r="B638" s="624" t="s">
        <v>7736</v>
      </c>
      <c r="C638" s="625" t="str">
        <f>'CATALOGO PAGINA'!AE638</f>
        <v>12</v>
      </c>
      <c r="D638" s="626">
        <f>'CATALOGO PAGINA'!AF638*0.13+'CATALOGO PAGINA'!AF638</f>
        <v>0.9266</v>
      </c>
      <c r="E638" s="627"/>
    </row>
    <row r="639">
      <c r="A639" s="623" t="str">
        <f>'CATALOGO PAGINA'!C639</f>
        <v>2050</v>
      </c>
      <c r="B639" s="624" t="s">
        <v>7736</v>
      </c>
      <c r="C639" s="625" t="str">
        <f>'CATALOGO PAGINA'!AE639</f>
        <v>12</v>
      </c>
      <c r="D639" s="626">
        <f>'CATALOGO PAGINA'!AF639*0.13+'CATALOGO PAGINA'!AF639</f>
        <v>0.9266</v>
      </c>
      <c r="E639" s="627"/>
    </row>
    <row r="640">
      <c r="A640" s="623" t="str">
        <f>'CATALOGO PAGINA'!C640</f>
        <v>WH-A08</v>
      </c>
      <c r="B640" s="624" t="s">
        <v>7736</v>
      </c>
      <c r="C640" s="625" t="str">
        <f>'CATALOGO PAGINA'!AE640</f>
        <v>6</v>
      </c>
      <c r="D640" s="626">
        <f>'CATALOGO PAGINA'!AF640*0.13+'CATALOGO PAGINA'!AF640</f>
        <v>2.034</v>
      </c>
      <c r="E640" s="627"/>
    </row>
    <row r="641">
      <c r="A641" s="623" t="str">
        <f>'CATALOGO PAGINA'!C641</f>
        <v>82695</v>
      </c>
      <c r="B641" s="624" t="s">
        <v>7736</v>
      </c>
      <c r="C641" s="625" t="str">
        <f>'CATALOGO PAGINA'!AE641</f>
        <v>12</v>
      </c>
      <c r="D641" s="626">
        <f>'CATALOGO PAGINA'!AF641*0.13+'CATALOGO PAGINA'!AF641</f>
        <v>0.7571</v>
      </c>
      <c r="E641" s="627"/>
    </row>
    <row r="642">
      <c r="A642" s="623" t="str">
        <f>'CATALOGO PAGINA'!C642</f>
        <v>82697</v>
      </c>
      <c r="B642" s="624" t="s">
        <v>7736</v>
      </c>
      <c r="C642" s="625" t="str">
        <f>'CATALOGO PAGINA'!AE642</f>
        <v>12</v>
      </c>
      <c r="D642" s="626">
        <f>'CATALOGO PAGINA'!AF642*0.13+'CATALOGO PAGINA'!AF642</f>
        <v>0.7571</v>
      </c>
      <c r="E642" s="627"/>
    </row>
    <row r="643">
      <c r="A643" s="623" t="str">
        <f>'CATALOGO PAGINA'!C643</f>
        <v>86122</v>
      </c>
      <c r="B643" s="624" t="s">
        <v>7736</v>
      </c>
      <c r="C643" s="625" t="str">
        <f>'CATALOGO PAGINA'!AE643</f>
        <v>12</v>
      </c>
      <c r="D643" s="626">
        <f>'CATALOGO PAGINA'!AF643*0.13+'CATALOGO PAGINA'!AF643</f>
        <v>0.7232</v>
      </c>
      <c r="E643" s="627"/>
    </row>
    <row r="644">
      <c r="A644" s="623" t="str">
        <f>'CATALOGO PAGINA'!C644</f>
        <v>86075</v>
      </c>
      <c r="B644" s="624" t="s">
        <v>7736</v>
      </c>
      <c r="C644" s="625" t="str">
        <f>'CATALOGO PAGINA'!AE644</f>
        <v>12</v>
      </c>
      <c r="D644" s="626">
        <f>'CATALOGO PAGINA'!AF644*0.13+'CATALOGO PAGINA'!AF644</f>
        <v>0.6554</v>
      </c>
      <c r="E644" s="627"/>
    </row>
    <row r="645">
      <c r="A645" s="623" t="str">
        <f>'CATALOGO PAGINA'!C645</f>
        <v>86071</v>
      </c>
      <c r="B645" s="624" t="s">
        <v>7736</v>
      </c>
      <c r="C645" s="625" t="str">
        <f>'CATALOGO PAGINA'!AE645</f>
        <v>12</v>
      </c>
      <c r="D645" s="626">
        <f>'CATALOGO PAGINA'!AF645*0.13+'CATALOGO PAGINA'!AF645</f>
        <v>0.7797</v>
      </c>
      <c r="E645" s="627"/>
    </row>
    <row r="646">
      <c r="A646" s="623" t="str">
        <f>'CATALOGO PAGINA'!C646</f>
        <v>86070</v>
      </c>
      <c r="B646" s="624" t="s">
        <v>7736</v>
      </c>
      <c r="C646" s="625" t="str">
        <f>'CATALOGO PAGINA'!AE646</f>
        <v>12</v>
      </c>
      <c r="D646" s="626">
        <f>'CATALOGO PAGINA'!AF646*0.13+'CATALOGO PAGINA'!AF646</f>
        <v>0.7232</v>
      </c>
      <c r="E646" s="627"/>
    </row>
    <row r="647">
      <c r="A647" s="623" t="str">
        <f>'CATALOGO PAGINA'!C647</f>
        <v>86069</v>
      </c>
      <c r="B647" s="624" t="s">
        <v>7736</v>
      </c>
      <c r="C647" s="625" t="str">
        <f>'CATALOGO PAGINA'!AE647</f>
        <v>12</v>
      </c>
      <c r="D647" s="626">
        <f>'CATALOGO PAGINA'!AF647*0.13+'CATALOGO PAGINA'!AF647</f>
        <v>0.7571</v>
      </c>
      <c r="E647" s="627"/>
    </row>
    <row r="648">
      <c r="A648" s="623" t="str">
        <f>'CATALOGO PAGINA'!C648</f>
        <v>86072</v>
      </c>
      <c r="B648" s="624" t="s">
        <v>7736</v>
      </c>
      <c r="C648" s="625" t="str">
        <f>'CATALOGO PAGINA'!AE648</f>
        <v>12</v>
      </c>
      <c r="D648" s="626">
        <f>'CATALOGO PAGINA'!AF648*0.13+'CATALOGO PAGINA'!AF648</f>
        <v>0.8136</v>
      </c>
      <c r="E648" s="627"/>
    </row>
    <row r="649">
      <c r="A649" s="623" t="str">
        <f>'CATALOGO PAGINA'!C649</f>
        <v>86077</v>
      </c>
      <c r="B649" s="624" t="s">
        <v>7736</v>
      </c>
      <c r="C649" s="625" t="str">
        <f>'CATALOGO PAGINA'!AE649</f>
        <v>12</v>
      </c>
      <c r="D649" s="626">
        <f>'CATALOGO PAGINA'!AF649*0.13+'CATALOGO PAGINA'!AF649</f>
        <v>0.678</v>
      </c>
      <c r="E649" s="627"/>
    </row>
    <row r="650">
      <c r="A650" s="623" t="str">
        <f>'CATALOGO PAGINA'!C650</f>
        <v>86073</v>
      </c>
      <c r="B650" s="624" t="s">
        <v>7736</v>
      </c>
      <c r="C650" s="625" t="str">
        <f>'CATALOGO PAGINA'!AE650</f>
        <v>12</v>
      </c>
      <c r="D650" s="626">
        <f>'CATALOGO PAGINA'!AF650*0.13+'CATALOGO PAGINA'!AF650</f>
        <v>0.7232</v>
      </c>
      <c r="E650" s="627"/>
    </row>
    <row r="651">
      <c r="A651" s="623" t="str">
        <f>'CATALOGO PAGINA'!C651</f>
        <v>82700</v>
      </c>
      <c r="B651" s="624" t="s">
        <v>7736</v>
      </c>
      <c r="C651" s="625" t="str">
        <f>'CATALOGO PAGINA'!AE651</f>
        <v>12</v>
      </c>
      <c r="D651" s="626">
        <f>'CATALOGO PAGINA'!AF651*0.13+'CATALOGO PAGINA'!AF651</f>
        <v>0.5876</v>
      </c>
      <c r="E651" s="627"/>
    </row>
    <row r="652">
      <c r="A652" s="623" t="str">
        <f>'CATALOGO PAGINA'!C652</f>
        <v>4414</v>
      </c>
      <c r="B652" s="624" t="s">
        <v>7736</v>
      </c>
      <c r="C652" s="625" t="str">
        <f>'CATALOGO PAGINA'!AE652</f>
        <v>2</v>
      </c>
      <c r="D652" s="626">
        <f>'CATALOGO PAGINA'!AF652*0.13+'CATALOGO PAGINA'!AF652</f>
        <v>2.5425</v>
      </c>
      <c r="E652" s="627"/>
    </row>
    <row r="653">
      <c r="A653" s="623" t="str">
        <f>'CATALOGO PAGINA'!C653</f>
        <v>4416</v>
      </c>
      <c r="B653" s="624" t="s">
        <v>7736</v>
      </c>
      <c r="C653" s="625" t="str">
        <f>'CATALOGO PAGINA'!AE653</f>
        <v>2</v>
      </c>
      <c r="D653" s="626">
        <f>'CATALOGO PAGINA'!AF653*0.13+'CATALOGO PAGINA'!AF653</f>
        <v>2.5425</v>
      </c>
      <c r="E653" s="627"/>
    </row>
    <row r="654">
      <c r="A654" s="623" t="str">
        <f>'CATALOGO PAGINA'!C654</f>
        <v>462027</v>
      </c>
      <c r="B654" s="624" t="s">
        <v>7736</v>
      </c>
      <c r="C654" s="625" t="str">
        <f>'CATALOGO PAGINA'!AE654</f>
        <v>1</v>
      </c>
      <c r="D654" s="626">
        <f>'CATALOGO PAGINA'!AF654*0.13+'CATALOGO PAGINA'!AF654</f>
        <v>10.848</v>
      </c>
      <c r="E654" s="627"/>
    </row>
    <row r="655">
      <c r="A655" s="623" t="str">
        <f>'CATALOGO PAGINA'!C655</f>
        <v>44737</v>
      </c>
      <c r="B655" s="624" t="s">
        <v>7736</v>
      </c>
      <c r="C655" s="625" t="str">
        <f>'CATALOGO PAGINA'!AE655</f>
        <v>12</v>
      </c>
      <c r="D655" s="626">
        <f>'CATALOGO PAGINA'!AF655*0.13+'CATALOGO PAGINA'!AF655</f>
        <v>0.6554</v>
      </c>
      <c r="E655" s="627"/>
    </row>
    <row r="656">
      <c r="A656" s="623" t="str">
        <f>'CATALOGO PAGINA'!C656</f>
        <v>37227</v>
      </c>
      <c r="B656" s="624" t="s">
        <v>7736</v>
      </c>
      <c r="C656" s="625" t="str">
        <f>'CATALOGO PAGINA'!AE656</f>
        <v>16</v>
      </c>
      <c r="D656" s="626">
        <f>'CATALOGO PAGINA'!AF656*0.13+'CATALOGO PAGINA'!AF656</f>
        <v>1.1978</v>
      </c>
      <c r="E656" s="627"/>
    </row>
    <row r="657">
      <c r="A657" s="623" t="str">
        <f>'CATALOGO PAGINA'!C657</f>
        <v>37224</v>
      </c>
      <c r="B657" s="624" t="s">
        <v>7736</v>
      </c>
      <c r="C657" s="625" t="str">
        <f>'CATALOGO PAGINA'!AE657</f>
        <v>16</v>
      </c>
      <c r="D657" s="626">
        <f>'CATALOGO PAGINA'!AF657*0.13+'CATALOGO PAGINA'!AF657</f>
        <v>1.1978</v>
      </c>
      <c r="E657" s="627"/>
    </row>
    <row r="658">
      <c r="A658" s="623" t="str">
        <f>'CATALOGO PAGINA'!C658</f>
        <v>37221</v>
      </c>
      <c r="B658" s="624" t="s">
        <v>7736</v>
      </c>
      <c r="C658" s="625" t="str">
        <f>'CATALOGO PAGINA'!AE658</f>
        <v>16</v>
      </c>
      <c r="D658" s="626">
        <f>'CATALOGO PAGINA'!AF658*0.13+'CATALOGO PAGINA'!AF658</f>
        <v>1.1978</v>
      </c>
      <c r="E658" s="627"/>
    </row>
    <row r="659">
      <c r="A659" s="623" t="str">
        <f>'CATALOGO PAGINA'!C659</f>
        <v>372212</v>
      </c>
      <c r="B659" s="624" t="s">
        <v>7736</v>
      </c>
      <c r="C659" s="625" t="str">
        <f>'CATALOGO PAGINA'!AE659</f>
        <v>16</v>
      </c>
      <c r="D659" s="626">
        <f>'CATALOGO PAGINA'!AF659*0.13+'CATALOGO PAGINA'!AF659</f>
        <v>1.356</v>
      </c>
      <c r="E659" s="627"/>
    </row>
    <row r="660">
      <c r="A660" s="623" t="str">
        <f>'CATALOGO PAGINA'!C660</f>
        <v>4205</v>
      </c>
      <c r="B660" s="624" t="s">
        <v>7736</v>
      </c>
      <c r="C660" s="625" t="str">
        <f>'CATALOGO PAGINA'!AE660</f>
        <v>6</v>
      </c>
      <c r="D660" s="626">
        <f>'CATALOGO PAGINA'!AF660*0.13+'CATALOGO PAGINA'!AF660</f>
        <v>1.13</v>
      </c>
      <c r="E660" s="627"/>
    </row>
    <row r="661">
      <c r="A661" s="623" t="str">
        <f>'CATALOGO PAGINA'!C661</f>
        <v>4201</v>
      </c>
      <c r="B661" s="624" t="s">
        <v>7736</v>
      </c>
      <c r="C661" s="625" t="str">
        <f>'CATALOGO PAGINA'!AE661</f>
        <v>12</v>
      </c>
      <c r="D661" s="626">
        <f>'CATALOGO PAGINA'!AF661*0.13+'CATALOGO PAGINA'!AF661</f>
        <v>0.3616</v>
      </c>
      <c r="E661" s="627"/>
    </row>
    <row r="662">
      <c r="A662" s="623" t="str">
        <f>'CATALOGO PAGINA'!C662</f>
        <v>37226</v>
      </c>
      <c r="B662" s="624" t="s">
        <v>7736</v>
      </c>
      <c r="C662" s="625" t="str">
        <f>'CATALOGO PAGINA'!AE662</f>
        <v>16</v>
      </c>
      <c r="D662" s="626">
        <f>'CATALOGO PAGINA'!AF662*0.13+'CATALOGO PAGINA'!AF662</f>
        <v>1.1978</v>
      </c>
      <c r="E662" s="627"/>
    </row>
    <row r="663">
      <c r="A663" s="623" t="str">
        <f>'CATALOGO PAGINA'!C663</f>
        <v>900501</v>
      </c>
      <c r="B663" s="624" t="s">
        <v>7736</v>
      </c>
      <c r="C663" s="625" t="str">
        <f>'CATALOGO PAGINA'!AE663</f>
        <v>6</v>
      </c>
      <c r="D663" s="626">
        <f>'CATALOGO PAGINA'!AF663*0.13+'CATALOGO PAGINA'!AF663</f>
        <v>0.5537</v>
      </c>
      <c r="E663" s="627"/>
    </row>
    <row r="664">
      <c r="A664" s="623" t="str">
        <f>'CATALOGO PAGINA'!C664</f>
        <v>900502</v>
      </c>
      <c r="B664" s="624" t="s">
        <v>7736</v>
      </c>
      <c r="C664" s="625" t="str">
        <f>'CATALOGO PAGINA'!AE664</f>
        <v>6</v>
      </c>
      <c r="D664" s="626">
        <f>'CATALOGO PAGINA'!AF664*0.13+'CATALOGO PAGINA'!AF664</f>
        <v>0.5763</v>
      </c>
      <c r="E664" s="627"/>
    </row>
    <row r="665">
      <c r="A665" s="623" t="str">
        <f>'CATALOGO PAGINA'!C665</f>
        <v>900499</v>
      </c>
      <c r="B665" s="624" t="s">
        <v>7736</v>
      </c>
      <c r="C665" s="625" t="str">
        <f>'CATALOGO PAGINA'!AE665</f>
        <v>6</v>
      </c>
      <c r="D665" s="626">
        <f>'CATALOGO PAGINA'!AF665*0.13+'CATALOGO PAGINA'!AF665</f>
        <v>0.5537</v>
      </c>
      <c r="E665" s="627"/>
    </row>
    <row r="666">
      <c r="A666" s="623" t="str">
        <f>'CATALOGO PAGINA'!C666</f>
        <v>2904</v>
      </c>
      <c r="B666" s="624" t="s">
        <v>7736</v>
      </c>
      <c r="C666" s="625" t="str">
        <f>'CATALOGO PAGINA'!AE666</f>
        <v>6</v>
      </c>
      <c r="D666" s="626">
        <f>'CATALOGO PAGINA'!AF666*0.13+'CATALOGO PAGINA'!AF666</f>
        <v>1.8193</v>
      </c>
      <c r="E666" s="627"/>
    </row>
    <row r="667">
      <c r="A667" s="623" t="str">
        <f>'CATALOGO PAGINA'!C667</f>
        <v>G6055</v>
      </c>
      <c r="B667" s="624" t="s">
        <v>7736</v>
      </c>
      <c r="C667" s="625" t="str">
        <f>'CATALOGO PAGINA'!AE667</f>
        <v>24</v>
      </c>
      <c r="D667" s="626">
        <f>'CATALOGO PAGINA'!AF667*0.13+'CATALOGO PAGINA'!AF667</f>
        <v>0.452</v>
      </c>
      <c r="E667" s="627"/>
    </row>
    <row r="668">
      <c r="A668" s="623" t="str">
        <f>'CATALOGO PAGINA'!C668</f>
        <v>G6054</v>
      </c>
      <c r="B668" s="624" t="s">
        <v>7736</v>
      </c>
      <c r="C668" s="625" t="str">
        <f>'CATALOGO PAGINA'!AE668</f>
        <v>24</v>
      </c>
      <c r="D668" s="626">
        <f>'CATALOGO PAGINA'!AF668*0.13+'CATALOGO PAGINA'!AF668</f>
        <v>0.452</v>
      </c>
      <c r="E668" s="627"/>
    </row>
    <row r="669">
      <c r="A669" s="623" t="str">
        <f>'CATALOGO PAGINA'!C669</f>
        <v>92242</v>
      </c>
      <c r="B669" s="624" t="s">
        <v>7736</v>
      </c>
      <c r="C669" s="625" t="str">
        <f>'CATALOGO PAGINA'!AE669</f>
        <v>12</v>
      </c>
      <c r="D669" s="626">
        <f>'CATALOGO PAGINA'!AF669*0.13+'CATALOGO PAGINA'!AF669</f>
        <v>0.8362</v>
      </c>
      <c r="E669" s="627"/>
    </row>
    <row r="670">
      <c r="A670" s="623" t="str">
        <f>'CATALOGO PAGINA'!C670</f>
        <v>452178</v>
      </c>
      <c r="B670" s="624" t="s">
        <v>7736</v>
      </c>
      <c r="C670" s="625" t="str">
        <f>'CATALOGO PAGINA'!AE670</f>
        <v>12</v>
      </c>
      <c r="D670" s="626">
        <f>'CATALOGO PAGINA'!AF670*0.13+'CATALOGO PAGINA'!AF670</f>
        <v>0.8588</v>
      </c>
      <c r="E670" s="627"/>
    </row>
    <row r="671">
      <c r="A671" s="623" t="str">
        <f>'CATALOGO PAGINA'!C671</f>
        <v>372278</v>
      </c>
      <c r="B671" s="624" t="s">
        <v>7736</v>
      </c>
      <c r="C671" s="625" t="str">
        <f>'CATALOGO PAGINA'!AE671</f>
        <v>16</v>
      </c>
      <c r="D671" s="626">
        <f>'CATALOGO PAGINA'!AF671*0.13+'CATALOGO PAGINA'!AF671</f>
        <v>1.1752</v>
      </c>
      <c r="E671" s="627"/>
    </row>
    <row r="672">
      <c r="A672" s="623" t="str">
        <f>'CATALOGO PAGINA'!C672</f>
        <v>609031</v>
      </c>
      <c r="B672" s="624" t="s">
        <v>7736</v>
      </c>
      <c r="C672" s="625" t="str">
        <f>'CATALOGO PAGINA'!AE672</f>
        <v>12</v>
      </c>
      <c r="D672" s="626">
        <f>'CATALOGO PAGINA'!AF672*0.13+'CATALOGO PAGINA'!AF672</f>
        <v>0.7119</v>
      </c>
      <c r="E672" s="627"/>
    </row>
    <row r="673">
      <c r="A673" s="623" t="str">
        <f>'CATALOGO PAGINA'!C673</f>
        <v>92246</v>
      </c>
      <c r="B673" s="624" t="s">
        <v>7736</v>
      </c>
      <c r="C673" s="625" t="str">
        <f>'CATALOGO PAGINA'!AE673</f>
        <v>12</v>
      </c>
      <c r="D673" s="626">
        <f>'CATALOGO PAGINA'!AF673*0.13+'CATALOGO PAGINA'!AF673</f>
        <v>0.7571</v>
      </c>
      <c r="E673" s="627"/>
    </row>
    <row r="674">
      <c r="A674" s="623" t="str">
        <f>'CATALOGO PAGINA'!C674</f>
        <v>92241</v>
      </c>
      <c r="B674" s="624" t="s">
        <v>7736</v>
      </c>
      <c r="C674" s="625" t="str">
        <f>'CATALOGO PAGINA'!AE674</f>
        <v>12</v>
      </c>
      <c r="D674" s="626">
        <f>'CATALOGO PAGINA'!AF674*0.13+'CATALOGO PAGINA'!AF674</f>
        <v>0.7571</v>
      </c>
      <c r="E674" s="627"/>
    </row>
    <row r="675">
      <c r="A675" s="623" t="str">
        <f>'CATALOGO PAGINA'!C675</f>
        <v>92239</v>
      </c>
      <c r="B675" s="624" t="s">
        <v>7736</v>
      </c>
      <c r="C675" s="625" t="str">
        <f>'CATALOGO PAGINA'!AE675</f>
        <v>12</v>
      </c>
      <c r="D675" s="626">
        <f>'CATALOGO PAGINA'!AF675*0.13+'CATALOGO PAGINA'!AF675</f>
        <v>0.7119</v>
      </c>
      <c r="E675" s="627"/>
    </row>
    <row r="676">
      <c r="A676" s="623" t="str">
        <f>'CATALOGO PAGINA'!C676</f>
        <v>92238</v>
      </c>
      <c r="B676" s="624" t="s">
        <v>7736</v>
      </c>
      <c r="C676" s="625" t="str">
        <f>'CATALOGO PAGINA'!AE676</f>
        <v>12</v>
      </c>
      <c r="D676" s="626">
        <f>'CATALOGO PAGINA'!AF676*0.13+'CATALOGO PAGINA'!AF676</f>
        <v>0.7119</v>
      </c>
      <c r="E676" s="627"/>
    </row>
    <row r="677">
      <c r="A677" s="623" t="str">
        <f>'CATALOGO PAGINA'!C677</f>
        <v>601917</v>
      </c>
      <c r="B677" s="624" t="s">
        <v>7736</v>
      </c>
      <c r="C677" s="625" t="str">
        <f>'CATALOGO PAGINA'!AE677</f>
        <v>24</v>
      </c>
      <c r="D677" s="626">
        <f>'CATALOGO PAGINA'!AF677*0.13+'CATALOGO PAGINA'!AF677</f>
        <v>0.6893</v>
      </c>
      <c r="E677" s="627"/>
    </row>
    <row r="678">
      <c r="A678" s="623" t="str">
        <f>'CATALOGO PAGINA'!C678</f>
        <v>601935</v>
      </c>
      <c r="B678" s="624" t="s">
        <v>7736</v>
      </c>
      <c r="C678" s="625" t="str">
        <f>'CATALOGO PAGINA'!AE678</f>
        <v>12</v>
      </c>
      <c r="D678" s="626">
        <f>'CATALOGO PAGINA'!AF678*0.13+'CATALOGO PAGINA'!AF678</f>
        <v>0.7571</v>
      </c>
      <c r="E678" s="627"/>
    </row>
    <row r="679">
      <c r="A679" s="623" t="str">
        <f>'CATALOGO PAGINA'!C679</f>
        <v>32216</v>
      </c>
      <c r="B679" s="624" t="s">
        <v>7736</v>
      </c>
      <c r="C679" s="625" t="str">
        <f>'CATALOGO PAGINA'!AE679</f>
        <v>12</v>
      </c>
      <c r="D679" s="626">
        <f>'CATALOGO PAGINA'!AF679*0.13+'CATALOGO PAGINA'!AF679</f>
        <v>1.0057</v>
      </c>
      <c r="E679" s="627"/>
    </row>
    <row r="680">
      <c r="A680" s="623" t="str">
        <f>'CATALOGO PAGINA'!C680</f>
        <v>32206</v>
      </c>
      <c r="B680" s="624" t="s">
        <v>7736</v>
      </c>
      <c r="C680" s="625" t="str">
        <f>'CATALOGO PAGINA'!AE680</f>
        <v>12</v>
      </c>
      <c r="D680" s="626">
        <f>'CATALOGO PAGINA'!AF680*0.13+'CATALOGO PAGINA'!AF680</f>
        <v>0.6441</v>
      </c>
      <c r="E680" s="627"/>
    </row>
    <row r="681">
      <c r="A681" s="623" t="str">
        <f>'CATALOGO PAGINA'!C681</f>
        <v>2097</v>
      </c>
      <c r="B681" s="624" t="s">
        <v>7736</v>
      </c>
      <c r="C681" s="625" t="str">
        <f>'CATALOGO PAGINA'!AE681</f>
        <v>12</v>
      </c>
      <c r="D681" s="626">
        <f>'CATALOGO PAGINA'!AF681*0.13+'CATALOGO PAGINA'!AF681</f>
        <v>0.904</v>
      </c>
      <c r="E681" s="627"/>
    </row>
    <row r="682">
      <c r="A682" s="623" t="str">
        <f>'CATALOGO PAGINA'!C682</f>
        <v>20141</v>
      </c>
      <c r="B682" s="624" t="s">
        <v>7736</v>
      </c>
      <c r="C682" s="625" t="str">
        <f>'CATALOGO PAGINA'!AE682</f>
        <v>12</v>
      </c>
      <c r="D682" s="626">
        <f>'CATALOGO PAGINA'!AF682*0.13+'CATALOGO PAGINA'!AF682</f>
        <v>0.904</v>
      </c>
      <c r="E682" s="627"/>
    </row>
    <row r="683">
      <c r="A683" s="623" t="str">
        <f>'CATALOGO PAGINA'!C683</f>
        <v>92250</v>
      </c>
      <c r="B683" s="624" t="s">
        <v>7736</v>
      </c>
      <c r="C683" s="625" t="str">
        <f>'CATALOGO PAGINA'!AE683</f>
        <v>12</v>
      </c>
      <c r="D683" s="626">
        <f>'CATALOGO PAGINA'!AF683*0.13+'CATALOGO PAGINA'!AF683</f>
        <v>0.7345</v>
      </c>
      <c r="E683" s="627"/>
    </row>
    <row r="684">
      <c r="A684" s="623" t="str">
        <f>'CATALOGO PAGINA'!C684</f>
        <v>17177</v>
      </c>
      <c r="B684" s="624" t="s">
        <v>7736</v>
      </c>
      <c r="C684" s="625" t="str">
        <f>'CATALOGO PAGINA'!AE684</f>
        <v>12</v>
      </c>
      <c r="D684" s="626">
        <f>'CATALOGO PAGINA'!AF684*0.13+'CATALOGO PAGINA'!AF684</f>
        <v>0.7345</v>
      </c>
      <c r="E684" s="627"/>
    </row>
    <row r="685">
      <c r="A685" s="623" t="str">
        <f>'CATALOGO PAGINA'!C685</f>
        <v>92252</v>
      </c>
      <c r="B685" s="624" t="s">
        <v>7736</v>
      </c>
      <c r="C685" s="625" t="str">
        <f>'CATALOGO PAGINA'!AE685</f>
        <v>12</v>
      </c>
      <c r="D685" s="626">
        <f>'CATALOGO PAGINA'!AF685*0.13+'CATALOGO PAGINA'!AF685</f>
        <v>0.8136</v>
      </c>
      <c r="E685" s="627"/>
    </row>
    <row r="686">
      <c r="A686" s="623" t="str">
        <f>'CATALOGO PAGINA'!C686</f>
        <v>CH81808</v>
      </c>
      <c r="B686" s="624" t="s">
        <v>7736</v>
      </c>
      <c r="C686" s="625" t="str">
        <f>'CATALOGO PAGINA'!AE686</f>
        <v>6</v>
      </c>
      <c r="D686" s="626">
        <f>'CATALOGO PAGINA'!AF686*0.13+'CATALOGO PAGINA'!AF686</f>
        <v>1.4464</v>
      </c>
      <c r="E686" s="627"/>
    </row>
    <row r="687">
      <c r="A687" s="623" t="str">
        <f>'CATALOGO PAGINA'!C687</f>
        <v>H103</v>
      </c>
      <c r="B687" s="624" t="s">
        <v>7736</v>
      </c>
      <c r="C687" s="625" t="str">
        <f>'CATALOGO PAGINA'!AE687</f>
        <v>6</v>
      </c>
      <c r="D687" s="626">
        <f>'CATALOGO PAGINA'!AF687*0.13+'CATALOGO PAGINA'!AF687</f>
        <v>0.6102</v>
      </c>
      <c r="E687" s="627"/>
    </row>
    <row r="688">
      <c r="A688" s="623" t="str">
        <f>'CATALOGO PAGINA'!C688</f>
        <v>FD2210 </v>
      </c>
      <c r="B688" s="624" t="s">
        <v>7736</v>
      </c>
      <c r="C688" s="625" t="str">
        <f>'CATALOGO PAGINA'!AE688</f>
        <v>12</v>
      </c>
      <c r="D688" s="626">
        <f>'CATALOGO PAGINA'!AF688*0.13+'CATALOGO PAGINA'!AF688</f>
        <v>0.5198</v>
      </c>
      <c r="E688" s="627"/>
    </row>
    <row r="689">
      <c r="A689" s="623" t="str">
        <f>'CATALOGO PAGINA'!C689</f>
        <v>FD2212</v>
      </c>
      <c r="B689" s="624" t="s">
        <v>7736</v>
      </c>
      <c r="C689" s="625" t="str">
        <f>'CATALOGO PAGINA'!AE689</f>
        <v>12</v>
      </c>
      <c r="D689" s="626">
        <f>'CATALOGO PAGINA'!AF689*0.13+'CATALOGO PAGINA'!AF689</f>
        <v>0.4294</v>
      </c>
      <c r="E689" s="627"/>
    </row>
    <row r="690">
      <c r="A690" s="623" t="str">
        <f>'CATALOGO PAGINA'!C690</f>
        <v>07005</v>
      </c>
      <c r="B690" s="624" t="s">
        <v>7736</v>
      </c>
      <c r="C690" s="625" t="str">
        <f>'CATALOGO PAGINA'!AE690</f>
        <v>12</v>
      </c>
      <c r="D690" s="626">
        <f>'CATALOGO PAGINA'!AF690*0.13+'CATALOGO PAGINA'!AF690</f>
        <v>1.5142</v>
      </c>
      <c r="E690" s="627"/>
    </row>
    <row r="691">
      <c r="A691" s="623" t="str">
        <f>'CATALOGO PAGINA'!C691</f>
        <v>01055</v>
      </c>
      <c r="B691" s="624" t="s">
        <v>7736</v>
      </c>
      <c r="C691" s="625" t="str">
        <f>'CATALOGO PAGINA'!AE691</f>
        <v>12</v>
      </c>
      <c r="D691" s="626">
        <f>'CATALOGO PAGINA'!AF691*0.13+'CATALOGO PAGINA'!AF691</f>
        <v>1.7402</v>
      </c>
      <c r="E691" s="627"/>
    </row>
    <row r="692">
      <c r="A692" s="623" t="str">
        <f>'CATALOGO PAGINA'!C692</f>
        <v>04003</v>
      </c>
      <c r="B692" s="624" t="s">
        <v>7736</v>
      </c>
      <c r="C692" s="625" t="str">
        <f>'CATALOGO PAGINA'!AE692</f>
        <v>12</v>
      </c>
      <c r="D692" s="626">
        <f>'CATALOGO PAGINA'!AF692*0.13+'CATALOGO PAGINA'!AF692</f>
        <v>2.0679</v>
      </c>
      <c r="E692" s="627"/>
    </row>
    <row r="693">
      <c r="A693" s="623" t="str">
        <f>'CATALOGO PAGINA'!C693</f>
        <v>FD2229</v>
      </c>
      <c r="B693" s="624" t="s">
        <v>7736</v>
      </c>
      <c r="C693" s="625" t="str">
        <f>'CATALOGO PAGINA'!AE693</f>
        <v>12</v>
      </c>
      <c r="D693" s="626">
        <f>'CATALOGO PAGINA'!AF693*0.13+'CATALOGO PAGINA'!AF693</f>
        <v>0.5311</v>
      </c>
      <c r="E693" s="627"/>
    </row>
    <row r="694">
      <c r="A694" s="623" t="str">
        <f>'CATALOGO PAGINA'!C694</f>
        <v>0184</v>
      </c>
      <c r="B694" s="624" t="s">
        <v>7736</v>
      </c>
      <c r="C694" s="625" t="str">
        <f>'CATALOGO PAGINA'!AE694</f>
        <v>6</v>
      </c>
      <c r="D694" s="626">
        <f>'CATALOGO PAGINA'!AF694*0.13+'CATALOGO PAGINA'!AF694</f>
        <v>0.5876</v>
      </c>
      <c r="E694" s="627"/>
    </row>
    <row r="695">
      <c r="A695" s="623" t="str">
        <f>'CATALOGO PAGINA'!C695</f>
        <v>7757</v>
      </c>
      <c r="B695" s="624" t="s">
        <v>7736</v>
      </c>
      <c r="C695" s="625" t="str">
        <f>'CATALOGO PAGINA'!AE695</f>
        <v>6</v>
      </c>
      <c r="D695" s="626">
        <f>'CATALOGO PAGINA'!AF695*0.13+'CATALOGO PAGINA'!AF695</f>
        <v>0.7232</v>
      </c>
      <c r="E695" s="627"/>
    </row>
    <row r="696">
      <c r="A696" s="623" t="str">
        <f>'CATALOGO PAGINA'!C696</f>
        <v>FD811</v>
      </c>
      <c r="B696" s="624" t="s">
        <v>7736</v>
      </c>
      <c r="C696" s="625" t="str">
        <f>'CATALOGO PAGINA'!AE696</f>
        <v>6</v>
      </c>
      <c r="D696" s="626">
        <f>'CATALOGO PAGINA'!AF696*0.13+'CATALOGO PAGINA'!AF696</f>
        <v>0.7458</v>
      </c>
      <c r="E696" s="627"/>
    </row>
    <row r="697">
      <c r="A697" s="623" t="str">
        <f>'CATALOGO PAGINA'!C697</f>
        <v>15010</v>
      </c>
      <c r="B697" s="624" t="s">
        <v>7736</v>
      </c>
      <c r="C697" s="625" t="str">
        <f>'CATALOGO PAGINA'!AE697</f>
        <v>12</v>
      </c>
      <c r="D697" s="626">
        <f>'CATALOGO PAGINA'!AF697*0.13+'CATALOGO PAGINA'!AF697</f>
        <v>0.7119</v>
      </c>
      <c r="E697" s="627"/>
    </row>
    <row r="698">
      <c r="A698" s="623" t="str">
        <f>'CATALOGO PAGINA'!C698</f>
        <v>FL-8002</v>
      </c>
      <c r="B698" s="624" t="s">
        <v>7736</v>
      </c>
      <c r="C698" s="625" t="str">
        <f>'CATALOGO PAGINA'!AE698</f>
        <v>6</v>
      </c>
      <c r="D698" s="626">
        <f>'CATALOGO PAGINA'!AF698*0.13+'CATALOGO PAGINA'!AF698</f>
        <v>0.5198</v>
      </c>
      <c r="E698" s="627"/>
    </row>
    <row r="699">
      <c r="A699" s="623" t="str">
        <f>'CATALOGO PAGINA'!C699</f>
        <v>96320</v>
      </c>
      <c r="B699" s="624" t="s">
        <v>7736</v>
      </c>
      <c r="C699" s="625" t="str">
        <f>'CATALOGO PAGINA'!AE699</f>
        <v>12</v>
      </c>
      <c r="D699" s="626">
        <f>'CATALOGO PAGINA'!AF699*0.13+'CATALOGO PAGINA'!AF699</f>
        <v>1.1639</v>
      </c>
      <c r="E699" s="627"/>
    </row>
    <row r="700">
      <c r="A700" s="623" t="str">
        <f>'CATALOGO PAGINA'!C700</f>
        <v>501615</v>
      </c>
      <c r="B700" s="624" t="s">
        <v>7736</v>
      </c>
      <c r="C700" s="625" t="str">
        <f>'CATALOGO PAGINA'!AE700</f>
        <v>12</v>
      </c>
      <c r="D700" s="626">
        <f>'CATALOGO PAGINA'!AF700*0.13+'CATALOGO PAGINA'!AF700</f>
        <v>0.4633</v>
      </c>
      <c r="E700" s="627"/>
    </row>
    <row r="701">
      <c r="A701" s="623" t="str">
        <f>'CATALOGO PAGINA'!C701</f>
        <v>11499</v>
      </c>
      <c r="B701" s="624" t="s">
        <v>7736</v>
      </c>
      <c r="C701" s="625" t="str">
        <f>'CATALOGO PAGINA'!AE701</f>
        <v>12</v>
      </c>
      <c r="D701" s="626">
        <f>'CATALOGO PAGINA'!AF701*0.13+'CATALOGO PAGINA'!AF701</f>
        <v>0.791</v>
      </c>
      <c r="E701" s="627"/>
    </row>
    <row r="702">
      <c r="A702" s="623" t="str">
        <f>'CATALOGO PAGINA'!C702</f>
        <v>23-3</v>
      </c>
      <c r="B702" s="624" t="s">
        <v>7736</v>
      </c>
      <c r="C702" s="625" t="str">
        <f>'CATALOGO PAGINA'!AE702</f>
        <v>12</v>
      </c>
      <c r="D702" s="626">
        <f>'CATALOGO PAGINA'!AF702*0.13+'CATALOGO PAGINA'!AF702</f>
        <v>0.6102</v>
      </c>
      <c r="E702" s="627"/>
    </row>
    <row r="703">
      <c r="A703" s="623" t="str">
        <f>'CATALOGO PAGINA'!C703</f>
        <v>G804</v>
      </c>
      <c r="B703" s="624" t="s">
        <v>7736</v>
      </c>
      <c r="C703" s="625" t="str">
        <f>'CATALOGO PAGINA'!AE703</f>
        <v>12</v>
      </c>
      <c r="D703" s="626">
        <f>'CATALOGO PAGINA'!AF703*0.13+'CATALOGO PAGINA'!AF703</f>
        <v>0.3051</v>
      </c>
      <c r="E703" s="627"/>
    </row>
    <row r="704">
      <c r="A704" s="623" t="str">
        <f>'CATALOGO PAGINA'!C704</f>
        <v>FD501</v>
      </c>
      <c r="B704" s="624" t="s">
        <v>7736</v>
      </c>
      <c r="C704" s="625" t="str">
        <f>'CATALOGO PAGINA'!AE704</f>
        <v>6</v>
      </c>
      <c r="D704" s="626">
        <f>'CATALOGO PAGINA'!AF704*0.13+'CATALOGO PAGINA'!AF704</f>
        <v>1.695</v>
      </c>
      <c r="E704" s="627"/>
    </row>
    <row r="705">
      <c r="A705" s="623" t="str">
        <f>'CATALOGO PAGINA'!C705</f>
        <v>J3884</v>
      </c>
      <c r="B705" s="624" t="s">
        <v>7736</v>
      </c>
      <c r="C705" s="625" t="str">
        <f>'CATALOGO PAGINA'!AE705</f>
        <v>12</v>
      </c>
      <c r="D705" s="626">
        <f>'CATALOGO PAGINA'!AF705*0.13+'CATALOGO PAGINA'!AF705</f>
        <v>0.5989</v>
      </c>
      <c r="E705" s="627"/>
    </row>
    <row r="706">
      <c r="A706" s="623" t="str">
        <f>'CATALOGO PAGINA'!C706</f>
        <v>6201</v>
      </c>
      <c r="B706" s="624" t="s">
        <v>7736</v>
      </c>
      <c r="C706" s="625" t="str">
        <f>'CATALOGO PAGINA'!AE706</f>
        <v>12</v>
      </c>
      <c r="D706" s="626">
        <f>'CATALOGO PAGINA'!AF706*0.13+'CATALOGO PAGINA'!AF706</f>
        <v>0.6102</v>
      </c>
      <c r="E706" s="627"/>
    </row>
    <row r="707">
      <c r="A707" s="623" t="str">
        <f>'CATALOGO PAGINA'!C707</f>
        <v>FD2214</v>
      </c>
      <c r="B707" s="624" t="s">
        <v>7736</v>
      </c>
      <c r="C707" s="625" t="str">
        <f>'CATALOGO PAGINA'!AE707</f>
        <v>12</v>
      </c>
      <c r="D707" s="626">
        <f>'CATALOGO PAGINA'!AF707*0.13+'CATALOGO PAGINA'!AF707</f>
        <v>0.6328</v>
      </c>
      <c r="E707" s="627"/>
    </row>
    <row r="708">
      <c r="A708" s="623" t="str">
        <f>'CATALOGO PAGINA'!C708</f>
        <v>6033</v>
      </c>
      <c r="B708" s="624" t="s">
        <v>7736</v>
      </c>
      <c r="C708" s="625" t="str">
        <f>'CATALOGO PAGINA'!AE708</f>
        <v>12</v>
      </c>
      <c r="D708" s="626">
        <f>'CATALOGO PAGINA'!AF708*0.13+'CATALOGO PAGINA'!AF708</f>
        <v>0.452</v>
      </c>
      <c r="E708" s="627"/>
    </row>
    <row r="709">
      <c r="A709" s="623" t="str">
        <f>'CATALOGO PAGINA'!C709</f>
        <v>7183M</v>
      </c>
      <c r="B709" s="624" t="s">
        <v>7736</v>
      </c>
      <c r="C709" s="625" t="str">
        <f>'CATALOGO PAGINA'!AE709</f>
        <v>12</v>
      </c>
      <c r="D709" s="626">
        <f>'CATALOGO PAGINA'!AF709*0.13+'CATALOGO PAGINA'!AF709</f>
        <v>0.5989</v>
      </c>
      <c r="E709" s="627"/>
    </row>
    <row r="710">
      <c r="A710" s="623" t="str">
        <f>'CATALOGO PAGINA'!C710</f>
        <v>7183L</v>
      </c>
      <c r="B710" s="624" t="s">
        <v>7736</v>
      </c>
      <c r="C710" s="625" t="str">
        <f>'CATALOGO PAGINA'!AE710</f>
        <v>12</v>
      </c>
      <c r="D710" s="626">
        <f>'CATALOGO PAGINA'!AF710*0.13+'CATALOGO PAGINA'!AF710</f>
        <v>0.5989</v>
      </c>
      <c r="E710" s="627"/>
    </row>
    <row r="711">
      <c r="A711" s="623" t="str">
        <f>'CATALOGO PAGINA'!C711</f>
        <v>503530</v>
      </c>
      <c r="B711" s="624" t="s">
        <v>7736</v>
      </c>
      <c r="C711" s="625" t="str">
        <f>'CATALOGO PAGINA'!AE711</f>
        <v>12</v>
      </c>
      <c r="D711" s="626">
        <f>'CATALOGO PAGINA'!AF711*0.13+'CATALOGO PAGINA'!AF711</f>
        <v>0.5424</v>
      </c>
      <c r="E711" s="627"/>
    </row>
    <row r="712">
      <c r="A712" s="623" t="str">
        <f>'CATALOGO PAGINA'!C712</f>
        <v>7695</v>
      </c>
      <c r="B712" s="624" t="s">
        <v>7736</v>
      </c>
      <c r="C712" s="625" t="str">
        <f>'CATALOGO PAGINA'!AE712</f>
        <v>12</v>
      </c>
      <c r="D712" s="626">
        <f>'CATALOGO PAGINA'!AF712*0.13+'CATALOGO PAGINA'!AF712</f>
        <v>0.791</v>
      </c>
      <c r="E712" s="627"/>
    </row>
    <row r="713">
      <c r="A713" s="623" t="str">
        <f>'CATALOGO PAGINA'!C713</f>
        <v>FD908</v>
      </c>
      <c r="B713" s="624" t="s">
        <v>7736</v>
      </c>
      <c r="C713" s="625" t="str">
        <f>'CATALOGO PAGINA'!AE713</f>
        <v>12</v>
      </c>
      <c r="D713" s="626">
        <f>'CATALOGO PAGINA'!AF713*0.13+'CATALOGO PAGINA'!AF713</f>
        <v>0.565</v>
      </c>
      <c r="E713" s="627"/>
    </row>
    <row r="714">
      <c r="A714" s="623" t="str">
        <f>'CATALOGO PAGINA'!C714</f>
        <v>FD7856</v>
      </c>
      <c r="B714" s="624" t="s">
        <v>7736</v>
      </c>
      <c r="C714" s="625" t="str">
        <f>'CATALOGO PAGINA'!AE714</f>
        <v>3</v>
      </c>
      <c r="D714" s="626">
        <f>'CATALOGO PAGINA'!AF714*0.13+'CATALOGO PAGINA'!AF714</f>
        <v>3.39</v>
      </c>
      <c r="E714" s="627"/>
    </row>
    <row r="715">
      <c r="A715" s="623" t="str">
        <f>'CATALOGO PAGINA'!C715</f>
        <v>FD7860</v>
      </c>
      <c r="B715" s="624" t="s">
        <v>7736</v>
      </c>
      <c r="C715" s="625" t="str">
        <f>'CATALOGO PAGINA'!AE715</f>
        <v>3</v>
      </c>
      <c r="D715" s="626">
        <f>'CATALOGO PAGINA'!AF715*0.13+'CATALOGO PAGINA'!AF715</f>
        <v>5.198</v>
      </c>
      <c r="E715" s="627"/>
    </row>
    <row r="716">
      <c r="A716" s="623" t="str">
        <f>'CATALOGO PAGINA'!C716</f>
        <v>FD809</v>
      </c>
      <c r="B716" s="624" t="s">
        <v>7736</v>
      </c>
      <c r="C716" s="625" t="str">
        <f>'CATALOGO PAGINA'!AE716</f>
        <v>12</v>
      </c>
      <c r="D716" s="626">
        <f>'CATALOGO PAGINA'!AF716*0.13+'CATALOGO PAGINA'!AF716</f>
        <v>0.3277</v>
      </c>
      <c r="E716" s="627"/>
    </row>
    <row r="717">
      <c r="A717" s="623" t="str">
        <f>'CATALOGO PAGINA'!C717</f>
        <v>SC5100</v>
      </c>
      <c r="B717" s="624" t="s">
        <v>7736</v>
      </c>
      <c r="C717" s="625" t="str">
        <f>'CATALOGO PAGINA'!AE717</f>
        <v>12</v>
      </c>
      <c r="D717" s="626">
        <f>'CATALOGO PAGINA'!AF717*0.13+'CATALOGO PAGINA'!AF717</f>
        <v>2.26</v>
      </c>
      <c r="E717" s="627"/>
    </row>
    <row r="718">
      <c r="A718" s="623" t="str">
        <f>'CATALOGO PAGINA'!C718</f>
        <v>7597</v>
      </c>
      <c r="B718" s="624" t="s">
        <v>7736</v>
      </c>
      <c r="C718" s="625" t="str">
        <f>'CATALOGO PAGINA'!AE718</f>
        <v>3</v>
      </c>
      <c r="D718" s="626">
        <f>'CATALOGO PAGINA'!AF718*0.13+'CATALOGO PAGINA'!AF718</f>
        <v>2.1131</v>
      </c>
      <c r="E718" s="627"/>
    </row>
    <row r="719">
      <c r="A719" s="623" t="str">
        <f>'CATALOGO PAGINA'!C719</f>
        <v>05281</v>
      </c>
      <c r="B719" s="624" t="s">
        <v>7736</v>
      </c>
      <c r="C719" s="625" t="str">
        <f>'CATALOGO PAGINA'!AE719</f>
        <v>12</v>
      </c>
      <c r="D719" s="626">
        <f>'CATALOGO PAGINA'!AF719*0.13+'CATALOGO PAGINA'!AF719</f>
        <v>1.582</v>
      </c>
      <c r="E719" s="627"/>
    </row>
    <row r="720">
      <c r="A720" s="623" t="str">
        <f>'CATALOGO PAGINA'!C720</f>
        <v>26012</v>
      </c>
      <c r="B720" s="624" t="s">
        <v>7736</v>
      </c>
      <c r="C720" s="625" t="str">
        <f>'CATALOGO PAGINA'!AE720</f>
        <v>12</v>
      </c>
      <c r="D720" s="626">
        <f>'CATALOGO PAGINA'!AF720*0.13+'CATALOGO PAGINA'!AF720</f>
        <v>0.452</v>
      </c>
      <c r="E720" s="627"/>
    </row>
    <row r="721">
      <c r="A721" s="623" t="str">
        <f>'CATALOGO PAGINA'!C721</f>
        <v>502768</v>
      </c>
      <c r="B721" s="624" t="s">
        <v>7736</v>
      </c>
      <c r="C721" s="625" t="str">
        <f>'CATALOGO PAGINA'!AE721</f>
        <v>12</v>
      </c>
      <c r="D721" s="626">
        <f>'CATALOGO PAGINA'!AF721*0.13+'CATALOGO PAGINA'!AF721</f>
        <v>0.5763</v>
      </c>
      <c r="E721" s="627"/>
    </row>
    <row r="722">
      <c r="A722" s="623" t="str">
        <f>'CATALOGO PAGINA'!C722</f>
        <v>503549</v>
      </c>
      <c r="B722" s="624" t="s">
        <v>7736</v>
      </c>
      <c r="C722" s="625" t="str">
        <f>'CATALOGO PAGINA'!AE722</f>
        <v>6</v>
      </c>
      <c r="D722" s="626">
        <f>'CATALOGO PAGINA'!AF722*0.13+'CATALOGO PAGINA'!AF722</f>
        <v>0.9492</v>
      </c>
      <c r="E722" s="627"/>
    </row>
    <row r="723">
      <c r="A723" s="623" t="str">
        <f>'CATALOGO PAGINA'!C723</f>
        <v>3017</v>
      </c>
      <c r="B723" s="624" t="s">
        <v>7736</v>
      </c>
      <c r="C723" s="625" t="str">
        <f>'CATALOGO PAGINA'!AE723</f>
        <v>12</v>
      </c>
      <c r="D723" s="626">
        <f>'CATALOGO PAGINA'!AF723*0.13+'CATALOGO PAGINA'!AF723</f>
        <v>0.791</v>
      </c>
      <c r="E723" s="627"/>
    </row>
    <row r="724">
      <c r="A724" s="623" t="str">
        <f>'CATALOGO PAGINA'!C724</f>
        <v>8172</v>
      </c>
      <c r="B724" s="624" t="s">
        <v>7736</v>
      </c>
      <c r="C724" s="625" t="str">
        <f>'CATALOGO PAGINA'!AE724</f>
        <v>12</v>
      </c>
      <c r="D724" s="626">
        <f>'CATALOGO PAGINA'!AF724*0.13+'CATALOGO PAGINA'!AF724</f>
        <v>0.3842</v>
      </c>
      <c r="E724" s="627"/>
    </row>
    <row r="725">
      <c r="A725" s="623" t="str">
        <f>'CATALOGO PAGINA'!C725</f>
        <v>690209</v>
      </c>
      <c r="B725" s="624" t="s">
        <v>7736</v>
      </c>
      <c r="C725" s="625" t="str">
        <f>'CATALOGO PAGINA'!AE725</f>
        <v>3</v>
      </c>
      <c r="D725" s="626">
        <f>'CATALOGO PAGINA'!AF725*0.13+'CATALOGO PAGINA'!AF725</f>
        <v>5.1415</v>
      </c>
      <c r="E725" s="627"/>
    </row>
    <row r="726">
      <c r="A726" s="623" t="str">
        <f>'CATALOGO PAGINA'!C726</f>
        <v>L140</v>
      </c>
      <c r="B726" s="624" t="s">
        <v>7736</v>
      </c>
      <c r="C726" s="625" t="str">
        <f>'CATALOGO PAGINA'!AE726</f>
        <v>12</v>
      </c>
      <c r="D726" s="626">
        <f>'CATALOGO PAGINA'!AF726*0.13+'CATALOGO PAGINA'!AF726</f>
        <v>0.5989</v>
      </c>
      <c r="E726" s="627"/>
    </row>
    <row r="727">
      <c r="A727" s="623" t="str">
        <f>'CATALOGO PAGINA'!C727</f>
        <v>FD1828</v>
      </c>
      <c r="B727" s="624" t="s">
        <v>7736</v>
      </c>
      <c r="C727" s="625" t="str">
        <f>'CATALOGO PAGINA'!AE727</f>
        <v>6</v>
      </c>
      <c r="D727" s="626">
        <f>'CATALOGO PAGINA'!AF727*0.13+'CATALOGO PAGINA'!AF727</f>
        <v>1.0622</v>
      </c>
      <c r="E727" s="627"/>
    </row>
    <row r="728">
      <c r="A728" s="623" t="str">
        <f>'CATALOGO PAGINA'!C728</f>
        <v>FD813</v>
      </c>
      <c r="B728" s="624" t="s">
        <v>7736</v>
      </c>
      <c r="C728" s="625" t="str">
        <f>'CATALOGO PAGINA'!AE728</f>
        <v>12</v>
      </c>
      <c r="D728" s="626">
        <f>'CATALOGO PAGINA'!AF728*0.13+'CATALOGO PAGINA'!AF728</f>
        <v>0.2034</v>
      </c>
      <c r="E728" s="627"/>
    </row>
    <row r="729">
      <c r="A729" s="623" t="str">
        <f>'CATALOGO PAGINA'!C729</f>
        <v>T125</v>
      </c>
      <c r="B729" s="624" t="s">
        <v>7736</v>
      </c>
      <c r="C729" s="625" t="str">
        <f>'CATALOGO PAGINA'!AE729</f>
        <v>6</v>
      </c>
      <c r="D729" s="626">
        <f>'CATALOGO PAGINA'!AF729*0.13+'CATALOGO PAGINA'!AF729</f>
        <v>0.5763</v>
      </c>
      <c r="E729" s="627"/>
    </row>
    <row r="730">
      <c r="A730" s="623" t="str">
        <f>'CATALOGO PAGINA'!C730</f>
        <v>FD291</v>
      </c>
      <c r="B730" s="624" t="s">
        <v>7736</v>
      </c>
      <c r="C730" s="625" t="str">
        <f>'CATALOGO PAGINA'!AE730</f>
        <v>6</v>
      </c>
      <c r="D730" s="626">
        <f>'CATALOGO PAGINA'!AF730*0.13+'CATALOGO PAGINA'!AF730</f>
        <v>1.7289</v>
      </c>
      <c r="E730" s="627"/>
    </row>
    <row r="731">
      <c r="A731" s="623" t="str">
        <f>'CATALOGO PAGINA'!C731</f>
        <v>A224</v>
      </c>
      <c r="B731" s="624" t="s">
        <v>7736</v>
      </c>
      <c r="C731" s="625" t="str">
        <f>'CATALOGO PAGINA'!AE731</f>
        <v>12</v>
      </c>
      <c r="D731" s="626">
        <f>'CATALOGO PAGINA'!AF731*0.13+'CATALOGO PAGINA'!AF731</f>
        <v>0.2825</v>
      </c>
      <c r="E731" s="627"/>
    </row>
    <row r="732">
      <c r="A732" s="623" t="str">
        <f>'CATALOGO PAGINA'!C732</f>
        <v>505603</v>
      </c>
      <c r="B732" s="624" t="s">
        <v>7736</v>
      </c>
      <c r="C732" s="625" t="str">
        <f>'CATALOGO PAGINA'!AE732</f>
        <v>12</v>
      </c>
      <c r="D732" s="626">
        <f>'CATALOGO PAGINA'!AF732*0.13+'CATALOGO PAGINA'!AF732</f>
        <v>0.6328</v>
      </c>
      <c r="E732" s="627"/>
    </row>
    <row r="733">
      <c r="A733" s="623" t="str">
        <f>'CATALOGO PAGINA'!C733</f>
        <v>FD4016</v>
      </c>
      <c r="B733" s="624" t="s">
        <v>7736</v>
      </c>
      <c r="C733" s="625" t="str">
        <f>'CATALOGO PAGINA'!AE733</f>
        <v>12</v>
      </c>
      <c r="D733" s="626">
        <f>'CATALOGO PAGINA'!AF733*0.13+'CATALOGO PAGINA'!AF733</f>
        <v>0.3164</v>
      </c>
      <c r="E733" s="627"/>
    </row>
    <row r="734">
      <c r="A734" s="623" t="str">
        <f>'CATALOGO PAGINA'!C734</f>
        <v>1102</v>
      </c>
      <c r="B734" s="624" t="s">
        <v>7736</v>
      </c>
      <c r="C734" s="625" t="str">
        <f>'CATALOGO PAGINA'!AE734</f>
        <v>12</v>
      </c>
      <c r="D734" s="626">
        <f>'CATALOGO PAGINA'!AF734*0.13+'CATALOGO PAGINA'!AF734</f>
        <v>0.3616</v>
      </c>
      <c r="E734" s="627"/>
    </row>
    <row r="735">
      <c r="A735" s="623" t="str">
        <f>'CATALOGO PAGINA'!C735</f>
        <v>99000</v>
      </c>
      <c r="B735" s="624" t="s">
        <v>7736</v>
      </c>
      <c r="C735" s="625" t="str">
        <f>'CATALOGO PAGINA'!AE735</f>
        <v>12</v>
      </c>
      <c r="D735" s="626">
        <f>'CATALOGO PAGINA'!AF735*0.13+'CATALOGO PAGINA'!AF735</f>
        <v>0.4068</v>
      </c>
      <c r="E735" s="627"/>
    </row>
    <row r="736">
      <c r="A736" s="623" t="str">
        <f>'CATALOGO PAGINA'!C736</f>
        <v>FD823</v>
      </c>
      <c r="B736" s="624" t="s">
        <v>7736</v>
      </c>
      <c r="C736" s="625" t="str">
        <f>'CATALOGO PAGINA'!AE736</f>
        <v>12</v>
      </c>
      <c r="D736" s="626">
        <f>'CATALOGO PAGINA'!AF736*0.13+'CATALOGO PAGINA'!AF736</f>
        <v>0.339</v>
      </c>
      <c r="E736" s="627"/>
    </row>
    <row r="737">
      <c r="A737" s="623" t="str">
        <f>'CATALOGO PAGINA'!C737</f>
        <v>3710</v>
      </c>
      <c r="B737" s="624" t="s">
        <v>7736</v>
      </c>
      <c r="C737" s="625" t="str">
        <f>'CATALOGO PAGINA'!AE737</f>
        <v>12</v>
      </c>
      <c r="D737" s="626">
        <f>'CATALOGO PAGINA'!AF737*0.13+'CATALOGO PAGINA'!AF737</f>
        <v>0.3729</v>
      </c>
      <c r="E737" s="627"/>
    </row>
    <row r="738">
      <c r="A738" s="623" t="str">
        <f>'CATALOGO PAGINA'!C738</f>
        <v>3709</v>
      </c>
      <c r="B738" s="624" t="s">
        <v>7736</v>
      </c>
      <c r="C738" s="625" t="str">
        <f>'CATALOGO PAGINA'!AE738</f>
        <v>12</v>
      </c>
      <c r="D738" s="626">
        <f>'CATALOGO PAGINA'!AF738*0.13+'CATALOGO PAGINA'!AF738</f>
        <v>0.339</v>
      </c>
      <c r="E738" s="627"/>
    </row>
    <row r="739">
      <c r="A739" s="623" t="str">
        <f>'CATALOGO PAGINA'!C739</f>
        <v>W5979</v>
      </c>
      <c r="B739" s="624" t="s">
        <v>7736</v>
      </c>
      <c r="C739" s="625" t="str">
        <f>'CATALOGO PAGINA'!AE739</f>
        <v>12</v>
      </c>
      <c r="D739" s="626">
        <f>'CATALOGO PAGINA'!AF739*0.13+'CATALOGO PAGINA'!AF739</f>
        <v>0.4068</v>
      </c>
      <c r="E739" s="627"/>
    </row>
    <row r="740">
      <c r="A740" s="623" t="str">
        <f>'CATALOGO PAGINA'!C740</f>
        <v>503289</v>
      </c>
      <c r="B740" s="624" t="s">
        <v>7736</v>
      </c>
      <c r="C740" s="625" t="str">
        <f>'CATALOGO PAGINA'!AE740</f>
        <v>12</v>
      </c>
      <c r="D740" s="626">
        <f>'CATALOGO PAGINA'!AF740*0.13+'CATALOGO PAGINA'!AF740</f>
        <v>0.5424</v>
      </c>
      <c r="E740" s="627"/>
    </row>
    <row r="741">
      <c r="A741" s="623" t="str">
        <f>'CATALOGO PAGINA'!C741</f>
        <v>5691</v>
      </c>
      <c r="B741" s="624" t="s">
        <v>7736</v>
      </c>
      <c r="C741" s="625" t="str">
        <f>'CATALOGO PAGINA'!AE741</f>
        <v>12</v>
      </c>
      <c r="D741" s="626">
        <f>'CATALOGO PAGINA'!AF741*0.13+'CATALOGO PAGINA'!AF741</f>
        <v>0.791</v>
      </c>
      <c r="E741" s="627"/>
    </row>
    <row r="742">
      <c r="A742" s="623" t="str">
        <f>'CATALOGO PAGINA'!C742</f>
        <v>5601</v>
      </c>
      <c r="B742" s="624" t="s">
        <v>7736</v>
      </c>
      <c r="C742" s="625" t="str">
        <f>'CATALOGO PAGINA'!AE742</f>
        <v>12</v>
      </c>
      <c r="D742" s="626">
        <f>'CATALOGO PAGINA'!AF742*0.13+'CATALOGO PAGINA'!AF742</f>
        <v>0.3955</v>
      </c>
      <c r="E742" s="627"/>
    </row>
    <row r="743">
      <c r="A743" s="623" t="str">
        <f>'CATALOGO PAGINA'!C743</f>
        <v>FD918</v>
      </c>
      <c r="B743" s="624" t="s">
        <v>7736</v>
      </c>
      <c r="C743" s="625" t="str">
        <f>'CATALOGO PAGINA'!AE743</f>
        <v>12</v>
      </c>
      <c r="D743" s="626">
        <f>'CATALOGO PAGINA'!AF743*0.13+'CATALOGO PAGINA'!AF743</f>
        <v>0.452</v>
      </c>
      <c r="E743" s="627"/>
    </row>
    <row r="744">
      <c r="A744" s="623" t="str">
        <f>'CATALOGO PAGINA'!C744</f>
        <v>5448</v>
      </c>
      <c r="B744" s="624" t="s">
        <v>7736</v>
      </c>
      <c r="C744" s="625" t="str">
        <f>'CATALOGO PAGINA'!AE744</f>
        <v>12</v>
      </c>
      <c r="D744" s="626">
        <f>'CATALOGO PAGINA'!AF744*0.13+'CATALOGO PAGINA'!AF744</f>
        <v>1.13</v>
      </c>
      <c r="E744" s="627"/>
    </row>
    <row r="745">
      <c r="A745" s="623" t="str">
        <f>'CATALOGO PAGINA'!C745</f>
        <v>50069</v>
      </c>
      <c r="B745" s="624" t="s">
        <v>7736</v>
      </c>
      <c r="C745" s="625" t="str">
        <f>'CATALOGO PAGINA'!AE745</f>
        <v>12</v>
      </c>
      <c r="D745" s="626">
        <f>'CATALOGO PAGINA'!AF745*0.13+'CATALOGO PAGINA'!AF745</f>
        <v>0.565</v>
      </c>
      <c r="E745" s="627"/>
    </row>
    <row r="746">
      <c r="A746" s="623" t="str">
        <f>'CATALOGO PAGINA'!C746</f>
        <v>FD928</v>
      </c>
      <c r="B746" s="624" t="s">
        <v>7736</v>
      </c>
      <c r="C746" s="625" t="str">
        <f>'CATALOGO PAGINA'!AE746</f>
        <v>12</v>
      </c>
      <c r="D746" s="626">
        <f>'CATALOGO PAGINA'!AF746*0.13+'CATALOGO PAGINA'!AF746</f>
        <v>0.8475</v>
      </c>
      <c r="E746" s="627"/>
    </row>
    <row r="747">
      <c r="A747" s="623" t="str">
        <f>'CATALOGO PAGINA'!C747</f>
        <v>ZY-898</v>
      </c>
      <c r="B747" s="624" t="s">
        <v>7736</v>
      </c>
      <c r="C747" s="625" t="str">
        <f>'CATALOGO PAGINA'!AE747</f>
        <v>12</v>
      </c>
      <c r="D747" s="626">
        <f>'CATALOGO PAGINA'!AF747*0.13+'CATALOGO PAGINA'!AF747</f>
        <v>0.6215</v>
      </c>
      <c r="E747" s="627"/>
    </row>
    <row r="748">
      <c r="A748" s="623" t="str">
        <f>'CATALOGO PAGINA'!C748</f>
        <v>0713</v>
      </c>
      <c r="B748" s="624" t="s">
        <v>7736</v>
      </c>
      <c r="C748" s="625" t="str">
        <f>'CATALOGO PAGINA'!AE748</f>
        <v>12</v>
      </c>
      <c r="D748" s="626">
        <f>'CATALOGO PAGINA'!AF748*0.13+'CATALOGO PAGINA'!AF748</f>
        <v>0.5989</v>
      </c>
      <c r="E748" s="627"/>
    </row>
    <row r="749">
      <c r="A749" s="623" t="str">
        <f>'CATALOGO PAGINA'!C749</f>
        <v>20400</v>
      </c>
      <c r="B749" s="624" t="s">
        <v>7736</v>
      </c>
      <c r="C749" s="625" t="str">
        <f>'CATALOGO PAGINA'!AE749</f>
        <v>12</v>
      </c>
      <c r="D749" s="626">
        <f>'CATALOGO PAGINA'!AF749*0.13+'CATALOGO PAGINA'!AF749</f>
        <v>0.5537</v>
      </c>
      <c r="E749" s="627"/>
    </row>
    <row r="750">
      <c r="A750" s="623" t="str">
        <f>'CATALOGO PAGINA'!C750</f>
        <v>50122</v>
      </c>
      <c r="B750" s="624" t="s">
        <v>7736</v>
      </c>
      <c r="C750" s="625" t="str">
        <f>'CATALOGO PAGINA'!AE750</f>
        <v>12</v>
      </c>
      <c r="D750" s="626">
        <f>'CATALOGO PAGINA'!AF750*0.13+'CATALOGO PAGINA'!AF750</f>
        <v>0.5763</v>
      </c>
      <c r="E750" s="627"/>
    </row>
    <row r="751">
      <c r="A751" s="623" t="str">
        <f>'CATALOGO PAGINA'!C751</f>
        <v>257010</v>
      </c>
      <c r="B751" s="624" t="s">
        <v>7736</v>
      </c>
      <c r="C751" s="625" t="str">
        <f>'CATALOGO PAGINA'!AE751</f>
        <v>6</v>
      </c>
      <c r="D751" s="626">
        <f>'CATALOGO PAGINA'!AF751*0.13+'CATALOGO PAGINA'!AF751</f>
        <v>0.678</v>
      </c>
      <c r="E751" s="627"/>
    </row>
    <row r="752">
      <c r="A752" s="623" t="str">
        <f>'CATALOGO PAGINA'!C752</f>
        <v>257008</v>
      </c>
      <c r="B752" s="624" t="s">
        <v>7736</v>
      </c>
      <c r="C752" s="625" t="str">
        <f>'CATALOGO PAGINA'!AE752</f>
        <v>6</v>
      </c>
      <c r="D752" s="626">
        <f>'CATALOGO PAGINA'!AF752*0.13+'CATALOGO PAGINA'!AF752</f>
        <v>0.678</v>
      </c>
      <c r="E752" s="627"/>
    </row>
    <row r="753">
      <c r="A753" s="623" t="str">
        <f>'CATALOGO PAGINA'!C753</f>
        <v>257009</v>
      </c>
      <c r="B753" s="624" t="s">
        <v>7736</v>
      </c>
      <c r="C753" s="625" t="str">
        <f>'CATALOGO PAGINA'!AE753</f>
        <v>6</v>
      </c>
      <c r="D753" s="626">
        <f>'CATALOGO PAGINA'!AF753*0.13+'CATALOGO PAGINA'!AF753</f>
        <v>0.678</v>
      </c>
      <c r="E753" s="627"/>
    </row>
    <row r="754">
      <c r="A754" s="623" t="str">
        <f>'CATALOGO PAGINA'!C754</f>
        <v>1901</v>
      </c>
      <c r="B754" s="624" t="s">
        <v>7736</v>
      </c>
      <c r="C754" s="625" t="str">
        <f>'CATALOGO PAGINA'!AE754</f>
        <v>6</v>
      </c>
      <c r="D754" s="626">
        <f>'CATALOGO PAGINA'!AF754*0.13+'CATALOGO PAGINA'!AF754</f>
        <v>2.9719</v>
      </c>
      <c r="E754" s="627"/>
    </row>
    <row r="755">
      <c r="A755" s="623" t="str">
        <f>'CATALOGO PAGINA'!C755</f>
        <v>502832</v>
      </c>
      <c r="B755" s="624" t="s">
        <v>7736</v>
      </c>
      <c r="C755" s="625" t="str">
        <f>'CATALOGO PAGINA'!AE755</f>
        <v>12</v>
      </c>
      <c r="D755" s="626">
        <f>'CATALOGO PAGINA'!AF755*0.13+'CATALOGO PAGINA'!AF755</f>
        <v>0.7458</v>
      </c>
      <c r="E755" s="627"/>
    </row>
    <row r="756">
      <c r="A756" s="623" t="str">
        <f>'CATALOGO PAGINA'!C756</f>
        <v>FD297</v>
      </c>
      <c r="B756" s="624" t="s">
        <v>7736</v>
      </c>
      <c r="C756" s="625" t="str">
        <f>'CATALOGO PAGINA'!AE756</f>
        <v>6</v>
      </c>
      <c r="D756" s="626">
        <f>'CATALOGO PAGINA'!AF756*0.13+'CATALOGO PAGINA'!AF756</f>
        <v>1.7967</v>
      </c>
      <c r="E756" s="627"/>
    </row>
    <row r="757">
      <c r="A757" s="623" t="str">
        <f>'CATALOGO PAGINA'!C757</f>
        <v>11175</v>
      </c>
      <c r="B757" s="624" t="s">
        <v>7736</v>
      </c>
      <c r="C757" s="625" t="str">
        <f>'CATALOGO PAGINA'!AE757</f>
        <v>12</v>
      </c>
      <c r="D757" s="626">
        <f>'CATALOGO PAGINA'!AF757*0.13+'CATALOGO PAGINA'!AF757</f>
        <v>0.4746</v>
      </c>
      <c r="E757" s="627"/>
    </row>
    <row r="758">
      <c r="A758" s="623" t="str">
        <f>'CATALOGO PAGINA'!C758</f>
        <v>11174</v>
      </c>
      <c r="B758" s="624" t="s">
        <v>7736</v>
      </c>
      <c r="C758" s="625" t="str">
        <f>'CATALOGO PAGINA'!AE758</f>
        <v>12</v>
      </c>
      <c r="D758" s="626">
        <f>'CATALOGO PAGINA'!AF758*0.13+'CATALOGO PAGINA'!AF758</f>
        <v>0.4746</v>
      </c>
      <c r="E758" s="627"/>
    </row>
    <row r="759">
      <c r="A759" s="623" t="str">
        <f>'CATALOGO PAGINA'!C759</f>
        <v>FD192</v>
      </c>
      <c r="B759" s="624" t="s">
        <v>7736</v>
      </c>
      <c r="C759" s="625" t="str">
        <f>'CATALOGO PAGINA'!AE759</f>
        <v>12</v>
      </c>
      <c r="D759" s="626">
        <f>'CATALOGO PAGINA'!AF759*0.13+'CATALOGO PAGINA'!AF759</f>
        <v>0.3616</v>
      </c>
      <c r="E759" s="627"/>
    </row>
    <row r="760">
      <c r="A760" s="623" t="str">
        <f>'CATALOGO PAGINA'!C760</f>
        <v>502207</v>
      </c>
      <c r="B760" s="624" t="s">
        <v>7736</v>
      </c>
      <c r="C760" s="625" t="str">
        <f>'CATALOGO PAGINA'!AE760</f>
        <v>6</v>
      </c>
      <c r="D760" s="626">
        <f>'CATALOGO PAGINA'!AF760*0.13+'CATALOGO PAGINA'!AF760</f>
        <v>1.3899</v>
      </c>
      <c r="E760" s="627"/>
    </row>
    <row r="761">
      <c r="A761" s="623" t="str">
        <f>'CATALOGO PAGINA'!C761</f>
        <v>502204</v>
      </c>
      <c r="B761" s="624" t="s">
        <v>7736</v>
      </c>
      <c r="C761" s="625" t="str">
        <f>'CATALOGO PAGINA'!AE761</f>
        <v>6</v>
      </c>
      <c r="D761" s="626">
        <f>'CATALOGO PAGINA'!AF761*0.13+'CATALOGO PAGINA'!AF761</f>
        <v>2.599</v>
      </c>
      <c r="E761" s="627"/>
    </row>
    <row r="762">
      <c r="A762" s="623" t="str">
        <f>'CATALOGO PAGINA'!C762</f>
        <v>FD731</v>
      </c>
      <c r="B762" s="624" t="s">
        <v>7736</v>
      </c>
      <c r="C762" s="625" t="str">
        <f>'CATALOGO PAGINA'!AE762</f>
        <v>6</v>
      </c>
      <c r="D762" s="626">
        <f>'CATALOGO PAGINA'!AF762*0.13+'CATALOGO PAGINA'!AF762</f>
        <v>1.9436</v>
      </c>
      <c r="E762" s="627"/>
    </row>
    <row r="763">
      <c r="A763" s="623" t="str">
        <f>'CATALOGO PAGINA'!C763</f>
        <v>FD826</v>
      </c>
      <c r="B763" s="624" t="s">
        <v>7736</v>
      </c>
      <c r="C763" s="625" t="str">
        <f>'CATALOGO PAGINA'!AE763</f>
        <v>6</v>
      </c>
      <c r="D763" s="626">
        <f>'CATALOGO PAGINA'!AF763*0.13+'CATALOGO PAGINA'!AF763</f>
        <v>1.695</v>
      </c>
      <c r="E763" s="627"/>
    </row>
    <row r="764">
      <c r="A764" s="623" t="str">
        <f>'CATALOGO PAGINA'!C764</f>
        <v>T083</v>
      </c>
      <c r="B764" s="624" t="s">
        <v>7736</v>
      </c>
      <c r="C764" s="625" t="str">
        <f>'CATALOGO PAGINA'!AE764</f>
        <v>12</v>
      </c>
      <c r="D764" s="626">
        <f>'CATALOGO PAGINA'!AF764*0.13+'CATALOGO PAGINA'!AF764</f>
        <v>0.7006</v>
      </c>
      <c r="E764" s="627"/>
    </row>
    <row r="765">
      <c r="A765" s="623" t="str">
        <f>'CATALOGO PAGINA'!C765</f>
        <v>ARM002</v>
      </c>
      <c r="B765" s="624" t="s">
        <v>7736</v>
      </c>
      <c r="C765" s="625" t="str">
        <f>'CATALOGO PAGINA'!AE765</f>
        <v>12</v>
      </c>
      <c r="D765" s="626">
        <f>'CATALOGO PAGINA'!AF765*0.13+'CATALOGO PAGINA'!AF765</f>
        <v>0.5085</v>
      </c>
      <c r="E765" s="627"/>
    </row>
    <row r="766">
      <c r="A766" s="623" t="str">
        <f>'CATALOGO PAGINA'!C766</f>
        <v>ARB1205</v>
      </c>
      <c r="B766" s="624" t="s">
        <v>7736</v>
      </c>
      <c r="C766" s="625" t="str">
        <f>'CATALOGO PAGINA'!AE766</f>
        <v>12</v>
      </c>
      <c r="D766" s="626">
        <f>'CATALOGO PAGINA'!AF766*0.13+'CATALOGO PAGINA'!AF766</f>
        <v>0.678</v>
      </c>
      <c r="E766" s="627"/>
    </row>
    <row r="767">
      <c r="A767" s="623" t="str">
        <f>'CATALOGO PAGINA'!C767</f>
        <v>ARB2002</v>
      </c>
      <c r="B767" s="624" t="s">
        <v>7736</v>
      </c>
      <c r="C767" s="625" t="str">
        <f>'CATALOGO PAGINA'!AE767</f>
        <v>6</v>
      </c>
      <c r="D767" s="626">
        <f>'CATALOGO PAGINA'!AF767*0.13+'CATALOGO PAGINA'!AF767</f>
        <v>0.7797</v>
      </c>
      <c r="E767" s="627"/>
    </row>
    <row r="768">
      <c r="A768" s="623" t="str">
        <f>'CATALOGO PAGINA'!C768</f>
        <v>JYD1193A</v>
      </c>
      <c r="B768" s="624" t="s">
        <v>7736</v>
      </c>
      <c r="C768" s="625" t="str">
        <f>'CATALOGO PAGINA'!AE768</f>
        <v>3</v>
      </c>
      <c r="D768" s="626">
        <f>'CATALOGO PAGINA'!AF768*0.13+'CATALOGO PAGINA'!AF768</f>
        <v>3.8533</v>
      </c>
      <c r="E768" s="627"/>
    </row>
    <row r="769">
      <c r="A769" s="623" t="str">
        <f>'CATALOGO PAGINA'!C769</f>
        <v>ARB60710</v>
      </c>
      <c r="B769" s="624" t="s">
        <v>7736</v>
      </c>
      <c r="C769" s="625" t="str">
        <f>'CATALOGO PAGINA'!AE769</f>
        <v>12</v>
      </c>
      <c r="D769" s="626">
        <f>'CATALOGO PAGINA'!AF769*0.13+'CATALOGO PAGINA'!AF769</f>
        <v>0.7458</v>
      </c>
      <c r="E769" s="627"/>
    </row>
    <row r="770">
      <c r="A770" s="623" t="str">
        <f>'CATALOGO PAGINA'!C770</f>
        <v>ARB11810</v>
      </c>
      <c r="B770" s="624" t="s">
        <v>7736</v>
      </c>
      <c r="C770" s="625" t="str">
        <f>'CATALOGO PAGINA'!AE770</f>
        <v>12</v>
      </c>
      <c r="D770" s="626">
        <f>'CATALOGO PAGINA'!AF770*0.13+'CATALOGO PAGINA'!AF770</f>
        <v>0.7458</v>
      </c>
      <c r="E770" s="627"/>
    </row>
    <row r="771">
      <c r="A771" s="623" t="str">
        <f>'CATALOGO PAGINA'!C771</f>
        <v>HR-969</v>
      </c>
      <c r="B771" s="624" t="s">
        <v>7736</v>
      </c>
      <c r="C771" s="625" t="str">
        <f>'CATALOGO PAGINA'!AE771</f>
        <v>12</v>
      </c>
      <c r="D771" s="626">
        <f>'CATALOGO PAGINA'!AF771*0.13+'CATALOGO PAGINA'!AF771</f>
        <v>0.3616</v>
      </c>
      <c r="E771" s="627"/>
    </row>
    <row r="772">
      <c r="A772" s="623" t="str">
        <f>'CATALOGO PAGINA'!C772</f>
        <v>ARB90110</v>
      </c>
      <c r="B772" s="624" t="s">
        <v>7736</v>
      </c>
      <c r="C772" s="625" t="str">
        <f>'CATALOGO PAGINA'!AE772</f>
        <v>12</v>
      </c>
      <c r="D772" s="626">
        <f>'CATALOGO PAGINA'!AF772*0.13+'CATALOGO PAGINA'!AF772</f>
        <v>0.7458</v>
      </c>
      <c r="E772" s="627"/>
    </row>
    <row r="773">
      <c r="A773" s="623" t="str">
        <f>'CATALOGO PAGINA'!C773</f>
        <v>ARB70110</v>
      </c>
      <c r="B773" s="624" t="s">
        <v>7736</v>
      </c>
      <c r="C773" s="625" t="str">
        <f>'CATALOGO PAGINA'!AE773</f>
        <v>12</v>
      </c>
      <c r="D773" s="626">
        <f>'CATALOGO PAGINA'!AF773*0.13+'CATALOGO PAGINA'!AF773</f>
        <v>0.7458</v>
      </c>
      <c r="E773" s="627"/>
    </row>
    <row r="774">
      <c r="A774" s="623" t="str">
        <f>'CATALOGO PAGINA'!C774</f>
        <v>NG8810</v>
      </c>
      <c r="B774" s="624" t="s">
        <v>7736</v>
      </c>
      <c r="C774" s="625" t="str">
        <f>'CATALOGO PAGINA'!AE774</f>
        <v>12</v>
      </c>
      <c r="D774" s="626">
        <f>'CATALOGO PAGINA'!AF774*0.13+'CATALOGO PAGINA'!AF774</f>
        <v>0.7345</v>
      </c>
      <c r="E774" s="627"/>
    </row>
    <row r="775">
      <c r="A775" s="623" t="str">
        <f>'CATALOGO PAGINA'!C775</f>
        <v>626B</v>
      </c>
      <c r="B775" s="624" t="s">
        <v>7736</v>
      </c>
      <c r="C775" s="625" t="str">
        <f>'CATALOGO PAGINA'!AE775</f>
        <v>3</v>
      </c>
      <c r="D775" s="626">
        <f>'CATALOGO PAGINA'!AF775*0.13+'CATALOGO PAGINA'!AF775</f>
        <v>2.5312</v>
      </c>
      <c r="E775" s="627"/>
    </row>
    <row r="776">
      <c r="A776" s="623" t="str">
        <f>'CATALOGO PAGINA'!C776</f>
        <v>C-093</v>
      </c>
      <c r="B776" s="624" t="s">
        <v>7736</v>
      </c>
      <c r="C776" s="625" t="str">
        <f>'CATALOGO PAGINA'!AE776</f>
        <v>12</v>
      </c>
      <c r="D776" s="626">
        <f>'CATALOGO PAGINA'!AF776*0.13+'CATALOGO PAGINA'!AF776</f>
        <v>0.5989</v>
      </c>
      <c r="E776" s="627"/>
    </row>
    <row r="777">
      <c r="A777" s="623" t="str">
        <f>'CATALOGO PAGINA'!C777</f>
        <v>10698</v>
      </c>
      <c r="B777" s="624" t="s">
        <v>7736</v>
      </c>
      <c r="C777" s="625" t="str">
        <f>'CATALOGO PAGINA'!AE777</f>
        <v>6</v>
      </c>
      <c r="D777" s="626">
        <f>'CATALOGO PAGINA'!AF777*0.13+'CATALOGO PAGINA'!AF777</f>
        <v>2.7007</v>
      </c>
      <c r="E777" s="627"/>
    </row>
    <row r="778">
      <c r="A778" s="623" t="str">
        <f>'CATALOGO PAGINA'!C778</f>
        <v>202B</v>
      </c>
      <c r="B778" s="624" t="s">
        <v>7736</v>
      </c>
      <c r="C778" s="625" t="str">
        <f>'CATALOGO PAGINA'!AE778</f>
        <v>3</v>
      </c>
      <c r="D778" s="626">
        <f>'CATALOGO PAGINA'!AF778*0.13+'CATALOGO PAGINA'!AF778</f>
        <v>7.4919</v>
      </c>
      <c r="E778" s="627"/>
    </row>
    <row r="779">
      <c r="A779" s="623" t="str">
        <f>'CATALOGO PAGINA'!C779</f>
        <v>FD701</v>
      </c>
      <c r="B779" s="624" t="s">
        <v>7736</v>
      </c>
      <c r="C779" s="625" t="str">
        <f>'CATALOGO PAGINA'!AE779</f>
        <v>6</v>
      </c>
      <c r="D779" s="626">
        <f>'CATALOGO PAGINA'!AF779*0.13+'CATALOGO PAGINA'!AF779</f>
        <v>0.7345</v>
      </c>
      <c r="E779" s="627"/>
    </row>
    <row r="780">
      <c r="A780" s="623" t="str">
        <f>'CATALOGO PAGINA'!C780</f>
        <v>FD707</v>
      </c>
      <c r="B780" s="624" t="s">
        <v>7736</v>
      </c>
      <c r="C780" s="625" t="str">
        <f>'CATALOGO PAGINA'!AE780</f>
        <v>6</v>
      </c>
      <c r="D780" s="626">
        <f>'CATALOGO PAGINA'!AF780*0.13+'CATALOGO PAGINA'!AF780</f>
        <v>1.4351</v>
      </c>
      <c r="E780" s="627"/>
    </row>
    <row r="781">
      <c r="A781" s="623" t="str">
        <f>'CATALOGO PAGINA'!C781</f>
        <v>53998</v>
      </c>
      <c r="B781" s="624" t="s">
        <v>7736</v>
      </c>
      <c r="C781" s="625" t="str">
        <f>'CATALOGO PAGINA'!AE781</f>
        <v>18</v>
      </c>
      <c r="D781" s="626">
        <f>'CATALOGO PAGINA'!AF781*0.13+'CATALOGO PAGINA'!AF781</f>
        <v>1.695</v>
      </c>
      <c r="E781" s="627"/>
    </row>
    <row r="782">
      <c r="A782" s="623" t="str">
        <f>'CATALOGO PAGINA'!C782</f>
        <v>ARM001</v>
      </c>
      <c r="B782" s="624" t="s">
        <v>7736</v>
      </c>
      <c r="C782" s="625" t="str">
        <f>'CATALOGO PAGINA'!AE782</f>
        <v>12</v>
      </c>
      <c r="D782" s="626">
        <f>'CATALOGO PAGINA'!AF782*0.13+'CATALOGO PAGINA'!AF782</f>
        <v>0.6667</v>
      </c>
      <c r="E782" s="627"/>
    </row>
    <row r="783">
      <c r="A783" s="623" t="str">
        <f>'CATALOGO PAGINA'!C783</f>
        <v>ARB1325</v>
      </c>
      <c r="B783" s="624" t="s">
        <v>7736</v>
      </c>
      <c r="C783" s="625" t="str">
        <f>'CATALOGO PAGINA'!AE783</f>
        <v>6</v>
      </c>
      <c r="D783" s="626">
        <f>'CATALOGO PAGINA'!AF783*0.13+'CATALOGO PAGINA'!AF783</f>
        <v>2.8589</v>
      </c>
      <c r="E783" s="627"/>
    </row>
    <row r="784">
      <c r="A784" s="623" t="str">
        <f>'CATALOGO PAGINA'!C784</f>
        <v>JY-Q002</v>
      </c>
      <c r="B784" s="624" t="s">
        <v>7736</v>
      </c>
      <c r="C784" s="625" t="str">
        <f>'CATALOGO PAGINA'!AE784</f>
        <v>3</v>
      </c>
      <c r="D784" s="626">
        <f>'CATALOGO PAGINA'!AF784*0.13+'CATALOGO PAGINA'!AF784</f>
        <v>3.2996</v>
      </c>
      <c r="E784" s="627"/>
    </row>
    <row r="785">
      <c r="A785" s="623" t="str">
        <f>'CATALOGO PAGINA'!C785</f>
        <v>YF669-19</v>
      </c>
      <c r="B785" s="624" t="s">
        <v>7736</v>
      </c>
      <c r="C785" s="625" t="str">
        <f>'CATALOGO PAGINA'!AE785</f>
        <v>3</v>
      </c>
      <c r="D785" s="626">
        <f>'CATALOGO PAGINA'!AF785*0.13+'CATALOGO PAGINA'!AF785</f>
        <v>2.9493</v>
      </c>
      <c r="E785" s="627"/>
    </row>
    <row r="786">
      <c r="A786" s="623" t="str">
        <f>'CATALOGO PAGINA'!C786</f>
        <v>YJ388-67</v>
      </c>
      <c r="B786" s="624" t="s">
        <v>7736</v>
      </c>
      <c r="C786" s="625" t="str">
        <f>'CATALOGO PAGINA'!AE786</f>
        <v>3</v>
      </c>
      <c r="D786" s="626">
        <f>'CATALOGO PAGINA'!AF786*0.13+'CATALOGO PAGINA'!AF786</f>
        <v>5.1302</v>
      </c>
      <c r="E786" s="627"/>
    </row>
    <row r="787">
      <c r="A787" s="623" t="str">
        <f>'CATALOGO PAGINA'!C787</f>
        <v>8817</v>
      </c>
      <c r="B787" s="624" t="s">
        <v>7736</v>
      </c>
      <c r="C787" s="625" t="str">
        <f>'CATALOGO PAGINA'!AE787</f>
        <v>3</v>
      </c>
      <c r="D787" s="626">
        <f>'CATALOGO PAGINA'!AF787*0.13+'CATALOGO PAGINA'!AF787</f>
        <v>5.4353</v>
      </c>
      <c r="E787" s="627"/>
    </row>
    <row r="788">
      <c r="A788" s="623" t="str">
        <f>'CATALOGO PAGINA'!C788</f>
        <v>ARZ05002</v>
      </c>
      <c r="B788" s="624" t="s">
        <v>7736</v>
      </c>
      <c r="C788" s="625" t="str">
        <f>'CATALOGO PAGINA'!AE788</f>
        <v>3</v>
      </c>
      <c r="D788" s="626">
        <f>'CATALOGO PAGINA'!AF788*0.13+'CATALOGO PAGINA'!AF788</f>
        <v>5.9551</v>
      </c>
      <c r="E788" s="627"/>
    </row>
    <row r="789">
      <c r="A789" s="623" t="str">
        <f>'CATALOGO PAGINA'!C789</f>
        <v>ARZ8662</v>
      </c>
      <c r="B789" s="624" t="s">
        <v>7736</v>
      </c>
      <c r="C789" s="625" t="str">
        <f>'CATALOGO PAGINA'!AE789</f>
        <v>3</v>
      </c>
      <c r="D789" s="626">
        <f>'CATALOGO PAGINA'!AF789*0.13+'CATALOGO PAGINA'!AF789</f>
        <v>5.9551</v>
      </c>
      <c r="E789" s="627"/>
    </row>
    <row r="790">
      <c r="A790" s="623" t="str">
        <f>'CATALOGO PAGINA'!C790</f>
        <v>ARM050</v>
      </c>
      <c r="B790" s="624" t="s">
        <v>7736</v>
      </c>
      <c r="C790" s="625" t="str">
        <f>'CATALOGO PAGINA'!AE790</f>
        <v>12</v>
      </c>
      <c r="D790" s="626">
        <f>'CATALOGO PAGINA'!AF790*0.13+'CATALOGO PAGINA'!AF790</f>
        <v>0.5198</v>
      </c>
      <c r="E790" s="627"/>
    </row>
    <row r="791">
      <c r="A791" s="623" t="str">
        <f>'CATALOGO PAGINA'!C791</f>
        <v>NB21986</v>
      </c>
      <c r="B791" s="624" t="s">
        <v>7736</v>
      </c>
      <c r="C791" s="625" t="str">
        <f>'CATALOGO PAGINA'!AE791</f>
        <v>12</v>
      </c>
      <c r="D791" s="626">
        <f>'CATALOGO PAGINA'!AF791*0.13+'CATALOGO PAGINA'!AF791</f>
        <v>0.5085</v>
      </c>
      <c r="E791" s="627"/>
    </row>
    <row r="792">
      <c r="A792" s="623" t="str">
        <f>'CATALOGO PAGINA'!C792</f>
        <v>ARB01910</v>
      </c>
      <c r="B792" s="624" t="s">
        <v>7736</v>
      </c>
      <c r="C792" s="625" t="str">
        <f>'CATALOGO PAGINA'!AE792</f>
        <v>6</v>
      </c>
      <c r="D792" s="626">
        <f>'CATALOGO PAGINA'!AF792*0.13+'CATALOGO PAGINA'!AF792</f>
        <v>0.7458</v>
      </c>
      <c r="E792" s="627"/>
    </row>
    <row r="793">
      <c r="A793" s="623" t="str">
        <f>'CATALOGO PAGINA'!C793</f>
        <v>ARB01310</v>
      </c>
      <c r="B793" s="624" t="s">
        <v>7736</v>
      </c>
      <c r="C793" s="625" t="str">
        <f>'CATALOGO PAGINA'!AE793</f>
        <v>6</v>
      </c>
      <c r="D793" s="626">
        <f>'CATALOGO PAGINA'!AF793*0.13+'CATALOGO PAGINA'!AF793</f>
        <v>0.7458</v>
      </c>
      <c r="E793" s="627"/>
    </row>
    <row r="794">
      <c r="A794" s="623" t="str">
        <f>'CATALOGO PAGINA'!C794</f>
        <v>ARB77711</v>
      </c>
      <c r="B794" s="624" t="s">
        <v>7736</v>
      </c>
      <c r="C794" s="625" t="str">
        <f>'CATALOGO PAGINA'!AE794</f>
        <v>6</v>
      </c>
      <c r="D794" s="626">
        <f>'CATALOGO PAGINA'!AF794*0.13+'CATALOGO PAGINA'!AF794</f>
        <v>0.791</v>
      </c>
      <c r="E794" s="627"/>
    </row>
    <row r="795">
      <c r="A795" s="623" t="str">
        <f>'CATALOGO PAGINA'!C795</f>
        <v>ARG0257</v>
      </c>
      <c r="B795" s="624" t="s">
        <v>7736</v>
      </c>
      <c r="C795" s="625" t="str">
        <f>'CATALOGO PAGINA'!AE795</f>
        <v>6</v>
      </c>
      <c r="D795" s="626">
        <f>'CATALOGO PAGINA'!AF795*0.13+'CATALOGO PAGINA'!AF795</f>
        <v>0.7345</v>
      </c>
      <c r="E795" s="627"/>
    </row>
    <row r="796">
      <c r="A796" s="623" t="str">
        <f>'CATALOGO PAGINA'!C796</f>
        <v>1012AB</v>
      </c>
      <c r="B796" s="624" t="s">
        <v>7736</v>
      </c>
      <c r="C796" s="625" t="str">
        <f>'CATALOGO PAGINA'!AE796</f>
        <v>6</v>
      </c>
      <c r="D796" s="626">
        <f>'CATALOGO PAGINA'!AF796*0.13+'CATALOGO PAGINA'!AF796</f>
        <v>2.3956</v>
      </c>
      <c r="E796" s="627"/>
    </row>
    <row r="797">
      <c r="A797" s="623" t="str">
        <f>'CATALOGO PAGINA'!C797</f>
        <v>ARY193</v>
      </c>
      <c r="B797" s="624" t="s">
        <v>7736</v>
      </c>
      <c r="C797" s="625" t="str">
        <f>'CATALOGO PAGINA'!AE797</f>
        <v>3</v>
      </c>
      <c r="D797" s="626">
        <f>'CATALOGO PAGINA'!AF797*0.13+'CATALOGO PAGINA'!AF797</f>
        <v>4.633</v>
      </c>
      <c r="E797" s="627"/>
    </row>
    <row r="798">
      <c r="A798" s="623" t="str">
        <f>'CATALOGO PAGINA'!C798</f>
        <v>HJ708</v>
      </c>
      <c r="B798" s="624" t="s">
        <v>7736</v>
      </c>
      <c r="C798" s="625" t="str">
        <f>'CATALOGO PAGINA'!AE798</f>
        <v>3</v>
      </c>
      <c r="D798" s="626">
        <f>'CATALOGO PAGINA'!AF798*0.13+'CATALOGO PAGINA'!AF798</f>
        <v>4.1584</v>
      </c>
      <c r="E798" s="627"/>
    </row>
    <row r="799">
      <c r="A799" s="623" t="str">
        <f>'CATALOGO PAGINA'!C799</f>
        <v>6371</v>
      </c>
      <c r="B799" s="624" t="s">
        <v>7736</v>
      </c>
      <c r="C799" s="625" t="str">
        <f>'CATALOGO PAGINA'!AE799</f>
        <v>12</v>
      </c>
      <c r="D799" s="626">
        <f>'CATALOGO PAGINA'!AF799*0.13+'CATALOGO PAGINA'!AF799</f>
        <v>3.0284</v>
      </c>
      <c r="E799" s="627"/>
    </row>
    <row r="800">
      <c r="A800" s="623" t="str">
        <f>'CATALOGO PAGINA'!C800</f>
        <v>ARM25862</v>
      </c>
      <c r="B800" s="624" t="s">
        <v>7736</v>
      </c>
      <c r="C800" s="625" t="str">
        <f>'CATALOGO PAGINA'!AE800</f>
        <v>12</v>
      </c>
      <c r="D800" s="626">
        <f>'CATALOGO PAGINA'!AF800*0.13+'CATALOGO PAGINA'!AF800</f>
        <v>0.6554</v>
      </c>
      <c r="E800" s="627"/>
    </row>
    <row r="801">
      <c r="A801" s="623" t="str">
        <f>'CATALOGO PAGINA'!C801</f>
        <v>ARM8094</v>
      </c>
      <c r="B801" s="624" t="s">
        <v>7736</v>
      </c>
      <c r="C801" s="625" t="str">
        <f>'CATALOGO PAGINA'!AE801</f>
        <v>12</v>
      </c>
      <c r="D801" s="626">
        <f>'CATALOGO PAGINA'!AF801*0.13+'CATALOGO PAGINA'!AF801</f>
        <v>0.6328</v>
      </c>
      <c r="E801" s="627"/>
    </row>
    <row r="802">
      <c r="A802" s="623" t="str">
        <f>'CATALOGO PAGINA'!C802</f>
        <v>ARG406</v>
      </c>
      <c r="B802" s="624" t="s">
        <v>7736</v>
      </c>
      <c r="C802" s="625" t="str">
        <f>'CATALOGO PAGINA'!AE802</f>
        <v>6</v>
      </c>
      <c r="D802" s="626">
        <f>'CATALOGO PAGINA'!AF802*0.13+'CATALOGO PAGINA'!AF802</f>
        <v>0.8249</v>
      </c>
      <c r="E802" s="627"/>
    </row>
    <row r="803">
      <c r="A803" s="623" t="str">
        <f>'CATALOGO PAGINA'!C803</f>
        <v>ARG77</v>
      </c>
      <c r="B803" s="624" t="s">
        <v>7736</v>
      </c>
      <c r="C803" s="625" t="str">
        <f>'CATALOGO PAGINA'!AE803</f>
        <v>6</v>
      </c>
      <c r="D803" s="626">
        <f>'CATALOGO PAGINA'!AF803*0.13+'CATALOGO PAGINA'!AF803</f>
        <v>1.1752</v>
      </c>
      <c r="E803" s="627"/>
    </row>
    <row r="804">
      <c r="A804" s="623" t="str">
        <f>'CATALOGO PAGINA'!C804</f>
        <v>ARY33066</v>
      </c>
      <c r="B804" s="624" t="s">
        <v>7736</v>
      </c>
      <c r="C804" s="625" t="str">
        <f>'CATALOGO PAGINA'!AE804</f>
        <v>3</v>
      </c>
      <c r="D804" s="626">
        <f>'CATALOGO PAGINA'!AF804*0.13+'CATALOGO PAGINA'!AF804</f>
        <v>3.2318</v>
      </c>
      <c r="E804" s="627"/>
    </row>
    <row r="805">
      <c r="A805" s="623" t="str">
        <f>'CATALOGO PAGINA'!C805</f>
        <v>CQ-668</v>
      </c>
      <c r="B805" s="624" t="s">
        <v>7736</v>
      </c>
      <c r="C805" s="625" t="str">
        <f>'CATALOGO PAGINA'!AE805</f>
        <v>3</v>
      </c>
      <c r="D805" s="626">
        <f>'CATALOGO PAGINA'!AF805*0.13+'CATALOGO PAGINA'!AF805</f>
        <v>3.3335</v>
      </c>
      <c r="E805" s="627"/>
    </row>
    <row r="806">
      <c r="A806" s="623" t="str">
        <f>'CATALOGO PAGINA'!C806</f>
        <v>X007</v>
      </c>
      <c r="B806" s="624" t="s">
        <v>7736</v>
      </c>
      <c r="C806" s="625" t="str">
        <f>'CATALOGO PAGINA'!AE806</f>
        <v>3</v>
      </c>
      <c r="D806" s="626">
        <f>'CATALOGO PAGINA'!AF806*0.13+'CATALOGO PAGINA'!AF806</f>
        <v>3.5934</v>
      </c>
      <c r="E806" s="627"/>
    </row>
    <row r="807">
      <c r="A807" s="623" t="str">
        <f>'CATALOGO PAGINA'!C807</f>
        <v>ARM1938</v>
      </c>
      <c r="B807" s="624" t="s">
        <v>7736</v>
      </c>
      <c r="C807" s="625" t="str">
        <f>'CATALOGO PAGINA'!AE807</f>
        <v>12</v>
      </c>
      <c r="D807" s="626">
        <f>'CATALOGO PAGINA'!AF807*0.13+'CATALOGO PAGINA'!AF807</f>
        <v>0.565</v>
      </c>
      <c r="E807" s="627"/>
    </row>
    <row r="808">
      <c r="A808" s="623" t="str">
        <f>'CATALOGO PAGINA'!C808</f>
        <v>ARG16041</v>
      </c>
      <c r="B808" s="624" t="s">
        <v>7736</v>
      </c>
      <c r="C808" s="625" t="str">
        <f>'CATALOGO PAGINA'!AE808</f>
        <v>6</v>
      </c>
      <c r="D808" s="626">
        <f>'CATALOGO PAGINA'!AF808*0.13+'CATALOGO PAGINA'!AF808</f>
        <v>1.1752</v>
      </c>
      <c r="E808" s="627"/>
    </row>
    <row r="809">
      <c r="A809" s="623" t="str">
        <f>'CATALOGO PAGINA'!C809</f>
        <v>157-3B</v>
      </c>
      <c r="B809" s="624" t="s">
        <v>7736</v>
      </c>
      <c r="C809" s="625" t="str">
        <f>'CATALOGO PAGINA'!AE809</f>
        <v>3</v>
      </c>
      <c r="D809" s="626">
        <f>'CATALOGO PAGINA'!AF809*0.13+'CATALOGO PAGINA'!AF809</f>
        <v>3.6951</v>
      </c>
      <c r="E809" s="627"/>
    </row>
    <row r="810">
      <c r="A810" s="623" t="str">
        <f>'CATALOGO PAGINA'!C810</f>
        <v>JHP201661</v>
      </c>
      <c r="B810" s="624" t="s">
        <v>7736</v>
      </c>
      <c r="C810" s="625" t="str">
        <f>'CATALOGO PAGINA'!AE810</f>
        <v>3</v>
      </c>
      <c r="D810" s="626">
        <f>'CATALOGO PAGINA'!AF810*0.13+'CATALOGO PAGINA'!AF810</f>
        <v>4.0341</v>
      </c>
      <c r="E810" s="627"/>
    </row>
    <row r="811">
      <c r="A811" s="623" t="str">
        <f>'CATALOGO PAGINA'!C811</f>
        <v>KH332-5</v>
      </c>
      <c r="B811" s="624" t="s">
        <v>7736</v>
      </c>
      <c r="C811" s="625" t="str">
        <f>'CATALOGO PAGINA'!AE811</f>
        <v>3</v>
      </c>
      <c r="D811" s="626">
        <f>'CATALOGO PAGINA'!AF811*0.13+'CATALOGO PAGINA'!AF811</f>
        <v>4.1923</v>
      </c>
      <c r="E811" s="627"/>
    </row>
    <row r="812">
      <c r="A812" s="623" t="str">
        <f>'CATALOGO PAGINA'!C812</f>
        <v>FW2033</v>
      </c>
      <c r="B812" s="624" t="s">
        <v>7736</v>
      </c>
      <c r="C812" s="625" t="str">
        <f>'CATALOGO PAGINA'!AE812</f>
        <v>3</v>
      </c>
      <c r="D812" s="626">
        <f>'CATALOGO PAGINA'!AF812*0.13+'CATALOGO PAGINA'!AF812</f>
        <v>4.5426</v>
      </c>
      <c r="E812" s="627"/>
    </row>
    <row r="813">
      <c r="A813" s="623" t="str">
        <f>'CATALOGO PAGINA'!C813</f>
        <v>ZR160</v>
      </c>
      <c r="B813" s="624" t="s">
        <v>7736</v>
      </c>
      <c r="C813" s="625" t="str">
        <f>'CATALOGO PAGINA'!AE813</f>
        <v>3</v>
      </c>
      <c r="D813" s="626">
        <f>'CATALOGO PAGINA'!AF813*0.13+'CATALOGO PAGINA'!AF813</f>
        <v>4.8251</v>
      </c>
      <c r="E813" s="627"/>
    </row>
    <row r="814">
      <c r="A814" s="623" t="str">
        <f>'CATALOGO PAGINA'!C814</f>
        <v>0927</v>
      </c>
      <c r="B814" s="624" t="s">
        <v>7736</v>
      </c>
      <c r="C814" s="625" t="str">
        <f>'CATALOGO PAGINA'!AE814</f>
        <v>3</v>
      </c>
      <c r="D814" s="626">
        <f>'CATALOGO PAGINA'!AF814*0.13+'CATALOGO PAGINA'!AF814</f>
        <v>5.1302</v>
      </c>
      <c r="E814" s="627"/>
    </row>
    <row r="815">
      <c r="A815" s="623" t="str">
        <f>'CATALOGO PAGINA'!C815</f>
        <v>8811-25</v>
      </c>
      <c r="B815" s="624" t="s">
        <v>7736</v>
      </c>
      <c r="C815" s="625" t="str">
        <f>'CATALOGO PAGINA'!AE815</f>
        <v>3</v>
      </c>
      <c r="D815" s="626">
        <f>'CATALOGO PAGINA'!AF815*0.13+'CATALOGO PAGINA'!AF815</f>
        <v>5.65</v>
      </c>
      <c r="E815" s="627"/>
    </row>
    <row r="816">
      <c r="A816" s="623" t="str">
        <f>'CATALOGO PAGINA'!C816</f>
        <v>A380-200</v>
      </c>
      <c r="B816" s="624" t="s">
        <v>7736</v>
      </c>
      <c r="C816" s="625" t="str">
        <f>'CATALOGO PAGINA'!AE816</f>
        <v>3</v>
      </c>
      <c r="D816" s="626">
        <f>'CATALOGO PAGINA'!AF816*0.13+'CATALOGO PAGINA'!AF816</f>
        <v>4.068</v>
      </c>
      <c r="E816" s="627"/>
    </row>
    <row r="817">
      <c r="A817" s="623" t="str">
        <f>'CATALOGO PAGINA'!C817</f>
        <v>HG-683</v>
      </c>
      <c r="B817" s="624" t="s">
        <v>7736</v>
      </c>
      <c r="C817" s="625" t="str">
        <f>'CATALOGO PAGINA'!AE817</f>
        <v>3</v>
      </c>
      <c r="D817" s="626">
        <f>'CATALOGO PAGINA'!AF817*0.13+'CATALOGO PAGINA'!AF817</f>
        <v>4.0341</v>
      </c>
      <c r="E817" s="627"/>
    </row>
    <row r="818">
      <c r="A818" s="623" t="str">
        <f>'CATALOGO PAGINA'!C818</f>
        <v>222-18B</v>
      </c>
      <c r="B818" s="624" t="s">
        <v>7736</v>
      </c>
      <c r="C818" s="625" t="str">
        <f>'CATALOGO PAGINA'!AE818</f>
        <v>3</v>
      </c>
      <c r="D818" s="626">
        <f>'CATALOGO PAGINA'!AF818*0.13+'CATALOGO PAGINA'!AF818</f>
        <v>4.2149</v>
      </c>
      <c r="E818" s="627"/>
    </row>
    <row r="819">
      <c r="A819" s="623" t="str">
        <f>'CATALOGO PAGINA'!C819</f>
        <v>NY99973</v>
      </c>
      <c r="B819" s="624" t="s">
        <v>7736</v>
      </c>
      <c r="C819" s="625" t="str">
        <f>'CATALOGO PAGINA'!AE819</f>
        <v>3</v>
      </c>
      <c r="D819" s="626">
        <f>'CATALOGO PAGINA'!AF819*0.13+'CATALOGO PAGINA'!AF819</f>
        <v>4.633</v>
      </c>
      <c r="E819" s="627"/>
    </row>
    <row r="820">
      <c r="A820" s="623" t="str">
        <f>'CATALOGO PAGINA'!C820</f>
        <v>ARY191</v>
      </c>
      <c r="B820" s="624" t="s">
        <v>7736</v>
      </c>
      <c r="C820" s="625" t="str">
        <f>'CATALOGO PAGINA'!AE820</f>
        <v>3</v>
      </c>
      <c r="D820" s="626">
        <f>'CATALOGO PAGINA'!AF820*0.13+'CATALOGO PAGINA'!AF820</f>
        <v>4.633</v>
      </c>
      <c r="E820" s="627"/>
    </row>
    <row r="821">
      <c r="A821" s="623" t="str">
        <f>'CATALOGO PAGINA'!C821</f>
        <v>FW-2040A</v>
      </c>
      <c r="B821" s="624" t="s">
        <v>7736</v>
      </c>
      <c r="C821" s="625" t="str">
        <f>'CATALOGO PAGINA'!AE821</f>
        <v>3</v>
      </c>
      <c r="D821" s="626">
        <f>'CATALOGO PAGINA'!AF821*0.13+'CATALOGO PAGINA'!AF821</f>
        <v>4.8251</v>
      </c>
      <c r="E821" s="627"/>
    </row>
    <row r="822">
      <c r="A822" s="623" t="str">
        <f>'CATALOGO PAGINA'!C822</f>
        <v>ARY00881</v>
      </c>
      <c r="B822" s="624" t="s">
        <v>7736</v>
      </c>
      <c r="C822" s="625" t="str">
        <f>'CATALOGO PAGINA'!AE822</f>
        <v>3</v>
      </c>
      <c r="D822" s="626">
        <f>'CATALOGO PAGINA'!AF822*0.13+'CATALOGO PAGINA'!AF822</f>
        <v>4.8251</v>
      </c>
      <c r="E822" s="627"/>
    </row>
    <row r="823">
      <c r="A823" s="623" t="str">
        <f>'CATALOGO PAGINA'!C823</f>
        <v>AK2867</v>
      </c>
      <c r="B823" s="624" t="s">
        <v>7736</v>
      </c>
      <c r="C823" s="625" t="str">
        <f>'CATALOGO PAGINA'!AE823</f>
        <v>3</v>
      </c>
      <c r="D823" s="626">
        <f>'CATALOGO PAGINA'!AF823*0.13+'CATALOGO PAGINA'!AF823</f>
        <v>3.5934</v>
      </c>
      <c r="E823" s="627"/>
    </row>
    <row r="824">
      <c r="A824" s="623" t="str">
        <f>'CATALOGO PAGINA'!C824</f>
        <v>QF05-3</v>
      </c>
      <c r="B824" s="624" t="s">
        <v>7736</v>
      </c>
      <c r="C824" s="625" t="str">
        <f>'CATALOGO PAGINA'!AE824</f>
        <v>3</v>
      </c>
      <c r="D824" s="626">
        <f>'CATALOGO PAGINA'!AF824*0.13+'CATALOGO PAGINA'!AF824</f>
        <v>4.8251</v>
      </c>
      <c r="E824" s="627"/>
    </row>
    <row r="825">
      <c r="A825" s="623" t="str">
        <f>'CATALOGO PAGINA'!C825</f>
        <v>JD199-5B</v>
      </c>
      <c r="B825" s="624" t="s">
        <v>7736</v>
      </c>
      <c r="C825" s="625" t="str">
        <f>'CATALOGO PAGINA'!AE825</f>
        <v>3</v>
      </c>
      <c r="D825" s="626">
        <f>'CATALOGO PAGINA'!AF825*0.13+'CATALOGO PAGINA'!AF825</f>
        <v>4.8251</v>
      </c>
      <c r="E825" s="627"/>
    </row>
    <row r="826">
      <c r="A826" s="623" t="str">
        <f>'CATALOGO PAGINA'!C826</f>
        <v>YJ-3030</v>
      </c>
      <c r="B826" s="624" t="s">
        <v>7736</v>
      </c>
      <c r="C826" s="625" t="str">
        <f>'CATALOGO PAGINA'!AE826</f>
        <v>3</v>
      </c>
      <c r="D826" s="626">
        <f>'CATALOGO PAGINA'!AF826*0.13+'CATALOGO PAGINA'!AF826</f>
        <v>5.7404</v>
      </c>
      <c r="E826" s="627"/>
    </row>
    <row r="827">
      <c r="A827" s="623" t="str">
        <f>'CATALOGO PAGINA'!C827</f>
        <v>YJ-3034</v>
      </c>
      <c r="B827" s="624" t="s">
        <v>7736</v>
      </c>
      <c r="C827" s="625" t="str">
        <f>'CATALOGO PAGINA'!AE827</f>
        <v>3</v>
      </c>
      <c r="D827" s="626">
        <f>'CATALOGO PAGINA'!AF827*0.13+'CATALOGO PAGINA'!AF827</f>
        <v>6.0342</v>
      </c>
      <c r="E827" s="627"/>
    </row>
    <row r="828">
      <c r="A828" s="623" t="str">
        <f>'CATALOGO PAGINA'!C828</f>
        <v>FD829</v>
      </c>
      <c r="B828" s="624" t="s">
        <v>7736</v>
      </c>
      <c r="C828" s="625" t="str">
        <f>'CATALOGO PAGINA'!AE828</f>
        <v>3</v>
      </c>
      <c r="D828" s="626">
        <f>'CATALOGO PAGINA'!AF828*0.13+'CATALOGO PAGINA'!AF828</f>
        <v>3.3787</v>
      </c>
      <c r="E828" s="627"/>
    </row>
    <row r="829">
      <c r="A829" s="623" t="str">
        <f>'CATALOGO PAGINA'!C829</f>
        <v>951C</v>
      </c>
      <c r="B829" s="624" t="s">
        <v>7736</v>
      </c>
      <c r="C829" s="625" t="str">
        <f>'CATALOGO PAGINA'!AE829</f>
        <v>3</v>
      </c>
      <c r="D829" s="626">
        <f>'CATALOGO PAGINA'!AF829*0.13+'CATALOGO PAGINA'!AF829</f>
        <v>4.8364</v>
      </c>
      <c r="E829" s="627"/>
    </row>
    <row r="830">
      <c r="A830" s="623" t="str">
        <f>'CATALOGO PAGINA'!C830</f>
        <v>01200</v>
      </c>
      <c r="B830" s="624" t="s">
        <v>7736</v>
      </c>
      <c r="C830" s="625" t="str">
        <f>'CATALOGO PAGINA'!AE830</f>
        <v>12</v>
      </c>
      <c r="D830" s="626">
        <f>'CATALOGO PAGINA'!AF830*0.13+'CATALOGO PAGINA'!AF830</f>
        <v>2.6555</v>
      </c>
      <c r="E830" s="627"/>
    </row>
    <row r="831">
      <c r="A831" s="623" t="str">
        <f>'CATALOGO PAGINA'!C831</f>
        <v>FD803XM</v>
      </c>
      <c r="B831" s="624" t="s">
        <v>7736</v>
      </c>
      <c r="C831" s="625" t="str">
        <f>'CATALOGO PAGINA'!AE831</f>
        <v>6</v>
      </c>
      <c r="D831" s="626">
        <f>'CATALOGO PAGINA'!AF831*0.13+'CATALOGO PAGINA'!AF831</f>
        <v>0.8249</v>
      </c>
      <c r="E831" s="627"/>
    </row>
    <row r="832">
      <c r="A832" s="623" t="str">
        <f>'CATALOGO PAGINA'!C832</f>
        <v>3168</v>
      </c>
      <c r="B832" s="624" t="s">
        <v>7736</v>
      </c>
      <c r="C832" s="625" t="str">
        <f>'CATALOGO PAGINA'!AE832</f>
        <v>6</v>
      </c>
      <c r="D832" s="626">
        <f>'CATALOGO PAGINA'!AF832*0.13+'CATALOGO PAGINA'!AF832</f>
        <v>0.565</v>
      </c>
      <c r="E832" s="627"/>
    </row>
    <row r="833">
      <c r="A833" s="623" t="str">
        <f>'CATALOGO PAGINA'!C833</f>
        <v>FD82203</v>
      </c>
      <c r="B833" s="624" t="s">
        <v>7736</v>
      </c>
      <c r="C833" s="625" t="str">
        <f>'CATALOGO PAGINA'!AE833</f>
        <v>12</v>
      </c>
      <c r="D833" s="626">
        <f>'CATALOGO PAGINA'!AF833*0.13+'CATALOGO PAGINA'!AF833</f>
        <v>0.4633</v>
      </c>
      <c r="E833" s="627"/>
    </row>
    <row r="834">
      <c r="A834" s="623" t="str">
        <f>'CATALOGO PAGINA'!C834</f>
        <v>7139</v>
      </c>
      <c r="B834" s="624" t="s">
        <v>7736</v>
      </c>
      <c r="C834" s="625" t="str">
        <f>'CATALOGO PAGINA'!AE834</f>
        <v>12</v>
      </c>
      <c r="D834" s="626">
        <f>'CATALOGO PAGINA'!AF834*0.13+'CATALOGO PAGINA'!AF834</f>
        <v>1.4012</v>
      </c>
      <c r="E834" s="627"/>
    </row>
    <row r="835">
      <c r="A835" s="623" t="str">
        <f>'CATALOGO PAGINA'!C835</f>
        <v>32608</v>
      </c>
      <c r="B835" s="624" t="s">
        <v>7736</v>
      </c>
      <c r="C835" s="625" t="str">
        <f>'CATALOGO PAGINA'!AE835</f>
        <v>12</v>
      </c>
      <c r="D835" s="626">
        <f>'CATALOGO PAGINA'!AF835*0.13+'CATALOGO PAGINA'!AF835</f>
        <v>3.0058</v>
      </c>
      <c r="E835" s="627"/>
    </row>
    <row r="836">
      <c r="A836" s="623" t="str">
        <f>'CATALOGO PAGINA'!C836</f>
        <v>0163</v>
      </c>
      <c r="B836" s="624" t="s">
        <v>7736</v>
      </c>
      <c r="C836" s="625" t="str">
        <f>'CATALOGO PAGINA'!AE836</f>
        <v>6</v>
      </c>
      <c r="D836" s="626">
        <f>'CATALOGO PAGINA'!AF836*0.13+'CATALOGO PAGINA'!AF836</f>
        <v>1.0735</v>
      </c>
      <c r="E836" s="627"/>
    </row>
    <row r="837">
      <c r="A837" s="623" t="str">
        <f>'CATALOGO PAGINA'!C837</f>
        <v>501164</v>
      </c>
      <c r="B837" s="624" t="s">
        <v>7736</v>
      </c>
      <c r="C837" s="625" t="str">
        <f>'CATALOGO PAGINA'!AE837</f>
        <v>12</v>
      </c>
      <c r="D837" s="626">
        <f>'CATALOGO PAGINA'!AF837*0.13+'CATALOGO PAGINA'!AF837</f>
        <v>1.3899</v>
      </c>
      <c r="E837" s="627"/>
    </row>
    <row r="838">
      <c r="A838" s="623" t="str">
        <f>'CATALOGO PAGINA'!C838</f>
        <v>8078-3</v>
      </c>
      <c r="B838" s="624" t="s">
        <v>7736</v>
      </c>
      <c r="C838" s="625" t="str">
        <f>'CATALOGO PAGINA'!AE838</f>
        <v>6</v>
      </c>
      <c r="D838" s="626">
        <f>'CATALOGO PAGINA'!AF838*0.13+'CATALOGO PAGINA'!AF838</f>
        <v>0.5876</v>
      </c>
      <c r="E838" s="627"/>
    </row>
    <row r="839">
      <c r="A839" s="623" t="str">
        <f>'CATALOGO PAGINA'!C839</f>
        <v>Z001-838</v>
      </c>
      <c r="B839" s="624" t="s">
        <v>7736</v>
      </c>
      <c r="C839" s="625" t="str">
        <f>'CATALOGO PAGINA'!AE839</f>
        <v>6</v>
      </c>
      <c r="D839" s="626">
        <f>'CATALOGO PAGINA'!AF839*0.13+'CATALOGO PAGINA'!AF839</f>
        <v>2.825</v>
      </c>
      <c r="E839" s="627"/>
    </row>
    <row r="840">
      <c r="A840" s="623" t="str">
        <f>'CATALOGO PAGINA'!C840</f>
        <v>7078</v>
      </c>
      <c r="B840" s="624" t="s">
        <v>7736</v>
      </c>
      <c r="C840" s="625" t="str">
        <f>'CATALOGO PAGINA'!AE840</f>
        <v>12</v>
      </c>
      <c r="D840" s="626">
        <f>'CATALOGO PAGINA'!AF840*0.13+'CATALOGO PAGINA'!AF840</f>
        <v>1.7063</v>
      </c>
      <c r="E840" s="627"/>
    </row>
    <row r="841">
      <c r="A841" s="623" t="str">
        <f>'CATALOGO PAGINA'!C841</f>
        <v>2402</v>
      </c>
      <c r="B841" s="624" t="s">
        <v>7736</v>
      </c>
      <c r="C841" s="625" t="str">
        <f>'CATALOGO PAGINA'!AE841</f>
        <v>6</v>
      </c>
      <c r="D841" s="626">
        <f>'CATALOGO PAGINA'!AF841*0.13+'CATALOGO PAGINA'!AF841</f>
        <v>2.373</v>
      </c>
      <c r="E841" s="627"/>
    </row>
    <row r="842">
      <c r="A842" s="623" t="str">
        <f>'CATALOGO PAGINA'!C842</f>
        <v>FD7857</v>
      </c>
      <c r="B842" s="624" t="s">
        <v>7736</v>
      </c>
      <c r="C842" s="625" t="str">
        <f>'CATALOGO PAGINA'!AE842</f>
        <v>10</v>
      </c>
      <c r="D842" s="626">
        <f>'CATALOGO PAGINA'!AF842*0.13+'CATALOGO PAGINA'!AF842</f>
        <v>7.91</v>
      </c>
      <c r="E842" s="627"/>
    </row>
    <row r="843">
      <c r="A843" s="623" t="str">
        <f>'CATALOGO PAGINA'!C843</f>
        <v>38-15</v>
      </c>
      <c r="B843" s="624" t="s">
        <v>7736</v>
      </c>
      <c r="C843" s="625" t="str">
        <f>'CATALOGO PAGINA'!AE843</f>
        <v>6</v>
      </c>
      <c r="D843" s="626">
        <f>'CATALOGO PAGINA'!AF843*0.13+'CATALOGO PAGINA'!AF843</f>
        <v>0.452</v>
      </c>
      <c r="E843" s="627"/>
    </row>
    <row r="844">
      <c r="A844" s="623" t="str">
        <f>'CATALOGO PAGINA'!C844</f>
        <v>SS10100</v>
      </c>
      <c r="B844" s="624" t="s">
        <v>7736</v>
      </c>
      <c r="C844" s="625" t="str">
        <f>'CATALOGO PAGINA'!AE844</f>
        <v>10</v>
      </c>
      <c r="D844" s="626">
        <f>'CATALOGO PAGINA'!AF844*0.13+'CATALOGO PAGINA'!AF844</f>
        <v>2.373</v>
      </c>
      <c r="E844" s="627"/>
    </row>
    <row r="845">
      <c r="A845" s="623" t="str">
        <f>'CATALOGO PAGINA'!C845</f>
        <v>FK10100</v>
      </c>
      <c r="B845" s="624" t="s">
        <v>7736</v>
      </c>
      <c r="C845" s="625" t="str">
        <f>'CATALOGO PAGINA'!AE845</f>
        <v>10</v>
      </c>
      <c r="D845" s="626">
        <f>'CATALOGO PAGINA'!AF845*0.13+'CATALOGO PAGINA'!AF845</f>
        <v>2.373</v>
      </c>
      <c r="E845" s="627"/>
    </row>
    <row r="846">
      <c r="A846" s="623" t="str">
        <f>'CATALOGO PAGINA'!C846</f>
        <v>FD985</v>
      </c>
      <c r="B846" s="624" t="s">
        <v>7736</v>
      </c>
      <c r="C846" s="625" t="str">
        <f>'CATALOGO PAGINA'!AE846</f>
        <v>6</v>
      </c>
      <c r="D846" s="626">
        <f>'CATALOGO PAGINA'!AF846*0.13+'CATALOGO PAGINA'!AF846</f>
        <v>0.4746</v>
      </c>
      <c r="E846" s="627"/>
    </row>
    <row r="847">
      <c r="A847" s="623" t="str">
        <f>'CATALOGO PAGINA'!C847</f>
        <v>EC670606</v>
      </c>
      <c r="B847" s="624" t="s">
        <v>7736</v>
      </c>
      <c r="C847" s="625" t="str">
        <f>'CATALOGO PAGINA'!AE847</f>
        <v>6</v>
      </c>
      <c r="D847" s="626">
        <f>'CATALOGO PAGINA'!AF847*0.13+'CATALOGO PAGINA'!AF847</f>
        <v>1.13</v>
      </c>
      <c r="E847" s="627"/>
    </row>
    <row r="848">
      <c r="A848" s="623" t="str">
        <f>'CATALOGO PAGINA'!C848</f>
        <v>FD100</v>
      </c>
      <c r="B848" s="624" t="s">
        <v>7736</v>
      </c>
      <c r="C848" s="625" t="str">
        <f>'CATALOGO PAGINA'!AE848</f>
        <v>3</v>
      </c>
      <c r="D848" s="626">
        <f>'CATALOGO PAGINA'!AF848*0.13+'CATALOGO PAGINA'!AF848</f>
        <v>4.52</v>
      </c>
      <c r="E848" s="627"/>
    </row>
    <row r="849">
      <c r="A849" s="623" t="str">
        <f>'CATALOGO PAGINA'!C849</f>
        <v>FD907</v>
      </c>
      <c r="B849" s="624" t="s">
        <v>7736</v>
      </c>
      <c r="C849" s="625" t="str">
        <f>'CATALOGO PAGINA'!AE849</f>
        <v>12</v>
      </c>
      <c r="D849" s="626">
        <f>'CATALOGO PAGINA'!AF849*0.13+'CATALOGO PAGINA'!AF849</f>
        <v>0.4633</v>
      </c>
      <c r="E849" s="627"/>
    </row>
    <row r="850">
      <c r="A850" s="623" t="str">
        <f>'CATALOGO PAGINA'!C850</f>
        <v>FD704</v>
      </c>
      <c r="B850" s="624" t="s">
        <v>7736</v>
      </c>
      <c r="C850" s="625" t="str">
        <f>'CATALOGO PAGINA'!AE850</f>
        <v>6</v>
      </c>
      <c r="D850" s="626">
        <f>'CATALOGO PAGINA'!AF850*0.13+'CATALOGO PAGINA'!AF850</f>
        <v>1.5594</v>
      </c>
      <c r="E850" s="627"/>
    </row>
    <row r="851">
      <c r="A851" s="623" t="str">
        <f>'CATALOGO PAGINA'!C851</f>
        <v>FD705</v>
      </c>
      <c r="B851" s="624" t="s">
        <v>7736</v>
      </c>
      <c r="C851" s="625" t="str">
        <f>'CATALOGO PAGINA'!AE851</f>
        <v>6</v>
      </c>
      <c r="D851" s="626">
        <f>'CATALOGO PAGINA'!AF851*0.13+'CATALOGO PAGINA'!AF851</f>
        <v>1.5594</v>
      </c>
      <c r="E851" s="627"/>
    </row>
    <row r="852">
      <c r="A852" s="623" t="str">
        <f>'CATALOGO PAGINA'!C852</f>
        <v>206117</v>
      </c>
      <c r="B852" s="624" t="s">
        <v>7736</v>
      </c>
      <c r="C852" s="625" t="str">
        <f>'CATALOGO PAGINA'!AE852</f>
        <v>12</v>
      </c>
      <c r="D852" s="626">
        <f>'CATALOGO PAGINA'!AF852*0.13+'CATALOGO PAGINA'!AF852</f>
        <v>1.9436</v>
      </c>
      <c r="E852" s="627"/>
    </row>
    <row r="853">
      <c r="A853" s="623" t="str">
        <f>'CATALOGO PAGINA'!C853</f>
        <v>16306</v>
      </c>
      <c r="B853" s="624" t="s">
        <v>7736</v>
      </c>
      <c r="C853" s="625" t="str">
        <f>'CATALOGO PAGINA'!AE853</f>
        <v>12</v>
      </c>
      <c r="D853" s="626">
        <f>'CATALOGO PAGINA'!AF853*0.13+'CATALOGO PAGINA'!AF853</f>
        <v>1.9436</v>
      </c>
      <c r="E853" s="627"/>
    </row>
    <row r="854">
      <c r="A854" s="623" t="str">
        <f>'CATALOGO PAGINA'!C854</f>
        <v>50102</v>
      </c>
      <c r="B854" s="624" t="s">
        <v>7736</v>
      </c>
      <c r="C854" s="625" t="str">
        <f>'CATALOGO PAGINA'!AE854</f>
        <v>12</v>
      </c>
      <c r="D854" s="626">
        <f>'CATALOGO PAGINA'!AF854*0.13+'CATALOGO PAGINA'!AF854</f>
        <v>1.5029</v>
      </c>
      <c r="E854" s="627"/>
    </row>
    <row r="855">
      <c r="A855" s="623" t="str">
        <f>'CATALOGO PAGINA'!C855</f>
        <v>01520</v>
      </c>
      <c r="B855" s="624" t="s">
        <v>7736</v>
      </c>
      <c r="C855" s="625" t="str">
        <f>'CATALOGO PAGINA'!AE855</f>
        <v>12</v>
      </c>
      <c r="D855" s="626">
        <f>'CATALOGO PAGINA'!AF855*0.13+'CATALOGO PAGINA'!AF855</f>
        <v>1.3447</v>
      </c>
      <c r="E855" s="627"/>
    </row>
    <row r="856">
      <c r="A856" s="623" t="str">
        <f>'CATALOGO PAGINA'!C856</f>
        <v>202018</v>
      </c>
      <c r="B856" s="624" t="s">
        <v>7736</v>
      </c>
      <c r="C856" s="625" t="str">
        <f>'CATALOGO PAGINA'!AE856</f>
        <v>12</v>
      </c>
      <c r="D856" s="626">
        <f>'CATALOGO PAGINA'!AF856*0.13+'CATALOGO PAGINA'!AF856</f>
        <v>1.8193</v>
      </c>
      <c r="E856" s="627"/>
    </row>
    <row r="857">
      <c r="A857" s="623" t="str">
        <f>'CATALOGO PAGINA'!C857</f>
        <v>202017</v>
      </c>
      <c r="B857" s="624" t="s">
        <v>7736</v>
      </c>
      <c r="C857" s="625" t="str">
        <f>'CATALOGO PAGINA'!AE857</f>
        <v>12</v>
      </c>
      <c r="D857" s="626">
        <f>'CATALOGO PAGINA'!AF857*0.13+'CATALOGO PAGINA'!AF857</f>
        <v>1.8193</v>
      </c>
      <c r="E857" s="627"/>
    </row>
    <row r="858">
      <c r="A858" s="623" t="str">
        <f>'CATALOGO PAGINA'!C858</f>
        <v>26634</v>
      </c>
      <c r="B858" s="624" t="s">
        <v>7736</v>
      </c>
      <c r="C858" s="625" t="str">
        <f>'CATALOGO PAGINA'!AE858</f>
        <v>12</v>
      </c>
      <c r="D858" s="626">
        <f>'CATALOGO PAGINA'!AF858*0.13+'CATALOGO PAGINA'!AF858</f>
        <v>3.164</v>
      </c>
      <c r="E858" s="627"/>
    </row>
    <row r="859">
      <c r="A859" s="623" t="str">
        <f>'CATALOGO PAGINA'!C859</f>
        <v>70255</v>
      </c>
      <c r="B859" s="624" t="s">
        <v>7736</v>
      </c>
      <c r="C859" s="625" t="str">
        <f>'CATALOGO PAGINA'!AE859</f>
        <v>12</v>
      </c>
      <c r="D859" s="626">
        <f>'CATALOGO PAGINA'!AF859*0.13+'CATALOGO PAGINA'!AF859</f>
        <v>0.2825</v>
      </c>
      <c r="E859" s="627"/>
    </row>
    <row r="860">
      <c r="A860" s="623" t="str">
        <f>'CATALOGO PAGINA'!C860</f>
        <v>7092</v>
      </c>
      <c r="B860" s="624" t="s">
        <v>7736</v>
      </c>
      <c r="C860" s="625" t="str">
        <f>'CATALOGO PAGINA'!AE860</f>
        <v>6</v>
      </c>
      <c r="D860" s="626">
        <f>'CATALOGO PAGINA'!AF860*0.13+'CATALOGO PAGINA'!AF860</f>
        <v>2.0566</v>
      </c>
      <c r="E860" s="627"/>
    </row>
    <row r="861">
      <c r="A861" s="623" t="str">
        <f>'CATALOGO PAGINA'!C861</f>
        <v>FD830</v>
      </c>
      <c r="B861" s="624" t="s">
        <v>7736</v>
      </c>
      <c r="C861" s="625" t="str">
        <f>'CATALOGO PAGINA'!AE861</f>
        <v>6</v>
      </c>
      <c r="D861" s="626">
        <f>'CATALOGO PAGINA'!AF861*0.13+'CATALOGO PAGINA'!AF861</f>
        <v>1.2656</v>
      </c>
      <c r="E861" s="627"/>
    </row>
    <row r="862">
      <c r="A862" s="623" t="str">
        <f>'CATALOGO PAGINA'!C862</f>
        <v>7085</v>
      </c>
      <c r="B862" s="624" t="s">
        <v>7736</v>
      </c>
      <c r="C862" s="625" t="str">
        <f>'CATALOGO PAGINA'!AE862</f>
        <v>6</v>
      </c>
      <c r="D862" s="626">
        <f>'CATALOGO PAGINA'!AF862*0.13+'CATALOGO PAGINA'!AF862</f>
        <v>1.2091</v>
      </c>
      <c r="E862" s="627"/>
    </row>
    <row r="863">
      <c r="A863" s="623" t="str">
        <f>'CATALOGO PAGINA'!C863</f>
        <v>FD7905</v>
      </c>
      <c r="B863" s="624" t="s">
        <v>7736</v>
      </c>
      <c r="C863" s="625" t="str">
        <f>'CATALOGO PAGINA'!AE863</f>
        <v>3</v>
      </c>
      <c r="D863" s="626">
        <f>'CATALOGO PAGINA'!AF863*0.13+'CATALOGO PAGINA'!AF863</f>
        <v>3.955</v>
      </c>
      <c r="E863" s="627"/>
    </row>
    <row r="864">
      <c r="A864" s="623" t="str">
        <f>'CATALOGO PAGINA'!C864</f>
        <v>WT202207</v>
      </c>
      <c r="B864" s="624" t="s">
        <v>7736</v>
      </c>
      <c r="C864" s="625" t="str">
        <f>'CATALOGO PAGINA'!AE864</f>
        <v>12</v>
      </c>
      <c r="D864" s="626">
        <f>'CATALOGO PAGINA'!AF864*0.13+'CATALOGO PAGINA'!AF864</f>
        <v>0.4746</v>
      </c>
      <c r="E864" s="627"/>
    </row>
    <row r="865">
      <c r="A865" s="623" t="str">
        <f>'CATALOGO PAGINA'!C865</f>
        <v>FD816</v>
      </c>
      <c r="B865" s="624" t="s">
        <v>7736</v>
      </c>
      <c r="C865" s="625" t="str">
        <f>'CATALOGO PAGINA'!AE865</f>
        <v>6</v>
      </c>
      <c r="D865" s="626">
        <f>'CATALOGO PAGINA'!AF865*0.13+'CATALOGO PAGINA'!AF865</f>
        <v>1.4238</v>
      </c>
      <c r="E865" s="627"/>
    </row>
    <row r="866">
      <c r="A866" s="623" t="str">
        <f>'CATALOGO PAGINA'!C866</f>
        <v>2440</v>
      </c>
      <c r="B866" s="624" t="s">
        <v>7736</v>
      </c>
      <c r="C866" s="625" t="str">
        <f>'CATALOGO PAGINA'!AE866</f>
        <v>6</v>
      </c>
      <c r="D866" s="626">
        <f>'CATALOGO PAGINA'!AF866*0.13+'CATALOGO PAGINA'!AF866</f>
        <v>1.5368</v>
      </c>
      <c r="E866" s="627"/>
    </row>
    <row r="867">
      <c r="A867" s="623" t="str">
        <f>'CATALOGO PAGINA'!C867</f>
        <v>05713</v>
      </c>
      <c r="B867" s="624" t="s">
        <v>7736</v>
      </c>
      <c r="C867" s="625" t="str">
        <f>'CATALOGO PAGINA'!AE867</f>
        <v>12</v>
      </c>
      <c r="D867" s="626">
        <f>'CATALOGO PAGINA'!AF867*0.13+'CATALOGO PAGINA'!AF867</f>
        <v>1.2204</v>
      </c>
      <c r="E867" s="627"/>
    </row>
    <row r="868">
      <c r="A868" s="623" t="str">
        <f>'CATALOGO PAGINA'!C868</f>
        <v>FD221016</v>
      </c>
      <c r="B868" s="624" t="s">
        <v>7736</v>
      </c>
      <c r="C868" s="625" t="str">
        <f>'CATALOGO PAGINA'!AE868</f>
        <v>12</v>
      </c>
      <c r="D868" s="626">
        <f>'CATALOGO PAGINA'!AF868*0.13+'CATALOGO PAGINA'!AF868</f>
        <v>1.4125</v>
      </c>
      <c r="E868" s="627"/>
    </row>
    <row r="869">
      <c r="A869" s="623" t="str">
        <f>'CATALOGO PAGINA'!C869</f>
        <v>05737</v>
      </c>
      <c r="B869" s="624" t="s">
        <v>7736</v>
      </c>
      <c r="C869" s="625" t="str">
        <f>'CATALOGO PAGINA'!AE869</f>
        <v>12</v>
      </c>
      <c r="D869" s="626">
        <f>'CATALOGO PAGINA'!AF869*0.13+'CATALOGO PAGINA'!AF869</f>
        <v>1.2204</v>
      </c>
      <c r="E869" s="627"/>
    </row>
    <row r="870">
      <c r="A870" s="623" t="str">
        <f>'CATALOGO PAGINA'!C870</f>
        <v>520931</v>
      </c>
      <c r="B870" s="624" t="s">
        <v>7736</v>
      </c>
      <c r="C870" s="625" t="str">
        <f>'CATALOGO PAGINA'!AE870</f>
        <v>12</v>
      </c>
      <c r="D870" s="626">
        <f>'CATALOGO PAGINA'!AF870*0.13+'CATALOGO PAGINA'!AF870</f>
        <v>0.565</v>
      </c>
      <c r="E870" s="627"/>
    </row>
    <row r="871">
      <c r="A871" s="623" t="str">
        <f>'CATALOGO PAGINA'!C871</f>
        <v>52095</v>
      </c>
      <c r="B871" s="624" t="s">
        <v>7736</v>
      </c>
      <c r="C871" s="625" t="str">
        <f>'CATALOGO PAGINA'!AE871</f>
        <v>12</v>
      </c>
      <c r="D871" s="626">
        <f>'CATALOGO PAGINA'!AF871*0.13+'CATALOGO PAGINA'!AF871</f>
        <v>0.565</v>
      </c>
      <c r="E871" s="627"/>
    </row>
    <row r="872">
      <c r="A872" s="623" t="str">
        <f>'CATALOGO PAGINA'!C872</f>
        <v>52097</v>
      </c>
      <c r="B872" s="624" t="s">
        <v>7736</v>
      </c>
      <c r="C872" s="625" t="str">
        <f>'CATALOGO PAGINA'!AE872</f>
        <v>12</v>
      </c>
      <c r="D872" s="626">
        <f>'CATALOGO PAGINA'!AF872*0.13+'CATALOGO PAGINA'!AF872</f>
        <v>0.565</v>
      </c>
      <c r="E872" s="627"/>
    </row>
    <row r="873">
      <c r="A873" s="623" t="str">
        <f>'CATALOGO PAGINA'!C873</f>
        <v>40849</v>
      </c>
      <c r="B873" s="624" t="s">
        <v>7736</v>
      </c>
      <c r="C873" s="625" t="str">
        <f>'CATALOGO PAGINA'!AE873</f>
        <v>6</v>
      </c>
      <c r="D873" s="626">
        <f>'CATALOGO PAGINA'!AF873*0.13+'CATALOGO PAGINA'!AF873</f>
        <v>2.3278</v>
      </c>
      <c r="E873" s="627"/>
    </row>
    <row r="874">
      <c r="A874" s="623" t="str">
        <f>'CATALOGO PAGINA'!C874</f>
        <v>40850</v>
      </c>
      <c r="B874" s="624" t="s">
        <v>7736</v>
      </c>
      <c r="C874" s="625" t="str">
        <f>'CATALOGO PAGINA'!AE874</f>
        <v>6</v>
      </c>
      <c r="D874" s="626">
        <f>'CATALOGO PAGINA'!AF874*0.13+'CATALOGO PAGINA'!AF874</f>
        <v>2.3504</v>
      </c>
      <c r="E874" s="627"/>
    </row>
    <row r="875">
      <c r="A875" s="623" t="str">
        <f>'CATALOGO PAGINA'!C875</f>
        <v>40847</v>
      </c>
      <c r="B875" s="624" t="s">
        <v>7736</v>
      </c>
      <c r="C875" s="625" t="str">
        <f>'CATALOGO PAGINA'!AE875</f>
        <v>6</v>
      </c>
      <c r="D875" s="626">
        <f>'CATALOGO PAGINA'!AF875*0.13+'CATALOGO PAGINA'!AF875</f>
        <v>2.3504</v>
      </c>
      <c r="E875" s="627"/>
    </row>
    <row r="876">
      <c r="A876" s="623" t="str">
        <f>'CATALOGO PAGINA'!C876</f>
        <v>022813</v>
      </c>
      <c r="B876" s="624" t="s">
        <v>7736</v>
      </c>
      <c r="C876" s="625" t="str">
        <f>'CATALOGO PAGINA'!AE876</f>
        <v>6</v>
      </c>
      <c r="D876" s="626">
        <f>'CATALOGO PAGINA'!AF876*0.13+'CATALOGO PAGINA'!AF876</f>
        <v>2.3504</v>
      </c>
      <c r="E876" s="627"/>
    </row>
    <row r="877">
      <c r="A877" s="623" t="str">
        <f>'CATALOGO PAGINA'!C877</f>
        <v>406047</v>
      </c>
      <c r="B877" s="624" t="s">
        <v>7736</v>
      </c>
      <c r="C877" s="625" t="str">
        <f>'CATALOGO PAGINA'!AE877</f>
        <v>6</v>
      </c>
      <c r="D877" s="626">
        <f>'CATALOGO PAGINA'!AF877*0.13+'CATALOGO PAGINA'!AF877</f>
        <v>2.3052</v>
      </c>
      <c r="E877" s="627"/>
    </row>
    <row r="878">
      <c r="A878" s="623" t="str">
        <f>'CATALOGO PAGINA'!C878</f>
        <v>83411</v>
      </c>
      <c r="B878" s="624" t="s">
        <v>7736</v>
      </c>
      <c r="C878" s="625" t="str">
        <f>'CATALOGO PAGINA'!AE878</f>
        <v>6</v>
      </c>
      <c r="D878" s="626">
        <f>'CATALOGO PAGINA'!AF878*0.13+'CATALOGO PAGINA'!AF878</f>
        <v>2.3052</v>
      </c>
      <c r="E878" s="627"/>
    </row>
    <row r="879">
      <c r="A879" s="623" t="str">
        <f>'CATALOGO PAGINA'!C879</f>
        <v>7312</v>
      </c>
      <c r="B879" s="624" t="s">
        <v>7736</v>
      </c>
      <c r="C879" s="625" t="str">
        <f>'CATALOGO PAGINA'!AE879</f>
        <v>12</v>
      </c>
      <c r="D879" s="626">
        <f>'CATALOGO PAGINA'!AF879*0.13+'CATALOGO PAGINA'!AF879</f>
        <v>1.7967</v>
      </c>
      <c r="E879" s="627"/>
    </row>
    <row r="880">
      <c r="A880" s="623" t="str">
        <f>'CATALOGO PAGINA'!C880</f>
        <v>3036</v>
      </c>
      <c r="B880" s="624" t="s">
        <v>7736</v>
      </c>
      <c r="C880" s="625" t="str">
        <f>'CATALOGO PAGINA'!AE880</f>
        <v>3</v>
      </c>
      <c r="D880" s="626">
        <f>'CATALOGO PAGINA'!AF880*0.13+'CATALOGO PAGINA'!AF880</f>
        <v>4.2375</v>
      </c>
      <c r="E880" s="627"/>
    </row>
    <row r="881">
      <c r="A881" s="623" t="str">
        <f>'CATALOGO PAGINA'!C881</f>
        <v>51107</v>
      </c>
      <c r="B881" s="624" t="s">
        <v>7736</v>
      </c>
      <c r="C881" s="625" t="str">
        <f>'CATALOGO PAGINA'!AE881</f>
        <v>12</v>
      </c>
      <c r="D881" s="626">
        <f>'CATALOGO PAGINA'!AF881*0.13+'CATALOGO PAGINA'!AF881</f>
        <v>0.9718</v>
      </c>
      <c r="E881" s="627"/>
    </row>
    <row r="882">
      <c r="A882" s="623" t="str">
        <f>'CATALOGO PAGINA'!C882</f>
        <v>FD7966</v>
      </c>
      <c r="B882" s="624" t="s">
        <v>7736</v>
      </c>
      <c r="C882" s="625" t="str">
        <f>'CATALOGO PAGINA'!AE882</f>
        <v>6</v>
      </c>
      <c r="D882" s="626">
        <f>'CATALOGO PAGINA'!AF882*0.13+'CATALOGO PAGINA'!AF882</f>
        <v>3.39</v>
      </c>
      <c r="E882" s="627"/>
    </row>
    <row r="883">
      <c r="A883" s="623" t="str">
        <f>'CATALOGO PAGINA'!C883</f>
        <v>61647</v>
      </c>
      <c r="B883" s="624" t="s">
        <v>7736</v>
      </c>
      <c r="C883" s="625" t="str">
        <f>'CATALOGO PAGINA'!AE883</f>
        <v>12</v>
      </c>
      <c r="D883" s="626">
        <f>'CATALOGO PAGINA'!AF883*0.13+'CATALOGO PAGINA'!AF883</f>
        <v>0.8814</v>
      </c>
      <c r="E883" s="627"/>
    </row>
    <row r="884">
      <c r="A884" s="623" t="str">
        <f>'CATALOGO PAGINA'!C884</f>
        <v>99113</v>
      </c>
      <c r="B884" s="624" t="s">
        <v>7736</v>
      </c>
      <c r="C884" s="625" t="str">
        <f>'CATALOGO PAGINA'!AE884</f>
        <v>12</v>
      </c>
      <c r="D884" s="626">
        <f>'CATALOGO PAGINA'!AF884*0.13+'CATALOGO PAGINA'!AF884</f>
        <v>0.9379</v>
      </c>
      <c r="E884" s="627"/>
    </row>
    <row r="885">
      <c r="A885" s="623" t="str">
        <f>'CATALOGO PAGINA'!C885</f>
        <v>0133</v>
      </c>
      <c r="B885" s="624" t="s">
        <v>7736</v>
      </c>
      <c r="C885" s="625" t="str">
        <f>'CATALOGO PAGINA'!AE885</f>
        <v>6</v>
      </c>
      <c r="D885" s="626">
        <f>'CATALOGO PAGINA'!AF885*0.13+'CATALOGO PAGINA'!AF885</f>
        <v>1.7854</v>
      </c>
      <c r="E885" s="627"/>
    </row>
    <row r="886">
      <c r="A886" s="623" t="str">
        <f>'CATALOGO PAGINA'!C886</f>
        <v>650181</v>
      </c>
      <c r="B886" s="624" t="s">
        <v>7736</v>
      </c>
      <c r="C886" s="625" t="str">
        <f>'CATALOGO PAGINA'!AE886</f>
        <v>6</v>
      </c>
      <c r="D886" s="626">
        <f>'CATALOGO PAGINA'!AF886*0.13+'CATALOGO PAGINA'!AF886</f>
        <v>0.7684</v>
      </c>
      <c r="E886" s="627"/>
    </row>
    <row r="887">
      <c r="A887" s="623" t="str">
        <f>'CATALOGO PAGINA'!C887</f>
        <v>2045</v>
      </c>
      <c r="B887" s="624" t="s">
        <v>7736</v>
      </c>
      <c r="C887" s="625" t="str">
        <f>'CATALOGO PAGINA'!AE887</f>
        <v>3</v>
      </c>
      <c r="D887" s="626">
        <f>'CATALOGO PAGINA'!AF887*0.13+'CATALOGO PAGINA'!AF887</f>
        <v>3.955</v>
      </c>
      <c r="E887" s="627"/>
    </row>
    <row r="888">
      <c r="A888" s="623" t="str">
        <f>'CATALOGO PAGINA'!C888</f>
        <v>FD503</v>
      </c>
      <c r="B888" s="624" t="s">
        <v>7736</v>
      </c>
      <c r="C888" s="625" t="str">
        <f>'CATALOGO PAGINA'!AE888</f>
        <v>12</v>
      </c>
      <c r="D888" s="626">
        <f>'CATALOGO PAGINA'!AF888*0.13+'CATALOGO PAGINA'!AF888</f>
        <v>2.6555</v>
      </c>
      <c r="E888" s="627"/>
    </row>
    <row r="889">
      <c r="A889" s="623" t="str">
        <f>'CATALOGO PAGINA'!C889</f>
        <v>74412</v>
      </c>
      <c r="B889" s="624" t="s">
        <v>7736</v>
      </c>
      <c r="C889" s="625" t="str">
        <f>'CATALOGO PAGINA'!AE889</f>
        <v>12</v>
      </c>
      <c r="D889" s="626">
        <f>'CATALOGO PAGINA'!AF889*0.13+'CATALOGO PAGINA'!AF889</f>
        <v>0.9718</v>
      </c>
      <c r="E889" s="627"/>
    </row>
    <row r="890">
      <c r="A890" s="623" t="str">
        <f>'CATALOGO PAGINA'!C890</f>
        <v>51110</v>
      </c>
      <c r="B890" s="624" t="s">
        <v>7736</v>
      </c>
      <c r="C890" s="625" t="str">
        <f>'CATALOGO PAGINA'!AE890</f>
        <v>12</v>
      </c>
      <c r="D890" s="626">
        <f>'CATALOGO PAGINA'!AF890*0.13+'CATALOGO PAGINA'!AF890</f>
        <v>0.8927</v>
      </c>
      <c r="E890" s="627"/>
    </row>
    <row r="891">
      <c r="A891" s="623" t="str">
        <f>'CATALOGO PAGINA'!C891</f>
        <v>66074</v>
      </c>
      <c r="B891" s="624" t="s">
        <v>7736</v>
      </c>
      <c r="C891" s="625" t="str">
        <f>'CATALOGO PAGINA'!AE891</f>
        <v>12</v>
      </c>
      <c r="D891" s="626">
        <f>'CATALOGO PAGINA'!AF891*0.13+'CATALOGO PAGINA'!AF891</f>
        <v>0.8927</v>
      </c>
      <c r="E891" s="627"/>
    </row>
    <row r="892">
      <c r="A892" s="623" t="str">
        <f>'CATALOGO PAGINA'!C892</f>
        <v>238</v>
      </c>
      <c r="B892" s="624" t="s">
        <v>7736</v>
      </c>
      <c r="C892" s="625" t="str">
        <f>'CATALOGO PAGINA'!AE892</f>
        <v>12</v>
      </c>
      <c r="D892" s="626">
        <f>'CATALOGO PAGINA'!AF892*0.13+'CATALOGO PAGINA'!AF892</f>
        <v>3.6725</v>
      </c>
      <c r="E892" s="627"/>
    </row>
    <row r="893">
      <c r="A893" s="623" t="str">
        <f>'CATALOGO PAGINA'!C893</f>
        <v>102009</v>
      </c>
      <c r="B893" s="624" t="s">
        <v>7736</v>
      </c>
      <c r="C893" s="625" t="str">
        <f>'CATALOGO PAGINA'!AE893</f>
        <v>12</v>
      </c>
      <c r="D893" s="626">
        <f>'CATALOGO PAGINA'!AF893*0.13+'CATALOGO PAGINA'!AF893</f>
        <v>0.5085</v>
      </c>
      <c r="E893" s="627"/>
    </row>
    <row r="894">
      <c r="A894" s="623" t="str">
        <f>'CATALOGO PAGINA'!C894</f>
        <v>01130</v>
      </c>
      <c r="B894" s="624" t="s">
        <v>7736</v>
      </c>
      <c r="C894" s="625" t="str">
        <f>'CATALOGO PAGINA'!AE894</f>
        <v>6</v>
      </c>
      <c r="D894" s="626">
        <f>'CATALOGO PAGINA'!AF894*0.13+'CATALOGO PAGINA'!AF894</f>
        <v>0.8249</v>
      </c>
      <c r="E894" s="627"/>
    </row>
    <row r="895">
      <c r="A895" s="623" t="str">
        <f>'CATALOGO PAGINA'!C895</f>
        <v>FD1605</v>
      </c>
      <c r="B895" s="624" t="s">
        <v>7736</v>
      </c>
      <c r="C895" s="625" t="str">
        <f>'CATALOGO PAGINA'!AE895</f>
        <v>6</v>
      </c>
      <c r="D895" s="626">
        <f>'CATALOGO PAGINA'!AF895*0.13+'CATALOGO PAGINA'!AF895</f>
        <v>1.017</v>
      </c>
      <c r="E895" s="627"/>
    </row>
    <row r="896">
      <c r="A896" s="623" t="str">
        <f>'CATALOGO PAGINA'!C896</f>
        <v>FD909</v>
      </c>
      <c r="B896" s="624" t="s">
        <v>7736</v>
      </c>
      <c r="C896" s="625" t="str">
        <f>'CATALOGO PAGINA'!AE896</f>
        <v>3</v>
      </c>
      <c r="D896" s="626">
        <f>'CATALOGO PAGINA'!AF896*0.13+'CATALOGO PAGINA'!AF896</f>
        <v>2.712</v>
      </c>
      <c r="E896" s="627"/>
    </row>
    <row r="897">
      <c r="A897" s="623" t="str">
        <f>'CATALOGO PAGINA'!C897</f>
        <v>FD1601</v>
      </c>
      <c r="B897" s="624" t="s">
        <v>7736</v>
      </c>
      <c r="C897" s="625" t="str">
        <f>'CATALOGO PAGINA'!AE897</f>
        <v>6</v>
      </c>
      <c r="D897" s="626">
        <f>'CATALOGO PAGINA'!AF897*0.13+'CATALOGO PAGINA'!AF897</f>
        <v>1.3221</v>
      </c>
      <c r="E897" s="627"/>
    </row>
    <row r="898">
      <c r="A898" s="623" t="str">
        <f>'CATALOGO PAGINA'!C898</f>
        <v>FD709</v>
      </c>
      <c r="B898" s="624" t="s">
        <v>7736</v>
      </c>
      <c r="C898" s="625" t="str">
        <f>'CATALOGO PAGINA'!AE898</f>
        <v>6</v>
      </c>
      <c r="D898" s="626">
        <f>'CATALOGO PAGINA'!AF898*0.13+'CATALOGO PAGINA'!AF898</f>
        <v>1.808</v>
      </c>
      <c r="E898" s="627"/>
    </row>
    <row r="899">
      <c r="A899" s="623" t="str">
        <f>'CATALOGO PAGINA'!C899</f>
        <v>FD82216</v>
      </c>
      <c r="B899" s="624" t="s">
        <v>7736</v>
      </c>
      <c r="C899" s="625" t="str">
        <f>'CATALOGO PAGINA'!AE899</f>
        <v>3</v>
      </c>
      <c r="D899" s="626">
        <f>'CATALOGO PAGINA'!AF899*0.13+'CATALOGO PAGINA'!AF899</f>
        <v>6.6105</v>
      </c>
      <c r="E899" s="627"/>
    </row>
    <row r="900">
      <c r="A900" s="623" t="str">
        <f>'CATALOGO PAGINA'!C900</f>
        <v>503715</v>
      </c>
      <c r="B900" s="624" t="s">
        <v>7736</v>
      </c>
      <c r="C900" s="625" t="str">
        <f>'CATALOGO PAGINA'!AE900</f>
        <v>12</v>
      </c>
      <c r="D900" s="626">
        <f>'CATALOGO PAGINA'!AF900*0.13+'CATALOGO PAGINA'!AF900</f>
        <v>0.9379</v>
      </c>
      <c r="E900" s="627"/>
    </row>
    <row r="901">
      <c r="A901" s="623" t="str">
        <f>'CATALOGO PAGINA'!C901</f>
        <v>ARB2883</v>
      </c>
      <c r="B901" s="624" t="s">
        <v>7736</v>
      </c>
      <c r="C901" s="625" t="str">
        <f>'CATALOGO PAGINA'!AE901</f>
        <v>12</v>
      </c>
      <c r="D901" s="626">
        <f>'CATALOGO PAGINA'!AF901*0.13+'CATALOGO PAGINA'!AF901</f>
        <v>0.5198</v>
      </c>
      <c r="E901" s="627"/>
    </row>
    <row r="902">
      <c r="A902" s="623" t="str">
        <f>'CATALOGO PAGINA'!C902</f>
        <v>5264</v>
      </c>
      <c r="B902" s="624" t="s">
        <v>7736</v>
      </c>
      <c r="C902" s="625" t="str">
        <f>'CATALOGO PAGINA'!AE902</f>
        <v>12</v>
      </c>
      <c r="D902" s="626">
        <f>'CATALOGO PAGINA'!AF902*0.13+'CATALOGO PAGINA'!AF902</f>
        <v>0.6667</v>
      </c>
      <c r="E902" s="627"/>
    </row>
    <row r="903">
      <c r="A903" s="623" t="str">
        <f>'CATALOGO PAGINA'!C903</f>
        <v>5257</v>
      </c>
      <c r="B903" s="624" t="s">
        <v>7736</v>
      </c>
      <c r="C903" s="625" t="str">
        <f>'CATALOGO PAGINA'!AE903</f>
        <v>12</v>
      </c>
      <c r="D903" s="626">
        <f>'CATALOGO PAGINA'!AF903*0.13+'CATALOGO PAGINA'!AF903</f>
        <v>0.6102</v>
      </c>
      <c r="E903" s="627"/>
    </row>
    <row r="904">
      <c r="A904" s="623" t="str">
        <f>'CATALOGO PAGINA'!C904</f>
        <v>7603</v>
      </c>
      <c r="B904" s="624" t="s">
        <v>7736</v>
      </c>
      <c r="C904" s="625" t="str">
        <f>'CATALOGO PAGINA'!AE904</f>
        <v>3</v>
      </c>
      <c r="D904" s="626">
        <f>'CATALOGO PAGINA'!AF904*0.13+'CATALOGO PAGINA'!AF904</f>
        <v>1.4238</v>
      </c>
      <c r="E904" s="627"/>
    </row>
    <row r="905">
      <c r="A905" s="623" t="str">
        <f>'CATALOGO PAGINA'!C905</f>
        <v>7283</v>
      </c>
      <c r="B905" s="624" t="s">
        <v>7736</v>
      </c>
      <c r="C905" s="625" t="str">
        <f>'CATALOGO PAGINA'!AE905</f>
        <v>3</v>
      </c>
      <c r="D905" s="626">
        <f>'CATALOGO PAGINA'!AF905*0.13+'CATALOGO PAGINA'!AF905</f>
        <v>1.8193</v>
      </c>
      <c r="E905" s="627"/>
    </row>
    <row r="906">
      <c r="A906" s="623" t="str">
        <f>'CATALOGO PAGINA'!C906</f>
        <v>95110</v>
      </c>
      <c r="B906" s="624" t="s">
        <v>7736</v>
      </c>
      <c r="C906" s="625" t="str">
        <f>'CATALOGO PAGINA'!AE906</f>
        <v>12</v>
      </c>
      <c r="D906" s="626">
        <f>'CATALOGO PAGINA'!AF906*0.13+'CATALOGO PAGINA'!AF906</f>
        <v>2.4295</v>
      </c>
      <c r="E906" s="627"/>
    </row>
    <row r="907">
      <c r="A907" s="623" t="str">
        <f>'CATALOGO PAGINA'!C907</f>
        <v>98038</v>
      </c>
      <c r="B907" s="624" t="s">
        <v>7736</v>
      </c>
      <c r="C907" s="625" t="str">
        <f>'CATALOGO PAGINA'!AE907</f>
        <v>15</v>
      </c>
      <c r="D907" s="626">
        <f>'CATALOGO PAGINA'!AF907*0.13+'CATALOGO PAGINA'!AF907</f>
        <v>1.1187</v>
      </c>
      <c r="E907" s="627"/>
    </row>
    <row r="908">
      <c r="A908" s="623" t="str">
        <f>'CATALOGO PAGINA'!C908</f>
        <v>CN91403</v>
      </c>
      <c r="B908" s="624" t="s">
        <v>7736</v>
      </c>
      <c r="C908" s="625" t="str">
        <f>'CATALOGO PAGINA'!AE908</f>
        <v>12</v>
      </c>
      <c r="D908" s="626">
        <f>'CATALOGO PAGINA'!AF908*0.13+'CATALOGO PAGINA'!AF908</f>
        <v>0.904</v>
      </c>
      <c r="E908" s="627"/>
    </row>
    <row r="909">
      <c r="A909" s="623" t="str">
        <f>'CATALOGO PAGINA'!C909</f>
        <v>IN24866-A</v>
      </c>
      <c r="B909" s="624" t="s">
        <v>7736</v>
      </c>
      <c r="C909" s="625" t="str">
        <f>'CATALOGO PAGINA'!AE909</f>
        <v>12</v>
      </c>
      <c r="D909" s="626">
        <f>'CATALOGO PAGINA'!AF909*0.13+'CATALOGO PAGINA'!AF909</f>
        <v>0.7119</v>
      </c>
      <c r="E909" s="627"/>
    </row>
    <row r="910">
      <c r="A910" s="623" t="str">
        <f>'CATALOGO PAGINA'!C910</f>
        <v>IN24843-A</v>
      </c>
      <c r="B910" s="624" t="s">
        <v>7736</v>
      </c>
      <c r="C910" s="625" t="str">
        <f>'CATALOGO PAGINA'!AE910</f>
        <v>12</v>
      </c>
      <c r="D910" s="626">
        <f>'CATALOGO PAGINA'!AF910*0.13+'CATALOGO PAGINA'!AF910</f>
        <v>0.7119</v>
      </c>
      <c r="E910" s="627"/>
    </row>
    <row r="911">
      <c r="A911" s="623" t="str">
        <f>'CATALOGO PAGINA'!C911</f>
        <v>IN24842-A</v>
      </c>
      <c r="B911" s="624" t="s">
        <v>7736</v>
      </c>
      <c r="C911" s="625" t="str">
        <f>'CATALOGO PAGINA'!AE911</f>
        <v>12</v>
      </c>
      <c r="D911" s="626">
        <f>'CATALOGO PAGINA'!AF911*0.13+'CATALOGO PAGINA'!AF911</f>
        <v>0.7119</v>
      </c>
      <c r="E911" s="627"/>
    </row>
    <row r="912">
      <c r="A912" s="623" t="str">
        <f>'CATALOGO PAGINA'!C912</f>
        <v>55565</v>
      </c>
      <c r="B912" s="624" t="s">
        <v>7736</v>
      </c>
      <c r="C912" s="625" t="str">
        <f>'CATALOGO PAGINA'!AE912</f>
        <v>12</v>
      </c>
      <c r="D912" s="626">
        <f>'CATALOGO PAGINA'!AF912*0.13+'CATALOGO PAGINA'!AF912</f>
        <v>0.7458</v>
      </c>
      <c r="E912" s="627"/>
    </row>
    <row r="913">
      <c r="A913" s="623" t="str">
        <f>'CATALOGO PAGINA'!C913</f>
        <v>82669</v>
      </c>
      <c r="B913" s="624" t="s">
        <v>7736</v>
      </c>
      <c r="C913" s="625" t="str">
        <f>'CATALOGO PAGINA'!AE913</f>
        <v>12</v>
      </c>
      <c r="D913" s="626">
        <f>'CATALOGO PAGINA'!AF913*0.13+'CATALOGO PAGINA'!AF913</f>
        <v>0.8701</v>
      </c>
      <c r="E913" s="627"/>
    </row>
    <row r="914">
      <c r="A914" s="623" t="str">
        <f>'CATALOGO PAGINA'!C914</f>
        <v>82668</v>
      </c>
      <c r="B914" s="624" t="s">
        <v>7736</v>
      </c>
      <c r="C914" s="625" t="str">
        <f>'CATALOGO PAGINA'!AE914</f>
        <v>12</v>
      </c>
      <c r="D914" s="626">
        <f>'CATALOGO PAGINA'!AF914*0.13+'CATALOGO PAGINA'!AF914</f>
        <v>0.8701</v>
      </c>
      <c r="E914" s="627"/>
    </row>
    <row r="915">
      <c r="A915" s="623" t="str">
        <f>'CATALOGO PAGINA'!C915</f>
        <v>83024</v>
      </c>
      <c r="B915" s="624" t="s">
        <v>7736</v>
      </c>
      <c r="C915" s="625" t="str">
        <f>'CATALOGO PAGINA'!AE915</f>
        <v>12</v>
      </c>
      <c r="D915" s="626">
        <f>'CATALOGO PAGINA'!AF915*0.13+'CATALOGO PAGINA'!AF915</f>
        <v>0.7458</v>
      </c>
      <c r="E915" s="627"/>
    </row>
    <row r="916">
      <c r="A916" s="623" t="str">
        <f>'CATALOGO PAGINA'!C916</f>
        <v>83025</v>
      </c>
      <c r="B916" s="624" t="s">
        <v>7736</v>
      </c>
      <c r="C916" s="625" t="str">
        <f>'CATALOGO PAGINA'!AE916</f>
        <v>12</v>
      </c>
      <c r="D916" s="626">
        <f>'CATALOGO PAGINA'!AF916*0.13+'CATALOGO PAGINA'!AF916</f>
        <v>0.7458</v>
      </c>
      <c r="E916" s="627"/>
    </row>
    <row r="917">
      <c r="A917" s="623" t="str">
        <f>'CATALOGO PAGINA'!C917</f>
        <v>83022</v>
      </c>
      <c r="B917" s="624" t="s">
        <v>7736</v>
      </c>
      <c r="C917" s="625" t="str">
        <f>'CATALOGO PAGINA'!AE917</f>
        <v>12</v>
      </c>
      <c r="D917" s="626">
        <f>'CATALOGO PAGINA'!AF917*0.13+'CATALOGO PAGINA'!AF917</f>
        <v>0.7458</v>
      </c>
      <c r="E917" s="627"/>
    </row>
    <row r="918">
      <c r="A918" s="623" t="str">
        <f>'CATALOGO PAGINA'!C918</f>
        <v>83020</v>
      </c>
      <c r="B918" s="624" t="s">
        <v>7736</v>
      </c>
      <c r="C918" s="625" t="str">
        <f>'CATALOGO PAGINA'!AE918</f>
        <v>12</v>
      </c>
      <c r="D918" s="626">
        <f>'CATALOGO PAGINA'!AF918*0.13+'CATALOGO PAGINA'!AF918</f>
        <v>0.7458</v>
      </c>
      <c r="E918" s="627"/>
    </row>
    <row r="919">
      <c r="A919" s="623" t="str">
        <f>'CATALOGO PAGINA'!C919</f>
        <v>83016</v>
      </c>
      <c r="B919" s="624" t="s">
        <v>7736</v>
      </c>
      <c r="C919" s="625" t="str">
        <f>'CATALOGO PAGINA'!AE919</f>
        <v>12</v>
      </c>
      <c r="D919" s="626">
        <f>'CATALOGO PAGINA'!AF919*0.13+'CATALOGO PAGINA'!AF919</f>
        <v>0.7458</v>
      </c>
      <c r="E919" s="627"/>
    </row>
    <row r="920">
      <c r="A920" s="623" t="str">
        <f>'CATALOGO PAGINA'!C920</f>
        <v>FD818C</v>
      </c>
      <c r="B920" s="624" t="s">
        <v>7736</v>
      </c>
      <c r="C920" s="625" t="str">
        <f>'CATALOGO PAGINA'!AE920</f>
        <v>6</v>
      </c>
      <c r="D920" s="626">
        <f>'CATALOGO PAGINA'!AF920*0.13+'CATALOGO PAGINA'!AF920</f>
        <v>1.4351</v>
      </c>
      <c r="E920" s="627"/>
    </row>
    <row r="921">
      <c r="A921" s="623" t="str">
        <f>'CATALOGO PAGINA'!C921</f>
        <v>FD817V</v>
      </c>
      <c r="B921" s="624" t="s">
        <v>7736</v>
      </c>
      <c r="C921" s="625" t="str">
        <f>'CATALOGO PAGINA'!AE921</f>
        <v>6</v>
      </c>
      <c r="D921" s="626">
        <f>'CATALOGO PAGINA'!AF921*0.13+'CATALOGO PAGINA'!AF921</f>
        <v>1.0961</v>
      </c>
      <c r="E921" s="627"/>
    </row>
    <row r="922">
      <c r="A922" s="623" t="str">
        <f>'CATALOGO PAGINA'!C922</f>
        <v>FD819</v>
      </c>
      <c r="B922" s="624" t="s">
        <v>7736</v>
      </c>
      <c r="C922" s="625" t="str">
        <f>'CATALOGO PAGINA'!AE922</f>
        <v>12</v>
      </c>
      <c r="D922" s="626">
        <f>'CATALOGO PAGINA'!AF922*0.13+'CATALOGO PAGINA'!AF922</f>
        <v>0.4633</v>
      </c>
      <c r="E922" s="627"/>
    </row>
    <row r="923">
      <c r="A923" s="623" t="str">
        <f>'CATALOGO PAGINA'!C923</f>
        <v>6064</v>
      </c>
      <c r="B923" s="624" t="s">
        <v>7736</v>
      </c>
      <c r="C923" s="625" t="str">
        <f>'CATALOGO PAGINA'!AE923</f>
        <v>12</v>
      </c>
      <c r="D923" s="626">
        <f>'CATALOGO PAGINA'!AF923*0.13+'CATALOGO PAGINA'!AF923</f>
        <v>1.6498</v>
      </c>
      <c r="E923" s="627"/>
    </row>
    <row r="924">
      <c r="A924" s="623" t="str">
        <f>'CATALOGO PAGINA'!C924</f>
        <v>9644</v>
      </c>
      <c r="B924" s="624" t="s">
        <v>7736</v>
      </c>
      <c r="C924" s="625" t="str">
        <f>'CATALOGO PAGINA'!AE924</f>
        <v>12</v>
      </c>
      <c r="D924" s="626">
        <f>'CATALOGO PAGINA'!AF924*0.13+'CATALOGO PAGINA'!AF924</f>
        <v>2.0566</v>
      </c>
      <c r="E924" s="627"/>
    </row>
    <row r="925">
      <c r="A925" s="623" t="str">
        <f>'CATALOGO PAGINA'!C925</f>
        <v>6248</v>
      </c>
      <c r="B925" s="624" t="s">
        <v>7736</v>
      </c>
      <c r="C925" s="625" t="str">
        <f>'CATALOGO PAGINA'!AE925</f>
        <v>12</v>
      </c>
      <c r="D925" s="626">
        <f>'CATALOGO PAGINA'!AF925*0.13+'CATALOGO PAGINA'!AF925</f>
        <v>1.8419</v>
      </c>
      <c r="E925" s="627"/>
    </row>
    <row r="926">
      <c r="A926" s="623" t="str">
        <f>'CATALOGO PAGINA'!C926</f>
        <v>6040</v>
      </c>
      <c r="B926" s="624" t="s">
        <v>7736</v>
      </c>
      <c r="C926" s="625" t="str">
        <f>'CATALOGO PAGINA'!AE926</f>
        <v>12</v>
      </c>
      <c r="D926" s="626">
        <f>'CATALOGO PAGINA'!AF926*0.13+'CATALOGO PAGINA'!AF926</f>
        <v>1.6498</v>
      </c>
      <c r="E926" s="627"/>
    </row>
    <row r="927">
      <c r="A927" s="623" t="str">
        <f>'CATALOGO PAGINA'!C927</f>
        <v>9620</v>
      </c>
      <c r="B927" s="624" t="s">
        <v>7736</v>
      </c>
      <c r="C927" s="625" t="str">
        <f>'CATALOGO PAGINA'!AE927</f>
        <v>12</v>
      </c>
      <c r="D927" s="626">
        <f>'CATALOGO PAGINA'!AF927*0.13+'CATALOGO PAGINA'!AF927</f>
        <v>2.0566</v>
      </c>
      <c r="E927" s="627"/>
    </row>
    <row r="928">
      <c r="A928" s="623" t="str">
        <f>'CATALOGO PAGINA'!C928</f>
        <v>6408</v>
      </c>
      <c r="B928" s="624" t="s">
        <v>7736</v>
      </c>
      <c r="C928" s="625" t="str">
        <f>'CATALOGO PAGINA'!AE928</f>
        <v>12</v>
      </c>
      <c r="D928" s="626">
        <f>'CATALOGO PAGINA'!AF928*0.13+'CATALOGO PAGINA'!AF928</f>
        <v>2.0566</v>
      </c>
      <c r="E928" s="627"/>
    </row>
    <row r="929">
      <c r="A929" s="623" t="str">
        <f>'CATALOGO PAGINA'!C929</f>
        <v>6415</v>
      </c>
      <c r="B929" s="624" t="s">
        <v>7736</v>
      </c>
      <c r="C929" s="625" t="str">
        <f>'CATALOGO PAGINA'!AE929</f>
        <v>12</v>
      </c>
      <c r="D929" s="626">
        <f>'CATALOGO PAGINA'!AF929*0.13+'CATALOGO PAGINA'!AF929</f>
        <v>2.0566</v>
      </c>
      <c r="E929" s="627"/>
    </row>
    <row r="930">
      <c r="A930" s="623" t="str">
        <f>'CATALOGO PAGINA'!C930</f>
        <v>6422</v>
      </c>
      <c r="B930" s="624" t="s">
        <v>7736</v>
      </c>
      <c r="C930" s="625" t="str">
        <f>'CATALOGO PAGINA'!AE930</f>
        <v>12</v>
      </c>
      <c r="D930" s="626">
        <f>'CATALOGO PAGINA'!AF930*0.13+'CATALOGO PAGINA'!AF930</f>
        <v>2.0566</v>
      </c>
      <c r="E930" s="627"/>
    </row>
    <row r="931">
      <c r="A931" s="623" t="str">
        <f>'CATALOGO PAGINA'!C931</f>
        <v>1557</v>
      </c>
      <c r="B931" s="624" t="s">
        <v>7736</v>
      </c>
      <c r="C931" s="625" t="str">
        <f>'CATALOGO PAGINA'!AE931</f>
        <v>12</v>
      </c>
      <c r="D931" s="626">
        <f>'CATALOGO PAGINA'!AF931*0.13+'CATALOGO PAGINA'!AF931</f>
        <v>1.7967</v>
      </c>
      <c r="E931" s="627"/>
    </row>
    <row r="932">
      <c r="A932" s="623" t="str">
        <f>'CATALOGO PAGINA'!C932</f>
        <v>5030</v>
      </c>
      <c r="B932" s="624" t="s">
        <v>7736</v>
      </c>
      <c r="C932" s="625" t="str">
        <f>'CATALOGO PAGINA'!AE932</f>
        <v>12</v>
      </c>
      <c r="D932" s="626">
        <f>'CATALOGO PAGINA'!AF932*0.13+'CATALOGO PAGINA'!AF932</f>
        <v>1.7967</v>
      </c>
      <c r="E932" s="627"/>
    </row>
    <row r="933">
      <c r="A933" s="623" t="str">
        <f>'CATALOGO PAGINA'!C933</f>
        <v>6854</v>
      </c>
      <c r="B933" s="624" t="s">
        <v>7736</v>
      </c>
      <c r="C933" s="625" t="str">
        <f>'CATALOGO PAGINA'!AE933</f>
        <v>12</v>
      </c>
      <c r="D933" s="626">
        <f>'CATALOGO PAGINA'!AF933*0.13+'CATALOGO PAGINA'!AF933</f>
        <v>1.7967</v>
      </c>
      <c r="E933" s="627"/>
    </row>
    <row r="934">
      <c r="A934" s="623" t="str">
        <f>'CATALOGO PAGINA'!C934</f>
        <v>9166</v>
      </c>
      <c r="B934" s="624" t="s">
        <v>7736</v>
      </c>
      <c r="C934" s="625" t="str">
        <f>'CATALOGO PAGINA'!AE934</f>
        <v>12</v>
      </c>
      <c r="D934" s="626">
        <f>'CATALOGO PAGINA'!AF934*0.13+'CATALOGO PAGINA'!AF934</f>
        <v>1.7967</v>
      </c>
      <c r="E934" s="627"/>
    </row>
    <row r="935">
      <c r="A935" s="623" t="str">
        <f>'CATALOGO PAGINA'!C935</f>
        <v>CN55137</v>
      </c>
      <c r="B935" s="624" t="s">
        <v>7736</v>
      </c>
      <c r="C935" s="625" t="str">
        <f>'CATALOGO PAGINA'!AE935</f>
        <v>12</v>
      </c>
      <c r="D935" s="626">
        <f>'CATALOGO PAGINA'!AF935*0.13+'CATALOGO PAGINA'!AF935</f>
        <v>1.0848</v>
      </c>
      <c r="E935" s="627"/>
    </row>
    <row r="936">
      <c r="A936" s="623" t="str">
        <f>'CATALOGO PAGINA'!C936</f>
        <v>CN55138</v>
      </c>
      <c r="B936" s="624" t="s">
        <v>7736</v>
      </c>
      <c r="C936" s="625" t="str">
        <f>'CATALOGO PAGINA'!AE936</f>
        <v>12</v>
      </c>
      <c r="D936" s="626">
        <f>'CATALOGO PAGINA'!AF936*0.13+'CATALOGO PAGINA'!AF936</f>
        <v>1.0848</v>
      </c>
      <c r="E936" s="627"/>
    </row>
    <row r="937">
      <c r="A937" s="623" t="str">
        <f>'CATALOGO PAGINA'!C937</f>
        <v>IN85603</v>
      </c>
      <c r="B937" s="624" t="s">
        <v>7736</v>
      </c>
      <c r="C937" s="625" t="str">
        <f>'CATALOGO PAGINA'!AE937</f>
        <v>12</v>
      </c>
      <c r="D937" s="626">
        <f>'CATALOGO PAGINA'!AF937*0.13+'CATALOGO PAGINA'!AF937</f>
        <v>0.6215</v>
      </c>
      <c r="E937" s="627"/>
    </row>
    <row r="938">
      <c r="A938" s="623" t="str">
        <f>'CATALOGO PAGINA'!C938</f>
        <v>4923</v>
      </c>
      <c r="B938" s="624" t="s">
        <v>7736</v>
      </c>
      <c r="C938" s="625" t="str">
        <f>'CATALOGO PAGINA'!AE938</f>
        <v>12</v>
      </c>
      <c r="D938" s="626">
        <f>'CATALOGO PAGINA'!AF938*0.13+'CATALOGO PAGINA'!AF938</f>
        <v>0.9379</v>
      </c>
      <c r="E938" s="627"/>
    </row>
    <row r="939">
      <c r="A939" s="623" t="str">
        <f>'CATALOGO PAGINA'!C939</f>
        <v>5473</v>
      </c>
      <c r="B939" s="624" t="s">
        <v>7736</v>
      </c>
      <c r="C939" s="625" t="str">
        <f>'CATALOGO PAGINA'!AE939</f>
        <v>12</v>
      </c>
      <c r="D939" s="626">
        <f>'CATALOGO PAGINA'!AF939*0.13+'CATALOGO PAGINA'!AF939</f>
        <v>1.13</v>
      </c>
      <c r="E939" s="627"/>
    </row>
    <row r="940">
      <c r="A940" s="623" t="str">
        <f>'CATALOGO PAGINA'!C940</f>
        <v>4954</v>
      </c>
      <c r="B940" s="624" t="s">
        <v>7736</v>
      </c>
      <c r="C940" s="625" t="str">
        <f>'CATALOGO PAGINA'!AE940</f>
        <v>12</v>
      </c>
      <c r="D940" s="626">
        <f>'CATALOGO PAGINA'!AF940*0.13+'CATALOGO PAGINA'!AF940</f>
        <v>0.9379</v>
      </c>
      <c r="E940" s="627"/>
    </row>
    <row r="941">
      <c r="A941" s="623" t="str">
        <f>'CATALOGO PAGINA'!C941</f>
        <v>IN85500</v>
      </c>
      <c r="B941" s="624" t="s">
        <v>7736</v>
      </c>
      <c r="C941" s="625" t="str">
        <f>'CATALOGO PAGINA'!AE941</f>
        <v>12</v>
      </c>
      <c r="D941" s="626">
        <f>'CATALOGO PAGINA'!AF941*0.13+'CATALOGO PAGINA'!AF941</f>
        <v>0.6215</v>
      </c>
      <c r="E941" s="627"/>
    </row>
    <row r="942">
      <c r="A942" s="623" t="str">
        <f>'CATALOGO PAGINA'!C942</f>
        <v>6321</v>
      </c>
      <c r="B942" s="624" t="s">
        <v>7736</v>
      </c>
      <c r="C942" s="625" t="str">
        <f>'CATALOGO PAGINA'!AE942</f>
        <v>12</v>
      </c>
      <c r="D942" s="626">
        <f>'CATALOGO PAGINA'!AF942*0.13+'CATALOGO PAGINA'!AF942</f>
        <v>0.9379</v>
      </c>
      <c r="E942" s="627"/>
    </row>
    <row r="943">
      <c r="A943" s="623" t="str">
        <f>'CATALOGO PAGINA'!C943</f>
        <v>SA-42</v>
      </c>
      <c r="B943" s="624" t="s">
        <v>7736</v>
      </c>
      <c r="C943" s="625" t="str">
        <f>'CATALOGO PAGINA'!AE943</f>
        <v>12</v>
      </c>
      <c r="D943" s="626">
        <f>'CATALOGO PAGINA'!AF943*0.13+'CATALOGO PAGINA'!AF943</f>
        <v>2.1244</v>
      </c>
      <c r="E943" s="627"/>
    </row>
    <row r="944">
      <c r="A944" s="623" t="str">
        <f>'CATALOGO PAGINA'!C944</f>
        <v>FD915</v>
      </c>
      <c r="B944" s="624" t="s">
        <v>7736</v>
      </c>
      <c r="C944" s="625" t="str">
        <f>'CATALOGO PAGINA'!AE944</f>
        <v>6</v>
      </c>
      <c r="D944" s="626">
        <f>'CATALOGO PAGINA'!AF944*0.13+'CATALOGO PAGINA'!AF944</f>
        <v>1.3108</v>
      </c>
      <c r="E944" s="627"/>
    </row>
    <row r="945">
      <c r="A945" s="623" t="str">
        <f>'CATALOGO PAGINA'!C945</f>
        <v>0765</v>
      </c>
      <c r="B945" s="624" t="s">
        <v>7736</v>
      </c>
      <c r="C945" s="625" t="str">
        <f>'CATALOGO PAGINA'!AE945</f>
        <v>12</v>
      </c>
      <c r="D945" s="626">
        <f>'CATALOGO PAGINA'!AF945*0.13+'CATALOGO PAGINA'!AF945</f>
        <v>0.9379</v>
      </c>
      <c r="E945" s="627"/>
    </row>
    <row r="946">
      <c r="A946" s="623" t="str">
        <f>'CATALOGO PAGINA'!C946</f>
        <v>5081</v>
      </c>
      <c r="B946" s="624" t="s">
        <v>7736</v>
      </c>
      <c r="C946" s="625" t="str">
        <f>'CATALOGO PAGINA'!AE946</f>
        <v>12</v>
      </c>
      <c r="D946" s="626">
        <f>'CATALOGO PAGINA'!AF946*0.13+'CATALOGO PAGINA'!AF946</f>
        <v>0.9379</v>
      </c>
      <c r="E946" s="627"/>
    </row>
    <row r="947">
      <c r="A947" s="623" t="str">
        <f>'CATALOGO PAGINA'!C947</f>
        <v>9324</v>
      </c>
      <c r="B947" s="624" t="s">
        <v>7736</v>
      </c>
      <c r="C947" s="625" t="str">
        <f>'CATALOGO PAGINA'!AE947</f>
        <v>12</v>
      </c>
      <c r="D947" s="626">
        <f>'CATALOGO PAGINA'!AF947*0.13+'CATALOGO PAGINA'!AF947</f>
        <v>1.4012</v>
      </c>
      <c r="E947" s="627"/>
    </row>
    <row r="948">
      <c r="A948" s="623" t="str">
        <f>'CATALOGO PAGINA'!C948</f>
        <v>0053</v>
      </c>
      <c r="B948" s="624" t="s">
        <v>7736</v>
      </c>
      <c r="C948" s="625" t="str">
        <f>'CATALOGO PAGINA'!AE948</f>
        <v>12</v>
      </c>
      <c r="D948" s="626">
        <f>'CATALOGO PAGINA'!AF948*0.13+'CATALOGO PAGINA'!AF948</f>
        <v>1.7854</v>
      </c>
      <c r="E948" s="627"/>
    </row>
    <row r="949">
      <c r="A949" s="623" t="str">
        <f>'CATALOGO PAGINA'!C949</f>
        <v>9120</v>
      </c>
      <c r="B949" s="624" t="s">
        <v>7736</v>
      </c>
      <c r="C949" s="625" t="str">
        <f>'CATALOGO PAGINA'!AE949</f>
        <v>12</v>
      </c>
      <c r="D949" s="626">
        <f>'CATALOGO PAGINA'!AF949*0.13+'CATALOGO PAGINA'!AF949</f>
        <v>2.5425</v>
      </c>
      <c r="E949" s="627"/>
    </row>
    <row r="950">
      <c r="A950" s="623" t="str">
        <f>'CATALOGO PAGINA'!C950</f>
        <v>82763</v>
      </c>
      <c r="B950" s="624" t="s">
        <v>7736</v>
      </c>
      <c r="C950" s="625" t="str">
        <f>'CATALOGO PAGINA'!AE950</f>
        <v>12</v>
      </c>
      <c r="D950" s="626">
        <f>'CATALOGO PAGINA'!AF950*0.13+'CATALOGO PAGINA'!AF950</f>
        <v>2.1696</v>
      </c>
      <c r="E950" s="627"/>
    </row>
    <row r="951">
      <c r="A951" s="623" t="str">
        <f>'CATALOGO PAGINA'!C951</f>
        <v>0159</v>
      </c>
      <c r="B951" s="624" t="s">
        <v>7736</v>
      </c>
      <c r="C951" s="625" t="str">
        <f>'CATALOGO PAGINA'!AE951</f>
        <v>12</v>
      </c>
      <c r="D951" s="626">
        <f>'CATALOGO PAGINA'!AF951*0.13+'CATALOGO PAGINA'!AF951</f>
        <v>1.5255</v>
      </c>
      <c r="E951" s="627"/>
    </row>
    <row r="952">
      <c r="A952" s="623" t="str">
        <f>'CATALOGO PAGINA'!C952</f>
        <v>30141</v>
      </c>
      <c r="B952" s="624" t="s">
        <v>7736</v>
      </c>
      <c r="C952" s="625" t="str">
        <f>'CATALOGO PAGINA'!AE952</f>
        <v>12</v>
      </c>
      <c r="D952" s="626">
        <f>'CATALOGO PAGINA'!AF952*0.13+'CATALOGO PAGINA'!AF952</f>
        <v>1.5029</v>
      </c>
      <c r="E952" s="627"/>
    </row>
    <row r="953">
      <c r="A953" s="623" t="str">
        <f>'CATALOGO PAGINA'!C953</f>
        <v>CH85486</v>
      </c>
      <c r="B953" s="624" t="s">
        <v>7736</v>
      </c>
      <c r="C953" s="625" t="str">
        <f>'CATALOGO PAGINA'!AE953</f>
        <v>12</v>
      </c>
      <c r="D953" s="626">
        <f>'CATALOGO PAGINA'!AF953*0.13+'CATALOGO PAGINA'!AF953</f>
        <v>0.5876</v>
      </c>
      <c r="E953" s="627"/>
    </row>
    <row r="954">
      <c r="A954" s="623" t="str">
        <f>'CATALOGO PAGINA'!C954</f>
        <v>CN90047</v>
      </c>
      <c r="B954" s="624" t="s">
        <v>7736</v>
      </c>
      <c r="C954" s="625" t="str">
        <f>'CATALOGO PAGINA'!AE954</f>
        <v>12</v>
      </c>
      <c r="D954" s="626">
        <f>'CATALOGO PAGINA'!AF954*0.13+'CATALOGO PAGINA'!AF954</f>
        <v>0.7345</v>
      </c>
      <c r="E954" s="627"/>
    </row>
    <row r="955">
      <c r="A955" s="623" t="str">
        <f>'CATALOGO PAGINA'!C955</f>
        <v>6205</v>
      </c>
      <c r="B955" s="624" t="s">
        <v>7736</v>
      </c>
      <c r="C955" s="625" t="str">
        <f>'CATALOGO PAGINA'!AE955</f>
        <v>12</v>
      </c>
      <c r="D955" s="626">
        <f>'CATALOGO PAGINA'!AF955*0.13+'CATALOGO PAGINA'!AF955</f>
        <v>0.6102</v>
      </c>
      <c r="E955" s="627"/>
    </row>
    <row r="956">
      <c r="A956" s="623" t="str">
        <f>'CATALOGO PAGINA'!C956</f>
        <v>HQT5</v>
      </c>
      <c r="B956" s="624" t="s">
        <v>7736</v>
      </c>
      <c r="C956" s="625" t="str">
        <f>'CATALOGO PAGINA'!AE956</f>
        <v>6</v>
      </c>
      <c r="D956" s="626">
        <f>'CATALOGO PAGINA'!AF956*0.13+'CATALOGO PAGINA'!AF956</f>
        <v>1.13</v>
      </c>
      <c r="E956" s="627"/>
    </row>
    <row r="957">
      <c r="A957" s="623" t="str">
        <f>'CATALOGO PAGINA'!C957</f>
        <v>HQT5</v>
      </c>
      <c r="B957" s="624" t="s">
        <v>7736</v>
      </c>
      <c r="C957" s="625" t="str">
        <f>'CATALOGO PAGINA'!AE957</f>
        <v>6</v>
      </c>
      <c r="D957" s="626">
        <f>'CATALOGO PAGINA'!AF957*0.13+'CATALOGO PAGINA'!AF957</f>
        <v>1.13</v>
      </c>
      <c r="E957" s="627"/>
    </row>
    <row r="958">
      <c r="A958" s="623" t="str">
        <f>'CATALOGO PAGINA'!C958</f>
        <v>A02-704</v>
      </c>
      <c r="B958" s="624" t="s">
        <v>7736</v>
      </c>
      <c r="C958" s="625" t="str">
        <f>'CATALOGO PAGINA'!AE958</f>
        <v>12</v>
      </c>
      <c r="D958" s="626">
        <f>'CATALOGO PAGINA'!AF958*0.13+'CATALOGO PAGINA'!AF958</f>
        <v>1.017</v>
      </c>
      <c r="E958" s="627"/>
    </row>
    <row r="959">
      <c r="A959" s="623" t="str">
        <f>'CATALOGO PAGINA'!C959</f>
        <v>6012</v>
      </c>
      <c r="B959" s="624" t="s">
        <v>7736</v>
      </c>
      <c r="C959" s="625" t="str">
        <f>'CATALOGO PAGINA'!AE959</f>
        <v>12</v>
      </c>
      <c r="D959" s="626">
        <f>'CATALOGO PAGINA'!AF959*0.13+'CATALOGO PAGINA'!AF959</f>
        <v>0.5989</v>
      </c>
      <c r="E959" s="627"/>
    </row>
    <row r="960">
      <c r="A960" s="623" t="str">
        <f>'CATALOGO PAGINA'!C960</f>
        <v>326-1</v>
      </c>
      <c r="B960" s="624" t="s">
        <v>7736</v>
      </c>
      <c r="C960" s="625" t="str">
        <f>'CATALOGO PAGINA'!AE960</f>
        <v>6</v>
      </c>
      <c r="D960" s="626">
        <f>'CATALOGO PAGINA'!AF960*0.13+'CATALOGO PAGINA'!AF960</f>
        <v>0.8475</v>
      </c>
      <c r="E960" s="627"/>
    </row>
    <row r="961">
      <c r="A961" s="623" t="str">
        <f>'CATALOGO PAGINA'!C961</f>
        <v>J4016</v>
      </c>
      <c r="B961" s="624" t="s">
        <v>7736</v>
      </c>
      <c r="C961" s="625" t="str">
        <f>'CATALOGO PAGINA'!AE961</f>
        <v>6</v>
      </c>
      <c r="D961" s="626">
        <f>'CATALOGO PAGINA'!AF961*0.13+'CATALOGO PAGINA'!AF961</f>
        <v>1.1865</v>
      </c>
      <c r="E961" s="627"/>
    </row>
    <row r="962">
      <c r="A962" s="623" t="str">
        <f>'CATALOGO PAGINA'!C962</f>
        <v>161-7</v>
      </c>
      <c r="B962" s="624" t="s">
        <v>7736</v>
      </c>
      <c r="C962" s="625" t="str">
        <f>'CATALOGO PAGINA'!AE962</f>
        <v>3</v>
      </c>
      <c r="D962" s="626">
        <f>'CATALOGO PAGINA'!AF962*0.13+'CATALOGO PAGINA'!AF962</f>
        <v>6.0455</v>
      </c>
      <c r="E962" s="627"/>
    </row>
    <row r="963">
      <c r="A963" s="623" t="str">
        <f>'CATALOGO PAGINA'!C963</f>
        <v>ARY101</v>
      </c>
      <c r="B963" s="624" t="s">
        <v>7736</v>
      </c>
      <c r="C963" s="625" t="str">
        <f>'CATALOGO PAGINA'!AE963</f>
        <v>3</v>
      </c>
      <c r="D963" s="626">
        <f>'CATALOGO PAGINA'!AF963*0.13+'CATALOGO PAGINA'!AF963</f>
        <v>7.7292</v>
      </c>
      <c r="E963" s="627"/>
    </row>
    <row r="964">
      <c r="A964" s="623" t="str">
        <f>'CATALOGO PAGINA'!C964</f>
        <v>ARB82488</v>
      </c>
      <c r="B964" s="624" t="s">
        <v>7736</v>
      </c>
      <c r="C964" s="625" t="str">
        <f>'CATALOGO PAGINA'!AE964</f>
        <v>12</v>
      </c>
      <c r="D964" s="626">
        <f>'CATALOGO PAGINA'!AF964*0.13+'CATALOGO PAGINA'!AF964</f>
        <v>0.5876</v>
      </c>
      <c r="E964" s="627"/>
    </row>
    <row r="965">
      <c r="A965" s="623" t="str">
        <f>'CATALOGO PAGINA'!C965</f>
        <v>ARW0562</v>
      </c>
      <c r="B965" s="624" t="s">
        <v>7736</v>
      </c>
      <c r="C965" s="625" t="str">
        <f>'CATALOGO PAGINA'!AE965</f>
        <v>12</v>
      </c>
      <c r="D965" s="626">
        <f>'CATALOGO PAGINA'!AF965*0.13+'CATALOGO PAGINA'!AF965</f>
        <v>0.8588</v>
      </c>
      <c r="E965" s="627"/>
    </row>
    <row r="966">
      <c r="A966" s="623" t="str">
        <f>'CATALOGO PAGINA'!C966</f>
        <v>2010</v>
      </c>
      <c r="B966" s="624" t="s">
        <v>7736</v>
      </c>
      <c r="C966" s="625" t="str">
        <f>'CATALOGO PAGINA'!AE966</f>
        <v>12</v>
      </c>
      <c r="D966" s="626">
        <f>'CATALOGO PAGINA'!AF966*0.13+'CATALOGO PAGINA'!AF966</f>
        <v>2.2148</v>
      </c>
      <c r="E966" s="627"/>
    </row>
    <row r="967">
      <c r="A967" s="623" t="str">
        <f>'CATALOGO PAGINA'!C967</f>
        <v>5788B</v>
      </c>
      <c r="B967" s="624" t="s">
        <v>7736</v>
      </c>
      <c r="C967" s="625" t="str">
        <f>'CATALOGO PAGINA'!AE967</f>
        <v>3</v>
      </c>
      <c r="D967" s="626">
        <f>'CATALOGO PAGINA'!AF967*0.13+'CATALOGO PAGINA'!AF967</f>
        <v>3.8533</v>
      </c>
      <c r="E967" s="627"/>
    </row>
    <row r="968">
      <c r="A968" s="623" t="str">
        <f>'CATALOGO PAGINA'!C968</f>
        <v>ARB77791</v>
      </c>
      <c r="B968" s="624" t="s">
        <v>7736</v>
      </c>
      <c r="C968" s="625" t="str">
        <f>'CATALOGO PAGINA'!AE968</f>
        <v>12</v>
      </c>
      <c r="D968" s="626">
        <f>'CATALOGO PAGINA'!AF968*0.13+'CATALOGO PAGINA'!AF968</f>
        <v>0.7684</v>
      </c>
      <c r="E968" s="627"/>
    </row>
    <row r="969">
      <c r="A969" s="623" t="str">
        <f>'CATALOGO PAGINA'!C969</f>
        <v>FW-2069A</v>
      </c>
      <c r="B969" s="624" t="s">
        <v>7736</v>
      </c>
      <c r="C969" s="625" t="str">
        <f>'CATALOGO PAGINA'!AE969</f>
        <v>3</v>
      </c>
      <c r="D969" s="626">
        <f>'CATALOGO PAGINA'!AF969*0.13+'CATALOGO PAGINA'!AF969</f>
        <v>4.746</v>
      </c>
      <c r="E969" s="627"/>
    </row>
    <row r="970">
      <c r="A970" s="623" t="str">
        <f>'CATALOGO PAGINA'!C970</f>
        <v>JS124</v>
      </c>
      <c r="B970" s="624" t="s">
        <v>7736</v>
      </c>
      <c r="C970" s="625" t="str">
        <f>'CATALOGO PAGINA'!AE970</f>
        <v>3</v>
      </c>
      <c r="D970" s="626">
        <f>'CATALOGO PAGINA'!AF970*0.13+'CATALOGO PAGINA'!AF970</f>
        <v>4.746</v>
      </c>
      <c r="E970" s="627"/>
    </row>
    <row r="971">
      <c r="A971" s="623" t="str">
        <f>'CATALOGO PAGINA'!C971</f>
        <v>FD635</v>
      </c>
      <c r="B971" s="624" t="s">
        <v>7736</v>
      </c>
      <c r="C971" s="625" t="str">
        <f>'CATALOGO PAGINA'!AE971</f>
        <v>6</v>
      </c>
      <c r="D971" s="626">
        <f>'CATALOGO PAGINA'!AF971*0.13+'CATALOGO PAGINA'!AF971</f>
        <v>0.904</v>
      </c>
      <c r="E971" s="627"/>
    </row>
    <row r="972">
      <c r="A972" s="623" t="str">
        <f>'CATALOGO PAGINA'!C972</f>
        <v>36-DCJ</v>
      </c>
      <c r="B972" s="624" t="s">
        <v>7736</v>
      </c>
      <c r="C972" s="625" t="str">
        <f>'CATALOGO PAGINA'!AE972</f>
        <v>3</v>
      </c>
      <c r="D972" s="626">
        <f>'CATALOGO PAGINA'!AF972*0.13+'CATALOGO PAGINA'!AF972</f>
        <v>1.2091</v>
      </c>
      <c r="E972" s="627"/>
    </row>
    <row r="973">
      <c r="A973" s="623" t="str">
        <f>'CATALOGO PAGINA'!C973</f>
        <v>S7530</v>
      </c>
      <c r="B973" s="624" t="s">
        <v>7736</v>
      </c>
      <c r="C973" s="625" t="str">
        <f>'CATALOGO PAGINA'!AE973</f>
        <v>6</v>
      </c>
      <c r="D973" s="626">
        <f>'CATALOGO PAGINA'!AF973*0.13+'CATALOGO PAGINA'!AF973</f>
        <v>0.5876</v>
      </c>
      <c r="E973" s="627"/>
    </row>
    <row r="974">
      <c r="A974" s="623" t="str">
        <f>'CATALOGO PAGINA'!C974</f>
        <v>S7531</v>
      </c>
      <c r="B974" s="624" t="s">
        <v>7736</v>
      </c>
      <c r="C974" s="625" t="str">
        <f>'CATALOGO PAGINA'!AE974</f>
        <v>6</v>
      </c>
      <c r="D974" s="626">
        <f>'CATALOGO PAGINA'!AF974*0.13+'CATALOGO PAGINA'!AF974</f>
        <v>0.5876</v>
      </c>
      <c r="E974" s="627"/>
    </row>
    <row r="975">
      <c r="A975" s="623" t="str">
        <f>'CATALOGO PAGINA'!C975</f>
        <v>S7509</v>
      </c>
      <c r="B975" s="624" t="s">
        <v>7736</v>
      </c>
      <c r="C975" s="625" t="str">
        <f>'CATALOGO PAGINA'!AE975</f>
        <v>6</v>
      </c>
      <c r="D975" s="626">
        <f>'CATALOGO PAGINA'!AF975*0.13+'CATALOGO PAGINA'!AF975</f>
        <v>0.5763</v>
      </c>
      <c r="E975" s="627"/>
    </row>
    <row r="976">
      <c r="A976" s="623" t="str">
        <f>'CATALOGO PAGINA'!C976</f>
        <v>JH218922</v>
      </c>
      <c r="B976" s="624" t="s">
        <v>7736</v>
      </c>
      <c r="C976" s="625" t="str">
        <f>'CATALOGO PAGINA'!AE976</f>
        <v>6</v>
      </c>
      <c r="D976" s="626">
        <f>'CATALOGO PAGINA'!AF976*0.13+'CATALOGO PAGINA'!AF976</f>
        <v>0.7006</v>
      </c>
      <c r="E976" s="627"/>
    </row>
    <row r="977">
      <c r="A977" s="623" t="str">
        <f>'CATALOGO PAGINA'!C977</f>
        <v>JH207505</v>
      </c>
      <c r="B977" s="624" t="s">
        <v>7736</v>
      </c>
      <c r="C977" s="625" t="str">
        <f>'CATALOGO PAGINA'!AE977</f>
        <v>6</v>
      </c>
      <c r="D977" s="626">
        <f>'CATALOGO PAGINA'!AF977*0.13+'CATALOGO PAGINA'!AF977</f>
        <v>0.7006</v>
      </c>
      <c r="E977" s="627"/>
    </row>
    <row r="978">
      <c r="A978" s="623" t="str">
        <f>'CATALOGO PAGINA'!C978</f>
        <v>JH207506</v>
      </c>
      <c r="B978" s="624" t="s">
        <v>7736</v>
      </c>
      <c r="C978" s="625" t="str">
        <f>'CATALOGO PAGINA'!AE978</f>
        <v>6</v>
      </c>
      <c r="D978" s="626">
        <f>'CATALOGO PAGINA'!AF978*0.13+'CATALOGO PAGINA'!AF978</f>
        <v>0.7006</v>
      </c>
      <c r="E978" s="627"/>
    </row>
    <row r="979">
      <c r="A979" s="623" t="str">
        <f>'CATALOGO PAGINA'!C979</f>
        <v>JH207512</v>
      </c>
      <c r="B979" s="624" t="s">
        <v>7736</v>
      </c>
      <c r="C979" s="625" t="str">
        <f>'CATALOGO PAGINA'!AE979</f>
        <v>6</v>
      </c>
      <c r="D979" s="626">
        <f>'CATALOGO PAGINA'!AF979*0.13+'CATALOGO PAGINA'!AF979</f>
        <v>0.7571</v>
      </c>
      <c r="E979" s="627"/>
    </row>
    <row r="980">
      <c r="A980" s="623" t="str">
        <f>'CATALOGO PAGINA'!C980</f>
        <v>JH218919</v>
      </c>
      <c r="B980" s="624" t="s">
        <v>7736</v>
      </c>
      <c r="C980" s="625" t="str">
        <f>'CATALOGO PAGINA'!AE980</f>
        <v>6</v>
      </c>
      <c r="D980" s="626">
        <f>'CATALOGO PAGINA'!AF980*0.13+'CATALOGO PAGINA'!AF980</f>
        <v>0.7006</v>
      </c>
      <c r="E980" s="627"/>
    </row>
    <row r="981">
      <c r="A981" s="623" t="str">
        <f>'CATALOGO PAGINA'!C981</f>
        <v>JH218920</v>
      </c>
      <c r="B981" s="624" t="s">
        <v>7736</v>
      </c>
      <c r="C981" s="625" t="str">
        <f>'CATALOGO PAGINA'!AE981</f>
        <v>6</v>
      </c>
      <c r="D981" s="626">
        <f>'CATALOGO PAGINA'!AF981*0.13+'CATALOGO PAGINA'!AF981</f>
        <v>0.7006</v>
      </c>
      <c r="E981" s="627"/>
    </row>
    <row r="982">
      <c r="A982" s="623" t="str">
        <f>'CATALOGO PAGINA'!C982</f>
        <v>JH218921</v>
      </c>
      <c r="B982" s="624" t="s">
        <v>7736</v>
      </c>
      <c r="C982" s="625" t="str">
        <f>'CATALOGO PAGINA'!AE982</f>
        <v>6</v>
      </c>
      <c r="D982" s="626">
        <f>'CATALOGO PAGINA'!AF982*0.13+'CATALOGO PAGINA'!AF982</f>
        <v>0.7006</v>
      </c>
      <c r="E982" s="627"/>
    </row>
    <row r="983">
      <c r="A983" s="623" t="str">
        <f>'CATALOGO PAGINA'!C983</f>
        <v>JH207507</v>
      </c>
      <c r="B983" s="624" t="s">
        <v>7736</v>
      </c>
      <c r="C983" s="625" t="str">
        <f>'CATALOGO PAGINA'!AE983</f>
        <v>6</v>
      </c>
      <c r="D983" s="626">
        <f>'CATALOGO PAGINA'!AF983*0.13+'CATALOGO PAGINA'!AF983</f>
        <v>0.9266</v>
      </c>
      <c r="E983" s="627"/>
    </row>
    <row r="984">
      <c r="A984" s="623" t="str">
        <f>'CATALOGO PAGINA'!C984</f>
        <v>JH218907</v>
      </c>
      <c r="B984" s="624" t="s">
        <v>7736</v>
      </c>
      <c r="C984" s="625" t="str">
        <f>'CATALOGO PAGINA'!AE984</f>
        <v>6</v>
      </c>
      <c r="D984" s="626">
        <f>'CATALOGO PAGINA'!AF984*0.13+'CATALOGO PAGINA'!AF984</f>
        <v>1.7741</v>
      </c>
      <c r="E984" s="627"/>
    </row>
    <row r="985">
      <c r="A985" s="623" t="str">
        <f>'CATALOGO PAGINA'!C985</f>
        <v>376209</v>
      </c>
      <c r="B985" s="624" t="s">
        <v>7736</v>
      </c>
      <c r="C985" s="625" t="str">
        <f>'CATALOGO PAGINA'!AE985</f>
        <v>1</v>
      </c>
      <c r="D985" s="626">
        <f>'CATALOGO PAGINA'!AF985*0.13+'CATALOGO PAGINA'!AF985</f>
        <v>26.103</v>
      </c>
      <c r="E985" s="627"/>
    </row>
    <row r="986">
      <c r="A986" s="623" t="str">
        <f>'CATALOGO PAGINA'!C986</f>
        <v>376102</v>
      </c>
      <c r="B986" s="624" t="s">
        <v>7736</v>
      </c>
      <c r="C986" s="625" t="str">
        <f>'CATALOGO PAGINA'!AE986</f>
        <v>6</v>
      </c>
      <c r="D986" s="626">
        <f>'CATALOGO PAGINA'!AF986*0.13+'CATALOGO PAGINA'!AF986</f>
        <v>5.3449</v>
      </c>
      <c r="E986" s="627"/>
    </row>
    <row r="987">
      <c r="A987" s="623" t="str">
        <f>'CATALOGO PAGINA'!C987</f>
        <v>HL518</v>
      </c>
      <c r="B987" s="624" t="s">
        <v>7736</v>
      </c>
      <c r="C987" s="625" t="str">
        <f>'CATALOGO PAGINA'!AE987</f>
        <v>3</v>
      </c>
      <c r="D987" s="626">
        <f>'CATALOGO PAGINA'!AF987*0.13+'CATALOGO PAGINA'!AF987</f>
        <v>3.6273</v>
      </c>
      <c r="E987" s="627"/>
    </row>
    <row r="988">
      <c r="A988" s="623" t="str">
        <f>'CATALOGO PAGINA'!C988</f>
        <v>ARB12024</v>
      </c>
      <c r="B988" s="624" t="s">
        <v>7736</v>
      </c>
      <c r="C988" s="625" t="str">
        <f>'CATALOGO PAGINA'!AE988</f>
        <v>12</v>
      </c>
      <c r="D988" s="626">
        <f>'CATALOGO PAGINA'!AF988*0.13+'CATALOGO PAGINA'!AF988</f>
        <v>0.6441</v>
      </c>
      <c r="E988" s="627"/>
    </row>
    <row r="989">
      <c r="A989" s="623" t="str">
        <f>'CATALOGO PAGINA'!C989</f>
        <v>ARG0776</v>
      </c>
      <c r="B989" s="624" t="s">
        <v>7736</v>
      </c>
      <c r="C989" s="625" t="str">
        <f>'CATALOGO PAGINA'!AE989</f>
        <v>12</v>
      </c>
      <c r="D989" s="626">
        <f>'CATALOGO PAGINA'!AF989*0.13+'CATALOGO PAGINA'!AF989</f>
        <v>0.452</v>
      </c>
      <c r="E989" s="627"/>
    </row>
    <row r="990">
      <c r="A990" s="623" t="str">
        <f>'CATALOGO PAGINA'!C990</f>
        <v>876E-8AB</v>
      </c>
      <c r="B990" s="624" t="s">
        <v>7736</v>
      </c>
      <c r="C990" s="625" t="str">
        <f>'CATALOGO PAGINA'!AE990</f>
        <v>6</v>
      </c>
      <c r="D990" s="626">
        <f>'CATALOGO PAGINA'!AF990*0.13+'CATALOGO PAGINA'!AF990</f>
        <v>1.4803</v>
      </c>
      <c r="E990" s="627"/>
    </row>
    <row r="991">
      <c r="A991" s="623" t="str">
        <f>'CATALOGO PAGINA'!C991</f>
        <v>DH009-29</v>
      </c>
      <c r="B991" s="624" t="s">
        <v>7736</v>
      </c>
      <c r="C991" s="625" t="str">
        <f>'CATALOGO PAGINA'!AE991</f>
        <v>6</v>
      </c>
      <c r="D991" s="626">
        <f>'CATALOGO PAGINA'!AF991*0.13+'CATALOGO PAGINA'!AF991</f>
        <v>3.8533</v>
      </c>
      <c r="E991" s="627"/>
    </row>
    <row r="992">
      <c r="A992" s="623" t="str">
        <f>'CATALOGO PAGINA'!C992</f>
        <v>LQ1413</v>
      </c>
      <c r="B992" s="624" t="s">
        <v>7736</v>
      </c>
      <c r="C992" s="625" t="str">
        <f>'CATALOGO PAGINA'!AE992</f>
        <v>3</v>
      </c>
      <c r="D992" s="626">
        <f>'CATALOGO PAGINA'!AF992*0.13+'CATALOGO PAGINA'!AF992</f>
        <v>4.5313</v>
      </c>
      <c r="E992" s="627"/>
    </row>
    <row r="993">
      <c r="A993" s="623" t="str">
        <f>'CATALOGO PAGINA'!C993</f>
        <v>FW2036</v>
      </c>
      <c r="B993" s="624" t="s">
        <v>7736</v>
      </c>
      <c r="C993" s="625" t="str">
        <f>'CATALOGO PAGINA'!AE993</f>
        <v>3</v>
      </c>
      <c r="D993" s="626">
        <f>'CATALOGO PAGINA'!AF993*0.13+'CATALOGO PAGINA'!AF993</f>
        <v>6.2376</v>
      </c>
      <c r="E993" s="627"/>
    </row>
    <row r="994">
      <c r="A994" s="623" t="str">
        <f>'CATALOGO PAGINA'!C994</f>
        <v>757P</v>
      </c>
      <c r="B994" s="624" t="s">
        <v>7736</v>
      </c>
      <c r="C994" s="625" t="str">
        <f>'CATALOGO PAGINA'!AE994</f>
        <v>3</v>
      </c>
      <c r="D994" s="626">
        <f>'CATALOGO PAGINA'!AF994*0.13+'CATALOGO PAGINA'!AF994</f>
        <v>8.9044</v>
      </c>
      <c r="E994" s="627"/>
    </row>
    <row r="995">
      <c r="A995" s="623" t="str">
        <f>'CATALOGO PAGINA'!C995</f>
        <v>66-03D</v>
      </c>
      <c r="B995" s="624" t="s">
        <v>7736</v>
      </c>
      <c r="C995" s="625" t="str">
        <f>'CATALOGO PAGINA'!AE995</f>
        <v>3</v>
      </c>
      <c r="D995" s="626">
        <f>'CATALOGO PAGINA'!AF995*0.13+'CATALOGO PAGINA'!AF995</f>
        <v>8.3055</v>
      </c>
      <c r="E995" s="627"/>
    </row>
    <row r="996">
      <c r="A996" s="623" t="str">
        <f>'CATALOGO PAGINA'!C996</f>
        <v>ARW8708</v>
      </c>
      <c r="B996" s="624" t="s">
        <v>7736</v>
      </c>
      <c r="C996" s="625" t="str">
        <f>'CATALOGO PAGINA'!AE996</f>
        <v>3</v>
      </c>
      <c r="D996" s="626">
        <f>'CATALOGO PAGINA'!AF996*0.13+'CATALOGO PAGINA'!AF996</f>
        <v>2.3165</v>
      </c>
      <c r="E996" s="627"/>
    </row>
    <row r="997">
      <c r="A997" s="623" t="str">
        <f>'CATALOGO PAGINA'!C997</f>
        <v>ARW612</v>
      </c>
      <c r="B997" s="624" t="s">
        <v>7736</v>
      </c>
      <c r="C997" s="625" t="str">
        <f>'CATALOGO PAGINA'!AE997</f>
        <v>12</v>
      </c>
      <c r="D997" s="626">
        <f>'CATALOGO PAGINA'!AF997*0.13+'CATALOGO PAGINA'!AF997</f>
        <v>0.6328</v>
      </c>
      <c r="E997" s="627"/>
    </row>
    <row r="998">
      <c r="A998" s="623" t="str">
        <f>'CATALOGO PAGINA'!C998</f>
        <v>ARW10163</v>
      </c>
      <c r="B998" s="624" t="s">
        <v>7736</v>
      </c>
      <c r="C998" s="625" t="str">
        <f>'CATALOGO PAGINA'!AE998</f>
        <v>12</v>
      </c>
      <c r="D998" s="626">
        <f>'CATALOGO PAGINA'!AF998*0.13+'CATALOGO PAGINA'!AF998</f>
        <v>0.7006</v>
      </c>
      <c r="E998" s="627"/>
    </row>
    <row r="999">
      <c r="A999" s="623" t="str">
        <f>'CATALOGO PAGINA'!C999</f>
        <v>ARM034</v>
      </c>
      <c r="B999" s="624" t="s">
        <v>7736</v>
      </c>
      <c r="C999" s="625" t="str">
        <f>'CATALOGO PAGINA'!AE999</f>
        <v>12</v>
      </c>
      <c r="D999" s="626">
        <f>'CATALOGO PAGINA'!AF999*0.13+'CATALOGO PAGINA'!AF999</f>
        <v>0.8588</v>
      </c>
      <c r="E999" s="627"/>
    </row>
    <row r="1000">
      <c r="A1000" s="623" t="str">
        <f>'CATALOGO PAGINA'!C1000</f>
        <v>ARG19201</v>
      </c>
      <c r="B1000" s="624" t="s">
        <v>7736</v>
      </c>
      <c r="C1000" s="625" t="str">
        <f>'CATALOGO PAGINA'!AE1000</f>
        <v>12</v>
      </c>
      <c r="D1000" s="626">
        <f>'CATALOGO PAGINA'!AF1000*0.13+'CATALOGO PAGINA'!AF1000</f>
        <v>0.7797</v>
      </c>
      <c r="E1000" s="627"/>
    </row>
    <row r="1001">
      <c r="A1001" s="623" t="str">
        <f>'CATALOGO PAGINA'!C1001</f>
        <v>ARM33319</v>
      </c>
      <c r="B1001" s="624" t="s">
        <v>7736</v>
      </c>
      <c r="C1001" s="625" t="str">
        <f>'CATALOGO PAGINA'!AE1001</f>
        <v>6</v>
      </c>
      <c r="D1001" s="626">
        <f>'CATALOGO PAGINA'!AF1001*0.13+'CATALOGO PAGINA'!AF1001</f>
        <v>0.9379</v>
      </c>
      <c r="E1001" s="627"/>
    </row>
    <row r="1002">
      <c r="A1002" s="623" t="str">
        <f>'CATALOGO PAGINA'!C1002</f>
        <v>NM19564</v>
      </c>
      <c r="B1002" s="624" t="s">
        <v>7736</v>
      </c>
      <c r="C1002" s="625" t="str">
        <f>'CATALOGO PAGINA'!AE1002</f>
        <v>6</v>
      </c>
      <c r="D1002" s="626">
        <f>'CATALOGO PAGINA'!AF1002*0.13+'CATALOGO PAGINA'!AF1002</f>
        <v>0.9379</v>
      </c>
      <c r="E1002" s="627"/>
    </row>
    <row r="1003">
      <c r="A1003" s="623" t="str">
        <f>'CATALOGO PAGINA'!C1003</f>
        <v>ARY555291</v>
      </c>
      <c r="B1003" s="624" t="s">
        <v>7736</v>
      </c>
      <c r="C1003" s="625" t="str">
        <f>'CATALOGO PAGINA'!AE1003</f>
        <v>6</v>
      </c>
      <c r="D1003" s="626">
        <f>'CATALOGO PAGINA'!AF1003*0.13+'CATALOGO PAGINA'!AF1003</f>
        <v>2.9041</v>
      </c>
      <c r="E1003" s="627"/>
    </row>
    <row r="1004">
      <c r="A1004" s="623" t="str">
        <f>'CATALOGO PAGINA'!C1004</f>
        <v>ARB88953</v>
      </c>
      <c r="B1004" s="624" t="s">
        <v>7736</v>
      </c>
      <c r="C1004" s="625" t="str">
        <f>'CATALOGO PAGINA'!AE1004</f>
        <v>12</v>
      </c>
      <c r="D1004" s="626">
        <f>'CATALOGO PAGINA'!AF1004*0.13+'CATALOGO PAGINA'!AF1004</f>
        <v>0.5763</v>
      </c>
      <c r="E1004" s="627"/>
    </row>
    <row r="1005">
      <c r="A1005" s="623" t="str">
        <f>'CATALOGO PAGINA'!C1005</f>
        <v>ARW8948</v>
      </c>
      <c r="B1005" s="624" t="s">
        <v>7736</v>
      </c>
      <c r="C1005" s="625" t="str">
        <f>'CATALOGO PAGINA'!AE1005</f>
        <v>3</v>
      </c>
      <c r="D1005" s="626">
        <f>'CATALOGO PAGINA'!AF1005*0.13+'CATALOGO PAGINA'!AF1005</f>
        <v>2.5764</v>
      </c>
      <c r="E1005" s="627"/>
    </row>
    <row r="1006">
      <c r="A1006" s="623" t="str">
        <f>'CATALOGO PAGINA'!C1006</f>
        <v>ARB3602</v>
      </c>
      <c r="B1006" s="624" t="s">
        <v>7736</v>
      </c>
      <c r="C1006" s="625" t="str">
        <f>'CATALOGO PAGINA'!AE1006</f>
        <v>6</v>
      </c>
      <c r="D1006" s="626">
        <f>'CATALOGO PAGINA'!AF1006*0.13+'CATALOGO PAGINA'!AF1006</f>
        <v>0.7119</v>
      </c>
      <c r="E1006" s="627"/>
    </row>
    <row r="1007">
      <c r="A1007" s="623" t="str">
        <f>'CATALOGO PAGINA'!C1007</f>
        <v>ARB0052</v>
      </c>
      <c r="B1007" s="624" t="s">
        <v>7736</v>
      </c>
      <c r="C1007" s="625" t="str">
        <f>'CATALOGO PAGINA'!AE1007</f>
        <v>6</v>
      </c>
      <c r="D1007" s="626">
        <f>'CATALOGO PAGINA'!AF1007*0.13+'CATALOGO PAGINA'!AF1007</f>
        <v>0.8362</v>
      </c>
      <c r="E1007" s="627"/>
    </row>
    <row r="1008">
      <c r="A1008" s="623" t="str">
        <f>'CATALOGO PAGINA'!C1008</f>
        <v>ARB112</v>
      </c>
      <c r="B1008" s="624" t="s">
        <v>7736</v>
      </c>
      <c r="C1008" s="625" t="str">
        <f>'CATALOGO PAGINA'!AE1008</f>
        <v>6</v>
      </c>
      <c r="D1008" s="626">
        <f>'CATALOGO PAGINA'!AF1008*0.13+'CATALOGO PAGINA'!AF1008</f>
        <v>0.8927</v>
      </c>
      <c r="E1008" s="627"/>
    </row>
    <row r="1009">
      <c r="A1009" s="623" t="str">
        <f>'CATALOGO PAGINA'!C1009</f>
        <v>ARB0015</v>
      </c>
      <c r="B1009" s="624" t="s">
        <v>7736</v>
      </c>
      <c r="C1009" s="625" t="str">
        <f>'CATALOGO PAGINA'!AE1009</f>
        <v>6</v>
      </c>
      <c r="D1009" s="626">
        <f>'CATALOGO PAGINA'!AF1009*0.13+'CATALOGO PAGINA'!AF1009</f>
        <v>0.8927</v>
      </c>
      <c r="E1009" s="627"/>
    </row>
    <row r="1010">
      <c r="A1010" s="623" t="str">
        <f>'CATALOGO PAGINA'!C1010</f>
        <v>ARB0615</v>
      </c>
      <c r="B1010" s="624" t="s">
        <v>7736</v>
      </c>
      <c r="C1010" s="625" t="str">
        <f>'CATALOGO PAGINA'!AE1010</f>
        <v>6</v>
      </c>
      <c r="D1010" s="626">
        <f>'CATALOGO PAGINA'!AF1010*0.13+'CATALOGO PAGINA'!AF1010</f>
        <v>0.9379</v>
      </c>
      <c r="E1010" s="627"/>
    </row>
    <row r="1011">
      <c r="A1011" s="623" t="str">
        <f>'CATALOGO PAGINA'!C1011</f>
        <v>ARB18071</v>
      </c>
      <c r="B1011" s="624" t="s">
        <v>7736</v>
      </c>
      <c r="C1011" s="625" t="str">
        <f>'CATALOGO PAGINA'!AE1011</f>
        <v>6</v>
      </c>
      <c r="D1011" s="626">
        <f>'CATALOGO PAGINA'!AF1011*0.13+'CATALOGO PAGINA'!AF1011</f>
        <v>1.1526</v>
      </c>
      <c r="E1011" s="627"/>
    </row>
    <row r="1012">
      <c r="A1012" s="623" t="str">
        <f>'CATALOGO PAGINA'!C1012</f>
        <v>ARB9030H</v>
      </c>
      <c r="B1012" s="624" t="s">
        <v>7736</v>
      </c>
      <c r="C1012" s="625" t="str">
        <f>'CATALOGO PAGINA'!AE1012</f>
        <v>6</v>
      </c>
      <c r="D1012" s="626">
        <f>'CATALOGO PAGINA'!AF1012*0.13+'CATALOGO PAGINA'!AF1012</f>
        <v>0.9718</v>
      </c>
      <c r="E1012" s="627"/>
    </row>
    <row r="1013">
      <c r="A1013" s="623" t="str">
        <f>'CATALOGO PAGINA'!C1013</f>
        <v>NB9331</v>
      </c>
      <c r="B1013" s="624" t="s">
        <v>7736</v>
      </c>
      <c r="C1013" s="625" t="str">
        <f>'CATALOGO PAGINA'!AE1013</f>
        <v>6</v>
      </c>
      <c r="D1013" s="626">
        <f>'CATALOGO PAGINA'!AF1013*0.13+'CATALOGO PAGINA'!AF1013</f>
        <v>0.8023</v>
      </c>
      <c r="E1013" s="627"/>
    </row>
    <row r="1014">
      <c r="A1014" s="623" t="str">
        <f>'CATALOGO PAGINA'!C1014</f>
        <v>NM80808</v>
      </c>
      <c r="B1014" s="624" t="s">
        <v>7736</v>
      </c>
      <c r="C1014" s="625" t="str">
        <f>'CATALOGO PAGINA'!AE1014</f>
        <v>6</v>
      </c>
      <c r="D1014" s="626">
        <f>'CATALOGO PAGINA'!AF1014*0.13+'CATALOGO PAGINA'!AF1014</f>
        <v>0.7345</v>
      </c>
      <c r="E1014" s="627"/>
    </row>
    <row r="1015">
      <c r="A1015" s="623" t="str">
        <f>'CATALOGO PAGINA'!C1015</f>
        <v>NY19514</v>
      </c>
      <c r="B1015" s="624" t="s">
        <v>7736</v>
      </c>
      <c r="C1015" s="625" t="str">
        <f>'CATALOGO PAGINA'!AE1015</f>
        <v>3</v>
      </c>
      <c r="D1015" s="626">
        <f>'CATALOGO PAGINA'!AF1015*0.13+'CATALOGO PAGINA'!AF1015</f>
        <v>3.5482</v>
      </c>
      <c r="E1015" s="627"/>
    </row>
    <row r="1016">
      <c r="A1016" s="623" t="str">
        <f>'CATALOGO PAGINA'!C1016</f>
        <v>ARB7999</v>
      </c>
      <c r="B1016" s="624" t="s">
        <v>7736</v>
      </c>
      <c r="C1016" s="625" t="str">
        <f>'CATALOGO PAGINA'!AE1016</f>
        <v>12</v>
      </c>
      <c r="D1016" s="626">
        <f>'CATALOGO PAGINA'!AF1016*0.13+'CATALOGO PAGINA'!AF1016</f>
        <v>0.6441</v>
      </c>
      <c r="E1016" s="627"/>
    </row>
    <row r="1017">
      <c r="A1017" s="623" t="str">
        <f>'CATALOGO PAGINA'!C1017</f>
        <v>886AE</v>
      </c>
      <c r="B1017" s="624" t="s">
        <v>7736</v>
      </c>
      <c r="C1017" s="625" t="str">
        <f>'CATALOGO PAGINA'!AE1017</f>
        <v>3</v>
      </c>
      <c r="D1017" s="626">
        <f>'CATALOGO PAGINA'!AF1017*0.13+'CATALOGO PAGINA'!AF1017</f>
        <v>7.8648</v>
      </c>
      <c r="E1017" s="627"/>
    </row>
    <row r="1018">
      <c r="A1018" s="623" t="str">
        <f>'CATALOGO PAGINA'!C1018</f>
        <v>NZ0881</v>
      </c>
      <c r="B1018" s="624" t="s">
        <v>7736</v>
      </c>
      <c r="C1018" s="625" t="str">
        <f>'CATALOGO PAGINA'!AE1018</f>
        <v>3</v>
      </c>
      <c r="D1018" s="626">
        <f>'CATALOGO PAGINA'!AF1018*0.13+'CATALOGO PAGINA'!AF1018</f>
        <v>2.6442</v>
      </c>
      <c r="E1018" s="627"/>
    </row>
    <row r="1019">
      <c r="A1019" s="623" t="str">
        <f>'CATALOGO PAGINA'!C1019</f>
        <v>8823-3</v>
      </c>
      <c r="B1019" s="624" t="s">
        <v>7736</v>
      </c>
      <c r="C1019" s="625" t="str">
        <f>'CATALOGO PAGINA'!AE1019</f>
        <v>6</v>
      </c>
      <c r="D1019" s="626">
        <f>'CATALOGO PAGINA'!AF1019*0.13+'CATALOGO PAGINA'!AF1019</f>
        <v>1.0283</v>
      </c>
      <c r="E1019" s="627"/>
    </row>
    <row r="1020">
      <c r="A1020" s="623" t="str">
        <f>'CATALOGO PAGINA'!C1020</f>
        <v>36789D</v>
      </c>
      <c r="B1020" s="624" t="s">
        <v>7736</v>
      </c>
      <c r="C1020" s="625" t="str">
        <f>'CATALOGO PAGINA'!AE1020</f>
        <v>12</v>
      </c>
      <c r="D1020" s="626">
        <f>'CATALOGO PAGINA'!AF1020*0.13+'CATALOGO PAGINA'!AF1020</f>
        <v>1.4803</v>
      </c>
      <c r="E1020" s="627"/>
    </row>
    <row r="1021">
      <c r="A1021" s="623" t="str">
        <f>'CATALOGO PAGINA'!C1021</f>
        <v>669</v>
      </c>
      <c r="B1021" s="624" t="s">
        <v>7736</v>
      </c>
      <c r="C1021" s="625" t="str">
        <f>'CATALOGO PAGINA'!AE1021</f>
        <v>6</v>
      </c>
      <c r="D1021" s="626">
        <f>'CATALOGO PAGINA'!AF1021*0.13+'CATALOGO PAGINA'!AF1021</f>
        <v>2.6668</v>
      </c>
      <c r="E1021" s="627"/>
    </row>
    <row r="1022">
      <c r="A1022" s="623" t="str">
        <f>'CATALOGO PAGINA'!C1022</f>
        <v>632-1</v>
      </c>
      <c r="B1022" s="624" t="s">
        <v>7736</v>
      </c>
      <c r="C1022" s="625" t="str">
        <f>'CATALOGO PAGINA'!AE1022</f>
        <v>6</v>
      </c>
      <c r="D1022" s="626">
        <f>'CATALOGO PAGINA'!AF1022*0.13+'CATALOGO PAGINA'!AF1022</f>
        <v>2.6668</v>
      </c>
      <c r="E1022" s="627"/>
    </row>
    <row r="1023">
      <c r="A1023" s="623" t="str">
        <f>'CATALOGO PAGINA'!C1023</f>
        <v>6789-3</v>
      </c>
      <c r="B1023" s="624" t="s">
        <v>7736</v>
      </c>
      <c r="C1023" s="625" t="str">
        <f>'CATALOGO PAGINA'!AE1023</f>
        <v>3</v>
      </c>
      <c r="D1023" s="626">
        <f>'CATALOGO PAGINA'!AF1023*0.13+'CATALOGO PAGINA'!AF1023</f>
        <v>4.746</v>
      </c>
      <c r="E1023" s="627"/>
    </row>
    <row r="1024">
      <c r="A1024" s="623" t="str">
        <f>'CATALOGO PAGINA'!C1024</f>
        <v>NB33123</v>
      </c>
      <c r="B1024" s="624" t="s">
        <v>7736</v>
      </c>
      <c r="C1024" s="625" t="str">
        <f>'CATALOGO PAGINA'!AE1024</f>
        <v>6</v>
      </c>
      <c r="D1024" s="626">
        <f>'CATALOGO PAGINA'!AF1024*0.13+'CATALOGO PAGINA'!AF1024</f>
        <v>0.7458</v>
      </c>
      <c r="E1024" s="627"/>
    </row>
    <row r="1025">
      <c r="A1025" s="623" t="str">
        <f>'CATALOGO PAGINA'!C1025</f>
        <v>JY686</v>
      </c>
      <c r="B1025" s="624" t="s">
        <v>7736</v>
      </c>
      <c r="C1025" s="625" t="str">
        <f>'CATALOGO PAGINA'!AE1025</f>
        <v>3</v>
      </c>
      <c r="D1025" s="626">
        <f>'CATALOGO PAGINA'!AF1025*0.13+'CATALOGO PAGINA'!AF1025</f>
        <v>4.1584</v>
      </c>
      <c r="E1025" s="627"/>
    </row>
    <row r="1026">
      <c r="A1026" s="623" t="str">
        <f>'CATALOGO PAGINA'!C1026</f>
        <v>JD033</v>
      </c>
      <c r="B1026" s="624" t="s">
        <v>7736</v>
      </c>
      <c r="C1026" s="625" t="str">
        <f>'CATALOGO PAGINA'!AE1026</f>
        <v>12</v>
      </c>
      <c r="D1026" s="626">
        <f>'CATALOGO PAGINA'!AF1026*0.13+'CATALOGO PAGINA'!AF1026</f>
        <v>0.4972</v>
      </c>
      <c r="E1026" s="627"/>
    </row>
    <row r="1027">
      <c r="A1027" s="623" t="str">
        <f>'CATALOGO PAGINA'!C1027</f>
        <v>02008</v>
      </c>
      <c r="B1027" s="624" t="s">
        <v>7736</v>
      </c>
      <c r="C1027" s="625" t="str">
        <f>'CATALOGO PAGINA'!AE1027</f>
        <v>6</v>
      </c>
      <c r="D1027" s="626">
        <f>'CATALOGO PAGINA'!AF1027*0.13+'CATALOGO PAGINA'!AF1027</f>
        <v>0.7119</v>
      </c>
      <c r="E1027" s="627"/>
    </row>
    <row r="1028">
      <c r="A1028" s="623" t="str">
        <f>'CATALOGO PAGINA'!C1028</f>
        <v>375897</v>
      </c>
      <c r="B1028" s="624" t="s">
        <v>7736</v>
      </c>
      <c r="C1028" s="625" t="str">
        <f>'CATALOGO PAGINA'!AE1028</f>
        <v>12</v>
      </c>
      <c r="D1028" s="626">
        <f>'CATALOGO PAGINA'!AF1028*0.13+'CATALOGO PAGINA'!AF1028</f>
        <v>0.5989</v>
      </c>
      <c r="E1028" s="627"/>
    </row>
    <row r="1029">
      <c r="A1029" s="623" t="str">
        <f>'CATALOGO PAGINA'!C1029</f>
        <v>375896</v>
      </c>
      <c r="B1029" s="624" t="s">
        <v>7736</v>
      </c>
      <c r="C1029" s="625" t="str">
        <f>'CATALOGO PAGINA'!AE1029</f>
        <v>12</v>
      </c>
      <c r="D1029" s="626">
        <f>'CATALOGO PAGINA'!AF1029*0.13+'CATALOGO PAGINA'!AF1029</f>
        <v>0.5989</v>
      </c>
      <c r="E1029" s="627"/>
    </row>
    <row r="1030">
      <c r="A1030" s="623" t="str">
        <f>'CATALOGO PAGINA'!C1030</f>
        <v>6085ABC-1</v>
      </c>
      <c r="B1030" s="624" t="s">
        <v>7736</v>
      </c>
      <c r="C1030" s="625" t="str">
        <f>'CATALOGO PAGINA'!AE1030</f>
        <v>12</v>
      </c>
      <c r="D1030" s="626">
        <f>'CATALOGO PAGINA'!AF1030*0.13+'CATALOGO PAGINA'!AF1030</f>
        <v>0.7119</v>
      </c>
      <c r="E1030" s="627"/>
    </row>
    <row r="1031">
      <c r="A1031" s="623" t="str">
        <f>'CATALOGO PAGINA'!C1031</f>
        <v>17138</v>
      </c>
      <c r="B1031" s="624" t="s">
        <v>7736</v>
      </c>
      <c r="C1031" s="625" t="str">
        <f>'CATALOGO PAGINA'!AE1031</f>
        <v>6</v>
      </c>
      <c r="D1031" s="626">
        <f>'CATALOGO PAGINA'!AF1031*0.13+'CATALOGO PAGINA'!AF1031</f>
        <v>4.4522</v>
      </c>
      <c r="E1031" s="627"/>
    </row>
    <row r="1032">
      <c r="A1032" s="623" t="str">
        <f>'CATALOGO PAGINA'!C1032</f>
        <v>FN516</v>
      </c>
      <c r="B1032" s="624" t="s">
        <v>7736</v>
      </c>
      <c r="C1032" s="625" t="str">
        <f>'CATALOGO PAGINA'!AE1032</f>
        <v>6</v>
      </c>
      <c r="D1032" s="626">
        <f>'CATALOGO PAGINA'!AF1032*0.13+'CATALOGO PAGINA'!AF1032</f>
        <v>6.6557</v>
      </c>
      <c r="E1032" s="627"/>
    </row>
    <row r="1033">
      <c r="A1033" s="623" t="str">
        <f>'CATALOGO PAGINA'!C1033</f>
        <v>NG73</v>
      </c>
      <c r="B1033" s="624" t="s">
        <v>7736</v>
      </c>
      <c r="C1033" s="625" t="str">
        <f>'CATALOGO PAGINA'!AE1033</f>
        <v>12</v>
      </c>
      <c r="D1033" s="626">
        <f>'CATALOGO PAGINA'!AF1033*0.13+'CATALOGO PAGINA'!AF1033</f>
        <v>0.6215</v>
      </c>
      <c r="E1033" s="627"/>
    </row>
    <row r="1034">
      <c r="A1034" s="623" t="str">
        <f>'CATALOGO PAGINA'!C1034</f>
        <v>ARW6605</v>
      </c>
      <c r="B1034" s="624" t="s">
        <v>7736</v>
      </c>
      <c r="C1034" s="625" t="str">
        <f>'CATALOGO PAGINA'!AE1034</f>
        <v>12</v>
      </c>
      <c r="D1034" s="626">
        <f>'CATALOGO PAGINA'!AF1034*0.13+'CATALOGO PAGINA'!AF1034</f>
        <v>0.7119</v>
      </c>
      <c r="E1034" s="627"/>
    </row>
    <row r="1035">
      <c r="A1035" s="623" t="str">
        <f>'CATALOGO PAGINA'!C1035</f>
        <v>ARG0006</v>
      </c>
      <c r="B1035" s="624" t="s">
        <v>7736</v>
      </c>
      <c r="C1035" s="625" t="str">
        <f>'CATALOGO PAGINA'!AE1035</f>
        <v>12</v>
      </c>
      <c r="D1035" s="626">
        <f>'CATALOGO PAGINA'!AF1035*0.13+'CATALOGO PAGINA'!AF1035</f>
        <v>0.6441</v>
      </c>
      <c r="E1035" s="627"/>
    </row>
    <row r="1036">
      <c r="A1036" s="623" t="str">
        <f>'CATALOGO PAGINA'!C1036</f>
        <v>ARG53936</v>
      </c>
      <c r="B1036" s="624" t="s">
        <v>7736</v>
      </c>
      <c r="C1036" s="625" t="str">
        <f>'CATALOGO PAGINA'!AE1036</f>
        <v>6</v>
      </c>
      <c r="D1036" s="626">
        <f>'CATALOGO PAGINA'!AF1036*0.13+'CATALOGO PAGINA'!AF1036</f>
        <v>0.8927</v>
      </c>
      <c r="E1036" s="627"/>
    </row>
    <row r="1037">
      <c r="A1037" s="623" t="str">
        <f>'CATALOGO PAGINA'!C1037</f>
        <v>ARZ10041</v>
      </c>
      <c r="B1037" s="624" t="s">
        <v>7736</v>
      </c>
      <c r="C1037" s="625" t="str">
        <f>'CATALOGO PAGINA'!AE1037</f>
        <v>3</v>
      </c>
      <c r="D1037" s="626">
        <f>'CATALOGO PAGINA'!AF1037*0.13+'CATALOGO PAGINA'!AF1037</f>
        <v>3.2544</v>
      </c>
      <c r="E1037" s="627"/>
    </row>
    <row r="1038">
      <c r="A1038" s="623" t="str">
        <f>'CATALOGO PAGINA'!C1038</f>
        <v>ARB3862</v>
      </c>
      <c r="B1038" s="624" t="s">
        <v>7736</v>
      </c>
      <c r="C1038" s="625" t="str">
        <f>'CATALOGO PAGINA'!AE1038</f>
        <v>12</v>
      </c>
      <c r="D1038" s="626">
        <f>'CATALOGO PAGINA'!AF1038*0.13+'CATALOGO PAGINA'!AF1038</f>
        <v>0.7119</v>
      </c>
      <c r="E1038" s="627"/>
    </row>
    <row r="1039">
      <c r="A1039" s="623" t="str">
        <f>'CATALOGO PAGINA'!C1039</f>
        <v>ARG88041</v>
      </c>
      <c r="B1039" s="624" t="s">
        <v>7736</v>
      </c>
      <c r="C1039" s="625" t="str">
        <f>'CATALOGO PAGINA'!AE1039</f>
        <v>6</v>
      </c>
      <c r="D1039" s="626">
        <f>'CATALOGO PAGINA'!AF1039*0.13+'CATALOGO PAGINA'!AF1039</f>
        <v>0.8362</v>
      </c>
      <c r="E1039" s="627"/>
    </row>
    <row r="1040">
      <c r="A1040" s="623" t="str">
        <f>'CATALOGO PAGINA'!C1040</f>
        <v>ARM26104</v>
      </c>
      <c r="B1040" s="624" t="s">
        <v>7736</v>
      </c>
      <c r="C1040" s="625" t="str">
        <f>'CATALOGO PAGINA'!AE1040</f>
        <v>6</v>
      </c>
      <c r="D1040" s="626">
        <f>'CATALOGO PAGINA'!AF1040*0.13+'CATALOGO PAGINA'!AF1040</f>
        <v>0.7458</v>
      </c>
      <c r="E1040" s="627"/>
    </row>
    <row r="1041">
      <c r="A1041" s="623" t="str">
        <f>'CATALOGO PAGINA'!C1041</f>
        <v>ARY62805</v>
      </c>
      <c r="B1041" s="624" t="s">
        <v>7736</v>
      </c>
      <c r="C1041" s="625" t="str">
        <f>'CATALOGO PAGINA'!AE1041</f>
        <v>3</v>
      </c>
      <c r="D1041" s="626">
        <f>'CATALOGO PAGINA'!AF1041*0.13+'CATALOGO PAGINA'!AF1041</f>
        <v>1.0283</v>
      </c>
      <c r="E1041" s="627"/>
    </row>
    <row r="1042">
      <c r="A1042" s="623" t="str">
        <f>'CATALOGO PAGINA'!C1042</f>
        <v>ARZ15710</v>
      </c>
      <c r="B1042" s="624" t="s">
        <v>7736</v>
      </c>
      <c r="C1042" s="625" t="str">
        <f>'CATALOGO PAGINA'!AE1042</f>
        <v>3</v>
      </c>
      <c r="D1042" s="626">
        <f>'CATALOGO PAGINA'!AF1042*0.13+'CATALOGO PAGINA'!AF1042</f>
        <v>3.5482</v>
      </c>
      <c r="E1042" s="627"/>
    </row>
    <row r="1043">
      <c r="A1043" s="623" t="str">
        <f>'CATALOGO PAGINA'!C1043</f>
        <v>NG10292</v>
      </c>
      <c r="B1043" s="624" t="s">
        <v>7736</v>
      </c>
      <c r="C1043" s="625" t="str">
        <f>'CATALOGO PAGINA'!AE1043</f>
        <v>6</v>
      </c>
      <c r="D1043" s="626">
        <f>'CATALOGO PAGINA'!AF1043*0.13+'CATALOGO PAGINA'!AF1043</f>
        <v>0.8927</v>
      </c>
      <c r="E1043" s="627"/>
    </row>
    <row r="1044">
      <c r="A1044" s="623" t="str">
        <f>'CATALOGO PAGINA'!C1044</f>
        <v>NG11255</v>
      </c>
      <c r="B1044" s="624" t="s">
        <v>7736</v>
      </c>
      <c r="C1044" s="625" t="str">
        <f>'CATALOGO PAGINA'!AE1044</f>
        <v>6</v>
      </c>
      <c r="D1044" s="626">
        <f>'CATALOGO PAGINA'!AF1044*0.13+'CATALOGO PAGINA'!AF1044</f>
        <v>0.8362</v>
      </c>
      <c r="E1044" s="627"/>
    </row>
    <row r="1045">
      <c r="A1045" s="623" t="str">
        <f>'CATALOGO PAGINA'!C1045</f>
        <v>ARY6635</v>
      </c>
      <c r="B1045" s="624" t="s">
        <v>7736</v>
      </c>
      <c r="C1045" s="625" t="str">
        <f>'CATALOGO PAGINA'!AE1045</f>
        <v>3</v>
      </c>
      <c r="D1045" s="626">
        <f>'CATALOGO PAGINA'!AF1045*0.13+'CATALOGO PAGINA'!AF1045</f>
        <v>2.9041</v>
      </c>
      <c r="E1045" s="627"/>
    </row>
    <row r="1046">
      <c r="A1046" s="623" t="str">
        <f>'CATALOGO PAGINA'!C1046</f>
        <v>ARW26831</v>
      </c>
      <c r="B1046" s="624" t="s">
        <v>7736</v>
      </c>
      <c r="C1046" s="625" t="str">
        <f>'CATALOGO PAGINA'!AE1046</f>
        <v>12</v>
      </c>
      <c r="D1046" s="626">
        <f>'CATALOGO PAGINA'!AF1046*0.13+'CATALOGO PAGINA'!AF1046</f>
        <v>0.7345</v>
      </c>
      <c r="E1046" s="627"/>
    </row>
    <row r="1047">
      <c r="A1047" s="623" t="str">
        <f>'CATALOGO PAGINA'!C1047</f>
        <v>ARB13828</v>
      </c>
      <c r="B1047" s="624" t="s">
        <v>7736</v>
      </c>
      <c r="C1047" s="625" t="str">
        <f>'CATALOGO PAGINA'!AE1047</f>
        <v>12</v>
      </c>
      <c r="D1047" s="626">
        <f>'CATALOGO PAGINA'!AF1047*0.13+'CATALOGO PAGINA'!AF1047</f>
        <v>0.7684</v>
      </c>
      <c r="E1047" s="627"/>
    </row>
    <row r="1048">
      <c r="A1048" s="623" t="str">
        <f>'CATALOGO PAGINA'!C1048</f>
        <v>NG10412</v>
      </c>
      <c r="B1048" s="624" t="s">
        <v>7736</v>
      </c>
      <c r="C1048" s="625" t="str">
        <f>'CATALOGO PAGINA'!AE1048</f>
        <v>6</v>
      </c>
      <c r="D1048" s="626">
        <f>'CATALOGO PAGINA'!AF1048*0.13+'CATALOGO PAGINA'!AF1048</f>
        <v>0.8475</v>
      </c>
      <c r="E1048" s="627"/>
    </row>
    <row r="1049">
      <c r="A1049" s="623" t="str">
        <f>'CATALOGO PAGINA'!C1049</f>
        <v>ARW2359</v>
      </c>
      <c r="B1049" s="624" t="s">
        <v>7736</v>
      </c>
      <c r="C1049" s="625" t="str">
        <f>'CATALOGO PAGINA'!AE1049</f>
        <v>6</v>
      </c>
      <c r="D1049" s="626">
        <f>'CATALOGO PAGINA'!AF1049*0.13+'CATALOGO PAGINA'!AF1049</f>
        <v>0.8927</v>
      </c>
      <c r="E1049" s="627"/>
    </row>
    <row r="1050">
      <c r="A1050" s="623" t="str">
        <f>'CATALOGO PAGINA'!C1050</f>
        <v>NB3080</v>
      </c>
      <c r="B1050" s="624" t="s">
        <v>7736</v>
      </c>
      <c r="C1050" s="625" t="str">
        <f>'CATALOGO PAGINA'!AE1050</f>
        <v>6</v>
      </c>
      <c r="D1050" s="626">
        <f>'CATALOGO PAGINA'!AF1050*0.13+'CATALOGO PAGINA'!AF1050</f>
        <v>0.9153</v>
      </c>
      <c r="E1050" s="627"/>
    </row>
    <row r="1051">
      <c r="A1051" s="623" t="str">
        <f>'CATALOGO PAGINA'!C1051</f>
        <v>ARG1863</v>
      </c>
      <c r="B1051" s="624" t="s">
        <v>7736</v>
      </c>
      <c r="C1051" s="625" t="str">
        <f>'CATALOGO PAGINA'!AE1051</f>
        <v>6</v>
      </c>
      <c r="D1051" s="626">
        <f>'CATALOGO PAGINA'!AF1051*0.13+'CATALOGO PAGINA'!AF1051</f>
        <v>0.9153</v>
      </c>
      <c r="E1051" s="627"/>
    </row>
    <row r="1052">
      <c r="A1052" s="623" t="str">
        <f>'CATALOGO PAGINA'!C1052</f>
        <v>NG2611</v>
      </c>
      <c r="B1052" s="624" t="s">
        <v>7736</v>
      </c>
      <c r="C1052" s="625" t="str">
        <f>'CATALOGO PAGINA'!AE1052</f>
        <v>6</v>
      </c>
      <c r="D1052" s="626">
        <f>'CATALOGO PAGINA'!AF1052*0.13+'CATALOGO PAGINA'!AF1052</f>
        <v>1.0283</v>
      </c>
      <c r="E1052" s="627"/>
    </row>
    <row r="1053">
      <c r="A1053" s="623" t="str">
        <f>'CATALOGO PAGINA'!C1053</f>
        <v>ARB5006</v>
      </c>
      <c r="B1053" s="624" t="s">
        <v>7736</v>
      </c>
      <c r="C1053" s="625" t="str">
        <f>'CATALOGO PAGINA'!AE1053</f>
        <v>6</v>
      </c>
      <c r="D1053" s="626">
        <f>'CATALOGO PAGINA'!AF1053*0.13+'CATALOGO PAGINA'!AF1053</f>
        <v>1.9549</v>
      </c>
      <c r="E1053" s="627"/>
    </row>
    <row r="1054">
      <c r="A1054" s="623" t="str">
        <f>'CATALOGO PAGINA'!C1054</f>
        <v>ARY66326</v>
      </c>
      <c r="B1054" s="624" t="s">
        <v>7736</v>
      </c>
      <c r="C1054" s="625" t="str">
        <f>'CATALOGO PAGINA'!AE1054</f>
        <v>3</v>
      </c>
      <c r="D1054" s="626">
        <f>'CATALOGO PAGINA'!AF1054*0.13+'CATALOGO PAGINA'!AF1054</f>
        <v>4.8703</v>
      </c>
      <c r="E1054" s="627"/>
    </row>
    <row r="1055">
      <c r="A1055" s="623" t="str">
        <f>'CATALOGO PAGINA'!C1055</f>
        <v>ARG19022</v>
      </c>
      <c r="B1055" s="624" t="s">
        <v>7736</v>
      </c>
      <c r="C1055" s="625" t="str">
        <f>'CATALOGO PAGINA'!AE1055</f>
        <v>12</v>
      </c>
      <c r="D1055" s="626">
        <f>'CATALOGO PAGINA'!AF1055*0.13+'CATALOGO PAGINA'!AF1055</f>
        <v>0.5198</v>
      </c>
      <c r="E1055" s="627"/>
    </row>
    <row r="1056">
      <c r="A1056" s="623" t="str">
        <f>'CATALOGO PAGINA'!C1056</f>
        <v>ARM20225</v>
      </c>
      <c r="B1056" s="624" t="s">
        <v>7736</v>
      </c>
      <c r="C1056" s="625" t="str">
        <f>'CATALOGO PAGINA'!AE1056</f>
        <v>6</v>
      </c>
      <c r="D1056" s="626">
        <f>'CATALOGO PAGINA'!AF1056*0.13+'CATALOGO PAGINA'!AF1056</f>
        <v>0.7119</v>
      </c>
      <c r="E1056" s="627"/>
    </row>
    <row r="1057">
      <c r="A1057" s="623" t="str">
        <f>'CATALOGO PAGINA'!C1057</f>
        <v>ARM2621</v>
      </c>
      <c r="B1057" s="624" t="s">
        <v>7736</v>
      </c>
      <c r="C1057" s="625" t="str">
        <f>'CATALOGO PAGINA'!AE1057</f>
        <v>6</v>
      </c>
      <c r="D1057" s="626">
        <f>'CATALOGO PAGINA'!AF1057*0.13+'CATALOGO PAGINA'!AF1057</f>
        <v>0.7458</v>
      </c>
      <c r="E1057" s="627"/>
    </row>
    <row r="1058">
      <c r="A1058" s="623" t="str">
        <f>'CATALOGO PAGINA'!C1058</f>
        <v>NB703</v>
      </c>
      <c r="B1058" s="624" t="s">
        <v>7736</v>
      </c>
      <c r="C1058" s="625" t="str">
        <f>'CATALOGO PAGINA'!AE1058</f>
        <v>6</v>
      </c>
      <c r="D1058" s="626">
        <f>'CATALOGO PAGINA'!AF1058*0.13+'CATALOGO PAGINA'!AF1058</f>
        <v>0.8362</v>
      </c>
      <c r="E1058" s="627"/>
    </row>
    <row r="1059">
      <c r="A1059" s="623" t="str">
        <f>'CATALOGO PAGINA'!C1059</f>
        <v>NG15717</v>
      </c>
      <c r="B1059" s="624" t="s">
        <v>7736</v>
      </c>
      <c r="C1059" s="625" t="str">
        <f>'CATALOGO PAGINA'!AE1059</f>
        <v>6</v>
      </c>
      <c r="D1059" s="626">
        <f>'CATALOGO PAGINA'!AF1059*0.13+'CATALOGO PAGINA'!AF1059</f>
        <v>1.2769</v>
      </c>
      <c r="E1059" s="627"/>
    </row>
    <row r="1060">
      <c r="A1060" s="623" t="str">
        <f>'CATALOGO PAGINA'!C1060</f>
        <v>540-D</v>
      </c>
      <c r="B1060" s="624" t="s">
        <v>7736</v>
      </c>
      <c r="C1060" s="625" t="str">
        <f>'CATALOGO PAGINA'!AE1060</f>
        <v>12</v>
      </c>
      <c r="D1060" s="626">
        <f>'CATALOGO PAGINA'!AF1060*0.13+'CATALOGO PAGINA'!AF1060</f>
        <v>2.8815</v>
      </c>
      <c r="E1060" s="627"/>
    </row>
    <row r="1061">
      <c r="A1061" s="623" t="str">
        <f>'CATALOGO PAGINA'!C1061</f>
        <v>NZ08811</v>
      </c>
      <c r="B1061" s="624" t="s">
        <v>7736</v>
      </c>
      <c r="C1061" s="625" t="str">
        <f>'CATALOGO PAGINA'!AE1061</f>
        <v>3</v>
      </c>
      <c r="D1061" s="626">
        <f>'CATALOGO PAGINA'!AF1061*0.13+'CATALOGO PAGINA'!AF1061</f>
        <v>4.2262</v>
      </c>
      <c r="E1061" s="627"/>
    </row>
    <row r="1062">
      <c r="A1062" s="623" t="str">
        <f>'CATALOGO PAGINA'!C1062</f>
        <v>A380</v>
      </c>
      <c r="B1062" s="624" t="s">
        <v>7736</v>
      </c>
      <c r="C1062" s="625" t="str">
        <f>'CATALOGO PAGINA'!AE1062</f>
        <v>3</v>
      </c>
      <c r="D1062" s="626">
        <f>'CATALOGO PAGINA'!AF1062*0.13+'CATALOGO PAGINA'!AF1062</f>
        <v>4.8364</v>
      </c>
      <c r="E1062" s="627"/>
    </row>
    <row r="1063">
      <c r="A1063" s="623" t="str">
        <f>'CATALOGO PAGINA'!C1063</f>
        <v>9409-8</v>
      </c>
      <c r="B1063" s="624" t="s">
        <v>7736</v>
      </c>
      <c r="C1063" s="625" t="str">
        <f>'CATALOGO PAGINA'!AE1063</f>
        <v>3</v>
      </c>
      <c r="D1063" s="626">
        <f>'CATALOGO PAGINA'!AF1063*0.13+'CATALOGO PAGINA'!AF1063</f>
        <v>7.2546</v>
      </c>
      <c r="E1063" s="627"/>
    </row>
    <row r="1064">
      <c r="A1064" s="623" t="str">
        <f>'CATALOGO PAGINA'!C1064</f>
        <v>83132</v>
      </c>
      <c r="B1064" s="624" t="s">
        <v>7736</v>
      </c>
      <c r="C1064" s="625" t="str">
        <f>'CATALOGO PAGINA'!AE1064</f>
        <v>12</v>
      </c>
      <c r="D1064" s="626">
        <f>'CATALOGO PAGINA'!AF1064*0.13+'CATALOGO PAGINA'!AF1064</f>
        <v>0.5989</v>
      </c>
      <c r="E1064" s="627"/>
    </row>
    <row r="1065">
      <c r="A1065" s="623" t="str">
        <f>'CATALOGO PAGINA'!C1065</f>
        <v>83131</v>
      </c>
      <c r="B1065" s="624" t="s">
        <v>7736</v>
      </c>
      <c r="C1065" s="625" t="str">
        <f>'CATALOGO PAGINA'!AE1065</f>
        <v>12</v>
      </c>
      <c r="D1065" s="626">
        <f>'CATALOGO PAGINA'!AF1065*0.13+'CATALOGO PAGINA'!AF1065</f>
        <v>0.6554</v>
      </c>
      <c r="E1065" s="627"/>
    </row>
    <row r="1066">
      <c r="A1066" s="623" t="str">
        <f>'CATALOGO PAGINA'!C1066</f>
        <v>98656</v>
      </c>
      <c r="B1066" s="624" t="s">
        <v>7736</v>
      </c>
      <c r="C1066" s="625" t="str">
        <f>'CATALOGO PAGINA'!AE1066</f>
        <v>6</v>
      </c>
      <c r="D1066" s="626">
        <f>'CATALOGO PAGINA'!AF1066*0.13+'CATALOGO PAGINA'!AF1066</f>
        <v>0.452</v>
      </c>
      <c r="E1066" s="627"/>
    </row>
    <row r="1067">
      <c r="A1067" s="623" t="str">
        <f>'CATALOGO PAGINA'!C1067</f>
        <v>AD133</v>
      </c>
      <c r="B1067" s="624" t="s">
        <v>7736</v>
      </c>
      <c r="C1067" s="625" t="str">
        <f>'CATALOGO PAGINA'!AE1067</f>
        <v>12</v>
      </c>
      <c r="D1067" s="626">
        <f>'CATALOGO PAGINA'!AF1067*0.13+'CATALOGO PAGINA'!AF1067</f>
        <v>0.4633</v>
      </c>
      <c r="E1067" s="627"/>
    </row>
    <row r="1068">
      <c r="A1068" s="623" t="str">
        <f>'CATALOGO PAGINA'!C1068</f>
        <v>GH279</v>
      </c>
      <c r="B1068" s="624" t="s">
        <v>7736</v>
      </c>
      <c r="C1068" s="625" t="str">
        <f>'CATALOGO PAGINA'!AE1068</f>
        <v>12</v>
      </c>
      <c r="D1068" s="626">
        <f>'CATALOGO PAGINA'!AF1068*0.13+'CATALOGO PAGINA'!AF1068</f>
        <v>0.6554</v>
      </c>
      <c r="E1068" s="627"/>
    </row>
    <row r="1069">
      <c r="A1069" s="623" t="str">
        <f>'CATALOGO PAGINA'!C1069</f>
        <v>80090</v>
      </c>
      <c r="B1069" s="624" t="s">
        <v>7736</v>
      </c>
      <c r="C1069" s="625" t="str">
        <f>'CATALOGO PAGINA'!AE1069</f>
        <v>12</v>
      </c>
      <c r="D1069" s="626">
        <f>'CATALOGO PAGINA'!AF1069*0.13+'CATALOGO PAGINA'!AF1069</f>
        <v>0.2825</v>
      </c>
      <c r="E1069" s="627"/>
    </row>
    <row r="1070">
      <c r="A1070" s="623" t="str">
        <f>'CATALOGO PAGINA'!C1070</f>
        <v>690297</v>
      </c>
      <c r="B1070" s="624" t="s">
        <v>7736</v>
      </c>
      <c r="C1070" s="625" t="str">
        <f>'CATALOGO PAGINA'!AE1070</f>
        <v>3</v>
      </c>
      <c r="D1070" s="626">
        <f>'CATALOGO PAGINA'!AF1070*0.13+'CATALOGO PAGINA'!AF1070</f>
        <v>2.9945</v>
      </c>
      <c r="E1070" s="627"/>
    </row>
    <row r="1071">
      <c r="A1071" s="623" t="str">
        <f>'CATALOGO PAGINA'!C1071</f>
        <v>0702</v>
      </c>
      <c r="B1071" s="624" t="s">
        <v>7736</v>
      </c>
      <c r="C1071" s="625" t="str">
        <f>'CATALOGO PAGINA'!AE1071</f>
        <v>12</v>
      </c>
      <c r="D1071" s="626">
        <f>'CATALOGO PAGINA'!AF1071*0.13+'CATALOGO PAGINA'!AF1071</f>
        <v>0.565</v>
      </c>
      <c r="E1071" s="627"/>
    </row>
    <row r="1072">
      <c r="A1072" s="623" t="str">
        <f>'CATALOGO PAGINA'!C1072</f>
        <v>FD914</v>
      </c>
      <c r="B1072" s="624" t="s">
        <v>7736</v>
      </c>
      <c r="C1072" s="625" t="str">
        <f>'CATALOGO PAGINA'!AE1072</f>
        <v>12</v>
      </c>
      <c r="D1072" s="626">
        <f>'CATALOGO PAGINA'!AF1072*0.13+'CATALOGO PAGINA'!AF1072</f>
        <v>0.5763</v>
      </c>
      <c r="E1072" s="627"/>
    </row>
    <row r="1073">
      <c r="A1073" s="623" t="str">
        <f>'CATALOGO PAGINA'!C1073</f>
        <v>690255</v>
      </c>
      <c r="B1073" s="624" t="s">
        <v>7736</v>
      </c>
      <c r="C1073" s="625" t="str">
        <f>'CATALOGO PAGINA'!AE1073</f>
        <v>3</v>
      </c>
      <c r="D1073" s="626">
        <f>'CATALOGO PAGINA'!AF1073*0.13+'CATALOGO PAGINA'!AF1073</f>
        <v>4.746</v>
      </c>
      <c r="E1073" s="627"/>
    </row>
    <row r="1074">
      <c r="A1074" s="623" t="str">
        <f>'CATALOGO PAGINA'!C1074</f>
        <v>0344</v>
      </c>
      <c r="B1074" s="624" t="s">
        <v>7736</v>
      </c>
      <c r="C1074" s="625" t="str">
        <f>'CATALOGO PAGINA'!AE1074</f>
        <v>12</v>
      </c>
      <c r="D1074" s="626">
        <f>'CATALOGO PAGINA'!AF1074*0.13+'CATALOGO PAGINA'!AF1074</f>
        <v>0.565</v>
      </c>
      <c r="E1074" s="627"/>
    </row>
    <row r="1075">
      <c r="A1075" s="623" t="str">
        <f>'CATALOGO PAGINA'!C1075</f>
        <v>A180</v>
      </c>
      <c r="B1075" s="624" t="s">
        <v>7736</v>
      </c>
      <c r="C1075" s="625" t="str">
        <f>'CATALOGO PAGINA'!AE1075</f>
        <v>12</v>
      </c>
      <c r="D1075" s="626">
        <f>'CATALOGO PAGINA'!AF1075*0.13+'CATALOGO PAGINA'!AF1075</f>
        <v>0.4068</v>
      </c>
      <c r="E1075" s="627"/>
    </row>
    <row r="1076">
      <c r="A1076" s="623" t="str">
        <f>'CATALOGO PAGINA'!C1076</f>
        <v>5962</v>
      </c>
      <c r="B1076" s="624" t="s">
        <v>7736</v>
      </c>
      <c r="C1076" s="625" t="str">
        <f>'CATALOGO PAGINA'!AE1076</f>
        <v>12</v>
      </c>
      <c r="D1076" s="626">
        <f>'CATALOGO PAGINA'!AF1076*0.13+'CATALOGO PAGINA'!AF1076</f>
        <v>0.565</v>
      </c>
      <c r="E1076" s="627"/>
    </row>
    <row r="1077">
      <c r="A1077" s="623" t="str">
        <f>'CATALOGO PAGINA'!C1077</f>
        <v>5985</v>
      </c>
      <c r="B1077" s="624" t="s">
        <v>7736</v>
      </c>
      <c r="C1077" s="625" t="str">
        <f>'CATALOGO PAGINA'!AE1077</f>
        <v>12</v>
      </c>
      <c r="D1077" s="626">
        <f>'CATALOGO PAGINA'!AF1077*0.13+'CATALOGO PAGINA'!AF1077</f>
        <v>0.565</v>
      </c>
      <c r="E1077" s="627"/>
    </row>
    <row r="1078">
      <c r="A1078" s="623" t="str">
        <f>'CATALOGO PAGINA'!C1078</f>
        <v>690259</v>
      </c>
      <c r="B1078" s="624" t="s">
        <v>7736</v>
      </c>
      <c r="C1078" s="625" t="str">
        <f>'CATALOGO PAGINA'!AE1078</f>
        <v>6</v>
      </c>
      <c r="D1078" s="626">
        <f>'CATALOGO PAGINA'!AF1078*0.13+'CATALOGO PAGINA'!AF1078</f>
        <v>1.7854</v>
      </c>
      <c r="E1078" s="627"/>
    </row>
    <row r="1079">
      <c r="A1079" s="623" t="str">
        <f>'CATALOGO PAGINA'!C1079</f>
        <v>9306</v>
      </c>
      <c r="B1079" s="624" t="s">
        <v>7736</v>
      </c>
      <c r="C1079" s="625" t="str">
        <f>'CATALOGO PAGINA'!AE1079</f>
        <v>6</v>
      </c>
      <c r="D1079" s="626">
        <f>'CATALOGO PAGINA'!AF1079*0.13+'CATALOGO PAGINA'!AF1079</f>
        <v>0.6102</v>
      </c>
      <c r="E1079" s="627"/>
    </row>
    <row r="1080">
      <c r="A1080" s="623" t="str">
        <f>'CATALOGO PAGINA'!C1080</f>
        <v>690257</v>
      </c>
      <c r="B1080" s="624" t="s">
        <v>7736</v>
      </c>
      <c r="C1080" s="625" t="str">
        <f>'CATALOGO PAGINA'!AE1080</f>
        <v>3</v>
      </c>
      <c r="D1080" s="626">
        <f>'CATALOGO PAGINA'!AF1080*0.13+'CATALOGO PAGINA'!AF1080</f>
        <v>4.746</v>
      </c>
      <c r="E1080" s="627"/>
    </row>
    <row r="1081">
      <c r="A1081" s="623" t="str">
        <f>'CATALOGO PAGINA'!C1081</f>
        <v>690253</v>
      </c>
      <c r="B1081" s="624" t="s">
        <v>7736</v>
      </c>
      <c r="C1081" s="625" t="str">
        <f>'CATALOGO PAGINA'!AE1081</f>
        <v>3</v>
      </c>
      <c r="D1081" s="626">
        <f>'CATALOGO PAGINA'!AF1081*0.13+'CATALOGO PAGINA'!AF1081</f>
        <v>4.746</v>
      </c>
      <c r="E1081" s="627"/>
    </row>
    <row r="1082">
      <c r="A1082" s="623" t="str">
        <f>'CATALOGO PAGINA'!C1082</f>
        <v>MG5005</v>
      </c>
      <c r="B1082" s="624" t="s">
        <v>7736</v>
      </c>
      <c r="C1082" s="625" t="str">
        <f>'CATALOGO PAGINA'!AE1082</f>
        <v>6</v>
      </c>
      <c r="D1082" s="626">
        <f>'CATALOGO PAGINA'!AF1082*0.13+'CATALOGO PAGINA'!AF1082</f>
        <v>0.5763</v>
      </c>
      <c r="E1082" s="627"/>
    </row>
    <row r="1083">
      <c r="A1083" s="623" t="str">
        <f>'CATALOGO PAGINA'!C1083</f>
        <v>5127</v>
      </c>
      <c r="B1083" s="624" t="s">
        <v>7736</v>
      </c>
      <c r="C1083" s="625" t="str">
        <f>'CATALOGO PAGINA'!AE1083</f>
        <v>6</v>
      </c>
      <c r="D1083" s="626">
        <f>'CATALOGO PAGINA'!AF1083*0.13+'CATALOGO PAGINA'!AF1083</f>
        <v>1.1865</v>
      </c>
      <c r="E1083" s="627"/>
    </row>
    <row r="1084">
      <c r="A1084" s="623" t="str">
        <f>'CATALOGO PAGINA'!C1084</f>
        <v>690298</v>
      </c>
      <c r="B1084" s="624" t="s">
        <v>7736</v>
      </c>
      <c r="C1084" s="625" t="str">
        <f>'CATALOGO PAGINA'!AE1084</f>
        <v>3</v>
      </c>
      <c r="D1084" s="626">
        <f>'CATALOGO PAGINA'!AF1084*0.13+'CATALOGO PAGINA'!AF1084</f>
        <v>2.9945</v>
      </c>
      <c r="E1084" s="627"/>
    </row>
    <row r="1085">
      <c r="A1085" s="623" t="str">
        <f>'CATALOGO PAGINA'!C1085</f>
        <v>690326</v>
      </c>
      <c r="B1085" s="624" t="s">
        <v>7736</v>
      </c>
      <c r="C1085" s="625" t="str">
        <f>'CATALOGO PAGINA'!AE1085</f>
        <v>6</v>
      </c>
      <c r="D1085" s="626">
        <f>'CATALOGO PAGINA'!AF1085*0.13+'CATALOGO PAGINA'!AF1085</f>
        <v>3.6273</v>
      </c>
      <c r="E1085" s="627"/>
    </row>
    <row r="1086">
      <c r="A1086" s="623" t="str">
        <f>'CATALOGO PAGINA'!C1086</f>
        <v>5986</v>
      </c>
      <c r="B1086" s="624" t="s">
        <v>7736</v>
      </c>
      <c r="C1086" s="625" t="str">
        <f>'CATALOGO PAGINA'!AE1086</f>
        <v>6</v>
      </c>
      <c r="D1086" s="626">
        <f>'CATALOGO PAGINA'!AF1086*0.13+'CATALOGO PAGINA'!AF1086</f>
        <v>0.565</v>
      </c>
      <c r="E1086" s="627"/>
    </row>
    <row r="1087">
      <c r="A1087" s="623" t="str">
        <f>'CATALOGO PAGINA'!C1087</f>
        <v>0399</v>
      </c>
      <c r="B1087" s="624" t="s">
        <v>7736</v>
      </c>
      <c r="C1087" s="625" t="str">
        <f>'CATALOGO PAGINA'!AE1087</f>
        <v>12</v>
      </c>
      <c r="D1087" s="626">
        <f>'CATALOGO PAGINA'!AF1087*0.13+'CATALOGO PAGINA'!AF1087</f>
        <v>0.5989</v>
      </c>
      <c r="E1087" s="627"/>
    </row>
    <row r="1088">
      <c r="A1088" s="623" t="str">
        <f>'CATALOGO PAGINA'!C1088</f>
        <v>J5588LB</v>
      </c>
      <c r="B1088" s="624" t="s">
        <v>7736</v>
      </c>
      <c r="C1088" s="625" t="str">
        <f>'CATALOGO PAGINA'!AE1088</f>
        <v>6</v>
      </c>
      <c r="D1088" s="626">
        <f>'CATALOGO PAGINA'!AF1088*0.13+'CATALOGO PAGINA'!AF1088</f>
        <v>0.5989</v>
      </c>
      <c r="E1088" s="627"/>
    </row>
    <row r="1089">
      <c r="A1089" s="623" t="str">
        <f>'CATALOGO PAGINA'!C1089</f>
        <v>J5588DB</v>
      </c>
      <c r="B1089" s="624" t="s">
        <v>7736</v>
      </c>
      <c r="C1089" s="625" t="str">
        <f>'CATALOGO PAGINA'!AE1089</f>
        <v>6</v>
      </c>
      <c r="D1089" s="626">
        <f>'CATALOGO PAGINA'!AF1089*0.13+'CATALOGO PAGINA'!AF1089</f>
        <v>0.5989</v>
      </c>
      <c r="E1089" s="627"/>
    </row>
    <row r="1090">
      <c r="A1090" s="623" t="str">
        <f>'CATALOGO PAGINA'!C1090</f>
        <v>J5588W</v>
      </c>
      <c r="B1090" s="624" t="s">
        <v>7736</v>
      </c>
      <c r="C1090" s="625" t="str">
        <f>'CATALOGO PAGINA'!AE1090</f>
        <v>6</v>
      </c>
      <c r="D1090" s="626">
        <f>'CATALOGO PAGINA'!AF1090*0.13+'CATALOGO PAGINA'!AF1090</f>
        <v>0.5989</v>
      </c>
      <c r="E1090" s="627"/>
    </row>
    <row r="1091">
      <c r="A1091" s="623" t="str">
        <f>'CATALOGO PAGINA'!C1091</f>
        <v>J5588R</v>
      </c>
      <c r="B1091" s="624" t="s">
        <v>7736</v>
      </c>
      <c r="C1091" s="625" t="str">
        <f>'CATALOGO PAGINA'!AE1091</f>
        <v>6</v>
      </c>
      <c r="D1091" s="626">
        <f>'CATALOGO PAGINA'!AF1091*0.13+'CATALOGO PAGINA'!AF1091</f>
        <v>0.5989</v>
      </c>
      <c r="E1091" s="627"/>
    </row>
    <row r="1092">
      <c r="A1092" s="623" t="str">
        <f>'CATALOGO PAGINA'!C1092</f>
        <v>J5588LP</v>
      </c>
      <c r="B1092" s="624" t="s">
        <v>7736</v>
      </c>
      <c r="C1092" s="625" t="str">
        <f>'CATALOGO PAGINA'!AE1092</f>
        <v>6</v>
      </c>
      <c r="D1092" s="626">
        <f>'CATALOGO PAGINA'!AF1092*0.13+'CATALOGO PAGINA'!AF1092</f>
        <v>0.5989</v>
      </c>
      <c r="E1092" s="627"/>
    </row>
    <row r="1093">
      <c r="A1093" s="623" t="str">
        <f>'CATALOGO PAGINA'!C1093</f>
        <v>690299</v>
      </c>
      <c r="B1093" s="624" t="s">
        <v>7736</v>
      </c>
      <c r="C1093" s="625" t="str">
        <f>'CATALOGO PAGINA'!AE1093</f>
        <v>3</v>
      </c>
      <c r="D1093" s="626">
        <f>'CATALOGO PAGINA'!AF1093*0.13+'CATALOGO PAGINA'!AF1093</f>
        <v>2.9719</v>
      </c>
      <c r="E1093" s="627"/>
    </row>
    <row r="1094">
      <c r="A1094" s="623" t="str">
        <f>'CATALOGO PAGINA'!C1094</f>
        <v>J8023</v>
      </c>
      <c r="B1094" s="624" t="s">
        <v>7736</v>
      </c>
      <c r="C1094" s="625" t="str">
        <f>'CATALOGO PAGINA'!AE1094</f>
        <v>12</v>
      </c>
      <c r="D1094" s="626">
        <f>'CATALOGO PAGINA'!AF1094*0.13+'CATALOGO PAGINA'!AF1094</f>
        <v>0.5989</v>
      </c>
      <c r="E1094" s="627"/>
    </row>
    <row r="1095">
      <c r="A1095" s="623" t="str">
        <f>'CATALOGO PAGINA'!C1095</f>
        <v>452290</v>
      </c>
      <c r="B1095" s="624" t="s">
        <v>7736</v>
      </c>
      <c r="C1095" s="625" t="str">
        <f>'CATALOGO PAGINA'!AE1095</f>
        <v>6</v>
      </c>
      <c r="D1095" s="626">
        <f>'CATALOGO PAGINA'!AF1095*0.13+'CATALOGO PAGINA'!AF1095</f>
        <v>0.8475</v>
      </c>
      <c r="E1095" s="627"/>
    </row>
    <row r="1096">
      <c r="A1096" s="623" t="str">
        <f>'CATALOGO PAGINA'!C1096</f>
        <v>J9355</v>
      </c>
      <c r="B1096" s="624" t="s">
        <v>7736</v>
      </c>
      <c r="C1096" s="625" t="str">
        <f>'CATALOGO PAGINA'!AE1096</f>
        <v>12</v>
      </c>
      <c r="D1096" s="626">
        <f>'CATALOGO PAGINA'!AF1096*0.13+'CATALOGO PAGINA'!AF1096</f>
        <v>0.5989</v>
      </c>
      <c r="E1096" s="627"/>
    </row>
    <row r="1097">
      <c r="A1097" s="623" t="str">
        <f>'CATALOGO PAGINA'!C1097</f>
        <v>YY8008</v>
      </c>
      <c r="B1097" s="624" t="s">
        <v>7736</v>
      </c>
      <c r="C1097" s="625" t="str">
        <f>'CATALOGO PAGINA'!AE1097</f>
        <v>3</v>
      </c>
      <c r="D1097" s="626">
        <f>'CATALOGO PAGINA'!AF1097*0.13+'CATALOGO PAGINA'!AF1097</f>
        <v>2.3391</v>
      </c>
      <c r="E1097" s="627"/>
    </row>
    <row r="1098">
      <c r="A1098" s="623" t="str">
        <f>'CATALOGO PAGINA'!C1098</f>
        <v>FD624</v>
      </c>
      <c r="B1098" s="624" t="s">
        <v>7736</v>
      </c>
      <c r="C1098" s="625" t="str">
        <f>'CATALOGO PAGINA'!AE1098</f>
        <v>1</v>
      </c>
      <c r="D1098" s="626">
        <f>'CATALOGO PAGINA'!AF1098*0.13+'CATALOGO PAGINA'!AF1098</f>
        <v>2.712</v>
      </c>
      <c r="E1098" s="627"/>
    </row>
    <row r="1099">
      <c r="A1099" s="623" t="str">
        <f>'CATALOGO PAGINA'!C1099</f>
        <v>351144</v>
      </c>
      <c r="B1099" s="624" t="s">
        <v>7736</v>
      </c>
      <c r="C1099" s="625" t="str">
        <f>'CATALOGO PAGINA'!AE1099</f>
        <v>1</v>
      </c>
      <c r="D1099" s="626">
        <f>'CATALOGO PAGINA'!AF1099*0.13+'CATALOGO PAGINA'!AF1099</f>
        <v>9.605</v>
      </c>
      <c r="E1099" s="627"/>
    </row>
    <row r="1100">
      <c r="A1100" s="623" t="str">
        <f>'CATALOGO PAGINA'!C1100</f>
        <v>YL1002</v>
      </c>
      <c r="B1100" s="624" t="s">
        <v>7736</v>
      </c>
      <c r="C1100" s="625" t="str">
        <f>'CATALOGO PAGINA'!AE1100</f>
        <v>3</v>
      </c>
      <c r="D1100" s="626">
        <f>'CATALOGO PAGINA'!AF1100*0.13+'CATALOGO PAGINA'!AF1100</f>
        <v>3.0849</v>
      </c>
      <c r="E1100" s="627"/>
    </row>
    <row r="1101">
      <c r="A1101" s="623" t="str">
        <f>'CATALOGO PAGINA'!C1101</f>
        <v>IN295</v>
      </c>
      <c r="B1101" s="624" t="s">
        <v>7736</v>
      </c>
      <c r="C1101" s="625" t="str">
        <f>'CATALOGO PAGINA'!AE1101</f>
        <v>12</v>
      </c>
      <c r="D1101" s="626">
        <f>'CATALOGO PAGINA'!AF1101*0.13+'CATALOGO PAGINA'!AF1101</f>
        <v>0.3955</v>
      </c>
      <c r="E1101" s="627"/>
    </row>
    <row r="1102">
      <c r="A1102" s="623" t="str">
        <f>'CATALOGO PAGINA'!C1102</f>
        <v>5877</v>
      </c>
      <c r="B1102" s="624" t="s">
        <v>7736</v>
      </c>
      <c r="C1102" s="625" t="str">
        <f>'CATALOGO PAGINA'!AE1102</f>
        <v>12</v>
      </c>
      <c r="D1102" s="626">
        <f>'CATALOGO PAGINA'!AF1102*0.13+'CATALOGO PAGINA'!AF1102</f>
        <v>1.7967</v>
      </c>
      <c r="E1102" s="627"/>
    </row>
    <row r="1103">
      <c r="A1103" s="623" t="str">
        <f>'CATALOGO PAGINA'!C1103</f>
        <v>501322</v>
      </c>
      <c r="B1103" s="624" t="s">
        <v>7736</v>
      </c>
      <c r="C1103" s="625" t="str">
        <f>'CATALOGO PAGINA'!AE1103</f>
        <v>12</v>
      </c>
      <c r="D1103" s="626">
        <f>'CATALOGO PAGINA'!AF1103*0.13+'CATALOGO PAGINA'!AF1103</f>
        <v>0.6554</v>
      </c>
      <c r="E1103" s="627"/>
    </row>
    <row r="1104">
      <c r="A1104" s="623" t="str">
        <f>'CATALOGO PAGINA'!C1104</f>
        <v>60005</v>
      </c>
      <c r="B1104" s="624" t="s">
        <v>7736</v>
      </c>
      <c r="C1104" s="625" t="str">
        <f>'CATALOGO PAGINA'!AE1104</f>
        <v>12</v>
      </c>
      <c r="D1104" s="626">
        <f>'CATALOGO PAGINA'!AF1104*0.13+'CATALOGO PAGINA'!AF1104</f>
        <v>0.565</v>
      </c>
      <c r="E1104" s="627"/>
    </row>
    <row r="1105">
      <c r="A1105" s="623" t="str">
        <f>'CATALOGO PAGINA'!C1105</f>
        <v>2032</v>
      </c>
      <c r="B1105" s="624" t="s">
        <v>7736</v>
      </c>
      <c r="C1105" s="625" t="str">
        <f>'CATALOGO PAGINA'!AE1105</f>
        <v>12</v>
      </c>
      <c r="D1105" s="626">
        <f>'CATALOGO PAGINA'!AF1105*0.13+'CATALOGO PAGINA'!AF1105</f>
        <v>0.9266</v>
      </c>
      <c r="E1105" s="627"/>
    </row>
    <row r="1106">
      <c r="A1106" s="623" t="str">
        <f>'CATALOGO PAGINA'!C1106</f>
        <v>2036</v>
      </c>
      <c r="B1106" s="624" t="s">
        <v>7736</v>
      </c>
      <c r="C1106" s="625" t="str">
        <f>'CATALOGO PAGINA'!AE1106</f>
        <v>12</v>
      </c>
      <c r="D1106" s="626">
        <f>'CATALOGO PAGINA'!AF1106*0.13+'CATALOGO PAGINA'!AF1106</f>
        <v>0.9266</v>
      </c>
      <c r="E1106" s="627"/>
    </row>
    <row r="1107">
      <c r="A1107" s="623" t="str">
        <f>'CATALOGO PAGINA'!C1107</f>
        <v>2017</v>
      </c>
      <c r="B1107" s="624" t="s">
        <v>7736</v>
      </c>
      <c r="C1107" s="625" t="str">
        <f>'CATALOGO PAGINA'!AE1107</f>
        <v>12</v>
      </c>
      <c r="D1107" s="626">
        <f>'CATALOGO PAGINA'!AF1107*0.13+'CATALOGO PAGINA'!AF1107</f>
        <v>0.904</v>
      </c>
      <c r="E1107" s="627"/>
    </row>
    <row r="1108">
      <c r="A1108" s="623" t="str">
        <f>'CATALOGO PAGINA'!C1108</f>
        <v>5038</v>
      </c>
      <c r="B1108" s="624" t="s">
        <v>7736</v>
      </c>
      <c r="C1108" s="625" t="str">
        <f>'CATALOGO PAGINA'!AE1108</f>
        <v>1</v>
      </c>
      <c r="D1108" s="626">
        <f>'CATALOGO PAGINA'!AF1108*0.13+'CATALOGO PAGINA'!AF1108</f>
        <v>1.7628</v>
      </c>
      <c r="E1108" s="627"/>
    </row>
    <row r="1109">
      <c r="A1109" s="623" t="str">
        <f>'CATALOGO PAGINA'!C1109</f>
        <v>452293</v>
      </c>
      <c r="B1109" s="624" t="s">
        <v>7736</v>
      </c>
      <c r="C1109" s="625" t="str">
        <f>'CATALOGO PAGINA'!AE1109</f>
        <v>6</v>
      </c>
      <c r="D1109" s="626">
        <f>'CATALOGO PAGINA'!AF1109*0.13+'CATALOGO PAGINA'!AF1109</f>
        <v>0.8475</v>
      </c>
      <c r="E1109" s="627"/>
    </row>
    <row r="1110">
      <c r="A1110" s="623" t="str">
        <f>'CATALOGO PAGINA'!C1110</f>
        <v>452292</v>
      </c>
      <c r="B1110" s="624" t="s">
        <v>7736</v>
      </c>
      <c r="C1110" s="625" t="str">
        <f>'CATALOGO PAGINA'!AE1110</f>
        <v>6</v>
      </c>
      <c r="D1110" s="626">
        <f>'CATALOGO PAGINA'!AF1110*0.13+'CATALOGO PAGINA'!AF1110</f>
        <v>0.8475</v>
      </c>
      <c r="E1110" s="627"/>
    </row>
    <row r="1111">
      <c r="A1111" s="623" t="str">
        <f>'CATALOGO PAGINA'!C1111</f>
        <v>H114</v>
      </c>
      <c r="B1111" s="624" t="s">
        <v>7736</v>
      </c>
      <c r="C1111" s="625" t="str">
        <f>'CATALOGO PAGINA'!AE1111</f>
        <v>6</v>
      </c>
      <c r="D1111" s="626">
        <f>'CATALOGO PAGINA'!AF1111*0.13+'CATALOGO PAGINA'!AF1111</f>
        <v>0.5989</v>
      </c>
      <c r="E1111" s="627"/>
    </row>
    <row r="1112">
      <c r="A1112" s="623" t="str">
        <f>'CATALOGO PAGINA'!C1112</f>
        <v>82278</v>
      </c>
      <c r="B1112" s="624" t="s">
        <v>7736</v>
      </c>
      <c r="C1112" s="625" t="str">
        <f>'CATALOGO PAGINA'!AE1112</f>
        <v>12</v>
      </c>
      <c r="D1112" s="626">
        <f>'CATALOGO PAGINA'!AF1112*0.13+'CATALOGO PAGINA'!AF1112</f>
        <v>0.5989</v>
      </c>
      <c r="E1112" s="627"/>
    </row>
    <row r="1113">
      <c r="A1113" s="623" t="str">
        <f>'CATALOGO PAGINA'!C1113</f>
        <v>5878</v>
      </c>
      <c r="B1113" s="624" t="s">
        <v>7736</v>
      </c>
      <c r="C1113" s="625" t="str">
        <f>'CATALOGO PAGINA'!AE1113</f>
        <v>12</v>
      </c>
      <c r="D1113" s="626">
        <f>'CATALOGO PAGINA'!AF1113*0.13+'CATALOGO PAGINA'!AF1113</f>
        <v>0.565</v>
      </c>
      <c r="E1113" s="627"/>
    </row>
    <row r="1114">
      <c r="A1114" s="623" t="str">
        <f>'CATALOGO PAGINA'!C1114</f>
        <v>5997</v>
      </c>
      <c r="B1114" s="624" t="s">
        <v>7736</v>
      </c>
      <c r="C1114" s="625" t="str">
        <f>'CATALOGO PAGINA'!AE1114</f>
        <v>12</v>
      </c>
      <c r="D1114" s="626">
        <f>'CATALOGO PAGINA'!AF1114*0.13+'CATALOGO PAGINA'!AF1114</f>
        <v>0.5989</v>
      </c>
      <c r="E1114" s="627"/>
    </row>
    <row r="1115">
      <c r="A1115" s="623" t="str">
        <f>'CATALOGO PAGINA'!C1115</f>
        <v>2040</v>
      </c>
      <c r="B1115" s="624" t="s">
        <v>7736</v>
      </c>
      <c r="C1115" s="625" t="str">
        <f>'CATALOGO PAGINA'!AE1115</f>
        <v>12</v>
      </c>
      <c r="D1115" s="626">
        <f>'CATALOGO PAGINA'!AF1115*0.13+'CATALOGO PAGINA'!AF1115</f>
        <v>0.9266</v>
      </c>
      <c r="E1115" s="627"/>
    </row>
    <row r="1116">
      <c r="A1116" s="623" t="str">
        <f>'CATALOGO PAGINA'!C1116</f>
        <v>2041</v>
      </c>
      <c r="B1116" s="624" t="s">
        <v>7736</v>
      </c>
      <c r="C1116" s="625" t="str">
        <f>'CATALOGO PAGINA'!AE1116</f>
        <v>12</v>
      </c>
      <c r="D1116" s="626">
        <f>'CATALOGO PAGINA'!AF1116*0.13+'CATALOGO PAGINA'!AF1116</f>
        <v>0.9266</v>
      </c>
      <c r="E1116" s="627"/>
    </row>
    <row r="1117">
      <c r="A1117" s="623" t="str">
        <f>'CATALOGO PAGINA'!C1117</f>
        <v>2042</v>
      </c>
      <c r="B1117" s="624" t="s">
        <v>7736</v>
      </c>
      <c r="C1117" s="625" t="str">
        <f>'CATALOGO PAGINA'!AE1117</f>
        <v>12</v>
      </c>
      <c r="D1117" s="626">
        <f>'CATALOGO PAGINA'!AF1117*0.13+'CATALOGO PAGINA'!AF1117</f>
        <v>0.9266</v>
      </c>
      <c r="E1117" s="627"/>
    </row>
    <row r="1118">
      <c r="A1118" s="623" t="str">
        <f>'CATALOGO PAGINA'!C1118</f>
        <v>68109</v>
      </c>
      <c r="B1118" s="624" t="s">
        <v>7736</v>
      </c>
      <c r="C1118" s="625" t="str">
        <f>'CATALOGO PAGINA'!AE1118</f>
        <v>6</v>
      </c>
      <c r="D1118" s="626">
        <f>'CATALOGO PAGINA'!AF1118*0.13+'CATALOGO PAGINA'!AF1118</f>
        <v>0.7684</v>
      </c>
      <c r="E1118" s="627"/>
    </row>
    <row r="1119">
      <c r="A1119" s="623" t="str">
        <f>'CATALOGO PAGINA'!C1119</f>
        <v>H104</v>
      </c>
      <c r="B1119" s="624" t="s">
        <v>7736</v>
      </c>
      <c r="C1119" s="625" t="str">
        <f>'CATALOGO PAGINA'!AE1119</f>
        <v>12</v>
      </c>
      <c r="D1119" s="626">
        <f>'CATALOGO PAGINA'!AF1119*0.13+'CATALOGO PAGINA'!AF1119</f>
        <v>0.6102</v>
      </c>
      <c r="E1119" s="627"/>
    </row>
    <row r="1120">
      <c r="A1120" s="623" t="str">
        <f>'CATALOGO PAGINA'!C1120</f>
        <v>23312</v>
      </c>
      <c r="B1120" s="624" t="s">
        <v>7736</v>
      </c>
      <c r="C1120" s="625" t="str">
        <f>'CATALOGO PAGINA'!AE1120</f>
        <v>6</v>
      </c>
      <c r="D1120" s="626">
        <f>'CATALOGO PAGINA'!AF1120*0.13+'CATALOGO PAGINA'!AF1120</f>
        <v>1.3786</v>
      </c>
      <c r="E1120" s="627"/>
    </row>
    <row r="1121">
      <c r="A1121" s="623" t="str">
        <f>'CATALOGO PAGINA'!C1121</f>
        <v>2030</v>
      </c>
      <c r="B1121" s="624" t="s">
        <v>7736</v>
      </c>
      <c r="C1121" s="625" t="str">
        <f>'CATALOGO PAGINA'!AE1121</f>
        <v>12</v>
      </c>
      <c r="D1121" s="626">
        <f>'CATALOGO PAGINA'!AF1121*0.13+'CATALOGO PAGINA'!AF1121</f>
        <v>0.9266</v>
      </c>
      <c r="E1121" s="627"/>
    </row>
    <row r="1122">
      <c r="A1122" s="623" t="str">
        <f>'CATALOGO PAGINA'!C1122</f>
        <v>2033</v>
      </c>
      <c r="B1122" s="624" t="s">
        <v>7736</v>
      </c>
      <c r="C1122" s="625" t="str">
        <f>'CATALOGO PAGINA'!AE1122</f>
        <v>12</v>
      </c>
      <c r="D1122" s="626">
        <f>'CATALOGO PAGINA'!AF1122*0.13+'CATALOGO PAGINA'!AF1122</f>
        <v>0.9266</v>
      </c>
      <c r="E1122" s="627"/>
    </row>
    <row r="1123">
      <c r="A1123" s="623" t="str">
        <f>'CATALOGO PAGINA'!C1123</f>
        <v>2034</v>
      </c>
      <c r="B1123" s="624" t="s">
        <v>7736</v>
      </c>
      <c r="C1123" s="625" t="str">
        <f>'CATALOGO PAGINA'!AE1123</f>
        <v>12</v>
      </c>
      <c r="D1123" s="626">
        <f>'CATALOGO PAGINA'!AF1123*0.13+'CATALOGO PAGINA'!AF1123</f>
        <v>0.9266</v>
      </c>
      <c r="E1123" s="627"/>
    </row>
    <row r="1124">
      <c r="A1124" s="623" t="str">
        <f>'CATALOGO PAGINA'!C1124</f>
        <v>2013</v>
      </c>
      <c r="B1124" s="624" t="s">
        <v>7736</v>
      </c>
      <c r="C1124" s="625" t="str">
        <f>'CATALOGO PAGINA'!AE1124</f>
        <v>12</v>
      </c>
      <c r="D1124" s="626">
        <f>'CATALOGO PAGINA'!AF1124*0.13+'CATALOGO PAGINA'!AF1124</f>
        <v>0.904</v>
      </c>
      <c r="E1124" s="627"/>
    </row>
    <row r="1125">
      <c r="A1125" s="623" t="str">
        <f>'CATALOGO PAGINA'!C1125</f>
        <v>2021</v>
      </c>
      <c r="B1125" s="624" t="s">
        <v>7736</v>
      </c>
      <c r="C1125" s="625" t="str">
        <f>'CATALOGO PAGINA'!AE1125</f>
        <v>12</v>
      </c>
      <c r="D1125" s="626">
        <f>'CATALOGO PAGINA'!AF1125*0.13+'CATALOGO PAGINA'!AF1125</f>
        <v>0.9266</v>
      </c>
      <c r="E1125" s="627"/>
    </row>
    <row r="1126">
      <c r="A1126" s="623" t="str">
        <f>'CATALOGO PAGINA'!C1126</f>
        <v>2024</v>
      </c>
      <c r="B1126" s="624" t="s">
        <v>7736</v>
      </c>
      <c r="C1126" s="625" t="str">
        <f>'CATALOGO PAGINA'!AE1126</f>
        <v>12</v>
      </c>
      <c r="D1126" s="626">
        <f>'CATALOGO PAGINA'!AF1126*0.13+'CATALOGO PAGINA'!AF1126</f>
        <v>0.9266</v>
      </c>
      <c r="E1126" s="627"/>
    </row>
    <row r="1127">
      <c r="A1127" s="623" t="str">
        <f>'CATALOGO PAGINA'!C1127</f>
        <v>2029</v>
      </c>
      <c r="B1127" s="624" t="s">
        <v>7736</v>
      </c>
      <c r="C1127" s="625" t="str">
        <f>'CATALOGO PAGINA'!AE1127</f>
        <v>12</v>
      </c>
      <c r="D1127" s="626">
        <f>'CATALOGO PAGINA'!AF1127*0.13+'CATALOGO PAGINA'!AF1127</f>
        <v>0.9266</v>
      </c>
      <c r="E1127" s="627"/>
    </row>
    <row r="1128">
      <c r="A1128" s="623" t="str">
        <f>'CATALOGO PAGINA'!C1128</f>
        <v>H110</v>
      </c>
      <c r="B1128" s="624" t="s">
        <v>7736</v>
      </c>
      <c r="C1128" s="625" t="str">
        <f>'CATALOGO PAGINA'!AE1128</f>
        <v>12</v>
      </c>
      <c r="D1128" s="626">
        <f>'CATALOGO PAGINA'!AF1128*0.13+'CATALOGO PAGINA'!AF1128</f>
        <v>0.6102</v>
      </c>
      <c r="E1128" s="627"/>
    </row>
    <row r="1129">
      <c r="A1129" s="623" t="str">
        <f>'CATALOGO PAGINA'!C1129</f>
        <v>2031</v>
      </c>
      <c r="B1129" s="624" t="s">
        <v>7736</v>
      </c>
      <c r="C1129" s="625" t="str">
        <f>'CATALOGO PAGINA'!AE1129</f>
        <v>12</v>
      </c>
      <c r="D1129" s="626">
        <f>'CATALOGO PAGINA'!AF1129*0.13+'CATALOGO PAGINA'!AF1129</f>
        <v>0.9266</v>
      </c>
      <c r="E1129" s="627"/>
    </row>
    <row r="1130">
      <c r="A1130" s="623" t="str">
        <f>'CATALOGO PAGINA'!C1130</f>
        <v>2018</v>
      </c>
      <c r="B1130" s="624" t="s">
        <v>7736</v>
      </c>
      <c r="C1130" s="625" t="str">
        <f>'CATALOGO PAGINA'!AE1130</f>
        <v>12</v>
      </c>
      <c r="D1130" s="626">
        <f>'CATALOGO PAGINA'!AF1130*0.13+'CATALOGO PAGINA'!AF1130</f>
        <v>0.904</v>
      </c>
      <c r="E1130" s="627"/>
    </row>
    <row r="1131">
      <c r="A1131" s="623" t="str">
        <f>'CATALOGO PAGINA'!C1131</f>
        <v>2020</v>
      </c>
      <c r="B1131" s="624" t="s">
        <v>7736</v>
      </c>
      <c r="C1131" s="625" t="str">
        <f>'CATALOGO PAGINA'!AE1131</f>
        <v>12</v>
      </c>
      <c r="D1131" s="626">
        <f>'CATALOGO PAGINA'!AF1131*0.13+'CATALOGO PAGINA'!AF1131</f>
        <v>0.9266</v>
      </c>
      <c r="E1131" s="627"/>
    </row>
    <row r="1132">
      <c r="A1132" s="623" t="str">
        <f>'CATALOGO PAGINA'!C1132</f>
        <v>2023</v>
      </c>
      <c r="B1132" s="624" t="s">
        <v>7736</v>
      </c>
      <c r="C1132" s="625" t="str">
        <f>'CATALOGO PAGINA'!AE1132</f>
        <v>12</v>
      </c>
      <c r="D1132" s="626">
        <f>'CATALOGO PAGINA'!AF1132*0.13+'CATALOGO PAGINA'!AF1132</f>
        <v>0.9266</v>
      </c>
      <c r="E1132" s="627"/>
    </row>
    <row r="1133">
      <c r="A1133" s="623" t="str">
        <f>'CATALOGO PAGINA'!C1133</f>
        <v>2025</v>
      </c>
      <c r="B1133" s="624" t="s">
        <v>7736</v>
      </c>
      <c r="C1133" s="625" t="str">
        <f>'CATALOGO PAGINA'!AE1133</f>
        <v>12</v>
      </c>
      <c r="D1133" s="626">
        <f>'CATALOGO PAGINA'!AF1133*0.13+'CATALOGO PAGINA'!AF1133</f>
        <v>0.9266</v>
      </c>
      <c r="E1133" s="627"/>
    </row>
    <row r="1134">
      <c r="A1134" s="623" t="str">
        <f>'CATALOGO PAGINA'!C1134</f>
        <v>2027</v>
      </c>
      <c r="B1134" s="624" t="s">
        <v>7736</v>
      </c>
      <c r="C1134" s="625" t="str">
        <f>'CATALOGO PAGINA'!AE1134</f>
        <v>12</v>
      </c>
      <c r="D1134" s="626">
        <f>'CATALOGO PAGINA'!AF1134*0.13+'CATALOGO PAGINA'!AF1134</f>
        <v>0.9266</v>
      </c>
      <c r="E1134" s="627"/>
    </row>
    <row r="1135">
      <c r="A1135" s="623" t="str">
        <f>'CATALOGO PAGINA'!C1135</f>
        <v>2039</v>
      </c>
      <c r="B1135" s="624" t="s">
        <v>7736</v>
      </c>
      <c r="C1135" s="625" t="str">
        <f>'CATALOGO PAGINA'!AE1135</f>
        <v>12</v>
      </c>
      <c r="D1135" s="626">
        <f>'CATALOGO PAGINA'!AF1135*0.13+'CATALOGO PAGINA'!AF1135</f>
        <v>0.9266</v>
      </c>
      <c r="E1135" s="627"/>
    </row>
    <row r="1136">
      <c r="A1136" s="623" t="str">
        <f>'CATALOGO PAGINA'!C1136</f>
        <v>FD496</v>
      </c>
      <c r="B1136" s="624" t="s">
        <v>7736</v>
      </c>
      <c r="C1136" s="625" t="str">
        <f>'CATALOGO PAGINA'!AE1136</f>
        <v>12</v>
      </c>
      <c r="D1136" s="626">
        <f>'CATALOGO PAGINA'!AF1136*0.13+'CATALOGO PAGINA'!AF1136</f>
        <v>0.9266</v>
      </c>
      <c r="E1136" s="627"/>
    </row>
    <row r="1137">
      <c r="A1137" s="623" t="str">
        <f>'CATALOGO PAGINA'!C1137</f>
        <v>2035</v>
      </c>
      <c r="B1137" s="624" t="s">
        <v>7736</v>
      </c>
      <c r="C1137" s="625" t="str">
        <f>'CATALOGO PAGINA'!AE1137</f>
        <v>12</v>
      </c>
      <c r="D1137" s="626">
        <f>'CATALOGO PAGINA'!AF1137*0.13+'CATALOGO PAGINA'!AF1137</f>
        <v>0.9266</v>
      </c>
      <c r="E1137" s="627"/>
    </row>
    <row r="1138">
      <c r="A1138" s="623" t="str">
        <f>'CATALOGO PAGINA'!C1138</f>
        <v>2014</v>
      </c>
      <c r="B1138" s="624" t="s">
        <v>7736</v>
      </c>
      <c r="C1138" s="625" t="str">
        <f>'CATALOGO PAGINA'!AE1138</f>
        <v>12</v>
      </c>
      <c r="D1138" s="626">
        <f>'CATALOGO PAGINA'!AF1138*0.13+'CATALOGO PAGINA'!AF1138</f>
        <v>0.904</v>
      </c>
      <c r="E1138" s="627"/>
    </row>
    <row r="1139">
      <c r="A1139" s="623" t="str">
        <f>'CATALOGO PAGINA'!C1139</f>
        <v>2016</v>
      </c>
      <c r="B1139" s="624" t="s">
        <v>7736</v>
      </c>
      <c r="C1139" s="625" t="str">
        <f>'CATALOGO PAGINA'!AE1139</f>
        <v>12</v>
      </c>
      <c r="D1139" s="626">
        <f>'CATALOGO PAGINA'!AF1139*0.13+'CATALOGO PAGINA'!AF1139</f>
        <v>0.904</v>
      </c>
      <c r="E1139" s="627"/>
    </row>
    <row r="1140">
      <c r="A1140" s="623" t="str">
        <f>'CATALOGO PAGINA'!C1140</f>
        <v>2019</v>
      </c>
      <c r="B1140" s="624" t="s">
        <v>7736</v>
      </c>
      <c r="C1140" s="625" t="str">
        <f>'CATALOGO PAGINA'!AE1140</f>
        <v>12</v>
      </c>
      <c r="D1140" s="626">
        <f>'CATALOGO PAGINA'!AF1140*0.13+'CATALOGO PAGINA'!AF1140</f>
        <v>0.9266</v>
      </c>
      <c r="E1140" s="627"/>
    </row>
    <row r="1141">
      <c r="A1141" s="623" t="str">
        <f>'CATALOGO PAGINA'!C1141</f>
        <v>2022</v>
      </c>
      <c r="B1141" s="624" t="s">
        <v>7736</v>
      </c>
      <c r="C1141" s="625" t="str">
        <f>'CATALOGO PAGINA'!AE1141</f>
        <v>12</v>
      </c>
      <c r="D1141" s="626">
        <f>'CATALOGO PAGINA'!AF1141*0.13+'CATALOGO PAGINA'!AF1141</f>
        <v>0.9266</v>
      </c>
      <c r="E1141" s="627"/>
    </row>
    <row r="1142">
      <c r="A1142" s="623" t="str">
        <f>'CATALOGO PAGINA'!C1142</f>
        <v>2037</v>
      </c>
      <c r="B1142" s="624" t="s">
        <v>7736</v>
      </c>
      <c r="C1142" s="625" t="str">
        <f>'CATALOGO PAGINA'!AE1142</f>
        <v>12</v>
      </c>
      <c r="D1142" s="626">
        <f>'CATALOGO PAGINA'!AF1142*0.13+'CATALOGO PAGINA'!AF1142</f>
        <v>0.9266</v>
      </c>
      <c r="E1142" s="627"/>
    </row>
    <row r="1143">
      <c r="A1143" s="623" t="str">
        <f>'CATALOGO PAGINA'!C1143</f>
        <v>2028</v>
      </c>
      <c r="B1143" s="624" t="s">
        <v>7736</v>
      </c>
      <c r="C1143" s="625" t="str">
        <f>'CATALOGO PAGINA'!AE1143</f>
        <v>12</v>
      </c>
      <c r="D1143" s="626">
        <f>'CATALOGO PAGINA'!AF1143*0.13+'CATALOGO PAGINA'!AF1143</f>
        <v>0.9266</v>
      </c>
      <c r="E1143" s="627"/>
    </row>
    <row r="1144">
      <c r="A1144" s="623" t="str">
        <f>'CATALOGO PAGINA'!C1144</f>
        <v>110408</v>
      </c>
      <c r="B1144" s="624" t="s">
        <v>7736</v>
      </c>
      <c r="C1144" s="625" t="str">
        <f>'CATALOGO PAGINA'!AE1144</f>
        <v>12</v>
      </c>
      <c r="D1144" s="626">
        <f>'CATALOGO PAGINA'!AF1144*0.13+'CATALOGO PAGINA'!AF1144</f>
        <v>0.565</v>
      </c>
      <c r="E1144" s="627"/>
    </row>
    <row r="1145">
      <c r="A1145" s="623" t="str">
        <f>'CATALOGO PAGINA'!C1145</f>
        <v>17889</v>
      </c>
      <c r="B1145" s="624" t="s">
        <v>7736</v>
      </c>
      <c r="C1145" s="625" t="str">
        <f>'CATALOGO PAGINA'!AE1145</f>
        <v>12</v>
      </c>
      <c r="D1145" s="626">
        <f>'CATALOGO PAGINA'!AF1145*0.13+'CATALOGO PAGINA'!AF1145</f>
        <v>0.5763</v>
      </c>
      <c r="E1145" s="627"/>
    </row>
    <row r="1146">
      <c r="A1146" s="623" t="str">
        <f>'CATALOGO PAGINA'!C1146</f>
        <v>056</v>
      </c>
      <c r="B1146" s="624" t="s">
        <v>7736</v>
      </c>
      <c r="C1146" s="625" t="str">
        <f>'CATALOGO PAGINA'!AE1146</f>
        <v>12</v>
      </c>
      <c r="D1146" s="626">
        <f>'CATALOGO PAGINA'!AF1146*0.13+'CATALOGO PAGINA'!AF1146</f>
        <v>0.565</v>
      </c>
      <c r="E1146" s="627"/>
    </row>
    <row r="1147">
      <c r="A1147" s="623" t="str">
        <f>'CATALOGO PAGINA'!C1147</f>
        <v>900793</v>
      </c>
      <c r="B1147" s="624" t="s">
        <v>7736</v>
      </c>
      <c r="C1147" s="625" t="str">
        <f>'CATALOGO PAGINA'!AE1147</f>
        <v>12</v>
      </c>
      <c r="D1147" s="626">
        <f>'CATALOGO PAGINA'!AF1147*0.13+'CATALOGO PAGINA'!AF1147</f>
        <v>0.6328</v>
      </c>
      <c r="E1147" s="627"/>
    </row>
    <row r="1148">
      <c r="A1148" s="623" t="str">
        <f>'CATALOGO PAGINA'!C1148</f>
        <v>IN2425</v>
      </c>
      <c r="B1148" s="624" t="s">
        <v>7736</v>
      </c>
      <c r="C1148" s="625" t="str">
        <f>'CATALOGO PAGINA'!AE1148</f>
        <v>3</v>
      </c>
      <c r="D1148" s="626">
        <f>'CATALOGO PAGINA'!AF1148*0.13+'CATALOGO PAGINA'!AF1148</f>
        <v>2.712</v>
      </c>
      <c r="E1148" s="627"/>
    </row>
    <row r="1149">
      <c r="A1149" s="623" t="str">
        <f>'CATALOGO PAGINA'!C1149</f>
        <v>690034</v>
      </c>
      <c r="B1149" s="624" t="s">
        <v>7736</v>
      </c>
      <c r="C1149" s="625" t="str">
        <f>'CATALOGO PAGINA'!AE1149</f>
        <v>12</v>
      </c>
      <c r="D1149" s="626">
        <f>'CATALOGO PAGINA'!AF1149*0.13+'CATALOGO PAGINA'!AF1149</f>
        <v>0.6102</v>
      </c>
      <c r="E1149" s="627"/>
    </row>
    <row r="1150">
      <c r="A1150" s="623" t="str">
        <f>'CATALOGO PAGINA'!C1150</f>
        <v>C003-688</v>
      </c>
      <c r="B1150" s="624" t="s">
        <v>7736</v>
      </c>
      <c r="C1150" s="625" t="str">
        <f>'CATALOGO PAGINA'!AE1150</f>
        <v>6</v>
      </c>
      <c r="D1150" s="626">
        <f>'CATALOGO PAGINA'!AF1150*0.13+'CATALOGO PAGINA'!AF1150</f>
        <v>3.1075</v>
      </c>
      <c r="E1150" s="627"/>
    </row>
    <row r="1151">
      <c r="A1151" s="623" t="str">
        <f>'CATALOGO PAGINA'!C1151</f>
        <v>690256</v>
      </c>
      <c r="B1151" s="624" t="s">
        <v>7736</v>
      </c>
      <c r="C1151" s="625" t="str">
        <f>'CATALOGO PAGINA'!AE1151</f>
        <v>3</v>
      </c>
      <c r="D1151" s="626">
        <f>'CATALOGO PAGINA'!AF1151*0.13+'CATALOGO PAGINA'!AF1151</f>
        <v>4.746</v>
      </c>
      <c r="E1151" s="627"/>
    </row>
    <row r="1152">
      <c r="A1152" s="623" t="str">
        <f>'CATALOGO PAGINA'!C1152</f>
        <v>C003-021</v>
      </c>
      <c r="B1152" s="624" t="s">
        <v>7736</v>
      </c>
      <c r="C1152" s="625" t="str">
        <f>'CATALOGO PAGINA'!AE1152</f>
        <v>12</v>
      </c>
      <c r="D1152" s="626">
        <f>'CATALOGO PAGINA'!AF1152*0.13+'CATALOGO PAGINA'!AF1152</f>
        <v>0.7232</v>
      </c>
      <c r="E1152" s="627"/>
    </row>
    <row r="1153">
      <c r="A1153" s="623" t="str">
        <f>'CATALOGO PAGINA'!C1153</f>
        <v>FD694</v>
      </c>
      <c r="B1153" s="624" t="s">
        <v>7736</v>
      </c>
      <c r="C1153" s="625" t="str">
        <f>'CATALOGO PAGINA'!AE1153</f>
        <v>6</v>
      </c>
      <c r="D1153" s="626">
        <f>'CATALOGO PAGINA'!AF1153*0.13+'CATALOGO PAGINA'!AF1153</f>
        <v>0.8927</v>
      </c>
      <c r="E1153" s="627"/>
    </row>
    <row r="1154">
      <c r="A1154" s="623" t="str">
        <f>'CATALOGO PAGINA'!C1154</f>
        <v>6797</v>
      </c>
      <c r="B1154" s="624" t="s">
        <v>7736</v>
      </c>
      <c r="C1154" s="625" t="str">
        <f>'CATALOGO PAGINA'!AE1154</f>
        <v>6</v>
      </c>
      <c r="D1154" s="626">
        <f>'CATALOGO PAGINA'!AF1154*0.13+'CATALOGO PAGINA'!AF1154</f>
        <v>2.7233</v>
      </c>
      <c r="E1154" s="627"/>
    </row>
    <row r="1155">
      <c r="A1155" s="623" t="str">
        <f>'CATALOGO PAGINA'!C1155</f>
        <v>110</v>
      </c>
      <c r="B1155" s="624" t="s">
        <v>7736</v>
      </c>
      <c r="C1155" s="625" t="str">
        <f>'CATALOGO PAGINA'!AE1155</f>
        <v>12</v>
      </c>
      <c r="D1155" s="626">
        <f>'CATALOGO PAGINA'!AF1155*0.13+'CATALOGO PAGINA'!AF1155</f>
        <v>0.5989</v>
      </c>
      <c r="E1155" s="627"/>
    </row>
    <row r="1156">
      <c r="A1156" s="623" t="str">
        <f>'CATALOGO PAGINA'!C1156</f>
        <v>FD564</v>
      </c>
      <c r="B1156" s="624" t="s">
        <v>7736</v>
      </c>
      <c r="C1156" s="625" t="str">
        <f>'CATALOGO PAGINA'!AE1156</f>
        <v>12</v>
      </c>
      <c r="D1156" s="626">
        <f>'CATALOGO PAGINA'!AF1156*0.13+'CATALOGO PAGINA'!AF1156</f>
        <v>0.2599</v>
      </c>
      <c r="E1156" s="627"/>
    </row>
    <row r="1157">
      <c r="A1157" s="623" t="str">
        <f>'CATALOGO PAGINA'!C1157</f>
        <v>40052</v>
      </c>
      <c r="B1157" s="624" t="s">
        <v>7736</v>
      </c>
      <c r="C1157" s="625" t="str">
        <f>'CATALOGO PAGINA'!AE1157</f>
        <v>3</v>
      </c>
      <c r="D1157" s="626">
        <f>'CATALOGO PAGINA'!AF1157*0.13+'CATALOGO PAGINA'!AF1157</f>
        <v>4.5991</v>
      </c>
      <c r="E1157" s="627"/>
    </row>
    <row r="1158">
      <c r="A1158" s="623" t="str">
        <f>'CATALOGO PAGINA'!C1158</f>
        <v>40014</v>
      </c>
      <c r="B1158" s="624" t="s">
        <v>7736</v>
      </c>
      <c r="C1158" s="625" t="str">
        <f>'CATALOGO PAGINA'!AE1158</f>
        <v>3</v>
      </c>
      <c r="D1158" s="626">
        <f>'CATALOGO PAGINA'!AF1158*0.13+'CATALOGO PAGINA'!AF1158</f>
        <v>6.6783</v>
      </c>
      <c r="E1158" s="627"/>
    </row>
    <row r="1159">
      <c r="A1159" s="623" t="str">
        <f>'CATALOGO PAGINA'!C1159</f>
        <v>40083</v>
      </c>
      <c r="B1159" s="624" t="s">
        <v>7736</v>
      </c>
      <c r="C1159" s="625" t="str">
        <f>'CATALOGO PAGINA'!AE1159</f>
        <v>3</v>
      </c>
      <c r="D1159" s="626">
        <f>'CATALOGO PAGINA'!AF1159*0.13+'CATALOGO PAGINA'!AF1159</f>
        <v>10.2152</v>
      </c>
      <c r="E1159" s="627"/>
    </row>
    <row r="1160">
      <c r="A1160" s="623" t="str">
        <f>'CATALOGO PAGINA'!C1160</f>
        <v>40076</v>
      </c>
      <c r="B1160" s="624" t="s">
        <v>7736</v>
      </c>
      <c r="C1160" s="625" t="str">
        <f>'CATALOGO PAGINA'!AE1160</f>
        <v>3</v>
      </c>
      <c r="D1160" s="626">
        <f>'CATALOGO PAGINA'!AF1160*0.13+'CATALOGO PAGINA'!AF1160</f>
        <v>12.4752</v>
      </c>
      <c r="E1160" s="627"/>
    </row>
    <row r="1161">
      <c r="A1161" s="623" t="str">
        <f>'CATALOGO PAGINA'!C1161</f>
        <v>51150</v>
      </c>
      <c r="B1161" s="624" t="s">
        <v>7736</v>
      </c>
      <c r="C1161" s="625" t="str">
        <f>'CATALOGO PAGINA'!AE1161</f>
        <v>6</v>
      </c>
      <c r="D1161" s="626">
        <f>'CATALOGO PAGINA'!AF1161*0.13+'CATALOGO PAGINA'!AF1161</f>
        <v>0.0904</v>
      </c>
      <c r="E1161" s="627"/>
    </row>
    <row r="1162">
      <c r="A1162" s="623" t="str">
        <f>'CATALOGO PAGINA'!C1162</f>
        <v>51161</v>
      </c>
      <c r="B1162" s="624" t="s">
        <v>7736</v>
      </c>
      <c r="C1162" s="625" t="str">
        <f>'CATALOGO PAGINA'!AE1162</f>
        <v>24</v>
      </c>
      <c r="D1162" s="626">
        <f>'CATALOGO PAGINA'!AF1162*0.13+'CATALOGO PAGINA'!AF1162</f>
        <v>0.0904</v>
      </c>
      <c r="E1162" s="627"/>
    </row>
    <row r="1163">
      <c r="A1163" s="623" t="str">
        <f>'CATALOGO PAGINA'!C1163</f>
        <v>BE006</v>
      </c>
      <c r="B1163" s="624" t="s">
        <v>7736</v>
      </c>
      <c r="C1163" s="625" t="str">
        <f>'CATALOGO PAGINA'!AE1163</f>
        <v>12</v>
      </c>
      <c r="D1163" s="626">
        <f>'CATALOGO PAGINA'!AF1163*0.13+'CATALOGO PAGINA'!AF1163</f>
        <v>0.0113</v>
      </c>
      <c r="E1163" s="627"/>
    </row>
    <row r="1164">
      <c r="A1164" s="623" t="str">
        <f>'CATALOGO PAGINA'!C1164</f>
        <v>FD281</v>
      </c>
      <c r="B1164" s="624" t="s">
        <v>7736</v>
      </c>
      <c r="C1164" s="625" t="str">
        <f>'CATALOGO PAGINA'!AE1164</f>
        <v>6</v>
      </c>
      <c r="D1164" s="626">
        <f>'CATALOGO PAGINA'!AF1164*0.13+'CATALOGO PAGINA'!AF1164</f>
        <v>1.13</v>
      </c>
      <c r="E1164" s="627"/>
    </row>
    <row r="1165">
      <c r="A1165" s="623" t="str">
        <f>'CATALOGO PAGINA'!C1165</f>
        <v>40700</v>
      </c>
      <c r="B1165" s="624" t="s">
        <v>7736</v>
      </c>
      <c r="C1165" s="625" t="str">
        <f>'CATALOGO PAGINA'!AE1165</f>
        <v>1</v>
      </c>
      <c r="D1165" s="626">
        <f>'CATALOGO PAGINA'!AF1165*0.13+'CATALOGO PAGINA'!AF1165</f>
        <v>22.1819</v>
      </c>
      <c r="E1165" s="627"/>
    </row>
    <row r="1166">
      <c r="A1166" s="623" t="str">
        <f>'CATALOGO PAGINA'!C1166</f>
        <v>735</v>
      </c>
      <c r="B1166" s="624" t="s">
        <v>7736</v>
      </c>
      <c r="C1166" s="625" t="str">
        <f>'CATALOGO PAGINA'!AE1166</f>
        <v>12</v>
      </c>
      <c r="D1166" s="626">
        <f>'CATALOGO PAGINA'!AF1166*0.13+'CATALOGO PAGINA'!AF1166</f>
        <v>0.7684</v>
      </c>
      <c r="E1166" s="627"/>
    </row>
    <row r="1167">
      <c r="A1167" s="623" t="str">
        <f>'CATALOGO PAGINA'!C1167</f>
        <v>736</v>
      </c>
      <c r="B1167" s="624" t="s">
        <v>7736</v>
      </c>
      <c r="C1167" s="625" t="str">
        <f>'CATALOGO PAGINA'!AE1167</f>
        <v>12</v>
      </c>
      <c r="D1167" s="626">
        <f>'CATALOGO PAGINA'!AF1167*0.13+'CATALOGO PAGINA'!AF1167</f>
        <v>0.7571</v>
      </c>
      <c r="E1167" s="627"/>
    </row>
    <row r="1168">
      <c r="A1168" s="623" t="str">
        <f>'CATALOGO PAGINA'!C1168</f>
        <v>1752</v>
      </c>
      <c r="B1168" s="624" t="s">
        <v>7736</v>
      </c>
      <c r="C1168" s="625" t="str">
        <f>'CATALOGO PAGINA'!AE1168</f>
        <v>12</v>
      </c>
      <c r="D1168" s="626">
        <f>'CATALOGO PAGINA'!AF1168*0.13+'CATALOGO PAGINA'!AF1168</f>
        <v>0.8249</v>
      </c>
      <c r="E1168" s="627"/>
    </row>
    <row r="1169">
      <c r="A1169" s="623" t="str">
        <f>'CATALOGO PAGINA'!C1169</f>
        <v>2020M</v>
      </c>
      <c r="B1169" s="624" t="s">
        <v>7736</v>
      </c>
      <c r="C1169" s="625" t="str">
        <f>'CATALOGO PAGINA'!AE1169</f>
        <v>12</v>
      </c>
      <c r="D1169" s="626">
        <f>'CATALOGO PAGINA'!AF1169*0.13+'CATALOGO PAGINA'!AF1169</f>
        <v>1.6159</v>
      </c>
      <c r="E1169" s="627"/>
    </row>
    <row r="1170">
      <c r="A1170" s="623" t="str">
        <f>'CATALOGO PAGINA'!C1170</f>
        <v>FD905</v>
      </c>
      <c r="B1170" s="624" t="s">
        <v>7736</v>
      </c>
      <c r="C1170" s="625" t="str">
        <f>'CATALOGO PAGINA'!AE1170</f>
        <v>6</v>
      </c>
      <c r="D1170" s="626">
        <f>'CATALOGO PAGINA'!AF1170*0.13+'CATALOGO PAGINA'!AF1170</f>
        <v>1.9549</v>
      </c>
      <c r="E1170" s="627"/>
    </row>
    <row r="1171">
      <c r="A1171" s="623" t="str">
        <f>'CATALOGO PAGINA'!C1171</f>
        <v>7565</v>
      </c>
      <c r="B1171" s="624" t="s">
        <v>7736</v>
      </c>
      <c r="C1171" s="625" t="str">
        <f>'CATALOGO PAGINA'!AE1171</f>
        <v>6</v>
      </c>
      <c r="D1171" s="626">
        <f>'CATALOGO PAGINA'!AF1171*0.13+'CATALOGO PAGINA'!AF1171</f>
        <v>3.7742</v>
      </c>
      <c r="E1171" s="627"/>
    </row>
    <row r="1172">
      <c r="A1172" s="623" t="str">
        <f>'CATALOGO PAGINA'!C1172</f>
        <v>FD2619</v>
      </c>
      <c r="B1172" s="624" t="s">
        <v>7736</v>
      </c>
      <c r="C1172" s="625" t="str">
        <f>'CATALOGO PAGINA'!AE1172</f>
        <v>100</v>
      </c>
      <c r="D1172" s="626">
        <f>'CATALOGO PAGINA'!AF1172*0.13+'CATALOGO PAGINA'!AF1172</f>
        <v>0.6215</v>
      </c>
      <c r="E1172" s="627"/>
    </row>
    <row r="1173">
      <c r="A1173" s="623" t="str">
        <f>'CATALOGO PAGINA'!C1173</f>
        <v>FD906</v>
      </c>
      <c r="B1173" s="624" t="s">
        <v>7736</v>
      </c>
      <c r="C1173" s="625" t="str">
        <f>'CATALOGO PAGINA'!AE1173</f>
        <v>6</v>
      </c>
      <c r="D1173" s="626">
        <f>'CATALOGO PAGINA'!AF1173*0.13+'CATALOGO PAGINA'!AF1173</f>
        <v>1.017</v>
      </c>
      <c r="E1173" s="627"/>
    </row>
    <row r="1174">
      <c r="A1174" s="623" t="str">
        <f>'CATALOGO PAGINA'!C1174</f>
        <v>216005</v>
      </c>
      <c r="B1174" s="624" t="s">
        <v>7736</v>
      </c>
      <c r="C1174" s="625" t="str">
        <f>'CATALOGO PAGINA'!AE1174</f>
        <v>12</v>
      </c>
      <c r="D1174" s="626">
        <f>'CATALOGO PAGINA'!AF1174*0.13+'CATALOGO PAGINA'!AF1174</f>
        <v>1.9888</v>
      </c>
      <c r="E1174" s="627"/>
    </row>
    <row r="1175">
      <c r="A1175" s="623" t="str">
        <f>'CATALOGO PAGINA'!C1175</f>
        <v>7787</v>
      </c>
      <c r="B1175" s="624" t="s">
        <v>7736</v>
      </c>
      <c r="C1175" s="625" t="str">
        <f>'CATALOGO PAGINA'!AE1175</f>
        <v>12</v>
      </c>
      <c r="D1175" s="626">
        <f>'CATALOGO PAGINA'!AF1175*0.13+'CATALOGO PAGINA'!AF1175</f>
        <v>0.5989</v>
      </c>
      <c r="E1175" s="627"/>
    </row>
    <row r="1176">
      <c r="A1176" s="623" t="str">
        <f>'CATALOGO PAGINA'!C1176</f>
        <v>505516</v>
      </c>
      <c r="B1176" s="624" t="s">
        <v>7736</v>
      </c>
      <c r="C1176" s="625" t="str">
        <f>'CATALOGO PAGINA'!AE1176</f>
        <v>3</v>
      </c>
      <c r="D1176" s="626">
        <f>'CATALOGO PAGINA'!AF1176*0.13+'CATALOGO PAGINA'!AF1176</f>
        <v>3.8985</v>
      </c>
      <c r="E1176" s="627"/>
    </row>
    <row r="1177">
      <c r="A1177" s="623" t="str">
        <f>'CATALOGO PAGINA'!C1177</f>
        <v>ZR135-3</v>
      </c>
      <c r="B1177" s="624" t="s">
        <v>7736</v>
      </c>
      <c r="C1177" s="625" t="str">
        <f>'CATALOGO PAGINA'!AE1177</f>
        <v>3</v>
      </c>
      <c r="D1177" s="626">
        <f>'CATALOGO PAGINA'!AF1177*0.13+'CATALOGO PAGINA'!AF1177</f>
        <v>5.9325</v>
      </c>
      <c r="E1177" s="627"/>
    </row>
    <row r="1178">
      <c r="A1178" s="623" t="str">
        <f>'CATALOGO PAGINA'!C1178</f>
        <v>YJ388-61</v>
      </c>
      <c r="B1178" s="624" t="s">
        <v>7736</v>
      </c>
      <c r="C1178" s="625" t="str">
        <f>'CATALOGO PAGINA'!AE1178</f>
        <v>3</v>
      </c>
      <c r="D1178" s="626">
        <f>'CATALOGO PAGINA'!AF1178*0.13+'CATALOGO PAGINA'!AF1178</f>
        <v>6.3506</v>
      </c>
      <c r="E1178" s="627"/>
    </row>
    <row r="1179">
      <c r="A1179" s="623" t="str">
        <f>'CATALOGO PAGINA'!C1179</f>
        <v>ARB07552</v>
      </c>
      <c r="B1179" s="624" t="s">
        <v>7736</v>
      </c>
      <c r="C1179" s="625" t="str">
        <f>'CATALOGO PAGINA'!AE1179</f>
        <v>12</v>
      </c>
      <c r="D1179" s="626">
        <f>'CATALOGO PAGINA'!AF1179*0.13+'CATALOGO PAGINA'!AF1179</f>
        <v>0.904</v>
      </c>
      <c r="E1179" s="627"/>
    </row>
    <row r="1180">
      <c r="A1180" s="623" t="str">
        <f>'CATALOGO PAGINA'!C1180</f>
        <v>ARB12909</v>
      </c>
      <c r="B1180" s="624" t="s">
        <v>7736</v>
      </c>
      <c r="C1180" s="625" t="str">
        <f>'CATALOGO PAGINA'!AE1180</f>
        <v>6</v>
      </c>
      <c r="D1180" s="626">
        <f>'CATALOGO PAGINA'!AF1180*0.13+'CATALOGO PAGINA'!AF1180</f>
        <v>1.243</v>
      </c>
      <c r="E1180" s="627"/>
    </row>
    <row r="1181">
      <c r="A1181" s="623" t="str">
        <f>'CATALOGO PAGINA'!C1181</f>
        <v>ARB20122</v>
      </c>
      <c r="B1181" s="624" t="s">
        <v>7736</v>
      </c>
      <c r="C1181" s="625" t="str">
        <f>'CATALOGO PAGINA'!AE1181</f>
        <v>12</v>
      </c>
      <c r="D1181" s="626">
        <f>'CATALOGO PAGINA'!AF1181*0.13+'CATALOGO PAGINA'!AF1181</f>
        <v>0.6667</v>
      </c>
      <c r="E1181" s="627"/>
    </row>
    <row r="1182">
      <c r="A1182" s="623" t="str">
        <f>'CATALOGO PAGINA'!C1182</f>
        <v>ARB3033</v>
      </c>
      <c r="B1182" s="624" t="s">
        <v>7736</v>
      </c>
      <c r="C1182" s="625" t="str">
        <f>'CATALOGO PAGINA'!AE1182</f>
        <v>6</v>
      </c>
      <c r="D1182" s="626">
        <f>'CATALOGO PAGINA'!AF1182*0.13+'CATALOGO PAGINA'!AF1182</f>
        <v>0.9718</v>
      </c>
      <c r="E1182" s="627"/>
    </row>
    <row r="1183">
      <c r="A1183" s="623" t="str">
        <f>'CATALOGO PAGINA'!C1183</f>
        <v>00773</v>
      </c>
      <c r="B1183" s="624" t="s">
        <v>7736</v>
      </c>
      <c r="C1183" s="625" t="str">
        <f>'CATALOGO PAGINA'!AE1183</f>
        <v>6</v>
      </c>
      <c r="D1183" s="626">
        <f>'CATALOGO PAGINA'!AF1183*0.13+'CATALOGO PAGINA'!AF1183</f>
        <v>1.0735</v>
      </c>
      <c r="E1183" s="627"/>
    </row>
    <row r="1184">
      <c r="A1184" s="623" t="str">
        <f>'CATALOGO PAGINA'!C1184</f>
        <v>GH279</v>
      </c>
      <c r="B1184" s="624" t="s">
        <v>7736</v>
      </c>
      <c r="C1184" s="625" t="str">
        <f>'CATALOGO PAGINA'!AE1184</f>
        <v>12</v>
      </c>
      <c r="D1184" s="626">
        <f>'CATALOGO PAGINA'!AF1184*0.13+'CATALOGO PAGINA'!AF1184</f>
        <v>0.6554</v>
      </c>
      <c r="E1184" s="627"/>
    </row>
    <row r="1185">
      <c r="A1185" s="623" t="str">
        <f>'CATALOGO PAGINA'!C1185</f>
        <v>32219</v>
      </c>
      <c r="B1185" s="624" t="s">
        <v>7736</v>
      </c>
      <c r="C1185" s="625" t="str">
        <f>'CATALOGO PAGINA'!AE1185</f>
        <v>12</v>
      </c>
      <c r="D1185" s="626">
        <f>'CATALOGO PAGINA'!AF1185*0.13+'CATALOGO PAGINA'!AF1185</f>
        <v>0.7458</v>
      </c>
      <c r="E1185" s="627"/>
    </row>
    <row r="1186">
      <c r="A1186" s="623" t="str">
        <f>'CATALOGO PAGINA'!C1186</f>
        <v>2049</v>
      </c>
      <c r="B1186" s="624" t="s">
        <v>7736</v>
      </c>
      <c r="C1186" s="625" t="str">
        <f>'CATALOGO PAGINA'!AE1186</f>
        <v>12</v>
      </c>
      <c r="D1186" s="626">
        <f>'CATALOGO PAGINA'!AF1186*0.13+'CATALOGO PAGINA'!AF1186</f>
        <v>0.9266</v>
      </c>
      <c r="E1186" s="627"/>
    </row>
    <row r="1187">
      <c r="A1187" s="623" t="str">
        <f>'CATALOGO PAGINA'!C1187</f>
        <v>2047</v>
      </c>
      <c r="B1187" s="624" t="s">
        <v>7736</v>
      </c>
      <c r="C1187" s="625" t="str">
        <f>'CATALOGO PAGINA'!AE1187</f>
        <v>12</v>
      </c>
      <c r="D1187" s="626">
        <f>'CATALOGO PAGINA'!AF1187*0.13+'CATALOGO PAGINA'!AF1187</f>
        <v>0.9266</v>
      </c>
      <c r="E1187" s="627"/>
    </row>
    <row r="1188">
      <c r="A1188" s="623" t="str">
        <f>'CATALOGO PAGINA'!C1188</f>
        <v>2046</v>
      </c>
      <c r="B1188" s="624" t="s">
        <v>7736</v>
      </c>
      <c r="C1188" s="625" t="str">
        <f>'CATALOGO PAGINA'!AE1188</f>
        <v>12</v>
      </c>
      <c r="D1188" s="626">
        <f>'CATALOGO PAGINA'!AF1188*0.13+'CATALOGO PAGINA'!AF1188</f>
        <v>0.9266</v>
      </c>
      <c r="E1188" s="627"/>
    </row>
    <row r="1189">
      <c r="A1189" s="623" t="str">
        <f>'CATALOGO PAGINA'!C1189</f>
        <v>CN91235</v>
      </c>
      <c r="B1189" s="624" t="s">
        <v>7736</v>
      </c>
      <c r="C1189" s="625" t="str">
        <f>'CATALOGO PAGINA'!AE1189</f>
        <v>12</v>
      </c>
      <c r="D1189" s="626">
        <f>'CATALOGO PAGINA'!AF1189*0.13+'CATALOGO PAGINA'!AF1189</f>
        <v>0.8701</v>
      </c>
      <c r="E1189" s="627"/>
    </row>
    <row r="1190">
      <c r="A1190" s="623" t="str">
        <f>'CATALOGO PAGINA'!C1190</f>
        <v>88135</v>
      </c>
      <c r="B1190" s="624" t="s">
        <v>7736</v>
      </c>
      <c r="C1190" s="625" t="str">
        <f>'CATALOGO PAGINA'!AE1190</f>
        <v>12</v>
      </c>
      <c r="D1190" s="626">
        <f>'CATALOGO PAGINA'!AF1190*0.13+'CATALOGO PAGINA'!AF1190</f>
        <v>0.5876</v>
      </c>
      <c r="E1190" s="627"/>
    </row>
    <row r="1191">
      <c r="A1191" s="623" t="str">
        <f>'CATALOGO PAGINA'!C1191</f>
        <v>88142</v>
      </c>
      <c r="B1191" s="624" t="s">
        <v>7736</v>
      </c>
      <c r="C1191" s="625" t="str">
        <f>'CATALOGO PAGINA'!AE1191</f>
        <v>12</v>
      </c>
      <c r="D1191" s="626">
        <f>'CATALOGO PAGINA'!AF1191*0.13+'CATALOGO PAGINA'!AF1191</f>
        <v>0.5876</v>
      </c>
      <c r="E1191" s="627"/>
    </row>
    <row r="1192">
      <c r="A1192" s="623" t="str">
        <f>'CATALOGO PAGINA'!C1192</f>
        <v>88136</v>
      </c>
      <c r="B1192" s="624" t="s">
        <v>7736</v>
      </c>
      <c r="C1192" s="625" t="str">
        <f>'CATALOGO PAGINA'!AE1192</f>
        <v>12</v>
      </c>
      <c r="D1192" s="626">
        <f>'CATALOGO PAGINA'!AF1192*0.13+'CATALOGO PAGINA'!AF1192</f>
        <v>0.5876</v>
      </c>
      <c r="E1192" s="627"/>
    </row>
    <row r="1193">
      <c r="A1193" s="623" t="str">
        <f>'CATALOGO PAGINA'!C1193</f>
        <v>88138</v>
      </c>
      <c r="B1193" s="624" t="s">
        <v>7736</v>
      </c>
      <c r="C1193" s="625" t="str">
        <f>'CATALOGO PAGINA'!AE1193</f>
        <v>12</v>
      </c>
      <c r="D1193" s="626">
        <f>'CATALOGO PAGINA'!AF1193*0.13+'CATALOGO PAGINA'!AF1193</f>
        <v>0.5876</v>
      </c>
      <c r="E1193" s="627"/>
    </row>
    <row r="1194">
      <c r="A1194" s="623" t="str">
        <f>'CATALOGO PAGINA'!C1194</f>
        <v>88139</v>
      </c>
      <c r="B1194" s="624" t="s">
        <v>7736</v>
      </c>
      <c r="C1194" s="625" t="str">
        <f>'CATALOGO PAGINA'!AE1194</f>
        <v>12</v>
      </c>
      <c r="D1194" s="626">
        <f>'CATALOGO PAGINA'!AF1194*0.13+'CATALOGO PAGINA'!AF1194</f>
        <v>0.5876</v>
      </c>
      <c r="E1194" s="627"/>
    </row>
    <row r="1195">
      <c r="A1195" s="623" t="str">
        <f>'CATALOGO PAGINA'!C1195</f>
        <v>88140</v>
      </c>
      <c r="B1195" s="624" t="s">
        <v>7736</v>
      </c>
      <c r="C1195" s="625" t="str">
        <f>'CATALOGO PAGINA'!AE1195</f>
        <v>12</v>
      </c>
      <c r="D1195" s="626">
        <f>'CATALOGO PAGINA'!AF1195*0.13+'CATALOGO PAGINA'!AF1195</f>
        <v>0.5876</v>
      </c>
      <c r="E1195" s="627"/>
    </row>
    <row r="1196">
      <c r="A1196" s="623" t="str">
        <f>'CATALOGO PAGINA'!C1196</f>
        <v>88137</v>
      </c>
      <c r="B1196" s="624" t="s">
        <v>7736</v>
      </c>
      <c r="C1196" s="625" t="str">
        <f>'CATALOGO PAGINA'!AE1196</f>
        <v>12</v>
      </c>
      <c r="D1196" s="626">
        <f>'CATALOGO PAGINA'!AF1196*0.13+'CATALOGO PAGINA'!AF1196</f>
        <v>0.5876</v>
      </c>
      <c r="E1196" s="627"/>
    </row>
    <row r="1197">
      <c r="A1197" s="623" t="str">
        <f>'CATALOGO PAGINA'!C1197</f>
        <v>96066</v>
      </c>
      <c r="B1197" s="624" t="s">
        <v>7736</v>
      </c>
      <c r="C1197" s="625" t="str">
        <f>'CATALOGO PAGINA'!AE1197</f>
        <v>6</v>
      </c>
      <c r="D1197" s="626">
        <f>'CATALOGO PAGINA'!AF1197*0.13+'CATALOGO PAGINA'!AF1197</f>
        <v>3.136428</v>
      </c>
      <c r="E1197" s="627"/>
    </row>
    <row r="1198">
      <c r="A1198" s="623" t="str">
        <f>'CATALOGO PAGINA'!C1198</f>
        <v>96059</v>
      </c>
      <c r="B1198" s="624" t="s">
        <v>7736</v>
      </c>
      <c r="C1198" s="625" t="str">
        <f>'CATALOGO PAGINA'!AE1198</f>
        <v>6</v>
      </c>
      <c r="D1198" s="626">
        <f>'CATALOGO PAGINA'!AF1198*0.13+'CATALOGO PAGINA'!AF1198</f>
        <v>3.1979</v>
      </c>
      <c r="E1198" s="627"/>
    </row>
    <row r="1199">
      <c r="A1199" s="623" t="str">
        <f>'CATALOGO PAGINA'!C1199</f>
        <v>CN90212-A</v>
      </c>
      <c r="B1199" s="624" t="s">
        <v>7736</v>
      </c>
      <c r="C1199" s="625" t="str">
        <f>'CATALOGO PAGINA'!AE1199</f>
        <v>12</v>
      </c>
      <c r="D1199" s="626">
        <f>'CATALOGO PAGINA'!AF1199*0.13+'CATALOGO PAGINA'!AF1199</f>
        <v>0.9605</v>
      </c>
      <c r="E1199" s="627"/>
    </row>
    <row r="1200">
      <c r="A1200" s="623" t="str">
        <f>'CATALOGO PAGINA'!C1200</f>
        <v>55662</v>
      </c>
      <c r="B1200" s="624" t="s">
        <v>7736</v>
      </c>
      <c r="C1200" s="625" t="str">
        <f>'CATALOGO PAGINA'!AE1200</f>
        <v>8</v>
      </c>
      <c r="D1200" s="626">
        <f>'CATALOGO PAGINA'!AF1200*0.13+'CATALOGO PAGINA'!AF1200</f>
        <v>0.5198</v>
      </c>
      <c r="E1200" s="627"/>
    </row>
    <row r="1201">
      <c r="A1201" s="623" t="str">
        <f>'CATALOGO PAGINA'!C1201</f>
        <v>55652</v>
      </c>
      <c r="B1201" s="624" t="s">
        <v>7736</v>
      </c>
      <c r="C1201" s="625" t="str">
        <f>'CATALOGO PAGINA'!AE1201</f>
        <v>8</v>
      </c>
      <c r="D1201" s="626">
        <f>'CATALOGO PAGINA'!AF1201*0.13+'CATALOGO PAGINA'!AF1201</f>
        <v>0.4746</v>
      </c>
      <c r="E1201" s="627"/>
    </row>
    <row r="1202">
      <c r="A1202" s="623" t="str">
        <f>'CATALOGO PAGINA'!C1202</f>
        <v>72008</v>
      </c>
      <c r="B1202" s="624" t="s">
        <v>7736</v>
      </c>
      <c r="C1202" s="625" t="str">
        <f>'CATALOGO PAGINA'!AE1202</f>
        <v>6</v>
      </c>
      <c r="D1202" s="626">
        <f>'CATALOGO PAGINA'!AF1202*0.13+'CATALOGO PAGINA'!AF1202</f>
        <v>0.805464</v>
      </c>
      <c r="E1202" s="627"/>
    </row>
    <row r="1203">
      <c r="A1203" s="623" t="str">
        <f>'CATALOGO PAGINA'!C1203</f>
        <v>CN72001</v>
      </c>
      <c r="B1203" s="624" t="s">
        <v>7736</v>
      </c>
      <c r="C1203" s="625" t="str">
        <f>'CATALOGO PAGINA'!AE1203</f>
        <v>6</v>
      </c>
      <c r="D1203" s="626">
        <f>'CATALOGO PAGINA'!AF1203*0.13+'CATALOGO PAGINA'!AF1203</f>
        <v>0.805464</v>
      </c>
      <c r="E1203" s="627"/>
    </row>
    <row r="1204">
      <c r="A1204" s="623" t="str">
        <f>'CATALOGO PAGINA'!C1204</f>
        <v>CN72003</v>
      </c>
      <c r="B1204" s="624" t="s">
        <v>7736</v>
      </c>
      <c r="C1204" s="625" t="str">
        <f>'CATALOGO PAGINA'!AE1204</f>
        <v>6</v>
      </c>
      <c r="D1204" s="626">
        <f>'CATALOGO PAGINA'!AF1204*0.13+'CATALOGO PAGINA'!AF1204</f>
        <v>0.805464</v>
      </c>
      <c r="E1204" s="627"/>
    </row>
    <row r="1205">
      <c r="A1205" s="623" t="str">
        <f>'CATALOGO PAGINA'!C1205</f>
        <v>CN72104</v>
      </c>
      <c r="B1205" s="624" t="s">
        <v>7736</v>
      </c>
      <c r="C1205" s="625" t="str">
        <f>'CATALOGO PAGINA'!AE1205</f>
        <v>6</v>
      </c>
      <c r="D1205" s="626">
        <f>'CATALOGO PAGINA'!AF1205*0.13+'CATALOGO PAGINA'!AF1205</f>
        <v>0.805464</v>
      </c>
      <c r="E1205" s="627"/>
    </row>
    <row r="1206">
      <c r="A1206" s="623" t="str">
        <f>'CATALOGO PAGINA'!C1206</f>
        <v>56001</v>
      </c>
      <c r="B1206" s="624" t="s">
        <v>7736</v>
      </c>
      <c r="C1206" s="625" t="str">
        <f>'CATALOGO PAGINA'!AE1206</f>
        <v>12</v>
      </c>
      <c r="D1206" s="626">
        <f>'CATALOGO PAGINA'!AF1206*0.13+'CATALOGO PAGINA'!AF1206</f>
        <v>0.8475</v>
      </c>
      <c r="E1206" s="627"/>
    </row>
    <row r="1207">
      <c r="A1207" s="623" t="str">
        <f>'CATALOGO PAGINA'!C1207</f>
        <v>86219</v>
      </c>
      <c r="B1207" s="624" t="s">
        <v>7736</v>
      </c>
      <c r="C1207" s="625" t="str">
        <f>'CATALOGO PAGINA'!AE1207</f>
        <v>6</v>
      </c>
      <c r="D1207" s="626">
        <f>'CATALOGO PAGINA'!AF1207*0.13+'CATALOGO PAGINA'!AF1207</f>
        <v>0.7458</v>
      </c>
      <c r="E1207" s="627"/>
    </row>
    <row r="1208">
      <c r="A1208" s="623" t="str">
        <f>'CATALOGO PAGINA'!C1208</f>
        <v>82627</v>
      </c>
      <c r="B1208" s="624" t="s">
        <v>7736</v>
      </c>
      <c r="C1208" s="625" t="str">
        <f>'CATALOGO PAGINA'!AE1208</f>
        <v>12</v>
      </c>
      <c r="D1208" s="626">
        <f>'CATALOGO PAGINA'!AF1208*0.13+'CATALOGO PAGINA'!AF1208</f>
        <v>0.904</v>
      </c>
      <c r="E1208" s="627"/>
    </row>
    <row r="1209">
      <c r="A1209" s="623" t="str">
        <f>'CATALOGO PAGINA'!C1209</f>
        <v>82626</v>
      </c>
      <c r="B1209" s="624" t="s">
        <v>7736</v>
      </c>
      <c r="C1209" s="625" t="str">
        <f>'CATALOGO PAGINA'!AE1209</f>
        <v>12</v>
      </c>
      <c r="D1209" s="626">
        <f>'CATALOGO PAGINA'!AF1209*0.13+'CATALOGO PAGINA'!AF1209</f>
        <v>0.8927</v>
      </c>
      <c r="E1209" s="627"/>
    </row>
    <row r="1210">
      <c r="A1210" s="623" t="str">
        <f>'CATALOGO PAGINA'!C1210</f>
        <v>82635</v>
      </c>
      <c r="B1210" s="624" t="s">
        <v>7736</v>
      </c>
      <c r="C1210" s="625" t="str">
        <f>'CATALOGO PAGINA'!AE1210</f>
        <v>12</v>
      </c>
      <c r="D1210" s="626">
        <f>'CATALOGO PAGINA'!AF1210*0.13+'CATALOGO PAGINA'!AF1210</f>
        <v>0.573588</v>
      </c>
      <c r="E1210" s="627"/>
    </row>
    <row r="1211">
      <c r="A1211" s="623" t="str">
        <f>'CATALOGO PAGINA'!C1211</f>
        <v>55921</v>
      </c>
      <c r="B1211" s="624" t="s">
        <v>7736</v>
      </c>
      <c r="C1211" s="625" t="str">
        <f>'CATALOGO PAGINA'!AE1211</f>
        <v>12</v>
      </c>
      <c r="D1211" s="626">
        <f>'CATALOGO PAGINA'!AF1211*0.13+'CATALOGO PAGINA'!AF1211</f>
        <v>0.8475</v>
      </c>
      <c r="E1211" s="627"/>
    </row>
    <row r="1212">
      <c r="A1212" s="623" t="str">
        <f>'CATALOGO PAGINA'!C1212</f>
        <v>CN85613</v>
      </c>
      <c r="B1212" s="624" t="s">
        <v>7736</v>
      </c>
      <c r="C1212" s="625" t="str">
        <f>'CATALOGO PAGINA'!AE1212</f>
        <v>6</v>
      </c>
      <c r="D1212" s="626">
        <f>'CATALOGO PAGINA'!AF1212*0.13+'CATALOGO PAGINA'!AF1212</f>
        <v>0.964116</v>
      </c>
      <c r="E1212" s="627"/>
    </row>
    <row r="1213">
      <c r="A1213" s="623" t="str">
        <f>'CATALOGO PAGINA'!C1213</f>
        <v>01110</v>
      </c>
      <c r="B1213" s="624" t="s">
        <v>7736</v>
      </c>
      <c r="C1213" s="625" t="str">
        <f>'CATALOGO PAGINA'!AE1213</f>
        <v>6</v>
      </c>
      <c r="D1213" s="626">
        <f>'CATALOGO PAGINA'!AF1213*0.13+'CATALOGO PAGINA'!AF1213</f>
        <v>1.073952</v>
      </c>
      <c r="E1213" s="627"/>
    </row>
    <row r="1214">
      <c r="A1214" s="623" t="str">
        <f>'CATALOGO PAGINA'!C1214</f>
        <v>6564</v>
      </c>
      <c r="B1214" s="624" t="s">
        <v>7736</v>
      </c>
      <c r="C1214" s="625" t="str">
        <f>'CATALOGO PAGINA'!AE1214</f>
        <v>12</v>
      </c>
      <c r="D1214" s="626">
        <f>'CATALOGO PAGINA'!AF1214*0.13+'CATALOGO PAGINA'!AF1214</f>
        <v>0.646812</v>
      </c>
      <c r="E1214" s="627"/>
    </row>
    <row r="1215">
      <c r="A1215" s="623" t="str">
        <f>'CATALOGO PAGINA'!C1215</f>
        <v>3002</v>
      </c>
      <c r="B1215" s="624" t="s">
        <v>7736</v>
      </c>
      <c r="C1215" s="625" t="str">
        <f>'CATALOGO PAGINA'!AE1215</f>
        <v>12</v>
      </c>
      <c r="D1215" s="626">
        <f>'CATALOGO PAGINA'!AF1215*0.13+'CATALOGO PAGINA'!AF1215</f>
        <v>0.646812</v>
      </c>
      <c r="E1215" s="627"/>
    </row>
    <row r="1216">
      <c r="A1216" s="623" t="str">
        <f>'CATALOGO PAGINA'!C1216</f>
        <v>56278</v>
      </c>
      <c r="B1216" s="624" t="s">
        <v>7736</v>
      </c>
      <c r="C1216" s="625" t="str">
        <f>'CATALOGO PAGINA'!AE1216</f>
        <v>6</v>
      </c>
      <c r="D1216" s="626">
        <f>'CATALOGO PAGINA'!AF1216*0.13+'CATALOGO PAGINA'!AF1216</f>
        <v>2.4408</v>
      </c>
      <c r="E1216" s="627"/>
    </row>
    <row r="1217">
      <c r="A1217" s="623" t="str">
        <f>'CATALOGO PAGINA'!C1217</f>
        <v>95202</v>
      </c>
      <c r="B1217" s="624" t="s">
        <v>7736</v>
      </c>
      <c r="C1217" s="625" t="str">
        <f>'CATALOGO PAGINA'!AE1217</f>
        <v>6</v>
      </c>
      <c r="D1217" s="626">
        <f>'CATALOGO PAGINA'!AF1217*0.13+'CATALOGO PAGINA'!AF1217</f>
        <v>2.4408</v>
      </c>
      <c r="E1217" s="627"/>
    </row>
    <row r="1218">
      <c r="A1218" s="623" t="str">
        <f>'CATALOGO PAGINA'!C1218</f>
        <v>95301</v>
      </c>
      <c r="B1218" s="624" t="s">
        <v>7736</v>
      </c>
      <c r="C1218" s="625" t="str">
        <f>'CATALOGO PAGINA'!AE1218</f>
        <v>6</v>
      </c>
      <c r="D1218" s="626">
        <f>'CATALOGO PAGINA'!AF1218*0.13+'CATALOGO PAGINA'!AF1218</f>
        <v>2.4408</v>
      </c>
      <c r="E1218" s="627"/>
    </row>
    <row r="1219">
      <c r="A1219" s="623" t="str">
        <f>'CATALOGO PAGINA'!C1219</f>
        <v>95417</v>
      </c>
      <c r="B1219" s="624" t="s">
        <v>7736</v>
      </c>
      <c r="C1219" s="625" t="str">
        <f>'CATALOGO PAGINA'!AE1219</f>
        <v>6</v>
      </c>
      <c r="D1219" s="626">
        <f>'CATALOGO PAGINA'!AF1219*0.13+'CATALOGO PAGINA'!AF1219</f>
        <v>2.4408</v>
      </c>
      <c r="E1219" s="627"/>
    </row>
    <row r="1220">
      <c r="A1220" s="623" t="str">
        <f>'CATALOGO PAGINA'!C1220</f>
        <v>989793</v>
      </c>
      <c r="B1220" s="624" t="s">
        <v>7736</v>
      </c>
      <c r="C1220" s="625" t="str">
        <f>'CATALOGO PAGINA'!AE1220</f>
        <v>6</v>
      </c>
      <c r="D1220" s="626">
        <f>'CATALOGO PAGINA'!AF1220*0.13+'CATALOGO PAGINA'!AF1220</f>
        <v>2.3617</v>
      </c>
      <c r="E1220" s="627"/>
    </row>
    <row r="1221">
      <c r="A1221" s="623" t="str">
        <f>'CATALOGO PAGINA'!C1221</f>
        <v>5423</v>
      </c>
      <c r="B1221" s="624" t="s">
        <v>7736</v>
      </c>
      <c r="C1221" s="625" t="str">
        <f>'CATALOGO PAGINA'!AE1221</f>
        <v>6</v>
      </c>
      <c r="D1221" s="626">
        <f>'CATALOGO PAGINA'!AF1221*0.13+'CATALOGO PAGINA'!AF1221</f>
        <v>2.3617</v>
      </c>
      <c r="E1221" s="627"/>
    </row>
    <row r="1222">
      <c r="A1222" s="623" t="str">
        <f>'CATALOGO PAGINA'!C1222</f>
        <v>505601</v>
      </c>
      <c r="B1222" s="624" t="s">
        <v>7736</v>
      </c>
      <c r="C1222" s="625" t="str">
        <f>'CATALOGO PAGINA'!AE1222</f>
        <v>12</v>
      </c>
      <c r="D1222" s="628">
        <f>'CATALOGO PAGINA'!AF1222*0.13+'CATALOGO PAGINA'!AF1222</f>
        <v>0.9718</v>
      </c>
      <c r="E1222" s="627"/>
    </row>
    <row r="1223">
      <c r="A1223" s="623" t="str">
        <f>'CATALOGO PAGINA'!C1223</f>
        <v>500976</v>
      </c>
      <c r="B1223" s="624" t="s">
        <v>7736</v>
      </c>
      <c r="C1223" s="625" t="str">
        <f>'CATALOGO PAGINA'!AE1223</f>
        <v>12</v>
      </c>
      <c r="D1223" s="628">
        <f>'CATALOGO PAGINA'!AF1223*0.13+'CATALOGO PAGINA'!AF1223</f>
        <v>0.7571</v>
      </c>
      <c r="E1223" s="627"/>
    </row>
    <row r="1224">
      <c r="A1224" s="623" t="str">
        <f>'CATALOGO PAGINA'!C1224</f>
        <v>503382</v>
      </c>
      <c r="B1224" s="624" t="s">
        <v>7736</v>
      </c>
      <c r="C1224" s="625" t="str">
        <f>'CATALOGO PAGINA'!AE1224</f>
        <v>12</v>
      </c>
      <c r="D1224" s="628">
        <f>'CATALOGO PAGINA'!AF1224*0.13+'CATALOGO PAGINA'!AF1224</f>
        <v>0.6441</v>
      </c>
      <c r="E1224" s="627"/>
    </row>
    <row r="1225">
      <c r="A1225" s="623" t="str">
        <f>'CATALOGO PAGINA'!C1225</f>
        <v>50767</v>
      </c>
      <c r="B1225" s="624" t="s">
        <v>7736</v>
      </c>
      <c r="C1225" s="625" t="str">
        <f>'CATALOGO PAGINA'!AE1225</f>
        <v>1</v>
      </c>
      <c r="D1225" s="628">
        <f>'CATALOGO PAGINA'!AF1225*0.13+'CATALOGO PAGINA'!AF1225</f>
        <v>14.3736</v>
      </c>
      <c r="E1225" s="627"/>
    </row>
    <row r="1226">
      <c r="A1226" s="623" t="str">
        <f>'CATALOGO PAGINA'!C1226</f>
        <v>66074</v>
      </c>
      <c r="B1226" s="624" t="s">
        <v>7736</v>
      </c>
      <c r="C1226" s="625" t="str">
        <f>'CATALOGO PAGINA'!AE1226</f>
        <v>12</v>
      </c>
      <c r="D1226" s="626">
        <f>'CATALOGO PAGINA'!AF1226*0.13+'CATALOGO PAGINA'!AF1226</f>
        <v>0.9153</v>
      </c>
      <c r="E1226" s="627"/>
    </row>
    <row r="1227">
      <c r="A1227" s="623" t="str">
        <f>'CATALOGO PAGINA'!C1227</f>
        <v>74412</v>
      </c>
      <c r="B1227" s="624" t="s">
        <v>7736</v>
      </c>
      <c r="C1227" s="625" t="str">
        <f>'CATALOGO PAGINA'!AE1227</f>
        <v>12</v>
      </c>
      <c r="D1227" s="626">
        <f>'CATALOGO PAGINA'!AF1227*0.13+'CATALOGO PAGINA'!AF1227</f>
        <v>0.9153</v>
      </c>
      <c r="E1227" s="627"/>
    </row>
    <row r="1228">
      <c r="A1228" s="623" t="str">
        <f>'CATALOGO PAGINA'!C1228</f>
        <v>2028</v>
      </c>
      <c r="B1228" s="624" t="s">
        <v>7736</v>
      </c>
      <c r="C1228" s="625" t="str">
        <f>'CATALOGO PAGINA'!AE1228</f>
        <v>12</v>
      </c>
      <c r="D1228" s="626">
        <f>'CATALOGO PAGINA'!AF1228*0.13+'CATALOGO PAGINA'!AF1228</f>
        <v>0.9379</v>
      </c>
      <c r="E1228" s="627"/>
    </row>
    <row r="1229">
      <c r="A1229" s="623" t="str">
        <f>'CATALOGO PAGINA'!C1229</f>
        <v>10339</v>
      </c>
      <c r="B1229" s="624" t="s">
        <v>7736</v>
      </c>
      <c r="C1229" s="625" t="str">
        <f>'CATALOGO PAGINA'!AE1229</f>
        <v>12</v>
      </c>
      <c r="D1229" s="626">
        <f>'CATALOGO PAGINA'!AF1229*0.13+'CATALOGO PAGINA'!AF1229</f>
        <v>0.452</v>
      </c>
      <c r="E1229" s="627"/>
    </row>
    <row r="1230">
      <c r="A1230" s="623" t="str">
        <f>'CATALOGO PAGINA'!C1230</f>
        <v>503616</v>
      </c>
      <c r="B1230" s="624" t="s">
        <v>7736</v>
      </c>
      <c r="C1230" s="625" t="str">
        <f>'CATALOGO PAGINA'!AE1230</f>
        <v>6</v>
      </c>
      <c r="D1230" s="626">
        <f>'CATALOGO PAGINA'!AF1230*0.13+'CATALOGO PAGINA'!AF1230</f>
        <v>2.26</v>
      </c>
      <c r="E1230" s="627"/>
    </row>
    <row r="1231">
      <c r="A1231" s="623" t="str">
        <f>'CATALOGO PAGINA'!C1231</f>
        <v>02012</v>
      </c>
      <c r="B1231" s="624" t="s">
        <v>7736</v>
      </c>
      <c r="C1231" s="625" t="str">
        <f>'CATALOGO PAGINA'!AE1231</f>
        <v>6</v>
      </c>
      <c r="D1231" s="626">
        <f>'CATALOGO PAGINA'!AF1231*0.13+'CATALOGO PAGINA'!AF1231</f>
        <v>3.5143</v>
      </c>
      <c r="E1231" s="627"/>
    </row>
    <row r="1232">
      <c r="A1232" s="623" t="str">
        <f>'CATALOGO PAGINA'!C1232</f>
        <v>5561</v>
      </c>
      <c r="B1232" s="624" t="s">
        <v>7736</v>
      </c>
      <c r="C1232" s="625" t="str">
        <f>'CATALOGO PAGINA'!AE1232</f>
        <v>6</v>
      </c>
      <c r="D1232" s="626">
        <f>'CATALOGO PAGINA'!AF1232*0.13+'CATALOGO PAGINA'!AF1232</f>
        <v>1.7854</v>
      </c>
      <c r="E1232" s="627"/>
    </row>
    <row r="1233">
      <c r="A1233" s="623" t="str">
        <f>'CATALOGO PAGINA'!C1233</f>
        <v>0305</v>
      </c>
      <c r="B1233" s="624" t="s">
        <v>7736</v>
      </c>
      <c r="C1233" s="625" t="str">
        <f>'CATALOGO PAGINA'!AE1233</f>
        <v>1</v>
      </c>
      <c r="D1233" s="626">
        <f>'CATALOGO PAGINA'!AF1233*0.13+'CATALOGO PAGINA'!AF1233</f>
        <v>22.035</v>
      </c>
      <c r="E1233" s="627"/>
    </row>
    <row r="1234">
      <c r="A1234" s="623" t="str">
        <f>'CATALOGO PAGINA'!C1234</f>
        <v>MK-918</v>
      </c>
      <c r="B1234" s="624" t="s">
        <v>7736</v>
      </c>
      <c r="C1234" s="625" t="str">
        <f>'CATALOGO PAGINA'!AE1234</f>
        <v>3</v>
      </c>
      <c r="D1234" s="626">
        <f>'CATALOGO PAGINA'!AF1234*0.13+'CATALOGO PAGINA'!AF1234</f>
        <v>7.345</v>
      </c>
      <c r="E1234" s="627"/>
    </row>
    <row r="1235">
      <c r="A1235" s="623" t="str">
        <f>'CATALOGO PAGINA'!C1235</f>
        <v>33367</v>
      </c>
      <c r="B1235" s="624" t="s">
        <v>7736</v>
      </c>
      <c r="C1235" s="625" t="str">
        <f>'CATALOGO PAGINA'!AE1235</f>
        <v>6</v>
      </c>
      <c r="D1235" s="626">
        <f>'CATALOGO PAGINA'!AF1235*0.13+'CATALOGO PAGINA'!AF1235</f>
        <v>2.3617</v>
      </c>
      <c r="E1235" s="627"/>
    </row>
    <row r="1236">
      <c r="A1236" s="623" t="str">
        <f>'CATALOGO PAGINA'!C1236</f>
        <v>45218</v>
      </c>
      <c r="B1236" s="624" t="s">
        <v>7736</v>
      </c>
      <c r="C1236" s="625" t="str">
        <f>'CATALOGO PAGINA'!AE1236</f>
        <v>6</v>
      </c>
      <c r="D1236" s="626">
        <f>'CATALOGO PAGINA'!AF1236*0.13+'CATALOGO PAGINA'!AF1236</f>
        <v>2.3617</v>
      </c>
      <c r="E1236" s="627"/>
    </row>
    <row r="1237">
      <c r="A1237" s="623" t="str">
        <f>'CATALOGO PAGINA'!C1237</f>
        <v>92620</v>
      </c>
      <c r="B1237" s="624" t="s">
        <v>7736</v>
      </c>
      <c r="C1237" s="625" t="str">
        <f>'CATALOGO PAGINA'!AE1237</f>
        <v>6</v>
      </c>
      <c r="D1237" s="626">
        <f>'CATALOGO PAGINA'!AF1237*0.13+'CATALOGO PAGINA'!AF1237</f>
        <v>1.9549</v>
      </c>
      <c r="E1237" s="627"/>
    </row>
    <row r="1238">
      <c r="A1238" s="623" t="str">
        <f>'CATALOGO PAGINA'!C1238</f>
        <v>93050</v>
      </c>
      <c r="B1238" s="624" t="s">
        <v>7736</v>
      </c>
      <c r="C1238" s="625" t="str">
        <f>'CATALOGO PAGINA'!AE1238</f>
        <v>6</v>
      </c>
      <c r="D1238" s="626">
        <f>'CATALOGO PAGINA'!AF1238*0.13+'CATALOGO PAGINA'!AF1238</f>
        <v>1.9549</v>
      </c>
      <c r="E1238" s="627"/>
    </row>
    <row r="1239">
      <c r="A1239" s="623" t="str">
        <f>'CATALOGO PAGINA'!C1239</f>
        <v>82725</v>
      </c>
      <c r="B1239" s="624" t="s">
        <v>7736</v>
      </c>
      <c r="C1239" s="625" t="str">
        <f>'CATALOGO PAGINA'!AE1239</f>
        <v>12</v>
      </c>
      <c r="D1239" s="626">
        <f>'CATALOGO PAGINA'!AF1239*0.13+'CATALOGO PAGINA'!AF1239</f>
        <v>0.8249</v>
      </c>
      <c r="E1239" s="627"/>
    </row>
    <row r="1240">
      <c r="A1240" s="623" t="str">
        <f>'CATALOGO PAGINA'!C1240</f>
        <v>86220</v>
      </c>
      <c r="B1240" s="624" t="s">
        <v>7736</v>
      </c>
      <c r="C1240" s="625" t="str">
        <f>'CATALOGO PAGINA'!AE1240</f>
        <v>12</v>
      </c>
      <c r="D1240" s="626">
        <f>'CATALOGO PAGINA'!AF1240*0.13+'CATALOGO PAGINA'!AF1240</f>
        <v>0.7797</v>
      </c>
      <c r="E1240" s="627"/>
    </row>
    <row r="1241">
      <c r="A1241" s="623" t="str">
        <f>'CATALOGO PAGINA'!C1241</f>
        <v>85953</v>
      </c>
      <c r="B1241" s="624" t="s">
        <v>7736</v>
      </c>
      <c r="C1241" s="625" t="str">
        <f>'CATALOGO PAGINA'!AE1241</f>
        <v>12</v>
      </c>
      <c r="D1241" s="626">
        <f>'CATALOGO PAGINA'!AF1241*0.13+'CATALOGO PAGINA'!AF1241</f>
        <v>0.6667</v>
      </c>
      <c r="E1241" s="627"/>
    </row>
    <row r="1242">
      <c r="A1242" s="623" t="str">
        <f>'CATALOGO PAGINA'!C1242</f>
        <v>IN86001</v>
      </c>
      <c r="B1242" s="624" t="s">
        <v>7736</v>
      </c>
      <c r="C1242" s="625" t="str">
        <f>'CATALOGO PAGINA'!AE1242</f>
        <v>12</v>
      </c>
      <c r="D1242" s="626">
        <f>'CATALOGO PAGINA'!AF1242*0.13+'CATALOGO PAGINA'!AF1242</f>
        <v>0.8814</v>
      </c>
      <c r="E1242" s="627"/>
    </row>
    <row r="1243">
      <c r="A1243" s="623" t="str">
        <f>'CATALOGO PAGINA'!C1243</f>
        <v>CN92099</v>
      </c>
      <c r="B1243" s="624" t="s">
        <v>7736</v>
      </c>
      <c r="C1243" s="625" t="str">
        <f>'CATALOGO PAGINA'!AE1243</f>
        <v>12</v>
      </c>
      <c r="D1243" s="626">
        <f>'CATALOGO PAGINA'!AF1243*0.13+'CATALOGO PAGINA'!AF1243</f>
        <v>0.5537</v>
      </c>
      <c r="E1243" s="627"/>
    </row>
    <row r="1244">
      <c r="A1244" s="623" t="str">
        <f>'CATALOGO PAGINA'!C1244</f>
        <v>2361</v>
      </c>
      <c r="B1244" s="624" t="s">
        <v>7736</v>
      </c>
      <c r="C1244" s="625" t="str">
        <f>'CATALOGO PAGINA'!AE1244</f>
        <v>12</v>
      </c>
      <c r="D1244" s="626">
        <f>'CATALOGO PAGINA'!AF1244*0.13+'CATALOGO PAGINA'!AF1244</f>
        <v>0.0339</v>
      </c>
      <c r="E1244" s="627"/>
    </row>
    <row r="1245">
      <c r="A1245" s="623" t="str">
        <f>'CATALOGO PAGINA'!C1245</f>
        <v>8136</v>
      </c>
      <c r="B1245" s="624" t="s">
        <v>7736</v>
      </c>
      <c r="C1245" s="625" t="str">
        <f>'CATALOGO PAGINA'!AE1245</f>
        <v>12</v>
      </c>
      <c r="D1245" s="626">
        <f>'CATALOGO PAGINA'!AF1245*0.13+'CATALOGO PAGINA'!AF1245</f>
        <v>0.0339</v>
      </c>
      <c r="E1245" s="627"/>
    </row>
    <row r="1246">
      <c r="A1246" s="623" t="str">
        <f>'CATALOGO PAGINA'!C1246</f>
        <v>94367</v>
      </c>
      <c r="B1246" s="624" t="s">
        <v>7736</v>
      </c>
      <c r="C1246" s="625" t="str">
        <f>'CATALOGO PAGINA'!AE1246</f>
        <v>6</v>
      </c>
      <c r="D1246" s="626">
        <f>'CATALOGO PAGINA'!AF1246*0.13+'CATALOGO PAGINA'!AF1246</f>
        <v>1.3108</v>
      </c>
      <c r="E1246" s="627"/>
    </row>
    <row r="1247">
      <c r="A1247" s="623" t="str">
        <f>'CATALOGO PAGINA'!C1247</f>
        <v>61648</v>
      </c>
      <c r="B1247" s="624" t="s">
        <v>7736</v>
      </c>
      <c r="C1247" s="625" t="str">
        <f>'CATALOGO PAGINA'!AE1247</f>
        <v>12</v>
      </c>
      <c r="D1247" s="626">
        <f>'CATALOGO PAGINA'!AF1247*0.13+'CATALOGO PAGINA'!AF1247</f>
        <v>0.8701</v>
      </c>
      <c r="E1247" s="627"/>
    </row>
    <row r="1248">
      <c r="A1248" s="623" t="str">
        <f>'CATALOGO PAGINA'!C1248</f>
        <v>CN91267</v>
      </c>
      <c r="B1248" s="624" t="s">
        <v>7736</v>
      </c>
      <c r="C1248" s="625" t="str">
        <f>'CATALOGO PAGINA'!AE1248</f>
        <v>12</v>
      </c>
      <c r="D1248" s="626">
        <f>'CATALOGO PAGINA'!AF1248*0.13+'CATALOGO PAGINA'!AF1248</f>
        <v>0.3503</v>
      </c>
      <c r="E1248" s="627"/>
    </row>
    <row r="1249">
      <c r="A1249" s="623" t="str">
        <f>'CATALOGO PAGINA'!C1249</f>
        <v>96014</v>
      </c>
      <c r="B1249" s="624" t="s">
        <v>7736</v>
      </c>
      <c r="C1249" s="625" t="str">
        <f>'CATALOGO PAGINA'!AE1249</f>
        <v>6</v>
      </c>
      <c r="D1249" s="626">
        <f>'CATALOGO PAGINA'!AF1249*0.13+'CATALOGO PAGINA'!AF1249</f>
        <v>1.7402</v>
      </c>
      <c r="E1249" s="627"/>
    </row>
    <row r="1250">
      <c r="A1250" s="623" t="str">
        <f>'CATALOGO PAGINA'!C1250</f>
        <v>121771</v>
      </c>
      <c r="B1250" s="624" t="s">
        <v>7736</v>
      </c>
      <c r="C1250" s="625" t="str">
        <f>'CATALOGO PAGINA'!AE1250</f>
        <v>12</v>
      </c>
      <c r="D1250" s="626">
        <f>'CATALOGO PAGINA'!AF1250*0.13+'CATALOGO PAGINA'!AF1250</f>
        <v>1.5707</v>
      </c>
      <c r="E1250" s="627"/>
    </row>
    <row r="1251">
      <c r="A1251" s="623" t="str">
        <f>'CATALOGO PAGINA'!C1251</f>
        <v>110343</v>
      </c>
      <c r="B1251" s="624" t="s">
        <v>7736</v>
      </c>
      <c r="C1251" s="625" t="str">
        <f>'CATALOGO PAGINA'!AE1251</f>
        <v>6</v>
      </c>
      <c r="D1251" s="626">
        <f>'CATALOGO PAGINA'!AF1251*0.13+'CATALOGO PAGINA'!AF1251</f>
        <v>1.695</v>
      </c>
      <c r="E1251" s="627"/>
    </row>
    <row r="1252">
      <c r="A1252" s="623" t="str">
        <f>'CATALOGO PAGINA'!C1252</f>
        <v>HA103</v>
      </c>
      <c r="B1252" s="624" t="s">
        <v>7736</v>
      </c>
      <c r="C1252" s="625" t="str">
        <f>'CATALOGO PAGINA'!AE1252</f>
        <v>12</v>
      </c>
      <c r="D1252" s="626">
        <f>'CATALOGO PAGINA'!AF1252*0.13+'CATALOGO PAGINA'!AF1252</f>
        <v>0.6102</v>
      </c>
      <c r="E1252" s="627"/>
    </row>
    <row r="1253">
      <c r="A1253" s="623" t="str">
        <f>'CATALOGO PAGINA'!C1253</f>
        <v>0022</v>
      </c>
      <c r="B1253" s="624" t="s">
        <v>7736</v>
      </c>
      <c r="C1253" s="625" t="str">
        <f>'CATALOGO PAGINA'!AE1253</f>
        <v>12</v>
      </c>
      <c r="D1253" s="626">
        <f>'CATALOGO PAGINA'!AF1253*0.13+'CATALOGO PAGINA'!AF1253</f>
        <v>2.7233</v>
      </c>
      <c r="E1253" s="627"/>
    </row>
    <row r="1254">
      <c r="A1254" s="623" t="str">
        <f>'CATALOGO PAGINA'!C1254</f>
        <v>6667</v>
      </c>
      <c r="B1254" s="624" t="s">
        <v>7736</v>
      </c>
      <c r="C1254" s="625" t="str">
        <f>'CATALOGO PAGINA'!AE1254</f>
        <v>12</v>
      </c>
      <c r="D1254" s="626">
        <f>'CATALOGO PAGINA'!AF1254*0.13+'CATALOGO PAGINA'!AF1254</f>
        <v>0.6102</v>
      </c>
      <c r="E1254" s="627"/>
    </row>
    <row r="1255">
      <c r="A1255" s="623" t="str">
        <f>'CATALOGO PAGINA'!C1255</f>
        <v>362</v>
      </c>
      <c r="B1255" s="624" t="s">
        <v>7736</v>
      </c>
      <c r="C1255" s="625" t="str">
        <f>'CATALOGO PAGINA'!AE1255</f>
        <v>6</v>
      </c>
      <c r="D1255" s="626">
        <f>'CATALOGO PAGINA'!AF1255*0.13+'CATALOGO PAGINA'!AF1255</f>
        <v>2.4182</v>
      </c>
      <c r="E1255" s="627"/>
    </row>
    <row r="1256">
      <c r="A1256" s="623" t="str">
        <f>'CATALOGO PAGINA'!C1256</f>
        <v>386</v>
      </c>
      <c r="B1256" s="624" t="s">
        <v>7736</v>
      </c>
      <c r="C1256" s="625" t="str">
        <f>'CATALOGO PAGINA'!AE1256</f>
        <v>6</v>
      </c>
      <c r="D1256" s="626">
        <f>'CATALOGO PAGINA'!AF1256*0.13+'CATALOGO PAGINA'!AF1256</f>
        <v>2.4182</v>
      </c>
      <c r="E1256" s="627"/>
    </row>
    <row r="1257">
      <c r="A1257" s="623" t="str">
        <f>'CATALOGO PAGINA'!C1257</f>
        <v>379</v>
      </c>
      <c r="B1257" s="624" t="s">
        <v>7736</v>
      </c>
      <c r="C1257" s="625" t="str">
        <f>'CATALOGO PAGINA'!AE1257</f>
        <v>6</v>
      </c>
      <c r="D1257" s="626">
        <f>'CATALOGO PAGINA'!AF1257*0.13+'CATALOGO PAGINA'!AF1257</f>
        <v>2.4182</v>
      </c>
      <c r="E1257" s="627"/>
    </row>
    <row r="1258">
      <c r="A1258" s="623" t="str">
        <f>'CATALOGO PAGINA'!C1258</f>
        <v>YH066</v>
      </c>
      <c r="B1258" s="624" t="s">
        <v>7736</v>
      </c>
      <c r="C1258" s="625" t="str">
        <f>'CATALOGO PAGINA'!AE1258</f>
        <v>6</v>
      </c>
      <c r="D1258" s="626">
        <f>'CATALOGO PAGINA'!AF1258*0.13+'CATALOGO PAGINA'!AF1258</f>
        <v>0.7232</v>
      </c>
      <c r="E1258" s="627"/>
    </row>
    <row r="1259">
      <c r="A1259" s="623" t="str">
        <f>'CATALOGO PAGINA'!C1259</f>
        <v>3640</v>
      </c>
      <c r="B1259" s="624" t="s">
        <v>7736</v>
      </c>
      <c r="C1259" s="625" t="str">
        <f>'CATALOGO PAGINA'!AE1259</f>
        <v>6</v>
      </c>
      <c r="D1259" s="626">
        <f>'CATALOGO PAGINA'!AF1259*0.13+'CATALOGO PAGINA'!AF1259</f>
        <v>0.904</v>
      </c>
      <c r="E1259" s="627"/>
    </row>
    <row r="1260">
      <c r="A1260" s="623" t="str">
        <f>'CATALOGO PAGINA'!C1260</f>
        <v>06395</v>
      </c>
      <c r="B1260" s="624" t="s">
        <v>7736</v>
      </c>
      <c r="C1260" s="625" t="str">
        <f>'CATALOGO PAGINA'!AE1260</f>
        <v>6</v>
      </c>
      <c r="D1260" s="626">
        <f>'CATALOGO PAGINA'!AF1260*0.13+'CATALOGO PAGINA'!AF1260</f>
        <v>1.3334</v>
      </c>
      <c r="E1260" s="627"/>
    </row>
    <row r="1261">
      <c r="A1261" s="623" t="str">
        <f>'CATALOGO PAGINA'!C1261</f>
        <v>690081</v>
      </c>
      <c r="B1261" s="624" t="s">
        <v>7736</v>
      </c>
      <c r="C1261" s="625" t="str">
        <f>'CATALOGO PAGINA'!AE1261</f>
        <v>6</v>
      </c>
      <c r="D1261" s="626">
        <f>'CATALOGO PAGINA'!AF1261*0.13+'CATALOGO PAGINA'!AF1261</f>
        <v>0.8475</v>
      </c>
      <c r="E1261" s="627"/>
    </row>
    <row r="1262">
      <c r="A1262" s="623" t="str">
        <f>'CATALOGO PAGINA'!C1262</f>
        <v>H105</v>
      </c>
      <c r="B1262" s="624" t="s">
        <v>7736</v>
      </c>
      <c r="C1262" s="625" t="str">
        <f>'CATALOGO PAGINA'!AE1262</f>
        <v>6</v>
      </c>
      <c r="D1262" s="626">
        <f>'CATALOGO PAGINA'!AF1262*0.13+'CATALOGO PAGINA'!AF1262</f>
        <v>0.6102</v>
      </c>
      <c r="E1262" s="627"/>
    </row>
    <row r="1263">
      <c r="A1263" s="623" t="str">
        <f>'CATALOGO PAGINA'!C1263</f>
        <v>2144</v>
      </c>
      <c r="B1263" s="624" t="s">
        <v>7736</v>
      </c>
      <c r="C1263" s="625" t="str">
        <f>'CATALOGO PAGINA'!AE1263</f>
        <v>12</v>
      </c>
      <c r="D1263" s="626">
        <f>'CATALOGO PAGINA'!AF1263*0.13+'CATALOGO PAGINA'!AF1263</f>
        <v>0.6102</v>
      </c>
      <c r="E1263" s="627"/>
    </row>
    <row r="1264">
      <c r="A1264" s="623" t="str">
        <f>'CATALOGO PAGINA'!C1264</f>
        <v>663F</v>
      </c>
      <c r="B1264" s="624" t="s">
        <v>7736</v>
      </c>
      <c r="C1264" s="625" t="str">
        <f>'CATALOGO PAGINA'!AE1264</f>
        <v>3</v>
      </c>
      <c r="D1264" s="626">
        <f>'CATALOGO PAGINA'!AF1264*0.13+'CATALOGO PAGINA'!AF1264</f>
        <v>6.0455</v>
      </c>
      <c r="E1264" s="627"/>
    </row>
    <row r="1265">
      <c r="A1265" s="623" t="str">
        <f>'CATALOGO PAGINA'!C1265</f>
        <v>355-9B</v>
      </c>
      <c r="B1265" s="624" t="s">
        <v>7736</v>
      </c>
      <c r="C1265" s="625" t="str">
        <f>'CATALOGO PAGINA'!AE1265</f>
        <v>6</v>
      </c>
      <c r="D1265" s="626">
        <f>'CATALOGO PAGINA'!AF1265*0.13+'CATALOGO PAGINA'!AF1265</f>
        <v>0.4633</v>
      </c>
      <c r="E1265" s="627"/>
    </row>
    <row r="1266">
      <c r="A1266" s="623" t="str">
        <f>'CATALOGO PAGINA'!C1266</f>
        <v>377489</v>
      </c>
      <c r="B1266" s="624" t="s">
        <v>7736</v>
      </c>
      <c r="C1266" s="625" t="str">
        <f>'CATALOGO PAGINA'!AE1266</f>
        <v>6</v>
      </c>
      <c r="D1266" s="626">
        <f>'CATALOGO PAGINA'!AF1266*0.13+'CATALOGO PAGINA'!AF1266</f>
        <v>0.6102</v>
      </c>
      <c r="E1266" s="627"/>
    </row>
    <row r="1267">
      <c r="A1267" s="623" t="str">
        <f>'CATALOGO PAGINA'!C1267</f>
        <v>375817</v>
      </c>
      <c r="B1267" s="624" t="s">
        <v>7736</v>
      </c>
      <c r="C1267" s="625" t="str">
        <f>'CATALOGO PAGINA'!AE1267</f>
        <v>3</v>
      </c>
      <c r="D1267" s="626">
        <f>'CATALOGO PAGINA'!AF1267*0.13+'CATALOGO PAGINA'!AF1267</f>
        <v>4.2375</v>
      </c>
      <c r="E1267" s="627"/>
    </row>
    <row r="1268">
      <c r="A1268" s="623" t="str">
        <f>'CATALOGO PAGINA'!C1268</f>
        <v>2018-28A</v>
      </c>
      <c r="B1268" s="624" t="s">
        <v>7736</v>
      </c>
      <c r="C1268" s="625" t="str">
        <f>'CATALOGO PAGINA'!AE1268</f>
        <v>12</v>
      </c>
      <c r="D1268" s="626">
        <f>'CATALOGO PAGINA'!AF1268*0.13+'CATALOGO PAGINA'!AF1268</f>
        <v>0.904</v>
      </c>
      <c r="E1268" s="627"/>
    </row>
    <row r="1269">
      <c r="A1269" s="623" t="str">
        <f>'CATALOGO PAGINA'!C1269</f>
        <v>377150</v>
      </c>
      <c r="B1269" s="624" t="s">
        <v>7736</v>
      </c>
      <c r="C1269" s="625" t="str">
        <f>'CATALOGO PAGINA'!AE1269</f>
        <v>6</v>
      </c>
      <c r="D1269" s="626">
        <f>'CATALOGO PAGINA'!AF1269*0.13+'CATALOGO PAGINA'!AF1269</f>
        <v>0.7232</v>
      </c>
      <c r="E1269" s="627"/>
    </row>
    <row r="1270">
      <c r="A1270" s="623" t="str">
        <f>'CATALOGO PAGINA'!C1270</f>
        <v>76565</v>
      </c>
      <c r="B1270" s="624" t="s">
        <v>7736</v>
      </c>
      <c r="C1270" s="625" t="str">
        <f>'CATALOGO PAGINA'!AE1270</f>
        <v>3</v>
      </c>
      <c r="D1270" s="626">
        <f>'CATALOGO PAGINA'!AF1270*0.13+'CATALOGO PAGINA'!AF1270</f>
        <v>2.2374</v>
      </c>
      <c r="E1270" s="627"/>
    </row>
    <row r="1271">
      <c r="A1271" s="623" t="str">
        <f>'CATALOGO PAGINA'!C1271</f>
        <v>376460</v>
      </c>
      <c r="B1271" s="624" t="s">
        <v>7736</v>
      </c>
      <c r="C1271" s="625" t="str">
        <f>'CATALOGO PAGINA'!AE1271</f>
        <v>12</v>
      </c>
      <c r="D1271" s="626">
        <f>'CATALOGO PAGINA'!AF1271*0.13+'CATALOGO PAGINA'!AF1271</f>
        <v>0.7571</v>
      </c>
      <c r="E1271" s="627"/>
    </row>
    <row r="1272">
      <c r="A1272" s="623" t="str">
        <f>'CATALOGO PAGINA'!C1272</f>
        <v>376121</v>
      </c>
      <c r="B1272" s="624" t="s">
        <v>7736</v>
      </c>
      <c r="C1272" s="625" t="str">
        <f>'CATALOGO PAGINA'!AE1272</f>
        <v>6</v>
      </c>
      <c r="D1272" s="626">
        <f>'CATALOGO PAGINA'!AF1272*0.13+'CATALOGO PAGINA'!AF1272</f>
        <v>1.5594</v>
      </c>
      <c r="E1272" s="627"/>
    </row>
    <row r="1273">
      <c r="A1273" s="623" t="str">
        <f>'CATALOGO PAGINA'!C1273</f>
        <v>ARB0927</v>
      </c>
      <c r="B1273" s="624" t="s">
        <v>7736</v>
      </c>
      <c r="C1273" s="625" t="str">
        <f>'CATALOGO PAGINA'!AE1273</f>
        <v>12</v>
      </c>
      <c r="D1273" s="626">
        <f>'CATALOGO PAGINA'!AF1273*0.13+'CATALOGO PAGINA'!AF1273</f>
        <v>0.6441</v>
      </c>
      <c r="E1273" s="627"/>
    </row>
    <row r="1274">
      <c r="A1274" s="623" t="str">
        <f>'CATALOGO PAGINA'!C1274</f>
        <v>ARB1303</v>
      </c>
      <c r="B1274" s="624" t="s">
        <v>7736</v>
      </c>
      <c r="C1274" s="625" t="str">
        <f>'CATALOGO PAGINA'!AE1274</f>
        <v>12</v>
      </c>
      <c r="D1274" s="626">
        <f>'CATALOGO PAGINA'!AF1274*0.13+'CATALOGO PAGINA'!AF1274</f>
        <v>0.4972</v>
      </c>
      <c r="E1274" s="627"/>
    </row>
    <row r="1275">
      <c r="A1275" s="623" t="str">
        <f>'CATALOGO PAGINA'!C1275</f>
        <v>ARB2307</v>
      </c>
      <c r="B1275" s="624" t="s">
        <v>7736</v>
      </c>
      <c r="C1275" s="625" t="str">
        <f>'CATALOGO PAGINA'!AE1275</f>
        <v>6</v>
      </c>
      <c r="D1275" s="626">
        <f>'CATALOGO PAGINA'!AF1275*0.13+'CATALOGO PAGINA'!AF1275</f>
        <v>1.243</v>
      </c>
      <c r="E1275" s="627"/>
    </row>
    <row r="1276">
      <c r="A1276" s="623" t="str">
        <f>'CATALOGO PAGINA'!C1276</f>
        <v>ARB62061</v>
      </c>
      <c r="B1276" s="624" t="s">
        <v>7736</v>
      </c>
      <c r="C1276" s="625" t="str">
        <f>'CATALOGO PAGINA'!AE1276</f>
        <v>6</v>
      </c>
      <c r="D1276" s="626">
        <f>'CATALOGO PAGINA'!AF1276*0.13+'CATALOGO PAGINA'!AF1276</f>
        <v>0.8588</v>
      </c>
      <c r="E1276" s="627"/>
    </row>
    <row r="1277">
      <c r="A1277" s="623" t="str">
        <f>'CATALOGO PAGINA'!C1277</f>
        <v>ARG6401</v>
      </c>
      <c r="B1277" s="624" t="s">
        <v>7736</v>
      </c>
      <c r="C1277" s="625" t="str">
        <f>'CATALOGO PAGINA'!AE1277</f>
        <v>12</v>
      </c>
      <c r="D1277" s="626">
        <f>'CATALOGO PAGINA'!AF1277*0.13+'CATALOGO PAGINA'!AF1277</f>
        <v>0.5085</v>
      </c>
      <c r="E1277" s="627"/>
    </row>
    <row r="1278">
      <c r="A1278" s="623" t="str">
        <f>'CATALOGO PAGINA'!C1278</f>
        <v>ARM078</v>
      </c>
      <c r="B1278" s="624" t="s">
        <v>7736</v>
      </c>
      <c r="C1278" s="625" t="str">
        <f>'CATALOGO PAGINA'!AE1278</f>
        <v>12</v>
      </c>
      <c r="D1278" s="626">
        <f>'CATALOGO PAGINA'!AF1278*0.13+'CATALOGO PAGINA'!AF1278</f>
        <v>0.7345</v>
      </c>
      <c r="E1278" s="627"/>
    </row>
    <row r="1279">
      <c r="A1279" s="623" t="str">
        <f>'CATALOGO PAGINA'!C1279</f>
        <v>ARM16831</v>
      </c>
      <c r="B1279" s="624" t="s">
        <v>7736</v>
      </c>
      <c r="C1279" s="625" t="str">
        <f>'CATALOGO PAGINA'!AE1279</f>
        <v>12</v>
      </c>
      <c r="D1279" s="626">
        <f>'CATALOGO PAGINA'!AF1279*0.13+'CATALOGO PAGINA'!AF1279</f>
        <v>0.6441</v>
      </c>
      <c r="E1279" s="627"/>
    </row>
    <row r="1280">
      <c r="A1280" s="623" t="str">
        <f>'CATALOGO PAGINA'!C1280</f>
        <v>ARM2019</v>
      </c>
      <c r="B1280" s="624" t="s">
        <v>7736</v>
      </c>
      <c r="C1280" s="625" t="str">
        <f>'CATALOGO PAGINA'!AE1280</f>
        <v>12</v>
      </c>
      <c r="D1280" s="626">
        <f>'CATALOGO PAGINA'!AF1280*0.13+'CATALOGO PAGINA'!AF1280</f>
        <v>0.5763</v>
      </c>
      <c r="E1280" s="627"/>
    </row>
    <row r="1281">
      <c r="A1281" s="623" t="str">
        <f>'CATALOGO PAGINA'!C1281</f>
        <v>ARM3089</v>
      </c>
      <c r="B1281" s="624" t="s">
        <v>7736</v>
      </c>
      <c r="C1281" s="625" t="str">
        <f>'CATALOGO PAGINA'!AE1281</f>
        <v>6</v>
      </c>
      <c r="D1281" s="626">
        <f>'CATALOGO PAGINA'!AF1281*0.13+'CATALOGO PAGINA'!AF1281</f>
        <v>1.017</v>
      </c>
      <c r="E1281" s="627"/>
    </row>
    <row r="1282">
      <c r="A1282" s="623" t="str">
        <f>'CATALOGO PAGINA'!C1282</f>
        <v>ARM6081</v>
      </c>
      <c r="B1282" s="624" t="s">
        <v>7736</v>
      </c>
      <c r="C1282" s="625" t="str">
        <f>'CATALOGO PAGINA'!AE1282</f>
        <v>12</v>
      </c>
      <c r="D1282" s="626">
        <f>'CATALOGO PAGINA'!AF1282*0.13+'CATALOGO PAGINA'!AF1282</f>
        <v>0.5085</v>
      </c>
      <c r="E1282" s="627"/>
    </row>
    <row r="1283">
      <c r="A1283" s="623" t="str">
        <f>'CATALOGO PAGINA'!C1283</f>
        <v>ARW20722</v>
      </c>
      <c r="B1283" s="624" t="s">
        <v>7736</v>
      </c>
      <c r="C1283" s="625" t="str">
        <f>'CATALOGO PAGINA'!AE1283</f>
        <v>3</v>
      </c>
      <c r="D1283" s="626">
        <f>'CATALOGO PAGINA'!AF1283*0.13+'CATALOGO PAGINA'!AF1283</f>
        <v>3.1075</v>
      </c>
      <c r="E1283" s="627"/>
    </row>
    <row r="1284">
      <c r="A1284" s="623" t="str">
        <f>'CATALOGO PAGINA'!C1284</f>
        <v>ARY430013</v>
      </c>
      <c r="B1284" s="624" t="s">
        <v>7736</v>
      </c>
      <c r="C1284" s="625" t="str">
        <f>'CATALOGO PAGINA'!AE1284</f>
        <v>3</v>
      </c>
      <c r="D1284" s="626">
        <f>'CATALOGO PAGINA'!AF1284*0.13+'CATALOGO PAGINA'!AF1284</f>
        <v>2.5538</v>
      </c>
      <c r="E1284" s="627"/>
    </row>
    <row r="1285">
      <c r="A1285" s="623" t="str">
        <f>'CATALOGO PAGINA'!C1285</f>
        <v>ARY6319</v>
      </c>
      <c r="B1285" s="624" t="s">
        <v>7736</v>
      </c>
      <c r="C1285" s="625" t="str">
        <f>'CATALOGO PAGINA'!AE1285</f>
        <v>3</v>
      </c>
      <c r="D1285" s="626">
        <f>'CATALOGO PAGINA'!AF1285*0.13+'CATALOGO PAGINA'!AF1285</f>
        <v>4.1584</v>
      </c>
      <c r="E1285" s="627"/>
    </row>
    <row r="1286">
      <c r="A1286" s="623" t="str">
        <f>'CATALOGO PAGINA'!C1286</f>
        <v>NB66883</v>
      </c>
      <c r="B1286" s="624" t="s">
        <v>7736</v>
      </c>
      <c r="C1286" s="625" t="str">
        <f>'CATALOGO PAGINA'!AE1286</f>
        <v>6</v>
      </c>
      <c r="D1286" s="626">
        <f>'CATALOGO PAGINA'!AF1286*0.13+'CATALOGO PAGINA'!AF1286</f>
        <v>0.8362</v>
      </c>
      <c r="E1286" s="627"/>
    </row>
    <row r="1287">
      <c r="A1287" s="623" t="str">
        <f>'CATALOGO PAGINA'!C1287</f>
        <v>NG26320</v>
      </c>
      <c r="B1287" s="624" t="s">
        <v>7736</v>
      </c>
      <c r="C1287" s="625" t="str">
        <f>'CATALOGO PAGINA'!AE1287</f>
        <v>12</v>
      </c>
      <c r="D1287" s="626">
        <f>'CATALOGO PAGINA'!AF1287*0.13+'CATALOGO PAGINA'!AF1287</f>
        <v>0.7006</v>
      </c>
      <c r="E1287" s="627"/>
    </row>
    <row r="1288">
      <c r="A1288" s="623" t="str">
        <f>'CATALOGO PAGINA'!C1288</f>
        <v>11676-12</v>
      </c>
      <c r="B1288" s="624" t="s">
        <v>7736</v>
      </c>
      <c r="C1288" s="625" t="str">
        <f>'CATALOGO PAGINA'!AE1288</f>
        <v>12</v>
      </c>
      <c r="D1288" s="626">
        <f>'CATALOGO PAGINA'!AF1288*0.13+'CATALOGO PAGINA'!AF1288</f>
        <v>1.0057</v>
      </c>
      <c r="E1288" s="627"/>
    </row>
    <row r="1289">
      <c r="A1289" s="623" t="str">
        <f>'CATALOGO PAGINA'!C1289</f>
        <v>10674</v>
      </c>
      <c r="B1289" s="624" t="s">
        <v>7736</v>
      </c>
      <c r="C1289" s="625" t="str">
        <f>'CATALOGO PAGINA'!AE1289</f>
        <v>12</v>
      </c>
      <c r="D1289" s="626">
        <f>'CATALOGO PAGINA'!AF1289*0.13+'CATALOGO PAGINA'!AF1289</f>
        <v>0.6102</v>
      </c>
      <c r="E1289" s="627"/>
    </row>
    <row r="1290">
      <c r="A1290" s="623" t="str">
        <f>'CATALOGO PAGINA'!C1290</f>
        <v>1108</v>
      </c>
      <c r="B1290" s="624" t="s">
        <v>7736</v>
      </c>
      <c r="C1290" s="625" t="str">
        <f>'CATALOGO PAGINA'!AE1290</f>
        <v>6</v>
      </c>
      <c r="D1290" s="626">
        <f>'CATALOGO PAGINA'!AF1290*0.13+'CATALOGO PAGINA'!AF1290</f>
        <v>1.7176</v>
      </c>
      <c r="E1290" s="627"/>
    </row>
    <row r="1291">
      <c r="A1291" s="623" t="str">
        <f>'CATALOGO PAGINA'!C1291</f>
        <v>G6006</v>
      </c>
      <c r="B1291" s="624" t="s">
        <v>7736</v>
      </c>
      <c r="C1291" s="625" t="str">
        <f>'CATALOGO PAGINA'!AE1291</f>
        <v>24</v>
      </c>
      <c r="D1291" s="626">
        <f>'CATALOGO PAGINA'!AF1291*0.13+'CATALOGO PAGINA'!AF1291</f>
        <v>0.452</v>
      </c>
      <c r="E1291" s="627"/>
    </row>
    <row r="1292">
      <c r="A1292" s="623" t="str">
        <f>'CATALOGO PAGINA'!C1292</f>
        <v>G6001</v>
      </c>
      <c r="B1292" s="624" t="s">
        <v>7736</v>
      </c>
      <c r="C1292" s="625" t="str">
        <f>'CATALOGO PAGINA'!AE1292</f>
        <v>24</v>
      </c>
      <c r="D1292" s="626">
        <f>'CATALOGO PAGINA'!AF1292*0.13+'CATALOGO PAGINA'!AF1292</f>
        <v>0.452</v>
      </c>
      <c r="E1292" s="627"/>
    </row>
    <row r="1293">
      <c r="A1293" s="623" t="str">
        <f>'CATALOGO PAGINA'!C1293</f>
        <v>501870M</v>
      </c>
      <c r="B1293" s="624" t="s">
        <v>7736</v>
      </c>
      <c r="C1293" s="625" t="str">
        <f>'CATALOGO PAGINA'!AE1293</f>
        <v>12</v>
      </c>
      <c r="D1293" s="626">
        <f>'CATALOGO PAGINA'!AF1293*0.13+'CATALOGO PAGINA'!AF1293</f>
        <v>0.5763</v>
      </c>
      <c r="E1293" s="627"/>
    </row>
    <row r="1294">
      <c r="A1294" s="623" t="str">
        <f>'CATALOGO PAGINA'!C1294</f>
        <v>501870L</v>
      </c>
      <c r="B1294" s="624" t="s">
        <v>7736</v>
      </c>
      <c r="C1294" s="625" t="str">
        <f>'CATALOGO PAGINA'!AE1294</f>
        <v>12</v>
      </c>
      <c r="D1294" s="626">
        <f>'CATALOGO PAGINA'!AF1294*0.13+'CATALOGO PAGINA'!AF1294</f>
        <v>0.5763</v>
      </c>
      <c r="E1294" s="627"/>
    </row>
    <row r="1295">
      <c r="A1295" s="623" t="str">
        <f>'CATALOGO PAGINA'!C1295</f>
        <v>15C-A</v>
      </c>
      <c r="B1295" s="624" t="s">
        <v>7736</v>
      </c>
      <c r="C1295" s="625" t="str">
        <f>'CATALOGO PAGINA'!AE1295</f>
        <v>12</v>
      </c>
      <c r="D1295" s="626">
        <f>'CATALOGO PAGINA'!AF1295*0.13+'CATALOGO PAGINA'!AF1295</f>
        <v>1.7515</v>
      </c>
      <c r="E1295" s="627"/>
    </row>
    <row r="1296">
      <c r="A1296" s="623" t="str">
        <f>'CATALOGO PAGINA'!C1296</f>
        <v>C003-640</v>
      </c>
      <c r="B1296" s="624" t="s">
        <v>7736</v>
      </c>
      <c r="C1296" s="625" t="str">
        <f>'CATALOGO PAGINA'!AE1296</f>
        <v>6</v>
      </c>
      <c r="D1296" s="626">
        <f>'CATALOGO PAGINA'!AF1296*0.13+'CATALOGO PAGINA'!AF1296</f>
        <v>1.8193</v>
      </c>
      <c r="E1296" s="627"/>
    </row>
    <row r="1297">
      <c r="A1297" s="623" t="str">
        <f>'CATALOGO PAGINA'!C1297</f>
        <v>E27</v>
      </c>
      <c r="B1297" s="624" t="s">
        <v>7736</v>
      </c>
      <c r="C1297" s="625" t="str">
        <f>'CATALOGO PAGINA'!AE1297</f>
        <v>6</v>
      </c>
      <c r="D1297" s="626">
        <f>'CATALOGO PAGINA'!AF1297*0.13+'CATALOGO PAGINA'!AF1297</f>
        <v>1.9775</v>
      </c>
      <c r="E1297" s="627"/>
    </row>
    <row r="1298">
      <c r="A1298" s="623" t="str">
        <f>'CATALOGO PAGINA'!C1298</f>
        <v>E28</v>
      </c>
      <c r="B1298" s="624" t="s">
        <v>7736</v>
      </c>
      <c r="C1298" s="625" t="str">
        <f>'CATALOGO PAGINA'!AE1298</f>
        <v>12</v>
      </c>
      <c r="D1298" s="626">
        <f>'CATALOGO PAGINA'!AF1298*0.13+'CATALOGO PAGINA'!AF1298</f>
        <v>0.339</v>
      </c>
      <c r="E1298" s="627"/>
    </row>
    <row r="1299">
      <c r="A1299" s="623" t="str">
        <f>'CATALOGO PAGINA'!C1299</f>
        <v>RBW-0744R8</v>
      </c>
      <c r="B1299" s="624" t="s">
        <v>7736</v>
      </c>
      <c r="C1299" s="625" t="str">
        <f>'CATALOGO PAGINA'!AE1299</f>
        <v>12</v>
      </c>
      <c r="D1299" s="626">
        <f>'CATALOGO PAGINA'!AF1299*0.13+'CATALOGO PAGINA'!AF1299</f>
        <v>0.4859</v>
      </c>
      <c r="E1299" s="627"/>
    </row>
    <row r="1300">
      <c r="A1300" s="623" t="str">
        <f>'CATALOGO PAGINA'!C1300</f>
        <v>G2410</v>
      </c>
      <c r="B1300" s="624" t="s">
        <v>7736</v>
      </c>
      <c r="C1300" s="625" t="str">
        <f>'CATALOGO PAGINA'!AE1300</f>
        <v>12</v>
      </c>
      <c r="D1300" s="626">
        <f>'CATALOGO PAGINA'!AF1300*0.13+'CATALOGO PAGINA'!AF1300</f>
        <v>0.3729</v>
      </c>
      <c r="E1300" s="627"/>
    </row>
    <row r="1301">
      <c r="A1301" s="623" t="str">
        <f>'CATALOGO PAGINA'!C1301</f>
        <v>G2411</v>
      </c>
      <c r="B1301" s="624" t="s">
        <v>7736</v>
      </c>
      <c r="C1301" s="625" t="str">
        <f>'CATALOGO PAGINA'!AE1301</f>
        <v>12</v>
      </c>
      <c r="D1301" s="626">
        <f>'CATALOGO PAGINA'!AF1301*0.13+'CATALOGO PAGINA'!AF1301</f>
        <v>0.3729</v>
      </c>
      <c r="E1301" s="627"/>
    </row>
    <row r="1302">
      <c r="A1302" s="623" t="str">
        <f>'CATALOGO PAGINA'!C1302</f>
        <v>G2409</v>
      </c>
      <c r="B1302" s="624" t="s">
        <v>7736</v>
      </c>
      <c r="C1302" s="625" t="str">
        <f>'CATALOGO PAGINA'!AE1302</f>
        <v>12</v>
      </c>
      <c r="D1302" s="626">
        <f>'CATALOGO PAGINA'!AF1302*0.13+'CATALOGO PAGINA'!AF1302</f>
        <v>0.3729</v>
      </c>
      <c r="E1302" s="627"/>
    </row>
    <row r="1303">
      <c r="A1303" s="623" t="str">
        <f>'CATALOGO PAGINA'!C1303</f>
        <v>G2403</v>
      </c>
      <c r="B1303" s="624" t="s">
        <v>7736</v>
      </c>
      <c r="C1303" s="625" t="str">
        <f>'CATALOGO PAGINA'!AE1303</f>
        <v>12</v>
      </c>
      <c r="D1303" s="626">
        <f>'CATALOGO PAGINA'!AF1303*0.13+'CATALOGO PAGINA'!AF1303</f>
        <v>0.3729</v>
      </c>
      <c r="E1303" s="627"/>
    </row>
    <row r="1304">
      <c r="A1304" s="623" t="str">
        <f>'CATALOGO PAGINA'!C1304</f>
        <v>G2408</v>
      </c>
      <c r="B1304" s="624" t="s">
        <v>7736</v>
      </c>
      <c r="C1304" s="625" t="str">
        <f>'CATALOGO PAGINA'!AE1304</f>
        <v>12</v>
      </c>
      <c r="D1304" s="626">
        <f>'CATALOGO PAGINA'!AF1304*0.13+'CATALOGO PAGINA'!AF1304</f>
        <v>0.3729</v>
      </c>
      <c r="E1304" s="627"/>
    </row>
    <row r="1305">
      <c r="A1305" s="623" t="str">
        <f>'CATALOGO PAGINA'!C1305</f>
        <v>G2404</v>
      </c>
      <c r="B1305" s="624" t="s">
        <v>7736</v>
      </c>
      <c r="C1305" s="625" t="str">
        <f>'CATALOGO PAGINA'!AE1305</f>
        <v>12</v>
      </c>
      <c r="D1305" s="626">
        <f>'CATALOGO PAGINA'!AF1305*0.13+'CATALOGO PAGINA'!AF1305</f>
        <v>0.3729</v>
      </c>
      <c r="E1305" s="627"/>
    </row>
    <row r="1306">
      <c r="A1306" s="623" t="str">
        <f>'CATALOGO PAGINA'!C1306</f>
        <v>G2405</v>
      </c>
      <c r="B1306" s="624" t="s">
        <v>7736</v>
      </c>
      <c r="C1306" s="625" t="str">
        <f>'CATALOGO PAGINA'!AE1306</f>
        <v>12</v>
      </c>
      <c r="D1306" s="626">
        <f>'CATALOGO PAGINA'!AF1306*0.13+'CATALOGO PAGINA'!AF1306</f>
        <v>0.3729</v>
      </c>
      <c r="E1306" s="627"/>
    </row>
    <row r="1307">
      <c r="A1307" s="623" t="str">
        <f>'CATALOGO PAGINA'!C1307</f>
        <v>G2407</v>
      </c>
      <c r="B1307" s="624" t="s">
        <v>7736</v>
      </c>
      <c r="C1307" s="625" t="str">
        <f>'CATALOGO PAGINA'!AE1307</f>
        <v>12</v>
      </c>
      <c r="D1307" s="626">
        <f>'CATALOGO PAGINA'!AF1307*0.13+'CATALOGO PAGINA'!AF1307</f>
        <v>0.3729</v>
      </c>
      <c r="E1307" s="627"/>
    </row>
    <row r="1308">
      <c r="A1308" s="623" t="str">
        <f>'CATALOGO PAGINA'!C1308</f>
        <v>RCP-0455R</v>
      </c>
      <c r="B1308" s="624" t="s">
        <v>7736</v>
      </c>
      <c r="C1308" s="625" t="str">
        <f>'CATALOGO PAGINA'!AE1308</f>
        <v>12</v>
      </c>
      <c r="D1308" s="626">
        <f>'CATALOGO PAGINA'!AF1308*0.13+'CATALOGO PAGINA'!AF1308</f>
        <v>0.4859</v>
      </c>
      <c r="E1308" s="627"/>
    </row>
    <row r="1309">
      <c r="A1309" s="623" t="str">
        <f>'CATALOGO PAGINA'!C1309</f>
        <v>RCP-0261BT</v>
      </c>
      <c r="B1309" s="624" t="s">
        <v>7736</v>
      </c>
      <c r="C1309" s="625" t="str">
        <f>'CATALOGO PAGINA'!AE1309</f>
        <v>12</v>
      </c>
      <c r="D1309" s="626">
        <f>'CATALOGO PAGINA'!AF1309*0.13+'CATALOGO PAGINA'!AF1309</f>
        <v>0.4859</v>
      </c>
      <c r="E1309" s="627"/>
    </row>
    <row r="1310">
      <c r="A1310" s="623" t="str">
        <f>'CATALOGO PAGINA'!C1310</f>
        <v>RAN-0053R2</v>
      </c>
      <c r="B1310" s="624" t="s">
        <v>7736</v>
      </c>
      <c r="C1310" s="625" t="str">
        <f>'CATALOGO PAGINA'!AE1310</f>
        <v>12</v>
      </c>
      <c r="D1310" s="626">
        <f>'CATALOGO PAGINA'!AF1310*0.13+'CATALOGO PAGINA'!AF1310</f>
        <v>0.4859</v>
      </c>
      <c r="E1310" s="627"/>
    </row>
    <row r="1311">
      <c r="A1311" s="623" t="str">
        <f>'CATALOGO PAGINA'!C1311</f>
        <v>RCP-0495GS</v>
      </c>
      <c r="B1311" s="624" t="s">
        <v>7736</v>
      </c>
      <c r="C1311" s="625" t="str">
        <f>'CATALOGO PAGINA'!AE1311</f>
        <v>12</v>
      </c>
      <c r="D1311" s="626">
        <f>'CATALOGO PAGINA'!AF1311*0.13+'CATALOGO PAGINA'!AF1311</f>
        <v>0.4859</v>
      </c>
      <c r="E1311" s="627"/>
    </row>
    <row r="1312">
      <c r="A1312" s="623" t="str">
        <f>'CATALOGO PAGINA'!C1312</f>
        <v>ETB4172</v>
      </c>
      <c r="B1312" s="624" t="s">
        <v>7736</v>
      </c>
      <c r="C1312" s="625" t="str">
        <f>'CATALOGO PAGINA'!AE1312</f>
        <v>12</v>
      </c>
      <c r="D1312" s="626">
        <f>'CATALOGO PAGINA'!AF1312*0.13+'CATALOGO PAGINA'!AF1312</f>
        <v>0.4859</v>
      </c>
      <c r="E1312" s="627"/>
    </row>
    <row r="1313">
      <c r="A1313" s="623" t="str">
        <f>'CATALOGO PAGINA'!C1313</f>
        <v>KL-5517G</v>
      </c>
      <c r="B1313" s="624" t="s">
        <v>7736</v>
      </c>
      <c r="C1313" s="625" t="str">
        <f>'CATALOGO PAGINA'!AE1313</f>
        <v>12</v>
      </c>
      <c r="D1313" s="626">
        <f>'CATALOGO PAGINA'!AF1313*0.13+'CATALOGO PAGINA'!AF1313</f>
        <v>0.4859</v>
      </c>
      <c r="E1313" s="627"/>
    </row>
    <row r="1314">
      <c r="A1314" s="623" t="str">
        <f>'CATALOGO PAGINA'!C1314</f>
        <v>CL-6004</v>
      </c>
      <c r="B1314" s="624" t="s">
        <v>7736</v>
      </c>
      <c r="C1314" s="625" t="str">
        <f>'CATALOGO PAGINA'!AE1314</f>
        <v>12</v>
      </c>
      <c r="D1314" s="626">
        <f>'CATALOGO PAGINA'!AF1314*0.13+'CATALOGO PAGINA'!AF1314</f>
        <v>0.4859</v>
      </c>
      <c r="E1314" s="627"/>
    </row>
    <row r="1315">
      <c r="A1315" s="623" t="str">
        <f>'CATALOGO PAGINA'!C1315</f>
        <v>SCP-0112</v>
      </c>
      <c r="B1315" s="624" t="s">
        <v>7736</v>
      </c>
      <c r="C1315" s="625" t="str">
        <f>'CATALOGO PAGINA'!AE1315</f>
        <v>12</v>
      </c>
      <c r="D1315" s="626">
        <f>'CATALOGO PAGINA'!AF1315*0.13+'CATALOGO PAGINA'!AF1315</f>
        <v>0.4859</v>
      </c>
      <c r="E1315" s="627"/>
    </row>
    <row r="1316">
      <c r="A1316" s="623" t="str">
        <f>'CATALOGO PAGINA'!C1316</f>
        <v>SKC-0070GS6</v>
      </c>
      <c r="B1316" s="624" t="s">
        <v>7736</v>
      </c>
      <c r="C1316" s="625" t="str">
        <f>'CATALOGO PAGINA'!AE1316</f>
        <v>12</v>
      </c>
      <c r="D1316" s="626">
        <f>'CATALOGO PAGINA'!AF1316*0.13+'CATALOGO PAGINA'!AF1316</f>
        <v>0.4859</v>
      </c>
      <c r="E1316" s="627"/>
    </row>
    <row r="1317">
      <c r="A1317" s="623" t="str">
        <f>'CATALOGO PAGINA'!C1317</f>
        <v>RCP-0438R</v>
      </c>
      <c r="B1317" s="624" t="s">
        <v>7736</v>
      </c>
      <c r="C1317" s="625" t="str">
        <f>'CATALOGO PAGINA'!AE1317</f>
        <v>12</v>
      </c>
      <c r="D1317" s="626">
        <f>'CATALOGO PAGINA'!AF1317*0.13+'CATALOGO PAGINA'!AF1317</f>
        <v>0.4859</v>
      </c>
      <c r="E1317" s="627"/>
    </row>
    <row r="1318">
      <c r="A1318" s="623" t="str">
        <f>'CATALOGO PAGINA'!C1318</f>
        <v>SKC-0087</v>
      </c>
      <c r="B1318" s="624" t="s">
        <v>7736</v>
      </c>
      <c r="C1318" s="625" t="str">
        <f>'CATALOGO PAGINA'!AE1318</f>
        <v>12</v>
      </c>
      <c r="D1318" s="626">
        <f>'CATALOGO PAGINA'!AF1318*0.13+'CATALOGO PAGINA'!AF1318</f>
        <v>0.4859</v>
      </c>
      <c r="E1318" s="627"/>
    </row>
    <row r="1319">
      <c r="A1319" s="623" t="str">
        <f>'CATALOGO PAGINA'!C1319</f>
        <v>T17180</v>
      </c>
      <c r="B1319" s="624" t="s">
        <v>7736</v>
      </c>
      <c r="C1319" s="625" t="str">
        <f>'CATALOGO PAGINA'!AE1319</f>
        <v>12</v>
      </c>
      <c r="D1319" s="626">
        <f>'CATALOGO PAGINA'!AF1319*0.13+'CATALOGO PAGINA'!AF1319</f>
        <v>0.6554</v>
      </c>
      <c r="E1319" s="627"/>
    </row>
    <row r="1320">
      <c r="A1320" s="623" t="str">
        <f>'CATALOGO PAGINA'!C1320</f>
        <v>T17182</v>
      </c>
      <c r="B1320" s="624" t="s">
        <v>7736</v>
      </c>
      <c r="C1320" s="625" t="str">
        <f>'CATALOGO PAGINA'!AE1320</f>
        <v>12</v>
      </c>
      <c r="D1320" s="626">
        <f>'CATALOGO PAGINA'!AF1320*0.13+'CATALOGO PAGINA'!AF1320</f>
        <v>0.6554</v>
      </c>
      <c r="E1320" s="627"/>
    </row>
    <row r="1321">
      <c r="A1321" s="623" t="str">
        <f>'CATALOGO PAGINA'!C1321</f>
        <v>T17186</v>
      </c>
      <c r="B1321" s="624" t="s">
        <v>7736</v>
      </c>
      <c r="C1321" s="625" t="str">
        <f>'CATALOGO PAGINA'!AE1321</f>
        <v>12</v>
      </c>
      <c r="D1321" s="626">
        <f>'CATALOGO PAGINA'!AF1321*0.13+'CATALOGO PAGINA'!AF1321</f>
        <v>0.6554</v>
      </c>
      <c r="E1321" s="627"/>
    </row>
    <row r="1322">
      <c r="A1322" s="623" t="str">
        <f>'CATALOGO PAGINA'!C1322</f>
        <v>DE5867</v>
      </c>
      <c r="B1322" s="624" t="s">
        <v>7736</v>
      </c>
      <c r="C1322" s="625" t="str">
        <f>'CATALOGO PAGINA'!AE1322</f>
        <v>12</v>
      </c>
      <c r="D1322" s="626">
        <f>'CATALOGO PAGINA'!AF1322*0.13+'CATALOGO PAGINA'!AF1322</f>
        <v>0.6554</v>
      </c>
      <c r="E1322" s="627"/>
    </row>
    <row r="1323">
      <c r="A1323" s="623" t="str">
        <f>'CATALOGO PAGINA'!C1323</f>
        <v>T17160</v>
      </c>
      <c r="B1323" s="624" t="s">
        <v>7736</v>
      </c>
      <c r="C1323" s="625" t="str">
        <f>'CATALOGO PAGINA'!AE1323</f>
        <v>12</v>
      </c>
      <c r="D1323" s="626">
        <f>'CATALOGO PAGINA'!AF1323*0.13+'CATALOGO PAGINA'!AF1323</f>
        <v>0.6554</v>
      </c>
      <c r="E1323" s="627"/>
    </row>
    <row r="1324">
      <c r="A1324" s="623" t="str">
        <f>'CATALOGO PAGINA'!C1324</f>
        <v>RER-3092R</v>
      </c>
      <c r="B1324" s="624" t="s">
        <v>7736</v>
      </c>
      <c r="C1324" s="625" t="str">
        <f>'CATALOGO PAGINA'!AE1324</f>
        <v>12</v>
      </c>
      <c r="D1324" s="626">
        <f>'CATALOGO PAGINA'!AF1324*0.13+'CATALOGO PAGINA'!AF1324</f>
        <v>0.4859</v>
      </c>
      <c r="E1324" s="627"/>
    </row>
    <row r="1325">
      <c r="A1325" s="623" t="str">
        <f>'CATALOGO PAGINA'!C1325</f>
        <v>MUG-CRK3</v>
      </c>
      <c r="B1325" s="624" t="s">
        <v>7736</v>
      </c>
      <c r="C1325" s="625" t="str">
        <f>'CATALOGO PAGINA'!AE1325</f>
        <v>12</v>
      </c>
      <c r="D1325" s="626">
        <f>'CATALOGO PAGINA'!AF1325*0.13+'CATALOGO PAGINA'!AF1325</f>
        <v>0.452</v>
      </c>
      <c r="E1325" s="627"/>
    </row>
    <row r="1326">
      <c r="A1326" s="623" t="str">
        <f>'CATALOGO PAGINA'!C1326</f>
        <v>0310</v>
      </c>
      <c r="B1326" s="624" t="s">
        <v>7736</v>
      </c>
      <c r="C1326" s="625" t="str">
        <f>'CATALOGO PAGINA'!AE1326</f>
        <v>12</v>
      </c>
      <c r="D1326" s="626">
        <f>'CATALOGO PAGINA'!AF1326*0.13+'CATALOGO PAGINA'!AF1326</f>
        <v>0.0339</v>
      </c>
      <c r="E1326" s="627"/>
    </row>
    <row r="1327">
      <c r="A1327" s="623" t="str">
        <f>'CATALOGO PAGINA'!C1327</f>
        <v>0221</v>
      </c>
      <c r="B1327" s="624" t="s">
        <v>7736</v>
      </c>
      <c r="C1327" s="625" t="str">
        <f>'CATALOGO PAGINA'!AE1327</f>
        <v>12</v>
      </c>
      <c r="D1327" s="626">
        <f>'CATALOGO PAGINA'!AF1327*0.13+'CATALOGO PAGINA'!AF1327</f>
        <v>0.0339</v>
      </c>
      <c r="E1327" s="627"/>
    </row>
    <row r="1328">
      <c r="A1328" s="623" t="str">
        <f>'CATALOGO PAGINA'!C1328</f>
        <v>6614</v>
      </c>
      <c r="B1328" s="624" t="s">
        <v>7736</v>
      </c>
      <c r="C1328" s="625" t="str">
        <f>'CATALOGO PAGINA'!AE1328</f>
        <v>12</v>
      </c>
      <c r="D1328" s="626">
        <f>'CATALOGO PAGINA'!AF1328*0.13+'CATALOGO PAGINA'!AF1328</f>
        <v>0.0339</v>
      </c>
      <c r="E1328" s="627"/>
    </row>
    <row r="1329">
      <c r="A1329" s="623" t="str">
        <f>'CATALOGO PAGINA'!C1329</f>
        <v>EME1451B</v>
      </c>
      <c r="B1329" s="624" t="s">
        <v>7736</v>
      </c>
      <c r="C1329" s="625" t="str">
        <f>'CATALOGO PAGINA'!AE1329</f>
        <v>12</v>
      </c>
      <c r="D1329" s="626">
        <f>'CATALOGO PAGINA'!AF1329*0.13+'CATALOGO PAGINA'!AF1329</f>
        <v>0.4859</v>
      </c>
      <c r="E1329" s="627"/>
    </row>
    <row r="1330">
      <c r="A1330" s="623" t="str">
        <f>'CATALOGO PAGINA'!C1330</f>
        <v>SKC-0055</v>
      </c>
      <c r="B1330" s="624" t="s">
        <v>7736</v>
      </c>
      <c r="C1330" s="625" t="str">
        <f>'CATALOGO PAGINA'!AE1330</f>
        <v>12</v>
      </c>
      <c r="D1330" s="626">
        <f>'CATALOGO PAGINA'!AF1330*0.13+'CATALOGO PAGINA'!AF1330</f>
        <v>0.4859</v>
      </c>
      <c r="E1330" s="627"/>
    </row>
    <row r="1331">
      <c r="A1331" s="623" t="str">
        <f>'CATALOGO PAGINA'!C1331</f>
        <v>601945</v>
      </c>
      <c r="B1331" s="624" t="s">
        <v>7736</v>
      </c>
      <c r="C1331" s="625" t="str">
        <f>'CATALOGO PAGINA'!AE1331</f>
        <v>12</v>
      </c>
      <c r="D1331" s="626">
        <f>'CATALOGO PAGINA'!AF1331*0.13+'CATALOGO PAGINA'!AF1331</f>
        <v>0.8362</v>
      </c>
      <c r="E1331" s="627"/>
    </row>
    <row r="1332">
      <c r="A1332" s="623" t="str">
        <f>'CATALOGO PAGINA'!C1332</f>
        <v>92255</v>
      </c>
      <c r="B1332" s="624" t="s">
        <v>7736</v>
      </c>
      <c r="C1332" s="625" t="str">
        <f>'CATALOGO PAGINA'!AE1332</f>
        <v>12</v>
      </c>
      <c r="D1332" s="626">
        <f>'CATALOGO PAGINA'!AF1332*0.13+'CATALOGO PAGINA'!AF1332</f>
        <v>0.8362</v>
      </c>
      <c r="E1332" s="627"/>
    </row>
    <row r="1333">
      <c r="A1333" s="623" t="str">
        <f>'CATALOGO PAGINA'!C1333</f>
        <v>54695</v>
      </c>
      <c r="B1333" s="624" t="s">
        <v>7736</v>
      </c>
      <c r="C1333" s="625" t="str">
        <f>'CATALOGO PAGINA'!AE1333</f>
        <v>12</v>
      </c>
      <c r="D1333" s="626">
        <f>'CATALOGO PAGINA'!AF1333*0.13+'CATALOGO PAGINA'!AF1333</f>
        <v>1.1526</v>
      </c>
      <c r="E1333" s="627"/>
    </row>
    <row r="1334">
      <c r="A1334" s="623" t="str">
        <f>'CATALOGO PAGINA'!C1334</f>
        <v>69957</v>
      </c>
      <c r="B1334" s="624" t="s">
        <v>7736</v>
      </c>
      <c r="C1334" s="625" t="str">
        <f>'CATALOGO PAGINA'!AE1334</f>
        <v>12</v>
      </c>
      <c r="D1334" s="626">
        <f>'CATALOGO PAGINA'!AF1334*0.13+'CATALOGO PAGINA'!AF1334</f>
        <v>1.1413</v>
      </c>
      <c r="E1334" s="627"/>
    </row>
    <row r="1335">
      <c r="A1335" s="623" t="str">
        <f>'CATALOGO PAGINA'!C1335</f>
        <v>54697</v>
      </c>
      <c r="B1335" s="624" t="s">
        <v>7736</v>
      </c>
      <c r="C1335" s="625" t="str">
        <f>'CATALOGO PAGINA'!AE1335</f>
        <v>12</v>
      </c>
      <c r="D1335" s="626">
        <f>'CATALOGO PAGINA'!AF1335*0.13+'CATALOGO PAGINA'!AF1335</f>
        <v>1.1074</v>
      </c>
      <c r="E1335" s="627"/>
    </row>
    <row r="1336">
      <c r="A1336" s="623" t="str">
        <f>'CATALOGO PAGINA'!C1336</f>
        <v>69956</v>
      </c>
      <c r="B1336" s="624" t="s">
        <v>7736</v>
      </c>
      <c r="C1336" s="625" t="str">
        <f>'CATALOGO PAGINA'!AE1336</f>
        <v>12</v>
      </c>
      <c r="D1336" s="626">
        <f>'CATALOGO PAGINA'!AF1336*0.13+'CATALOGO PAGINA'!AF1336</f>
        <v>1.1413</v>
      </c>
      <c r="E1336" s="627"/>
    </row>
    <row r="1337">
      <c r="A1337" s="623" t="str">
        <f>'CATALOGO PAGINA'!C1337</f>
        <v>54685</v>
      </c>
      <c r="B1337" s="624" t="s">
        <v>7736</v>
      </c>
      <c r="C1337" s="625" t="str">
        <f>'CATALOGO PAGINA'!AE1337</f>
        <v>12</v>
      </c>
      <c r="D1337" s="626">
        <f>'CATALOGO PAGINA'!AF1337*0.13+'CATALOGO PAGINA'!AF1337</f>
        <v>1.1413</v>
      </c>
      <c r="E1337" s="627"/>
    </row>
    <row r="1338">
      <c r="A1338" s="623" t="str">
        <f>'CATALOGO PAGINA'!C1338</f>
        <v>09500</v>
      </c>
      <c r="B1338" s="624" t="s">
        <v>7736</v>
      </c>
      <c r="C1338" s="625" t="str">
        <f>'CATALOGO PAGINA'!AE1338</f>
        <v>12</v>
      </c>
      <c r="D1338" s="626">
        <f>'CATALOGO PAGINA'!AF1338*0.13+'CATALOGO PAGINA'!AF1338</f>
        <v>1.1413</v>
      </c>
      <c r="E1338" s="627"/>
    </row>
    <row r="1339">
      <c r="A1339" s="623" t="str">
        <f>'CATALOGO PAGINA'!C1339</f>
        <v>96055</v>
      </c>
      <c r="B1339" s="624" t="s">
        <v>7736</v>
      </c>
      <c r="C1339" s="625" t="str">
        <f>'CATALOGO PAGINA'!AE1339</f>
        <v>12</v>
      </c>
      <c r="D1339" s="626">
        <f>'CATALOGO PAGINA'!AF1339*0.13+'CATALOGO PAGINA'!AF1339</f>
        <v>0.9153</v>
      </c>
      <c r="E1339" s="627"/>
    </row>
    <row r="1340">
      <c r="A1340" s="623" t="str">
        <f>'CATALOGO PAGINA'!C1340</f>
        <v>96054</v>
      </c>
      <c r="B1340" s="624" t="s">
        <v>7736</v>
      </c>
      <c r="C1340" s="625" t="str">
        <f>'CATALOGO PAGINA'!AE1340</f>
        <v>12</v>
      </c>
      <c r="D1340" s="626">
        <f>'CATALOGO PAGINA'!AF1340*0.13+'CATALOGO PAGINA'!AF1340</f>
        <v>0.9153</v>
      </c>
      <c r="E1340" s="627"/>
    </row>
    <row r="1341">
      <c r="A1341" s="623" t="str">
        <f>'CATALOGO PAGINA'!C1341</f>
        <v>10006</v>
      </c>
      <c r="B1341" s="624" t="s">
        <v>7736</v>
      </c>
      <c r="C1341" s="625" t="str">
        <f>'CATALOGO PAGINA'!AE1341</f>
        <v>12</v>
      </c>
      <c r="D1341" s="626">
        <f>'CATALOGO PAGINA'!AF1341*0.13+'CATALOGO PAGINA'!AF1341</f>
        <v>0.791</v>
      </c>
      <c r="E1341" s="627"/>
    </row>
    <row r="1342">
      <c r="A1342" s="623" t="str">
        <f>'CATALOGO PAGINA'!C1342</f>
        <v>451026</v>
      </c>
      <c r="B1342" s="624" t="s">
        <v>7736</v>
      </c>
      <c r="C1342" s="625" t="str">
        <f>'CATALOGO PAGINA'!AE1342</f>
        <v>28</v>
      </c>
      <c r="D1342" s="626">
        <f>'CATALOGO PAGINA'!AF1342*0.13+'CATALOGO PAGINA'!AF1342</f>
        <v>0.4068</v>
      </c>
      <c r="E1342" s="627"/>
    </row>
    <row r="1343">
      <c r="A1343" s="623" t="str">
        <f>'CATALOGO PAGINA'!C1343</f>
        <v>400058</v>
      </c>
      <c r="B1343" s="624" t="s">
        <v>7736</v>
      </c>
      <c r="C1343" s="625" t="str">
        <f>'CATALOGO PAGINA'!AE1343</f>
        <v>6</v>
      </c>
      <c r="D1343" s="626">
        <f>'CATALOGO PAGINA'!AF1343*0.13+'CATALOGO PAGINA'!AF1343</f>
        <v>2.6329</v>
      </c>
      <c r="E1343" s="627"/>
    </row>
    <row r="1344">
      <c r="A1344" s="623" t="str">
        <f>'CATALOGO PAGINA'!C1344</f>
        <v>412004</v>
      </c>
      <c r="B1344" s="624" t="s">
        <v>7736</v>
      </c>
      <c r="C1344" s="625" t="str">
        <f>'CATALOGO PAGINA'!AE1344</f>
        <v>6</v>
      </c>
      <c r="D1344" s="626">
        <f>'CATALOGO PAGINA'!AF1344*0.13+'CATALOGO PAGINA'!AF1344</f>
        <v>2.6329</v>
      </c>
      <c r="E1344" s="627"/>
    </row>
    <row r="1345">
      <c r="A1345" s="623" t="str">
        <f>'CATALOGO PAGINA'!C1345</f>
        <v>30926</v>
      </c>
      <c r="B1345" s="624" t="s">
        <v>7736</v>
      </c>
      <c r="C1345" s="625" t="str">
        <f>'CATALOGO PAGINA'!AE1345</f>
        <v>14</v>
      </c>
      <c r="D1345" s="626">
        <f>'CATALOGO PAGINA'!AF1345*0.13+'CATALOGO PAGINA'!AF1345</f>
        <v>1.6272</v>
      </c>
      <c r="E1345" s="627"/>
    </row>
    <row r="1346">
      <c r="A1346" s="623" t="str">
        <f>'CATALOGO PAGINA'!C1346</f>
        <v>31526</v>
      </c>
      <c r="B1346" s="624" t="s">
        <v>7736</v>
      </c>
      <c r="C1346" s="625" t="str">
        <f>'CATALOGO PAGINA'!AE1346</f>
        <v>18</v>
      </c>
      <c r="D1346" s="626">
        <f>'CATALOGO PAGINA'!AF1346*0.13+'CATALOGO PAGINA'!AF1346</f>
        <v>1.6385</v>
      </c>
      <c r="E1346" s="627"/>
    </row>
    <row r="1347">
      <c r="A1347" s="623" t="str">
        <f>'CATALOGO PAGINA'!C1347</f>
        <v>606050</v>
      </c>
      <c r="B1347" s="624" t="s">
        <v>7736</v>
      </c>
      <c r="C1347" s="625" t="str">
        <f>'CATALOGO PAGINA'!AE1347</f>
        <v>12</v>
      </c>
      <c r="D1347" s="626">
        <f>'CATALOGO PAGINA'!AF1347*0.13+'CATALOGO PAGINA'!AF1347</f>
        <v>0.5424</v>
      </c>
      <c r="E1347" s="627"/>
    </row>
    <row r="1348">
      <c r="A1348" s="623" t="str">
        <f>'CATALOGO PAGINA'!C1348</f>
        <v>23032</v>
      </c>
      <c r="B1348" s="624" t="s">
        <v>7736</v>
      </c>
      <c r="C1348" s="625" t="str">
        <f>'CATALOGO PAGINA'!AE1348</f>
        <v>12</v>
      </c>
      <c r="D1348" s="626">
        <f>'CATALOGO PAGINA'!AF1348*0.13+'CATALOGO PAGINA'!AF1348</f>
        <v>0.8249</v>
      </c>
      <c r="E1348" s="627"/>
    </row>
    <row r="1349">
      <c r="A1349" s="623" t="str">
        <f>'CATALOGO PAGINA'!C1349</f>
        <v>23033</v>
      </c>
      <c r="B1349" s="624" t="s">
        <v>7736</v>
      </c>
      <c r="C1349" s="625" t="str">
        <f>'CATALOGO PAGINA'!AE1349</f>
        <v>12</v>
      </c>
      <c r="D1349" s="626">
        <f>'CATALOGO PAGINA'!AF1349*0.13+'CATALOGO PAGINA'!AF1349</f>
        <v>0.8249</v>
      </c>
      <c r="E1349" s="627"/>
    </row>
    <row r="1350">
      <c r="A1350" s="623" t="str">
        <f>'CATALOGO PAGINA'!C1350</f>
        <v>CH80397</v>
      </c>
      <c r="B1350" s="624" t="s">
        <v>7736</v>
      </c>
      <c r="C1350" s="625" t="str">
        <f>'CATALOGO PAGINA'!AE1350</f>
        <v>12</v>
      </c>
      <c r="D1350" s="626">
        <f>'CATALOGO PAGINA'!AF1350*0.13+'CATALOGO PAGINA'!AF1350</f>
        <v>0.7006</v>
      </c>
      <c r="E1350" s="627"/>
    </row>
    <row r="1351">
      <c r="A1351" s="623" t="str">
        <f>'CATALOGO PAGINA'!C1351</f>
        <v>28070</v>
      </c>
      <c r="B1351" s="624" t="s">
        <v>7736</v>
      </c>
      <c r="C1351" s="625" t="str">
        <f>'CATALOGO PAGINA'!AE1351</f>
        <v>12</v>
      </c>
      <c r="D1351" s="626">
        <f>'CATALOGO PAGINA'!AF1351*0.13+'CATALOGO PAGINA'!AF1351</f>
        <v>1.0735</v>
      </c>
      <c r="E1351" s="627"/>
    </row>
    <row r="1352">
      <c r="A1352" s="623" t="str">
        <f>'CATALOGO PAGINA'!C1352</f>
        <v>33358</v>
      </c>
      <c r="B1352" s="624" t="s">
        <v>7736</v>
      </c>
      <c r="C1352" s="625" t="str">
        <f>'CATALOGO PAGINA'!AE1352</f>
        <v>12</v>
      </c>
      <c r="D1352" s="626">
        <f>'CATALOGO PAGINA'!AF1352*0.13+'CATALOGO PAGINA'!AF1352</f>
        <v>0.5989</v>
      </c>
      <c r="E1352" s="627"/>
    </row>
    <row r="1353">
      <c r="A1353" s="623" t="str">
        <f>'CATALOGO PAGINA'!C1353</f>
        <v>23165</v>
      </c>
      <c r="B1353" s="624" t="s">
        <v>7736</v>
      </c>
      <c r="C1353" s="625" t="str">
        <f>'CATALOGO PAGINA'!AE1353</f>
        <v>12</v>
      </c>
      <c r="D1353" s="626">
        <f>'CATALOGO PAGINA'!AF1353*0.13+'CATALOGO PAGINA'!AF1353</f>
        <v>0.4859</v>
      </c>
      <c r="E1353" s="627"/>
    </row>
    <row r="1354">
      <c r="A1354" s="623" t="str">
        <f>'CATALOGO PAGINA'!C1354</f>
        <v>BMA0015</v>
      </c>
      <c r="B1354" s="624" t="s">
        <v>7736</v>
      </c>
      <c r="C1354" s="625" t="str">
        <f>'CATALOGO PAGINA'!AE1354</f>
        <v>6</v>
      </c>
      <c r="D1354" s="626">
        <f>'CATALOGO PAGINA'!AF1354*0.13+'CATALOGO PAGINA'!AF1354</f>
        <v>0.2825</v>
      </c>
      <c r="E1354" s="627"/>
    </row>
    <row r="1355">
      <c r="A1355" s="623" t="str">
        <f>'CATALOGO PAGINA'!C1355</f>
        <v>BMR0019 </v>
      </c>
      <c r="B1355" s="624" t="s">
        <v>7736</v>
      </c>
      <c r="C1355" s="625" t="str">
        <f>'CATALOGO PAGINA'!AE1355</f>
        <v>6</v>
      </c>
      <c r="D1355" s="626">
        <f>'CATALOGO PAGINA'!AF1355*0.13+'CATALOGO PAGINA'!AF1355</f>
        <v>0.2825</v>
      </c>
      <c r="E1355" s="627"/>
    </row>
    <row r="1356">
      <c r="A1356" s="623" t="str">
        <f>'CATALOGO PAGINA'!C1356</f>
        <v>3284</v>
      </c>
      <c r="B1356" s="624" t="s">
        <v>7736</v>
      </c>
      <c r="C1356" s="625" t="str">
        <f>'CATALOGO PAGINA'!AE1356</f>
        <v>12</v>
      </c>
      <c r="D1356" s="626">
        <f>'CATALOGO PAGINA'!AF1356*0.13+'CATALOGO PAGINA'!AF1356</f>
        <v>0.6893</v>
      </c>
      <c r="E1356" s="627"/>
    </row>
    <row r="1357">
      <c r="A1357" s="623" t="str">
        <f>'CATALOGO PAGINA'!C1357</f>
        <v>3291</v>
      </c>
      <c r="B1357" s="624" t="s">
        <v>7736</v>
      </c>
      <c r="C1357" s="625" t="str">
        <f>'CATALOGO PAGINA'!AE1357</f>
        <v>12</v>
      </c>
      <c r="D1357" s="626">
        <f>'CATALOGO PAGINA'!AF1357*0.13+'CATALOGO PAGINA'!AF1357</f>
        <v>2.3843</v>
      </c>
      <c r="E1357" s="627"/>
    </row>
    <row r="1358">
      <c r="A1358" s="623" t="str">
        <f>'CATALOGO PAGINA'!C1358</f>
        <v>3280</v>
      </c>
      <c r="B1358" s="624" t="s">
        <v>7736</v>
      </c>
      <c r="C1358" s="625" t="str">
        <f>'CATALOGO PAGINA'!AE1358</f>
        <v>12</v>
      </c>
      <c r="D1358" s="626">
        <f>'CATALOGO PAGINA'!AF1358*0.13+'CATALOGO PAGINA'!AF1358</f>
        <v>1.7741</v>
      </c>
      <c r="E1358" s="627"/>
    </row>
    <row r="1359">
      <c r="A1359" s="623" t="str">
        <f>'CATALOGO PAGINA'!C1359</f>
        <v>00571</v>
      </c>
      <c r="B1359" s="624" t="s">
        <v>7736</v>
      </c>
      <c r="C1359" s="625" t="str">
        <f>'CATALOGO PAGINA'!AE1359</f>
        <v>12</v>
      </c>
      <c r="D1359" s="626">
        <f>'CATALOGO PAGINA'!AF1359*0.13+'CATALOGO PAGINA'!AF1359</f>
        <v>1.4916</v>
      </c>
      <c r="E1359" s="627"/>
    </row>
    <row r="1360">
      <c r="A1360" s="623" t="str">
        <f>'CATALOGO PAGINA'!C1360</f>
        <v>00573</v>
      </c>
      <c r="B1360" s="624" t="s">
        <v>7736</v>
      </c>
      <c r="C1360" s="625" t="str">
        <f>'CATALOGO PAGINA'!AE1360</f>
        <v>12</v>
      </c>
      <c r="D1360" s="626">
        <f>'CATALOGO PAGINA'!AF1360*0.13+'CATALOGO PAGINA'!AF1360</f>
        <v>1.4916</v>
      </c>
      <c r="E1360" s="627"/>
    </row>
    <row r="1361">
      <c r="A1361" s="623" t="str">
        <f>'CATALOGO PAGINA'!C1361</f>
        <v>32607</v>
      </c>
      <c r="B1361" s="624" t="s">
        <v>7736</v>
      </c>
      <c r="C1361" s="625" t="str">
        <f>'CATALOGO PAGINA'!AE1361</f>
        <v>12</v>
      </c>
      <c r="D1361" s="626">
        <f>'CATALOGO PAGINA'!AF1361*0.13+'CATALOGO PAGINA'!AF1361</f>
        <v>3.0058</v>
      </c>
      <c r="E1361" s="627"/>
    </row>
    <row r="1362">
      <c r="A1362" s="623" t="str">
        <f>'CATALOGO PAGINA'!C1362</f>
        <v>32609</v>
      </c>
      <c r="B1362" s="624" t="s">
        <v>7736</v>
      </c>
      <c r="C1362" s="625" t="str">
        <f>'CATALOGO PAGINA'!AE1362</f>
        <v>12</v>
      </c>
      <c r="D1362" s="626">
        <f>'CATALOGO PAGINA'!AF1362*0.13+'CATALOGO PAGINA'!AF1362</f>
        <v>3.0058</v>
      </c>
      <c r="E1362" s="627"/>
    </row>
    <row r="1363">
      <c r="A1363" s="623" t="str">
        <f>'CATALOGO PAGINA'!C1363</f>
        <v>IN85586</v>
      </c>
      <c r="B1363" s="624" t="s">
        <v>7736</v>
      </c>
      <c r="C1363" s="625" t="str">
        <f>'CATALOGO PAGINA'!AE1363</f>
        <v>12</v>
      </c>
      <c r="D1363" s="626">
        <f>'CATALOGO PAGINA'!AF1363*0.13+'CATALOGO PAGINA'!AF1363</f>
        <v>0.9153</v>
      </c>
      <c r="E1363" s="627"/>
    </row>
    <row r="1364">
      <c r="A1364" s="623" t="str">
        <f>'CATALOGO PAGINA'!C1364</f>
        <v>FD17288</v>
      </c>
      <c r="B1364" s="624" t="s">
        <v>7736</v>
      </c>
      <c r="C1364" s="625" t="str">
        <f>'CATALOGO PAGINA'!AE1364</f>
        <v>1</v>
      </c>
      <c r="D1364" s="626">
        <f>'CATALOGO PAGINA'!AF1364*0.13+'CATALOGO PAGINA'!AF1364</f>
        <v>90.4</v>
      </c>
      <c r="E1364" s="627"/>
    </row>
    <row r="1365">
      <c r="A1365" s="623" t="str">
        <f>'CATALOGO PAGINA'!C1365</f>
        <v>82828</v>
      </c>
      <c r="B1365" s="624" t="s">
        <v>7736</v>
      </c>
      <c r="C1365" s="625" t="str">
        <f>'CATALOGO PAGINA'!AE1365</f>
        <v>12</v>
      </c>
      <c r="D1365" s="626">
        <f>'CATALOGO PAGINA'!AF1365*0.13+'CATALOGO PAGINA'!AF1365</f>
        <v>1.5255</v>
      </c>
      <c r="E1365" s="627"/>
    </row>
    <row r="1366">
      <c r="A1366" s="623" t="str">
        <f>'CATALOGO PAGINA'!C1366</f>
        <v>377349</v>
      </c>
      <c r="B1366" s="624" t="s">
        <v>7736</v>
      </c>
      <c r="C1366" s="625" t="str">
        <f>'CATALOGO PAGINA'!AE1366</f>
        <v>12</v>
      </c>
      <c r="D1366" s="626">
        <f>'CATALOGO PAGINA'!AF1366*0.13+'CATALOGO PAGINA'!AF1366</f>
        <v>0.7232</v>
      </c>
      <c r="E1366" s="627"/>
    </row>
    <row r="1367">
      <c r="A1367" s="623" t="str">
        <f>'CATALOGO PAGINA'!C1367</f>
        <v>377347</v>
      </c>
      <c r="B1367" s="624" t="s">
        <v>7736</v>
      </c>
      <c r="C1367" s="625" t="str">
        <f>'CATALOGO PAGINA'!AE1367</f>
        <v>12</v>
      </c>
      <c r="D1367" s="626">
        <f>'CATALOGO PAGINA'!AF1367*0.13+'CATALOGO PAGINA'!AF1367</f>
        <v>0.6667</v>
      </c>
      <c r="E1367" s="627"/>
    </row>
    <row r="1368">
      <c r="A1368" s="623" t="str">
        <f>'CATALOGO PAGINA'!C1368</f>
        <v>377348</v>
      </c>
      <c r="B1368" s="624" t="s">
        <v>7736</v>
      </c>
      <c r="C1368" s="625" t="str">
        <f>'CATALOGO PAGINA'!AE1368</f>
        <v>12</v>
      </c>
      <c r="D1368" s="626">
        <f>'CATALOGO PAGINA'!AF1368*0.13+'CATALOGO PAGINA'!AF1368</f>
        <v>0.5424</v>
      </c>
      <c r="E1368" s="627"/>
    </row>
    <row r="1369">
      <c r="A1369" s="623" t="str">
        <f>'CATALOGO PAGINA'!C1369</f>
        <v>377632</v>
      </c>
      <c r="B1369" s="624" t="s">
        <v>7736</v>
      </c>
      <c r="C1369" s="625" t="str">
        <f>'CATALOGO PAGINA'!AE1369</f>
        <v>6</v>
      </c>
      <c r="D1369" s="626">
        <f>'CATALOGO PAGINA'!AF1369*0.13+'CATALOGO PAGINA'!AF1369</f>
        <v>4.2262</v>
      </c>
      <c r="E1369" s="627"/>
    </row>
    <row r="1370">
      <c r="A1370" s="623" t="str">
        <f>'CATALOGO PAGINA'!C1370</f>
        <v>TK112</v>
      </c>
      <c r="B1370" s="624" t="s">
        <v>7736</v>
      </c>
      <c r="C1370" s="625" t="str">
        <f>'CATALOGO PAGINA'!AE1370</f>
        <v>6</v>
      </c>
      <c r="D1370" s="626">
        <f>'CATALOGO PAGINA'!AF1370*0.13+'CATALOGO PAGINA'!AF1370</f>
        <v>2.1131</v>
      </c>
      <c r="E1370" s="627"/>
    </row>
    <row r="1371">
      <c r="A1371" s="623" t="str">
        <f>'CATALOGO PAGINA'!C1371</f>
        <v>376051</v>
      </c>
      <c r="B1371" s="624" t="s">
        <v>7736</v>
      </c>
      <c r="C1371" s="625" t="str">
        <f>'CATALOGO PAGINA'!AE1371</f>
        <v>12</v>
      </c>
      <c r="D1371" s="626">
        <f>'CATALOGO PAGINA'!AF1371*0.13+'CATALOGO PAGINA'!AF1371</f>
        <v>1.1413</v>
      </c>
      <c r="E1371" s="627"/>
    </row>
    <row r="1372">
      <c r="A1372" s="623" t="str">
        <f>'CATALOGO PAGINA'!C1372</f>
        <v>f</v>
      </c>
      <c r="B1372" s="624" t="s">
        <v>7736</v>
      </c>
      <c r="C1372" s="625" t="str">
        <f>'CATALOGO PAGINA'!AE1372</f>
        <v>12</v>
      </c>
      <c r="D1372" s="626">
        <f>'CATALOGO PAGINA'!AF1372*0.13+'CATALOGO PAGINA'!AF1372</f>
        <v>0.904</v>
      </c>
      <c r="E1372" s="627"/>
    </row>
    <row r="1373">
      <c r="A1373" s="623" t="str">
        <f>'CATALOGO PAGINA'!C1373</f>
        <v>4810</v>
      </c>
      <c r="B1373" s="624" t="s">
        <v>7736</v>
      </c>
      <c r="C1373" s="625" t="str">
        <f>'CATALOGO PAGINA'!AE1373</f>
        <v>12</v>
      </c>
      <c r="D1373" s="626">
        <f>'CATALOGO PAGINA'!AF1373*0.13+'CATALOGO PAGINA'!AF1373</f>
        <v>0.8136</v>
      </c>
      <c r="E1373" s="627"/>
    </row>
    <row r="1374">
      <c r="A1374" s="623" t="str">
        <f>'CATALOGO PAGINA'!C1374</f>
        <v>8500</v>
      </c>
      <c r="B1374" s="624" t="s">
        <v>7736</v>
      </c>
      <c r="C1374" s="625" t="str">
        <f>'CATALOGO PAGINA'!AE1374</f>
        <v>6</v>
      </c>
      <c r="D1374" s="626">
        <f>'CATALOGO PAGINA'!AF1374*0.13+'CATALOGO PAGINA'!AF1374</f>
        <v>3.6273</v>
      </c>
      <c r="E1374" s="627"/>
    </row>
    <row r="1375">
      <c r="A1375" s="623" t="str">
        <f>'CATALOGO PAGINA'!C1375</f>
        <v>20135</v>
      </c>
      <c r="B1375" s="624" t="s">
        <v>7736</v>
      </c>
      <c r="C1375" s="625" t="str">
        <f>'CATALOGO PAGINA'!AE1375</f>
        <v>12</v>
      </c>
      <c r="D1375" s="626">
        <f>'CATALOGO PAGINA'!AF1375*0.13+'CATALOGO PAGINA'!AF1375</f>
        <v>0.904</v>
      </c>
      <c r="E1375" s="627"/>
    </row>
    <row r="1376">
      <c r="A1376" s="623" t="str">
        <f>'CATALOGO PAGINA'!C1376</f>
        <v>2015</v>
      </c>
      <c r="B1376" s="624" t="s">
        <v>7736</v>
      </c>
      <c r="C1376" s="625" t="str">
        <f>'CATALOGO PAGINA'!AE1376</f>
        <v>12</v>
      </c>
      <c r="D1376" s="626">
        <f>'CATALOGO PAGINA'!AF1376*0.13+'CATALOGO PAGINA'!AF1376</f>
        <v>0.904</v>
      </c>
      <c r="E1376" s="627"/>
    </row>
    <row r="1377">
      <c r="A1377" s="623" t="str">
        <f>'CATALOGO PAGINA'!C1377</f>
        <v>20133</v>
      </c>
      <c r="B1377" s="624" t="s">
        <v>7736</v>
      </c>
      <c r="C1377" s="625" t="str">
        <f>'CATALOGO PAGINA'!AE1377</f>
        <v>12</v>
      </c>
      <c r="D1377" s="626">
        <f>'CATALOGO PAGINA'!AF1377*0.13+'CATALOGO PAGINA'!AF1377</f>
        <v>0.904</v>
      </c>
      <c r="E1377" s="627"/>
    </row>
    <row r="1378">
      <c r="A1378" s="623" t="str">
        <f>'CATALOGO PAGINA'!C1378</f>
        <v>20138</v>
      </c>
      <c r="B1378" s="624" t="s">
        <v>7736</v>
      </c>
      <c r="C1378" s="625" t="str">
        <f>'CATALOGO PAGINA'!AE1378</f>
        <v>12</v>
      </c>
      <c r="D1378" s="626">
        <f>'CATALOGO PAGINA'!AF1378*0.13+'CATALOGO PAGINA'!AF1378</f>
        <v>0.904</v>
      </c>
      <c r="E1378" s="627"/>
    </row>
    <row r="1379">
      <c r="A1379" s="623" t="str">
        <f>'CATALOGO PAGINA'!C1379</f>
        <v>2091</v>
      </c>
      <c r="B1379" s="624" t="s">
        <v>7736</v>
      </c>
      <c r="C1379" s="625" t="str">
        <f>'CATALOGO PAGINA'!AE1379</f>
        <v>12</v>
      </c>
      <c r="D1379" s="626">
        <f>'CATALOGO PAGINA'!AF1379*0.13+'CATALOGO PAGINA'!AF1379</f>
        <v>0.904</v>
      </c>
      <c r="E1379" s="627"/>
    </row>
    <row r="1380">
      <c r="A1380" s="623" t="str">
        <f>'CATALOGO PAGINA'!C1380</f>
        <v>20114</v>
      </c>
      <c r="B1380" s="624" t="s">
        <v>7736</v>
      </c>
      <c r="C1380" s="625" t="str">
        <f>'CATALOGO PAGINA'!AE1380</f>
        <v>12</v>
      </c>
      <c r="D1380" s="626">
        <f>'CATALOGO PAGINA'!AF1380*0.13+'CATALOGO PAGINA'!AF1380</f>
        <v>0.904</v>
      </c>
      <c r="E1380" s="627"/>
    </row>
    <row r="1381">
      <c r="A1381" s="623" t="str">
        <f>'CATALOGO PAGINA'!C1381</f>
        <v>20105</v>
      </c>
      <c r="B1381" s="624" t="s">
        <v>7736</v>
      </c>
      <c r="C1381" s="625" t="str">
        <f>'CATALOGO PAGINA'!AE1381</f>
        <v>12</v>
      </c>
      <c r="D1381" s="626">
        <f>'CATALOGO PAGINA'!AF1381*0.13+'CATALOGO PAGINA'!AF1381</f>
        <v>0.904</v>
      </c>
      <c r="E1381" s="627"/>
    </row>
    <row r="1382">
      <c r="A1382" s="623" t="str">
        <f>'CATALOGO PAGINA'!C1382</f>
        <v>2082</v>
      </c>
      <c r="B1382" s="624" t="s">
        <v>7736</v>
      </c>
      <c r="C1382" s="625" t="str">
        <f>'CATALOGO PAGINA'!AE1382</f>
        <v>12</v>
      </c>
      <c r="D1382" s="626">
        <f>'CATALOGO PAGINA'!AF1382*0.13+'CATALOGO PAGINA'!AF1382</f>
        <v>0.904</v>
      </c>
      <c r="E1382" s="627"/>
    </row>
    <row r="1383">
      <c r="A1383" s="623" t="str">
        <f>'CATALOGO PAGINA'!C1383</f>
        <v>20148</v>
      </c>
      <c r="B1383" s="624" t="s">
        <v>7736</v>
      </c>
      <c r="C1383" s="625" t="str">
        <f>'CATALOGO PAGINA'!AE1383</f>
        <v>12</v>
      </c>
      <c r="D1383" s="626">
        <f>'CATALOGO PAGINA'!AF1383*0.13+'CATALOGO PAGINA'!AF1383</f>
        <v>0.904</v>
      </c>
      <c r="E1383" s="627"/>
    </row>
    <row r="1384">
      <c r="A1384" s="623" t="str">
        <f>'CATALOGO PAGINA'!C1384</f>
        <v>20149</v>
      </c>
      <c r="B1384" s="624" t="s">
        <v>7736</v>
      </c>
      <c r="C1384" s="625" t="str">
        <f>'CATALOGO PAGINA'!AE1384</f>
        <v>12</v>
      </c>
      <c r="D1384" s="626">
        <f>'CATALOGO PAGINA'!AF1384*0.13+'CATALOGO PAGINA'!AF1384</f>
        <v>0.904</v>
      </c>
      <c r="E1384" s="627"/>
    </row>
    <row r="1385">
      <c r="A1385" s="623" t="str">
        <f>'CATALOGO PAGINA'!C1385</f>
        <v>20126</v>
      </c>
      <c r="B1385" s="624" t="s">
        <v>7736</v>
      </c>
      <c r="C1385" s="625" t="str">
        <f>'CATALOGO PAGINA'!AE1385</f>
        <v>12</v>
      </c>
      <c r="D1385" s="626">
        <f>'CATALOGO PAGINA'!AF1385*0.13+'CATALOGO PAGINA'!AF1385</f>
        <v>0.904</v>
      </c>
      <c r="E1385" s="627"/>
    </row>
    <row r="1386">
      <c r="A1386" s="623" t="str">
        <f>'CATALOGO PAGINA'!C1386</f>
        <v>Z001-818</v>
      </c>
      <c r="B1386" s="624" t="s">
        <v>7736</v>
      </c>
      <c r="C1386" s="625" t="str">
        <f>'CATALOGO PAGINA'!AE1386</f>
        <v>12</v>
      </c>
      <c r="D1386" s="626">
        <f>'CATALOGO PAGINA'!AF1386*0.13+'CATALOGO PAGINA'!AF1386</f>
        <v>1.2091</v>
      </c>
      <c r="E1386" s="627"/>
    </row>
    <row r="1387">
      <c r="A1387" s="623" t="str">
        <f>'CATALOGO PAGINA'!C1387</f>
        <v>600237</v>
      </c>
      <c r="B1387" s="624" t="s">
        <v>7736</v>
      </c>
      <c r="C1387" s="625" t="str">
        <f>'CATALOGO PAGINA'!AE1387</f>
        <v>12</v>
      </c>
      <c r="D1387" s="626">
        <f>'CATALOGO PAGINA'!AF1387*0.13+'CATALOGO PAGINA'!AF1387</f>
        <v>0.6554</v>
      </c>
      <c r="E1387" s="627"/>
    </row>
    <row r="1388">
      <c r="A1388" s="623" t="str">
        <f>'CATALOGO PAGINA'!C1388</f>
        <v>600238</v>
      </c>
      <c r="B1388" s="624" t="s">
        <v>7736</v>
      </c>
      <c r="C1388" s="625" t="str">
        <f>'CATALOGO PAGINA'!AE1388</f>
        <v>12</v>
      </c>
      <c r="D1388" s="626">
        <f>'CATALOGO PAGINA'!AF1388*0.13+'CATALOGO PAGINA'!AF1388</f>
        <v>0.6554</v>
      </c>
      <c r="E1388" s="627"/>
    </row>
    <row r="1389">
      <c r="A1389" s="623" t="str">
        <f>'CATALOGO PAGINA'!C1389</f>
        <v>505917</v>
      </c>
      <c r="B1389" s="624" t="s">
        <v>7736</v>
      </c>
      <c r="C1389" s="625" t="str">
        <f>'CATALOGO PAGINA'!AE1389</f>
        <v>12</v>
      </c>
      <c r="D1389" s="626">
        <f>'CATALOGO PAGINA'!AF1389*0.13+'CATALOGO PAGINA'!AF1389</f>
        <v>0.5424</v>
      </c>
      <c r="E1389" s="627"/>
    </row>
    <row r="1390">
      <c r="A1390" s="623" t="str">
        <f>'CATALOGO PAGINA'!C1390</f>
        <v>110328</v>
      </c>
      <c r="B1390" s="624" t="s">
        <v>7736</v>
      </c>
      <c r="C1390" s="625" t="str">
        <f>'CATALOGO PAGINA'!AE1390</f>
        <v>6</v>
      </c>
      <c r="D1390" s="626">
        <f>'CATALOGO PAGINA'!AF1390*0.13+'CATALOGO PAGINA'!AF1390</f>
        <v>4.5426</v>
      </c>
      <c r="E1390" s="627"/>
    </row>
    <row r="1391">
      <c r="A1391" s="623" t="str">
        <f>'CATALOGO PAGINA'!C1391</f>
        <v>50074</v>
      </c>
      <c r="B1391" s="624" t="s">
        <v>7736</v>
      </c>
      <c r="C1391" s="625" t="str">
        <f>'CATALOGO PAGINA'!AE1391</f>
        <v>12</v>
      </c>
      <c r="D1391" s="626">
        <f>'CATALOGO PAGINA'!AF1391*0.13+'CATALOGO PAGINA'!AF1391</f>
        <v>0.5424</v>
      </c>
      <c r="E1391" s="627"/>
    </row>
    <row r="1392">
      <c r="A1392" s="623" t="str">
        <f>'CATALOGO PAGINA'!C1392</f>
        <v>600913</v>
      </c>
      <c r="B1392" s="624" t="s">
        <v>7736</v>
      </c>
      <c r="C1392" s="625" t="str">
        <f>'CATALOGO PAGINA'!AE1392</f>
        <v>12</v>
      </c>
      <c r="D1392" s="626">
        <f>'CATALOGO PAGINA'!AF1392*0.13+'CATALOGO PAGINA'!AF1392</f>
        <v>0.5085</v>
      </c>
      <c r="E1392" s="627"/>
    </row>
    <row r="1393">
      <c r="A1393" s="623" t="str">
        <f>'CATALOGO PAGINA'!C1393</f>
        <v>600911</v>
      </c>
      <c r="B1393" s="624" t="s">
        <v>7736</v>
      </c>
      <c r="C1393" s="625" t="str">
        <f>'CATALOGO PAGINA'!AE1393</f>
        <v>12</v>
      </c>
      <c r="D1393" s="626">
        <f>'CATALOGO PAGINA'!AF1393*0.13+'CATALOGO PAGINA'!AF1393</f>
        <v>0.6441</v>
      </c>
      <c r="E1393" s="627"/>
    </row>
    <row r="1394">
      <c r="A1394" s="623" t="str">
        <f>'CATALOGO PAGINA'!C1394</f>
        <v>505729</v>
      </c>
      <c r="B1394" s="624" t="s">
        <v>7736</v>
      </c>
      <c r="C1394" s="625" t="str">
        <f>'CATALOGO PAGINA'!AE1394</f>
        <v>6</v>
      </c>
      <c r="D1394" s="626">
        <f>'CATALOGO PAGINA'!AF1394*0.13+'CATALOGO PAGINA'!AF1394</f>
        <v>1.695</v>
      </c>
      <c r="E1394" s="627"/>
    </row>
    <row r="1395">
      <c r="A1395" s="623" t="str">
        <f>'CATALOGO PAGINA'!C1395</f>
        <v>502533</v>
      </c>
      <c r="B1395" s="624" t="s">
        <v>7736</v>
      </c>
      <c r="C1395" s="625" t="str">
        <f>'CATALOGO PAGINA'!AE1395</f>
        <v>12</v>
      </c>
      <c r="D1395" s="626">
        <f>'CATALOGO PAGINA'!AF1395*0.13+'CATALOGO PAGINA'!AF1395</f>
        <v>0.5763</v>
      </c>
      <c r="E1395" s="627"/>
    </row>
    <row r="1396">
      <c r="A1396" s="623" t="str">
        <f>'CATALOGO PAGINA'!C1396</f>
        <v>505805</v>
      </c>
      <c r="B1396" s="624" t="s">
        <v>7736</v>
      </c>
      <c r="C1396" s="625" t="str">
        <f>'CATALOGO PAGINA'!AE1396</f>
        <v>12</v>
      </c>
      <c r="D1396" s="626">
        <f>'CATALOGO PAGINA'!AF1396*0.13+'CATALOGO PAGINA'!AF1396</f>
        <v>0.6102</v>
      </c>
      <c r="E1396" s="627"/>
    </row>
    <row r="1397">
      <c r="A1397" s="623" t="str">
        <f>'CATALOGO PAGINA'!C1397</f>
        <v>502799</v>
      </c>
      <c r="B1397" s="624" t="s">
        <v>7736</v>
      </c>
      <c r="C1397" s="625" t="str">
        <f>'CATALOGO PAGINA'!AE1397</f>
        <v>12</v>
      </c>
      <c r="D1397" s="626">
        <f>'CATALOGO PAGINA'!AF1397*0.13+'CATALOGO PAGINA'!AF1397</f>
        <v>0.6441</v>
      </c>
      <c r="E1397" s="627"/>
    </row>
    <row r="1398">
      <c r="A1398" s="623" t="str">
        <f>'CATALOGO PAGINA'!C1398</f>
        <v>504977</v>
      </c>
      <c r="B1398" s="624" t="s">
        <v>7736</v>
      </c>
      <c r="C1398" s="625" t="str">
        <f>'CATALOGO PAGINA'!AE1398</f>
        <v>4</v>
      </c>
      <c r="D1398" s="626">
        <f>'CATALOGO PAGINA'!AF1398*0.13+'CATALOGO PAGINA'!AF1398</f>
        <v>5.4466</v>
      </c>
      <c r="E1398" s="627"/>
    </row>
    <row r="1399">
      <c r="A1399" s="623" t="str">
        <f>'CATALOGO PAGINA'!C1399</f>
        <v>504720</v>
      </c>
      <c r="B1399" s="624" t="s">
        <v>7736</v>
      </c>
      <c r="C1399" s="625" t="str">
        <f>'CATALOGO PAGINA'!AE1399</f>
        <v>3</v>
      </c>
      <c r="D1399" s="626">
        <f>'CATALOGO PAGINA'!AF1399*0.13+'CATALOGO PAGINA'!AF1399</f>
        <v>3.3335</v>
      </c>
      <c r="E1399" s="627"/>
    </row>
    <row r="1400">
      <c r="A1400" s="623" t="str">
        <f>'CATALOGO PAGINA'!C1400</f>
        <v>502724</v>
      </c>
      <c r="B1400" s="624" t="s">
        <v>7736</v>
      </c>
      <c r="C1400" s="625" t="str">
        <f>'CATALOGO PAGINA'!AE1400</f>
        <v>6</v>
      </c>
      <c r="D1400" s="626">
        <f>'CATALOGO PAGINA'!AF1400*0.13+'CATALOGO PAGINA'!AF1400</f>
        <v>1.3899</v>
      </c>
      <c r="E1400" s="627"/>
    </row>
    <row r="1401">
      <c r="A1401" s="623" t="str">
        <f>'CATALOGO PAGINA'!C1401</f>
        <v>505755</v>
      </c>
      <c r="B1401" s="624" t="s">
        <v>7736</v>
      </c>
      <c r="C1401" s="625" t="str">
        <f>'CATALOGO PAGINA'!AE1401</f>
        <v>12</v>
      </c>
      <c r="D1401" s="626">
        <f>'CATALOGO PAGINA'!AF1401*0.13+'CATALOGO PAGINA'!AF1401</f>
        <v>0.5537</v>
      </c>
      <c r="E1401" s="627"/>
    </row>
    <row r="1402">
      <c r="A1402" s="623" t="str">
        <f>'CATALOGO PAGINA'!C1402</f>
        <v>T-E0702</v>
      </c>
      <c r="B1402" s="624" t="s">
        <v>7736</v>
      </c>
      <c r="C1402" s="625" t="str">
        <f>'CATALOGO PAGINA'!AE1402</f>
        <v>3</v>
      </c>
      <c r="D1402" s="626">
        <f>'CATALOGO PAGINA'!AF1402*0.13+'CATALOGO PAGINA'!AF1402</f>
        <v>0.8475</v>
      </c>
      <c r="E1402" s="627"/>
    </row>
    <row r="1403">
      <c r="A1403" s="623" t="str">
        <f>'CATALOGO PAGINA'!C1403</f>
        <v>F5955</v>
      </c>
      <c r="B1403" s="624" t="s">
        <v>7736</v>
      </c>
      <c r="C1403" s="625" t="str">
        <f>'CATALOGO PAGINA'!AE1403</f>
        <v>4</v>
      </c>
      <c r="D1403" s="626">
        <f>'CATALOGO PAGINA'!AF1403*0.13+'CATALOGO PAGINA'!AF1403</f>
        <v>1.13</v>
      </c>
      <c r="E1403" s="627"/>
    </row>
    <row r="1404">
      <c r="A1404" s="623" t="str">
        <f>'CATALOGO PAGINA'!C1404</f>
        <v>10387</v>
      </c>
      <c r="B1404" s="624" t="s">
        <v>7736</v>
      </c>
      <c r="C1404" s="625" t="str">
        <f>'CATALOGO PAGINA'!AE1404</f>
        <v>24</v>
      </c>
      <c r="D1404" s="626">
        <f>'CATALOGO PAGINA'!AF1404*0.13+'CATALOGO PAGINA'!AF1404</f>
        <v>0.5424</v>
      </c>
      <c r="E1404" s="627"/>
    </row>
    <row r="1405">
      <c r="A1405" s="623" t="str">
        <f>'CATALOGO PAGINA'!C1405</f>
        <v>IN85590</v>
      </c>
      <c r="B1405" s="624" t="s">
        <v>7736</v>
      </c>
      <c r="C1405" s="625" t="str">
        <f>'CATALOGO PAGINA'!AE1405</f>
        <v>24</v>
      </c>
      <c r="D1405" s="626">
        <f>'CATALOGO PAGINA'!AF1405*0.13+'CATALOGO PAGINA'!AF1405</f>
        <v>0.9153</v>
      </c>
      <c r="E1405" s="627"/>
    </row>
    <row r="1406">
      <c r="A1406" s="623" t="str">
        <f>'CATALOGO PAGINA'!C1406</f>
        <v>ARZ668</v>
      </c>
      <c r="B1406" s="624" t="s">
        <v>7736</v>
      </c>
      <c r="C1406" s="625" t="str">
        <f>'CATALOGO PAGINA'!AE1406</f>
        <v>3</v>
      </c>
      <c r="D1406" s="626">
        <f>'CATALOGO PAGINA'!AF1406*0.13+'CATALOGO PAGINA'!AF1406</f>
        <v>3.8646</v>
      </c>
      <c r="E1406" s="627"/>
    </row>
    <row r="1407">
      <c r="A1407" s="623" t="str">
        <f>'CATALOGO PAGINA'!C1407</f>
        <v>CH86303</v>
      </c>
      <c r="B1407" s="624" t="s">
        <v>7736</v>
      </c>
      <c r="C1407" s="625" t="str">
        <f>'CATALOGO PAGINA'!AE1407</f>
        <v>48</v>
      </c>
      <c r="D1407" s="626">
        <f>'CATALOGO PAGINA'!AF1407*0.13+'CATALOGO PAGINA'!AF1407</f>
        <v>0.339</v>
      </c>
      <c r="E1407" s="627"/>
    </row>
    <row r="1408">
      <c r="A1408" s="623" t="str">
        <f>'CATALOGO PAGINA'!C1408</f>
        <v>CH81812</v>
      </c>
      <c r="B1408" s="624" t="s">
        <v>7736</v>
      </c>
      <c r="C1408" s="625" t="str">
        <f>'CATALOGO PAGINA'!AE1408</f>
        <v>12</v>
      </c>
      <c r="D1408" s="626">
        <f>'CATALOGO PAGINA'!AF1408*0.13+'CATALOGO PAGINA'!AF1408</f>
        <v>0.6102</v>
      </c>
      <c r="E1408" s="627"/>
    </row>
    <row r="1409">
      <c r="A1409" s="623" t="str">
        <f>'CATALOGO PAGINA'!C1409</f>
        <v>CH81874</v>
      </c>
      <c r="B1409" s="624" t="s">
        <v>7736</v>
      </c>
      <c r="C1409" s="625" t="str">
        <f>'CATALOGO PAGINA'!AE1409</f>
        <v>6</v>
      </c>
      <c r="D1409" s="626">
        <f>'CATALOGO PAGINA'!AF1409*0.13+'CATALOGO PAGINA'!AF1409</f>
        <v>0.8136</v>
      </c>
      <c r="E1409" s="627"/>
    </row>
    <row r="1410">
      <c r="A1410" s="623" t="str">
        <f>'CATALOGO PAGINA'!C1410</f>
        <v>IN85118</v>
      </c>
      <c r="B1410" s="624" t="s">
        <v>7736</v>
      </c>
      <c r="C1410" s="625" t="str">
        <f>'CATALOGO PAGINA'!AE1410</f>
        <v>12</v>
      </c>
      <c r="D1410" s="626">
        <f>'CATALOGO PAGINA'!AF1410*0.13+'CATALOGO PAGINA'!AF1410</f>
        <v>0.7232</v>
      </c>
      <c r="E1410" s="627"/>
    </row>
    <row r="1411">
      <c r="A1411" s="623" t="str">
        <f>'CATALOGO PAGINA'!C1411</f>
        <v>ZY-3884-RF-1PK</v>
      </c>
      <c r="B1411" s="624" t="s">
        <v>7736</v>
      </c>
      <c r="C1411" s="625" t="str">
        <f>'CATALOGO PAGINA'!AE1411</f>
        <v>12</v>
      </c>
      <c r="D1411" s="626">
        <f>'CATALOGO PAGINA'!AF1411*0.13+'CATALOGO PAGINA'!AF1411</f>
        <v>0.6667</v>
      </c>
      <c r="E1411" s="627"/>
    </row>
    <row r="1412">
      <c r="A1412" s="623" t="str">
        <f>'CATALOGO PAGINA'!C1412</f>
        <v>CH26699</v>
      </c>
      <c r="B1412" s="624" t="s">
        <v>7736</v>
      </c>
      <c r="C1412" s="625" t="str">
        <f>'CATALOGO PAGINA'!AE1412</f>
        <v>12</v>
      </c>
      <c r="D1412" s="626">
        <f>'CATALOGO PAGINA'!AF1412*0.13+'CATALOGO PAGINA'!AF1412</f>
        <v>1.0735</v>
      </c>
      <c r="E1412" s="627"/>
    </row>
    <row r="1413">
      <c r="A1413" s="623" t="str">
        <f>'CATALOGO PAGINA'!C1413</f>
        <v>CH81960</v>
      </c>
      <c r="B1413" s="624" t="s">
        <v>7736</v>
      </c>
      <c r="C1413" s="625" t="str">
        <f>'CATALOGO PAGINA'!AE1413</f>
        <v>12</v>
      </c>
      <c r="D1413" s="626">
        <f>'CATALOGO PAGINA'!AF1413*0.13+'CATALOGO PAGINA'!AF1413</f>
        <v>0.7571</v>
      </c>
      <c r="E1413" s="627"/>
    </row>
    <row r="1414">
      <c r="A1414" s="623" t="str">
        <f>'CATALOGO PAGINA'!C1414</f>
        <v>CH80856</v>
      </c>
      <c r="B1414" s="624" t="s">
        <v>7736</v>
      </c>
      <c r="C1414" s="625" t="str">
        <f>'CATALOGO PAGINA'!AE1414</f>
        <v>6</v>
      </c>
      <c r="D1414" s="626">
        <f>'CATALOGO PAGINA'!AF1414*0.13+'CATALOGO PAGINA'!AF1414</f>
        <v>1.4125</v>
      </c>
      <c r="E1414" s="627"/>
    </row>
    <row r="1415">
      <c r="A1415" s="623" t="str">
        <f>'CATALOGO PAGINA'!C1415</f>
        <v>CH99162</v>
      </c>
      <c r="B1415" s="624" t="s">
        <v>7736</v>
      </c>
      <c r="C1415" s="625" t="str">
        <f>'CATALOGO PAGINA'!AE1415</f>
        <v>12</v>
      </c>
      <c r="D1415" s="626">
        <f>'CATALOGO PAGINA'!AF1415*0.13+'CATALOGO PAGINA'!AF1415</f>
        <v>0.7232</v>
      </c>
      <c r="E1415" s="627"/>
    </row>
    <row r="1416">
      <c r="A1416" s="623" t="str">
        <f>'CATALOGO PAGINA'!C1416</f>
        <v>CH26623</v>
      </c>
      <c r="B1416" s="624" t="s">
        <v>7736</v>
      </c>
      <c r="C1416" s="625" t="str">
        <f>'CATALOGO PAGINA'!AE1416</f>
        <v>12</v>
      </c>
      <c r="D1416" s="626">
        <f>'CATALOGO PAGINA'!AF1416*0.13+'CATALOGO PAGINA'!AF1416</f>
        <v>0.6328</v>
      </c>
      <c r="E1416" s="627"/>
    </row>
    <row r="1417">
      <c r="A1417" s="623" t="str">
        <f>'CATALOGO PAGINA'!C1417</f>
        <v>CH99039</v>
      </c>
      <c r="B1417" s="624" t="s">
        <v>7736</v>
      </c>
      <c r="C1417" s="625" t="str">
        <f>'CATALOGO PAGINA'!AE1417</f>
        <v>12</v>
      </c>
      <c r="D1417" s="626">
        <f>'CATALOGO PAGINA'!AF1417*0.13+'CATALOGO PAGINA'!AF1417</f>
        <v>0.7345</v>
      </c>
      <c r="E1417" s="627"/>
    </row>
    <row r="1418">
      <c r="A1418" s="623" t="str">
        <f>'CATALOGO PAGINA'!C1418</f>
        <v>CH99042</v>
      </c>
      <c r="B1418" s="624" t="s">
        <v>7736</v>
      </c>
      <c r="C1418" s="625" t="str">
        <f>'CATALOGO PAGINA'!AE1418</f>
        <v>12</v>
      </c>
      <c r="D1418" s="626">
        <f>'CATALOGO PAGINA'!AF1418*0.13+'CATALOGO PAGINA'!AF1418</f>
        <v>0.7345</v>
      </c>
      <c r="E1418" s="627"/>
    </row>
    <row r="1419">
      <c r="A1419" s="623" t="str">
        <f>'CATALOGO PAGINA'!C1419</f>
        <v>CH99049</v>
      </c>
      <c r="B1419" s="624" t="s">
        <v>7736</v>
      </c>
      <c r="C1419" s="625" t="str">
        <f>'CATALOGO PAGINA'!AE1419</f>
        <v>12</v>
      </c>
      <c r="D1419" s="626">
        <f>'CATALOGO PAGINA'!AF1419*0.13+'CATALOGO PAGINA'!AF1419</f>
        <v>0.7797</v>
      </c>
      <c r="E1419" s="627"/>
    </row>
    <row r="1420">
      <c r="A1420" s="623" t="str">
        <f>'CATALOGO PAGINA'!C1420</f>
        <v>7224</v>
      </c>
      <c r="B1420" s="624" t="s">
        <v>7736</v>
      </c>
      <c r="C1420" s="625" t="str">
        <f>'CATALOGO PAGINA'!AE1420</f>
        <v>6</v>
      </c>
      <c r="D1420" s="626">
        <f>'CATALOGO PAGINA'!AF1420*0.13+'CATALOGO PAGINA'!AF1420</f>
        <v>1.4803</v>
      </c>
      <c r="E1420" s="627"/>
    </row>
    <row r="1421">
      <c r="A1421" s="623" t="str">
        <f>'CATALOGO PAGINA'!C1421</f>
        <v>H162</v>
      </c>
      <c r="B1421" s="624" t="s">
        <v>7736</v>
      </c>
      <c r="C1421" s="625" t="str">
        <f>'CATALOGO PAGINA'!AE1421</f>
        <v>12</v>
      </c>
      <c r="D1421" s="626">
        <f>'CATALOGO PAGINA'!AF1421*0.13+'CATALOGO PAGINA'!AF1421</f>
        <v>0.7119</v>
      </c>
      <c r="E1421" s="627"/>
    </row>
    <row r="1422">
      <c r="A1422" s="623" t="str">
        <f>'CATALOGO PAGINA'!C1422</f>
        <v>690075</v>
      </c>
      <c r="B1422" s="624" t="s">
        <v>7736</v>
      </c>
      <c r="C1422" s="625" t="str">
        <f>'CATALOGO PAGINA'!AE1422</f>
        <v>6</v>
      </c>
      <c r="D1422" s="626">
        <f>'CATALOGO PAGINA'!AF1422*0.13+'CATALOGO PAGINA'!AF1422</f>
        <v>1.9775</v>
      </c>
      <c r="E1422" s="627"/>
    </row>
    <row r="1423">
      <c r="A1423" s="623" t="str">
        <f>'CATALOGO PAGINA'!C1423</f>
        <v>20083</v>
      </c>
      <c r="B1423" s="624" t="s">
        <v>7736</v>
      </c>
      <c r="C1423" s="625" t="str">
        <f>'CATALOGO PAGINA'!AE1423</f>
        <v>12</v>
      </c>
      <c r="D1423" s="626">
        <f>'CATALOGO PAGINA'!AF1423*0.13+'CATALOGO PAGINA'!AF1423</f>
        <v>0.9266</v>
      </c>
      <c r="E1423" s="627"/>
    </row>
    <row r="1424">
      <c r="A1424" s="623" t="str">
        <f>'CATALOGO PAGINA'!C1424</f>
        <v>20081</v>
      </c>
      <c r="B1424" s="624" t="s">
        <v>7736</v>
      </c>
      <c r="C1424" s="625" t="str">
        <f>'CATALOGO PAGINA'!AE1424</f>
        <v>12</v>
      </c>
      <c r="D1424" s="626">
        <f>'CATALOGO PAGINA'!AF1424*0.13+'CATALOGO PAGINA'!AF1424</f>
        <v>0.9266</v>
      </c>
      <c r="E1424" s="627"/>
    </row>
    <row r="1425">
      <c r="A1425" s="623" t="str">
        <f>'CATALOGO PAGINA'!C1425</f>
        <v>20082</v>
      </c>
      <c r="B1425" s="624" t="s">
        <v>7736</v>
      </c>
      <c r="C1425" s="625" t="str">
        <f>'CATALOGO PAGINA'!AE1425</f>
        <v>12</v>
      </c>
      <c r="D1425" s="626">
        <f>'CATALOGO PAGINA'!AF1425*0.13+'CATALOGO PAGINA'!AF1425</f>
        <v>0.9266</v>
      </c>
      <c r="E1425" s="627"/>
    </row>
    <row r="1426">
      <c r="A1426" s="623" t="str">
        <f>'CATALOGO PAGINA'!C1426</f>
        <v>20080</v>
      </c>
      <c r="B1426" s="624" t="s">
        <v>7736</v>
      </c>
      <c r="C1426" s="625" t="str">
        <f>'CATALOGO PAGINA'!AE1426</f>
        <v>12</v>
      </c>
      <c r="D1426" s="626">
        <f>'CATALOGO PAGINA'!AF1426*0.13+'CATALOGO PAGINA'!AF1426</f>
        <v>0.9266</v>
      </c>
      <c r="E1426" s="627"/>
    </row>
    <row r="1427">
      <c r="A1427" s="623" t="str">
        <f>'CATALOGO PAGINA'!C1427</f>
        <v>9966</v>
      </c>
      <c r="B1427" s="624" t="s">
        <v>7736</v>
      </c>
      <c r="C1427" s="625" t="str">
        <f>'CATALOGO PAGINA'!AE1427</f>
        <v>12</v>
      </c>
      <c r="D1427" s="626">
        <f>'CATALOGO PAGINA'!AF1427*0.13+'CATALOGO PAGINA'!AF1427</f>
        <v>1.5707</v>
      </c>
      <c r="E1427" s="627"/>
    </row>
    <row r="1428">
      <c r="A1428" s="623" t="str">
        <f>'CATALOGO PAGINA'!C1428</f>
        <v>966-12</v>
      </c>
      <c r="B1428" s="624" t="s">
        <v>7736</v>
      </c>
      <c r="C1428" s="625" t="str">
        <f>'CATALOGO PAGINA'!AE1428</f>
        <v>6</v>
      </c>
      <c r="D1428" s="626">
        <f>'CATALOGO PAGINA'!AF1428*0.13+'CATALOGO PAGINA'!AF1428</f>
        <v>5.4466</v>
      </c>
      <c r="E1428" s="627"/>
    </row>
    <row r="1429">
      <c r="A1429" s="623" t="str">
        <f>'CATALOGO PAGINA'!C1429</f>
        <v>966-11</v>
      </c>
      <c r="B1429" s="624" t="s">
        <v>7736</v>
      </c>
      <c r="C1429" s="625" t="str">
        <f>'CATALOGO PAGINA'!AE1429</f>
        <v>6</v>
      </c>
      <c r="D1429" s="626">
        <f>'CATALOGO PAGINA'!AF1429*0.13+'CATALOGO PAGINA'!AF1429</f>
        <v>4.2375</v>
      </c>
      <c r="E1429" s="627"/>
    </row>
    <row r="1430">
      <c r="A1430" s="623" t="str">
        <f>'CATALOGO PAGINA'!C1430</f>
        <v>966-3</v>
      </c>
      <c r="B1430" s="624" t="s">
        <v>7736</v>
      </c>
      <c r="C1430" s="625" t="str">
        <f>'CATALOGO PAGINA'!AE1430</f>
        <v>6</v>
      </c>
      <c r="D1430" s="626">
        <f>'CATALOGO PAGINA'!AF1430*0.13+'CATALOGO PAGINA'!AF1430</f>
        <v>5.4466</v>
      </c>
      <c r="E1430" s="627"/>
    </row>
    <row r="1431">
      <c r="A1431" s="623" t="str">
        <f>'CATALOGO PAGINA'!C1431</f>
        <v>KT5001</v>
      </c>
      <c r="B1431" s="624" t="s">
        <v>7736</v>
      </c>
      <c r="C1431" s="625" t="str">
        <f>'CATALOGO PAGINA'!AE1431</f>
        <v>12</v>
      </c>
      <c r="D1431" s="626">
        <f>'CATALOGO PAGINA'!AF1431*0.13+'CATALOGO PAGINA'!AF1431</f>
        <v>0.339</v>
      </c>
      <c r="E1431" s="627"/>
    </row>
    <row r="1432">
      <c r="A1432" s="623" t="str">
        <f>'CATALOGO PAGINA'!C1432</f>
        <v>180-111</v>
      </c>
      <c r="B1432" s="624" t="s">
        <v>7736</v>
      </c>
      <c r="C1432" s="625" t="str">
        <f>'CATALOGO PAGINA'!AE1432</f>
        <v>12</v>
      </c>
      <c r="D1432" s="626">
        <f>'CATALOGO PAGINA'!AF1432*0.13+'CATALOGO PAGINA'!AF1432</f>
        <v>0.2825</v>
      </c>
      <c r="E1432" s="627"/>
    </row>
    <row r="1433">
      <c r="A1433" s="623" t="str">
        <f>'CATALOGO PAGINA'!C1433</f>
        <v>B022110</v>
      </c>
      <c r="B1433" s="624" t="s">
        <v>7736</v>
      </c>
      <c r="C1433" s="625" t="str">
        <f>'CATALOGO PAGINA'!AE1433</f>
        <v>12</v>
      </c>
      <c r="D1433" s="626">
        <f>'CATALOGO PAGINA'!AF1433*0.13+'CATALOGO PAGINA'!AF1433</f>
        <v>0.565</v>
      </c>
      <c r="E1433" s="627"/>
    </row>
    <row r="1434">
      <c r="A1434" s="623" t="str">
        <f>'CATALOGO PAGINA'!C1434</f>
        <v>ZR195-1</v>
      </c>
      <c r="B1434" s="624" t="s">
        <v>7736</v>
      </c>
      <c r="C1434" s="625" t="str">
        <f>'CATALOGO PAGINA'!AE1434</f>
        <v>3</v>
      </c>
      <c r="D1434" s="626">
        <f>'CATALOGO PAGINA'!AF1434*0.13+'CATALOGO PAGINA'!AF1434</f>
        <v>5.4466</v>
      </c>
      <c r="E1434" s="627"/>
    </row>
    <row r="1435">
      <c r="A1435" s="623" t="str">
        <f>'CATALOGO PAGINA'!C1435</f>
        <v>8811-7</v>
      </c>
      <c r="B1435" s="624" t="s">
        <v>7736</v>
      </c>
      <c r="C1435" s="625" t="str">
        <f>'CATALOGO PAGINA'!AE1435</f>
        <v>3</v>
      </c>
      <c r="D1435" s="626">
        <f>'CATALOGO PAGINA'!AF1435*0.13+'CATALOGO PAGINA'!AF1435</f>
        <v>4.5313</v>
      </c>
      <c r="E1435" s="627"/>
    </row>
    <row r="1436">
      <c r="A1436" s="623" t="str">
        <f>'CATALOGO PAGINA'!C1436</f>
        <v>8811-22</v>
      </c>
      <c r="B1436" s="624" t="s">
        <v>7736</v>
      </c>
      <c r="C1436" s="625" t="str">
        <f>'CATALOGO PAGINA'!AE1436</f>
        <v>3</v>
      </c>
      <c r="D1436" s="626">
        <f>'CATALOGO PAGINA'!AF1436*0.13+'CATALOGO PAGINA'!AF1436</f>
        <v>4.8364</v>
      </c>
      <c r="E1436" s="627"/>
    </row>
    <row r="1437">
      <c r="A1437" s="623" t="str">
        <f>'CATALOGO PAGINA'!C1437</f>
        <v>YJ388-45</v>
      </c>
      <c r="B1437" s="624" t="s">
        <v>7736</v>
      </c>
      <c r="C1437" s="625" t="str">
        <f>'CATALOGO PAGINA'!AE1437</f>
        <v>3</v>
      </c>
      <c r="D1437" s="626">
        <f>'CATALOGO PAGINA'!AF1437*0.13+'CATALOGO PAGINA'!AF1437</f>
        <v>3.9324</v>
      </c>
      <c r="E1437" s="627"/>
    </row>
    <row r="1438">
      <c r="A1438" s="623" t="str">
        <f>'CATALOGO PAGINA'!C1438</f>
        <v>YJ388-71</v>
      </c>
      <c r="B1438" s="624" t="s">
        <v>7736</v>
      </c>
      <c r="C1438" s="625" t="str">
        <f>'CATALOGO PAGINA'!AE1438</f>
        <v>3</v>
      </c>
      <c r="D1438" s="626">
        <f>'CATALOGO PAGINA'!AF1438*0.13+'CATALOGO PAGINA'!AF1438</f>
        <v>5.1415</v>
      </c>
      <c r="E1438" s="627"/>
    </row>
    <row r="1439">
      <c r="A1439" s="623" t="str">
        <f>'CATALOGO PAGINA'!C1439</f>
        <v>FN032-10</v>
      </c>
      <c r="B1439" s="624" t="s">
        <v>7736</v>
      </c>
      <c r="C1439" s="625" t="str">
        <f>'CATALOGO PAGINA'!AE1439</f>
        <v>3</v>
      </c>
      <c r="D1439" s="626">
        <f>'CATALOGO PAGINA'!AF1439*0.13+'CATALOGO PAGINA'!AF1439</f>
        <v>7.2546</v>
      </c>
      <c r="E1439" s="627"/>
    </row>
    <row r="1440">
      <c r="A1440" s="623" t="str">
        <f>'CATALOGO PAGINA'!C1440</f>
        <v>LY030-1</v>
      </c>
      <c r="B1440" s="624" t="s">
        <v>7736</v>
      </c>
      <c r="C1440" s="625" t="str">
        <f>'CATALOGO PAGINA'!AE1440</f>
        <v>3</v>
      </c>
      <c r="D1440" s="626">
        <f>'CATALOGO PAGINA'!AF1440*0.13+'CATALOGO PAGINA'!AF1440</f>
        <v>3.3222</v>
      </c>
      <c r="E1440" s="627"/>
    </row>
    <row r="1441">
      <c r="A1441" s="623" t="str">
        <f>'CATALOGO PAGINA'!C1441</f>
        <v>LY023-1</v>
      </c>
      <c r="B1441" s="624" t="s">
        <v>7736</v>
      </c>
      <c r="C1441" s="625" t="str">
        <f>'CATALOGO PAGINA'!AE1441</f>
        <v>3</v>
      </c>
      <c r="D1441" s="626">
        <f>'CATALOGO PAGINA'!AF1441*0.13+'CATALOGO PAGINA'!AF1441</f>
        <v>3.3222</v>
      </c>
      <c r="E1441" s="627"/>
    </row>
    <row r="1442">
      <c r="A1442" s="623" t="str">
        <f>'CATALOGO PAGINA'!C1442</f>
        <v>LY028-1</v>
      </c>
      <c r="B1442" s="624" t="s">
        <v>7736</v>
      </c>
      <c r="C1442" s="625" t="str">
        <f>'CATALOGO PAGINA'!AE1442</f>
        <v>3</v>
      </c>
      <c r="D1442" s="626">
        <f>'CATALOGO PAGINA'!AF1442*0.13+'CATALOGO PAGINA'!AF1442</f>
        <v>3.9324</v>
      </c>
      <c r="E1442" s="627"/>
    </row>
    <row r="1443">
      <c r="A1443" s="623" t="str">
        <f>'CATALOGO PAGINA'!C1443</f>
        <v>LD-131D</v>
      </c>
      <c r="B1443" s="624" t="s">
        <v>7736</v>
      </c>
      <c r="C1443" s="625" t="str">
        <f>'CATALOGO PAGINA'!AE1443</f>
        <v>3</v>
      </c>
      <c r="D1443" s="626">
        <f>'CATALOGO PAGINA'!AF1443*0.13+'CATALOGO PAGINA'!AF1443</f>
        <v>3.9324</v>
      </c>
      <c r="E1443" s="627"/>
    </row>
    <row r="1444">
      <c r="A1444" s="623" t="str">
        <f>'CATALOGO PAGINA'!C1444</f>
        <v>JD193-3A</v>
      </c>
      <c r="B1444" s="624" t="s">
        <v>7736</v>
      </c>
      <c r="C1444" s="625" t="str">
        <f>'CATALOGO PAGINA'!AE1444</f>
        <v>3</v>
      </c>
      <c r="D1444" s="626">
        <f>'CATALOGO PAGINA'!AF1444*0.13+'CATALOGO PAGINA'!AF1444</f>
        <v>4.5313</v>
      </c>
      <c r="E1444" s="627"/>
    </row>
    <row r="1445">
      <c r="A1445" s="623" t="str">
        <f>'CATALOGO PAGINA'!C1445</f>
        <v>HA64</v>
      </c>
      <c r="B1445" s="624" t="s">
        <v>7736</v>
      </c>
      <c r="C1445" s="625" t="str">
        <f>'CATALOGO PAGINA'!AE1445</f>
        <v>3</v>
      </c>
      <c r="D1445" s="626">
        <f>'CATALOGO PAGINA'!AF1445*0.13+'CATALOGO PAGINA'!AF1445</f>
        <v>1.2091</v>
      </c>
      <c r="E1445" s="627"/>
    </row>
    <row r="1446">
      <c r="A1446" s="623" t="str">
        <f>'CATALOGO PAGINA'!C1446</f>
        <v>CH99045</v>
      </c>
      <c r="B1446" s="624" t="s">
        <v>7736</v>
      </c>
      <c r="C1446" s="625" t="str">
        <f>'CATALOGO PAGINA'!AE1446</f>
        <v>12</v>
      </c>
      <c r="D1446" s="626">
        <f>'CATALOGO PAGINA'!AF1446*0.13+'CATALOGO PAGINA'!AF1446</f>
        <v>0.8927</v>
      </c>
      <c r="E1446" s="627"/>
    </row>
    <row r="1447">
      <c r="A1447" s="623" t="str">
        <f>'CATALOGO PAGINA'!C1447</f>
        <v>CH99046</v>
      </c>
      <c r="B1447" s="624" t="s">
        <v>7736</v>
      </c>
      <c r="C1447" s="625" t="str">
        <f>'CATALOGO PAGINA'!AE1447</f>
        <v>12</v>
      </c>
      <c r="D1447" s="626">
        <f>'CATALOGO PAGINA'!AF1447*0.13+'CATALOGO PAGINA'!AF1447</f>
        <v>1.4125</v>
      </c>
      <c r="E1447" s="627"/>
    </row>
    <row r="1448">
      <c r="A1448" s="623" t="str">
        <f>'CATALOGO PAGINA'!C1448</f>
        <v>CH990447</v>
      </c>
      <c r="B1448" s="624" t="s">
        <v>7736</v>
      </c>
      <c r="C1448" s="625" t="str">
        <f>'CATALOGO PAGINA'!AE1448</f>
        <v>12</v>
      </c>
      <c r="D1448" s="626">
        <f>'CATALOGO PAGINA'!AF1448*0.13+'CATALOGO PAGINA'!AF1448</f>
        <v>2.1244</v>
      </c>
      <c r="E1448" s="627"/>
    </row>
    <row r="1449">
      <c r="A1449" s="623" t="str">
        <f>'CATALOGO PAGINA'!C1449</f>
        <v>ARB0814</v>
      </c>
      <c r="B1449" s="624" t="s">
        <v>7736</v>
      </c>
      <c r="C1449" s="625" t="str">
        <f>'CATALOGO PAGINA'!AE1449</f>
        <v>6</v>
      </c>
      <c r="D1449" s="626">
        <f>'CATALOGO PAGINA'!AF1449*0.13+'CATALOGO PAGINA'!AF1449</f>
        <v>1.05655</v>
      </c>
      <c r="E1449" s="627"/>
    </row>
    <row r="1450">
      <c r="A1450" s="623" t="str">
        <f>'CATALOGO PAGINA'!C1450</f>
        <v>ARB62031</v>
      </c>
      <c r="B1450" s="624" t="s">
        <v>7736</v>
      </c>
      <c r="C1450" s="625" t="str">
        <f>'CATALOGO PAGINA'!AE1450</f>
        <v>12</v>
      </c>
      <c r="D1450" s="626">
        <f>'CATALOGO PAGINA'!AF1450*0.13+'CATALOGO PAGINA'!AF1450</f>
        <v>0.47234</v>
      </c>
      <c r="E1450" s="627"/>
    </row>
    <row r="1451">
      <c r="A1451" s="623" t="str">
        <f>'CATALOGO PAGINA'!C1451</f>
        <v>ARG0005</v>
      </c>
      <c r="B1451" s="624" t="s">
        <v>7736</v>
      </c>
      <c r="C1451" s="625" t="str">
        <f>'CATALOGO PAGINA'!AE1451</f>
        <v>6</v>
      </c>
      <c r="D1451" s="626">
        <f>'CATALOGO PAGINA'!AF1451*0.13+'CATALOGO PAGINA'!AF1451</f>
        <v>0.80795</v>
      </c>
      <c r="E1451" s="627"/>
    </row>
    <row r="1452">
      <c r="A1452" s="623" t="str">
        <f>'CATALOGO PAGINA'!C1452</f>
        <v>ARG11563</v>
      </c>
      <c r="B1452" s="624" t="s">
        <v>7736</v>
      </c>
      <c r="C1452" s="625" t="str">
        <f>'CATALOGO PAGINA'!AE1452</f>
        <v>3</v>
      </c>
      <c r="D1452" s="626">
        <f>'CATALOGO PAGINA'!AF1452*0.13+'CATALOGO PAGINA'!AF1452</f>
        <v>4.03975</v>
      </c>
      <c r="E1452" s="627"/>
    </row>
    <row r="1453">
      <c r="A1453" s="623" t="str">
        <f>'CATALOGO PAGINA'!C1453</f>
        <v>ARG1604</v>
      </c>
      <c r="B1453" s="624" t="s">
        <v>7736</v>
      </c>
      <c r="C1453" s="625" t="str">
        <f>'CATALOGO PAGINA'!AE1453</f>
        <v>6</v>
      </c>
      <c r="D1453" s="626">
        <f>'CATALOGO PAGINA'!AF1453*0.13+'CATALOGO PAGINA'!AF1453</f>
        <v>1.3673</v>
      </c>
      <c r="E1453" s="627"/>
    </row>
    <row r="1454">
      <c r="A1454" s="623" t="str">
        <f>'CATALOGO PAGINA'!C1454</f>
        <v>ARG1618</v>
      </c>
      <c r="B1454" s="624" t="s">
        <v>7736</v>
      </c>
      <c r="C1454" s="625" t="str">
        <f>'CATALOGO PAGINA'!AE1454</f>
        <v>6</v>
      </c>
      <c r="D1454" s="626">
        <f>'CATALOGO PAGINA'!AF1454*0.13+'CATALOGO PAGINA'!AF1454</f>
        <v>0.93225</v>
      </c>
      <c r="E1454" s="627"/>
    </row>
    <row r="1455">
      <c r="A1455" s="623" t="str">
        <f>'CATALOGO PAGINA'!C1455</f>
        <v>ARG260</v>
      </c>
      <c r="B1455" s="624" t="s">
        <v>7736</v>
      </c>
      <c r="C1455" s="625" t="str">
        <f>'CATALOGO PAGINA'!AE1455</f>
        <v>6</v>
      </c>
      <c r="D1455" s="626">
        <f>'CATALOGO PAGINA'!AF1455*0.13+'CATALOGO PAGINA'!AF1455</f>
        <v>1.18085</v>
      </c>
      <c r="E1455" s="627"/>
    </row>
    <row r="1456">
      <c r="A1456" s="623" t="str">
        <f>'CATALOGO PAGINA'!C1456</f>
        <v>ARG3241</v>
      </c>
      <c r="B1456" s="624" t="s">
        <v>7736</v>
      </c>
      <c r="C1456" s="625" t="str">
        <f>'CATALOGO PAGINA'!AE1456</f>
        <v>6</v>
      </c>
      <c r="D1456" s="626">
        <f>'CATALOGO PAGINA'!AF1456*0.13+'CATALOGO PAGINA'!AF1456</f>
        <v>1.42945</v>
      </c>
      <c r="E1456" s="627"/>
    </row>
    <row r="1457">
      <c r="A1457" s="623" t="str">
        <f>'CATALOGO PAGINA'!C1457</f>
        <v>ARG70634</v>
      </c>
      <c r="B1457" s="624" t="s">
        <v>7736</v>
      </c>
      <c r="C1457" s="625" t="str">
        <f>'CATALOGO PAGINA'!AE1457</f>
        <v>6</v>
      </c>
      <c r="D1457" s="626">
        <f>'CATALOGO PAGINA'!AF1457*0.13+'CATALOGO PAGINA'!AF1457</f>
        <v>1.55375</v>
      </c>
      <c r="E1457" s="627"/>
    </row>
    <row r="1458">
      <c r="A1458" s="623" t="str">
        <f>'CATALOGO PAGINA'!C1458</f>
        <v>ARM0012</v>
      </c>
      <c r="B1458" s="624" t="s">
        <v>7736</v>
      </c>
      <c r="C1458" s="625" t="str">
        <f>'CATALOGO PAGINA'!AE1458</f>
        <v>12</v>
      </c>
      <c r="D1458" s="626">
        <f>'CATALOGO PAGINA'!AF1458*0.13+'CATALOGO PAGINA'!AF1458</f>
        <v>0.80795</v>
      </c>
      <c r="E1458" s="627"/>
    </row>
    <row r="1459">
      <c r="A1459" s="623" t="str">
        <f>'CATALOGO PAGINA'!C1459</f>
        <v>ARM25861</v>
      </c>
      <c r="B1459" s="624" t="s">
        <v>7736</v>
      </c>
      <c r="C1459" s="625" t="str">
        <f>'CATALOGO PAGINA'!AE1459</f>
        <v>12</v>
      </c>
      <c r="D1459" s="626">
        <f>'CATALOGO PAGINA'!AF1459*0.13+'CATALOGO PAGINA'!AF1459</f>
        <v>0.64636</v>
      </c>
      <c r="E1459" s="627"/>
    </row>
    <row r="1460">
      <c r="A1460" s="623" t="str">
        <f>'CATALOGO PAGINA'!C1460</f>
        <v>ARM3030</v>
      </c>
      <c r="B1460" s="624" t="s">
        <v>7736</v>
      </c>
      <c r="C1460" s="625" t="str">
        <f>'CATALOGO PAGINA'!AE1460</f>
        <v>6</v>
      </c>
      <c r="D1460" s="626">
        <f>'CATALOGO PAGINA'!AF1460*0.13+'CATALOGO PAGINA'!AF1460</f>
        <v>1.243</v>
      </c>
      <c r="E1460" s="627"/>
    </row>
    <row r="1461">
      <c r="A1461" s="623" t="str">
        <f>'CATALOGO PAGINA'!C1461</f>
        <v>ARM6652</v>
      </c>
      <c r="B1461" s="624" t="s">
        <v>7736</v>
      </c>
      <c r="C1461" s="625" t="str">
        <f>'CATALOGO PAGINA'!AE1461</f>
        <v>12</v>
      </c>
      <c r="D1461" s="626">
        <f>'CATALOGO PAGINA'!AF1461*0.13+'CATALOGO PAGINA'!AF1461</f>
        <v>0.68365</v>
      </c>
      <c r="E1461" s="627"/>
    </row>
    <row r="1462">
      <c r="A1462" s="623" t="str">
        <f>'CATALOGO PAGINA'!C1462</f>
        <v>ARM899</v>
      </c>
      <c r="B1462" s="624" t="s">
        <v>7736</v>
      </c>
      <c r="C1462" s="625" t="str">
        <f>'CATALOGO PAGINA'!AE1462</f>
        <v>12</v>
      </c>
      <c r="D1462" s="626">
        <f>'CATALOGO PAGINA'!AF1462*0.13+'CATALOGO PAGINA'!AF1462</f>
        <v>0.68365</v>
      </c>
      <c r="E1462" s="627"/>
    </row>
    <row r="1463">
      <c r="A1463" s="623" t="str">
        <f>'CATALOGO PAGINA'!C1463</f>
        <v>ARW10082</v>
      </c>
      <c r="B1463" s="624" t="s">
        <v>7736</v>
      </c>
      <c r="C1463" s="625" t="str">
        <f>'CATALOGO PAGINA'!AE1463</f>
        <v>3</v>
      </c>
      <c r="D1463" s="626">
        <f>'CATALOGO PAGINA'!AF1463*0.13+'CATALOGO PAGINA'!AF1463</f>
        <v>3.729</v>
      </c>
      <c r="E1463" s="627"/>
    </row>
    <row r="1464">
      <c r="A1464" s="623" t="str">
        <f>'CATALOGO PAGINA'!C1464</f>
        <v>ARW21681</v>
      </c>
      <c r="B1464" s="624" t="s">
        <v>7736</v>
      </c>
      <c r="C1464" s="625" t="str">
        <f>'CATALOGO PAGINA'!AE1464</f>
        <v>12</v>
      </c>
      <c r="D1464" s="626">
        <f>'CATALOGO PAGINA'!AF1464*0.13+'CATALOGO PAGINA'!AF1464</f>
        <v>0.73337</v>
      </c>
      <c r="E1464" s="627"/>
    </row>
    <row r="1465">
      <c r="A1465" s="623" t="str">
        <f>'CATALOGO PAGINA'!C1465</f>
        <v>ARY77051</v>
      </c>
      <c r="B1465" s="624" t="s">
        <v>7736</v>
      </c>
      <c r="C1465" s="625" t="str">
        <f>'CATALOGO PAGINA'!AE1465</f>
        <v>3</v>
      </c>
      <c r="D1465" s="626">
        <f>'CATALOGO PAGINA'!AF1465*0.13+'CATALOGO PAGINA'!AF1465</f>
        <v>2.486</v>
      </c>
      <c r="E1465" s="627"/>
    </row>
    <row r="1466">
      <c r="A1466" s="623" t="str">
        <f>'CATALOGO PAGINA'!C1466</f>
        <v>ARZ688</v>
      </c>
      <c r="B1466" s="624" t="s">
        <v>7736</v>
      </c>
      <c r="C1466" s="625" t="str">
        <f>'CATALOGO PAGINA'!AE1466</f>
        <v>3</v>
      </c>
      <c r="D1466" s="626">
        <f>'CATALOGO PAGINA'!AF1466*0.13+'CATALOGO PAGINA'!AF1466</f>
        <v>5.90425</v>
      </c>
      <c r="E1466" s="627"/>
    </row>
    <row r="1467">
      <c r="A1467" s="623" t="str">
        <f>'CATALOGO PAGINA'!C1467</f>
        <v>NM195651</v>
      </c>
      <c r="B1467" s="624" t="s">
        <v>7736</v>
      </c>
      <c r="C1467" s="625" t="str">
        <f>'CATALOGO PAGINA'!AE1467</f>
        <v>6</v>
      </c>
      <c r="D1467" s="626">
        <f>'CATALOGO PAGINA'!AF1467*0.13+'CATALOGO PAGINA'!AF1467</f>
        <v>1.05655</v>
      </c>
      <c r="E1467" s="627"/>
    </row>
    <row r="1468">
      <c r="A1468" s="623" t="str">
        <f>'CATALOGO PAGINA'!C1468</f>
        <v>CH86534</v>
      </c>
      <c r="B1468" s="624" t="s">
        <v>7736</v>
      </c>
      <c r="C1468" s="625" t="str">
        <f>'CATALOGO PAGINA'!AE1468</f>
        <v>12</v>
      </c>
      <c r="D1468" s="626">
        <f>'CATALOGO PAGINA'!AF1468*0.13+'CATALOGO PAGINA'!AF1468</f>
        <v>1.243</v>
      </c>
      <c r="E1468" s="627"/>
    </row>
    <row r="1469">
      <c r="A1469" s="623" t="str">
        <f>'CATALOGO PAGINA'!C1469</f>
        <v>CH81939</v>
      </c>
      <c r="B1469" s="624" t="s">
        <v>7736</v>
      </c>
      <c r="C1469" s="625" t="str">
        <f>'CATALOGO PAGINA'!AE1469</f>
        <v>6</v>
      </c>
      <c r="D1469" s="626">
        <f>'CATALOGO PAGINA'!AF1469*0.13+'CATALOGO PAGINA'!AF1469</f>
        <v>1.0057</v>
      </c>
      <c r="E1469" s="627"/>
    </row>
    <row r="1470">
      <c r="A1470" s="623" t="str">
        <f>'CATALOGO PAGINA'!C1470</f>
        <v>CH86529</v>
      </c>
      <c r="B1470" s="624" t="s">
        <v>7736</v>
      </c>
      <c r="C1470" s="625" t="str">
        <f>'CATALOGO PAGINA'!AE1470</f>
        <v>6</v>
      </c>
      <c r="D1470" s="626">
        <f>'CATALOGO PAGINA'!AF1470*0.13+'CATALOGO PAGINA'!AF1470</f>
        <v>0.7684</v>
      </c>
      <c r="E1470" s="627"/>
    </row>
    <row r="1471">
      <c r="A1471" s="623" t="str">
        <f>'CATALOGO PAGINA'!C1471</f>
        <v>CH24290</v>
      </c>
      <c r="B1471" s="624" t="s">
        <v>7736</v>
      </c>
      <c r="C1471" s="625" t="str">
        <f>'CATALOGO PAGINA'!AE1471</f>
        <v>6</v>
      </c>
      <c r="D1471" s="626">
        <f>'CATALOGO PAGINA'!AF1471*0.13+'CATALOGO PAGINA'!AF1471</f>
        <v>1.0283</v>
      </c>
      <c r="E1471" s="627"/>
    </row>
    <row r="1472">
      <c r="A1472" s="623" t="str">
        <f>'CATALOGO PAGINA'!C1472</f>
        <v>CH91111</v>
      </c>
      <c r="B1472" s="624" t="s">
        <v>7736</v>
      </c>
      <c r="C1472" s="625" t="str">
        <f>'CATALOGO PAGINA'!AE1472</f>
        <v>12</v>
      </c>
      <c r="D1472" s="626">
        <f>'CATALOGO PAGINA'!AF1472*0.13+'CATALOGO PAGINA'!AF1472</f>
        <v>0.565</v>
      </c>
      <c r="E1472" s="627"/>
    </row>
    <row r="1473">
      <c r="A1473" s="623" t="str">
        <f>'CATALOGO PAGINA'!C1473</f>
        <v>CH91110</v>
      </c>
      <c r="B1473" s="624" t="s">
        <v>7736</v>
      </c>
      <c r="C1473" s="625" t="str">
        <f>'CATALOGO PAGINA'!AE1473</f>
        <v>16</v>
      </c>
      <c r="D1473" s="626">
        <f>'CATALOGO PAGINA'!AF1473*0.13+'CATALOGO PAGINA'!AF1473</f>
        <v>0.5537</v>
      </c>
      <c r="E1473" s="627"/>
    </row>
    <row r="1474">
      <c r="A1474" s="623" t="str">
        <f>'CATALOGO PAGINA'!C1474</f>
        <v>CH86349</v>
      </c>
      <c r="B1474" s="624" t="s">
        <v>7736</v>
      </c>
      <c r="C1474" s="625" t="str">
        <f>'CATALOGO PAGINA'!AE1474</f>
        <v>12</v>
      </c>
      <c r="D1474" s="626">
        <f>'CATALOGO PAGINA'!AF1474*0.13+'CATALOGO PAGINA'!AF1474</f>
        <v>1.017</v>
      </c>
      <c r="E1474" s="627"/>
    </row>
    <row r="1475">
      <c r="A1475" s="623" t="str">
        <f>'CATALOGO PAGINA'!C1475</f>
        <v>CH91141</v>
      </c>
      <c r="B1475" s="624" t="s">
        <v>7736</v>
      </c>
      <c r="C1475" s="625" t="str">
        <f>'CATALOGO PAGINA'!AE1475</f>
        <v>6</v>
      </c>
      <c r="D1475" s="626">
        <f>'CATALOGO PAGINA'!AF1475*0.13+'CATALOGO PAGINA'!AF1475</f>
        <v>1.5481</v>
      </c>
      <c r="E1475" s="627"/>
    </row>
    <row r="1476">
      <c r="A1476" s="623" t="str">
        <f>'CATALOGO PAGINA'!C1476</f>
        <v>CH81880</v>
      </c>
      <c r="B1476" s="624" t="s">
        <v>7736</v>
      </c>
      <c r="C1476" s="625" t="str">
        <f>'CATALOGO PAGINA'!AE1476</f>
        <v>12</v>
      </c>
      <c r="D1476" s="626">
        <f>'CATALOGO PAGINA'!AF1476*0.13+'CATALOGO PAGINA'!AF1476</f>
        <v>0.8927</v>
      </c>
      <c r="E1476" s="627"/>
    </row>
    <row r="1477">
      <c r="A1477" s="623" t="str">
        <f>'CATALOGO PAGINA'!C1477</f>
        <v>CH81040</v>
      </c>
      <c r="B1477" s="624" t="s">
        <v>7736</v>
      </c>
      <c r="C1477" s="625" t="str">
        <f>'CATALOGO PAGINA'!AE1477</f>
        <v>6</v>
      </c>
      <c r="D1477" s="626">
        <f>'CATALOGO PAGINA'!AF1477*0.13+'CATALOGO PAGINA'!AF1477</f>
        <v>0.9831</v>
      </c>
      <c r="E1477" s="627"/>
    </row>
    <row r="1478">
      <c r="A1478" s="623" t="str">
        <f>'CATALOGO PAGINA'!C1478</f>
        <v>IN45200</v>
      </c>
      <c r="B1478" s="624" t="s">
        <v>7736</v>
      </c>
      <c r="C1478" s="625" t="str">
        <f>'CATALOGO PAGINA'!AE1478</f>
        <v>12</v>
      </c>
      <c r="D1478" s="626">
        <f>'CATALOGO PAGINA'!AF1478*0.13+'CATALOGO PAGINA'!AF1478</f>
        <v>0.6893</v>
      </c>
      <c r="E1478" s="627"/>
    </row>
    <row r="1479">
      <c r="A1479" s="623" t="str">
        <f>'CATALOGO PAGINA'!C1479</f>
        <v>CH85196</v>
      </c>
      <c r="B1479" s="624" t="s">
        <v>7736</v>
      </c>
      <c r="C1479" s="625" t="str">
        <f>'CATALOGO PAGINA'!AE1479</f>
        <v>12</v>
      </c>
      <c r="D1479" s="626">
        <f>'CATALOGO PAGINA'!AF1479*0.13+'CATALOGO PAGINA'!AF1479</f>
        <v>0.6893</v>
      </c>
      <c r="E1479" s="627"/>
    </row>
    <row r="1480">
      <c r="A1480" s="623" t="str">
        <f>'CATALOGO PAGINA'!C1480</f>
        <v>CH26789</v>
      </c>
      <c r="B1480" s="624" t="s">
        <v>7736</v>
      </c>
      <c r="C1480" s="625" t="str">
        <f>'CATALOGO PAGINA'!AE1480</f>
        <v>12</v>
      </c>
      <c r="D1480" s="626">
        <f>'CATALOGO PAGINA'!AF1480*0.13+'CATALOGO PAGINA'!AF1480</f>
        <v>0.5876</v>
      </c>
      <c r="E1480" s="627"/>
    </row>
    <row r="1481">
      <c r="A1481" s="623" t="str">
        <f>'CATALOGO PAGINA'!C1481</f>
        <v>CH82257</v>
      </c>
      <c r="B1481" s="624" t="s">
        <v>7736</v>
      </c>
      <c r="C1481" s="625" t="str">
        <f>'CATALOGO PAGINA'!AE1481</f>
        <v>6</v>
      </c>
      <c r="D1481" s="626">
        <f>'CATALOGO PAGINA'!AF1481*0.13+'CATALOGO PAGINA'!AF1481</f>
        <v>1.7628</v>
      </c>
      <c r="E1481" s="627"/>
    </row>
    <row r="1482">
      <c r="A1482" s="623" t="str">
        <f>'CATALOGO PAGINA'!C1482</f>
        <v>CH87177</v>
      </c>
      <c r="B1482" s="624" t="s">
        <v>7736</v>
      </c>
      <c r="C1482" s="625" t="str">
        <f>'CATALOGO PAGINA'!AE1482</f>
        <v>6</v>
      </c>
      <c r="D1482" s="626">
        <f>'CATALOGO PAGINA'!AF1482*0.13+'CATALOGO PAGINA'!AF1482</f>
        <v>1.243</v>
      </c>
      <c r="E1482" s="627"/>
    </row>
    <row r="1483">
      <c r="A1483" s="623" t="str">
        <f>'CATALOGO PAGINA'!C1483</f>
        <v>CH76655</v>
      </c>
      <c r="B1483" s="624" t="s">
        <v>7736</v>
      </c>
      <c r="C1483" s="625" t="str">
        <f>'CATALOGO PAGINA'!AE1483</f>
        <v>12</v>
      </c>
      <c r="D1483" s="626">
        <f>'CATALOGO PAGINA'!AF1483*0.13+'CATALOGO PAGINA'!AF1483</f>
        <v>0.8362</v>
      </c>
      <c r="E1483" s="627"/>
    </row>
    <row r="1484">
      <c r="A1484" s="623" t="str">
        <f>'CATALOGO PAGINA'!C1484</f>
        <v>CH11201</v>
      </c>
      <c r="B1484" s="624" t="s">
        <v>7736</v>
      </c>
      <c r="C1484" s="625" t="str">
        <f>'CATALOGO PAGINA'!AE1484</f>
        <v>6</v>
      </c>
      <c r="D1484" s="626">
        <f>'CATALOGO PAGINA'!AF1484*0.13+'CATALOGO PAGINA'!AF1484</f>
        <v>3.0736</v>
      </c>
      <c r="E1484" s="627"/>
    </row>
    <row r="1485">
      <c r="A1485" s="623" t="str">
        <f>'CATALOGO PAGINA'!C1485</f>
        <v>CH26892</v>
      </c>
      <c r="B1485" s="624" t="s">
        <v>7736</v>
      </c>
      <c r="C1485" s="625" t="str">
        <f>'CATALOGO PAGINA'!AE1485</f>
        <v>6</v>
      </c>
      <c r="D1485" s="626">
        <f>'CATALOGO PAGINA'!AF1485*0.13+'CATALOGO PAGINA'!AF1485</f>
        <v>2.2261</v>
      </c>
      <c r="E1485" s="627"/>
    </row>
    <row r="1486">
      <c r="A1486" s="623" t="str">
        <f>'CATALOGO PAGINA'!C1486</f>
        <v>IN11232</v>
      </c>
      <c r="B1486" s="624" t="s">
        <v>7736</v>
      </c>
      <c r="C1486" s="625" t="str">
        <f>'CATALOGO PAGINA'!AE1486</f>
        <v>6</v>
      </c>
      <c r="D1486" s="626">
        <f>'CATALOGO PAGINA'!AF1486*0.13+'CATALOGO PAGINA'!AF1486</f>
        <v>2.0227</v>
      </c>
      <c r="E1486" s="627"/>
    </row>
    <row r="1487">
      <c r="A1487" s="623" t="str">
        <f>'CATALOGO PAGINA'!C1487</f>
        <v>0377AL12</v>
      </c>
      <c r="B1487" s="624" t="s">
        <v>7736</v>
      </c>
      <c r="C1487" s="625" t="str">
        <f>'CATALOGO PAGINA'!AE1487</f>
        <v>12</v>
      </c>
      <c r="D1487" s="626">
        <f>'CATALOGO PAGINA'!AF1487*0.13+'CATALOGO PAGINA'!AF1487</f>
        <v>0.678</v>
      </c>
      <c r="E1487" s="627"/>
    </row>
    <row r="1488">
      <c r="A1488" s="623" t="str">
        <f>'CATALOGO PAGINA'!C1488</f>
        <v>IN99637</v>
      </c>
      <c r="B1488" s="624" t="s">
        <v>7736</v>
      </c>
      <c r="C1488" s="625" t="str">
        <f>'CATALOGO PAGINA'!AE1488</f>
        <v>12</v>
      </c>
      <c r="D1488" s="626">
        <f>'CATALOGO PAGINA'!AF1488*0.13+'CATALOGO PAGINA'!AF1488</f>
        <v>0.3503</v>
      </c>
      <c r="E1488" s="627"/>
    </row>
    <row r="1489">
      <c r="A1489" s="623" t="str">
        <f>'CATALOGO PAGINA'!C1489</f>
        <v>1377</v>
      </c>
      <c r="B1489" s="624" t="s">
        <v>7736</v>
      </c>
      <c r="C1489" s="625" t="str">
        <f>'CATALOGO PAGINA'!AE1489</f>
        <v>12</v>
      </c>
      <c r="D1489" s="626">
        <f>'CATALOGO PAGINA'!AF1489*0.13+'CATALOGO PAGINA'!AF1489</f>
        <v>0.904</v>
      </c>
      <c r="E1489" s="627"/>
    </row>
    <row r="1490">
      <c r="A1490" s="623" t="str">
        <f>'CATALOGO PAGINA'!C1490</f>
        <v>1009</v>
      </c>
      <c r="B1490" s="624" t="s">
        <v>7736</v>
      </c>
      <c r="C1490" s="625" t="str">
        <f>'CATALOGO PAGINA'!AE1490</f>
        <v>12</v>
      </c>
      <c r="D1490" s="626">
        <f>'CATALOGO PAGINA'!AF1490*0.13+'CATALOGO PAGINA'!AF1490</f>
        <v>0.904</v>
      </c>
      <c r="E1490" s="627"/>
    </row>
    <row r="1491">
      <c r="A1491" s="623" t="str">
        <f>'CATALOGO PAGINA'!C1491</f>
        <v>1003</v>
      </c>
      <c r="B1491" s="624" t="s">
        <v>7736</v>
      </c>
      <c r="C1491" s="625" t="str">
        <f>'CATALOGO PAGINA'!AE1491</f>
        <v>12</v>
      </c>
      <c r="D1491" s="626">
        <f>'CATALOGO PAGINA'!AF1491*0.13+'CATALOGO PAGINA'!AF1491</f>
        <v>0.904</v>
      </c>
      <c r="E1491" s="627"/>
    </row>
    <row r="1492">
      <c r="A1492" s="623" t="str">
        <f>'CATALOGO PAGINA'!C1492</f>
        <v>1008</v>
      </c>
      <c r="B1492" s="624" t="s">
        <v>7736</v>
      </c>
      <c r="C1492" s="625" t="str">
        <f>'CATALOGO PAGINA'!AE1492</f>
        <v>12</v>
      </c>
      <c r="D1492" s="626">
        <f>'CATALOGO PAGINA'!AF1492*0.13+'CATALOGO PAGINA'!AF1492</f>
        <v>0.904</v>
      </c>
      <c r="E1492" s="627"/>
    </row>
    <row r="1493">
      <c r="A1493" s="623" t="str">
        <f>'CATALOGO PAGINA'!C1493</f>
        <v>1368</v>
      </c>
      <c r="B1493" s="624" t="s">
        <v>7736</v>
      </c>
      <c r="C1493" s="625" t="str">
        <f>'CATALOGO PAGINA'!AE1493</f>
        <v>12</v>
      </c>
      <c r="D1493" s="626">
        <f>'CATALOGO PAGINA'!AF1493*0.13+'CATALOGO PAGINA'!AF1493</f>
        <v>0.904</v>
      </c>
      <c r="E1493" s="627"/>
    </row>
    <row r="1494">
      <c r="A1494" s="623" t="str">
        <f>'CATALOGO PAGINA'!C1494</f>
        <v>1013</v>
      </c>
      <c r="B1494" s="624" t="s">
        <v>7736</v>
      </c>
      <c r="C1494" s="625" t="str">
        <f>'CATALOGO PAGINA'!AE1494</f>
        <v>12</v>
      </c>
      <c r="D1494" s="626">
        <f>'CATALOGO PAGINA'!AF1494*0.13+'CATALOGO PAGINA'!AF1494</f>
        <v>0.904</v>
      </c>
      <c r="E1494" s="627"/>
    </row>
    <row r="1495">
      <c r="A1495" s="623" t="str">
        <f>'CATALOGO PAGINA'!C1495</f>
        <v>1315</v>
      </c>
      <c r="B1495" s="624" t="s">
        <v>7736</v>
      </c>
      <c r="C1495" s="625" t="str">
        <f>'CATALOGO PAGINA'!AE1495</f>
        <v>12</v>
      </c>
      <c r="D1495" s="626">
        <f>'CATALOGO PAGINA'!AF1495*0.13+'CATALOGO PAGINA'!AF1495</f>
        <v>0.904</v>
      </c>
      <c r="E1495" s="627"/>
    </row>
    <row r="1496">
      <c r="A1496" s="623" t="str">
        <f>'CATALOGO PAGINA'!C1496</f>
        <v>1006</v>
      </c>
      <c r="B1496" s="624" t="s">
        <v>7736</v>
      </c>
      <c r="C1496" s="625" t="str">
        <f>'CATALOGO PAGINA'!AE1496</f>
        <v>12</v>
      </c>
      <c r="D1496" s="626">
        <f>'CATALOGO PAGINA'!AF1496*0.13+'CATALOGO PAGINA'!AF1496</f>
        <v>0.904</v>
      </c>
      <c r="E1496" s="627"/>
    </row>
    <row r="1497">
      <c r="A1497" s="623" t="str">
        <f>'CATALOGO PAGINA'!C1497</f>
        <v>1018</v>
      </c>
      <c r="B1497" s="624" t="s">
        <v>7736</v>
      </c>
      <c r="C1497" s="625" t="str">
        <f>'CATALOGO PAGINA'!AE1497</f>
        <v>12</v>
      </c>
      <c r="D1497" s="626">
        <f>'CATALOGO PAGINA'!AF1497*0.13+'CATALOGO PAGINA'!AF1497</f>
        <v>0.904</v>
      </c>
      <c r="E1497" s="627"/>
    </row>
    <row r="1498">
      <c r="A1498" s="623" t="str">
        <f>'CATALOGO PAGINA'!C1498</f>
        <v>1365</v>
      </c>
      <c r="B1498" s="624" t="s">
        <v>7736</v>
      </c>
      <c r="C1498" s="625" t="str">
        <f>'CATALOGO PAGINA'!AE1498</f>
        <v>12</v>
      </c>
      <c r="D1498" s="626">
        <f>'CATALOGO PAGINA'!AF1498*0.13+'CATALOGO PAGINA'!AF1498</f>
        <v>0.904</v>
      </c>
      <c r="E1498" s="627"/>
    </row>
    <row r="1499">
      <c r="A1499" s="623" t="str">
        <f>'CATALOGO PAGINA'!C1499</f>
        <v>13107</v>
      </c>
      <c r="B1499" s="624" t="s">
        <v>7736</v>
      </c>
      <c r="C1499" s="625" t="str">
        <f>'CATALOGO PAGINA'!AE1499</f>
        <v>12</v>
      </c>
      <c r="D1499" s="626">
        <f>'CATALOGO PAGINA'!AF1499*0.13+'CATALOGO PAGINA'!AF1499</f>
        <v>0.904</v>
      </c>
      <c r="E1499" s="627"/>
    </row>
    <row r="1500">
      <c r="A1500" s="623" t="str">
        <f>'CATALOGO PAGINA'!C1500</f>
        <v>13106</v>
      </c>
      <c r="B1500" s="624" t="s">
        <v>7736</v>
      </c>
      <c r="C1500" s="625" t="str">
        <f>'CATALOGO PAGINA'!AE1500</f>
        <v>12</v>
      </c>
      <c r="D1500" s="626">
        <f>'CATALOGO PAGINA'!AF1500*0.13+'CATALOGO PAGINA'!AF1500</f>
        <v>0.904</v>
      </c>
      <c r="E1500" s="627"/>
    </row>
    <row r="1501">
      <c r="A1501" s="623" t="str">
        <f>'CATALOGO PAGINA'!C1501</f>
        <v>1007</v>
      </c>
      <c r="B1501" s="624" t="s">
        <v>7736</v>
      </c>
      <c r="C1501" s="625" t="str">
        <f>'CATALOGO PAGINA'!AE1501</f>
        <v>12</v>
      </c>
      <c r="D1501" s="626">
        <f>'CATALOGO PAGINA'!AF1501*0.13+'CATALOGO PAGINA'!AF1501</f>
        <v>0.904</v>
      </c>
      <c r="E1501" s="627"/>
    </row>
    <row r="1502">
      <c r="A1502" s="623" t="str">
        <f>'CATALOGO PAGINA'!C1502</f>
        <v>1020</v>
      </c>
      <c r="B1502" s="624" t="s">
        <v>7736</v>
      </c>
      <c r="C1502" s="625" t="str">
        <f>'CATALOGO PAGINA'!AE1502</f>
        <v>12</v>
      </c>
      <c r="D1502" s="626">
        <f>'CATALOGO PAGINA'!AF1502*0.13+'CATALOGO PAGINA'!AF1502</f>
        <v>0.904</v>
      </c>
      <c r="E1502" s="627"/>
    </row>
    <row r="1503">
      <c r="A1503" s="623" t="str">
        <f>'CATALOGO PAGINA'!C1503</f>
        <v>1011</v>
      </c>
      <c r="B1503" s="624" t="s">
        <v>7736</v>
      </c>
      <c r="C1503" s="625" t="str">
        <f>'CATALOGO PAGINA'!AE1503</f>
        <v>12</v>
      </c>
      <c r="D1503" s="626">
        <f>'CATALOGO PAGINA'!AF1503*0.13+'CATALOGO PAGINA'!AF1503</f>
        <v>0.904</v>
      </c>
      <c r="E1503" s="627"/>
    </row>
    <row r="1504">
      <c r="A1504" s="623" t="str">
        <f>'CATALOGO PAGINA'!C1504</f>
        <v>1004</v>
      </c>
      <c r="B1504" s="624" t="s">
        <v>7736</v>
      </c>
      <c r="C1504" s="625" t="str">
        <f>'CATALOGO PAGINA'!AE1504</f>
        <v>12</v>
      </c>
      <c r="D1504" s="626">
        <f>'CATALOGO PAGINA'!AF1504*0.13+'CATALOGO PAGINA'!AF1504</f>
        <v>0.904</v>
      </c>
      <c r="E1504" s="627"/>
    </row>
    <row r="1505">
      <c r="A1505" s="623" t="str">
        <f>'CATALOGO PAGINA'!C1505</f>
        <v>1001</v>
      </c>
      <c r="B1505" s="624" t="s">
        <v>7736</v>
      </c>
      <c r="C1505" s="625" t="str">
        <f>'CATALOGO PAGINA'!AE1505</f>
        <v>12</v>
      </c>
      <c r="D1505" s="626">
        <f>'CATALOGO PAGINA'!AF1505*0.13+'CATALOGO PAGINA'!AF1505</f>
        <v>0.904</v>
      </c>
      <c r="E1505" s="627"/>
    </row>
    <row r="1506">
      <c r="A1506" s="623" t="str">
        <f>'CATALOGO PAGINA'!C1506</f>
        <v>1354</v>
      </c>
      <c r="B1506" s="624" t="s">
        <v>7736</v>
      </c>
      <c r="C1506" s="625" t="str">
        <f>'CATALOGO PAGINA'!AE1506</f>
        <v>12</v>
      </c>
      <c r="D1506" s="626">
        <f>'CATALOGO PAGINA'!AF1506*0.13+'CATALOGO PAGINA'!AF1506</f>
        <v>0.904</v>
      </c>
      <c r="E1506" s="627"/>
    </row>
    <row r="1507">
      <c r="A1507" s="623" t="str">
        <f>'CATALOGO PAGINA'!C1507</f>
        <v>24221</v>
      </c>
      <c r="B1507" s="624" t="s">
        <v>7736</v>
      </c>
      <c r="C1507" s="625" t="str">
        <f>'CATALOGO PAGINA'!AE1507</f>
        <v>12</v>
      </c>
      <c r="D1507" s="626">
        <f>'CATALOGO PAGINA'!AF1507*0.13+'CATALOGO PAGINA'!AF1507</f>
        <v>0.6667</v>
      </c>
      <c r="E1507" s="627"/>
    </row>
    <row r="1508">
      <c r="A1508" s="623" t="str">
        <f>'CATALOGO PAGINA'!C1508</f>
        <v>102282</v>
      </c>
      <c r="B1508" s="624" t="s">
        <v>7736</v>
      </c>
      <c r="C1508" s="625" t="str">
        <f>'CATALOGO PAGINA'!AE1508</f>
        <v>24</v>
      </c>
      <c r="D1508" s="626">
        <f>'CATALOGO PAGINA'!AF1508*0.13+'CATALOGO PAGINA'!AF1508</f>
        <v>0.5424</v>
      </c>
      <c r="E1508" s="627"/>
    </row>
    <row r="1509">
      <c r="A1509" s="623" t="str">
        <f>'CATALOGO PAGINA'!C1509</f>
        <v>102285</v>
      </c>
      <c r="B1509" s="624" t="s">
        <v>7736</v>
      </c>
      <c r="C1509" s="625" t="str">
        <f>'CATALOGO PAGINA'!AE1509</f>
        <v>24</v>
      </c>
      <c r="D1509" s="626">
        <f>'CATALOGO PAGINA'!AF1509*0.13+'CATALOGO PAGINA'!AF1509</f>
        <v>0.5424</v>
      </c>
      <c r="E1509" s="627"/>
    </row>
    <row r="1510">
      <c r="A1510" s="623" t="str">
        <f>'CATALOGO PAGINA'!C1510</f>
        <v>102280</v>
      </c>
      <c r="B1510" s="624" t="s">
        <v>7736</v>
      </c>
      <c r="C1510" s="625" t="str">
        <f>'CATALOGO PAGINA'!AE1510</f>
        <v>24</v>
      </c>
      <c r="D1510" s="626">
        <f>'CATALOGO PAGINA'!AF1510*0.13+'CATALOGO PAGINA'!AF1510</f>
        <v>0.5424</v>
      </c>
      <c r="E1510" s="627"/>
    </row>
    <row r="1511">
      <c r="A1511" s="623" t="str">
        <f>'CATALOGO PAGINA'!C1511</f>
        <v>102083</v>
      </c>
      <c r="B1511" s="624" t="s">
        <v>7736</v>
      </c>
      <c r="C1511" s="625" t="str">
        <f>'CATALOGO PAGINA'!AE1511</f>
        <v>24</v>
      </c>
      <c r="D1511" s="626">
        <f>'CATALOGO PAGINA'!AF1511*0.13+'CATALOGO PAGINA'!AF1511</f>
        <v>0.5424</v>
      </c>
      <c r="E1511" s="627"/>
    </row>
    <row r="1512">
      <c r="A1512" s="623" t="str">
        <f>'CATALOGO PAGINA'!C1512</f>
        <v>102288</v>
      </c>
      <c r="B1512" s="624" t="s">
        <v>7736</v>
      </c>
      <c r="C1512" s="625" t="str">
        <f>'CATALOGO PAGINA'!AE1512</f>
        <v>24</v>
      </c>
      <c r="D1512" s="626">
        <f>'CATALOGO PAGINA'!AF1512*0.13+'CATALOGO PAGINA'!AF1512</f>
        <v>0.5424</v>
      </c>
      <c r="E1512" s="627"/>
    </row>
    <row r="1513">
      <c r="A1513" s="623" t="str">
        <f>'CATALOGO PAGINA'!C1513</f>
        <v>801739</v>
      </c>
      <c r="B1513" s="624" t="s">
        <v>7736</v>
      </c>
      <c r="C1513" s="625" t="str">
        <f>'CATALOGO PAGINA'!AE1513</f>
        <v>10</v>
      </c>
      <c r="D1513" s="626">
        <f>'CATALOGO PAGINA'!AF1513*0.13+'CATALOGO PAGINA'!AF1513</f>
        <v>2.0001</v>
      </c>
      <c r="E1513" s="627"/>
    </row>
    <row r="1514">
      <c r="A1514" s="623" t="str">
        <f>'CATALOGO PAGINA'!C1514</f>
        <v>801794</v>
      </c>
      <c r="B1514" s="624" t="s">
        <v>7736</v>
      </c>
      <c r="C1514" s="625" t="str">
        <f>'CATALOGO PAGINA'!AE1514</f>
        <v>10</v>
      </c>
      <c r="D1514" s="626">
        <f>'CATALOGO PAGINA'!AF1514*0.13+'CATALOGO PAGINA'!AF1514</f>
        <v>1.695</v>
      </c>
      <c r="E1514" s="627"/>
    </row>
    <row r="1515">
      <c r="A1515" s="623" t="str">
        <f>'CATALOGO PAGINA'!C1515</f>
        <v>801796</v>
      </c>
      <c r="B1515" s="624" t="s">
        <v>7736</v>
      </c>
      <c r="C1515" s="625" t="str">
        <f>'CATALOGO PAGINA'!AE1515</f>
        <v>10</v>
      </c>
      <c r="D1515" s="626">
        <f>'CATALOGO PAGINA'!AF1515*0.13+'CATALOGO PAGINA'!AF1515</f>
        <v>1.695</v>
      </c>
      <c r="E1515" s="627"/>
    </row>
    <row r="1516">
      <c r="A1516" s="623" t="str">
        <f>'CATALOGO PAGINA'!C1516</f>
        <v>501124</v>
      </c>
      <c r="B1516" s="624" t="s">
        <v>7736</v>
      </c>
      <c r="C1516" s="625" t="str">
        <f>'CATALOGO PAGINA'!AE1516</f>
        <v>12</v>
      </c>
      <c r="D1516" s="626">
        <f>'CATALOGO PAGINA'!AF1516*0.13+'CATALOGO PAGINA'!AF1516</f>
        <v>0.5085</v>
      </c>
      <c r="E1516" s="627"/>
    </row>
    <row r="1517">
      <c r="A1517" s="623" t="str">
        <f>'CATALOGO PAGINA'!C1517</f>
        <v>502229</v>
      </c>
      <c r="B1517" s="624" t="s">
        <v>7736</v>
      </c>
      <c r="C1517" s="625" t="str">
        <f>'CATALOGO PAGINA'!AE1517</f>
        <v>12</v>
      </c>
      <c r="D1517" s="626">
        <f>'CATALOGO PAGINA'!AF1517*0.13+'CATALOGO PAGINA'!AF1517</f>
        <v>0.5763</v>
      </c>
      <c r="E1517" s="627"/>
    </row>
    <row r="1518">
      <c r="A1518" s="623" t="str">
        <f>'CATALOGO PAGINA'!C1518</f>
        <v>502437</v>
      </c>
      <c r="B1518" s="624" t="s">
        <v>7736</v>
      </c>
      <c r="C1518" s="625" t="str">
        <f>'CATALOGO PAGINA'!AE1518</f>
        <v>12</v>
      </c>
      <c r="D1518" s="626">
        <f>'CATALOGO PAGINA'!AF1518*0.13+'CATALOGO PAGINA'!AF1518</f>
        <v>0.5424</v>
      </c>
      <c r="E1518" s="627"/>
    </row>
    <row r="1519">
      <c r="A1519" s="623" t="str">
        <f>'CATALOGO PAGINA'!C1519</f>
        <v>502230</v>
      </c>
      <c r="B1519" s="624" t="s">
        <v>7736</v>
      </c>
      <c r="C1519" s="625" t="str">
        <f>'CATALOGO PAGINA'!AE1519</f>
        <v>12</v>
      </c>
      <c r="D1519" s="626">
        <f>'CATALOGO PAGINA'!AF1519*0.13+'CATALOGO PAGINA'!AF1519</f>
        <v>0.5424</v>
      </c>
      <c r="E1519" s="627"/>
    </row>
    <row r="1520">
      <c r="A1520" s="623" t="str">
        <f>'CATALOGO PAGINA'!C1520</f>
        <v>501125</v>
      </c>
      <c r="B1520" s="624" t="s">
        <v>7736</v>
      </c>
      <c r="C1520" s="625" t="str">
        <f>'CATALOGO PAGINA'!AE1520</f>
        <v>12</v>
      </c>
      <c r="D1520" s="626">
        <f>'CATALOGO PAGINA'!AF1520*0.13+'CATALOGO PAGINA'!AF1520</f>
        <v>0.5198</v>
      </c>
      <c r="E1520" s="627"/>
    </row>
    <row r="1521">
      <c r="A1521" s="623" t="str">
        <f>'CATALOGO PAGINA'!C1521</f>
        <v>501954</v>
      </c>
      <c r="B1521" s="624" t="s">
        <v>7736</v>
      </c>
      <c r="C1521" s="625" t="str">
        <f>'CATALOGO PAGINA'!AE1521</f>
        <v>12</v>
      </c>
      <c r="D1521" s="626">
        <f>'CATALOGO PAGINA'!AF1521*0.13+'CATALOGO PAGINA'!AF1521</f>
        <v>0.5424</v>
      </c>
      <c r="E1521" s="627"/>
    </row>
    <row r="1522">
      <c r="A1522" s="623" t="str">
        <f>'CATALOGO PAGINA'!C1522</f>
        <v>500906</v>
      </c>
      <c r="B1522" s="624" t="s">
        <v>7736</v>
      </c>
      <c r="C1522" s="625" t="str">
        <f>'CATALOGO PAGINA'!AE1522</f>
        <v>12</v>
      </c>
      <c r="D1522" s="626">
        <f>'CATALOGO PAGINA'!AF1522*0.13+'CATALOGO PAGINA'!AF1522</f>
        <v>0.5763</v>
      </c>
      <c r="E1522" s="627"/>
    </row>
    <row r="1523">
      <c r="A1523" s="623" t="str">
        <f>'CATALOGO PAGINA'!C1523</f>
        <v>502050</v>
      </c>
      <c r="B1523" s="624" t="s">
        <v>7736</v>
      </c>
      <c r="C1523" s="625" t="str">
        <f>'CATALOGO PAGINA'!AE1523</f>
        <v>12</v>
      </c>
      <c r="D1523" s="626">
        <f>'CATALOGO PAGINA'!AF1523*0.13+'CATALOGO PAGINA'!AF1523</f>
        <v>0.4746</v>
      </c>
      <c r="E1523" s="627"/>
    </row>
    <row r="1524">
      <c r="A1524" s="623" t="str">
        <f>'CATALOGO PAGINA'!C1524</f>
        <v>50052</v>
      </c>
      <c r="B1524" s="624" t="s">
        <v>7736</v>
      </c>
      <c r="C1524" s="625" t="str">
        <f>'CATALOGO PAGINA'!AE1524</f>
        <v>12</v>
      </c>
      <c r="D1524" s="626">
        <f>'CATALOGO PAGINA'!AF1524*0.13+'CATALOGO PAGINA'!AF1524</f>
        <v>0.5198</v>
      </c>
      <c r="E1524" s="627"/>
    </row>
    <row r="1525">
      <c r="A1525" s="623" t="str">
        <f>'CATALOGO PAGINA'!C1525</f>
        <v>502231</v>
      </c>
      <c r="B1525" s="624" t="s">
        <v>7736</v>
      </c>
      <c r="C1525" s="625" t="str">
        <f>'CATALOGO PAGINA'!AE1525</f>
        <v>12</v>
      </c>
      <c r="D1525" s="626">
        <f>'CATALOGO PAGINA'!AF1525*0.13+'CATALOGO PAGINA'!AF1525</f>
        <v>0.5537</v>
      </c>
      <c r="E1525" s="627"/>
    </row>
    <row r="1526">
      <c r="A1526" s="623" t="str">
        <f>'CATALOGO PAGINA'!C1526</f>
        <v>502227</v>
      </c>
      <c r="B1526" s="624" t="s">
        <v>7736</v>
      </c>
      <c r="C1526" s="625" t="str">
        <f>'CATALOGO PAGINA'!AE1526</f>
        <v>12</v>
      </c>
      <c r="D1526" s="626">
        <f>'CATALOGO PAGINA'!AF1526*0.13+'CATALOGO PAGINA'!AF1526</f>
        <v>0.5763</v>
      </c>
      <c r="E1526" s="627"/>
    </row>
    <row r="1527">
      <c r="A1527" s="623" t="str">
        <f>'CATALOGO PAGINA'!C1527</f>
        <v>501242</v>
      </c>
      <c r="B1527" s="624" t="s">
        <v>7736</v>
      </c>
      <c r="C1527" s="625" t="str">
        <f>'CATALOGO PAGINA'!AE1527</f>
        <v>12</v>
      </c>
      <c r="D1527" s="626">
        <f>'CATALOGO PAGINA'!AF1527*0.13+'CATALOGO PAGINA'!AF1527</f>
        <v>0.6441</v>
      </c>
      <c r="E1527" s="627"/>
    </row>
    <row r="1528">
      <c r="A1528" s="623" t="str">
        <f>'CATALOGO PAGINA'!C1528</f>
        <v>504845</v>
      </c>
      <c r="B1528" s="624" t="s">
        <v>7736</v>
      </c>
      <c r="C1528" s="625" t="str">
        <f>'CATALOGO PAGINA'!AE1528</f>
        <v>12</v>
      </c>
      <c r="D1528" s="626">
        <f>'CATALOGO PAGINA'!AF1528*0.13+'CATALOGO PAGINA'!AF1528</f>
        <v>0.5424</v>
      </c>
      <c r="E1528" s="627"/>
    </row>
    <row r="1529">
      <c r="A1529" s="623" t="str">
        <f>'CATALOGO PAGINA'!C1529</f>
        <v>501127</v>
      </c>
      <c r="B1529" s="624" t="s">
        <v>7736</v>
      </c>
      <c r="C1529" s="625" t="str">
        <f>'CATALOGO PAGINA'!AE1529</f>
        <v>12</v>
      </c>
      <c r="D1529" s="626">
        <f>'CATALOGO PAGINA'!AF1529*0.13+'CATALOGO PAGINA'!AF1529</f>
        <v>0.5424</v>
      </c>
      <c r="E1529" s="627"/>
    </row>
    <row r="1530">
      <c r="A1530" s="623" t="str">
        <f>'CATALOGO PAGINA'!C1530</f>
        <v>501126</v>
      </c>
      <c r="B1530" s="624" t="s">
        <v>7736</v>
      </c>
      <c r="C1530" s="625" t="str">
        <f>'CATALOGO PAGINA'!AE1530</f>
        <v>12</v>
      </c>
      <c r="D1530" s="626">
        <f>'CATALOGO PAGINA'!AF1530*0.13+'CATALOGO PAGINA'!AF1530</f>
        <v>0.4859</v>
      </c>
      <c r="E1530" s="627"/>
    </row>
    <row r="1531">
      <c r="A1531" s="623" t="str">
        <f>'CATALOGO PAGINA'!C1531</f>
        <v>503176</v>
      </c>
      <c r="B1531" s="624" t="s">
        <v>7736</v>
      </c>
      <c r="C1531" s="625" t="str">
        <f>'CATALOGO PAGINA'!AE1531</f>
        <v>12</v>
      </c>
      <c r="D1531" s="626">
        <f>'CATALOGO PAGINA'!AF1531*0.13+'CATALOGO PAGINA'!AF1531</f>
        <v>0.6667</v>
      </c>
      <c r="E1531" s="627"/>
    </row>
    <row r="1532">
      <c r="A1532" s="623" t="str">
        <f>'CATALOGO PAGINA'!C1532</f>
        <v>505372</v>
      </c>
      <c r="B1532" s="624" t="s">
        <v>7736</v>
      </c>
      <c r="C1532" s="625" t="str">
        <f>'CATALOGO PAGINA'!AE1532</f>
        <v>12</v>
      </c>
      <c r="D1532" s="626">
        <f>'CATALOGO PAGINA'!AF1532*0.13+'CATALOGO PAGINA'!AF1532</f>
        <v>1.4464</v>
      </c>
      <c r="E1532" s="627"/>
    </row>
    <row r="1533">
      <c r="A1533" s="623" t="str">
        <f>'CATALOGO PAGINA'!C1533</f>
        <v>JBL0108</v>
      </c>
      <c r="B1533" s="624" t="s">
        <v>7736</v>
      </c>
      <c r="C1533" s="625" t="str">
        <f>'CATALOGO PAGINA'!AE1533</f>
        <v>12</v>
      </c>
      <c r="D1533" s="626">
        <f>'CATALOGO PAGINA'!AF1533*0.13+'CATALOGO PAGINA'!AF1533</f>
        <v>0.6667</v>
      </c>
      <c r="E1533" s="627"/>
    </row>
    <row r="1534">
      <c r="A1534" s="623" t="str">
        <f>'CATALOGO PAGINA'!C1534</f>
        <v>JBL0115</v>
      </c>
      <c r="B1534" s="624" t="s">
        <v>7736</v>
      </c>
      <c r="C1534" s="625" t="str">
        <f>'CATALOGO PAGINA'!AE1534</f>
        <v>12</v>
      </c>
      <c r="D1534" s="626">
        <f>'CATALOGO PAGINA'!AF1534*0.13+'CATALOGO PAGINA'!AF1534</f>
        <v>0.6667</v>
      </c>
      <c r="E1534" s="627"/>
    </row>
    <row r="1535">
      <c r="A1535" s="623" t="str">
        <f>'CATALOGO PAGINA'!C1535</f>
        <v>JBL0122</v>
      </c>
      <c r="B1535" s="624" t="s">
        <v>7736</v>
      </c>
      <c r="C1535" s="625" t="str">
        <f>'CATALOGO PAGINA'!AE1535</f>
        <v>12</v>
      </c>
      <c r="D1535" s="626">
        <f>'CATALOGO PAGINA'!AF1535*0.13+'CATALOGO PAGINA'!AF1535</f>
        <v>0.6667</v>
      </c>
      <c r="E1535" s="627"/>
    </row>
    <row r="1536">
      <c r="A1536" s="623" t="str">
        <f>'CATALOGO PAGINA'!C1536</f>
        <v>966-4</v>
      </c>
      <c r="B1536" s="624" t="s">
        <v>7736</v>
      </c>
      <c r="C1536" s="625" t="str">
        <f>'CATALOGO PAGINA'!AE1536</f>
        <v>6</v>
      </c>
      <c r="D1536" s="626">
        <f>'CATALOGO PAGINA'!AF1536*0.13+'CATALOGO PAGINA'!AF1536</f>
        <v>5.4466</v>
      </c>
      <c r="E1536" s="627"/>
    </row>
    <row r="1537">
      <c r="A1537" s="623" t="str">
        <f>'CATALOGO PAGINA'!C1537</f>
        <v>378882</v>
      </c>
      <c r="B1537" s="624" t="s">
        <v>7736</v>
      </c>
      <c r="C1537" s="625" t="str">
        <f>'CATALOGO PAGINA'!AE1537</f>
        <v>12</v>
      </c>
      <c r="D1537" s="626">
        <f>'CATALOGO PAGINA'!AF1537*0.13+'CATALOGO PAGINA'!AF1537</f>
        <v>2.7233</v>
      </c>
      <c r="E1537" s="627"/>
    </row>
    <row r="1538">
      <c r="A1538" s="623" t="str">
        <f>'CATALOGO PAGINA'!C1538</f>
        <v>999-65</v>
      </c>
      <c r="B1538" s="624" t="s">
        <v>7736</v>
      </c>
      <c r="C1538" s="625" t="str">
        <f>'CATALOGO PAGINA'!AE1538</f>
        <v>6</v>
      </c>
      <c r="D1538" s="626">
        <f>'CATALOGO PAGINA'!AF1538*0.13+'CATALOGO PAGINA'!AF1538</f>
        <v>3.6273</v>
      </c>
      <c r="E1538" s="627"/>
    </row>
    <row r="1539">
      <c r="A1539" s="623" t="str">
        <f>'CATALOGO PAGINA'!C1539</f>
        <v>21340</v>
      </c>
      <c r="B1539" s="624" t="s">
        <v>7736</v>
      </c>
      <c r="C1539" s="625" t="str">
        <f>'CATALOGO PAGINA'!AE1539</f>
        <v>12</v>
      </c>
      <c r="D1539" s="626">
        <f>'CATALOGO PAGINA'!AF1539*0.13+'CATALOGO PAGINA'!AF1539</f>
        <v>2.4182</v>
      </c>
      <c r="E1539" s="627"/>
    </row>
    <row r="1540">
      <c r="A1540" s="623" t="str">
        <f>'CATALOGO PAGINA'!C1540</f>
        <v>21341</v>
      </c>
      <c r="B1540" s="624" t="s">
        <v>7736</v>
      </c>
      <c r="C1540" s="625" t="str">
        <f>'CATALOGO PAGINA'!AE1540</f>
        <v>12</v>
      </c>
      <c r="D1540" s="626">
        <f>'CATALOGO PAGINA'!AF1540*0.13+'CATALOGO PAGINA'!AF1540</f>
        <v>1.5142</v>
      </c>
      <c r="E1540" s="627"/>
    </row>
    <row r="1541">
      <c r="A1541" s="623" t="str">
        <f>'CATALOGO PAGINA'!C1541</f>
        <v>2055R6</v>
      </c>
      <c r="B1541" s="624" t="s">
        <v>7736</v>
      </c>
      <c r="C1541" s="625" t="str">
        <f>'CATALOGO PAGINA'!AE1541</f>
        <v>12</v>
      </c>
      <c r="D1541" s="626">
        <f>'CATALOGO PAGINA'!AF1541*0.13+'CATALOGO PAGINA'!AF1541</f>
        <v>0.5311</v>
      </c>
      <c r="E1541" s="627"/>
    </row>
    <row r="1542">
      <c r="A1542" s="623" t="str">
        <f>'CATALOGO PAGINA'!C1542</f>
        <v>1186R3</v>
      </c>
      <c r="B1542" s="624" t="s">
        <v>7736</v>
      </c>
      <c r="C1542" s="625" t="str">
        <f>'CATALOGO PAGINA'!AE1542</f>
        <v>12</v>
      </c>
      <c r="D1542" s="626">
        <f>'CATALOGO PAGINA'!AF1542*0.13+'CATALOGO PAGINA'!AF1542</f>
        <v>0.5311</v>
      </c>
      <c r="E1542" s="627"/>
    </row>
    <row r="1543">
      <c r="A1543" s="623" t="str">
        <f>'CATALOGO PAGINA'!C1543</f>
        <v>0153</v>
      </c>
      <c r="B1543" s="624" t="s">
        <v>7736</v>
      </c>
      <c r="C1543" s="625" t="str">
        <f>'CATALOGO PAGINA'!AE1543</f>
        <v>12</v>
      </c>
      <c r="D1543" s="626">
        <f>'CATALOGO PAGINA'!AF1543*0.13+'CATALOGO PAGINA'!AF1543</f>
        <v>1.7628</v>
      </c>
      <c r="E1543" s="627"/>
    </row>
    <row r="1544">
      <c r="A1544" s="623" t="str">
        <f>'CATALOGO PAGINA'!C1544</f>
        <v>0152</v>
      </c>
      <c r="B1544" s="624" t="s">
        <v>7736</v>
      </c>
      <c r="C1544" s="625" t="str">
        <f>'CATALOGO PAGINA'!AE1544</f>
        <v>12</v>
      </c>
      <c r="D1544" s="626">
        <f>'CATALOGO PAGINA'!AF1544*0.13+'CATALOGO PAGINA'!AF1544</f>
        <v>1.7628</v>
      </c>
      <c r="E1544" s="627"/>
    </row>
    <row r="1545">
      <c r="A1545" s="623" t="str">
        <f>'CATALOGO PAGINA'!C1545</f>
        <v>2089</v>
      </c>
      <c r="B1545" s="624" t="s">
        <v>7736</v>
      </c>
      <c r="C1545" s="625" t="str">
        <f>'CATALOGO PAGINA'!AE1545</f>
        <v>16</v>
      </c>
      <c r="D1545" s="626">
        <f>'CATALOGO PAGINA'!AF1545*0.13+'CATALOGO PAGINA'!AF1545</f>
        <v>0.8701</v>
      </c>
      <c r="E1545" s="627"/>
    </row>
    <row r="1546">
      <c r="A1546" s="623" t="str">
        <f>'CATALOGO PAGINA'!C1546</f>
        <v>2313</v>
      </c>
      <c r="B1546" s="624" t="s">
        <v>7736</v>
      </c>
      <c r="C1546" s="625" t="str">
        <f>'CATALOGO PAGINA'!AE1546</f>
        <v>36</v>
      </c>
      <c r="D1546" s="626">
        <f>'CATALOGO PAGINA'!AF1546*0.13+'CATALOGO PAGINA'!AF1546</f>
        <v>0.5876</v>
      </c>
      <c r="E1546" s="627"/>
    </row>
    <row r="1547">
      <c r="A1547" s="623" t="str">
        <f>'CATALOGO PAGINA'!C1547</f>
        <v>2114</v>
      </c>
      <c r="B1547" s="624" t="s">
        <v>7736</v>
      </c>
      <c r="C1547" s="625" t="str">
        <f>'CATALOGO PAGINA'!AE1547</f>
        <v>36</v>
      </c>
      <c r="D1547" s="626">
        <f>'CATALOGO PAGINA'!AF1547*0.13+'CATALOGO PAGINA'!AF1547</f>
        <v>0.5876</v>
      </c>
      <c r="E1547" s="627"/>
    </row>
    <row r="1548">
      <c r="A1548" s="623" t="str">
        <f>'CATALOGO PAGINA'!C1548</f>
        <v>2312</v>
      </c>
      <c r="B1548" s="624" t="s">
        <v>7736</v>
      </c>
      <c r="C1548" s="625" t="str">
        <f>'CATALOGO PAGINA'!AE1548</f>
        <v>36</v>
      </c>
      <c r="D1548" s="626">
        <f>'CATALOGO PAGINA'!AF1548*0.13+'CATALOGO PAGINA'!AF1548</f>
        <v>0.5537</v>
      </c>
      <c r="E1548" s="627"/>
    </row>
    <row r="1549">
      <c r="A1549" s="623" t="str">
        <f>'CATALOGO PAGINA'!C1549</f>
        <v>2314</v>
      </c>
      <c r="B1549" s="624" t="s">
        <v>7736</v>
      </c>
      <c r="C1549" s="625" t="str">
        <f>'CATALOGO PAGINA'!AE1549</f>
        <v>36</v>
      </c>
      <c r="D1549" s="626">
        <f>'CATALOGO PAGINA'!AF1549*0.13+'CATALOGO PAGINA'!AF1549</f>
        <v>0.5537</v>
      </c>
      <c r="E1549" s="627"/>
    </row>
    <row r="1550">
      <c r="A1550" s="623" t="str">
        <f>'CATALOGO PAGINA'!C1550</f>
        <v>0583R</v>
      </c>
      <c r="B1550" s="624" t="s">
        <v>7736</v>
      </c>
      <c r="C1550" s="625" t="str">
        <f>'CATALOGO PAGINA'!AE1550</f>
        <v>12</v>
      </c>
      <c r="D1550" s="626">
        <f>'CATALOGO PAGINA'!AF1550*0.13+'CATALOGO PAGINA'!AF1550</f>
        <v>0.5311</v>
      </c>
      <c r="E1550" s="627"/>
    </row>
    <row r="1551">
      <c r="A1551" s="623" t="str">
        <f>'CATALOGO PAGINA'!C1551</f>
        <v>0541</v>
      </c>
      <c r="B1551" s="624" t="s">
        <v>7736</v>
      </c>
      <c r="C1551" s="625" t="str">
        <f>'CATALOGO PAGINA'!AE1551</f>
        <v>12</v>
      </c>
      <c r="D1551" s="626">
        <f>'CATALOGO PAGINA'!AF1551*0.13+'CATALOGO PAGINA'!AF1551</f>
        <v>0.8588</v>
      </c>
      <c r="E1551" s="627"/>
    </row>
    <row r="1552">
      <c r="A1552" s="623" t="str">
        <f>'CATALOGO PAGINA'!C1552</f>
        <v>0691</v>
      </c>
      <c r="B1552" s="624" t="s">
        <v>7736</v>
      </c>
      <c r="C1552" s="625" t="str">
        <f>'CATALOGO PAGINA'!AE1552</f>
        <v>24</v>
      </c>
      <c r="D1552" s="626">
        <f>'CATALOGO PAGINA'!AF1552*0.13+'CATALOGO PAGINA'!AF1552</f>
        <v>0.6102</v>
      </c>
      <c r="E1552" s="627"/>
    </row>
    <row r="1553">
      <c r="A1553" s="623" t="str">
        <f>'CATALOGO PAGINA'!C1553</f>
        <v>0692</v>
      </c>
      <c r="B1553" s="624" t="s">
        <v>7736</v>
      </c>
      <c r="C1553" s="625" t="str">
        <f>'CATALOGO PAGINA'!AE1553</f>
        <v>24</v>
      </c>
      <c r="D1553" s="626">
        <f>'CATALOGO PAGINA'!AF1553*0.13+'CATALOGO PAGINA'!AF1553</f>
        <v>0.6102</v>
      </c>
      <c r="E1553" s="627"/>
    </row>
    <row r="1554">
      <c r="A1554" s="623" t="str">
        <f>'CATALOGO PAGINA'!C1554</f>
        <v>0567</v>
      </c>
      <c r="B1554" s="624" t="s">
        <v>7736</v>
      </c>
      <c r="C1554" s="625" t="str">
        <f>'CATALOGO PAGINA'!AE1554</f>
        <v>24</v>
      </c>
      <c r="D1554" s="626">
        <f>'CATALOGO PAGINA'!AF1554*0.13+'CATALOGO PAGINA'!AF1554</f>
        <v>0.6102</v>
      </c>
      <c r="E1554" s="627"/>
    </row>
    <row r="1555">
      <c r="A1555" s="623" t="str">
        <f>'CATALOGO PAGINA'!C1555</f>
        <v>0045R3</v>
      </c>
      <c r="B1555" s="624" t="s">
        <v>7736</v>
      </c>
      <c r="C1555" s="625" t="str">
        <f>'CATALOGO PAGINA'!AE1555</f>
        <v>12</v>
      </c>
      <c r="D1555" s="626">
        <f>'CATALOGO PAGINA'!AF1555*0.13+'CATALOGO PAGINA'!AF1555</f>
        <v>0.5311</v>
      </c>
      <c r="E1555" s="627"/>
    </row>
    <row r="1556">
      <c r="A1556" s="623" t="str">
        <f>'CATALOGO PAGINA'!C1556</f>
        <v>0256R</v>
      </c>
      <c r="B1556" s="624" t="s">
        <v>7736</v>
      </c>
      <c r="C1556" s="625" t="str">
        <f>'CATALOGO PAGINA'!AE1556</f>
        <v>12</v>
      </c>
      <c r="D1556" s="626">
        <f>'CATALOGO PAGINA'!AF1556*0.13+'CATALOGO PAGINA'!AF1556</f>
        <v>0.5311</v>
      </c>
      <c r="E1556" s="627"/>
    </row>
    <row r="1557">
      <c r="A1557" s="623" t="str">
        <f>'CATALOGO PAGINA'!C1557</f>
        <v>51085</v>
      </c>
      <c r="B1557" s="624" t="s">
        <v>7736</v>
      </c>
      <c r="C1557" s="625" t="str">
        <f>'CATALOGO PAGINA'!AE1557</f>
        <v>8</v>
      </c>
      <c r="D1557" s="626">
        <f>'CATALOGO PAGINA'!AF1557*0.13+'CATALOGO PAGINA'!AF1557</f>
        <v>1.9775</v>
      </c>
      <c r="E1557" s="627"/>
    </row>
    <row r="1558">
      <c r="A1558" s="623" t="str">
        <f>'CATALOGO PAGINA'!C1558</f>
        <v>80417</v>
      </c>
      <c r="B1558" s="624" t="s">
        <v>7736</v>
      </c>
      <c r="C1558" s="625" t="str">
        <f>'CATALOGO PAGINA'!AE1558</f>
        <v>1</v>
      </c>
      <c r="D1558" s="626">
        <f>'CATALOGO PAGINA'!AF1558*0.13+'CATALOGO PAGINA'!AF1558</f>
        <v>16.95</v>
      </c>
      <c r="E1558" s="627"/>
    </row>
    <row r="1559">
      <c r="A1559" s="623" t="str">
        <f>'CATALOGO PAGINA'!C1559</f>
        <v>96012</v>
      </c>
      <c r="B1559" s="624" t="s">
        <v>7736</v>
      </c>
      <c r="C1559" s="625" t="str">
        <f>'CATALOGO PAGINA'!AE1559</f>
        <v>12</v>
      </c>
      <c r="D1559" s="626">
        <f>'CATALOGO PAGINA'!AF1559*0.13+'CATALOGO PAGINA'!AF1559</f>
        <v>1.8871</v>
      </c>
      <c r="E1559" s="627"/>
    </row>
    <row r="1560">
      <c r="A1560" s="623" t="str">
        <f>'CATALOGO PAGINA'!C1560</f>
        <v>28567</v>
      </c>
      <c r="B1560" s="624" t="s">
        <v>7736</v>
      </c>
      <c r="C1560" s="625" t="str">
        <f>'CATALOGO PAGINA'!AE1560</f>
        <v>6</v>
      </c>
      <c r="D1560" s="626">
        <f>'CATALOGO PAGINA'!AF1560*0.13+'CATALOGO PAGINA'!AF1560</f>
        <v>2.3052</v>
      </c>
      <c r="E1560" s="627"/>
    </row>
    <row r="1561">
      <c r="A1561" s="623" t="str">
        <f>'CATALOGO PAGINA'!C1561</f>
        <v>72333</v>
      </c>
      <c r="B1561" s="624" t="s">
        <v>7736</v>
      </c>
      <c r="C1561" s="625" t="str">
        <f>'CATALOGO PAGINA'!AE1561</f>
        <v>6</v>
      </c>
      <c r="D1561" s="626">
        <f>'CATALOGO PAGINA'!AF1561*0.13+'CATALOGO PAGINA'!AF1561</f>
        <v>2.3052</v>
      </c>
      <c r="E1561" s="627"/>
    </row>
    <row r="1562">
      <c r="A1562" s="623" t="str">
        <f>'CATALOGO PAGINA'!C1562</f>
        <v>95546</v>
      </c>
      <c r="B1562" s="624" t="s">
        <v>7736</v>
      </c>
      <c r="C1562" s="625" t="str">
        <f>'CATALOGO PAGINA'!AE1562</f>
        <v>6</v>
      </c>
      <c r="D1562" s="626">
        <f>'CATALOGO PAGINA'!AF1562*0.13+'CATALOGO PAGINA'!AF1562</f>
        <v>2.3052</v>
      </c>
      <c r="E1562" s="627"/>
    </row>
    <row r="1563">
      <c r="A1563" s="623" t="str">
        <f>'CATALOGO PAGINA'!C1563</f>
        <v>87589</v>
      </c>
      <c r="B1563" s="624" t="s">
        <v>7736</v>
      </c>
      <c r="C1563" s="625" t="str">
        <f>'CATALOGO PAGINA'!AE1563</f>
        <v>6</v>
      </c>
      <c r="D1563" s="626">
        <f>'CATALOGO PAGINA'!AF1563*0.13+'CATALOGO PAGINA'!AF1563</f>
        <v>2.3052</v>
      </c>
      <c r="E1563" s="627"/>
    </row>
    <row r="1564">
      <c r="A1564" s="623" t="str">
        <f>'CATALOGO PAGINA'!C1564</f>
        <v>66882</v>
      </c>
      <c r="B1564" s="624" t="s">
        <v>7736</v>
      </c>
      <c r="C1564" s="625" t="str">
        <f>'CATALOGO PAGINA'!AE1564</f>
        <v>6</v>
      </c>
      <c r="D1564" s="626">
        <f>'CATALOGO PAGINA'!AF1564*0.13+'CATALOGO PAGINA'!AF1564</f>
        <v>2.3052</v>
      </c>
      <c r="E1564" s="627"/>
    </row>
    <row r="1565">
      <c r="A1565" s="623" t="str">
        <f>'CATALOGO PAGINA'!C1565</f>
        <v>65861</v>
      </c>
      <c r="B1565" s="624" t="s">
        <v>7736</v>
      </c>
      <c r="C1565" s="625" t="str">
        <f>'CATALOGO PAGINA'!AE1565</f>
        <v>6</v>
      </c>
      <c r="D1565" s="626">
        <f>'CATALOGO PAGINA'!AF1565*0.13+'CATALOGO PAGINA'!AF1565</f>
        <v>2.3052</v>
      </c>
      <c r="E1565" s="627"/>
    </row>
    <row r="1566">
      <c r="A1566" s="623" t="str">
        <f>'CATALOGO PAGINA'!C1566</f>
        <v>566769</v>
      </c>
      <c r="B1566" s="624" t="s">
        <v>7736</v>
      </c>
      <c r="C1566" s="625" t="str">
        <f>'CATALOGO PAGINA'!AE1566</f>
        <v>6</v>
      </c>
      <c r="D1566" s="626">
        <f>'CATALOGO PAGINA'!AF1566*0.13+'CATALOGO PAGINA'!AF1566</f>
        <v>2.3052</v>
      </c>
      <c r="E1566" s="627"/>
    </row>
    <row r="1567">
      <c r="A1567" s="623" t="str">
        <f>'CATALOGO PAGINA'!C1567</f>
        <v>14116</v>
      </c>
      <c r="B1567" s="624" t="s">
        <v>7736</v>
      </c>
      <c r="C1567" s="625" t="str">
        <f>'CATALOGO PAGINA'!AE1567</f>
        <v>18</v>
      </c>
      <c r="D1567" s="626">
        <f>'CATALOGO PAGINA'!AF1567*0.13+'CATALOGO PAGINA'!AF1567</f>
        <v>1.7289</v>
      </c>
      <c r="E1567" s="627"/>
    </row>
    <row r="1568">
      <c r="A1568" s="623" t="str">
        <f>'CATALOGO PAGINA'!C1568</f>
        <v>14179</v>
      </c>
      <c r="B1568" s="624" t="s">
        <v>7736</v>
      </c>
      <c r="C1568" s="625" t="str">
        <f>'CATALOGO PAGINA'!AE1568</f>
        <v>18</v>
      </c>
      <c r="D1568" s="626">
        <f>'CATALOGO PAGINA'!AF1568*0.13+'CATALOGO PAGINA'!AF1568</f>
        <v>1.7289</v>
      </c>
      <c r="E1568" s="627"/>
    </row>
    <row r="1569">
      <c r="A1569" s="623" t="str">
        <f>'CATALOGO PAGINA'!C1569</f>
        <v>34320</v>
      </c>
      <c r="B1569" s="624" t="s">
        <v>7736</v>
      </c>
      <c r="C1569" s="625" t="str">
        <f>'CATALOGO PAGINA'!AE1569</f>
        <v>12</v>
      </c>
      <c r="D1569" s="626">
        <f>'CATALOGO PAGINA'!AF1569*0.13+'CATALOGO PAGINA'!AF1569</f>
        <v>1.1865</v>
      </c>
      <c r="E1569" s="627"/>
    </row>
    <row r="1570">
      <c r="A1570" s="623" t="str">
        <f>'CATALOGO PAGINA'!C1570</f>
        <v> CH90104</v>
      </c>
      <c r="B1570" s="624" t="s">
        <v>7736</v>
      </c>
      <c r="C1570" s="625" t="str">
        <f>'CATALOGO PAGINA'!AE1570</f>
        <v>6</v>
      </c>
      <c r="D1570" s="626">
        <f>'CATALOGO PAGINA'!AF1570*0.13+'CATALOGO PAGINA'!AF1570</f>
        <v>1.7402</v>
      </c>
      <c r="E1570" s="627"/>
    </row>
    <row r="1571">
      <c r="A1571" s="623" t="str">
        <f>'CATALOGO PAGINA'!C1571</f>
        <v>CH90103</v>
      </c>
      <c r="B1571" s="624" t="s">
        <v>7736</v>
      </c>
      <c r="C1571" s="625" t="str">
        <f>'CATALOGO PAGINA'!AE1571</f>
        <v>6</v>
      </c>
      <c r="D1571" s="626">
        <f>'CATALOGO PAGINA'!AF1571*0.13+'CATALOGO PAGINA'!AF1571</f>
        <v>2.3843</v>
      </c>
      <c r="E1571" s="627"/>
    </row>
    <row r="1572">
      <c r="A1572" s="623" t="str">
        <f>'CATALOGO PAGINA'!C1572</f>
        <v>CH91136</v>
      </c>
      <c r="B1572" s="624" t="s">
        <v>7736</v>
      </c>
      <c r="C1572" s="625" t="str">
        <f>'CATALOGO PAGINA'!AE1572</f>
        <v>12</v>
      </c>
      <c r="D1572" s="626">
        <f>'CATALOGO PAGINA'!AF1572*0.13+'CATALOGO PAGINA'!AF1572</f>
        <v>0.2712</v>
      </c>
      <c r="E1572" s="627"/>
    </row>
    <row r="1573">
      <c r="A1573" s="623" t="str">
        <f>'CATALOGO PAGINA'!C1573</f>
        <v>CH86914</v>
      </c>
      <c r="B1573" s="624" t="s">
        <v>7736</v>
      </c>
      <c r="C1573" s="625" t="str">
        <f>'CATALOGO PAGINA'!AE1573</f>
        <v>12</v>
      </c>
      <c r="D1573" s="626">
        <f>'CATALOGO PAGINA'!AF1573*0.13+'CATALOGO PAGINA'!AF1573</f>
        <v>0.8136</v>
      </c>
      <c r="E1573" s="627"/>
    </row>
    <row r="1574">
      <c r="A1574" s="623" t="str">
        <f>'CATALOGO PAGINA'!C1574</f>
        <v>CH85197</v>
      </c>
      <c r="B1574" s="624" t="s">
        <v>7736</v>
      </c>
      <c r="C1574" s="625" t="str">
        <f>'CATALOGO PAGINA'!AE1574</f>
        <v>12</v>
      </c>
      <c r="D1574" s="626">
        <f>'CATALOGO PAGINA'!AF1574*0.13+'CATALOGO PAGINA'!AF1574</f>
        <v>0.6667</v>
      </c>
      <c r="E1574" s="627"/>
    </row>
    <row r="1575">
      <c r="A1575" s="623" t="str">
        <f>'CATALOGO PAGINA'!C1575</f>
        <v>CH99045</v>
      </c>
      <c r="B1575" s="624" t="s">
        <v>7736</v>
      </c>
      <c r="C1575" s="625" t="str">
        <f>'CATALOGO PAGINA'!AE1575</f>
        <v>12</v>
      </c>
      <c r="D1575" s="626">
        <f>'CATALOGO PAGINA'!AF1575*0.13+'CATALOGO PAGINA'!AF1575</f>
        <v>0.8927</v>
      </c>
      <c r="E1575" s="627"/>
    </row>
    <row r="1576">
      <c r="A1576" s="623" t="str">
        <f>'CATALOGO PAGINA'!C1576</f>
        <v>CH99038</v>
      </c>
      <c r="B1576" s="624" t="s">
        <v>7736</v>
      </c>
      <c r="C1576" s="625" t="str">
        <f>'CATALOGO PAGINA'!AE1576</f>
        <v>12</v>
      </c>
      <c r="D1576" s="626">
        <f>'CATALOGO PAGINA'!AF1576*0.13+'CATALOGO PAGINA'!AF1576</f>
        <v>0.7797</v>
      </c>
      <c r="E1576" s="627"/>
    </row>
    <row r="1577">
      <c r="A1577" s="623" t="str">
        <f>'CATALOGO PAGINA'!C1577</f>
        <v>CR-0378AL24</v>
      </c>
      <c r="B1577" s="624" t="s">
        <v>7736</v>
      </c>
      <c r="C1577" s="625" t="str">
        <f>'CATALOGO PAGINA'!AE1577</f>
        <v>12</v>
      </c>
      <c r="D1577" s="626">
        <f>'CATALOGO PAGINA'!AF1577*0.13+'CATALOGO PAGINA'!AF1577</f>
        <v>0.8136</v>
      </c>
      <c r="E1577" s="627"/>
    </row>
    <row r="1578">
      <c r="A1578" s="623" t="str">
        <f>'CATALOGO PAGINA'!C1578</f>
        <v>CH84162</v>
      </c>
      <c r="B1578" s="624" t="s">
        <v>7736</v>
      </c>
      <c r="C1578" s="625" t="str">
        <f>'CATALOGO PAGINA'!AE1578</f>
        <v>12</v>
      </c>
      <c r="D1578" s="626">
        <f>'CATALOGO PAGINA'!AF1578*0.13+'CATALOGO PAGINA'!AF1578</f>
        <v>0.5876</v>
      </c>
      <c r="E1578" s="627"/>
    </row>
    <row r="1579">
      <c r="A1579" s="623" t="str">
        <f>'CATALOGO PAGINA'!C1579</f>
        <v>21017</v>
      </c>
      <c r="B1579" s="624" t="s">
        <v>7736</v>
      </c>
      <c r="C1579" s="625" t="str">
        <f>'CATALOGO PAGINA'!AE1579</f>
        <v>12</v>
      </c>
      <c r="D1579" s="629">
        <f>'CATALOGO PAGINA'!AF1579*0.13+'CATALOGO PAGINA'!AF1579</f>
        <v>1.13</v>
      </c>
      <c r="E1579" s="627"/>
    </row>
    <row r="1580">
      <c r="A1580" s="623" t="str">
        <f>'CATALOGO PAGINA'!C1580</f>
        <v>21010</v>
      </c>
      <c r="B1580" s="624" t="s">
        <v>7736</v>
      </c>
      <c r="C1580" s="625" t="str">
        <f>'CATALOGO PAGINA'!AE1580</f>
        <v>12</v>
      </c>
      <c r="D1580" s="629">
        <f>'CATALOGO PAGINA'!AF1580*0.13+'CATALOGO PAGINA'!AF1580</f>
        <v>0.8475</v>
      </c>
      <c r="E1580" s="627"/>
    </row>
    <row r="1581">
      <c r="A1581" s="623" t="str">
        <f>'CATALOGO PAGINA'!C1581</f>
        <v>21011</v>
      </c>
      <c r="B1581" s="624" t="s">
        <v>7736</v>
      </c>
      <c r="C1581" s="625" t="str">
        <f>'CATALOGO PAGINA'!AE1581</f>
        <v>6</v>
      </c>
      <c r="D1581" s="629">
        <f>'CATALOGO PAGINA'!AF1581*0.13+'CATALOGO PAGINA'!AF1581</f>
        <v>2.3165</v>
      </c>
      <c r="E1581" s="627"/>
    </row>
    <row r="1582">
      <c r="A1582" s="623" t="str">
        <f>'CATALOGO PAGINA'!C1582</f>
        <v>83165</v>
      </c>
      <c r="B1582" s="624" t="s">
        <v>7736</v>
      </c>
      <c r="C1582" s="625" t="str">
        <f>'CATALOGO PAGINA'!AE1582</f>
        <v>6</v>
      </c>
      <c r="D1582" s="626">
        <f>'CATALOGO PAGINA'!AF1582*0.13+'CATALOGO PAGINA'!AF1582</f>
        <v>0.113</v>
      </c>
      <c r="E1582" s="627"/>
    </row>
    <row r="1583">
      <c r="A1583" s="623" t="str">
        <f>'CATALOGO PAGINA'!C1583</f>
        <v>23480</v>
      </c>
      <c r="B1583" s="624" t="s">
        <v>7736</v>
      </c>
      <c r="C1583" s="625" t="str">
        <f>'CATALOGO PAGINA'!AE1583</f>
        <v>12</v>
      </c>
      <c r="D1583" s="626">
        <f>'CATALOGO PAGINA'!AF1583*0.13+'CATALOGO PAGINA'!AF1583</f>
        <v>0.4746</v>
      </c>
      <c r="E1583" s="627"/>
    </row>
    <row r="1584">
      <c r="A1584" s="623" t="str">
        <f>'CATALOGO PAGINA'!C1584</f>
        <v>40012</v>
      </c>
      <c r="B1584" s="624" t="s">
        <v>7736</v>
      </c>
      <c r="C1584" s="625" t="str">
        <f>'CATALOGO PAGINA'!AE1584</f>
        <v>1</v>
      </c>
      <c r="D1584" s="626">
        <f>'CATALOGO PAGINA'!AF1584*0.13+'CATALOGO PAGINA'!AF1584</f>
        <v>20.34</v>
      </c>
      <c r="E1584" s="627"/>
    </row>
    <row r="1585">
      <c r="A1585" s="623" t="str">
        <f>'CATALOGO PAGINA'!C1585</f>
        <v>5088</v>
      </c>
      <c r="B1585" s="624" t="s">
        <v>7736</v>
      </c>
      <c r="C1585" s="625" t="str">
        <f>'CATALOGO PAGINA'!AE1585</f>
        <v>8</v>
      </c>
      <c r="D1585" s="626">
        <f>'CATALOGO PAGINA'!AF1585*0.13+'CATALOGO PAGINA'!AF1585</f>
        <v>1.808</v>
      </c>
      <c r="E1585" s="627"/>
    </row>
    <row r="1586">
      <c r="A1586" s="623" t="str">
        <f>'CATALOGO PAGINA'!C1586</f>
        <v>NET104126</v>
      </c>
      <c r="B1586" s="624" t="s">
        <v>7736</v>
      </c>
      <c r="C1586" s="625" t="str">
        <f>'CATALOGO PAGINA'!AE1586</f>
        <v>6</v>
      </c>
      <c r="D1586" s="626">
        <f>'CATALOGO PAGINA'!AF1586*0.13+'CATALOGO PAGINA'!AF1586</f>
        <v>0.2825</v>
      </c>
      <c r="E1586" s="627"/>
    </row>
    <row r="1587">
      <c r="A1587" s="623" t="str">
        <f>'CATALOGO PAGINA'!C1587</f>
        <v>BMA0001</v>
      </c>
      <c r="B1587" s="624" t="s">
        <v>7736</v>
      </c>
      <c r="C1587" s="625" t="str">
        <f>'CATALOGO PAGINA'!AE1587</f>
        <v>6</v>
      </c>
      <c r="D1587" s="626">
        <f>'CATALOGO PAGINA'!AF1587*0.13+'CATALOGO PAGINA'!AF1587</f>
        <v>0.2825</v>
      </c>
      <c r="E1587" s="627"/>
    </row>
    <row r="1588">
      <c r="A1588" s="623" t="str">
        <f>'CATALOGO PAGINA'!C1588</f>
        <v>BMA0002</v>
      </c>
      <c r="B1588" s="624" t="s">
        <v>7736</v>
      </c>
      <c r="C1588" s="625" t="str">
        <f>'CATALOGO PAGINA'!AE1588</f>
        <v>6</v>
      </c>
      <c r="D1588" s="626">
        <f>'CATALOGO PAGINA'!AF1588*0.13+'CATALOGO PAGINA'!AF1588</f>
        <v>0.2825</v>
      </c>
      <c r="E1588" s="627"/>
    </row>
    <row r="1589">
      <c r="A1589" s="623" t="str">
        <f>'CATALOGO PAGINA'!C1589</f>
        <v>7186</v>
      </c>
      <c r="B1589" s="624" t="s">
        <v>7736</v>
      </c>
      <c r="C1589" s="625" t="str">
        <f>'CATALOGO PAGINA'!AE1589</f>
        <v>6</v>
      </c>
      <c r="D1589" s="626">
        <f>'CATALOGO PAGINA'!AF1589*0.13+'CATALOGO PAGINA'!AF1589</f>
        <v>0.791</v>
      </c>
      <c r="E1589" s="627"/>
    </row>
    <row r="1590">
      <c r="A1590" s="623" t="str">
        <f>'CATALOGO PAGINA'!C1590</f>
        <v>7182</v>
      </c>
      <c r="B1590" s="624" t="s">
        <v>7736</v>
      </c>
      <c r="C1590" s="625" t="str">
        <f>'CATALOGO PAGINA'!AE1590</f>
        <v>6</v>
      </c>
      <c r="D1590" s="626">
        <f>'CATALOGO PAGINA'!AF1590*0.13+'CATALOGO PAGINA'!AF1590</f>
        <v>0.791</v>
      </c>
      <c r="E1590" s="627"/>
    </row>
    <row r="1591">
      <c r="A1591" s="623" t="str">
        <f>'CATALOGO PAGINA'!C1591</f>
        <v>7188</v>
      </c>
      <c r="B1591" s="624" t="s">
        <v>7736</v>
      </c>
      <c r="C1591" s="625" t="str">
        <f>'CATALOGO PAGINA'!AE1591</f>
        <v>6</v>
      </c>
      <c r="D1591" s="626">
        <f>'CATALOGO PAGINA'!AF1591*0.13+'CATALOGO PAGINA'!AF1591</f>
        <v>0.791</v>
      </c>
      <c r="E1591" s="627"/>
    </row>
    <row r="1592">
      <c r="A1592" s="623" t="str">
        <f>'CATALOGO PAGINA'!C1592</f>
        <v>7180</v>
      </c>
      <c r="B1592" s="624" t="s">
        <v>7736</v>
      </c>
      <c r="C1592" s="625" t="str">
        <f>'CATALOGO PAGINA'!AE1592</f>
        <v>6</v>
      </c>
      <c r="D1592" s="626">
        <f>'CATALOGO PAGINA'!AF1592*0.13+'CATALOGO PAGINA'!AF1592</f>
        <v>0.791</v>
      </c>
      <c r="E1592" s="627"/>
    </row>
    <row r="1593">
      <c r="A1593" s="623" t="str">
        <f>'CATALOGO PAGINA'!C1593</f>
        <v>7162</v>
      </c>
      <c r="B1593" s="624" t="s">
        <v>7736</v>
      </c>
      <c r="C1593" s="625" t="str">
        <f>'CATALOGO PAGINA'!AE1593</f>
        <v>6</v>
      </c>
      <c r="D1593" s="626">
        <f>'CATALOGO PAGINA'!AF1593*0.13+'CATALOGO PAGINA'!AF1593</f>
        <v>0.791</v>
      </c>
      <c r="E1593" s="627"/>
    </row>
    <row r="1594">
      <c r="A1594" s="623" t="str">
        <f>'CATALOGO PAGINA'!C1594</f>
        <v>7166</v>
      </c>
      <c r="B1594" s="624" t="s">
        <v>7736</v>
      </c>
      <c r="C1594" s="625" t="str">
        <f>'CATALOGO PAGINA'!AE1594</f>
        <v>6</v>
      </c>
      <c r="D1594" s="626">
        <f>'CATALOGO PAGINA'!AF1594*0.13+'CATALOGO PAGINA'!AF1594</f>
        <v>0.791</v>
      </c>
      <c r="E1594" s="627"/>
    </row>
    <row r="1595">
      <c r="A1595" s="623" t="str">
        <f>'CATALOGO PAGINA'!C1595</f>
        <v>7168</v>
      </c>
      <c r="B1595" s="624" t="s">
        <v>7736</v>
      </c>
      <c r="C1595" s="625" t="str">
        <f>'CATALOGO PAGINA'!AE1595</f>
        <v>6</v>
      </c>
      <c r="D1595" s="626">
        <f>'CATALOGO PAGINA'!AF1595*0.13+'CATALOGO PAGINA'!AF1595</f>
        <v>0.791</v>
      </c>
      <c r="E1595" s="627"/>
    </row>
    <row r="1596">
      <c r="A1596" s="623" t="str">
        <f>'CATALOGO PAGINA'!C1596</f>
        <v>165142</v>
      </c>
      <c r="B1596" s="624" t="s">
        <v>7736</v>
      </c>
      <c r="C1596" s="625" t="str">
        <f>'CATALOGO PAGINA'!AE1596</f>
        <v>6</v>
      </c>
      <c r="D1596" s="626">
        <f>'CATALOGO PAGINA'!AF1596*0.13+'CATALOGO PAGINA'!AF1596</f>
        <v>1.8758</v>
      </c>
      <c r="E1596" s="627"/>
    </row>
    <row r="1597">
      <c r="A1597" s="623" t="str">
        <f>'CATALOGO PAGINA'!C1597</f>
        <v>QE2749</v>
      </c>
      <c r="B1597" s="624" t="s">
        <v>7736</v>
      </c>
      <c r="C1597" s="625" t="str">
        <f>'CATALOGO PAGINA'!AE1597</f>
        <v>12</v>
      </c>
      <c r="D1597" s="626">
        <f>'CATALOGO PAGINA'!AF1597*0.13+'CATALOGO PAGINA'!AF1597</f>
        <v>0.5424</v>
      </c>
      <c r="E1597" s="627"/>
    </row>
    <row r="1598">
      <c r="A1598" s="623" t="str">
        <f>'CATALOGO PAGINA'!C1598</f>
        <v>CCW20005</v>
      </c>
      <c r="B1598" s="624" t="s">
        <v>7736</v>
      </c>
      <c r="C1598" s="625" t="str">
        <f>'CATALOGO PAGINA'!AE1598</f>
        <v>12</v>
      </c>
      <c r="D1598" s="626">
        <f>'CATALOGO PAGINA'!AF1598*0.13+'CATALOGO PAGINA'!AF1598</f>
        <v>2.486</v>
      </c>
      <c r="E1598" s="627"/>
    </row>
    <row r="1599">
      <c r="A1599" s="623" t="str">
        <f>'CATALOGO PAGINA'!C1599</f>
        <v>B0592</v>
      </c>
      <c r="B1599" s="624" t="s">
        <v>7736</v>
      </c>
      <c r="C1599" s="625" t="str">
        <f>'CATALOGO PAGINA'!AE1599</f>
        <v>12</v>
      </c>
      <c r="D1599" s="626">
        <f>'CATALOGO PAGINA'!AF1599*0.13+'CATALOGO PAGINA'!AF1599</f>
        <v>0.4859</v>
      </c>
      <c r="E1599" s="627"/>
    </row>
    <row r="1600">
      <c r="A1600" s="623" t="str">
        <f>'CATALOGO PAGINA'!C1600</f>
        <v>41660</v>
      </c>
      <c r="B1600" s="624" t="s">
        <v>7736</v>
      </c>
      <c r="C1600" s="625" t="str">
        <f>'CATALOGO PAGINA'!AE1600</f>
        <v>12</v>
      </c>
      <c r="D1600" s="626">
        <f>'CATALOGO PAGINA'!AF1600*0.13+'CATALOGO PAGINA'!AF1600</f>
        <v>1.3108</v>
      </c>
      <c r="E1600" s="627"/>
    </row>
    <row r="1601">
      <c r="A1601" s="623" t="str">
        <f>'CATALOGO PAGINA'!C1601</f>
        <v>01850</v>
      </c>
      <c r="B1601" s="624" t="s">
        <v>7736</v>
      </c>
      <c r="C1601" s="625" t="str">
        <f>'CATALOGO PAGINA'!AE1601</f>
        <v>6</v>
      </c>
      <c r="D1601" s="626">
        <f>'CATALOGO PAGINA'!AF1601*0.13+'CATALOGO PAGINA'!AF1601</f>
        <v>10.1474</v>
      </c>
      <c r="E1601" s="627"/>
    </row>
    <row r="1602">
      <c r="A1602" s="623" t="str">
        <f>'CATALOGO PAGINA'!C1602</f>
        <v>G6037</v>
      </c>
      <c r="B1602" s="624" t="s">
        <v>7736</v>
      </c>
      <c r="C1602" s="625" t="str">
        <f>'CATALOGO PAGINA'!AE1602</f>
        <v>24</v>
      </c>
      <c r="D1602" s="626">
        <f>'CATALOGO PAGINA'!AF1602*0.13+'CATALOGO PAGINA'!AF1602</f>
        <v>0.452</v>
      </c>
      <c r="E1602" s="627"/>
    </row>
    <row r="1603">
      <c r="A1603" s="623" t="str">
        <f>'CATALOGO PAGINA'!C1603</f>
        <v>G6056</v>
      </c>
      <c r="B1603" s="624" t="s">
        <v>7736</v>
      </c>
      <c r="C1603" s="625" t="str">
        <f>'CATALOGO PAGINA'!AE1603</f>
        <v>24</v>
      </c>
      <c r="D1603" s="626">
        <f>'CATALOGO PAGINA'!AF1603*0.13+'CATALOGO PAGINA'!AF1603</f>
        <v>0.452</v>
      </c>
      <c r="E1603" s="627"/>
    </row>
    <row r="1604">
      <c r="A1604" s="623" t="str">
        <f>'CATALOGO PAGINA'!C1604</f>
        <v>G6002</v>
      </c>
      <c r="B1604" s="624" t="s">
        <v>7736</v>
      </c>
      <c r="C1604" s="625" t="str">
        <f>'CATALOGO PAGINA'!AE1604</f>
        <v>24</v>
      </c>
      <c r="D1604" s="626">
        <f>'CATALOGO PAGINA'!AF1604*0.13+'CATALOGO PAGINA'!AF1604</f>
        <v>0.452</v>
      </c>
      <c r="E1604" s="627"/>
    </row>
    <row r="1605">
      <c r="A1605" s="623" t="str">
        <f>'CATALOGO PAGINA'!C1605</f>
        <v>G6057</v>
      </c>
      <c r="B1605" s="624" t="s">
        <v>7736</v>
      </c>
      <c r="C1605" s="625" t="str">
        <f>'CATALOGO PAGINA'!AE1605</f>
        <v>24</v>
      </c>
      <c r="D1605" s="626">
        <f>'CATALOGO PAGINA'!AF1605*0.13+'CATALOGO PAGINA'!AF1605</f>
        <v>0.452</v>
      </c>
      <c r="E1605" s="627"/>
    </row>
    <row r="1606">
      <c r="A1606" s="623" t="str">
        <f>'CATALOGO PAGINA'!C1606</f>
        <v>375889</v>
      </c>
      <c r="B1606" s="624" t="s">
        <v>7736</v>
      </c>
      <c r="C1606" s="625" t="str">
        <f>'CATALOGO PAGINA'!AE1606</f>
        <v>6</v>
      </c>
      <c r="D1606" s="626">
        <f>'CATALOGO PAGINA'!AF1606*0.13+'CATALOGO PAGINA'!AF1606</f>
        <v>2.4182</v>
      </c>
      <c r="E1606" s="627"/>
    </row>
    <row r="1607">
      <c r="A1607" s="623" t="str">
        <f>'CATALOGO PAGINA'!C1607</f>
        <v>377374</v>
      </c>
      <c r="B1607" s="624" t="s">
        <v>7736</v>
      </c>
      <c r="C1607" s="625" t="str">
        <f>'CATALOGO PAGINA'!AE1607</f>
        <v>12</v>
      </c>
      <c r="D1607" s="626">
        <f>'CATALOGO PAGINA'!AF1607*0.13+'CATALOGO PAGINA'!AF1607</f>
        <v>0.7345</v>
      </c>
      <c r="E1607" s="627"/>
    </row>
    <row r="1608">
      <c r="A1608" s="623" t="str">
        <f>'CATALOGO PAGINA'!C1608</f>
        <v>02802</v>
      </c>
      <c r="B1608" s="624" t="s">
        <v>7736</v>
      </c>
      <c r="C1608" s="625" t="str">
        <f>'CATALOGO PAGINA'!AE1608</f>
        <v>12</v>
      </c>
      <c r="D1608" s="626">
        <f>'CATALOGO PAGINA'!AF1608*0.13+'CATALOGO PAGINA'!AF1608</f>
        <v>0.8475</v>
      </c>
      <c r="E1608" s="627"/>
    </row>
    <row r="1609">
      <c r="A1609" s="623" t="str">
        <f>'CATALOGO PAGINA'!C1609</f>
        <v>375941</v>
      </c>
      <c r="B1609" s="624" t="s">
        <v>7736</v>
      </c>
      <c r="C1609" s="625" t="str">
        <f>'CATALOGO PAGINA'!AE1609</f>
        <v>12</v>
      </c>
      <c r="D1609" s="626">
        <f>'CATALOGO PAGINA'!AF1609*0.13+'CATALOGO PAGINA'!AF1609</f>
        <v>0.6667</v>
      </c>
      <c r="E1609" s="627"/>
    </row>
    <row r="1610">
      <c r="A1610" s="623" t="str">
        <f>'CATALOGO PAGINA'!C1610</f>
        <v>83096</v>
      </c>
      <c r="B1610" s="624" t="s">
        <v>7736</v>
      </c>
      <c r="C1610" s="625" t="str">
        <f>'CATALOGO PAGINA'!AE1610</f>
        <v>12</v>
      </c>
      <c r="D1610" s="626">
        <f>'CATALOGO PAGINA'!AF1610*0.13+'CATALOGO PAGINA'!AF1610</f>
        <v>0.6667</v>
      </c>
      <c r="E1610" s="627"/>
    </row>
    <row r="1611">
      <c r="A1611" s="623" t="str">
        <f>'CATALOGO PAGINA'!C1611</f>
        <v>375934</v>
      </c>
      <c r="B1611" s="624" t="s">
        <v>7736</v>
      </c>
      <c r="C1611" s="625" t="str">
        <f>'CATALOGO PAGINA'!AE1611</f>
        <v>12</v>
      </c>
      <c r="D1611" s="626">
        <f>'CATALOGO PAGINA'!AF1611*0.13+'CATALOGO PAGINA'!AF1611</f>
        <v>0.6667</v>
      </c>
      <c r="E1611" s="627"/>
    </row>
    <row r="1612">
      <c r="A1612" s="623" t="str">
        <f>'CATALOGO PAGINA'!C1612</f>
        <v>E24733</v>
      </c>
      <c r="B1612" s="624" t="s">
        <v>7736</v>
      </c>
      <c r="C1612" s="625" t="str">
        <f>'CATALOGO PAGINA'!AE1612</f>
        <v>12</v>
      </c>
      <c r="D1612" s="626">
        <f>'CATALOGO PAGINA'!AF1612*0.13+'CATALOGO PAGINA'!AF1612</f>
        <v>0.6667</v>
      </c>
      <c r="E1612" s="627"/>
    </row>
    <row r="1613">
      <c r="A1613" s="623" t="str">
        <f>'CATALOGO PAGINA'!C1613</f>
        <v>8841</v>
      </c>
      <c r="B1613" s="624" t="s">
        <v>7736</v>
      </c>
      <c r="C1613" s="625" t="str">
        <f>'CATALOGO PAGINA'!AE1613</f>
        <v>3</v>
      </c>
      <c r="D1613" s="626">
        <f>'CATALOGO PAGINA'!AF1613*0.13+'CATALOGO PAGINA'!AF1613</f>
        <v>2.7233</v>
      </c>
      <c r="E1613" s="627"/>
    </row>
    <row r="1614">
      <c r="A1614" s="623" t="str">
        <f>'CATALOGO PAGINA'!C1614</f>
        <v>82243</v>
      </c>
      <c r="B1614" s="624" t="s">
        <v>7736</v>
      </c>
      <c r="C1614" s="625" t="str">
        <f>'CATALOGO PAGINA'!AE1614</f>
        <v>3</v>
      </c>
      <c r="D1614" s="626">
        <f>'CATALOGO PAGINA'!AF1614*0.13+'CATALOGO PAGINA'!AF1614</f>
        <v>4.8364</v>
      </c>
      <c r="E1614" s="627"/>
    </row>
    <row r="1615">
      <c r="A1615" s="623" t="str">
        <f>'CATALOGO PAGINA'!C1615</f>
        <v>HJ978-1</v>
      </c>
      <c r="B1615" s="624" t="s">
        <v>7736</v>
      </c>
      <c r="C1615" s="625" t="str">
        <f>'CATALOGO PAGINA'!AE1615</f>
        <v>3</v>
      </c>
      <c r="D1615" s="626">
        <f>'CATALOGO PAGINA'!AF1615*0.13+'CATALOGO PAGINA'!AF1615</f>
        <v>5.1415</v>
      </c>
      <c r="E1615" s="627"/>
    </row>
    <row r="1616">
      <c r="A1616" s="623" t="str">
        <f>'CATALOGO PAGINA'!C1616</f>
        <v>NY03</v>
      </c>
      <c r="B1616" s="624" t="s">
        <v>7736</v>
      </c>
      <c r="C1616" s="625" t="str">
        <f>'CATALOGO PAGINA'!AE1616</f>
        <v>12</v>
      </c>
      <c r="D1616" s="626">
        <f>'CATALOGO PAGINA'!AF1616*0.13+'CATALOGO PAGINA'!AF1616</f>
        <v>0.7232</v>
      </c>
      <c r="E1616" s="627"/>
    </row>
    <row r="1617">
      <c r="A1617" s="623" t="str">
        <f>'CATALOGO PAGINA'!C1617</f>
        <v>701038</v>
      </c>
      <c r="B1617" s="624" t="s">
        <v>7736</v>
      </c>
      <c r="C1617" s="625" t="str">
        <f>'CATALOGO PAGINA'!AE1617</f>
        <v>50</v>
      </c>
      <c r="D1617" s="626">
        <f>'CATALOGO PAGINA'!AF1617*0.13+'CATALOGO PAGINA'!AF1617</f>
        <v>0.9605</v>
      </c>
      <c r="E1617" s="627"/>
    </row>
    <row r="1618">
      <c r="A1618" s="623" t="str">
        <f>'CATALOGO PAGINA'!C1618</f>
        <v>68378</v>
      </c>
      <c r="B1618" s="624" t="s">
        <v>7736</v>
      </c>
      <c r="C1618" s="625" t="str">
        <f>'CATALOGO PAGINA'!AE1618</f>
        <v>12</v>
      </c>
      <c r="D1618" s="626">
        <f>'CATALOGO PAGINA'!AF1618*0.13+'CATALOGO PAGINA'!AF1618</f>
        <v>1.5594</v>
      </c>
      <c r="E1618" s="627"/>
    </row>
    <row r="1619">
      <c r="A1619" s="623" t="str">
        <f>'CATALOGO PAGINA'!C1619</f>
        <v>68393</v>
      </c>
      <c r="B1619" s="624" t="s">
        <v>7736</v>
      </c>
      <c r="C1619" s="625" t="str">
        <f>'CATALOGO PAGINA'!AE1619</f>
        <v>12</v>
      </c>
      <c r="D1619" s="626">
        <f>'CATALOGO PAGINA'!AF1619*0.13+'CATALOGO PAGINA'!AF1619</f>
        <v>1.5594</v>
      </c>
      <c r="E1619" s="627"/>
    </row>
    <row r="1620">
      <c r="A1620" s="623" t="str">
        <f>'CATALOGO PAGINA'!C1620</f>
        <v>68394</v>
      </c>
      <c r="B1620" s="624" t="s">
        <v>7736</v>
      </c>
      <c r="C1620" s="625" t="str">
        <f>'CATALOGO PAGINA'!AE1620</f>
        <v>12</v>
      </c>
      <c r="D1620" s="626">
        <f>'CATALOGO PAGINA'!AF1620*0.13+'CATALOGO PAGINA'!AF1620</f>
        <v>1.5594</v>
      </c>
      <c r="E1620" s="627"/>
    </row>
    <row r="1621">
      <c r="A1621" s="623" t="str">
        <f>'CATALOGO PAGINA'!C1621</f>
        <v>38676</v>
      </c>
      <c r="B1621" s="624" t="s">
        <v>7736</v>
      </c>
      <c r="C1621" s="625" t="str">
        <f>'CATALOGO PAGINA'!AE1621</f>
        <v>12</v>
      </c>
      <c r="D1621" s="626">
        <f>'CATALOGO PAGINA'!AF1621*0.13+'CATALOGO PAGINA'!AF1621</f>
        <v>1.5594</v>
      </c>
      <c r="E1621" s="627"/>
    </row>
    <row r="1622">
      <c r="A1622" s="623" t="str">
        <f>'CATALOGO PAGINA'!C1622</f>
        <v>0137</v>
      </c>
      <c r="B1622" s="624" t="s">
        <v>7736</v>
      </c>
      <c r="C1622" s="625" t="str">
        <f>'CATALOGO PAGINA'!AE1622</f>
        <v>3</v>
      </c>
      <c r="D1622" s="626">
        <f>'CATALOGO PAGINA'!AF1622*0.13+'CATALOGO PAGINA'!AF1622</f>
        <v>6.4749</v>
      </c>
      <c r="E1622" s="627"/>
    </row>
    <row r="1623">
      <c r="A1623" s="623" t="str">
        <f>'CATALOGO PAGINA'!C1623</f>
        <v>7740</v>
      </c>
      <c r="B1623" s="624" t="s">
        <v>7736</v>
      </c>
      <c r="C1623" s="625" t="str">
        <f>'CATALOGO PAGINA'!AE1623</f>
        <v>3</v>
      </c>
      <c r="D1623" s="626">
        <f>'CATALOGO PAGINA'!AF1623*0.13+'CATALOGO PAGINA'!AF1623</f>
        <v>2.3278</v>
      </c>
      <c r="E1623" s="627"/>
    </row>
    <row r="1624">
      <c r="A1624" s="623" t="str">
        <f>'CATALOGO PAGINA'!C1624</f>
        <v>7641</v>
      </c>
      <c r="B1624" s="624" t="s">
        <v>7736</v>
      </c>
      <c r="C1624" s="625" t="str">
        <f>'CATALOGO PAGINA'!AE1624</f>
        <v>12</v>
      </c>
      <c r="D1624" s="626">
        <f>'CATALOGO PAGINA'!AF1624*0.13+'CATALOGO PAGINA'!AF1624</f>
        <v>2.6442</v>
      </c>
      <c r="E1624" s="627"/>
    </row>
    <row r="1625">
      <c r="A1625" s="623" t="str">
        <f>'CATALOGO PAGINA'!C1625</f>
        <v>0298</v>
      </c>
      <c r="B1625" s="624" t="s">
        <v>7736</v>
      </c>
      <c r="C1625" s="625" t="str">
        <f>'CATALOGO PAGINA'!AE1625</f>
        <v>6</v>
      </c>
      <c r="D1625" s="626">
        <f>'CATALOGO PAGINA'!AF1625*0.13+'CATALOGO PAGINA'!AF1625</f>
        <v>1.921</v>
      </c>
      <c r="E1625" s="627"/>
    </row>
    <row r="1626">
      <c r="A1626" s="623" t="str">
        <f>'CATALOGO PAGINA'!C1626</f>
        <v>0441</v>
      </c>
      <c r="B1626" s="624" t="s">
        <v>7736</v>
      </c>
      <c r="C1626" s="625" t="str">
        <f>'CATALOGO PAGINA'!AE1626</f>
        <v>6</v>
      </c>
      <c r="D1626" s="626">
        <f>'CATALOGO PAGINA'!AF1626*0.13+'CATALOGO PAGINA'!AF1626</f>
        <v>2.3052</v>
      </c>
      <c r="E1626" s="627"/>
    </row>
    <row r="1627">
      <c r="A1627" s="623" t="str">
        <f>'CATALOGO PAGINA'!C1627</f>
        <v>1639</v>
      </c>
      <c r="B1627" s="624" t="s">
        <v>7736</v>
      </c>
      <c r="C1627" s="625" t="str">
        <f>'CATALOGO PAGINA'!AE1627</f>
        <v>6</v>
      </c>
      <c r="D1627" s="626">
        <f>'CATALOGO PAGINA'!AF1627*0.13+'CATALOGO PAGINA'!AF1627</f>
        <v>0.9944</v>
      </c>
      <c r="E1627" s="627"/>
    </row>
    <row r="1628">
      <c r="A1628" s="623" t="str">
        <f>'CATALOGO PAGINA'!C1628</f>
        <v>0335</v>
      </c>
      <c r="B1628" s="624" t="s">
        <v>7736</v>
      </c>
      <c r="C1628" s="625" t="str">
        <f>'CATALOGO PAGINA'!AE1628</f>
        <v>6</v>
      </c>
      <c r="D1628" s="626">
        <f>'CATALOGO PAGINA'!AF1628*0.13+'CATALOGO PAGINA'!AF1628</f>
        <v>0.9944</v>
      </c>
      <c r="E1628" s="627"/>
    </row>
    <row r="1629">
      <c r="A1629" s="623" t="str">
        <f>'CATALOGO PAGINA'!C1629</f>
        <v>7726</v>
      </c>
      <c r="B1629" s="624" t="s">
        <v>7736</v>
      </c>
      <c r="C1629" s="625" t="str">
        <f>'CATALOGO PAGINA'!AE1629</f>
        <v>6</v>
      </c>
      <c r="D1629" s="626">
        <f>'CATALOGO PAGINA'!AF1629*0.13+'CATALOGO PAGINA'!AF1629</f>
        <v>0.8249</v>
      </c>
      <c r="E1629" s="627"/>
    </row>
    <row r="1630">
      <c r="A1630" s="623" t="str">
        <f>'CATALOGO PAGINA'!C1630</f>
        <v>7504</v>
      </c>
      <c r="B1630" s="624" t="s">
        <v>7736</v>
      </c>
      <c r="C1630" s="625" t="str">
        <f>'CATALOGO PAGINA'!AE1630</f>
        <v>6</v>
      </c>
      <c r="D1630" s="626">
        <f>'CATALOGO PAGINA'!AF1630*0.13+'CATALOGO PAGINA'!AF1630</f>
        <v>1.1526</v>
      </c>
      <c r="E1630" s="627"/>
    </row>
    <row r="1631">
      <c r="A1631" s="623" t="str">
        <f>'CATALOGO PAGINA'!C1631</f>
        <v>1646</v>
      </c>
      <c r="B1631" s="624" t="s">
        <v>7736</v>
      </c>
      <c r="C1631" s="625" t="str">
        <f>'CATALOGO PAGINA'!AE1631</f>
        <v>6</v>
      </c>
      <c r="D1631" s="626">
        <f>'CATALOGO PAGINA'!AF1631*0.13+'CATALOGO PAGINA'!AF1631</f>
        <v>0.6441</v>
      </c>
      <c r="E1631" s="627"/>
    </row>
    <row r="1632">
      <c r="A1632" s="623" t="str">
        <f>'CATALOGO PAGINA'!C1632</f>
        <v>1660</v>
      </c>
      <c r="B1632" s="624" t="s">
        <v>7736</v>
      </c>
      <c r="C1632" s="625" t="str">
        <f>'CATALOGO PAGINA'!AE1632</f>
        <v>6</v>
      </c>
      <c r="D1632" s="626">
        <f>'CATALOGO PAGINA'!AF1632*0.13+'CATALOGO PAGINA'!AF1632</f>
        <v>1.2204</v>
      </c>
      <c r="E1632" s="627"/>
    </row>
    <row r="1633">
      <c r="A1633" s="623" t="str">
        <f>'CATALOGO PAGINA'!C1633</f>
        <v>3269</v>
      </c>
      <c r="B1633" s="624" t="s">
        <v>7736</v>
      </c>
      <c r="C1633" s="625" t="str">
        <f>'CATALOGO PAGINA'!AE1633</f>
        <v>12</v>
      </c>
      <c r="D1633" s="626">
        <f>'CATALOGO PAGINA'!AF1633*0.13+'CATALOGO PAGINA'!AF1633</f>
        <v>0.5311</v>
      </c>
      <c r="E1633" s="627"/>
    </row>
    <row r="1634">
      <c r="A1634" s="623" t="str">
        <f>'CATALOGO PAGINA'!C1634</f>
        <v>1977R</v>
      </c>
      <c r="B1634" s="624" t="s">
        <v>7736</v>
      </c>
      <c r="C1634" s="625" t="str">
        <f>'CATALOGO PAGINA'!AE1634</f>
        <v>12</v>
      </c>
      <c r="D1634" s="626">
        <f>'CATALOGO PAGINA'!AF1634*0.13+'CATALOGO PAGINA'!AF1634</f>
        <v>0.5537</v>
      </c>
      <c r="E1634" s="627"/>
    </row>
    <row r="1635">
      <c r="A1635" s="623" t="str">
        <f>'CATALOGO PAGINA'!C1635</f>
        <v>1417R</v>
      </c>
      <c r="B1635" s="624" t="s">
        <v>7736</v>
      </c>
      <c r="C1635" s="625" t="str">
        <f>'CATALOGO PAGINA'!AE1635</f>
        <v>12</v>
      </c>
      <c r="D1635" s="626">
        <f>'CATALOGO PAGINA'!AF1635*0.13+'CATALOGO PAGINA'!AF1635</f>
        <v>0.5989</v>
      </c>
      <c r="E1635" s="627"/>
    </row>
    <row r="1636">
      <c r="A1636" s="623" t="str">
        <f>'CATALOGO PAGINA'!C1636</f>
        <v>1418R</v>
      </c>
      <c r="B1636" s="624" t="s">
        <v>7736</v>
      </c>
      <c r="C1636" s="625" t="str">
        <f>'CATALOGO PAGINA'!AE1636</f>
        <v>12</v>
      </c>
      <c r="D1636" s="626">
        <f>'CATALOGO PAGINA'!AF1636*0.13+'CATALOGO PAGINA'!AF1636</f>
        <v>0.5989</v>
      </c>
      <c r="E1636" s="627"/>
    </row>
    <row r="1637">
      <c r="A1637" s="623" t="str">
        <f>'CATALOGO PAGINA'!C1637</f>
        <v>0289IV</v>
      </c>
      <c r="B1637" s="624" t="s">
        <v>7736</v>
      </c>
      <c r="C1637" s="625" t="str">
        <f>'CATALOGO PAGINA'!AE1637</f>
        <v>12</v>
      </c>
      <c r="D1637" s="626">
        <f>'CATALOGO PAGINA'!AF1637*0.13+'CATALOGO PAGINA'!AF1637</f>
        <v>0.5537</v>
      </c>
      <c r="E1637" s="627"/>
    </row>
    <row r="1638">
      <c r="A1638" s="623" t="str">
        <f>'CATALOGO PAGINA'!C1638</f>
        <v>0002E5</v>
      </c>
      <c r="B1638" s="624" t="s">
        <v>7736</v>
      </c>
      <c r="C1638" s="625" t="str">
        <f>'CATALOGO PAGINA'!AE1638</f>
        <v>12</v>
      </c>
      <c r="D1638" s="626">
        <f>'CATALOGO PAGINA'!AF1638*0.13+'CATALOGO PAGINA'!AF1638</f>
        <v>0.5537</v>
      </c>
      <c r="E1638" s="627"/>
    </row>
    <row r="1639">
      <c r="A1639" s="623" t="str">
        <f>'CATALOGO PAGINA'!C1639</f>
        <v>0537R12</v>
      </c>
      <c r="B1639" s="624" t="s">
        <v>7736</v>
      </c>
      <c r="C1639" s="625" t="str">
        <f>'CATALOGO PAGINA'!AE1639</f>
        <v>12</v>
      </c>
      <c r="D1639" s="626">
        <f>'CATALOGO PAGINA'!AF1639*0.13+'CATALOGO PAGINA'!AF1639</f>
        <v>0.5537</v>
      </c>
      <c r="E1639" s="627"/>
    </row>
    <row r="1640">
      <c r="A1640" s="623" t="str">
        <f>'CATALOGO PAGINA'!C1640</f>
        <v>0290IV</v>
      </c>
      <c r="B1640" s="624" t="s">
        <v>7736</v>
      </c>
      <c r="C1640" s="625" t="str">
        <f>'CATALOGO PAGINA'!AE1640</f>
        <v>12</v>
      </c>
      <c r="D1640" s="626">
        <f>'CATALOGO PAGINA'!AF1640*0.13+'CATALOGO PAGINA'!AF1640</f>
        <v>0.5537</v>
      </c>
      <c r="E1640" s="627"/>
    </row>
    <row r="1641">
      <c r="A1641" s="623" t="str">
        <f>'CATALOGO PAGINA'!C1641</f>
        <v>0803R6</v>
      </c>
      <c r="B1641" s="624" t="s">
        <v>7736</v>
      </c>
      <c r="C1641" s="625" t="str">
        <f>'CATALOGO PAGINA'!AE1641</f>
        <v>12</v>
      </c>
      <c r="D1641" s="626">
        <f>'CATALOGO PAGINA'!AF1641*0.13+'CATALOGO PAGINA'!AF1641</f>
        <v>0.5537</v>
      </c>
      <c r="E1641" s="627"/>
    </row>
    <row r="1642">
      <c r="A1642" s="623" t="str">
        <f>'CATALOGO PAGINA'!C1642</f>
        <v>0708R12</v>
      </c>
      <c r="B1642" s="624" t="s">
        <v>7736</v>
      </c>
      <c r="C1642" s="625" t="str">
        <f>'CATALOGO PAGINA'!AE1642</f>
        <v>12</v>
      </c>
      <c r="D1642" s="626">
        <f>'CATALOGO PAGINA'!AF1642*0.13+'CATALOGO PAGINA'!AF1642</f>
        <v>0.5537</v>
      </c>
      <c r="E1642" s="627"/>
    </row>
    <row r="1643">
      <c r="A1643" s="623" t="str">
        <f>'CATALOGO PAGINA'!C1643</f>
        <v>HM65082</v>
      </c>
      <c r="B1643" s="624" t="s">
        <v>7736</v>
      </c>
      <c r="C1643" s="625" t="str">
        <f>'CATALOGO PAGINA'!AE1643</f>
        <v>6</v>
      </c>
      <c r="D1643" s="626">
        <f>'CATALOGO PAGINA'!AF1643*0.13+'CATALOGO PAGINA'!AF1643</f>
        <v>0.5989</v>
      </c>
      <c r="E1643" s="627"/>
    </row>
    <row r="1644">
      <c r="A1644" s="623" t="str">
        <f>'CATALOGO PAGINA'!C1644</f>
        <v>378537</v>
      </c>
      <c r="B1644" s="624" t="s">
        <v>7736</v>
      </c>
      <c r="C1644" s="625" t="str">
        <f>'CATALOGO PAGINA'!AE1644</f>
        <v>6</v>
      </c>
      <c r="D1644" s="626">
        <f>'CATALOGO PAGINA'!AF1644*0.13+'CATALOGO PAGINA'!AF1644</f>
        <v>0.8475</v>
      </c>
      <c r="E1644" s="627"/>
    </row>
    <row r="1645">
      <c r="A1645" s="623" t="str">
        <f>'CATALOGO PAGINA'!C1645</f>
        <v>6570</v>
      </c>
      <c r="B1645" s="624" t="s">
        <v>7736</v>
      </c>
      <c r="C1645" s="625" t="str">
        <f>'CATALOGO PAGINA'!AE1645</f>
        <v>12</v>
      </c>
      <c r="D1645" s="626">
        <f>'CATALOGO PAGINA'!AF1645*0.13+'CATALOGO PAGINA'!AF1645</f>
        <v>2.4521</v>
      </c>
      <c r="E1645" s="627"/>
    </row>
    <row r="1646">
      <c r="A1646" s="623" t="str">
        <f>'CATALOGO PAGINA'!C1646</f>
        <v>6540</v>
      </c>
      <c r="B1646" s="624" t="s">
        <v>7736</v>
      </c>
      <c r="C1646" s="625" t="str">
        <f>'CATALOGO PAGINA'!AE1646</f>
        <v>12</v>
      </c>
      <c r="D1646" s="626">
        <f>'CATALOGO PAGINA'!AF1646*0.13+'CATALOGO PAGINA'!AF1646</f>
        <v>2.4521</v>
      </c>
      <c r="E1646" s="627"/>
    </row>
    <row r="1647">
      <c r="A1647" s="623" t="str">
        <f>'CATALOGO PAGINA'!C1647</f>
        <v>6560</v>
      </c>
      <c r="B1647" s="624" t="s">
        <v>7736</v>
      </c>
      <c r="C1647" s="625" t="str">
        <f>'CATALOGO PAGINA'!AE1647</f>
        <v>12</v>
      </c>
      <c r="D1647" s="626">
        <f>'CATALOGO PAGINA'!AF1647*0.13+'CATALOGO PAGINA'!AF1647</f>
        <v>2.4521</v>
      </c>
      <c r="E1647" s="627"/>
    </row>
    <row r="1648">
      <c r="A1648" s="623" t="str">
        <f>'CATALOGO PAGINA'!C1648</f>
        <v>6125</v>
      </c>
      <c r="B1648" s="624" t="s">
        <v>7736</v>
      </c>
      <c r="C1648" s="625" t="str">
        <f>'CATALOGO PAGINA'!AE1648</f>
        <v>12</v>
      </c>
      <c r="D1648" s="626">
        <f>'CATALOGO PAGINA'!AF1648*0.13+'CATALOGO PAGINA'!AF1648</f>
        <v>2.4521</v>
      </c>
      <c r="E1648" s="627"/>
    </row>
    <row r="1649">
      <c r="A1649" s="623" t="str">
        <f>'CATALOGO PAGINA'!C1649</f>
        <v>5110</v>
      </c>
      <c r="B1649" s="624" t="s">
        <v>7736</v>
      </c>
      <c r="C1649" s="625" t="str">
        <f>'CATALOGO PAGINA'!AE1649</f>
        <v>12</v>
      </c>
      <c r="D1649" s="626">
        <f>'CATALOGO PAGINA'!AF1649*0.13+'CATALOGO PAGINA'!AF1649</f>
        <v>2.4521</v>
      </c>
      <c r="E1649" s="627"/>
    </row>
    <row r="1650">
      <c r="A1650" s="623" t="str">
        <f>'CATALOGO PAGINA'!C1650</f>
        <v>6094</v>
      </c>
      <c r="B1650" s="624" t="s">
        <v>7736</v>
      </c>
      <c r="C1650" s="625" t="str">
        <f>'CATALOGO PAGINA'!AE1650</f>
        <v>12</v>
      </c>
      <c r="D1650" s="626">
        <f>'CATALOGO PAGINA'!AF1650*0.13+'CATALOGO PAGINA'!AF1650</f>
        <v>2.4521</v>
      </c>
      <c r="E1650" s="627"/>
    </row>
    <row r="1651">
      <c r="A1651" s="623" t="str">
        <f>'CATALOGO PAGINA'!C1651</f>
        <v>0750</v>
      </c>
      <c r="B1651" s="624" t="s">
        <v>7736</v>
      </c>
      <c r="C1651" s="625" t="str">
        <f>'CATALOGO PAGINA'!AE1651</f>
        <v>12</v>
      </c>
      <c r="D1651" s="626">
        <f>'CATALOGO PAGINA'!AF1651*0.13+'CATALOGO PAGINA'!AF1651</f>
        <v>2.4521</v>
      </c>
      <c r="E1651" s="627"/>
    </row>
    <row r="1652">
      <c r="A1652" s="623" t="str">
        <f>'CATALOGO PAGINA'!C1652</f>
        <v>0730</v>
      </c>
      <c r="B1652" s="624" t="s">
        <v>7736</v>
      </c>
      <c r="C1652" s="625" t="str">
        <f>'CATALOGO PAGINA'!AE1652</f>
        <v>12</v>
      </c>
      <c r="D1652" s="626">
        <f>'CATALOGO PAGINA'!AF1652*0.13+'CATALOGO PAGINA'!AF1652</f>
        <v>2.4521</v>
      </c>
      <c r="E1652" s="627"/>
    </row>
    <row r="1653">
      <c r="A1653" s="623" t="str">
        <f>'CATALOGO PAGINA'!C1653</f>
        <v>0720</v>
      </c>
      <c r="B1653" s="624" t="s">
        <v>7736</v>
      </c>
      <c r="C1653" s="625" t="str">
        <f>'CATALOGO PAGINA'!AE1653</f>
        <v>12</v>
      </c>
      <c r="D1653" s="626">
        <f>'CATALOGO PAGINA'!AF1653*0.13+'CATALOGO PAGINA'!AF1653</f>
        <v>2.4521</v>
      </c>
      <c r="E1653" s="627"/>
    </row>
    <row r="1654">
      <c r="A1654" s="623" t="str">
        <f>'CATALOGO PAGINA'!C1654</f>
        <v>2087</v>
      </c>
      <c r="B1654" s="624" t="s">
        <v>7736</v>
      </c>
      <c r="C1654" s="625" t="str">
        <f>'CATALOGO PAGINA'!AE1654</f>
        <v>6</v>
      </c>
      <c r="D1654" s="626">
        <f>'CATALOGO PAGINA'!AF1654*0.13+'CATALOGO PAGINA'!AF1654</f>
        <v>0.6667</v>
      </c>
      <c r="E1654" s="627"/>
    </row>
    <row r="1655">
      <c r="A1655" s="623" t="str">
        <f>'CATALOGO PAGINA'!C1655</f>
        <v>917</v>
      </c>
      <c r="B1655" s="624" t="s">
        <v>7736</v>
      </c>
      <c r="C1655" s="625" t="str">
        <f>'CATALOGO PAGINA'!AE1655</f>
        <v>6</v>
      </c>
      <c r="D1655" s="626">
        <f>'CATALOGO PAGINA'!AF1655*0.13+'CATALOGO PAGINA'!AF1655</f>
        <v>0.6667</v>
      </c>
      <c r="E1655" s="627"/>
    </row>
    <row r="1656">
      <c r="A1656" s="623" t="str">
        <f>'CATALOGO PAGINA'!C1656</f>
        <v>9979</v>
      </c>
      <c r="B1656" s="624" t="s">
        <v>7736</v>
      </c>
      <c r="C1656" s="625" t="str">
        <f>'CATALOGO PAGINA'!AE1656</f>
        <v>6</v>
      </c>
      <c r="D1656" s="626">
        <f>'CATALOGO PAGINA'!AF1656*0.13+'CATALOGO PAGINA'!AF1656</f>
        <v>0.6667</v>
      </c>
      <c r="E1656" s="627"/>
    </row>
    <row r="1657">
      <c r="A1657" s="623" t="str">
        <f>'CATALOGO PAGINA'!C1657</f>
        <v>2157</v>
      </c>
      <c r="B1657" s="624" t="s">
        <v>7736</v>
      </c>
      <c r="C1657" s="625" t="str">
        <f>'CATALOGO PAGINA'!AE1657</f>
        <v>6</v>
      </c>
      <c r="D1657" s="626">
        <f>'CATALOGO PAGINA'!AF1657*0.13+'CATALOGO PAGINA'!AF1657</f>
        <v>0.6667</v>
      </c>
      <c r="E1657" s="627"/>
    </row>
    <row r="1658">
      <c r="A1658" s="623" t="str">
        <f>'CATALOGO PAGINA'!C1658</f>
        <v>241</v>
      </c>
      <c r="B1658" s="624" t="s">
        <v>7736</v>
      </c>
      <c r="C1658" s="625" t="str">
        <f>'CATALOGO PAGINA'!AE1658</f>
        <v>6</v>
      </c>
      <c r="D1658" s="626">
        <f>'CATALOGO PAGINA'!AF1658*0.13+'CATALOGO PAGINA'!AF1658</f>
        <v>0.6667</v>
      </c>
      <c r="E1658" s="627"/>
    </row>
    <row r="1659">
      <c r="A1659" s="623" t="str">
        <f>'CATALOGO PAGINA'!C1659</f>
        <v>JBL0375</v>
      </c>
      <c r="B1659" s="624" t="s">
        <v>7736</v>
      </c>
      <c r="C1659" s="625" t="str">
        <f>'CATALOGO PAGINA'!AE1659</f>
        <v>6</v>
      </c>
      <c r="D1659" s="626">
        <f>'CATALOGO PAGINA'!AF1659*0.13+'CATALOGO PAGINA'!AF1659</f>
        <v>0.6667</v>
      </c>
      <c r="E1659" s="627"/>
    </row>
    <row r="1660">
      <c r="A1660" s="623" t="str">
        <f>'CATALOGO PAGINA'!C1660</f>
        <v>JBL0368</v>
      </c>
      <c r="B1660" s="624" t="s">
        <v>7736</v>
      </c>
      <c r="C1660" s="625" t="str">
        <f>'CATALOGO PAGINA'!AE1660</f>
        <v>6</v>
      </c>
      <c r="D1660" s="626">
        <f>'CATALOGO PAGINA'!AF1660*0.13+'CATALOGO PAGINA'!AF1660</f>
        <v>0.6667</v>
      </c>
      <c r="E1660" s="627"/>
    </row>
    <row r="1661">
      <c r="A1661" s="623" t="str">
        <f>'CATALOGO PAGINA'!C1661</f>
        <v>JBL5978</v>
      </c>
      <c r="B1661" s="624" t="s">
        <v>7736</v>
      </c>
      <c r="C1661" s="625" t="str">
        <f>'CATALOGO PAGINA'!AE1661</f>
        <v>6</v>
      </c>
      <c r="D1661" s="626">
        <f>'CATALOGO PAGINA'!AF1661*0.13+'CATALOGO PAGINA'!AF1661</f>
        <v>0.6667</v>
      </c>
      <c r="E1661" s="627"/>
    </row>
    <row r="1662">
      <c r="A1662" s="623" t="str">
        <f>'CATALOGO PAGINA'!C1662</f>
        <v>JBL1970</v>
      </c>
      <c r="B1662" s="624" t="s">
        <v>7736</v>
      </c>
      <c r="C1662" s="625" t="str">
        <f>'CATALOGO PAGINA'!AE1662</f>
        <v>6</v>
      </c>
      <c r="D1662" s="626">
        <f>'CATALOGO PAGINA'!AF1662*0.13+'CATALOGO PAGINA'!AF1662</f>
        <v>0.6667</v>
      </c>
      <c r="E1662" s="627"/>
    </row>
    <row r="1663">
      <c r="A1663" s="623" t="str">
        <f>'CATALOGO PAGINA'!C1663</f>
        <v>JBL0156</v>
      </c>
      <c r="B1663" s="624" t="s">
        <v>7736</v>
      </c>
      <c r="C1663" s="625" t="str">
        <f>'CATALOGO PAGINA'!AE1663</f>
        <v>6</v>
      </c>
      <c r="D1663" s="626">
        <f>'CATALOGO PAGINA'!AF1663*0.13+'CATALOGO PAGINA'!AF1663</f>
        <v>0.6667</v>
      </c>
      <c r="E1663" s="627"/>
    </row>
    <row r="1664">
      <c r="A1664" s="623" t="str">
        <f>'CATALOGO PAGINA'!C1664</f>
        <v>501247</v>
      </c>
      <c r="B1664" s="624" t="s">
        <v>7736</v>
      </c>
      <c r="C1664" s="625" t="str">
        <f>'CATALOGO PAGINA'!AE1664</f>
        <v>12</v>
      </c>
      <c r="D1664" s="626">
        <f>'CATALOGO PAGINA'!AF1664*0.13+'CATALOGO PAGINA'!AF1664</f>
        <v>0.2825</v>
      </c>
      <c r="E1664" s="627"/>
    </row>
    <row r="1665">
      <c r="A1665" s="623" t="str">
        <f>'CATALOGO PAGINA'!C1665</f>
        <v>501067</v>
      </c>
      <c r="B1665" s="624" t="s">
        <v>7736</v>
      </c>
      <c r="C1665" s="625" t="str">
        <f>'CATALOGO PAGINA'!AE1665</f>
        <v>12</v>
      </c>
      <c r="D1665" s="626">
        <f>'CATALOGO PAGINA'!AF1665*0.13+'CATALOGO PAGINA'!AF1665</f>
        <v>0.4746</v>
      </c>
      <c r="E1665" s="627"/>
    </row>
    <row r="1666">
      <c r="A1666" s="623" t="str">
        <f>'CATALOGO PAGINA'!C1666</f>
        <v>600912</v>
      </c>
      <c r="B1666" s="624" t="s">
        <v>7736</v>
      </c>
      <c r="C1666" s="625" t="str">
        <f>'CATALOGO PAGINA'!AE1666</f>
        <v>12</v>
      </c>
      <c r="D1666" s="626">
        <f>'CATALOGO PAGINA'!AF1666*0.13+'CATALOGO PAGINA'!AF1666</f>
        <v>0.5763</v>
      </c>
      <c r="E1666" s="627"/>
    </row>
    <row r="1667">
      <c r="A1667" s="623" t="str">
        <f>'CATALOGO PAGINA'!C1667</f>
        <v>102230</v>
      </c>
      <c r="B1667" s="624" t="s">
        <v>7736</v>
      </c>
      <c r="C1667" s="625" t="str">
        <f>'CATALOGO PAGINA'!AE1667</f>
        <v>12</v>
      </c>
      <c r="D1667" s="626">
        <f>'CATALOGO PAGINA'!AF1667*0.13+'CATALOGO PAGINA'!AF1667</f>
        <v>0.4633</v>
      </c>
      <c r="E1667" s="627"/>
    </row>
    <row r="1668">
      <c r="A1668" s="623" t="str">
        <f>'CATALOGO PAGINA'!C1668</f>
        <v>501246</v>
      </c>
      <c r="B1668" s="624" t="s">
        <v>7736</v>
      </c>
      <c r="C1668" s="625" t="str">
        <f>'CATALOGO PAGINA'!AE1668</f>
        <v>12</v>
      </c>
      <c r="D1668" s="626">
        <f>'CATALOGO PAGINA'!AF1668*0.13+'CATALOGO PAGINA'!AF1668</f>
        <v>0.2599</v>
      </c>
      <c r="E1668" s="627"/>
    </row>
    <row r="1669">
      <c r="A1669" s="623" t="str">
        <f>'CATALOGO PAGINA'!C1669</f>
        <v>CH10197</v>
      </c>
      <c r="B1669" s="624" t="s">
        <v>7736</v>
      </c>
      <c r="C1669" s="625" t="str">
        <f>'CATALOGO PAGINA'!AE1669</f>
        <v>12</v>
      </c>
      <c r="D1669" s="626">
        <f>'CATALOGO PAGINA'!AF1669*0.13+'CATALOGO PAGINA'!AF1669</f>
        <v>0.7345</v>
      </c>
      <c r="E1669" s="627"/>
    </row>
    <row r="1670">
      <c r="A1670" s="623" t="str">
        <f>'CATALOGO PAGINA'!C1670</f>
        <v>F16LA</v>
      </c>
      <c r="B1670" s="624" t="s">
        <v>7736</v>
      </c>
      <c r="C1670" s="625" t="str">
        <f>'CATALOGO PAGINA'!AE1670</f>
        <v>24</v>
      </c>
      <c r="D1670" s="626">
        <f>'CATALOGO PAGINA'!AF1670*0.13+'CATALOGO PAGINA'!AF1670</f>
        <v>0.904</v>
      </c>
      <c r="E1670" s="627"/>
    </row>
    <row r="1671">
      <c r="A1671" s="623" t="str">
        <f>'CATALOGO PAGINA'!C1671</f>
        <v>F16O</v>
      </c>
      <c r="B1671" s="624" t="s">
        <v>7736</v>
      </c>
      <c r="C1671" s="625" t="str">
        <f>'CATALOGO PAGINA'!AE1671</f>
        <v>24</v>
      </c>
      <c r="D1671" s="626">
        <f>'CATALOGO PAGINA'!AF1671*0.13+'CATALOGO PAGINA'!AF1671</f>
        <v>0.904</v>
      </c>
      <c r="E1671" s="627"/>
    </row>
    <row r="1672">
      <c r="A1672" s="623" t="str">
        <f>'CATALOGO PAGINA'!C1672</f>
        <v>F16PF</v>
      </c>
      <c r="B1672" s="624" t="s">
        <v>7736</v>
      </c>
      <c r="C1672" s="625" t="str">
        <f>'CATALOGO PAGINA'!AE1672</f>
        <v>24</v>
      </c>
      <c r="D1672" s="626">
        <f>'CATALOGO PAGINA'!AF1672*0.13+'CATALOGO PAGINA'!AF1672</f>
        <v>0.904</v>
      </c>
      <c r="E1672" s="627"/>
    </row>
    <row r="1673">
      <c r="A1673" s="623" t="str">
        <f>'CATALOGO PAGINA'!C1673</f>
        <v>F16RL</v>
      </c>
      <c r="B1673" s="624" t="s">
        <v>7736</v>
      </c>
      <c r="C1673" s="625" t="str">
        <f>'CATALOGO PAGINA'!AE1673</f>
        <v>24</v>
      </c>
      <c r="D1673" s="626">
        <f>'CATALOGO PAGINA'!AF1673*0.13+'CATALOGO PAGINA'!AF1673</f>
        <v>0.904</v>
      </c>
      <c r="E1673" s="627"/>
    </row>
    <row r="1674">
      <c r="A1674" s="623" t="str">
        <f>'CATALOGO PAGINA'!C1674</f>
        <v>F28LA</v>
      </c>
      <c r="B1674" s="624" t="s">
        <v>7736</v>
      </c>
      <c r="C1674" s="625" t="str">
        <f>'CATALOGO PAGINA'!AE1674</f>
        <v>12</v>
      </c>
      <c r="D1674" s="626">
        <f>'CATALOGO PAGINA'!AF1674*0.13+'CATALOGO PAGINA'!AF1674</f>
        <v>1.4125</v>
      </c>
      <c r="E1674" s="627"/>
    </row>
    <row r="1675">
      <c r="A1675" s="623" t="str">
        <f>'CATALOGO PAGINA'!C1675</f>
        <v>F28OP</v>
      </c>
      <c r="B1675" s="624" t="s">
        <v>7736</v>
      </c>
      <c r="C1675" s="625" t="str">
        <f>'CATALOGO PAGINA'!AE1675</f>
        <v>12</v>
      </c>
      <c r="D1675" s="626">
        <f>'CATALOGO PAGINA'!AF1675*0.13+'CATALOGO PAGINA'!AF1675</f>
        <v>1.4125</v>
      </c>
      <c r="E1675" s="627"/>
    </row>
    <row r="1676">
      <c r="A1676" s="623" t="str">
        <f>'CATALOGO PAGINA'!C1676</f>
        <v>F28PF</v>
      </c>
      <c r="B1676" s="624" t="s">
        <v>7736</v>
      </c>
      <c r="C1676" s="625" t="str">
        <f>'CATALOGO PAGINA'!AE1676</f>
        <v>12</v>
      </c>
      <c r="D1676" s="626">
        <f>'CATALOGO PAGINA'!AF1676*0.13+'CATALOGO PAGINA'!AF1676</f>
        <v>1.4125</v>
      </c>
      <c r="E1676" s="627"/>
    </row>
    <row r="1677">
      <c r="A1677" s="623" t="str">
        <f>'CATALOGO PAGINA'!C1677</f>
        <v>F28T</v>
      </c>
      <c r="B1677" s="624" t="s">
        <v>7736</v>
      </c>
      <c r="C1677" s="625" t="str">
        <f>'CATALOGO PAGINA'!AE1677</f>
        <v>12</v>
      </c>
      <c r="D1677" s="626">
        <f>'CATALOGO PAGINA'!AF1677*0.13+'CATALOGO PAGINA'!AF1677</f>
        <v>1.4125</v>
      </c>
      <c r="E1677" s="627"/>
    </row>
    <row r="1678">
      <c r="A1678" s="623" t="str">
        <f>'CATALOGO PAGINA'!C1678</f>
        <v>F56BA</v>
      </c>
      <c r="B1678" s="624" t="s">
        <v>7736</v>
      </c>
      <c r="C1678" s="625" t="str">
        <f>'CATALOGO PAGINA'!AE1678</f>
        <v>6</v>
      </c>
      <c r="D1678" s="626">
        <f>'CATALOGO PAGINA'!AF1678*0.13+'CATALOGO PAGINA'!AF1678</f>
        <v>2.6555</v>
      </c>
      <c r="E1678" s="627"/>
    </row>
    <row r="1679">
      <c r="A1679" s="623" t="str">
        <f>'CATALOGO PAGINA'!C1679</f>
        <v>F56BS</v>
      </c>
      <c r="B1679" s="624" t="s">
        <v>7736</v>
      </c>
      <c r="C1679" s="625" t="str">
        <f>'CATALOGO PAGINA'!AE1679</f>
        <v>6</v>
      </c>
      <c r="D1679" s="626">
        <f>'CATALOGO PAGINA'!AF1679*0.13+'CATALOGO PAGINA'!AF1679</f>
        <v>2.6555</v>
      </c>
      <c r="E1679" s="627"/>
    </row>
    <row r="1680">
      <c r="A1680" s="623" t="str">
        <f>'CATALOGO PAGINA'!C1680</f>
        <v>F56LA</v>
      </c>
      <c r="B1680" s="624" t="s">
        <v>7736</v>
      </c>
      <c r="C1680" s="625" t="str">
        <f>'CATALOGO PAGINA'!AE1680</f>
        <v>6</v>
      </c>
      <c r="D1680" s="626">
        <f>'CATALOGO PAGINA'!AF1680*0.13+'CATALOGO PAGINA'!AF1680</f>
        <v>2.6555</v>
      </c>
      <c r="E1680" s="627"/>
    </row>
    <row r="1681">
      <c r="A1681" s="623" t="str">
        <f>'CATALOGO PAGINA'!C1681</f>
        <v>F56PF</v>
      </c>
      <c r="B1681" s="624" t="s">
        <v>7736</v>
      </c>
      <c r="C1681" s="625" t="str">
        <f>'CATALOGO PAGINA'!AE1681</f>
        <v>6</v>
      </c>
      <c r="D1681" s="626">
        <f>'CATALOGO PAGINA'!AF1681*0.13+'CATALOGO PAGINA'!AF1681</f>
        <v>2.6555</v>
      </c>
      <c r="E1681" s="627"/>
    </row>
    <row r="1682">
      <c r="A1682" s="623" t="str">
        <f>'CATALOGO PAGINA'!C1682</f>
        <v>SL64G</v>
      </c>
      <c r="B1682" s="624" t="s">
        <v>7736</v>
      </c>
      <c r="C1682" s="625" t="str">
        <f>'CATALOGO PAGINA'!AE1682</f>
        <v>6</v>
      </c>
      <c r="D1682" s="626">
        <f>'CATALOGO PAGINA'!AF1682*0.13+'CATALOGO PAGINA'!AF1682</f>
        <v>2.8815</v>
      </c>
      <c r="E1682" s="627"/>
    </row>
    <row r="1683">
      <c r="A1683" s="623" t="str">
        <f>'CATALOGO PAGINA'!C1683</f>
        <v>SL64W</v>
      </c>
      <c r="B1683" s="624" t="s">
        <v>7736</v>
      </c>
      <c r="C1683" s="625" t="str">
        <f>'CATALOGO PAGINA'!AE1683</f>
        <v>6</v>
      </c>
      <c r="D1683" s="626">
        <f>'CATALOGO PAGINA'!AF1683*0.13+'CATALOGO PAGINA'!AF1683</f>
        <v>2.8815</v>
      </c>
      <c r="E1683" s="627"/>
    </row>
    <row r="1684">
      <c r="A1684" s="623" t="str">
        <f>'CATALOGO PAGINA'!C1684</f>
        <v>SL64Y</v>
      </c>
      <c r="B1684" s="624" t="s">
        <v>7736</v>
      </c>
      <c r="C1684" s="625" t="str">
        <f>'CATALOGO PAGINA'!AE1684</f>
        <v>6</v>
      </c>
      <c r="D1684" s="626">
        <f>'CATALOGO PAGINA'!AF1684*0.13+'CATALOGO PAGINA'!AF1684</f>
        <v>2.8815</v>
      </c>
      <c r="E1684" s="627"/>
    </row>
    <row r="1685">
      <c r="A1685" s="623" t="str">
        <f>'CATALOGO PAGINA'!C1685</f>
        <v>AL784</v>
      </c>
      <c r="B1685" s="624" t="s">
        <v>7736</v>
      </c>
      <c r="C1685" s="625" t="str">
        <f>'CATALOGO PAGINA'!AE1685</f>
        <v>12</v>
      </c>
      <c r="D1685" s="626">
        <f>'CATALOGO PAGINA'!AF1685*0.13+'CATALOGO PAGINA'!AF1685</f>
        <v>0.565</v>
      </c>
      <c r="E1685" s="627"/>
    </row>
    <row r="1686">
      <c r="A1686" s="623" t="str">
        <f>'CATALOGO PAGINA'!C1686</f>
        <v>AL785</v>
      </c>
      <c r="B1686" s="624" t="s">
        <v>7736</v>
      </c>
      <c r="C1686" s="625" t="str">
        <f>'CATALOGO PAGINA'!AE1686</f>
        <v>12</v>
      </c>
      <c r="D1686" s="626">
        <f>'CATALOGO PAGINA'!AF1686*0.13+'CATALOGO PAGINA'!AF1686</f>
        <v>0.565</v>
      </c>
      <c r="E1686" s="627"/>
    </row>
    <row r="1687">
      <c r="A1687" s="623" t="str">
        <f>'CATALOGO PAGINA'!C1687</f>
        <v>AK692</v>
      </c>
      <c r="B1687" s="624" t="s">
        <v>7736</v>
      </c>
      <c r="C1687" s="625" t="str">
        <f>'CATALOGO PAGINA'!AE1687</f>
        <v>12</v>
      </c>
      <c r="D1687" s="626">
        <f>'CATALOGO PAGINA'!AF1687*0.13+'CATALOGO PAGINA'!AF1687</f>
        <v>0.5424</v>
      </c>
      <c r="E1687" s="627"/>
    </row>
    <row r="1688">
      <c r="A1688" s="623" t="str">
        <f>'CATALOGO PAGINA'!C1688</f>
        <v>02430</v>
      </c>
      <c r="B1688" s="624" t="s">
        <v>7736</v>
      </c>
      <c r="C1688" s="625" t="str">
        <f>'CATALOGO PAGINA'!AE1688</f>
        <v>12</v>
      </c>
      <c r="D1688" s="626">
        <f>'CATALOGO PAGINA'!AF1688*0.13+'CATALOGO PAGINA'!AF1688</f>
        <v>1.0848</v>
      </c>
      <c r="E1688" s="627"/>
    </row>
    <row r="1689">
      <c r="A1689" s="623" t="str">
        <f>'CATALOGO PAGINA'!C1689</f>
        <v>02439</v>
      </c>
      <c r="B1689" s="624" t="s">
        <v>7736</v>
      </c>
      <c r="C1689" s="625" t="str">
        <f>'CATALOGO PAGINA'!AE1689</f>
        <v>12</v>
      </c>
      <c r="D1689" s="626">
        <f>'CATALOGO PAGINA'!AF1689*0.13+'CATALOGO PAGINA'!AF1689</f>
        <v>1.0848</v>
      </c>
      <c r="E1689" s="627"/>
    </row>
    <row r="1690">
      <c r="A1690" s="623" t="str">
        <f>'CATALOGO PAGINA'!C1690</f>
        <v>02444</v>
      </c>
      <c r="B1690" s="624" t="s">
        <v>7736</v>
      </c>
      <c r="C1690" s="625" t="str">
        <f>'CATALOGO PAGINA'!AE1690</f>
        <v>12</v>
      </c>
      <c r="D1690" s="626">
        <f>'CATALOGO PAGINA'!AF1690*0.13+'CATALOGO PAGINA'!AF1690</f>
        <v>1.0848</v>
      </c>
      <c r="E1690" s="627"/>
    </row>
    <row r="1691">
      <c r="A1691" s="623" t="str">
        <f>'CATALOGO PAGINA'!C1691</f>
        <v>02445</v>
      </c>
      <c r="B1691" s="624" t="s">
        <v>7736</v>
      </c>
      <c r="C1691" s="625" t="str">
        <f>'CATALOGO PAGINA'!AE1691</f>
        <v>12</v>
      </c>
      <c r="D1691" s="626">
        <f>'CATALOGO PAGINA'!AF1691*0.13+'CATALOGO PAGINA'!AF1691</f>
        <v>1.0848</v>
      </c>
      <c r="E1691" s="627"/>
    </row>
    <row r="1692">
      <c r="A1692" s="623" t="str">
        <f>'CATALOGO PAGINA'!C1692</f>
        <v>02447</v>
      </c>
      <c r="B1692" s="624" t="s">
        <v>7736</v>
      </c>
      <c r="C1692" s="625" t="str">
        <f>'CATALOGO PAGINA'!AE1692</f>
        <v>12</v>
      </c>
      <c r="D1692" s="626">
        <f>'CATALOGO PAGINA'!AF1692*0.13+'CATALOGO PAGINA'!AF1692</f>
        <v>1.0848</v>
      </c>
      <c r="E1692" s="627"/>
    </row>
    <row r="1693">
      <c r="A1693" s="623" t="str">
        <f>'CATALOGO PAGINA'!C1693</f>
        <v/>
      </c>
      <c r="B1693" s="624"/>
      <c r="C1693" s="630"/>
      <c r="D1693" s="631"/>
      <c r="E1693" s="627"/>
    </row>
    <row r="1694">
      <c r="A1694" s="623" t="str">
        <f>'CATALOGO PAGINA'!C1694</f>
        <v/>
      </c>
      <c r="B1694" s="624"/>
      <c r="C1694" s="630"/>
      <c r="D1694" s="631"/>
      <c r="E1694" s="627"/>
    </row>
    <row r="1695">
      <c r="A1695" s="623" t="str">
        <f>'CATALOGO PAGINA'!C1695</f>
        <v/>
      </c>
      <c r="B1695" s="624"/>
      <c r="C1695" s="630"/>
      <c r="D1695" s="631"/>
      <c r="E1695" s="627"/>
    </row>
    <row r="1696">
      <c r="A1696" s="623"/>
      <c r="B1696" s="624"/>
      <c r="C1696" s="630"/>
      <c r="D1696" s="631"/>
      <c r="E1696" s="627"/>
    </row>
    <row r="1697">
      <c r="A1697" s="623"/>
      <c r="B1697" s="624"/>
      <c r="C1697" s="630"/>
      <c r="D1697" s="631"/>
      <c r="E1697" s="627"/>
    </row>
    <row r="1698">
      <c r="A1698" s="623"/>
      <c r="B1698" s="624"/>
      <c r="C1698" s="630"/>
      <c r="D1698" s="631"/>
      <c r="E1698" s="627"/>
    </row>
    <row r="1699">
      <c r="A1699" s="623"/>
      <c r="B1699" s="624"/>
      <c r="C1699" s="630"/>
      <c r="D1699" s="631"/>
      <c r="E1699" s="627"/>
    </row>
    <row r="1700">
      <c r="A1700" s="623"/>
      <c r="B1700" s="624"/>
      <c r="C1700" s="630"/>
      <c r="D1700" s="631"/>
      <c r="E1700" s="627"/>
    </row>
    <row r="1701">
      <c r="A1701" s="623"/>
      <c r="B1701" s="624"/>
      <c r="C1701" s="630"/>
      <c r="D1701" s="631"/>
      <c r="E1701" s="627"/>
    </row>
    <row r="1702">
      <c r="A1702" s="623"/>
      <c r="B1702" s="624"/>
      <c r="C1702" s="630"/>
      <c r="D1702" s="631"/>
      <c r="E1702" s="627"/>
    </row>
    <row r="1703">
      <c r="A1703" s="623"/>
      <c r="B1703" s="624"/>
      <c r="C1703" s="630"/>
      <c r="D1703" s="631"/>
      <c r="E1703" s="627"/>
    </row>
    <row r="1704">
      <c r="A1704" s="623"/>
      <c r="B1704" s="624"/>
      <c r="C1704" s="630"/>
      <c r="D1704" s="631"/>
      <c r="E1704" s="627"/>
    </row>
    <row r="1705">
      <c r="A1705" s="623"/>
      <c r="B1705" s="624"/>
      <c r="C1705" s="630"/>
      <c r="D1705" s="631"/>
      <c r="E1705" s="627"/>
    </row>
    <row r="1706">
      <c r="A1706" s="623"/>
      <c r="B1706" s="624"/>
      <c r="C1706" s="630"/>
      <c r="D1706" s="631"/>
      <c r="E1706" s="627"/>
    </row>
    <row r="1707">
      <c r="A1707" s="623"/>
      <c r="B1707" s="624"/>
      <c r="C1707" s="630"/>
      <c r="D1707" s="631"/>
      <c r="E1707" s="627"/>
    </row>
    <row r="1708">
      <c r="A1708" s="623"/>
      <c r="B1708" s="624"/>
      <c r="C1708" s="630"/>
      <c r="D1708" s="631"/>
      <c r="E1708" s="627"/>
    </row>
    <row r="1709">
      <c r="A1709" s="623"/>
      <c r="B1709" s="624"/>
      <c r="C1709" s="630"/>
      <c r="D1709" s="631"/>
      <c r="E1709" s="627"/>
    </row>
    <row r="1710">
      <c r="A1710" s="623"/>
      <c r="B1710" s="624"/>
      <c r="C1710" s="630"/>
      <c r="D1710" s="631"/>
      <c r="E1710" s="627"/>
    </row>
    <row r="1711">
      <c r="A1711" s="623"/>
      <c r="B1711" s="624"/>
      <c r="C1711" s="630"/>
      <c r="D1711" s="631"/>
      <c r="E1711" s="627"/>
    </row>
    <row r="1712">
      <c r="A1712" s="623"/>
      <c r="B1712" s="624"/>
      <c r="C1712" s="630"/>
      <c r="D1712" s="631"/>
      <c r="E1712" s="627"/>
    </row>
    <row r="1713">
      <c r="A1713" s="623"/>
      <c r="B1713" s="624"/>
      <c r="C1713" s="630"/>
      <c r="D1713" s="631"/>
      <c r="E1713" s="627"/>
    </row>
    <row r="1714">
      <c r="A1714" s="623"/>
      <c r="B1714" s="624"/>
      <c r="C1714" s="630"/>
      <c r="D1714" s="631"/>
      <c r="E1714" s="627"/>
    </row>
    <row r="1715">
      <c r="A1715" s="623"/>
      <c r="B1715" s="624"/>
      <c r="C1715" s="630"/>
      <c r="D1715" s="631"/>
      <c r="E1715" s="627"/>
    </row>
    <row r="1716">
      <c r="A1716" s="623"/>
      <c r="B1716" s="624"/>
      <c r="C1716" s="630"/>
      <c r="D1716" s="631"/>
      <c r="E1716" s="627"/>
    </row>
    <row r="1717">
      <c r="A1717" s="623"/>
      <c r="B1717" s="624"/>
      <c r="C1717" s="630"/>
      <c r="D1717" s="631"/>
      <c r="E1717" s="627"/>
    </row>
    <row r="1718">
      <c r="A1718" s="623"/>
      <c r="B1718" s="624"/>
      <c r="C1718" s="630"/>
      <c r="D1718" s="631"/>
      <c r="E1718" s="627"/>
    </row>
    <row r="1719">
      <c r="A1719" s="623"/>
      <c r="B1719" s="624"/>
      <c r="C1719" s="630"/>
      <c r="D1719" s="631"/>
      <c r="E1719" s="627"/>
    </row>
    <row r="1720">
      <c r="A1720" s="623"/>
      <c r="B1720" s="624"/>
      <c r="C1720" s="630"/>
      <c r="D1720" s="631"/>
      <c r="E1720" s="627"/>
    </row>
    <row r="1721">
      <c r="A1721" s="623"/>
      <c r="B1721" s="624"/>
      <c r="C1721" s="630"/>
      <c r="D1721" s="631"/>
      <c r="E1721" s="627"/>
    </row>
    <row r="1722">
      <c r="A1722" s="623"/>
      <c r="B1722" s="624"/>
      <c r="C1722" s="630"/>
      <c r="D1722" s="631"/>
      <c r="E1722" s="627"/>
    </row>
    <row r="1723">
      <c r="A1723" s="623"/>
      <c r="B1723" s="624"/>
      <c r="C1723" s="630"/>
      <c r="D1723" s="631"/>
      <c r="E1723" s="627"/>
    </row>
    <row r="1724">
      <c r="A1724" s="623"/>
      <c r="B1724" s="624"/>
      <c r="C1724" s="630"/>
      <c r="D1724" s="631"/>
      <c r="E1724" s="627"/>
    </row>
    <row r="1725">
      <c r="A1725" s="623"/>
      <c r="B1725" s="624"/>
      <c r="C1725" s="630"/>
      <c r="D1725" s="631"/>
      <c r="E1725" s="627"/>
    </row>
    <row r="1726">
      <c r="A1726" s="623"/>
      <c r="B1726" s="624"/>
      <c r="C1726" s="630"/>
      <c r="D1726" s="631"/>
      <c r="E1726" s="627"/>
    </row>
    <row r="1727">
      <c r="A1727" s="623"/>
      <c r="B1727" s="624"/>
      <c r="C1727" s="630"/>
      <c r="D1727" s="631"/>
      <c r="E1727" s="627"/>
    </row>
    <row r="1728">
      <c r="A1728" s="623"/>
      <c r="B1728" s="624"/>
      <c r="C1728" s="630"/>
      <c r="D1728" s="631"/>
      <c r="E1728" s="627"/>
    </row>
    <row r="1729">
      <c r="A1729" s="623"/>
      <c r="B1729" s="624"/>
      <c r="C1729" s="630"/>
      <c r="D1729" s="631"/>
      <c r="E1729" s="627"/>
    </row>
    <row r="1730">
      <c r="A1730" s="623"/>
      <c r="B1730" s="624"/>
      <c r="C1730" s="630"/>
      <c r="D1730" s="631"/>
      <c r="E1730" s="627"/>
    </row>
    <row r="1731">
      <c r="A1731" s="623"/>
      <c r="B1731" s="624"/>
      <c r="C1731" s="630"/>
      <c r="D1731" s="631"/>
      <c r="E1731" s="627"/>
    </row>
    <row r="1732">
      <c r="A1732" s="623"/>
      <c r="B1732" s="624"/>
      <c r="C1732" s="630"/>
      <c r="D1732" s="631"/>
      <c r="E1732" s="627"/>
    </row>
    <row r="1733">
      <c r="A1733" s="623"/>
      <c r="B1733" s="624"/>
      <c r="C1733" s="630"/>
      <c r="D1733" s="631"/>
      <c r="E1733" s="627"/>
    </row>
    <row r="1734">
      <c r="A1734" s="623"/>
      <c r="B1734" s="624"/>
      <c r="C1734" s="630"/>
      <c r="D1734" s="631"/>
      <c r="E1734" s="627"/>
    </row>
    <row r="1735">
      <c r="A1735" s="623"/>
      <c r="B1735" s="624"/>
      <c r="C1735" s="630"/>
      <c r="D1735" s="631"/>
      <c r="E1735" s="627"/>
    </row>
    <row r="1736">
      <c r="A1736" s="623"/>
      <c r="B1736" s="624"/>
      <c r="C1736" s="630"/>
      <c r="D1736" s="631"/>
      <c r="E1736" s="627"/>
    </row>
    <row r="1737">
      <c r="A1737" s="623"/>
      <c r="B1737" s="624"/>
      <c r="C1737" s="630"/>
      <c r="D1737" s="631"/>
      <c r="E1737" s="627"/>
    </row>
    <row r="1738">
      <c r="A1738" s="623"/>
      <c r="B1738" s="624"/>
      <c r="C1738" s="630"/>
      <c r="D1738" s="631"/>
      <c r="E1738" s="627"/>
    </row>
    <row r="1739">
      <c r="A1739" s="623"/>
      <c r="B1739" s="624"/>
      <c r="C1739" s="630"/>
      <c r="D1739" s="631"/>
      <c r="E1739" s="627"/>
    </row>
    <row r="1740">
      <c r="A1740" s="623"/>
      <c r="B1740" s="624"/>
      <c r="C1740" s="630"/>
      <c r="D1740" s="631"/>
      <c r="E1740" s="627"/>
    </row>
    <row r="1741">
      <c r="A1741" s="623"/>
      <c r="B1741" s="624"/>
      <c r="C1741" s="630"/>
      <c r="D1741" s="631"/>
      <c r="E1741" s="627"/>
    </row>
    <row r="1742">
      <c r="A1742" s="623"/>
      <c r="B1742" s="624"/>
      <c r="C1742" s="630"/>
      <c r="D1742" s="631"/>
      <c r="E1742" s="627"/>
    </row>
    <row r="1743">
      <c r="A1743" s="623"/>
      <c r="B1743" s="624"/>
      <c r="C1743" s="630"/>
      <c r="D1743" s="631"/>
      <c r="E1743" s="627"/>
    </row>
    <row r="1744">
      <c r="A1744" s="623"/>
      <c r="B1744" s="624"/>
      <c r="C1744" s="630"/>
      <c r="D1744" s="631"/>
      <c r="E1744" s="627"/>
    </row>
    <row r="1745">
      <c r="A1745" s="623"/>
      <c r="B1745" s="624"/>
      <c r="C1745" s="630"/>
      <c r="D1745" s="631"/>
      <c r="E1745" s="627"/>
    </row>
    <row r="1746">
      <c r="A1746" s="623"/>
      <c r="B1746" s="624"/>
      <c r="C1746" s="630"/>
      <c r="D1746" s="631"/>
      <c r="E1746" s="627"/>
    </row>
    <row r="1747">
      <c r="A1747" s="623"/>
      <c r="B1747" s="624"/>
      <c r="C1747" s="630"/>
      <c r="D1747" s="631"/>
      <c r="E1747" s="627"/>
    </row>
    <row r="1748">
      <c r="A1748" s="623"/>
      <c r="B1748" s="624"/>
      <c r="C1748" s="630"/>
      <c r="D1748" s="631"/>
      <c r="E1748" s="627"/>
    </row>
    <row r="1749">
      <c r="A1749" s="623"/>
      <c r="B1749" s="624"/>
      <c r="C1749" s="630"/>
      <c r="D1749" s="631"/>
      <c r="E1749" s="627"/>
    </row>
    <row r="1750">
      <c r="A1750" s="623"/>
      <c r="B1750" s="624"/>
      <c r="C1750" s="630"/>
      <c r="D1750" s="631"/>
      <c r="E1750" s="627"/>
    </row>
    <row r="1751">
      <c r="A1751" s="623"/>
      <c r="B1751" s="624"/>
      <c r="C1751" s="630"/>
      <c r="D1751" s="631"/>
      <c r="E1751" s="627"/>
    </row>
    <row r="1752">
      <c r="A1752" s="623"/>
      <c r="B1752" s="624"/>
      <c r="C1752" s="630"/>
      <c r="D1752" s="631"/>
      <c r="E1752" s="627"/>
    </row>
    <row r="1753">
      <c r="A1753" s="623"/>
      <c r="B1753" s="624"/>
      <c r="C1753" s="630"/>
      <c r="D1753" s="631"/>
      <c r="E1753" s="627"/>
    </row>
    <row r="1754">
      <c r="A1754" s="623"/>
      <c r="B1754" s="624"/>
      <c r="C1754" s="630"/>
      <c r="D1754" s="631"/>
      <c r="E1754" s="627"/>
    </row>
    <row r="1755">
      <c r="A1755" s="623"/>
      <c r="B1755" s="624"/>
      <c r="C1755" s="630"/>
      <c r="D1755" s="631"/>
      <c r="E1755" s="627"/>
    </row>
    <row r="1756">
      <c r="A1756" s="623"/>
      <c r="B1756" s="624"/>
      <c r="C1756" s="630"/>
      <c r="D1756" s="631"/>
      <c r="E1756" s="627"/>
    </row>
    <row r="1757">
      <c r="A1757" s="623"/>
      <c r="B1757" s="624"/>
      <c r="C1757" s="630"/>
      <c r="D1757" s="631"/>
      <c r="E1757" s="627"/>
    </row>
    <row r="1758">
      <c r="A1758" s="623"/>
      <c r="B1758" s="624"/>
      <c r="C1758" s="630"/>
      <c r="D1758" s="631"/>
      <c r="E1758" s="627"/>
    </row>
    <row r="1759">
      <c r="A1759" s="623"/>
      <c r="B1759" s="624"/>
      <c r="C1759" s="630"/>
      <c r="D1759" s="631"/>
      <c r="E1759" s="627"/>
    </row>
    <row r="1760">
      <c r="A1760" s="623"/>
      <c r="B1760" s="624"/>
      <c r="C1760" s="630"/>
      <c r="D1760" s="631"/>
      <c r="E1760" s="627"/>
    </row>
    <row r="1761">
      <c r="A1761" s="623"/>
      <c r="B1761" s="624"/>
      <c r="C1761" s="630"/>
      <c r="D1761" s="631"/>
      <c r="E1761" s="627"/>
    </row>
    <row r="1762">
      <c r="A1762" s="623"/>
      <c r="B1762" s="624"/>
      <c r="C1762" s="630"/>
      <c r="D1762" s="631"/>
      <c r="E1762" s="627"/>
    </row>
    <row r="1763">
      <c r="A1763" s="623"/>
      <c r="B1763" s="624"/>
      <c r="C1763" s="630"/>
      <c r="D1763" s="631"/>
      <c r="E1763" s="627"/>
    </row>
    <row r="1764">
      <c r="A1764" s="623"/>
      <c r="B1764" s="624"/>
      <c r="C1764" s="630"/>
      <c r="D1764" s="631"/>
      <c r="E1764" s="627"/>
    </row>
    <row r="1765">
      <c r="A1765" s="623"/>
      <c r="B1765" s="624"/>
      <c r="C1765" s="630"/>
      <c r="D1765" s="631"/>
      <c r="E1765" s="627"/>
    </row>
    <row r="1766">
      <c r="A1766" s="623"/>
      <c r="B1766" s="624"/>
      <c r="C1766" s="630"/>
      <c r="D1766" s="631"/>
      <c r="E1766" s="627"/>
    </row>
    <row r="1767">
      <c r="A1767" s="623"/>
      <c r="B1767" s="624"/>
      <c r="C1767" s="630"/>
      <c r="D1767" s="631"/>
      <c r="E1767" s="627"/>
    </row>
    <row r="1768">
      <c r="A1768" s="623"/>
      <c r="B1768" s="624"/>
      <c r="C1768" s="630"/>
      <c r="D1768" s="631"/>
      <c r="E1768" s="627"/>
    </row>
    <row r="1769">
      <c r="A1769" s="623"/>
      <c r="B1769" s="624"/>
      <c r="C1769" s="630"/>
      <c r="D1769" s="631"/>
      <c r="E1769" s="627"/>
    </row>
    <row r="1770">
      <c r="A1770" s="623"/>
      <c r="B1770" s="624"/>
      <c r="C1770" s="630"/>
      <c r="D1770" s="631"/>
      <c r="E1770" s="627"/>
    </row>
    <row r="1771">
      <c r="A1771" s="623"/>
      <c r="B1771" s="624"/>
      <c r="C1771" s="630"/>
      <c r="D1771" s="631"/>
      <c r="E1771" s="627"/>
    </row>
    <row r="1772">
      <c r="A1772" s="623"/>
      <c r="B1772" s="624"/>
      <c r="C1772" s="630"/>
      <c r="D1772" s="631"/>
      <c r="E1772" s="627"/>
    </row>
    <row r="1773">
      <c r="A1773" s="623"/>
      <c r="B1773" s="624"/>
      <c r="C1773" s="630"/>
      <c r="D1773" s="631"/>
      <c r="E1773" s="627"/>
    </row>
    <row r="1774">
      <c r="A1774" s="623"/>
      <c r="B1774" s="624"/>
      <c r="C1774" s="630"/>
      <c r="D1774" s="631"/>
      <c r="E1774" s="627"/>
    </row>
    <row r="1775">
      <c r="A1775" s="623"/>
      <c r="B1775" s="624"/>
      <c r="C1775" s="630"/>
      <c r="D1775" s="631"/>
      <c r="E1775" s="627"/>
    </row>
    <row r="1776">
      <c r="A1776" s="623"/>
      <c r="B1776" s="624"/>
      <c r="C1776" s="630"/>
      <c r="D1776" s="631"/>
      <c r="E1776" s="627"/>
    </row>
    <row r="1777">
      <c r="A1777" s="623"/>
      <c r="B1777" s="624"/>
      <c r="C1777" s="630"/>
      <c r="D1777" s="631"/>
      <c r="E1777" s="627"/>
    </row>
    <row r="1778">
      <c r="A1778" s="623"/>
      <c r="B1778" s="624"/>
      <c r="C1778" s="630"/>
      <c r="D1778" s="631"/>
      <c r="E1778" s="627"/>
    </row>
    <row r="1779">
      <c r="A1779" s="623"/>
      <c r="B1779" s="624"/>
      <c r="C1779" s="630"/>
      <c r="D1779" s="631"/>
      <c r="E1779" s="627"/>
    </row>
    <row r="1780">
      <c r="A1780" s="623"/>
      <c r="B1780" s="624"/>
      <c r="C1780" s="630"/>
      <c r="D1780" s="631"/>
      <c r="E1780" s="627"/>
    </row>
    <row r="1781">
      <c r="A1781" s="623"/>
      <c r="B1781" s="624"/>
      <c r="C1781" s="630"/>
      <c r="D1781" s="631"/>
      <c r="E1781" s="627"/>
    </row>
    <row r="1782">
      <c r="A1782" s="623"/>
      <c r="B1782" s="624"/>
      <c r="C1782" s="630"/>
      <c r="D1782" s="631"/>
      <c r="E1782" s="627"/>
    </row>
    <row r="1783">
      <c r="A1783" s="623"/>
      <c r="B1783" s="624"/>
      <c r="C1783" s="630"/>
      <c r="D1783" s="631"/>
      <c r="E1783" s="627"/>
    </row>
    <row r="1784">
      <c r="A1784" s="623"/>
      <c r="B1784" s="624"/>
      <c r="C1784" s="630"/>
      <c r="D1784" s="631"/>
      <c r="E1784" s="627"/>
    </row>
    <row r="1785">
      <c r="A1785" s="623"/>
      <c r="B1785" s="624"/>
      <c r="C1785" s="630"/>
      <c r="D1785" s="631"/>
      <c r="E1785" s="627"/>
    </row>
    <row r="1786">
      <c r="A1786" s="623"/>
      <c r="B1786" s="624"/>
      <c r="C1786" s="630"/>
      <c r="D1786" s="631"/>
      <c r="E1786" s="627"/>
    </row>
    <row r="1787">
      <c r="A1787" s="623"/>
      <c r="B1787" s="624"/>
      <c r="C1787" s="630"/>
      <c r="D1787" s="631"/>
      <c r="E1787" s="627"/>
    </row>
    <row r="1788">
      <c r="A1788" s="623"/>
      <c r="B1788" s="624"/>
      <c r="C1788" s="630"/>
      <c r="D1788" s="631"/>
      <c r="E1788" s="627"/>
    </row>
    <row r="1789">
      <c r="A1789" s="623"/>
      <c r="B1789" s="624"/>
      <c r="C1789" s="630"/>
      <c r="D1789" s="631"/>
      <c r="E1789" s="627"/>
    </row>
    <row r="1790">
      <c r="A1790" s="623"/>
      <c r="B1790" s="624"/>
      <c r="C1790" s="630"/>
      <c r="D1790" s="631"/>
      <c r="E1790" s="627"/>
    </row>
    <row r="1791">
      <c r="A1791" s="623"/>
      <c r="B1791" s="624"/>
      <c r="C1791" s="630"/>
      <c r="D1791" s="631"/>
      <c r="E1791" s="627"/>
    </row>
    <row r="1792">
      <c r="A1792" s="623"/>
      <c r="B1792" s="624"/>
      <c r="C1792" s="630"/>
      <c r="D1792" s="631"/>
      <c r="E1792" s="627"/>
    </row>
    <row r="1793">
      <c r="A1793" s="623"/>
      <c r="B1793" s="624"/>
      <c r="C1793" s="630"/>
      <c r="D1793" s="631"/>
      <c r="E1793" s="627"/>
    </row>
    <row r="1794">
      <c r="A1794" s="623"/>
      <c r="B1794" s="624"/>
      <c r="C1794" s="630"/>
      <c r="D1794" s="631"/>
      <c r="E1794" s="627"/>
    </row>
    <row r="1795">
      <c r="A1795" s="623"/>
      <c r="B1795" s="624"/>
      <c r="C1795" s="630"/>
      <c r="D1795" s="631"/>
      <c r="E1795" s="627"/>
    </row>
    <row r="1796">
      <c r="A1796" s="623"/>
      <c r="B1796" s="624"/>
      <c r="C1796" s="630"/>
      <c r="D1796" s="631"/>
      <c r="E1796" s="627"/>
    </row>
    <row r="1797">
      <c r="A1797" s="623"/>
      <c r="B1797" s="624"/>
      <c r="C1797" s="630"/>
      <c r="D1797" s="631"/>
      <c r="E1797" s="627"/>
    </row>
    <row r="1798">
      <c r="A1798" s="623"/>
      <c r="B1798" s="624"/>
      <c r="C1798" s="630"/>
      <c r="D1798" s="631"/>
      <c r="E1798" s="627"/>
    </row>
    <row r="1799">
      <c r="A1799" s="623"/>
      <c r="B1799" s="624"/>
      <c r="C1799" s="630"/>
      <c r="D1799" s="631"/>
      <c r="E1799" s="627"/>
    </row>
    <row r="1800">
      <c r="A1800" s="623"/>
      <c r="B1800" s="624"/>
      <c r="C1800" s="630"/>
      <c r="D1800" s="631"/>
      <c r="E1800" s="627"/>
    </row>
    <row r="1801">
      <c r="A1801" s="623"/>
      <c r="B1801" s="624"/>
      <c r="C1801" s="630"/>
      <c r="D1801" s="631"/>
      <c r="E1801" s="627"/>
    </row>
    <row r="1802">
      <c r="A1802" s="623"/>
      <c r="B1802" s="624"/>
      <c r="C1802" s="630"/>
      <c r="D1802" s="631"/>
      <c r="E1802" s="627"/>
    </row>
    <row r="1803">
      <c r="A1803" s="623"/>
      <c r="B1803" s="624"/>
      <c r="C1803" s="630"/>
      <c r="D1803" s="631"/>
      <c r="E1803" s="627"/>
    </row>
    <row r="1804">
      <c r="A1804" s="623"/>
      <c r="B1804" s="624"/>
      <c r="C1804" s="630"/>
      <c r="D1804" s="631"/>
      <c r="E1804" s="627"/>
    </row>
    <row r="1805">
      <c r="A1805" s="623"/>
      <c r="B1805" s="624"/>
      <c r="C1805" s="630"/>
      <c r="D1805" s="631"/>
      <c r="E1805" s="627"/>
    </row>
    <row r="1806">
      <c r="A1806" s="623"/>
      <c r="B1806" s="624"/>
      <c r="C1806" s="630"/>
      <c r="D1806" s="631"/>
      <c r="E1806" s="627"/>
    </row>
    <row r="1807">
      <c r="A1807" s="623"/>
      <c r="B1807" s="624"/>
      <c r="C1807" s="630"/>
      <c r="D1807" s="631"/>
      <c r="E1807" s="627"/>
    </row>
    <row r="1808">
      <c r="A1808" s="623"/>
      <c r="B1808" s="624"/>
      <c r="C1808" s="630"/>
      <c r="D1808" s="631"/>
      <c r="E1808" s="627"/>
    </row>
    <row r="1809">
      <c r="A1809" s="623"/>
      <c r="B1809" s="624"/>
      <c r="C1809" s="630"/>
      <c r="D1809" s="631"/>
      <c r="E1809" s="627"/>
    </row>
    <row r="1810">
      <c r="A1810" s="623"/>
      <c r="B1810" s="624"/>
      <c r="C1810" s="630"/>
      <c r="D1810" s="631"/>
      <c r="E1810" s="627"/>
    </row>
    <row r="1811">
      <c r="A1811" s="623"/>
      <c r="B1811" s="624"/>
      <c r="C1811" s="630"/>
      <c r="D1811" s="631"/>
      <c r="E1811" s="627"/>
    </row>
    <row r="1812">
      <c r="A1812" s="623"/>
      <c r="B1812" s="624"/>
      <c r="C1812" s="630"/>
      <c r="D1812" s="631"/>
      <c r="E1812" s="627"/>
    </row>
    <row r="1813">
      <c r="A1813" s="623"/>
      <c r="B1813" s="624"/>
      <c r="C1813" s="630"/>
      <c r="D1813" s="631"/>
      <c r="E1813" s="627"/>
    </row>
    <row r="1814">
      <c r="A1814" s="623"/>
      <c r="B1814" s="624"/>
      <c r="C1814" s="630"/>
      <c r="D1814" s="631"/>
      <c r="E1814" s="627"/>
    </row>
    <row r="1815">
      <c r="A1815" s="623"/>
      <c r="B1815" s="624"/>
      <c r="C1815" s="630"/>
      <c r="D1815" s="631"/>
      <c r="E1815" s="627"/>
    </row>
    <row r="1816">
      <c r="A1816" s="623"/>
      <c r="B1816" s="624"/>
      <c r="C1816" s="630"/>
      <c r="D1816" s="631"/>
      <c r="E1816" s="627"/>
    </row>
    <row r="1817">
      <c r="A1817" s="623"/>
      <c r="B1817" s="624"/>
      <c r="C1817" s="630"/>
      <c r="D1817" s="631"/>
      <c r="E1817" s="627"/>
    </row>
    <row r="1818">
      <c r="A1818" s="623"/>
      <c r="B1818" s="624"/>
      <c r="C1818" s="630"/>
      <c r="D1818" s="631"/>
      <c r="E1818" s="627"/>
    </row>
    <row r="1819">
      <c r="A1819" s="623"/>
      <c r="B1819" s="624"/>
      <c r="C1819" s="630"/>
      <c r="D1819" s="631"/>
      <c r="E1819" s="627"/>
    </row>
    <row r="1820">
      <c r="A1820" s="623"/>
      <c r="B1820" s="624"/>
      <c r="C1820" s="630"/>
      <c r="D1820" s="631"/>
      <c r="E1820" s="627"/>
    </row>
    <row r="1821">
      <c r="A1821" s="623"/>
      <c r="B1821" s="624"/>
      <c r="C1821" s="630"/>
      <c r="D1821" s="631"/>
      <c r="E1821" s="627"/>
    </row>
    <row r="1822">
      <c r="A1822" s="623"/>
      <c r="B1822" s="624"/>
      <c r="C1822" s="630"/>
      <c r="D1822" s="631"/>
      <c r="E1822" s="627"/>
    </row>
    <row r="1823">
      <c r="A1823" s="623"/>
      <c r="B1823" s="624"/>
      <c r="C1823" s="630"/>
      <c r="D1823" s="631"/>
      <c r="E1823" s="627"/>
    </row>
    <row r="1824">
      <c r="A1824" s="623"/>
      <c r="B1824" s="624"/>
      <c r="C1824" s="630"/>
      <c r="D1824" s="631"/>
      <c r="E1824" s="627"/>
    </row>
    <row r="1825">
      <c r="A1825" s="623"/>
      <c r="B1825" s="624"/>
      <c r="C1825" s="630"/>
      <c r="D1825" s="631"/>
      <c r="E1825" s="627"/>
    </row>
    <row r="1826">
      <c r="A1826" s="623"/>
      <c r="B1826" s="624"/>
      <c r="C1826" s="630"/>
      <c r="D1826" s="631"/>
      <c r="E1826" s="627"/>
    </row>
    <row r="1827">
      <c r="A1827" s="623"/>
      <c r="B1827" s="624"/>
      <c r="C1827" s="630"/>
      <c r="D1827" s="631"/>
      <c r="E1827" s="627"/>
    </row>
    <row r="1828">
      <c r="A1828" s="623"/>
      <c r="B1828" s="624"/>
      <c r="C1828" s="630"/>
      <c r="D1828" s="631"/>
      <c r="E1828" s="627"/>
    </row>
    <row r="1829">
      <c r="A1829" s="623"/>
      <c r="B1829" s="624"/>
      <c r="C1829" s="630"/>
      <c r="D1829" s="631"/>
      <c r="E1829" s="627"/>
    </row>
    <row r="1830">
      <c r="A1830" s="623"/>
      <c r="B1830" s="624"/>
      <c r="C1830" s="630"/>
      <c r="D1830" s="631"/>
      <c r="E1830" s="627"/>
    </row>
    <row r="1831">
      <c r="A1831" s="623"/>
      <c r="B1831" s="624"/>
      <c r="C1831" s="630"/>
      <c r="D1831" s="631"/>
      <c r="E1831" s="627"/>
    </row>
    <row r="1832">
      <c r="A1832" s="623"/>
      <c r="B1832" s="624"/>
      <c r="C1832" s="630"/>
      <c r="D1832" s="631"/>
      <c r="E1832" s="627"/>
    </row>
    <row r="1833">
      <c r="A1833" s="623"/>
      <c r="B1833" s="624"/>
      <c r="C1833" s="630"/>
      <c r="D1833" s="631"/>
      <c r="E1833" s="627"/>
    </row>
    <row r="1834">
      <c r="A1834" s="623"/>
      <c r="B1834" s="624"/>
      <c r="C1834" s="630"/>
      <c r="D1834" s="631"/>
      <c r="E1834" s="627"/>
    </row>
    <row r="1835">
      <c r="A1835" s="623"/>
      <c r="B1835" s="624"/>
      <c r="C1835" s="630"/>
      <c r="D1835" s="631"/>
      <c r="E1835" s="627"/>
    </row>
    <row r="1836">
      <c r="A1836" s="623"/>
      <c r="B1836" s="624"/>
      <c r="C1836" s="630"/>
      <c r="D1836" s="631"/>
      <c r="E1836" s="627"/>
    </row>
    <row r="1837">
      <c r="A1837" s="623"/>
      <c r="B1837" s="624"/>
      <c r="C1837" s="630"/>
      <c r="D1837" s="631"/>
      <c r="E1837" s="627"/>
    </row>
    <row r="1838">
      <c r="A1838" s="623"/>
      <c r="B1838" s="624"/>
      <c r="C1838" s="630"/>
      <c r="D1838" s="631"/>
      <c r="E1838" s="627"/>
    </row>
    <row r="1839">
      <c r="A1839" s="623"/>
      <c r="B1839" s="624"/>
      <c r="C1839" s="630"/>
      <c r="D1839" s="631"/>
      <c r="E1839" s="627"/>
    </row>
    <row r="1840">
      <c r="A1840" s="623"/>
      <c r="B1840" s="624"/>
      <c r="C1840" s="630"/>
      <c r="D1840" s="631"/>
      <c r="E1840" s="627"/>
    </row>
    <row r="1841">
      <c r="A1841" s="623"/>
      <c r="B1841" s="624"/>
      <c r="C1841" s="630"/>
      <c r="D1841" s="631"/>
      <c r="E1841" s="627"/>
    </row>
    <row r="1842">
      <c r="A1842" s="623"/>
      <c r="B1842" s="624"/>
      <c r="C1842" s="630"/>
      <c r="D1842" s="631"/>
      <c r="E1842" s="627"/>
    </row>
    <row r="1843">
      <c r="A1843" s="623"/>
      <c r="B1843" s="624"/>
      <c r="C1843" s="630"/>
      <c r="D1843" s="631"/>
      <c r="E1843" s="627"/>
    </row>
    <row r="1844">
      <c r="A1844" s="623"/>
      <c r="B1844" s="624"/>
      <c r="C1844" s="630"/>
      <c r="D1844" s="631"/>
      <c r="E1844" s="627"/>
    </row>
    <row r="1845">
      <c r="A1845" s="623"/>
      <c r="B1845" s="624"/>
      <c r="C1845" s="630"/>
      <c r="D1845" s="631"/>
      <c r="E1845" s="627"/>
    </row>
    <row r="1846">
      <c r="A1846" s="623"/>
      <c r="B1846" s="624"/>
      <c r="C1846" s="630"/>
      <c r="D1846" s="631"/>
      <c r="E1846" s="627"/>
    </row>
    <row r="1847">
      <c r="A1847" s="623"/>
      <c r="B1847" s="624"/>
      <c r="C1847" s="630"/>
      <c r="D1847" s="631"/>
      <c r="E1847" s="627"/>
    </row>
    <row r="1848">
      <c r="A1848" s="623"/>
      <c r="B1848" s="624"/>
      <c r="C1848" s="630"/>
      <c r="D1848" s="631"/>
      <c r="E1848" s="627"/>
    </row>
    <row r="1849">
      <c r="A1849" s="623"/>
      <c r="B1849" s="624"/>
      <c r="C1849" s="630"/>
      <c r="D1849" s="631"/>
      <c r="E1849" s="627"/>
    </row>
    <row r="1850">
      <c r="A1850" s="623"/>
      <c r="B1850" s="624"/>
      <c r="C1850" s="630"/>
      <c r="D1850" s="631"/>
      <c r="E1850" s="627"/>
    </row>
    <row r="1851">
      <c r="A1851" s="623"/>
      <c r="B1851" s="624"/>
      <c r="C1851" s="630"/>
      <c r="D1851" s="631"/>
      <c r="E1851" s="627"/>
    </row>
    <row r="1852">
      <c r="A1852" s="623"/>
      <c r="B1852" s="624"/>
      <c r="C1852" s="630"/>
      <c r="D1852" s="631"/>
      <c r="E1852" s="627"/>
    </row>
    <row r="1853">
      <c r="A1853" s="623"/>
      <c r="B1853" s="624"/>
      <c r="C1853" s="630"/>
      <c r="D1853" s="631"/>
      <c r="E1853" s="627"/>
    </row>
    <row r="1854">
      <c r="A1854" s="623"/>
      <c r="B1854" s="624"/>
      <c r="C1854" s="630"/>
      <c r="D1854" s="631"/>
      <c r="E1854" s="627"/>
    </row>
    <row r="1855">
      <c r="A1855" s="623"/>
      <c r="B1855" s="624"/>
      <c r="C1855" s="630"/>
      <c r="D1855" s="631"/>
      <c r="E1855" s="627"/>
    </row>
    <row r="1856">
      <c r="A1856" s="623"/>
      <c r="B1856" s="624"/>
      <c r="C1856" s="630"/>
      <c r="D1856" s="631"/>
      <c r="E1856" s="627"/>
    </row>
    <row r="1857">
      <c r="A1857" s="623"/>
      <c r="B1857" s="624"/>
      <c r="C1857" s="630"/>
      <c r="D1857" s="631"/>
      <c r="E1857" s="627"/>
    </row>
    <row r="1858">
      <c r="A1858" s="623"/>
      <c r="B1858" s="624"/>
      <c r="C1858" s="630"/>
      <c r="D1858" s="631"/>
      <c r="E1858" s="627"/>
    </row>
    <row r="1859">
      <c r="A1859" s="623"/>
      <c r="B1859" s="624"/>
      <c r="C1859" s="630"/>
      <c r="D1859" s="631"/>
      <c r="E1859" s="627"/>
    </row>
    <row r="1860">
      <c r="A1860" s="623"/>
      <c r="B1860" s="624"/>
      <c r="C1860" s="630"/>
      <c r="D1860" s="631"/>
      <c r="E1860" s="627"/>
    </row>
    <row r="1861">
      <c r="A1861" s="623"/>
      <c r="B1861" s="624"/>
      <c r="C1861" s="630"/>
      <c r="D1861" s="631"/>
      <c r="E1861" s="627"/>
    </row>
    <row r="1862">
      <c r="A1862" s="623"/>
      <c r="B1862" s="624"/>
      <c r="C1862" s="630"/>
      <c r="D1862" s="631"/>
      <c r="E1862" s="627"/>
    </row>
    <row r="1863">
      <c r="A1863" s="623"/>
      <c r="B1863" s="624"/>
      <c r="C1863" s="630"/>
      <c r="D1863" s="631"/>
      <c r="E1863" s="627"/>
    </row>
    <row r="1864">
      <c r="A1864" s="623"/>
      <c r="B1864" s="624"/>
      <c r="C1864" s="630"/>
      <c r="D1864" s="631"/>
      <c r="E1864" s="627"/>
    </row>
    <row r="1865">
      <c r="A1865" s="623"/>
      <c r="B1865" s="624"/>
      <c r="C1865" s="630"/>
      <c r="D1865" s="631"/>
      <c r="E1865" s="627"/>
    </row>
    <row r="1866">
      <c r="A1866" s="623"/>
      <c r="B1866" s="624"/>
      <c r="C1866" s="630"/>
      <c r="D1866" s="631"/>
      <c r="E1866" s="627"/>
    </row>
    <row r="1867">
      <c r="A1867" s="623"/>
      <c r="B1867" s="624"/>
      <c r="C1867" s="630"/>
      <c r="D1867" s="631"/>
      <c r="E1867" s="627"/>
    </row>
    <row r="1868">
      <c r="A1868" s="623"/>
      <c r="B1868" s="624"/>
      <c r="C1868" s="630"/>
      <c r="D1868" s="631"/>
      <c r="E1868" s="627"/>
    </row>
    <row r="1869">
      <c r="A1869" s="623"/>
      <c r="B1869" s="624"/>
      <c r="C1869" s="630"/>
      <c r="D1869" s="631"/>
      <c r="E1869" s="627"/>
    </row>
    <row r="1870">
      <c r="A1870" s="623"/>
      <c r="B1870" s="624"/>
      <c r="C1870" s="630"/>
      <c r="D1870" s="631"/>
      <c r="E1870" s="627"/>
    </row>
    <row r="1871">
      <c r="A1871" s="623"/>
      <c r="B1871" s="624"/>
      <c r="C1871" s="630"/>
      <c r="D1871" s="631"/>
      <c r="E1871" s="627"/>
    </row>
    <row r="1872">
      <c r="A1872" s="623"/>
      <c r="B1872" s="624"/>
      <c r="C1872" s="630"/>
      <c r="D1872" s="631"/>
      <c r="E1872" s="627"/>
    </row>
    <row r="1873">
      <c r="A1873" s="623"/>
      <c r="B1873" s="624"/>
      <c r="C1873" s="630"/>
      <c r="D1873" s="631"/>
      <c r="E1873" s="627"/>
    </row>
    <row r="1874">
      <c r="A1874" s="623"/>
      <c r="B1874" s="624"/>
      <c r="C1874" s="630"/>
      <c r="D1874" s="631"/>
      <c r="E1874" s="627"/>
    </row>
    <row r="1875">
      <c r="A1875" s="623"/>
      <c r="B1875" s="624"/>
      <c r="C1875" s="630"/>
      <c r="D1875" s="631"/>
      <c r="E1875" s="627"/>
    </row>
    <row r="1876">
      <c r="A1876" s="623"/>
      <c r="B1876" s="624"/>
      <c r="C1876" s="630"/>
      <c r="D1876" s="631"/>
      <c r="E1876" s="627"/>
    </row>
    <row r="1877">
      <c r="A1877" s="623"/>
      <c r="B1877" s="624"/>
      <c r="C1877" s="630"/>
      <c r="D1877" s="631"/>
      <c r="E1877" s="627"/>
    </row>
    <row r="1878">
      <c r="A1878" s="623"/>
      <c r="B1878" s="624"/>
      <c r="C1878" s="630"/>
      <c r="D1878" s="631"/>
      <c r="E1878" s="627"/>
    </row>
    <row r="1879">
      <c r="A1879" s="623"/>
      <c r="B1879" s="624"/>
      <c r="C1879" s="630"/>
      <c r="D1879" s="631"/>
      <c r="E1879" s="627"/>
    </row>
    <row r="1880">
      <c r="A1880" s="623"/>
      <c r="B1880" s="624"/>
      <c r="C1880" s="630"/>
      <c r="D1880" s="631"/>
      <c r="E1880" s="627"/>
    </row>
    <row r="1881">
      <c r="A1881" s="623"/>
      <c r="B1881" s="624"/>
      <c r="C1881" s="630"/>
      <c r="D1881" s="631"/>
      <c r="E1881" s="627"/>
    </row>
    <row r="1882">
      <c r="A1882" s="623"/>
      <c r="B1882" s="624"/>
      <c r="C1882" s="630"/>
      <c r="D1882" s="631"/>
      <c r="E1882" s="627"/>
    </row>
    <row r="1883">
      <c r="A1883" s="623"/>
      <c r="B1883" s="624"/>
      <c r="C1883" s="630"/>
      <c r="D1883" s="631"/>
      <c r="E1883" s="627"/>
    </row>
    <row r="1884">
      <c r="A1884" s="623"/>
      <c r="B1884" s="624"/>
      <c r="C1884" s="630"/>
      <c r="D1884" s="631"/>
      <c r="E1884" s="627"/>
    </row>
    <row r="1885">
      <c r="A1885" s="623"/>
      <c r="B1885" s="624"/>
      <c r="C1885" s="630"/>
      <c r="D1885" s="631"/>
      <c r="E1885" s="627"/>
    </row>
    <row r="1886">
      <c r="A1886" s="623"/>
      <c r="B1886" s="624"/>
      <c r="C1886" s="630"/>
      <c r="D1886" s="631"/>
      <c r="E1886" s="627"/>
    </row>
    <row r="1887">
      <c r="A1887" s="623"/>
      <c r="B1887" s="624"/>
      <c r="C1887" s="630"/>
      <c r="D1887" s="631"/>
      <c r="E1887" s="627"/>
    </row>
    <row r="1888">
      <c r="A1888" s="623"/>
      <c r="B1888" s="624"/>
      <c r="C1888" s="630"/>
      <c r="D1888" s="631"/>
      <c r="E1888" s="627"/>
    </row>
    <row r="1889">
      <c r="A1889" s="623"/>
      <c r="B1889" s="624"/>
      <c r="C1889" s="630"/>
      <c r="D1889" s="631"/>
      <c r="E1889" s="627"/>
    </row>
    <row r="1890">
      <c r="A1890" s="623"/>
      <c r="B1890" s="624"/>
      <c r="C1890" s="630"/>
      <c r="D1890" s="631"/>
      <c r="E1890" s="627"/>
    </row>
    <row r="1891">
      <c r="A1891" s="623"/>
      <c r="B1891" s="624"/>
      <c r="C1891" s="630"/>
      <c r="D1891" s="631"/>
      <c r="E1891" s="627"/>
    </row>
    <row r="1892">
      <c r="A1892" s="623"/>
      <c r="B1892" s="624"/>
      <c r="C1892" s="630"/>
      <c r="D1892" s="631"/>
      <c r="E1892" s="627"/>
    </row>
    <row r="1893">
      <c r="A1893" s="623"/>
      <c r="B1893" s="624"/>
      <c r="C1893" s="630"/>
      <c r="D1893" s="631"/>
      <c r="E1893" s="627"/>
    </row>
    <row r="1894">
      <c r="A1894" s="623"/>
      <c r="B1894" s="624"/>
      <c r="C1894" s="630"/>
      <c r="D1894" s="631"/>
      <c r="E1894" s="627"/>
    </row>
    <row r="1895">
      <c r="A1895" s="623"/>
      <c r="B1895" s="624"/>
      <c r="C1895" s="630"/>
      <c r="D1895" s="631"/>
      <c r="E1895" s="627"/>
    </row>
    <row r="1896">
      <c r="A1896" s="623"/>
      <c r="B1896" s="624"/>
      <c r="C1896" s="630"/>
      <c r="D1896" s="631"/>
      <c r="E1896" s="627"/>
    </row>
    <row r="1897">
      <c r="A1897" s="623"/>
      <c r="B1897" s="624"/>
      <c r="C1897" s="630"/>
      <c r="D1897" s="631"/>
      <c r="E1897" s="627"/>
    </row>
    <row r="1898">
      <c r="A1898" s="623"/>
      <c r="B1898" s="624"/>
      <c r="C1898" s="630"/>
      <c r="D1898" s="631"/>
      <c r="E1898" s="627"/>
    </row>
    <row r="1899">
      <c r="A1899" s="623"/>
      <c r="B1899" s="624"/>
      <c r="C1899" s="630"/>
      <c r="D1899" s="631"/>
      <c r="E1899" s="627"/>
    </row>
    <row r="1900">
      <c r="A1900" s="623"/>
      <c r="B1900" s="624"/>
      <c r="C1900" s="630"/>
      <c r="D1900" s="631"/>
      <c r="E1900" s="627"/>
    </row>
    <row r="1901">
      <c r="A1901" s="623"/>
      <c r="B1901" s="624"/>
      <c r="C1901" s="630"/>
      <c r="D1901" s="631"/>
      <c r="E1901" s="627"/>
    </row>
    <row r="1902">
      <c r="A1902" s="623"/>
      <c r="B1902" s="624"/>
      <c r="C1902" s="630"/>
      <c r="D1902" s="631"/>
      <c r="E1902" s="627"/>
    </row>
    <row r="1903">
      <c r="A1903" s="623"/>
      <c r="B1903" s="624"/>
      <c r="C1903" s="630"/>
      <c r="D1903" s="631"/>
      <c r="E1903" s="627"/>
    </row>
    <row r="1904">
      <c r="A1904" s="623"/>
      <c r="B1904" s="624"/>
      <c r="C1904" s="630"/>
      <c r="D1904" s="631"/>
      <c r="E1904" s="627"/>
    </row>
    <row r="1905">
      <c r="A1905" s="623"/>
      <c r="B1905" s="624"/>
      <c r="C1905" s="630"/>
      <c r="D1905" s="631"/>
      <c r="E1905" s="627"/>
    </row>
    <row r="1906">
      <c r="A1906" s="623"/>
      <c r="B1906" s="624"/>
      <c r="C1906" s="630"/>
      <c r="D1906" s="631"/>
      <c r="E1906" s="627"/>
    </row>
    <row r="1907">
      <c r="A1907" s="623"/>
      <c r="B1907" s="624"/>
      <c r="C1907" s="630"/>
      <c r="D1907" s="631"/>
      <c r="E1907" s="627"/>
    </row>
    <row r="1908">
      <c r="A1908" s="623"/>
      <c r="B1908" s="624"/>
      <c r="C1908" s="630"/>
      <c r="D1908" s="631"/>
      <c r="E1908" s="627"/>
    </row>
    <row r="1909">
      <c r="A1909" s="623"/>
      <c r="B1909" s="624"/>
      <c r="C1909" s="630"/>
      <c r="D1909" s="631"/>
      <c r="E1909" s="627"/>
    </row>
    <row r="1910">
      <c r="A1910" s="623"/>
      <c r="B1910" s="624"/>
      <c r="C1910" s="630"/>
      <c r="D1910" s="631"/>
      <c r="E1910" s="627"/>
    </row>
    <row r="1911">
      <c r="A1911" s="623"/>
      <c r="B1911" s="624"/>
      <c r="C1911" s="630"/>
      <c r="D1911" s="631"/>
      <c r="E1911" s="627"/>
    </row>
    <row r="1912">
      <c r="A1912" s="623"/>
      <c r="B1912" s="624"/>
      <c r="C1912" s="630"/>
      <c r="D1912" s="631"/>
      <c r="E1912" s="627"/>
    </row>
    <row r="1913">
      <c r="A1913" s="623"/>
      <c r="B1913" s="624"/>
      <c r="C1913" s="630"/>
      <c r="D1913" s="631"/>
      <c r="E1913" s="627"/>
    </row>
    <row r="1914">
      <c r="A1914" s="623"/>
      <c r="B1914" s="624"/>
      <c r="C1914" s="630"/>
      <c r="D1914" s="631"/>
      <c r="E1914" s="627"/>
    </row>
    <row r="1915">
      <c r="A1915" s="623"/>
      <c r="B1915" s="624"/>
      <c r="C1915" s="630"/>
      <c r="D1915" s="631"/>
      <c r="E1915" s="627"/>
    </row>
    <row r="1916">
      <c r="A1916" s="623"/>
      <c r="B1916" s="624"/>
      <c r="C1916" s="630"/>
      <c r="D1916" s="631"/>
      <c r="E1916" s="627"/>
    </row>
    <row r="1917">
      <c r="A1917" s="623"/>
      <c r="B1917" s="624"/>
      <c r="C1917" s="630"/>
      <c r="D1917" s="631"/>
      <c r="E1917" s="627"/>
    </row>
    <row r="1918">
      <c r="A1918" s="623"/>
      <c r="B1918" s="624"/>
      <c r="C1918" s="630"/>
      <c r="D1918" s="631"/>
      <c r="E1918" s="627"/>
    </row>
    <row r="1919">
      <c r="A1919" s="623"/>
      <c r="B1919" s="624"/>
      <c r="C1919" s="630"/>
      <c r="D1919" s="631"/>
      <c r="E1919" s="627"/>
    </row>
    <row r="1920">
      <c r="A1920" s="623"/>
      <c r="B1920" s="624"/>
      <c r="C1920" s="630"/>
      <c r="D1920" s="631"/>
      <c r="E1920" s="627"/>
    </row>
    <row r="1921">
      <c r="A1921" s="623"/>
      <c r="B1921" s="624"/>
      <c r="C1921" s="630"/>
      <c r="D1921" s="631"/>
      <c r="E1921" s="627"/>
    </row>
    <row r="1922">
      <c r="A1922" s="623"/>
      <c r="B1922" s="624"/>
      <c r="C1922" s="630"/>
      <c r="D1922" s="631"/>
      <c r="E1922" s="627"/>
    </row>
    <row r="1923">
      <c r="A1923" s="623"/>
      <c r="B1923" s="624"/>
      <c r="C1923" s="630"/>
      <c r="D1923" s="631"/>
      <c r="E1923" s="627"/>
    </row>
    <row r="1924">
      <c r="A1924" s="623"/>
      <c r="B1924" s="624"/>
      <c r="C1924" s="630"/>
      <c r="D1924" s="631"/>
      <c r="E1924" s="627"/>
    </row>
    <row r="1925">
      <c r="A1925" s="623"/>
      <c r="B1925" s="624"/>
      <c r="C1925" s="630"/>
      <c r="D1925" s="631"/>
      <c r="E1925" s="627"/>
    </row>
    <row r="1926">
      <c r="A1926" s="623"/>
      <c r="B1926" s="624"/>
      <c r="C1926" s="630"/>
      <c r="D1926" s="631"/>
      <c r="E1926" s="627"/>
    </row>
    <row r="1927">
      <c r="A1927" s="623"/>
      <c r="B1927" s="624"/>
      <c r="C1927" s="630"/>
      <c r="D1927" s="631"/>
      <c r="E1927" s="627"/>
    </row>
    <row r="1928">
      <c r="A1928" s="623"/>
      <c r="B1928" s="624"/>
      <c r="C1928" s="630"/>
      <c r="D1928" s="631"/>
      <c r="E1928" s="627"/>
    </row>
    <row r="1929">
      <c r="A1929" s="623"/>
      <c r="B1929" s="624"/>
      <c r="C1929" s="630"/>
      <c r="D1929" s="631"/>
      <c r="E1929" s="627"/>
    </row>
    <row r="1930">
      <c r="A1930" s="623"/>
      <c r="B1930" s="624"/>
      <c r="C1930" s="630"/>
      <c r="D1930" s="631"/>
      <c r="E1930" s="627"/>
    </row>
    <row r="1931">
      <c r="A1931" s="623"/>
      <c r="B1931" s="624"/>
      <c r="C1931" s="630"/>
      <c r="D1931" s="631"/>
      <c r="E1931" s="627"/>
    </row>
    <row r="1932">
      <c r="A1932" s="623"/>
      <c r="B1932" s="624"/>
      <c r="C1932" s="630"/>
      <c r="D1932" s="631"/>
      <c r="E1932" s="627"/>
    </row>
    <row r="1933">
      <c r="A1933" s="623"/>
      <c r="B1933" s="624"/>
      <c r="C1933" s="630"/>
      <c r="D1933" s="631"/>
      <c r="E1933" s="627"/>
    </row>
    <row r="1934">
      <c r="A1934" s="623"/>
      <c r="B1934" s="624"/>
      <c r="C1934" s="630"/>
      <c r="D1934" s="631"/>
      <c r="E1934" s="627"/>
    </row>
    <row r="1935">
      <c r="A1935" s="623"/>
      <c r="B1935" s="624"/>
      <c r="C1935" s="630"/>
      <c r="D1935" s="631"/>
      <c r="E1935" s="627"/>
    </row>
    <row r="1936">
      <c r="A1936" s="623"/>
      <c r="B1936" s="624"/>
      <c r="C1936" s="630"/>
      <c r="D1936" s="631"/>
      <c r="E1936" s="627"/>
    </row>
    <row r="1937">
      <c r="A1937" s="623"/>
      <c r="B1937" s="624"/>
      <c r="C1937" s="630"/>
      <c r="D1937" s="631"/>
      <c r="E1937" s="627"/>
    </row>
    <row r="1938">
      <c r="A1938" s="623"/>
      <c r="B1938" s="624"/>
      <c r="C1938" s="630"/>
      <c r="D1938" s="631"/>
      <c r="E1938" s="627"/>
    </row>
    <row r="1939">
      <c r="A1939" s="623"/>
      <c r="B1939" s="624"/>
      <c r="C1939" s="630"/>
      <c r="D1939" s="631"/>
      <c r="E1939" s="627"/>
    </row>
    <row r="1940">
      <c r="A1940" s="623"/>
      <c r="B1940" s="624"/>
      <c r="C1940" s="630"/>
      <c r="D1940" s="631"/>
      <c r="E1940" s="627"/>
    </row>
    <row r="1941">
      <c r="A1941" s="623"/>
      <c r="B1941" s="624"/>
      <c r="C1941" s="630"/>
      <c r="D1941" s="631"/>
      <c r="E1941" s="627"/>
    </row>
    <row r="1942">
      <c r="A1942" s="623"/>
      <c r="B1942" s="624"/>
      <c r="C1942" s="630"/>
      <c r="D1942" s="631"/>
      <c r="E1942" s="627"/>
    </row>
    <row r="1943">
      <c r="A1943" s="623"/>
      <c r="B1943" s="624"/>
      <c r="C1943" s="630"/>
      <c r="D1943" s="631"/>
      <c r="E1943" s="627"/>
    </row>
    <row r="1944">
      <c r="A1944" s="623"/>
      <c r="B1944" s="624"/>
      <c r="C1944" s="630"/>
      <c r="D1944" s="631"/>
      <c r="E1944" s="627"/>
    </row>
    <row r="1945">
      <c r="A1945" s="623"/>
      <c r="B1945" s="624"/>
      <c r="C1945" s="630"/>
      <c r="D1945" s="631"/>
      <c r="E1945" s="627"/>
    </row>
    <row r="1946">
      <c r="A1946" s="623"/>
      <c r="B1946" s="624"/>
      <c r="C1946" s="630"/>
      <c r="D1946" s="631"/>
      <c r="E1946" s="627"/>
    </row>
    <row r="1947">
      <c r="A1947" s="623"/>
      <c r="B1947" s="624"/>
      <c r="C1947" s="630"/>
      <c r="D1947" s="631"/>
      <c r="E1947" s="627"/>
    </row>
    <row r="1948">
      <c r="A1948" s="623"/>
      <c r="B1948" s="624"/>
      <c r="C1948" s="630"/>
      <c r="D1948" s="631"/>
      <c r="E1948" s="627"/>
    </row>
    <row r="1949">
      <c r="A1949" s="623"/>
      <c r="B1949" s="624"/>
      <c r="C1949" s="630"/>
      <c r="D1949" s="631"/>
      <c r="E1949" s="627"/>
    </row>
    <row r="1950">
      <c r="A1950" s="623"/>
      <c r="B1950" s="624"/>
      <c r="C1950" s="630"/>
      <c r="D1950" s="631"/>
      <c r="E1950" s="627"/>
    </row>
    <row r="1951">
      <c r="A1951" s="623"/>
      <c r="B1951" s="624"/>
      <c r="C1951" s="630"/>
      <c r="D1951" s="631"/>
      <c r="E1951" s="627"/>
    </row>
    <row r="1952">
      <c r="A1952" s="623"/>
      <c r="B1952" s="624"/>
      <c r="C1952" s="630"/>
      <c r="D1952" s="631"/>
      <c r="E1952" s="627"/>
    </row>
    <row r="1953">
      <c r="A1953" s="623"/>
      <c r="B1953" s="624"/>
      <c r="C1953" s="630"/>
      <c r="D1953" s="631"/>
      <c r="E1953" s="627"/>
    </row>
    <row r="1954">
      <c r="A1954" s="623"/>
      <c r="B1954" s="624"/>
      <c r="C1954" s="630"/>
      <c r="D1954" s="631"/>
      <c r="E1954" s="627"/>
    </row>
    <row r="1955">
      <c r="A1955" s="623"/>
      <c r="B1955" s="624"/>
      <c r="C1955" s="630"/>
      <c r="D1955" s="631"/>
      <c r="E1955" s="627"/>
    </row>
    <row r="1956">
      <c r="A1956" s="623"/>
      <c r="B1956" s="624"/>
      <c r="C1956" s="630"/>
      <c r="D1956" s="631"/>
      <c r="E1956" s="627"/>
    </row>
    <row r="1957">
      <c r="A1957" s="623"/>
      <c r="B1957" s="624"/>
      <c r="C1957" s="630"/>
      <c r="D1957" s="631"/>
      <c r="E1957" s="627"/>
    </row>
    <row r="1958">
      <c r="A1958" s="623"/>
      <c r="B1958" s="624"/>
      <c r="C1958" s="630"/>
      <c r="D1958" s="631"/>
      <c r="E1958" s="627"/>
    </row>
    <row r="1959">
      <c r="A1959" s="623"/>
      <c r="B1959" s="624"/>
      <c r="C1959" s="630"/>
      <c r="D1959" s="631"/>
      <c r="E1959" s="627"/>
    </row>
    <row r="1960">
      <c r="A1960" s="623"/>
      <c r="B1960" s="624"/>
      <c r="C1960" s="630"/>
      <c r="D1960" s="631"/>
      <c r="E1960" s="627"/>
    </row>
    <row r="1961">
      <c r="A1961" s="623"/>
      <c r="B1961" s="624"/>
      <c r="C1961" s="630"/>
      <c r="D1961" s="631"/>
      <c r="E1961" s="627"/>
    </row>
    <row r="1962">
      <c r="A1962" s="623"/>
      <c r="B1962" s="624"/>
      <c r="C1962" s="630"/>
      <c r="D1962" s="631"/>
      <c r="E1962" s="627"/>
    </row>
    <row r="1963">
      <c r="A1963" s="623"/>
      <c r="B1963" s="624"/>
      <c r="C1963" s="630"/>
      <c r="D1963" s="631"/>
      <c r="E1963" s="627"/>
    </row>
    <row r="1964">
      <c r="A1964" s="623"/>
      <c r="B1964" s="624"/>
      <c r="C1964" s="630"/>
      <c r="D1964" s="631"/>
      <c r="E1964" s="627"/>
    </row>
    <row r="1965">
      <c r="A1965" s="623"/>
      <c r="B1965" s="624"/>
      <c r="C1965" s="630"/>
      <c r="D1965" s="631"/>
      <c r="E1965" s="627"/>
    </row>
    <row r="1966">
      <c r="A1966" s="623"/>
      <c r="B1966" s="624"/>
      <c r="C1966" s="630"/>
      <c r="D1966" s="631"/>
      <c r="E1966" s="627"/>
    </row>
    <row r="1967">
      <c r="A1967" s="623"/>
      <c r="B1967" s="624"/>
      <c r="C1967" s="630"/>
      <c r="D1967" s="631"/>
      <c r="E1967" s="627"/>
    </row>
    <row r="1968">
      <c r="A1968" s="623"/>
      <c r="B1968" s="624"/>
      <c r="C1968" s="630"/>
      <c r="D1968" s="631"/>
      <c r="E1968" s="627"/>
    </row>
    <row r="1969">
      <c r="A1969" s="623"/>
      <c r="B1969" s="624"/>
      <c r="C1969" s="630"/>
      <c r="D1969" s="631"/>
      <c r="E1969" s="627"/>
    </row>
    <row r="1970">
      <c r="A1970" s="623"/>
      <c r="B1970" s="624"/>
      <c r="C1970" s="630"/>
      <c r="D1970" s="631"/>
      <c r="E1970" s="627"/>
    </row>
    <row r="1971">
      <c r="A1971" s="623"/>
      <c r="B1971" s="624"/>
      <c r="C1971" s="630"/>
      <c r="D1971" s="631"/>
      <c r="E1971" s="627"/>
    </row>
    <row r="1972">
      <c r="A1972" s="623"/>
      <c r="B1972" s="624"/>
      <c r="C1972" s="630"/>
      <c r="D1972" s="631"/>
      <c r="E1972" s="627"/>
    </row>
    <row r="1973">
      <c r="A1973" s="623"/>
      <c r="B1973" s="624"/>
      <c r="C1973" s="630"/>
      <c r="D1973" s="631"/>
      <c r="E1973" s="627"/>
    </row>
    <row r="1974">
      <c r="A1974" s="623"/>
      <c r="B1974" s="624"/>
      <c r="C1974" s="630"/>
      <c r="D1974" s="631"/>
      <c r="E1974" s="627"/>
    </row>
    <row r="1975">
      <c r="A1975" s="623"/>
      <c r="B1975" s="624"/>
      <c r="C1975" s="630"/>
      <c r="D1975" s="631"/>
      <c r="E1975" s="627"/>
    </row>
    <row r="1976">
      <c r="A1976" s="623"/>
      <c r="B1976" s="624"/>
      <c r="C1976" s="630"/>
      <c r="D1976" s="631"/>
      <c r="E1976" s="627"/>
    </row>
    <row r="1977">
      <c r="A1977" s="623"/>
      <c r="B1977" s="624"/>
      <c r="C1977" s="630"/>
      <c r="D1977" s="631"/>
      <c r="E1977" s="627"/>
    </row>
    <row r="1978">
      <c r="A1978" s="623"/>
      <c r="B1978" s="624"/>
      <c r="C1978" s="630"/>
      <c r="D1978" s="631"/>
      <c r="E1978" s="627"/>
    </row>
    <row r="1979">
      <c r="A1979" s="623"/>
      <c r="B1979" s="624"/>
      <c r="C1979" s="630"/>
      <c r="D1979" s="631"/>
      <c r="E1979" s="627"/>
    </row>
    <row r="1980">
      <c r="A1980" s="623"/>
      <c r="B1980" s="624"/>
      <c r="C1980" s="630"/>
      <c r="D1980" s="631"/>
      <c r="E1980" s="627"/>
    </row>
    <row r="1981">
      <c r="A1981" s="623"/>
      <c r="B1981" s="624"/>
      <c r="C1981" s="630"/>
      <c r="D1981" s="631"/>
      <c r="E1981" s="627"/>
    </row>
    <row r="1982">
      <c r="A1982" s="623"/>
      <c r="B1982" s="624"/>
      <c r="C1982" s="630"/>
      <c r="D1982" s="631"/>
      <c r="E1982" s="627"/>
    </row>
    <row r="1983">
      <c r="A1983" s="623"/>
      <c r="B1983" s="624"/>
      <c r="C1983" s="630"/>
      <c r="D1983" s="631"/>
      <c r="E1983" s="627"/>
    </row>
    <row r="1984">
      <c r="A1984" s="623"/>
      <c r="B1984" s="624"/>
      <c r="C1984" s="630"/>
      <c r="D1984" s="631"/>
      <c r="E1984" s="627"/>
    </row>
    <row r="1985">
      <c r="A1985" s="623"/>
      <c r="B1985" s="624"/>
      <c r="C1985" s="630"/>
      <c r="D1985" s="631"/>
      <c r="E1985" s="627"/>
    </row>
    <row r="1986">
      <c r="A1986" s="623"/>
      <c r="B1986" s="624"/>
      <c r="C1986" s="630"/>
      <c r="D1986" s="631"/>
      <c r="E1986" s="627"/>
    </row>
    <row r="1987">
      <c r="A1987" s="623"/>
      <c r="B1987" s="624"/>
      <c r="C1987" s="630"/>
      <c r="D1987" s="631"/>
      <c r="E1987" s="627"/>
    </row>
    <row r="1988">
      <c r="A1988" s="623"/>
      <c r="B1988" s="624"/>
      <c r="C1988" s="630"/>
      <c r="D1988" s="631"/>
      <c r="E1988" s="627"/>
    </row>
    <row r="1989">
      <c r="A1989" s="623"/>
      <c r="B1989" s="624"/>
      <c r="C1989" s="630"/>
      <c r="D1989" s="631"/>
      <c r="E1989" s="627"/>
    </row>
  </sheetData>
  <conditionalFormatting sqref="A1">
    <cfRule type="expression" dxfId="2" priority="1">
      <formula>COUNTIF($A$1:$A$700,$A1)&gt;1</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0"/>
  <cols>
    <col customWidth="1" min="2" max="2" width="15.38"/>
  </cols>
  <sheetData>
    <row r="1">
      <c r="A1" s="632" t="s">
        <v>2</v>
      </c>
      <c r="B1" s="621" t="s">
        <v>7732</v>
      </c>
      <c r="C1" s="633" t="s">
        <v>7733</v>
      </c>
      <c r="D1" s="621" t="s">
        <v>7734</v>
      </c>
      <c r="E1" s="621" t="s">
        <v>7735</v>
      </c>
    </row>
    <row r="2">
      <c r="A2" s="623" t="str">
        <f>'CATALOGO PAGINA'!C2</f>
        <v>FD853</v>
      </c>
      <c r="B2" s="624" t="s">
        <v>7737</v>
      </c>
      <c r="C2" s="626" t="str">
        <f>'CATALOGO PAGINA'!AE2</f>
        <v>6</v>
      </c>
      <c r="D2" s="626">
        <f>'CATALOGO PAGINA'!AF2*0.13+'CATALOGO PAGINA'!AF2</f>
        <v>3.8533</v>
      </c>
      <c r="E2" s="627"/>
    </row>
    <row r="3">
      <c r="A3" s="623" t="str">
        <f>'CATALOGO PAGINA'!C3</f>
        <v>FD1013S</v>
      </c>
      <c r="B3" s="624" t="s">
        <v>7737</v>
      </c>
      <c r="C3" s="626" t="str">
        <f>'CATALOGO PAGINA'!AE3</f>
        <v>12</v>
      </c>
      <c r="D3" s="626">
        <f>'CATALOGO PAGINA'!AF3*0.13+'CATALOGO PAGINA'!AF3</f>
        <v>0.3277</v>
      </c>
      <c r="E3" s="627"/>
    </row>
    <row r="4">
      <c r="A4" s="623" t="str">
        <f>'CATALOGO PAGINA'!C4</f>
        <v>FD1013M</v>
      </c>
      <c r="B4" s="624" t="s">
        <v>7737</v>
      </c>
      <c r="C4" s="626" t="str">
        <f>'CATALOGO PAGINA'!AE4</f>
        <v>12</v>
      </c>
      <c r="D4" s="626">
        <f>'CATALOGO PAGINA'!AF4*0.13+'CATALOGO PAGINA'!AF4</f>
        <v>0.3277</v>
      </c>
      <c r="E4" s="627"/>
    </row>
    <row r="5">
      <c r="A5" s="623" t="str">
        <f>'CATALOGO PAGINA'!C5</f>
        <v>FD1013L</v>
      </c>
      <c r="B5" s="624" t="s">
        <v>7737</v>
      </c>
      <c r="C5" s="626" t="str">
        <f>'CATALOGO PAGINA'!AE5</f>
        <v>12</v>
      </c>
      <c r="D5" s="626">
        <f>'CATALOGO PAGINA'!AF5*0.13+'CATALOGO PAGINA'!AF5</f>
        <v>0.3277</v>
      </c>
      <c r="E5" s="627"/>
    </row>
    <row r="6">
      <c r="A6" s="623" t="str">
        <f>'CATALOGO PAGINA'!C6</f>
        <v>CN91092-A</v>
      </c>
      <c r="B6" s="624" t="s">
        <v>7737</v>
      </c>
      <c r="C6" s="626" t="str">
        <f>'CATALOGO PAGINA'!AE6</f>
        <v>12</v>
      </c>
      <c r="D6" s="626">
        <f>'CATALOGO PAGINA'!AF6*0.13+'CATALOGO PAGINA'!AF6</f>
        <v>1.1187</v>
      </c>
      <c r="E6" s="627"/>
    </row>
    <row r="7">
      <c r="A7" s="623" t="str">
        <f>'CATALOGO PAGINA'!C7</f>
        <v>41661</v>
      </c>
      <c r="B7" s="624" t="s">
        <v>7737</v>
      </c>
      <c r="C7" s="626" t="str">
        <f>'CATALOGO PAGINA'!AE7</f>
        <v>6</v>
      </c>
      <c r="D7" s="626">
        <f>'CATALOGO PAGINA'!AF7*0.13+'CATALOGO PAGINA'!AF7</f>
        <v>2.3165</v>
      </c>
      <c r="E7" s="627"/>
    </row>
    <row r="8">
      <c r="A8" s="623" t="str">
        <f>'CATALOGO PAGINA'!C8</f>
        <v>FD1606</v>
      </c>
      <c r="B8" s="624" t="s">
        <v>7737</v>
      </c>
      <c r="C8" s="626" t="str">
        <f>'CATALOGO PAGINA'!AE8</f>
        <v>12</v>
      </c>
      <c r="D8" s="626">
        <f>'CATALOGO PAGINA'!AF8*0.13+'CATALOGO PAGINA'!AF8</f>
        <v>1.582</v>
      </c>
      <c r="E8" s="627"/>
    </row>
    <row r="9">
      <c r="A9" s="623" t="str">
        <f>'CATALOGO PAGINA'!C9</f>
        <v>801440</v>
      </c>
      <c r="B9" s="624" t="s">
        <v>7737</v>
      </c>
      <c r="C9" s="626" t="str">
        <f>'CATALOGO PAGINA'!AE9</f>
        <v>12</v>
      </c>
      <c r="D9" s="626">
        <f>'CATALOGO PAGINA'!AF9*0.13+'CATALOGO PAGINA'!AF9</f>
        <v>1.1074</v>
      </c>
      <c r="E9" s="627"/>
    </row>
    <row r="10">
      <c r="A10" s="623" t="str">
        <f>'CATALOGO PAGINA'!C10</f>
        <v>8888</v>
      </c>
      <c r="B10" s="624" t="s">
        <v>7737</v>
      </c>
      <c r="C10" s="626" t="str">
        <f>'CATALOGO PAGINA'!AE10</f>
        <v>48</v>
      </c>
      <c r="D10" s="626">
        <f>'CATALOGO PAGINA'!AF10*0.13+'CATALOGO PAGINA'!AF10</f>
        <v>0.4068</v>
      </c>
      <c r="E10" s="627"/>
    </row>
    <row r="11">
      <c r="A11" s="623" t="str">
        <f>'CATALOGO PAGINA'!C11</f>
        <v>6134</v>
      </c>
      <c r="B11" s="624" t="s">
        <v>7737</v>
      </c>
      <c r="C11" s="626" t="str">
        <f>'CATALOGO PAGINA'!AE11</f>
        <v>12</v>
      </c>
      <c r="D11" s="626">
        <f>'CATALOGO PAGINA'!AF11*0.13+'CATALOGO PAGINA'!AF11</f>
        <v>1.5142</v>
      </c>
      <c r="E11" s="627"/>
    </row>
    <row r="12">
      <c r="A12" s="623" t="str">
        <f>'CATALOGO PAGINA'!C12</f>
        <v>8594</v>
      </c>
      <c r="B12" s="624" t="s">
        <v>7737</v>
      </c>
      <c r="C12" s="626" t="str">
        <f>'CATALOGO PAGINA'!AE12</f>
        <v>12</v>
      </c>
      <c r="D12" s="626">
        <f>'CATALOGO PAGINA'!AF12*0.13+'CATALOGO PAGINA'!AF12</f>
        <v>2.0227</v>
      </c>
      <c r="E12" s="627"/>
    </row>
    <row r="13">
      <c r="A13" s="623" t="str">
        <f>'CATALOGO PAGINA'!C13</f>
        <v>7532</v>
      </c>
      <c r="B13" s="624" t="s">
        <v>7737</v>
      </c>
      <c r="C13" s="626" t="str">
        <f>'CATALOGO PAGINA'!AE13</f>
        <v>12</v>
      </c>
      <c r="D13" s="626">
        <f>'CATALOGO PAGINA'!AF13*0.13+'CATALOGO PAGINA'!AF13</f>
        <v>1.1752</v>
      </c>
      <c r="E13" s="627"/>
    </row>
    <row r="14">
      <c r="A14" s="623" t="str">
        <f>'CATALOGO PAGINA'!C14</f>
        <v>9300</v>
      </c>
      <c r="B14" s="624" t="s">
        <v>7737</v>
      </c>
      <c r="C14" s="626" t="str">
        <f>'CATALOGO PAGINA'!AE14</f>
        <v>12</v>
      </c>
      <c r="D14" s="626">
        <f>'CATALOGO PAGINA'!AF14*0.13+'CATALOGO PAGINA'!AF14</f>
        <v>1.5255</v>
      </c>
      <c r="E14" s="627"/>
    </row>
    <row r="15">
      <c r="A15" s="623" t="str">
        <f>'CATALOGO PAGINA'!C15</f>
        <v>7348</v>
      </c>
      <c r="B15" s="624" t="s">
        <v>7737</v>
      </c>
      <c r="C15" s="626" t="str">
        <f>'CATALOGO PAGINA'!AE15</f>
        <v>12</v>
      </c>
      <c r="D15" s="626">
        <f>'CATALOGO PAGINA'!AF15*0.13+'CATALOGO PAGINA'!AF15</f>
        <v>1.1752</v>
      </c>
      <c r="E15" s="627"/>
    </row>
    <row r="16">
      <c r="A16" s="623" t="str">
        <f>'CATALOGO PAGINA'!C16</f>
        <v>7355</v>
      </c>
      <c r="B16" s="624" t="s">
        <v>7737</v>
      </c>
      <c r="C16" s="626" t="str">
        <f>'CATALOGO PAGINA'!AE16</f>
        <v>12</v>
      </c>
      <c r="D16" s="626">
        <f>'CATALOGO PAGINA'!AF16*0.13+'CATALOGO PAGINA'!AF16</f>
        <v>1.1752</v>
      </c>
      <c r="E16" s="627"/>
    </row>
    <row r="17">
      <c r="A17" s="623" t="str">
        <f>'CATALOGO PAGINA'!C17</f>
        <v>0361</v>
      </c>
      <c r="B17" s="624" t="s">
        <v>7737</v>
      </c>
      <c r="C17" s="626" t="str">
        <f>'CATALOGO PAGINA'!AE17</f>
        <v>12</v>
      </c>
      <c r="D17" s="626">
        <f>'CATALOGO PAGINA'!AF17*0.13+'CATALOGO PAGINA'!AF17</f>
        <v>1.2317</v>
      </c>
      <c r="E17" s="627"/>
    </row>
    <row r="18">
      <c r="A18" s="623" t="str">
        <f>'CATALOGO PAGINA'!C18</f>
        <v>8914</v>
      </c>
      <c r="B18" s="624" t="s">
        <v>7737</v>
      </c>
      <c r="C18" s="626" t="str">
        <f>'CATALOGO PAGINA'!AE18</f>
        <v>12</v>
      </c>
      <c r="D18" s="626">
        <f>'CATALOGO PAGINA'!AF18*0.13+'CATALOGO PAGINA'!AF18</f>
        <v>1.2317</v>
      </c>
      <c r="E18" s="627"/>
    </row>
    <row r="19">
      <c r="A19" s="623" t="str">
        <f>'CATALOGO PAGINA'!C19</f>
        <v>3543</v>
      </c>
      <c r="B19" s="624" t="s">
        <v>7737</v>
      </c>
      <c r="C19" s="626" t="str">
        <f>'CATALOGO PAGINA'!AE19</f>
        <v>12</v>
      </c>
      <c r="D19" s="626">
        <f>'CATALOGO PAGINA'!AF19*0.13+'CATALOGO PAGINA'!AF19</f>
        <v>1.3108</v>
      </c>
      <c r="E19" s="627"/>
    </row>
    <row r="20">
      <c r="A20" s="623" t="str">
        <f>'CATALOGO PAGINA'!C20</f>
        <v>7729</v>
      </c>
      <c r="B20" s="624" t="s">
        <v>7737</v>
      </c>
      <c r="C20" s="626" t="str">
        <f>'CATALOGO PAGINA'!AE20</f>
        <v>12</v>
      </c>
      <c r="D20" s="626">
        <f>'CATALOGO PAGINA'!AF20*0.13+'CATALOGO PAGINA'!AF20</f>
        <v>1.1752</v>
      </c>
      <c r="E20" s="627"/>
    </row>
    <row r="21">
      <c r="A21" s="623" t="str">
        <f>'CATALOGO PAGINA'!C21</f>
        <v>6026</v>
      </c>
      <c r="B21" s="624" t="s">
        <v>7737</v>
      </c>
      <c r="C21" s="626" t="str">
        <f>'CATALOGO PAGINA'!AE21</f>
        <v>12</v>
      </c>
      <c r="D21" s="626">
        <f>'CATALOGO PAGINA'!AF21*0.13+'CATALOGO PAGINA'!AF21</f>
        <v>1.6498</v>
      </c>
      <c r="E21" s="627"/>
    </row>
    <row r="22">
      <c r="A22" s="623" t="str">
        <f>'CATALOGO PAGINA'!C22</f>
        <v>8208</v>
      </c>
      <c r="B22" s="624" t="s">
        <v>7737</v>
      </c>
      <c r="C22" s="626" t="str">
        <f>'CATALOGO PAGINA'!AE22</f>
        <v>12</v>
      </c>
      <c r="D22" s="626">
        <f>'CATALOGO PAGINA'!AF22*0.13+'CATALOGO PAGINA'!AF22</f>
        <v>1.1865</v>
      </c>
      <c r="E22" s="627"/>
    </row>
    <row r="23">
      <c r="A23" s="623" t="str">
        <f>'CATALOGO PAGINA'!C23</f>
        <v>7712</v>
      </c>
      <c r="B23" s="624" t="s">
        <v>7737</v>
      </c>
      <c r="C23" s="626" t="str">
        <f>'CATALOGO PAGINA'!AE23</f>
        <v>24</v>
      </c>
      <c r="D23" s="626">
        <f>'CATALOGO PAGINA'!AF23*0.13+'CATALOGO PAGINA'!AF23</f>
        <v>0.6554</v>
      </c>
      <c r="E23" s="627"/>
    </row>
    <row r="24">
      <c r="A24" s="623" t="str">
        <f>'CATALOGO PAGINA'!C24</f>
        <v>6088</v>
      </c>
      <c r="B24" s="624" t="s">
        <v>7737</v>
      </c>
      <c r="C24" s="626" t="str">
        <f>'CATALOGO PAGINA'!AE24</f>
        <v>12</v>
      </c>
      <c r="D24" s="626">
        <f>'CATALOGO PAGINA'!AF24*0.13+'CATALOGO PAGINA'!AF24</f>
        <v>1.6498</v>
      </c>
      <c r="E24" s="627"/>
    </row>
    <row r="25">
      <c r="A25" s="623" t="str">
        <f>'CATALOGO PAGINA'!C25</f>
        <v>5218</v>
      </c>
      <c r="B25" s="624" t="s">
        <v>7737</v>
      </c>
      <c r="C25" s="626" t="str">
        <f>'CATALOGO PAGINA'!AE25</f>
        <v>12</v>
      </c>
      <c r="D25" s="626">
        <f>'CATALOGO PAGINA'!AF25*0.13+'CATALOGO PAGINA'!AF25</f>
        <v>1.6498</v>
      </c>
      <c r="E25" s="627"/>
    </row>
    <row r="26">
      <c r="A26" s="623" t="str">
        <f>'CATALOGO PAGINA'!C26</f>
        <v>5999</v>
      </c>
      <c r="B26" s="624" t="s">
        <v>7737</v>
      </c>
      <c r="C26" s="626" t="str">
        <f>'CATALOGO PAGINA'!AE26</f>
        <v>12</v>
      </c>
      <c r="D26" s="626">
        <f>'CATALOGO PAGINA'!AF26*0.13+'CATALOGO PAGINA'!AF26</f>
        <v>1.6498</v>
      </c>
      <c r="E26" s="627"/>
    </row>
    <row r="27">
      <c r="A27" s="623" t="str">
        <f>'CATALOGO PAGINA'!C27</f>
        <v>9637</v>
      </c>
      <c r="B27" s="624" t="s">
        <v>7737</v>
      </c>
      <c r="C27" s="626" t="str">
        <f>'CATALOGO PAGINA'!AE27</f>
        <v>12</v>
      </c>
      <c r="D27" s="626">
        <f>'CATALOGO PAGINA'!AF27*0.13+'CATALOGO PAGINA'!AF27</f>
        <v>2.0566</v>
      </c>
      <c r="E27" s="627"/>
    </row>
    <row r="28">
      <c r="A28" s="623" t="str">
        <f>'CATALOGO PAGINA'!C28</f>
        <v>5982</v>
      </c>
      <c r="B28" s="624" t="s">
        <v>7737</v>
      </c>
      <c r="C28" s="626" t="str">
        <f>'CATALOGO PAGINA'!AE28</f>
        <v>12</v>
      </c>
      <c r="D28" s="626">
        <f>'CATALOGO PAGINA'!AF28*0.13+'CATALOGO PAGINA'!AF28</f>
        <v>1.6498</v>
      </c>
      <c r="E28" s="627"/>
    </row>
    <row r="29">
      <c r="A29" s="623" t="str">
        <f>'CATALOGO PAGINA'!C29</f>
        <v>6853</v>
      </c>
      <c r="B29" s="624" t="s">
        <v>7737</v>
      </c>
      <c r="C29" s="626" t="str">
        <f>'CATALOGO PAGINA'!AE29</f>
        <v>12</v>
      </c>
      <c r="D29" s="626">
        <f>'CATALOGO PAGINA'!AF29*0.13+'CATALOGO PAGINA'!AF29</f>
        <v>1.6498</v>
      </c>
      <c r="E29" s="627"/>
    </row>
    <row r="30">
      <c r="A30" s="623" t="str">
        <f>'CATALOGO PAGINA'!C30</f>
        <v>6002</v>
      </c>
      <c r="B30" s="624" t="s">
        <v>7737</v>
      </c>
      <c r="C30" s="626" t="str">
        <f>'CATALOGO PAGINA'!AE30</f>
        <v>12</v>
      </c>
      <c r="D30" s="626">
        <f>'CATALOGO PAGINA'!AF30*0.13+'CATALOGO PAGINA'!AF30</f>
        <v>1.6498</v>
      </c>
      <c r="E30" s="627"/>
    </row>
    <row r="31">
      <c r="A31" s="623" t="str">
        <f>'CATALOGO PAGINA'!C31</f>
        <v>3260</v>
      </c>
      <c r="B31" s="624" t="s">
        <v>7737</v>
      </c>
      <c r="C31" s="626" t="str">
        <f>'CATALOGO PAGINA'!AE31</f>
        <v>12</v>
      </c>
      <c r="D31" s="626">
        <f>'CATALOGO PAGINA'!AF31*0.13+'CATALOGO PAGINA'!AF31</f>
        <v>1.6498</v>
      </c>
      <c r="E31" s="627"/>
    </row>
    <row r="32">
      <c r="A32" s="623" t="str">
        <f>'CATALOGO PAGINA'!C32</f>
        <v>N-211</v>
      </c>
      <c r="B32" s="624" t="s">
        <v>7737</v>
      </c>
      <c r="C32" s="626" t="str">
        <f>'CATALOGO PAGINA'!AE32</f>
        <v>1</v>
      </c>
      <c r="D32" s="626">
        <f>'CATALOGO PAGINA'!AF32*0.13+'CATALOGO PAGINA'!AF32</f>
        <v>1.7628</v>
      </c>
      <c r="E32" s="627"/>
    </row>
    <row r="33">
      <c r="A33" s="623" t="str">
        <f>'CATALOGO PAGINA'!C33</f>
        <v>9113</v>
      </c>
      <c r="B33" s="624" t="s">
        <v>7737</v>
      </c>
      <c r="C33" s="626" t="str">
        <f>'CATALOGO PAGINA'!AE33</f>
        <v>6</v>
      </c>
      <c r="D33" s="626">
        <f>'CATALOGO PAGINA'!AF33*0.13+'CATALOGO PAGINA'!AF33</f>
        <v>3.3787</v>
      </c>
      <c r="E33" s="627"/>
    </row>
    <row r="34">
      <c r="A34" s="623" t="str">
        <f>'CATALOGO PAGINA'!C34</f>
        <v>9991</v>
      </c>
      <c r="B34" s="624" t="s">
        <v>7737</v>
      </c>
      <c r="C34" s="626" t="str">
        <f>'CATALOGO PAGINA'!AE34</f>
        <v>12</v>
      </c>
      <c r="D34" s="626">
        <f>'CATALOGO PAGINA'!AF34*0.13+'CATALOGO PAGINA'!AF34</f>
        <v>1.6046</v>
      </c>
      <c r="E34" s="627"/>
    </row>
    <row r="35">
      <c r="A35" s="623" t="str">
        <f>'CATALOGO PAGINA'!C35</f>
        <v>FD083</v>
      </c>
      <c r="B35" s="624" t="s">
        <v>7737</v>
      </c>
      <c r="C35" s="626" t="str">
        <f>'CATALOGO PAGINA'!AE35</f>
        <v>12</v>
      </c>
      <c r="D35" s="626">
        <f>'CATALOGO PAGINA'!AF35*0.13+'CATALOGO PAGINA'!AF35</f>
        <v>0.565</v>
      </c>
      <c r="E35" s="627"/>
    </row>
    <row r="36">
      <c r="A36" s="623" t="str">
        <f>'CATALOGO PAGINA'!C36</f>
        <v>JW-04</v>
      </c>
      <c r="B36" s="624" t="s">
        <v>7737</v>
      </c>
      <c r="C36" s="626" t="str">
        <f>'CATALOGO PAGINA'!AE36</f>
        <v>12</v>
      </c>
      <c r="D36" s="626">
        <f>'CATALOGO PAGINA'!AF36*0.13+'CATALOGO PAGINA'!AF36</f>
        <v>0.4972</v>
      </c>
      <c r="E36" s="627"/>
    </row>
    <row r="37">
      <c r="A37" s="623" t="str">
        <f>'CATALOGO PAGINA'!C37</f>
        <v>FD913</v>
      </c>
      <c r="B37" s="624" t="s">
        <v>7737</v>
      </c>
      <c r="C37" s="626" t="str">
        <f>'CATALOGO PAGINA'!AE37</f>
        <v>12</v>
      </c>
      <c r="D37" s="626">
        <f>'CATALOGO PAGINA'!AF37*0.13+'CATALOGO PAGINA'!AF37</f>
        <v>0.3729</v>
      </c>
      <c r="E37" s="627"/>
    </row>
    <row r="38">
      <c r="A38" s="623" t="str">
        <f>'CATALOGO PAGINA'!C38</f>
        <v>CH87337</v>
      </c>
      <c r="B38" s="624" t="s">
        <v>7737</v>
      </c>
      <c r="C38" s="626" t="str">
        <f>'CATALOGO PAGINA'!AE38</f>
        <v>6</v>
      </c>
      <c r="D38" s="626">
        <f>'CATALOGO PAGINA'!AF38*0.13+'CATALOGO PAGINA'!AF38</f>
        <v>0.9831</v>
      </c>
      <c r="E38" s="627"/>
    </row>
    <row r="39">
      <c r="A39" s="623" t="str">
        <f>'CATALOGO PAGINA'!C39</f>
        <v>IN81752</v>
      </c>
      <c r="B39" s="624" t="s">
        <v>7737</v>
      </c>
      <c r="C39" s="626" t="str">
        <f>'CATALOGO PAGINA'!AE39</f>
        <v>12</v>
      </c>
      <c r="D39" s="626">
        <f>'CATALOGO PAGINA'!AF39*0.13+'CATALOGO PAGINA'!AF39</f>
        <v>0.5763</v>
      </c>
      <c r="E39" s="627"/>
    </row>
    <row r="40">
      <c r="A40" s="623" t="str">
        <f>'CATALOGO PAGINA'!C40</f>
        <v>IN81751</v>
      </c>
      <c r="B40" s="624" t="s">
        <v>7737</v>
      </c>
      <c r="C40" s="626" t="str">
        <f>'CATALOGO PAGINA'!AE40</f>
        <v>12</v>
      </c>
      <c r="D40" s="626">
        <f>'CATALOGO PAGINA'!AF40*0.13+'CATALOGO PAGINA'!AF40</f>
        <v>0.3051</v>
      </c>
      <c r="E40" s="627"/>
    </row>
    <row r="41">
      <c r="A41" s="623" t="str">
        <f>'CATALOGO PAGINA'!C41</f>
        <v>IN81750-A</v>
      </c>
      <c r="B41" s="624" t="s">
        <v>7737</v>
      </c>
      <c r="C41" s="626" t="str">
        <f>'CATALOGO PAGINA'!AE41</f>
        <v>12</v>
      </c>
      <c r="D41" s="626">
        <f>'CATALOGO PAGINA'!AF41*0.13+'CATALOGO PAGINA'!AF41</f>
        <v>0.678</v>
      </c>
      <c r="E41" s="627"/>
    </row>
    <row r="42">
      <c r="A42" s="623" t="str">
        <f>'CATALOGO PAGINA'!C42</f>
        <v>CH80088</v>
      </c>
      <c r="B42" s="624" t="s">
        <v>7737</v>
      </c>
      <c r="C42" s="626" t="str">
        <f>'CATALOGO PAGINA'!AE42</f>
        <v>12</v>
      </c>
      <c r="D42" s="626">
        <f>'CATALOGO PAGINA'!AF42*0.13+'CATALOGO PAGINA'!AF42</f>
        <v>0.4746</v>
      </c>
      <c r="E42" s="627"/>
    </row>
    <row r="43">
      <c r="A43" s="623" t="str">
        <f>'CATALOGO PAGINA'!C43</f>
        <v>FD426</v>
      </c>
      <c r="B43" s="624" t="s">
        <v>7737</v>
      </c>
      <c r="C43" s="626" t="str">
        <f>'CATALOGO PAGINA'!AE43</f>
        <v>12</v>
      </c>
      <c r="D43" s="626">
        <f>'CATALOGO PAGINA'!AF43*0.13+'CATALOGO PAGINA'!AF43</f>
        <v>0.3955</v>
      </c>
      <c r="E43" s="627"/>
    </row>
    <row r="44">
      <c r="A44" s="623" t="str">
        <f>'CATALOGO PAGINA'!C44</f>
        <v>502831</v>
      </c>
      <c r="B44" s="624" t="s">
        <v>7737</v>
      </c>
      <c r="C44" s="626" t="str">
        <f>'CATALOGO PAGINA'!AE44</f>
        <v>6</v>
      </c>
      <c r="D44" s="626">
        <f>'CATALOGO PAGINA'!AF44*0.13+'CATALOGO PAGINA'!AF44</f>
        <v>0.5876</v>
      </c>
      <c r="E44" s="627"/>
    </row>
    <row r="45">
      <c r="A45" s="623" t="str">
        <f>'CATALOGO PAGINA'!C45</f>
        <v>CH87333</v>
      </c>
      <c r="B45" s="624" t="s">
        <v>7737</v>
      </c>
      <c r="C45" s="626" t="str">
        <f>'CATALOGO PAGINA'!AE45</f>
        <v>6</v>
      </c>
      <c r="D45" s="626">
        <f>'CATALOGO PAGINA'!AF45*0.13+'CATALOGO PAGINA'!AF45</f>
        <v>1.1074</v>
      </c>
      <c r="E45" s="627"/>
    </row>
    <row r="46">
      <c r="A46" s="623" t="str">
        <f>'CATALOGO PAGINA'!C46</f>
        <v>CH87335</v>
      </c>
      <c r="B46" s="624" t="s">
        <v>7737</v>
      </c>
      <c r="C46" s="626" t="str">
        <f>'CATALOGO PAGINA'!AE46</f>
        <v>6</v>
      </c>
      <c r="D46" s="626">
        <f>'CATALOGO PAGINA'!AF46*0.13+'CATALOGO PAGINA'!AF46</f>
        <v>1.5029</v>
      </c>
      <c r="E46" s="627"/>
    </row>
    <row r="47">
      <c r="A47" s="623" t="str">
        <f>'CATALOGO PAGINA'!C47</f>
        <v>CH87336</v>
      </c>
      <c r="B47" s="624" t="s">
        <v>7737</v>
      </c>
      <c r="C47" s="626" t="str">
        <f>'CATALOGO PAGINA'!AE47</f>
        <v>6</v>
      </c>
      <c r="D47" s="626">
        <f>'CATALOGO PAGINA'!AF47*0.13+'CATALOGO PAGINA'!AF47</f>
        <v>1.8419</v>
      </c>
      <c r="E47" s="627"/>
    </row>
    <row r="48">
      <c r="A48" s="623" t="str">
        <f>'CATALOGO PAGINA'!C48</f>
        <v>CH48111</v>
      </c>
      <c r="B48" s="624" t="s">
        <v>7737</v>
      </c>
      <c r="C48" s="626" t="str">
        <f>'CATALOGO PAGINA'!AE48</f>
        <v>6</v>
      </c>
      <c r="D48" s="626">
        <f>'CATALOGO PAGINA'!AF48*0.13+'CATALOGO PAGINA'!AF48</f>
        <v>3.7968</v>
      </c>
      <c r="E48" s="627"/>
    </row>
    <row r="49">
      <c r="A49" s="623" t="str">
        <f>'CATALOGO PAGINA'!C49</f>
        <v>50073</v>
      </c>
      <c r="B49" s="624" t="s">
        <v>7737</v>
      </c>
      <c r="C49" s="626" t="str">
        <f>'CATALOGO PAGINA'!AE49</f>
        <v>12</v>
      </c>
      <c r="D49" s="626">
        <f>'CATALOGO PAGINA'!AF49*0.13+'CATALOGO PAGINA'!AF49</f>
        <v>0.6102</v>
      </c>
      <c r="E49" s="627"/>
    </row>
    <row r="50">
      <c r="A50" s="623" t="str">
        <f>'CATALOGO PAGINA'!C50</f>
        <v>5726</v>
      </c>
      <c r="B50" s="624" t="s">
        <v>7737</v>
      </c>
      <c r="C50" s="626" t="str">
        <f>'CATALOGO PAGINA'!AE50</f>
        <v>12</v>
      </c>
      <c r="D50" s="626">
        <f>'CATALOGO PAGINA'!AF50*0.13+'CATALOGO PAGINA'!AF50</f>
        <v>0.791</v>
      </c>
      <c r="E50" s="627"/>
    </row>
    <row r="51">
      <c r="A51" s="623" t="str">
        <f>'CATALOGO PAGINA'!C51</f>
        <v>5028</v>
      </c>
      <c r="B51" s="624" t="s">
        <v>7737</v>
      </c>
      <c r="C51" s="626" t="str">
        <f>'CATALOGO PAGINA'!AE51</f>
        <v>6</v>
      </c>
      <c r="D51" s="626">
        <f>'CATALOGO PAGINA'!AF51*0.13+'CATALOGO PAGINA'!AF51</f>
        <v>1.2091</v>
      </c>
      <c r="E51" s="627"/>
    </row>
    <row r="52">
      <c r="A52" s="623" t="str">
        <f>'CATALOGO PAGINA'!C52</f>
        <v>4984</v>
      </c>
      <c r="B52" s="624" t="s">
        <v>7737</v>
      </c>
      <c r="C52" s="626" t="str">
        <f>'CATALOGO PAGINA'!AE52</f>
        <v>6</v>
      </c>
      <c r="D52" s="626">
        <f>'CATALOGO PAGINA'!AF52*0.13+'CATALOGO PAGINA'!AF52</f>
        <v>0.7232</v>
      </c>
      <c r="E52" s="627"/>
    </row>
    <row r="53">
      <c r="A53" s="623" t="str">
        <f>'CATALOGO PAGINA'!C53</f>
        <v>69465</v>
      </c>
      <c r="B53" s="624" t="s">
        <v>7737</v>
      </c>
      <c r="C53" s="626" t="str">
        <f>'CATALOGO PAGINA'!AE53</f>
        <v>12</v>
      </c>
      <c r="D53" s="626">
        <f>'CATALOGO PAGINA'!AF53*0.13+'CATALOGO PAGINA'!AF53</f>
        <v>1.7967</v>
      </c>
      <c r="E53" s="627"/>
    </row>
    <row r="54">
      <c r="A54" s="623" t="str">
        <f>'CATALOGO PAGINA'!C54</f>
        <v>69519</v>
      </c>
      <c r="B54" s="624" t="s">
        <v>7737</v>
      </c>
      <c r="C54" s="626" t="str">
        <f>'CATALOGO PAGINA'!AE54</f>
        <v>12</v>
      </c>
      <c r="D54" s="626">
        <f>'CATALOGO PAGINA'!AF54*0.13+'CATALOGO PAGINA'!AF54</f>
        <v>1.7967</v>
      </c>
      <c r="E54" s="627"/>
    </row>
    <row r="55">
      <c r="A55" s="623" t="str">
        <f>'CATALOGO PAGINA'!C55</f>
        <v>69463</v>
      </c>
      <c r="B55" s="624" t="s">
        <v>7737</v>
      </c>
      <c r="C55" s="626" t="str">
        <f>'CATALOGO PAGINA'!AE55</f>
        <v>12</v>
      </c>
      <c r="D55" s="626">
        <f>'CATALOGO PAGINA'!AF55*0.13+'CATALOGO PAGINA'!AF55</f>
        <v>1.7967</v>
      </c>
      <c r="E55" s="627"/>
    </row>
    <row r="56">
      <c r="A56" s="623" t="str">
        <f>'CATALOGO PAGINA'!C56</f>
        <v>69506</v>
      </c>
      <c r="B56" s="624" t="s">
        <v>7737</v>
      </c>
      <c r="C56" s="626" t="str">
        <f>'CATALOGO PAGINA'!AE56</f>
        <v>12</v>
      </c>
      <c r="D56" s="626">
        <f>'CATALOGO PAGINA'!AF56*0.13+'CATALOGO PAGINA'!AF56</f>
        <v>1.7967</v>
      </c>
      <c r="E56" s="627"/>
    </row>
    <row r="57">
      <c r="A57" s="623" t="str">
        <f>'CATALOGO PAGINA'!C57</f>
        <v>69512</v>
      </c>
      <c r="B57" s="624" t="s">
        <v>7737</v>
      </c>
      <c r="C57" s="626" t="str">
        <f>'CATALOGO PAGINA'!AE57</f>
        <v>12</v>
      </c>
      <c r="D57" s="626">
        <f>'CATALOGO PAGINA'!AF57*0.13+'CATALOGO PAGINA'!AF57</f>
        <v>1.7967</v>
      </c>
      <c r="E57" s="627"/>
    </row>
    <row r="58">
      <c r="A58" s="623" t="str">
        <f>'CATALOGO PAGINA'!C58</f>
        <v>69504</v>
      </c>
      <c r="B58" s="624" t="s">
        <v>7737</v>
      </c>
      <c r="C58" s="626" t="str">
        <f>'CATALOGO PAGINA'!AE58</f>
        <v>12</v>
      </c>
      <c r="D58" s="626">
        <f>'CATALOGO PAGINA'!AF58*0.13+'CATALOGO PAGINA'!AF58</f>
        <v>1.7967</v>
      </c>
      <c r="E58" s="627"/>
    </row>
    <row r="59">
      <c r="A59" s="623" t="str">
        <f>'CATALOGO PAGINA'!C59</f>
        <v>900782</v>
      </c>
      <c r="B59" s="624" t="s">
        <v>7737</v>
      </c>
      <c r="C59" s="626" t="str">
        <f>'CATALOGO PAGINA'!AE59</f>
        <v>12</v>
      </c>
      <c r="D59" s="626">
        <f>'CATALOGO PAGINA'!AF59*0.13+'CATALOGO PAGINA'!AF59</f>
        <v>0.7571</v>
      </c>
      <c r="E59" s="627"/>
    </row>
    <row r="60">
      <c r="A60" s="623" t="str">
        <f>'CATALOGO PAGINA'!C60</f>
        <v>FD2206</v>
      </c>
      <c r="B60" s="624" t="s">
        <v>7737</v>
      </c>
      <c r="C60" s="626" t="str">
        <f>'CATALOGO PAGINA'!AE60</f>
        <v>6</v>
      </c>
      <c r="D60" s="626">
        <f>'CATALOGO PAGINA'!AF60*0.13+'CATALOGO PAGINA'!AF60</f>
        <v>0.8136</v>
      </c>
      <c r="E60" s="627"/>
    </row>
    <row r="61">
      <c r="A61" s="623" t="str">
        <f>'CATALOGO PAGINA'!C61</f>
        <v>600290</v>
      </c>
      <c r="B61" s="624" t="s">
        <v>7737</v>
      </c>
      <c r="C61" s="626" t="str">
        <f>'CATALOGO PAGINA'!AE61</f>
        <v>6</v>
      </c>
      <c r="D61" s="626">
        <f>'CATALOGO PAGINA'!AF61*0.13+'CATALOGO PAGINA'!AF61</f>
        <v>0.8475</v>
      </c>
      <c r="E61" s="627"/>
    </row>
    <row r="62">
      <c r="A62" s="623" t="str">
        <f>'CATALOGO PAGINA'!C62</f>
        <v>600289</v>
      </c>
      <c r="B62" s="624" t="s">
        <v>7737</v>
      </c>
      <c r="C62" s="626" t="str">
        <f>'CATALOGO PAGINA'!AE62</f>
        <v>6</v>
      </c>
      <c r="D62" s="626">
        <f>'CATALOGO PAGINA'!AF62*0.13+'CATALOGO PAGINA'!AF62</f>
        <v>1.4238</v>
      </c>
      <c r="E62" s="627"/>
    </row>
    <row r="63">
      <c r="A63" s="623" t="str">
        <f>'CATALOGO PAGINA'!C63</f>
        <v>503743</v>
      </c>
      <c r="B63" s="624" t="s">
        <v>7737</v>
      </c>
      <c r="C63" s="626" t="str">
        <f>'CATALOGO PAGINA'!AE63</f>
        <v>12</v>
      </c>
      <c r="D63" s="626">
        <f>'CATALOGO PAGINA'!AF63*0.13+'CATALOGO PAGINA'!AF63</f>
        <v>0.5876</v>
      </c>
      <c r="E63" s="627"/>
    </row>
    <row r="64">
      <c r="A64" s="623" t="str">
        <f>'CATALOGO PAGINA'!C64</f>
        <v>505797</v>
      </c>
      <c r="B64" s="624" t="s">
        <v>7737</v>
      </c>
      <c r="C64" s="626" t="str">
        <f>'CATALOGO PAGINA'!AE64</f>
        <v>12</v>
      </c>
      <c r="D64" s="626">
        <f>'CATALOGO PAGINA'!AF64*0.13+'CATALOGO PAGINA'!AF64</f>
        <v>0.6441</v>
      </c>
      <c r="E64" s="627"/>
    </row>
    <row r="65">
      <c r="A65" s="623" t="str">
        <f>'CATALOGO PAGINA'!C65</f>
        <v>2026</v>
      </c>
      <c r="B65" s="624" t="s">
        <v>7737</v>
      </c>
      <c r="C65" s="626" t="str">
        <f>'CATALOGO PAGINA'!AE65</f>
        <v>12</v>
      </c>
      <c r="D65" s="626">
        <f>'CATALOGO PAGINA'!AF65*0.13+'CATALOGO PAGINA'!AF65</f>
        <v>0.3503</v>
      </c>
      <c r="E65" s="627"/>
    </row>
    <row r="66">
      <c r="A66" s="623" t="str">
        <f>'CATALOGO PAGINA'!C66</f>
        <v>5728</v>
      </c>
      <c r="B66" s="624" t="s">
        <v>7737</v>
      </c>
      <c r="C66" s="626" t="str">
        <f>'CATALOGO PAGINA'!AE66</f>
        <v>12</v>
      </c>
      <c r="D66" s="626">
        <f>'CATALOGO PAGINA'!AF66*0.13+'CATALOGO PAGINA'!AF66</f>
        <v>0.3164</v>
      </c>
      <c r="E66" s="627"/>
    </row>
    <row r="67">
      <c r="A67" s="623" t="str">
        <f>'CATALOGO PAGINA'!C67</f>
        <v>5749</v>
      </c>
      <c r="B67" s="624" t="s">
        <v>7737</v>
      </c>
      <c r="C67" s="626" t="str">
        <f>'CATALOGO PAGINA'!AE67</f>
        <v>12</v>
      </c>
      <c r="D67" s="626">
        <f>'CATALOGO PAGINA'!AF67*0.13+'CATALOGO PAGINA'!AF67</f>
        <v>0.339</v>
      </c>
      <c r="E67" s="627"/>
    </row>
    <row r="68">
      <c r="A68" s="623" t="str">
        <f>'CATALOGO PAGINA'!C68</f>
        <v>3296-9</v>
      </c>
      <c r="B68" s="624" t="s">
        <v>7737</v>
      </c>
      <c r="C68" s="626" t="str">
        <f>'CATALOGO PAGINA'!AE68</f>
        <v>12</v>
      </c>
      <c r="D68" s="626">
        <f>'CATALOGO PAGINA'!AF68*0.13+'CATALOGO PAGINA'!AF68</f>
        <v>0.3955</v>
      </c>
      <c r="E68" s="627"/>
    </row>
    <row r="69">
      <c r="A69" s="623" t="str">
        <f>'CATALOGO PAGINA'!C69</f>
        <v>3294-9</v>
      </c>
      <c r="B69" s="624" t="s">
        <v>7737</v>
      </c>
      <c r="C69" s="626" t="str">
        <f>'CATALOGO PAGINA'!AE69</f>
        <v>12</v>
      </c>
      <c r="D69" s="626">
        <f>'CATALOGO PAGINA'!AF69*0.13+'CATALOGO PAGINA'!AF69</f>
        <v>0.4068</v>
      </c>
      <c r="E69" s="627"/>
    </row>
    <row r="70">
      <c r="A70" s="623" t="str">
        <f>'CATALOGO PAGINA'!C70</f>
        <v>P3849</v>
      </c>
      <c r="B70" s="624" t="s">
        <v>7737</v>
      </c>
      <c r="C70" s="626" t="str">
        <f>'CATALOGO PAGINA'!AE70</f>
        <v>12</v>
      </c>
      <c r="D70" s="626">
        <f>'CATALOGO PAGINA'!AF70*0.13+'CATALOGO PAGINA'!AF70</f>
        <v>0.3503</v>
      </c>
      <c r="E70" s="627"/>
    </row>
    <row r="71">
      <c r="A71" s="623" t="str">
        <f>'CATALOGO PAGINA'!C71</f>
        <v>6779</v>
      </c>
      <c r="B71" s="624" t="s">
        <v>7737</v>
      </c>
      <c r="C71" s="626" t="str">
        <f>'CATALOGO PAGINA'!AE71</f>
        <v>12</v>
      </c>
      <c r="D71" s="626">
        <f>'CATALOGO PAGINA'!AF71*0.13+'CATALOGO PAGINA'!AF71</f>
        <v>0.6102</v>
      </c>
      <c r="E71" s="627"/>
    </row>
    <row r="72">
      <c r="A72" s="623" t="str">
        <f>'CATALOGO PAGINA'!C72</f>
        <v>82165</v>
      </c>
      <c r="B72" s="624" t="s">
        <v>7737</v>
      </c>
      <c r="C72" s="626" t="str">
        <f>'CATALOGO PAGINA'!AE72</f>
        <v>2</v>
      </c>
      <c r="D72" s="626">
        <f>'CATALOGO PAGINA'!AF72*0.13+'CATALOGO PAGINA'!AF72</f>
        <v>3.4578</v>
      </c>
      <c r="E72" s="627"/>
    </row>
    <row r="73">
      <c r="A73" s="623" t="str">
        <f>'CATALOGO PAGINA'!C73</f>
        <v>82167</v>
      </c>
      <c r="B73" s="624" t="s">
        <v>7737</v>
      </c>
      <c r="C73" s="626" t="str">
        <f>'CATALOGO PAGINA'!AE73</f>
        <v>2</v>
      </c>
      <c r="D73" s="626">
        <f>'CATALOGO PAGINA'!AF73*0.13+'CATALOGO PAGINA'!AF73</f>
        <v>3.4578</v>
      </c>
      <c r="E73" s="627"/>
    </row>
    <row r="74">
      <c r="A74" s="623" t="str">
        <f>'CATALOGO PAGINA'!C74</f>
        <v>82166</v>
      </c>
      <c r="B74" s="624" t="s">
        <v>7737</v>
      </c>
      <c r="C74" s="626" t="str">
        <f>'CATALOGO PAGINA'!AE74</f>
        <v>2</v>
      </c>
      <c r="D74" s="626">
        <f>'CATALOGO PAGINA'!AF74*0.13+'CATALOGO PAGINA'!AF74</f>
        <v>3.4578</v>
      </c>
      <c r="E74" s="627"/>
    </row>
    <row r="75">
      <c r="A75" s="623" t="str">
        <f>'CATALOGO PAGINA'!C75</f>
        <v>82164</v>
      </c>
      <c r="B75" s="624" t="s">
        <v>7737</v>
      </c>
      <c r="C75" s="626" t="str">
        <f>'CATALOGO PAGINA'!AE75</f>
        <v>2</v>
      </c>
      <c r="D75" s="626">
        <f>'CATALOGO PAGINA'!AF75*0.13+'CATALOGO PAGINA'!AF75</f>
        <v>3.4578</v>
      </c>
      <c r="E75" s="627"/>
    </row>
    <row r="76">
      <c r="A76" s="623" t="str">
        <f>'CATALOGO PAGINA'!C76</f>
        <v>8821</v>
      </c>
      <c r="B76" s="624" t="s">
        <v>7737</v>
      </c>
      <c r="C76" s="626" t="str">
        <f>'CATALOGO PAGINA'!AE76</f>
        <v>12</v>
      </c>
      <c r="D76" s="626">
        <f>'CATALOGO PAGINA'!AF76*0.13+'CATALOGO PAGINA'!AF76</f>
        <v>0.6102</v>
      </c>
      <c r="E76" s="627"/>
    </row>
    <row r="77">
      <c r="A77" s="623" t="str">
        <f>'CATALOGO PAGINA'!C77</f>
        <v>98112</v>
      </c>
      <c r="B77" s="624" t="s">
        <v>7737</v>
      </c>
      <c r="C77" s="626" t="str">
        <f>'CATALOGO PAGINA'!AE77</f>
        <v>12</v>
      </c>
      <c r="D77" s="626">
        <f>'CATALOGO PAGINA'!AF77*0.13+'CATALOGO PAGINA'!AF77</f>
        <v>0.5198</v>
      </c>
      <c r="E77" s="627"/>
    </row>
    <row r="78">
      <c r="A78" s="623" t="str">
        <f>'CATALOGO PAGINA'!C78</f>
        <v>FD812</v>
      </c>
      <c r="B78" s="624" t="s">
        <v>7737</v>
      </c>
      <c r="C78" s="626" t="str">
        <f>'CATALOGO PAGINA'!AE78</f>
        <v>12</v>
      </c>
      <c r="D78" s="626">
        <f>'CATALOGO PAGINA'!AF78*0.13+'CATALOGO PAGINA'!AF78</f>
        <v>0.2938</v>
      </c>
      <c r="E78" s="627"/>
    </row>
    <row r="79">
      <c r="A79" s="623" t="str">
        <f>'CATALOGO PAGINA'!C79</f>
        <v>803100</v>
      </c>
      <c r="B79" s="624" t="s">
        <v>7737</v>
      </c>
      <c r="C79" s="626" t="str">
        <f>'CATALOGO PAGINA'!AE79</f>
        <v>12</v>
      </c>
      <c r="D79" s="626">
        <f>'CATALOGO PAGINA'!AF79*0.13+'CATALOGO PAGINA'!AF79</f>
        <v>0.452</v>
      </c>
      <c r="E79" s="627"/>
    </row>
    <row r="80">
      <c r="A80" s="623" t="str">
        <f>'CATALOGO PAGINA'!C80</f>
        <v>FD470</v>
      </c>
      <c r="B80" s="624" t="s">
        <v>7737</v>
      </c>
      <c r="C80" s="626" t="str">
        <f>'CATALOGO PAGINA'!AE80</f>
        <v>6</v>
      </c>
      <c r="D80" s="626">
        <f>'CATALOGO PAGINA'!AF80*0.13+'CATALOGO PAGINA'!AF80</f>
        <v>0.8136</v>
      </c>
      <c r="E80" s="627"/>
    </row>
    <row r="81">
      <c r="A81" s="623" t="str">
        <f>'CATALOGO PAGINA'!C81</f>
        <v>FD697</v>
      </c>
      <c r="B81" s="624" t="s">
        <v>7737</v>
      </c>
      <c r="C81" s="626" t="str">
        <f>'CATALOGO PAGINA'!AE81</f>
        <v>12</v>
      </c>
      <c r="D81" s="626">
        <f>'CATALOGO PAGINA'!AF81*0.13+'CATALOGO PAGINA'!AF81</f>
        <v>0.3616</v>
      </c>
      <c r="E81" s="627"/>
    </row>
    <row r="82">
      <c r="A82" s="623" t="str">
        <f>'CATALOGO PAGINA'!C82</f>
        <v>FD221057</v>
      </c>
      <c r="B82" s="624" t="s">
        <v>7737</v>
      </c>
      <c r="C82" s="626" t="str">
        <f>'CATALOGO PAGINA'!AE82</f>
        <v>12</v>
      </c>
      <c r="D82" s="626">
        <f>'CATALOGO PAGINA'!AF82*0.13+'CATALOGO PAGINA'!AF82</f>
        <v>0.4972</v>
      </c>
      <c r="E82" s="627"/>
    </row>
    <row r="83">
      <c r="A83" s="623" t="str">
        <f>'CATALOGO PAGINA'!C83</f>
        <v>3317</v>
      </c>
      <c r="B83" s="624" t="s">
        <v>7737</v>
      </c>
      <c r="C83" s="626" t="str">
        <f>'CATALOGO PAGINA'!AE83</f>
        <v>12</v>
      </c>
      <c r="D83" s="626">
        <f>'CATALOGO PAGINA'!AF83*0.13+'CATALOGO PAGINA'!AF83</f>
        <v>0.3842</v>
      </c>
      <c r="E83" s="627"/>
    </row>
    <row r="84">
      <c r="A84" s="623" t="str">
        <f>'CATALOGO PAGINA'!C84</f>
        <v>XR2025</v>
      </c>
      <c r="B84" s="624" t="s">
        <v>7737</v>
      </c>
      <c r="C84" s="626" t="str">
        <f>'CATALOGO PAGINA'!AE84</f>
        <v>12</v>
      </c>
      <c r="D84" s="626">
        <f>'CATALOGO PAGINA'!AF84*0.13+'CATALOGO PAGINA'!AF84</f>
        <v>0.4294</v>
      </c>
      <c r="E84" s="627"/>
    </row>
    <row r="85">
      <c r="A85" s="623" t="str">
        <f>'CATALOGO PAGINA'!C85</f>
        <v>TT1811-48</v>
      </c>
      <c r="B85" s="624" t="s">
        <v>7737</v>
      </c>
      <c r="C85" s="626" t="str">
        <f>'CATALOGO PAGINA'!AE85</f>
        <v>6</v>
      </c>
      <c r="D85" s="626">
        <f>'CATALOGO PAGINA'!AF85*0.13+'CATALOGO PAGINA'!AF85</f>
        <v>0.9944</v>
      </c>
      <c r="E85" s="627"/>
    </row>
    <row r="86">
      <c r="A86" s="623" t="str">
        <f>'CATALOGO PAGINA'!C86</f>
        <v>FD524</v>
      </c>
      <c r="B86" s="624" t="s">
        <v>7737</v>
      </c>
      <c r="C86" s="626" t="str">
        <f>'CATALOGO PAGINA'!AE86</f>
        <v>12</v>
      </c>
      <c r="D86" s="626">
        <f>'CATALOGO PAGINA'!AF86*0.13+'CATALOGO PAGINA'!AF86</f>
        <v>0.339</v>
      </c>
      <c r="E86" s="627"/>
    </row>
    <row r="87">
      <c r="A87" s="623" t="str">
        <f>'CATALOGO PAGINA'!C87</f>
        <v>CH91033</v>
      </c>
      <c r="B87" s="624" t="s">
        <v>7737</v>
      </c>
      <c r="C87" s="626" t="str">
        <f>'CATALOGO PAGINA'!AE87</f>
        <v>6</v>
      </c>
      <c r="D87" s="626">
        <f>'CATALOGO PAGINA'!AF87*0.13+'CATALOGO PAGINA'!AF87</f>
        <v>2.2939</v>
      </c>
      <c r="E87" s="627"/>
    </row>
    <row r="88">
      <c r="A88" s="623" t="str">
        <f>'CATALOGO PAGINA'!C88</f>
        <v>003-680</v>
      </c>
      <c r="B88" s="624" t="s">
        <v>7737</v>
      </c>
      <c r="C88" s="626" t="str">
        <f>'CATALOGO PAGINA'!AE88</f>
        <v>3</v>
      </c>
      <c r="D88" s="626">
        <f>'CATALOGO PAGINA'!AF88*0.13+'CATALOGO PAGINA'!AF88</f>
        <v>3.1075</v>
      </c>
      <c r="E88" s="627"/>
    </row>
    <row r="89">
      <c r="A89" s="623" t="str">
        <f>'CATALOGO PAGINA'!C89</f>
        <v>CH86439</v>
      </c>
      <c r="B89" s="624" t="s">
        <v>7737</v>
      </c>
      <c r="C89" s="626" t="str">
        <f>'CATALOGO PAGINA'!AE89</f>
        <v>6</v>
      </c>
      <c r="D89" s="626">
        <f>'CATALOGO PAGINA'!AF89*0.13+'CATALOGO PAGINA'!AF89</f>
        <v>1.13</v>
      </c>
      <c r="E89" s="627"/>
    </row>
    <row r="90">
      <c r="A90" s="623" t="str">
        <f>'CATALOGO PAGINA'!C90</f>
        <v>40844</v>
      </c>
      <c r="B90" s="624" t="s">
        <v>7737</v>
      </c>
      <c r="C90" s="626" t="str">
        <f>'CATALOGO PAGINA'!AE90</f>
        <v>6</v>
      </c>
      <c r="D90" s="626">
        <f>'CATALOGO PAGINA'!AF90*0.13+'CATALOGO PAGINA'!AF90</f>
        <v>2.3504</v>
      </c>
      <c r="E90" s="627"/>
    </row>
    <row r="91">
      <c r="A91" s="623" t="str">
        <f>'CATALOGO PAGINA'!C91</f>
        <v>71552</v>
      </c>
      <c r="B91" s="624" t="s">
        <v>7737</v>
      </c>
      <c r="C91" s="626" t="str">
        <f>'CATALOGO PAGINA'!AE91</f>
        <v>6</v>
      </c>
      <c r="D91" s="626">
        <f>'CATALOGO PAGINA'!AF91*0.13+'CATALOGO PAGINA'!AF91</f>
        <v>2.3504</v>
      </c>
      <c r="E91" s="627"/>
    </row>
    <row r="92">
      <c r="A92" s="623" t="str">
        <f>'CATALOGO PAGINA'!C92</f>
        <v>40855</v>
      </c>
      <c r="B92" s="624" t="s">
        <v>7737</v>
      </c>
      <c r="C92" s="626" t="str">
        <f>'CATALOGO PAGINA'!AE92</f>
        <v>6</v>
      </c>
      <c r="D92" s="626">
        <f>'CATALOGO PAGINA'!AF92*0.13+'CATALOGO PAGINA'!AF92</f>
        <v>2.373</v>
      </c>
      <c r="E92" s="627"/>
    </row>
    <row r="93">
      <c r="A93" s="623" t="str">
        <f>'CATALOGO PAGINA'!C93</f>
        <v>71553</v>
      </c>
      <c r="B93" s="624" t="s">
        <v>7737</v>
      </c>
      <c r="C93" s="626" t="str">
        <f>'CATALOGO PAGINA'!AE93</f>
        <v>6</v>
      </c>
      <c r="D93" s="626">
        <f>'CATALOGO PAGINA'!AF93*0.13+'CATALOGO PAGINA'!AF93</f>
        <v>2.3165</v>
      </c>
      <c r="E93" s="627"/>
    </row>
    <row r="94">
      <c r="A94" s="623" t="str">
        <f>'CATALOGO PAGINA'!C94</f>
        <v>55132</v>
      </c>
      <c r="B94" s="624" t="s">
        <v>7737</v>
      </c>
      <c r="C94" s="626" t="str">
        <f>'CATALOGO PAGINA'!AE94</f>
        <v>6</v>
      </c>
      <c r="D94" s="626">
        <f>'CATALOGO PAGINA'!AF94*0.13+'CATALOGO PAGINA'!AF94</f>
        <v>2.3504</v>
      </c>
      <c r="E94" s="627"/>
    </row>
    <row r="95">
      <c r="A95" s="623" t="str">
        <f>'CATALOGO PAGINA'!C95</f>
        <v>99740</v>
      </c>
      <c r="B95" s="624" t="s">
        <v>7737</v>
      </c>
      <c r="C95" s="626" t="str">
        <f>'CATALOGO PAGINA'!AE95</f>
        <v>6</v>
      </c>
      <c r="D95" s="626">
        <f>'CATALOGO PAGINA'!AF95*0.13+'CATALOGO PAGINA'!AF95</f>
        <v>2.1696</v>
      </c>
      <c r="E95" s="627"/>
    </row>
    <row r="96">
      <c r="A96" s="623" t="str">
        <f>'CATALOGO PAGINA'!C96</f>
        <v>99738</v>
      </c>
      <c r="B96" s="624" t="s">
        <v>7737</v>
      </c>
      <c r="C96" s="626" t="str">
        <f>'CATALOGO PAGINA'!AE96</f>
        <v>6</v>
      </c>
      <c r="D96" s="626">
        <f>'CATALOGO PAGINA'!AF96*0.13+'CATALOGO PAGINA'!AF96</f>
        <v>2.3504</v>
      </c>
      <c r="E96" s="627"/>
    </row>
    <row r="97">
      <c r="A97" s="623" t="str">
        <f>'CATALOGO PAGINA'!C97</f>
        <v>71497</v>
      </c>
      <c r="B97" s="624" t="s">
        <v>7737</v>
      </c>
      <c r="C97" s="626" t="str">
        <f>'CATALOGO PAGINA'!AE97</f>
        <v>6</v>
      </c>
      <c r="D97" s="626">
        <f>'CATALOGO PAGINA'!AF97*0.13+'CATALOGO PAGINA'!AF97</f>
        <v>2.3165</v>
      </c>
      <c r="E97" s="627"/>
    </row>
    <row r="98">
      <c r="A98" s="623" t="str">
        <f>'CATALOGO PAGINA'!C98</f>
        <v>000131</v>
      </c>
      <c r="B98" s="624" t="s">
        <v>7737</v>
      </c>
      <c r="C98" s="626" t="str">
        <f>'CATALOGO PAGINA'!AE98</f>
        <v>6</v>
      </c>
      <c r="D98" s="626">
        <f>'CATALOGO PAGINA'!AF98*0.13+'CATALOGO PAGINA'!AF98</f>
        <v>2.3504</v>
      </c>
      <c r="E98" s="627"/>
    </row>
    <row r="99">
      <c r="A99" s="623" t="str">
        <f>'CATALOGO PAGINA'!C99</f>
        <v>71551</v>
      </c>
      <c r="B99" s="624" t="s">
        <v>7737</v>
      </c>
      <c r="C99" s="626" t="str">
        <f>'CATALOGO PAGINA'!AE99</f>
        <v>6</v>
      </c>
      <c r="D99" s="626">
        <f>'CATALOGO PAGINA'!AF99*0.13+'CATALOGO PAGINA'!AF99</f>
        <v>2.3165</v>
      </c>
      <c r="E99" s="627"/>
    </row>
    <row r="100">
      <c r="A100" s="623" t="str">
        <f>'CATALOGO PAGINA'!C100</f>
        <v>48888</v>
      </c>
      <c r="B100" s="624" t="s">
        <v>7737</v>
      </c>
      <c r="C100" s="626" t="str">
        <f>'CATALOGO PAGINA'!AE100</f>
        <v>12</v>
      </c>
      <c r="D100" s="626">
        <f>'CATALOGO PAGINA'!AF100*0.13+'CATALOGO PAGINA'!AF100</f>
        <v>1.7967</v>
      </c>
      <c r="E100" s="627"/>
    </row>
    <row r="101">
      <c r="A101" s="623" t="str">
        <f>'CATALOGO PAGINA'!C101</f>
        <v>48857</v>
      </c>
      <c r="B101" s="624" t="s">
        <v>7737</v>
      </c>
      <c r="C101" s="626" t="str">
        <f>'CATALOGO PAGINA'!AE101</f>
        <v>12</v>
      </c>
      <c r="D101" s="626">
        <f>'CATALOGO PAGINA'!AF101*0.13+'CATALOGO PAGINA'!AF101</f>
        <v>1.7967</v>
      </c>
      <c r="E101" s="627"/>
    </row>
    <row r="102">
      <c r="A102" s="623" t="str">
        <f>'CATALOGO PAGINA'!C102</f>
        <v>48864</v>
      </c>
      <c r="B102" s="624" t="s">
        <v>7737</v>
      </c>
      <c r="C102" s="626" t="str">
        <f>'CATALOGO PAGINA'!AE102</f>
        <v>12</v>
      </c>
      <c r="D102" s="626">
        <f>'CATALOGO PAGINA'!AF102*0.13+'CATALOGO PAGINA'!AF102</f>
        <v>1.7967</v>
      </c>
      <c r="E102" s="627"/>
    </row>
    <row r="103">
      <c r="A103" s="623" t="str">
        <f>'CATALOGO PAGINA'!C103</f>
        <v>48918</v>
      </c>
      <c r="B103" s="624" t="s">
        <v>7737</v>
      </c>
      <c r="C103" s="626" t="str">
        <f>'CATALOGO PAGINA'!AE103</f>
        <v>12</v>
      </c>
      <c r="D103" s="626">
        <f>'CATALOGO PAGINA'!AF103*0.13+'CATALOGO PAGINA'!AF103</f>
        <v>1.7967</v>
      </c>
      <c r="E103" s="627"/>
    </row>
    <row r="104">
      <c r="A104" s="623" t="str">
        <f>'CATALOGO PAGINA'!C104</f>
        <v>48901</v>
      </c>
      <c r="B104" s="624" t="s">
        <v>7737</v>
      </c>
      <c r="C104" s="626" t="str">
        <f>'CATALOGO PAGINA'!AE104</f>
        <v>12</v>
      </c>
      <c r="D104" s="626">
        <f>'CATALOGO PAGINA'!AF104*0.13+'CATALOGO PAGINA'!AF104</f>
        <v>1.7967</v>
      </c>
      <c r="E104" s="627"/>
    </row>
    <row r="105">
      <c r="A105" s="623" t="str">
        <f>'CATALOGO PAGINA'!C105</f>
        <v>48895</v>
      </c>
      <c r="B105" s="624" t="s">
        <v>7737</v>
      </c>
      <c r="C105" s="626" t="str">
        <f>'CATALOGO PAGINA'!AE105</f>
        <v>12</v>
      </c>
      <c r="D105" s="626">
        <f>'CATALOGO PAGINA'!AF105*0.13+'CATALOGO PAGINA'!AF105</f>
        <v>1.7967</v>
      </c>
      <c r="E105" s="627"/>
    </row>
    <row r="106">
      <c r="A106" s="623" t="str">
        <f>'CATALOGO PAGINA'!C106</f>
        <v>4522</v>
      </c>
      <c r="B106" s="624" t="s">
        <v>7737</v>
      </c>
      <c r="C106" s="626" t="str">
        <f>'CATALOGO PAGINA'!AE106</f>
        <v>12</v>
      </c>
      <c r="D106" s="626">
        <f>'CATALOGO PAGINA'!AF106*0.13+'CATALOGO PAGINA'!AF106</f>
        <v>0.9379</v>
      </c>
      <c r="E106" s="627"/>
    </row>
    <row r="107">
      <c r="A107" s="623" t="str">
        <f>'CATALOGO PAGINA'!C107</f>
        <v>28063</v>
      </c>
      <c r="B107" s="624" t="s">
        <v>7737</v>
      </c>
      <c r="C107" s="626" t="str">
        <f>'CATALOGO PAGINA'!AE107</f>
        <v>12</v>
      </c>
      <c r="D107" s="626">
        <f>'CATALOGO PAGINA'!AF107*0.13+'CATALOGO PAGINA'!AF107</f>
        <v>1.0735</v>
      </c>
      <c r="E107" s="627"/>
    </row>
    <row r="108">
      <c r="A108" s="623" t="str">
        <f>'CATALOGO PAGINA'!C108</f>
        <v>10412</v>
      </c>
      <c r="B108" s="624" t="s">
        <v>7737</v>
      </c>
      <c r="C108" s="626" t="str">
        <f>'CATALOGO PAGINA'!AE108</f>
        <v>12</v>
      </c>
      <c r="D108" s="626">
        <f>'CATALOGO PAGINA'!AF108*0.13+'CATALOGO PAGINA'!AF108</f>
        <v>0.8475</v>
      </c>
      <c r="E108" s="627"/>
    </row>
    <row r="109">
      <c r="A109" s="623" t="str">
        <f>'CATALOGO PAGINA'!C109</f>
        <v>1803</v>
      </c>
      <c r="B109" s="624" t="s">
        <v>7737</v>
      </c>
      <c r="C109" s="626" t="str">
        <f>'CATALOGO PAGINA'!AE109</f>
        <v>20</v>
      </c>
      <c r="D109" s="626">
        <f>'CATALOGO PAGINA'!AF109*0.13+'CATALOGO PAGINA'!AF109</f>
        <v>1.017</v>
      </c>
      <c r="E109" s="627"/>
    </row>
    <row r="110">
      <c r="A110" s="623" t="str">
        <f>'CATALOGO PAGINA'!C110</f>
        <v>1810</v>
      </c>
      <c r="B110" s="624" t="s">
        <v>7737</v>
      </c>
      <c r="C110" s="626" t="str">
        <f>'CATALOGO PAGINA'!AE110</f>
        <v>20</v>
      </c>
      <c r="D110" s="626">
        <f>'CATALOGO PAGINA'!AF110*0.13+'CATALOGO PAGINA'!AF110</f>
        <v>1.017</v>
      </c>
      <c r="E110" s="627"/>
    </row>
    <row r="111">
      <c r="A111" s="623" t="str">
        <f>'CATALOGO PAGINA'!C111</f>
        <v>4484</v>
      </c>
      <c r="B111" s="624" t="s">
        <v>7737</v>
      </c>
      <c r="C111" s="626" t="str">
        <f>'CATALOGO PAGINA'!AE111</f>
        <v>12</v>
      </c>
      <c r="D111" s="626">
        <f>'CATALOGO PAGINA'!AF111*0.13+'CATALOGO PAGINA'!AF111</f>
        <v>1.017</v>
      </c>
      <c r="E111" s="627"/>
    </row>
    <row r="112">
      <c r="A112" s="623" t="str">
        <f>'CATALOGO PAGINA'!C112</f>
        <v>4477</v>
      </c>
      <c r="B112" s="624" t="s">
        <v>7737</v>
      </c>
      <c r="C112" s="626" t="str">
        <f>'CATALOGO PAGINA'!AE112</f>
        <v>12</v>
      </c>
      <c r="D112" s="626">
        <f>'CATALOGO PAGINA'!AF112*0.13+'CATALOGO PAGINA'!AF112</f>
        <v>1.017</v>
      </c>
      <c r="E112" s="627"/>
    </row>
    <row r="113">
      <c r="A113" s="623" t="str">
        <f>'CATALOGO PAGINA'!C113</f>
        <v>4521</v>
      </c>
      <c r="B113" s="624" t="s">
        <v>7737</v>
      </c>
      <c r="C113" s="626" t="str">
        <f>'CATALOGO PAGINA'!AE113</f>
        <v>12</v>
      </c>
      <c r="D113" s="626">
        <f>'CATALOGO PAGINA'!AF113*0.13+'CATALOGO PAGINA'!AF113</f>
        <v>1.017</v>
      </c>
      <c r="E113" s="627"/>
    </row>
    <row r="114">
      <c r="A114" s="623" t="str">
        <f>'CATALOGO PAGINA'!C114</f>
        <v>14001</v>
      </c>
      <c r="B114" s="624" t="s">
        <v>7737</v>
      </c>
      <c r="C114" s="626" t="str">
        <f>'CATALOGO PAGINA'!AE114</f>
        <v>12</v>
      </c>
      <c r="D114" s="626">
        <f>'CATALOGO PAGINA'!AF114*0.13+'CATALOGO PAGINA'!AF114</f>
        <v>1.9097</v>
      </c>
      <c r="E114" s="627"/>
    </row>
    <row r="115">
      <c r="A115" s="623" t="str">
        <f>'CATALOGO PAGINA'!C115</f>
        <v>FD927</v>
      </c>
      <c r="B115" s="624" t="s">
        <v>7737</v>
      </c>
      <c r="C115" s="626" t="str">
        <f>'CATALOGO PAGINA'!AE115</f>
        <v>12</v>
      </c>
      <c r="D115" s="626">
        <f>'CATALOGO PAGINA'!AF115*0.13+'CATALOGO PAGINA'!AF115</f>
        <v>0.5424</v>
      </c>
      <c r="E115" s="627"/>
    </row>
    <row r="116">
      <c r="A116" s="623" t="str">
        <f>'CATALOGO PAGINA'!C116</f>
        <v>FD20</v>
      </c>
      <c r="B116" s="624" t="s">
        <v>7737</v>
      </c>
      <c r="C116" s="626" t="str">
        <f>'CATALOGO PAGINA'!AE116</f>
        <v>3</v>
      </c>
      <c r="D116" s="626">
        <f>'CATALOGO PAGINA'!AF116*0.13+'CATALOGO PAGINA'!AF116</f>
        <v>3.39</v>
      </c>
      <c r="E116" s="627"/>
    </row>
    <row r="117">
      <c r="A117" s="623" t="str">
        <f>'CATALOGO PAGINA'!C117</f>
        <v>504280</v>
      </c>
      <c r="B117" s="624" t="s">
        <v>7737</v>
      </c>
      <c r="C117" s="626" t="str">
        <f>'CATALOGO PAGINA'!AE117</f>
        <v>12</v>
      </c>
      <c r="D117" s="626">
        <f>'CATALOGO PAGINA'!AF117*0.13+'CATALOGO PAGINA'!AF117</f>
        <v>0.6102</v>
      </c>
      <c r="E117" s="627"/>
    </row>
    <row r="118">
      <c r="A118" s="623" t="str">
        <f>'CATALOGO PAGINA'!C118</f>
        <v>FD221052</v>
      </c>
      <c r="B118" s="624" t="s">
        <v>7737</v>
      </c>
      <c r="C118" s="626" t="str">
        <f>'CATALOGO PAGINA'!AE118</f>
        <v>12</v>
      </c>
      <c r="D118" s="626">
        <f>'CATALOGO PAGINA'!AF118*0.13+'CATALOGO PAGINA'!AF118</f>
        <v>0.2712</v>
      </c>
      <c r="E118" s="627"/>
    </row>
    <row r="119">
      <c r="A119" s="623" t="str">
        <f>'CATALOGO PAGINA'!C119</f>
        <v>501895</v>
      </c>
      <c r="B119" s="624" t="s">
        <v>7737</v>
      </c>
      <c r="C119" s="626" t="str">
        <f>'CATALOGO PAGINA'!AE119</f>
        <v>12</v>
      </c>
      <c r="D119" s="626">
        <f>'CATALOGO PAGINA'!AF119*0.13+'CATALOGO PAGINA'!AF119</f>
        <v>0.6667</v>
      </c>
      <c r="E119" s="627"/>
    </row>
    <row r="120">
      <c r="A120" s="623" t="str">
        <f>'CATALOGO PAGINA'!C120</f>
        <v>401120</v>
      </c>
      <c r="B120" s="624" t="s">
        <v>7737</v>
      </c>
      <c r="C120" s="626" t="str">
        <f>'CATALOGO PAGINA'!AE120</f>
        <v>12</v>
      </c>
      <c r="D120" s="626">
        <f>'CATALOGO PAGINA'!AF120*0.13+'CATALOGO PAGINA'!AF120</f>
        <v>0.565</v>
      </c>
      <c r="E120" s="627"/>
    </row>
    <row r="121">
      <c r="A121" s="623" t="str">
        <f>'CATALOGO PAGINA'!C121</f>
        <v>76291</v>
      </c>
      <c r="B121" s="624" t="s">
        <v>7737</v>
      </c>
      <c r="C121" s="626" t="str">
        <f>'CATALOGO PAGINA'!AE121</f>
        <v>12</v>
      </c>
      <c r="D121" s="626">
        <f>'CATALOGO PAGINA'!AF121*0.13+'CATALOGO PAGINA'!AF121</f>
        <v>0.9379</v>
      </c>
      <c r="E121" s="627"/>
    </row>
    <row r="122">
      <c r="A122" s="623" t="str">
        <f>'CATALOGO PAGINA'!C122</f>
        <v>61646</v>
      </c>
      <c r="B122" s="624" t="s">
        <v>7737</v>
      </c>
      <c r="C122" s="626" t="str">
        <f>'CATALOGO PAGINA'!AE122</f>
        <v>12</v>
      </c>
      <c r="D122" s="626">
        <f>'CATALOGO PAGINA'!AF122*0.13+'CATALOGO PAGINA'!AF122</f>
        <v>0.8701</v>
      </c>
      <c r="E122" s="627"/>
    </row>
    <row r="123">
      <c r="A123" s="623" t="str">
        <f>'CATALOGO PAGINA'!C123</f>
        <v>79930</v>
      </c>
      <c r="B123" s="624" t="s">
        <v>7737</v>
      </c>
      <c r="C123" s="626" t="str">
        <f>'CATALOGO PAGINA'!AE123</f>
        <v>12</v>
      </c>
      <c r="D123" s="626">
        <f>'CATALOGO PAGINA'!AF123*0.13+'CATALOGO PAGINA'!AF123</f>
        <v>0.8814</v>
      </c>
      <c r="E123" s="627"/>
    </row>
    <row r="124">
      <c r="A124" s="623" t="str">
        <f>'CATALOGO PAGINA'!C124</f>
        <v>401078</v>
      </c>
      <c r="B124" s="624" t="s">
        <v>7737</v>
      </c>
      <c r="C124" s="626" t="str">
        <f>'CATALOGO PAGINA'!AE124</f>
        <v>12</v>
      </c>
      <c r="D124" s="626">
        <f>'CATALOGO PAGINA'!AF124*0.13+'CATALOGO PAGINA'!AF124</f>
        <v>1.2656</v>
      </c>
      <c r="E124" s="627"/>
    </row>
    <row r="125">
      <c r="A125" s="623" t="str">
        <f>'CATALOGO PAGINA'!C125</f>
        <v>8985</v>
      </c>
      <c r="B125" s="624" t="s">
        <v>7737</v>
      </c>
      <c r="C125" s="626" t="str">
        <f>'CATALOGO PAGINA'!AE125</f>
        <v>12</v>
      </c>
      <c r="D125" s="626">
        <f>'CATALOGO PAGINA'!AF125*0.13+'CATALOGO PAGINA'!AF125</f>
        <v>0.9605</v>
      </c>
      <c r="E125" s="627"/>
    </row>
    <row r="126">
      <c r="A126" s="623" t="str">
        <f>'CATALOGO PAGINA'!C126</f>
        <v>50023</v>
      </c>
      <c r="B126" s="624" t="s">
        <v>7737</v>
      </c>
      <c r="C126" s="626" t="str">
        <f>'CATALOGO PAGINA'!AE126</f>
        <v>12</v>
      </c>
      <c r="D126" s="626">
        <f>'CATALOGO PAGINA'!AF126*0.13+'CATALOGO PAGINA'!AF126</f>
        <v>0.6893</v>
      </c>
      <c r="E126" s="627"/>
    </row>
    <row r="127">
      <c r="A127" s="623" t="str">
        <f>'CATALOGO PAGINA'!C127</f>
        <v>50025</v>
      </c>
      <c r="B127" s="624" t="s">
        <v>7737</v>
      </c>
      <c r="C127" s="626" t="str">
        <f>'CATALOGO PAGINA'!AE127</f>
        <v>12</v>
      </c>
      <c r="D127" s="626">
        <f>'CATALOGO PAGINA'!AF127*0.13+'CATALOGO PAGINA'!AF127</f>
        <v>0.6554</v>
      </c>
      <c r="E127" s="627"/>
    </row>
    <row r="128">
      <c r="A128" s="623" t="str">
        <f>'CATALOGO PAGINA'!C128</f>
        <v>A02-506</v>
      </c>
      <c r="B128" s="624" t="s">
        <v>7737</v>
      </c>
      <c r="C128" s="626" t="str">
        <f>'CATALOGO PAGINA'!AE128</f>
        <v>12</v>
      </c>
      <c r="D128" s="626">
        <f>'CATALOGO PAGINA'!AF128*0.13+'CATALOGO PAGINA'!AF128</f>
        <v>1.0735</v>
      </c>
      <c r="E128" s="627"/>
    </row>
    <row r="129">
      <c r="A129" s="623" t="str">
        <f>'CATALOGO PAGINA'!C129</f>
        <v>601060</v>
      </c>
      <c r="B129" s="624" t="s">
        <v>7737</v>
      </c>
      <c r="C129" s="626" t="str">
        <f>'CATALOGO PAGINA'!AE129</f>
        <v>12</v>
      </c>
      <c r="D129" s="626">
        <f>'CATALOGO PAGINA'!AF129*0.13+'CATALOGO PAGINA'!AF129</f>
        <v>1.2995</v>
      </c>
      <c r="E129" s="627"/>
    </row>
    <row r="130">
      <c r="A130" s="623" t="str">
        <f>'CATALOGO PAGINA'!C130</f>
        <v>7224</v>
      </c>
      <c r="B130" s="624" t="s">
        <v>7737</v>
      </c>
      <c r="C130" s="626" t="str">
        <f>'CATALOGO PAGINA'!AE130</f>
        <v>6</v>
      </c>
      <c r="D130" s="626">
        <f>'CATALOGO PAGINA'!AF130*0.13+'CATALOGO PAGINA'!AF130</f>
        <v>1.4803</v>
      </c>
      <c r="E130" s="627"/>
    </row>
    <row r="131">
      <c r="A131" s="623" t="str">
        <f>'CATALOGO PAGINA'!C131</f>
        <v>11814</v>
      </c>
      <c r="B131" s="624" t="s">
        <v>7737</v>
      </c>
      <c r="C131" s="626" t="str">
        <f>'CATALOGO PAGINA'!AE131</f>
        <v>12</v>
      </c>
      <c r="D131" s="626">
        <f>'CATALOGO PAGINA'!AF131*0.13+'CATALOGO PAGINA'!AF131</f>
        <v>0.791</v>
      </c>
      <c r="E131" s="627"/>
    </row>
    <row r="132">
      <c r="A132" s="623" t="str">
        <f>'CATALOGO PAGINA'!C132</f>
        <v>50017</v>
      </c>
      <c r="B132" s="624" t="s">
        <v>7737</v>
      </c>
      <c r="C132" s="626" t="str">
        <f>'CATALOGO PAGINA'!AE132</f>
        <v>12</v>
      </c>
      <c r="D132" s="626">
        <f>'CATALOGO PAGINA'!AF132*0.13+'CATALOGO PAGINA'!AF132</f>
        <v>1.017</v>
      </c>
      <c r="E132" s="627"/>
    </row>
    <row r="133">
      <c r="A133" s="623" t="str">
        <f>'CATALOGO PAGINA'!C133</f>
        <v>50020</v>
      </c>
      <c r="B133" s="624" t="s">
        <v>7737</v>
      </c>
      <c r="C133" s="626" t="str">
        <f>'CATALOGO PAGINA'!AE133</f>
        <v>12</v>
      </c>
      <c r="D133" s="626">
        <f>'CATALOGO PAGINA'!AF133*0.13+'CATALOGO PAGINA'!AF133</f>
        <v>1.017</v>
      </c>
      <c r="E133" s="627"/>
    </row>
    <row r="134">
      <c r="A134" s="623" t="str">
        <f>'CATALOGO PAGINA'!C134</f>
        <v>CH85582</v>
      </c>
      <c r="B134" s="624" t="s">
        <v>7737</v>
      </c>
      <c r="C134" s="626" t="str">
        <f>'CATALOGO PAGINA'!AE134</f>
        <v>6</v>
      </c>
      <c r="D134" s="626">
        <f>'CATALOGO PAGINA'!AF134*0.13+'CATALOGO PAGINA'!AF134</f>
        <v>0.8249</v>
      </c>
      <c r="E134" s="627"/>
    </row>
    <row r="135">
      <c r="A135" s="623" t="str">
        <f>'CATALOGO PAGINA'!C135</f>
        <v>CH81038</v>
      </c>
      <c r="B135" s="624" t="s">
        <v>7737</v>
      </c>
      <c r="C135" s="626" t="str">
        <f>'CATALOGO PAGINA'!AE135</f>
        <v>12</v>
      </c>
      <c r="D135" s="626">
        <f>'CATALOGO PAGINA'!AF135*0.13+'CATALOGO PAGINA'!AF135</f>
        <v>0.9831</v>
      </c>
      <c r="E135" s="627"/>
    </row>
    <row r="136">
      <c r="A136" s="623" t="str">
        <f>'CATALOGO PAGINA'!C136</f>
        <v>CH81035</v>
      </c>
      <c r="B136" s="624" t="s">
        <v>7737</v>
      </c>
      <c r="C136" s="626" t="str">
        <f>'CATALOGO PAGINA'!AE136</f>
        <v>12</v>
      </c>
      <c r="D136" s="626">
        <f>'CATALOGO PAGINA'!AF136*0.13+'CATALOGO PAGINA'!AF136</f>
        <v>0.9831</v>
      </c>
      <c r="E136" s="627"/>
    </row>
    <row r="137">
      <c r="A137" s="623" t="str">
        <f>'CATALOGO PAGINA'!C137</f>
        <v>CH81036</v>
      </c>
      <c r="B137" s="624" t="s">
        <v>7737</v>
      </c>
      <c r="C137" s="626" t="str">
        <f>'CATALOGO PAGINA'!AE137</f>
        <v>12</v>
      </c>
      <c r="D137" s="626">
        <f>'CATALOGO PAGINA'!AF137*0.13+'CATALOGO PAGINA'!AF137</f>
        <v>0.9831</v>
      </c>
      <c r="E137" s="627"/>
    </row>
    <row r="138">
      <c r="A138" s="623" t="str">
        <f>'CATALOGO PAGINA'!C138</f>
        <v>PK80031</v>
      </c>
      <c r="B138" s="624" t="s">
        <v>7737</v>
      </c>
      <c r="C138" s="626" t="str">
        <f>'CATALOGO PAGINA'!AE138</f>
        <v>12</v>
      </c>
      <c r="D138" s="626">
        <f>'CATALOGO PAGINA'!AF138*0.13+'CATALOGO PAGINA'!AF138</f>
        <v>0.8136</v>
      </c>
      <c r="E138" s="627"/>
    </row>
    <row r="139">
      <c r="A139" s="623" t="str">
        <f>'CATALOGO PAGINA'!C139</f>
        <v>CH81966</v>
      </c>
      <c r="B139" s="624" t="s">
        <v>7737</v>
      </c>
      <c r="C139" s="626" t="str">
        <f>'CATALOGO PAGINA'!AE139</f>
        <v>12</v>
      </c>
      <c r="D139" s="626">
        <f>'CATALOGO PAGINA'!AF139*0.13+'CATALOGO PAGINA'!AF139</f>
        <v>0.7345</v>
      </c>
      <c r="E139" s="627"/>
    </row>
    <row r="140">
      <c r="A140" s="623" t="str">
        <f>'CATALOGO PAGINA'!C140</f>
        <v>CH80446</v>
      </c>
      <c r="B140" s="624" t="s">
        <v>7737</v>
      </c>
      <c r="C140" s="626" t="str">
        <f>'CATALOGO PAGINA'!AE140</f>
        <v>12</v>
      </c>
      <c r="D140" s="626">
        <f>'CATALOGO PAGINA'!AF140*0.13+'CATALOGO PAGINA'!AF140</f>
        <v>1.1526</v>
      </c>
      <c r="E140" s="627"/>
    </row>
    <row r="141">
      <c r="A141" s="623" t="str">
        <f>'CATALOGO PAGINA'!C141</f>
        <v>CH81974</v>
      </c>
      <c r="B141" s="624" t="s">
        <v>7737</v>
      </c>
      <c r="C141" s="626" t="str">
        <f>'CATALOGO PAGINA'!AE141</f>
        <v>6</v>
      </c>
      <c r="D141" s="626">
        <f>'CATALOGO PAGINA'!AF141*0.13+'CATALOGO PAGINA'!AF141</f>
        <v>0.9831</v>
      </c>
      <c r="E141" s="627"/>
    </row>
    <row r="142">
      <c r="A142" s="623" t="str">
        <f>'CATALOGO PAGINA'!C142</f>
        <v>CH82605</v>
      </c>
      <c r="B142" s="624" t="s">
        <v>7737</v>
      </c>
      <c r="C142" s="626" t="str">
        <f>'CATALOGO PAGINA'!AE142</f>
        <v>12</v>
      </c>
      <c r="D142" s="626">
        <f>'CATALOGO PAGINA'!AF142*0.13+'CATALOGO PAGINA'!AF142</f>
        <v>0.791</v>
      </c>
      <c r="E142" s="627"/>
    </row>
    <row r="143">
      <c r="A143" s="623" t="str">
        <f>'CATALOGO PAGINA'!C143</f>
        <v>CH80371</v>
      </c>
      <c r="B143" s="624" t="s">
        <v>7737</v>
      </c>
      <c r="C143" s="626" t="str">
        <f>'CATALOGO PAGINA'!AE143</f>
        <v>12</v>
      </c>
      <c r="D143" s="626">
        <f>'CATALOGO PAGINA'!AF143*0.13+'CATALOGO PAGINA'!AF143</f>
        <v>0.4181</v>
      </c>
      <c r="E143" s="627"/>
    </row>
    <row r="144">
      <c r="A144" s="623" t="str">
        <f>'CATALOGO PAGINA'!C144</f>
        <v>CH80372</v>
      </c>
      <c r="B144" s="624" t="s">
        <v>7737</v>
      </c>
      <c r="C144" s="626" t="str">
        <f>'CATALOGO PAGINA'!AE144</f>
        <v>12</v>
      </c>
      <c r="D144" s="626">
        <f>'CATALOGO PAGINA'!AF144*0.13+'CATALOGO PAGINA'!AF144</f>
        <v>0.4181</v>
      </c>
      <c r="E144" s="627"/>
    </row>
    <row r="145">
      <c r="A145" s="623" t="str">
        <f>'CATALOGO PAGINA'!C145</f>
        <v>PK80029</v>
      </c>
      <c r="B145" s="624" t="s">
        <v>7737</v>
      </c>
      <c r="C145" s="626" t="str">
        <f>'CATALOGO PAGINA'!AE145</f>
        <v>12</v>
      </c>
      <c r="D145" s="626">
        <f>'CATALOGO PAGINA'!AF145*0.13+'CATALOGO PAGINA'!AF145</f>
        <v>0.3955</v>
      </c>
      <c r="E145" s="627"/>
    </row>
    <row r="146">
      <c r="A146" s="623" t="str">
        <f>'CATALOGO PAGINA'!C146</f>
        <v>PK80027N</v>
      </c>
      <c r="B146" s="624" t="s">
        <v>7737</v>
      </c>
      <c r="C146" s="626" t="str">
        <f>'CATALOGO PAGINA'!AE146</f>
        <v>12</v>
      </c>
      <c r="D146" s="626">
        <f>'CATALOGO PAGINA'!AF146*0.13+'CATALOGO PAGINA'!AF146</f>
        <v>0.5876</v>
      </c>
      <c r="E146" s="627"/>
    </row>
    <row r="147">
      <c r="A147" s="623" t="str">
        <f>'CATALOGO PAGINA'!C147</f>
        <v>11815</v>
      </c>
      <c r="B147" s="624" t="s">
        <v>7737</v>
      </c>
      <c r="C147" s="626" t="str">
        <f>'CATALOGO PAGINA'!AE147</f>
        <v>12</v>
      </c>
      <c r="D147" s="626">
        <f>'CATALOGO PAGINA'!AF147*0.13+'CATALOGO PAGINA'!AF147</f>
        <v>0.791</v>
      </c>
      <c r="E147" s="627"/>
    </row>
    <row r="148">
      <c r="A148" s="623" t="str">
        <f>'CATALOGO PAGINA'!C148</f>
        <v>11217</v>
      </c>
      <c r="B148" s="624" t="s">
        <v>7737</v>
      </c>
      <c r="C148" s="626" t="str">
        <f>'CATALOGO PAGINA'!AE148</f>
        <v>12</v>
      </c>
      <c r="D148" s="626">
        <f>'CATALOGO PAGINA'!AF148*0.13+'CATALOGO PAGINA'!AF148</f>
        <v>0.6102</v>
      </c>
      <c r="E148" s="627"/>
    </row>
    <row r="149">
      <c r="A149" s="623" t="str">
        <f>'CATALOGO PAGINA'!C149</f>
        <v>01006</v>
      </c>
      <c r="B149" s="624" t="s">
        <v>7737</v>
      </c>
      <c r="C149" s="626" t="str">
        <f>'CATALOGO PAGINA'!AE149</f>
        <v>12</v>
      </c>
      <c r="D149" s="626">
        <f>'CATALOGO PAGINA'!AF149*0.13+'CATALOGO PAGINA'!AF149</f>
        <v>0.4407</v>
      </c>
      <c r="E149" s="627"/>
    </row>
    <row r="150">
      <c r="A150" s="623" t="str">
        <f>'CATALOGO PAGINA'!C150</f>
        <v>2607</v>
      </c>
      <c r="B150" s="624" t="s">
        <v>7737</v>
      </c>
      <c r="C150" s="626" t="str">
        <f>'CATALOGO PAGINA'!AE150</f>
        <v>6</v>
      </c>
      <c r="D150" s="626">
        <f>'CATALOGO PAGINA'!AF150*0.13+'CATALOGO PAGINA'!AF150</f>
        <v>1.8193</v>
      </c>
      <c r="E150" s="627"/>
    </row>
    <row r="151">
      <c r="A151" s="623" t="str">
        <f>'CATALOGO PAGINA'!C151</f>
        <v>5813</v>
      </c>
      <c r="B151" s="624" t="s">
        <v>7737</v>
      </c>
      <c r="C151" s="626" t="str">
        <f>'CATALOGO PAGINA'!AE151</f>
        <v>6</v>
      </c>
      <c r="D151" s="626">
        <f>'CATALOGO PAGINA'!AF151*0.13+'CATALOGO PAGINA'!AF151</f>
        <v>4.2375</v>
      </c>
      <c r="E151" s="627"/>
    </row>
    <row r="152">
      <c r="A152" s="623" t="str">
        <f>'CATALOGO PAGINA'!C152</f>
        <v>CH44281</v>
      </c>
      <c r="B152" s="624" t="s">
        <v>7737</v>
      </c>
      <c r="C152" s="626" t="str">
        <f>'CATALOGO PAGINA'!AE152</f>
        <v>6</v>
      </c>
      <c r="D152" s="626">
        <f>'CATALOGO PAGINA'!AF152*0.13+'CATALOGO PAGINA'!AF152</f>
        <v>0.678</v>
      </c>
      <c r="E152" s="627"/>
    </row>
    <row r="153">
      <c r="A153" s="623" t="str">
        <f>'CATALOGO PAGINA'!C153</f>
        <v>CH81957</v>
      </c>
      <c r="B153" s="624" t="s">
        <v>7737</v>
      </c>
      <c r="C153" s="626" t="str">
        <f>'CATALOGO PAGINA'!AE153</f>
        <v>12</v>
      </c>
      <c r="D153" s="626">
        <f>'CATALOGO PAGINA'!AF153*0.13+'CATALOGO PAGINA'!AF153</f>
        <v>0.6554</v>
      </c>
      <c r="E153" s="627"/>
    </row>
    <row r="154">
      <c r="A154" s="623" t="str">
        <f>'CATALOGO PAGINA'!C154</f>
        <v>CH86098</v>
      </c>
      <c r="B154" s="624" t="s">
        <v>7737</v>
      </c>
      <c r="C154" s="626" t="str">
        <f>'CATALOGO PAGINA'!AE154</f>
        <v>12</v>
      </c>
      <c r="D154" s="626">
        <f>'CATALOGO PAGINA'!AF154*0.13+'CATALOGO PAGINA'!AF154</f>
        <v>0.6554</v>
      </c>
      <c r="E154" s="627"/>
    </row>
    <row r="155">
      <c r="A155" s="623" t="str">
        <f>'CATALOGO PAGINA'!C155</f>
        <v>CH82261</v>
      </c>
      <c r="B155" s="624" t="s">
        <v>7737</v>
      </c>
      <c r="C155" s="626" t="str">
        <f>'CATALOGO PAGINA'!AE155</f>
        <v>12</v>
      </c>
      <c r="D155" s="626">
        <f>'CATALOGO PAGINA'!AF155*0.13+'CATALOGO PAGINA'!AF155</f>
        <v>0.5989</v>
      </c>
      <c r="E155" s="627"/>
    </row>
    <row r="156">
      <c r="A156" s="623" t="str">
        <f>'CATALOGO PAGINA'!C156</f>
        <v>CV88010</v>
      </c>
      <c r="B156" s="624" t="s">
        <v>7737</v>
      </c>
      <c r="C156" s="626" t="str">
        <f>'CATALOGO PAGINA'!AE156</f>
        <v>12</v>
      </c>
      <c r="D156" s="626">
        <f>'CATALOGO PAGINA'!AF156*0.13+'CATALOGO PAGINA'!AF156</f>
        <v>1.0848</v>
      </c>
      <c r="E156" s="627"/>
    </row>
    <row r="157">
      <c r="A157" s="623" t="str">
        <f>'CATALOGO PAGINA'!C157</f>
        <v>CH81819</v>
      </c>
      <c r="B157" s="624" t="s">
        <v>7737</v>
      </c>
      <c r="C157" s="626" t="str">
        <f>'CATALOGO PAGINA'!AE157</f>
        <v>12</v>
      </c>
      <c r="D157" s="626">
        <f>'CATALOGO PAGINA'!AF157*0.13+'CATALOGO PAGINA'!AF157</f>
        <v>0.4972</v>
      </c>
      <c r="E157" s="627"/>
    </row>
    <row r="158">
      <c r="A158" s="623" t="str">
        <f>'CATALOGO PAGINA'!C158</f>
        <v>CH11147</v>
      </c>
      <c r="B158" s="624" t="s">
        <v>7737</v>
      </c>
      <c r="C158" s="626" t="str">
        <f>'CATALOGO PAGINA'!AE158</f>
        <v>3</v>
      </c>
      <c r="D158" s="626">
        <f>'CATALOGO PAGINA'!AF158*0.13+'CATALOGO PAGINA'!AF158</f>
        <v>5.1076</v>
      </c>
      <c r="E158" s="627"/>
    </row>
    <row r="159">
      <c r="A159" s="623" t="str">
        <f>'CATALOGO PAGINA'!C159</f>
        <v>01173</v>
      </c>
      <c r="B159" s="624" t="s">
        <v>7737</v>
      </c>
      <c r="C159" s="626" t="str">
        <f>'CATALOGO PAGINA'!AE159</f>
        <v>12</v>
      </c>
      <c r="D159" s="626">
        <f>'CATALOGO PAGINA'!AF159*0.13+'CATALOGO PAGINA'!AF159</f>
        <v>1.8758</v>
      </c>
      <c r="E159" s="627"/>
    </row>
    <row r="160">
      <c r="A160" s="623" t="str">
        <f>'CATALOGO PAGINA'!C160</f>
        <v>11002</v>
      </c>
      <c r="B160" s="624" t="s">
        <v>7737</v>
      </c>
      <c r="C160" s="626" t="str">
        <f>'CATALOGO PAGINA'!AE160</f>
        <v>12</v>
      </c>
      <c r="D160" s="626">
        <f>'CATALOGO PAGINA'!AF160*0.13+'CATALOGO PAGINA'!AF160</f>
        <v>1.5368</v>
      </c>
      <c r="E160" s="627"/>
    </row>
    <row r="161">
      <c r="A161" s="623" t="str">
        <f>'CATALOGO PAGINA'!C161</f>
        <v>6608-28B</v>
      </c>
      <c r="B161" s="624" t="s">
        <v>7737</v>
      </c>
      <c r="C161" s="626" t="str">
        <f>'CATALOGO PAGINA'!AE161</f>
        <v>3</v>
      </c>
      <c r="D161" s="626">
        <f>'CATALOGO PAGINA'!AF161*0.13+'CATALOGO PAGINA'!AF161</f>
        <v>4.2375</v>
      </c>
      <c r="E161" s="627"/>
    </row>
    <row r="162">
      <c r="A162" s="623" t="str">
        <f>'CATALOGO PAGINA'!C162</f>
        <v>880-7</v>
      </c>
      <c r="B162" s="624" t="s">
        <v>7737</v>
      </c>
      <c r="C162" s="626" t="str">
        <f>'CATALOGO PAGINA'!AE162</f>
        <v>3</v>
      </c>
      <c r="D162" s="626">
        <f>'CATALOGO PAGINA'!AF162*0.13+'CATALOGO PAGINA'!AF162</f>
        <v>3.6725</v>
      </c>
      <c r="E162" s="627"/>
    </row>
    <row r="163">
      <c r="A163" s="623" t="str">
        <f>'CATALOGO PAGINA'!C163</f>
        <v>377144</v>
      </c>
      <c r="B163" s="624" t="s">
        <v>7737</v>
      </c>
      <c r="C163" s="626" t="str">
        <f>'CATALOGO PAGINA'!AE163</f>
        <v>12</v>
      </c>
      <c r="D163" s="626">
        <f>'CATALOGO PAGINA'!AF163*0.13+'CATALOGO PAGINA'!AF163</f>
        <v>0.6102</v>
      </c>
      <c r="E163" s="627"/>
    </row>
    <row r="164">
      <c r="A164" s="623" t="str">
        <f>'CATALOGO PAGINA'!C164</f>
        <v>993-6E</v>
      </c>
      <c r="B164" s="624" t="s">
        <v>7737</v>
      </c>
      <c r="C164" s="626" t="str">
        <f>'CATALOGO PAGINA'!AE164</f>
        <v>3</v>
      </c>
      <c r="D164" s="626">
        <f>'CATALOGO PAGINA'!AF164*0.13+'CATALOGO PAGINA'!AF164</f>
        <v>4.8364</v>
      </c>
      <c r="E164" s="627"/>
    </row>
    <row r="165">
      <c r="A165" s="623" t="str">
        <f>'CATALOGO PAGINA'!C165</f>
        <v>671B</v>
      </c>
      <c r="B165" s="624" t="s">
        <v>7737</v>
      </c>
      <c r="C165" s="626" t="str">
        <f>'CATALOGO PAGINA'!AE165</f>
        <v>3</v>
      </c>
      <c r="D165" s="626">
        <f>'CATALOGO PAGINA'!AF165*0.13+'CATALOGO PAGINA'!AF165</f>
        <v>4.5313</v>
      </c>
      <c r="E165" s="627"/>
    </row>
    <row r="166">
      <c r="A166" s="623" t="str">
        <f>'CATALOGO PAGINA'!C166</f>
        <v>ZR173-1</v>
      </c>
      <c r="B166" s="624" t="s">
        <v>7737</v>
      </c>
      <c r="C166" s="626" t="str">
        <f>'CATALOGO PAGINA'!AE166</f>
        <v>3</v>
      </c>
      <c r="D166" s="626">
        <f>'CATALOGO PAGINA'!AF166*0.13+'CATALOGO PAGINA'!AF166</f>
        <v>5.4466</v>
      </c>
      <c r="E166" s="627"/>
    </row>
    <row r="167">
      <c r="A167" s="623" t="str">
        <f>'CATALOGO PAGINA'!C167</f>
        <v>99229</v>
      </c>
      <c r="B167" s="624" t="s">
        <v>7737</v>
      </c>
      <c r="C167" s="626" t="str">
        <f>'CATALOGO PAGINA'!AE167</f>
        <v>3</v>
      </c>
      <c r="D167" s="626">
        <f>'CATALOGO PAGINA'!AF167*0.13+'CATALOGO PAGINA'!AF167</f>
        <v>2.7233</v>
      </c>
      <c r="E167" s="627"/>
    </row>
    <row r="168">
      <c r="A168" s="623" t="str">
        <f>'CATALOGO PAGINA'!C168</f>
        <v>LD-131A</v>
      </c>
      <c r="B168" s="624" t="s">
        <v>7737</v>
      </c>
      <c r="C168" s="626" t="str">
        <f>'CATALOGO PAGINA'!AE168</f>
        <v>3</v>
      </c>
      <c r="D168" s="626">
        <f>'CATALOGO PAGINA'!AF168*0.13+'CATALOGO PAGINA'!AF168</f>
        <v>3.9324</v>
      </c>
      <c r="E168" s="627"/>
    </row>
    <row r="169">
      <c r="A169" s="623" t="str">
        <f>'CATALOGO PAGINA'!C169</f>
        <v>9409</v>
      </c>
      <c r="B169" s="624" t="s">
        <v>7737</v>
      </c>
      <c r="C169" s="626" t="str">
        <f>'CATALOGO PAGINA'!AE169</f>
        <v>3</v>
      </c>
      <c r="D169" s="626">
        <f>'CATALOGO PAGINA'!AF169*0.13+'CATALOGO PAGINA'!AF169</f>
        <v>6.6557</v>
      </c>
      <c r="E169" s="627"/>
    </row>
    <row r="170">
      <c r="A170" s="623" t="str">
        <f>'CATALOGO PAGINA'!C170</f>
        <v>2290</v>
      </c>
      <c r="B170" s="624" t="s">
        <v>7737</v>
      </c>
      <c r="C170" s="626" t="str">
        <f>'CATALOGO PAGINA'!AE170</f>
        <v>3</v>
      </c>
      <c r="D170" s="626">
        <f>'CATALOGO PAGINA'!AF170*0.13+'CATALOGO PAGINA'!AF170</f>
        <v>2.7233</v>
      </c>
      <c r="E170" s="627"/>
    </row>
    <row r="171">
      <c r="A171" s="623" t="str">
        <f>'CATALOGO PAGINA'!C171</f>
        <v>377145</v>
      </c>
      <c r="B171" s="624" t="s">
        <v>7737</v>
      </c>
      <c r="C171" s="626" t="str">
        <f>'CATALOGO PAGINA'!AE171</f>
        <v>6</v>
      </c>
      <c r="D171" s="626">
        <f>'CATALOGO PAGINA'!AF171*0.13+'CATALOGO PAGINA'!AF171</f>
        <v>0.791</v>
      </c>
      <c r="E171" s="627"/>
    </row>
    <row r="172">
      <c r="A172" s="623" t="str">
        <f>'CATALOGO PAGINA'!C172</f>
        <v>6632</v>
      </c>
      <c r="B172" s="624" t="s">
        <v>7737</v>
      </c>
      <c r="C172" s="626" t="str">
        <f>'CATALOGO PAGINA'!AE172</f>
        <v>3</v>
      </c>
      <c r="D172" s="626">
        <f>'CATALOGO PAGINA'!AF172*0.13+'CATALOGO PAGINA'!AF172</f>
        <v>5.4466</v>
      </c>
      <c r="E172" s="627"/>
    </row>
    <row r="173">
      <c r="A173" s="623" t="str">
        <f>'CATALOGO PAGINA'!C173</f>
        <v>ZR174-4</v>
      </c>
      <c r="B173" s="624" t="s">
        <v>7737</v>
      </c>
      <c r="C173" s="626" t="str">
        <f>'CATALOGO PAGINA'!AE173</f>
        <v>3</v>
      </c>
      <c r="D173" s="626">
        <f>'CATALOGO PAGINA'!AF173*0.13+'CATALOGO PAGINA'!AF173</f>
        <v>5.1302</v>
      </c>
      <c r="E173" s="627"/>
    </row>
    <row r="174">
      <c r="A174" s="623" t="str">
        <f>'CATALOGO PAGINA'!C174</f>
        <v>FL169</v>
      </c>
      <c r="B174" s="624" t="s">
        <v>7737</v>
      </c>
      <c r="C174" s="626" t="str">
        <f>'CATALOGO PAGINA'!AE174</f>
        <v>6</v>
      </c>
      <c r="D174" s="626">
        <f>'CATALOGO PAGINA'!AF174*0.13+'CATALOGO PAGINA'!AF174</f>
        <v>2.1131</v>
      </c>
      <c r="E174" s="627"/>
    </row>
    <row r="175">
      <c r="A175" s="623" t="str">
        <f>'CATALOGO PAGINA'!C175</f>
        <v>82220</v>
      </c>
      <c r="B175" s="624" t="s">
        <v>7737</v>
      </c>
      <c r="C175" s="626" t="str">
        <f>'CATALOGO PAGINA'!AE175</f>
        <v>12</v>
      </c>
      <c r="D175" s="626">
        <f>'CATALOGO PAGINA'!AF175*0.13+'CATALOGO PAGINA'!AF175</f>
        <v>0.3616</v>
      </c>
      <c r="E175" s="627"/>
    </row>
    <row r="176">
      <c r="A176" s="623" t="str">
        <f>'CATALOGO PAGINA'!C176</f>
        <v>82221</v>
      </c>
      <c r="B176" s="624" t="s">
        <v>7737</v>
      </c>
      <c r="C176" s="626" t="str">
        <f>'CATALOGO PAGINA'!AE176</f>
        <v>12</v>
      </c>
      <c r="D176" s="626">
        <f>'CATALOGO PAGINA'!AF176*0.13+'CATALOGO PAGINA'!AF176</f>
        <v>0.3616</v>
      </c>
      <c r="E176" s="627"/>
    </row>
    <row r="177">
      <c r="A177" s="623" t="str">
        <f>'CATALOGO PAGINA'!C177</f>
        <v>66018</v>
      </c>
      <c r="B177" s="624" t="s">
        <v>7737</v>
      </c>
      <c r="C177" s="626" t="str">
        <f>'CATALOGO PAGINA'!AE177</f>
        <v>3</v>
      </c>
      <c r="D177" s="626">
        <f>'CATALOGO PAGINA'!AF177*0.13+'CATALOGO PAGINA'!AF177</f>
        <v>3.0171</v>
      </c>
      <c r="E177" s="627"/>
    </row>
    <row r="178">
      <c r="A178" s="623" t="str">
        <f>'CATALOGO PAGINA'!C178</f>
        <v>FAN040</v>
      </c>
      <c r="B178" s="624" t="s">
        <v>7737</v>
      </c>
      <c r="C178" s="626" t="str">
        <f>'CATALOGO PAGINA'!AE178</f>
        <v>12</v>
      </c>
      <c r="D178" s="626">
        <f>'CATALOGO PAGINA'!AF178*0.13+'CATALOGO PAGINA'!AF178</f>
        <v>0.2373</v>
      </c>
      <c r="E178" s="627"/>
    </row>
    <row r="179">
      <c r="A179" s="623" t="str">
        <f>'CATALOGO PAGINA'!C179</f>
        <v>ARG1901</v>
      </c>
      <c r="B179" s="624" t="s">
        <v>7737</v>
      </c>
      <c r="C179" s="626" t="str">
        <f>'CATALOGO PAGINA'!AE179</f>
        <v>12</v>
      </c>
      <c r="D179" s="626">
        <f>'CATALOGO PAGINA'!AF179*0.13+'CATALOGO PAGINA'!AF179</f>
        <v>0.7571</v>
      </c>
      <c r="E179" s="627"/>
    </row>
    <row r="180">
      <c r="A180" s="623" t="str">
        <f>'CATALOGO PAGINA'!C180</f>
        <v>8999</v>
      </c>
      <c r="B180" s="624" t="s">
        <v>7737</v>
      </c>
      <c r="C180" s="626" t="str">
        <f>'CATALOGO PAGINA'!AE180</f>
        <v>3</v>
      </c>
      <c r="D180" s="626">
        <f>'CATALOGO PAGINA'!AF180*0.13+'CATALOGO PAGINA'!AF180</f>
        <v>5.4353</v>
      </c>
      <c r="E180" s="627"/>
    </row>
    <row r="181">
      <c r="A181" s="623" t="str">
        <f>'CATALOGO PAGINA'!C181</f>
        <v>8811-15</v>
      </c>
      <c r="B181" s="624" t="s">
        <v>7737</v>
      </c>
      <c r="C181" s="626" t="str">
        <f>'CATALOGO PAGINA'!AE181</f>
        <v>6</v>
      </c>
      <c r="D181" s="626">
        <f>'CATALOGO PAGINA'!AF181*0.13+'CATALOGO PAGINA'!AF181</f>
        <v>4.746</v>
      </c>
      <c r="E181" s="627"/>
    </row>
    <row r="182">
      <c r="A182" s="623" t="str">
        <f>'CATALOGO PAGINA'!C182</f>
        <v>DR5024</v>
      </c>
      <c r="B182" s="624" t="s">
        <v>7737</v>
      </c>
      <c r="C182" s="626" t="str">
        <f>'CATALOGO PAGINA'!AE182</f>
        <v>6</v>
      </c>
      <c r="D182" s="626">
        <f>'CATALOGO PAGINA'!AF182*0.13+'CATALOGO PAGINA'!AF182</f>
        <v>2.712</v>
      </c>
      <c r="E182" s="627"/>
    </row>
    <row r="183">
      <c r="A183" s="623" t="str">
        <f>'CATALOGO PAGINA'!C183</f>
        <v>RS-9038-28A</v>
      </c>
      <c r="B183" s="624" t="s">
        <v>7737</v>
      </c>
      <c r="C183" s="626" t="str">
        <f>'CATALOGO PAGINA'!AE183</f>
        <v>3</v>
      </c>
      <c r="D183" s="626">
        <f>'CATALOGO PAGINA'!AF183*0.13+'CATALOGO PAGINA'!AF183</f>
        <v>3.9211</v>
      </c>
      <c r="E183" s="627"/>
    </row>
    <row r="184">
      <c r="A184" s="623" t="str">
        <f>'CATALOGO PAGINA'!C184</f>
        <v>FW338-7A</v>
      </c>
      <c r="B184" s="624" t="s">
        <v>7737</v>
      </c>
      <c r="C184" s="626" t="str">
        <f>'CATALOGO PAGINA'!AE184</f>
        <v>3</v>
      </c>
      <c r="D184" s="626">
        <f>'CATALOGO PAGINA'!AF184*0.13+'CATALOGO PAGINA'!AF184</f>
        <v>5.4466</v>
      </c>
      <c r="E184" s="627"/>
    </row>
    <row r="185">
      <c r="A185" s="623" t="str">
        <f>'CATALOGO PAGINA'!C185</f>
        <v>BLS82-2</v>
      </c>
      <c r="B185" s="624" t="s">
        <v>7737</v>
      </c>
      <c r="C185" s="626" t="str">
        <f>'CATALOGO PAGINA'!AE185</f>
        <v>3</v>
      </c>
      <c r="D185" s="626">
        <f>'CATALOGO PAGINA'!AF185*0.13+'CATALOGO PAGINA'!AF185</f>
        <v>2.4182</v>
      </c>
      <c r="E185" s="627"/>
    </row>
    <row r="186">
      <c r="A186" s="623" t="str">
        <f>'CATALOGO PAGINA'!C186</f>
        <v>8882</v>
      </c>
      <c r="B186" s="624" t="s">
        <v>7737</v>
      </c>
      <c r="C186" s="626" t="str">
        <f>'CATALOGO PAGINA'!AE186</f>
        <v>3</v>
      </c>
      <c r="D186" s="626">
        <f>'CATALOGO PAGINA'!AF186*0.13+'CATALOGO PAGINA'!AF186</f>
        <v>4.746</v>
      </c>
      <c r="E186" s="627"/>
    </row>
    <row r="187">
      <c r="A187" s="623" t="str">
        <f>'CATALOGO PAGINA'!C187</f>
        <v>393-40</v>
      </c>
      <c r="B187" s="624" t="s">
        <v>7737</v>
      </c>
      <c r="C187" s="626" t="str">
        <f>'CATALOGO PAGINA'!AE187</f>
        <v>3</v>
      </c>
      <c r="D187" s="626">
        <f>'CATALOGO PAGINA'!AF187*0.13+'CATALOGO PAGINA'!AF187</f>
        <v>3.8533</v>
      </c>
      <c r="E187" s="627"/>
    </row>
    <row r="188">
      <c r="A188" s="623" t="str">
        <f>'CATALOGO PAGINA'!C188</f>
        <v>LD-172A</v>
      </c>
      <c r="B188" s="624" t="s">
        <v>7737</v>
      </c>
      <c r="C188" s="626" t="str">
        <f>'CATALOGO PAGINA'!AE188</f>
        <v>3</v>
      </c>
      <c r="D188" s="626">
        <f>'CATALOGO PAGINA'!AF188*0.13+'CATALOGO PAGINA'!AF188</f>
        <v>5.3449</v>
      </c>
      <c r="E188" s="627"/>
    </row>
    <row r="189">
      <c r="A189" s="623" t="str">
        <f>'CATALOGO PAGINA'!C189</f>
        <v>FS238-28A</v>
      </c>
      <c r="B189" s="624" t="s">
        <v>7737</v>
      </c>
      <c r="C189" s="626" t="str">
        <f>'CATALOGO PAGINA'!AE189</f>
        <v>3</v>
      </c>
      <c r="D189" s="626">
        <f>'CATALOGO PAGINA'!AF189*0.13+'CATALOGO PAGINA'!AF189</f>
        <v>4.8364</v>
      </c>
      <c r="E189" s="627"/>
    </row>
    <row r="190">
      <c r="A190" s="623" t="str">
        <f>'CATALOGO PAGINA'!C190</f>
        <v>ARG201302</v>
      </c>
      <c r="B190" s="624" t="s">
        <v>7737</v>
      </c>
      <c r="C190" s="626" t="str">
        <f>'CATALOGO PAGINA'!AE190</f>
        <v>6</v>
      </c>
      <c r="D190" s="626">
        <f>'CATALOGO PAGINA'!AF190*0.13+'CATALOGO PAGINA'!AF190</f>
        <v>1.243</v>
      </c>
      <c r="E190" s="627"/>
    </row>
    <row r="191">
      <c r="A191" s="623" t="str">
        <f>'CATALOGO PAGINA'!C191</f>
        <v>ZR183</v>
      </c>
      <c r="B191" s="624" t="s">
        <v>7737</v>
      </c>
      <c r="C191" s="626" t="str">
        <f>'CATALOGO PAGINA'!AE191</f>
        <v>3</v>
      </c>
      <c r="D191" s="626">
        <f>'CATALOGO PAGINA'!AF191*0.13+'CATALOGO PAGINA'!AF191</f>
        <v>4.746</v>
      </c>
      <c r="E191" s="627"/>
    </row>
    <row r="192">
      <c r="A192" s="623" t="str">
        <f>'CATALOGO PAGINA'!C192</f>
        <v>HG-890</v>
      </c>
      <c r="B192" s="624" t="s">
        <v>7737</v>
      </c>
      <c r="C192" s="626" t="str">
        <f>'CATALOGO PAGINA'!AE192</f>
        <v>3</v>
      </c>
      <c r="D192" s="626">
        <f>'CATALOGO PAGINA'!AF192*0.13+'CATALOGO PAGINA'!AF192</f>
        <v>4.4522</v>
      </c>
      <c r="E192" s="627"/>
    </row>
    <row r="193">
      <c r="A193" s="623" t="str">
        <f>'CATALOGO PAGINA'!C193</f>
        <v>9902</v>
      </c>
      <c r="B193" s="624" t="s">
        <v>7737</v>
      </c>
      <c r="C193" s="626" t="str">
        <f>'CATALOGO PAGINA'!AE193</f>
        <v>3</v>
      </c>
      <c r="D193" s="626">
        <f>'CATALOGO PAGINA'!AF193*0.13+'CATALOGO PAGINA'!AF193</f>
        <v>5.0398</v>
      </c>
      <c r="E193" s="627"/>
    </row>
    <row r="194">
      <c r="A194" s="623" t="str">
        <f>'CATALOGO PAGINA'!C194</f>
        <v>9901</v>
      </c>
      <c r="B194" s="624" t="s">
        <v>7737</v>
      </c>
      <c r="C194" s="626" t="str">
        <f>'CATALOGO PAGINA'!AE194</f>
        <v>3</v>
      </c>
      <c r="D194" s="626">
        <f>'CATALOGO PAGINA'!AF194*0.13+'CATALOGO PAGINA'!AF194</f>
        <v>5.0398</v>
      </c>
      <c r="E194" s="627"/>
    </row>
    <row r="195">
      <c r="A195" s="623" t="str">
        <f>'CATALOGO PAGINA'!C195</f>
        <v>3592</v>
      </c>
      <c r="B195" s="624" t="s">
        <v>7737</v>
      </c>
      <c r="C195" s="626" t="str">
        <f>'CATALOGO PAGINA'!AE195</f>
        <v>12</v>
      </c>
      <c r="D195" s="626">
        <f>'CATALOGO PAGINA'!AF195*0.13+'CATALOGO PAGINA'!AF195</f>
        <v>0.7797</v>
      </c>
      <c r="E195" s="627"/>
    </row>
    <row r="196">
      <c r="A196" s="623" t="str">
        <f>'CATALOGO PAGINA'!C196</f>
        <v>1689</v>
      </c>
      <c r="B196" s="624" t="s">
        <v>7737</v>
      </c>
      <c r="C196" s="626" t="str">
        <f>'CATALOGO PAGINA'!AE196</f>
        <v>12</v>
      </c>
      <c r="D196" s="626">
        <f>'CATALOGO PAGINA'!AF196*0.13+'CATALOGO PAGINA'!AF196</f>
        <v>0.4633</v>
      </c>
      <c r="E196" s="627"/>
    </row>
    <row r="197">
      <c r="A197" s="623" t="str">
        <f>'CATALOGO PAGINA'!C197</f>
        <v>WH-3006</v>
      </c>
      <c r="B197" s="624" t="s">
        <v>7737</v>
      </c>
      <c r="C197" s="626" t="str">
        <f>'CATALOGO PAGINA'!AE197</f>
        <v>3</v>
      </c>
      <c r="D197" s="626">
        <f>'CATALOGO PAGINA'!AF197*0.13+'CATALOGO PAGINA'!AF197</f>
        <v>4.5313</v>
      </c>
      <c r="E197" s="627"/>
    </row>
    <row r="198">
      <c r="A198" s="623" t="str">
        <f>'CATALOGO PAGINA'!C198</f>
        <v>FW338-6A</v>
      </c>
      <c r="B198" s="624" t="s">
        <v>7737</v>
      </c>
      <c r="C198" s="626" t="str">
        <f>'CATALOGO PAGINA'!AE198</f>
        <v>3</v>
      </c>
      <c r="D198" s="626">
        <f>'CATALOGO PAGINA'!AF198*0.13+'CATALOGO PAGINA'!AF198</f>
        <v>5.1415</v>
      </c>
      <c r="E198" s="627"/>
    </row>
    <row r="199">
      <c r="A199" s="623" t="str">
        <f>'CATALOGO PAGINA'!C199</f>
        <v>8811-5</v>
      </c>
      <c r="B199" s="624" t="s">
        <v>7737</v>
      </c>
      <c r="C199" s="626" t="str">
        <f>'CATALOGO PAGINA'!AE199</f>
        <v>3</v>
      </c>
      <c r="D199" s="626">
        <f>'CATALOGO PAGINA'!AF199*0.13+'CATALOGO PAGINA'!AF199</f>
        <v>5.4466</v>
      </c>
      <c r="E199" s="627"/>
    </row>
    <row r="200">
      <c r="A200" s="623" t="str">
        <f>'CATALOGO PAGINA'!C200</f>
        <v>6010M</v>
      </c>
      <c r="B200" s="624" t="s">
        <v>7737</v>
      </c>
      <c r="C200" s="626" t="str">
        <f>'CATALOGO PAGINA'!AE200</f>
        <v>12</v>
      </c>
      <c r="D200" s="626">
        <f>'CATALOGO PAGINA'!AF200*0.13+'CATALOGO PAGINA'!AF200</f>
        <v>0.1921</v>
      </c>
      <c r="E200" s="627"/>
    </row>
    <row r="201">
      <c r="A201" s="623" t="str">
        <f>'CATALOGO PAGINA'!C201</f>
        <v>SW7616</v>
      </c>
      <c r="B201" s="624" t="s">
        <v>7737</v>
      </c>
      <c r="C201" s="626" t="str">
        <f>'CATALOGO PAGINA'!AE201</f>
        <v>4</v>
      </c>
      <c r="D201" s="626">
        <f>'CATALOGO PAGINA'!AF201*0.13+'CATALOGO PAGINA'!AF201</f>
        <v>1.13</v>
      </c>
      <c r="E201" s="627"/>
    </row>
    <row r="202">
      <c r="A202" s="623" t="str">
        <f>'CATALOGO PAGINA'!C202</f>
        <v>SWF5823</v>
      </c>
      <c r="B202" s="624" t="s">
        <v>7737</v>
      </c>
      <c r="C202" s="626" t="str">
        <f>'CATALOGO PAGINA'!AE202</f>
        <v>8</v>
      </c>
      <c r="D202" s="626">
        <f>'CATALOGO PAGINA'!AF202*0.13+'CATALOGO PAGINA'!AF202</f>
        <v>0.1017</v>
      </c>
      <c r="E202" s="627"/>
    </row>
    <row r="203">
      <c r="A203" s="623" t="str">
        <f>'CATALOGO PAGINA'!C203</f>
        <v>F4778</v>
      </c>
      <c r="B203" s="624" t="s">
        <v>7737</v>
      </c>
      <c r="C203" s="626" t="str">
        <f>'CATALOGO PAGINA'!AE203</f>
        <v>2</v>
      </c>
      <c r="D203" s="626">
        <f>'CATALOGO PAGINA'!AF203*0.13+'CATALOGO PAGINA'!AF203</f>
        <v>2.26</v>
      </c>
      <c r="E203" s="627"/>
    </row>
    <row r="204">
      <c r="A204" s="623" t="str">
        <f>'CATALOGO PAGINA'!C204</f>
        <v>FS238-12A</v>
      </c>
      <c r="B204" s="624" t="s">
        <v>7737</v>
      </c>
      <c r="C204" s="626" t="str">
        <f>'CATALOGO PAGINA'!AE204</f>
        <v>3</v>
      </c>
      <c r="D204" s="626">
        <f>'CATALOGO PAGINA'!AF204*0.13+'CATALOGO PAGINA'!AF204</f>
        <v>4.746</v>
      </c>
      <c r="E204" s="627"/>
    </row>
    <row r="205">
      <c r="A205" s="623" t="str">
        <f>'CATALOGO PAGINA'!C205</f>
        <v>YJ388-68</v>
      </c>
      <c r="B205" s="624" t="s">
        <v>7737</v>
      </c>
      <c r="C205" s="626" t="str">
        <f>'CATALOGO PAGINA'!AE205</f>
        <v>3</v>
      </c>
      <c r="D205" s="626">
        <f>'CATALOGO PAGINA'!AF205*0.13+'CATALOGO PAGINA'!AF205</f>
        <v>5.0398</v>
      </c>
      <c r="E205" s="627"/>
    </row>
    <row r="206">
      <c r="A206" s="623" t="str">
        <f>'CATALOGO PAGINA'!C206</f>
        <v>28678</v>
      </c>
      <c r="B206" s="624" t="s">
        <v>7737</v>
      </c>
      <c r="C206" s="626" t="str">
        <f>'CATALOGO PAGINA'!AE206</f>
        <v>6</v>
      </c>
      <c r="D206" s="626">
        <f>'CATALOGO PAGINA'!AF206*0.13+'CATALOGO PAGINA'!AF206</f>
        <v>3.2657</v>
      </c>
      <c r="E206" s="627"/>
    </row>
    <row r="207">
      <c r="A207" s="623" t="str">
        <f>'CATALOGO PAGINA'!C207</f>
        <v>725</v>
      </c>
      <c r="B207" s="624" t="s">
        <v>7737</v>
      </c>
      <c r="C207" s="626" t="str">
        <f>'CATALOGO PAGINA'!AE207</f>
        <v>3</v>
      </c>
      <c r="D207" s="626">
        <f>'CATALOGO PAGINA'!AF207*0.13+'CATALOGO PAGINA'!AF207</f>
        <v>1.7967</v>
      </c>
      <c r="E207" s="627"/>
    </row>
    <row r="208">
      <c r="A208" s="623" t="str">
        <f>'CATALOGO PAGINA'!C208</f>
        <v>P904-A</v>
      </c>
      <c r="B208" s="624" t="s">
        <v>7737</v>
      </c>
      <c r="C208" s="626" t="str">
        <f>'CATALOGO PAGINA'!AE208</f>
        <v>3</v>
      </c>
      <c r="D208" s="626">
        <f>'CATALOGO PAGINA'!AF208*0.13+'CATALOGO PAGINA'!AF208</f>
        <v>6.5314</v>
      </c>
      <c r="E208" s="627"/>
    </row>
    <row r="209">
      <c r="A209" s="623" t="str">
        <f>'CATALOGO PAGINA'!C209</f>
        <v>393-34</v>
      </c>
      <c r="B209" s="624" t="s">
        <v>7737</v>
      </c>
      <c r="C209" s="626" t="str">
        <f>'CATALOGO PAGINA'!AE209</f>
        <v>3</v>
      </c>
      <c r="D209" s="626">
        <f>'CATALOGO PAGINA'!AF209*0.13+'CATALOGO PAGINA'!AF209</f>
        <v>4.1584</v>
      </c>
      <c r="E209" s="627"/>
    </row>
    <row r="210">
      <c r="A210" s="623" t="str">
        <f>'CATALOGO PAGINA'!C210</f>
        <v>8811-19</v>
      </c>
      <c r="B210" s="624" t="s">
        <v>7737</v>
      </c>
      <c r="C210" s="626" t="str">
        <f>'CATALOGO PAGINA'!AE210</f>
        <v>3</v>
      </c>
      <c r="D210" s="626">
        <f>'CATALOGO PAGINA'!AF210*0.13+'CATALOGO PAGINA'!AF210</f>
        <v>5.1415</v>
      </c>
      <c r="E210" s="627"/>
    </row>
    <row r="211">
      <c r="A211" s="623" t="str">
        <f>'CATALOGO PAGINA'!C211</f>
        <v>YJ388-44</v>
      </c>
      <c r="B211" s="624" t="s">
        <v>7737</v>
      </c>
      <c r="C211" s="626" t="str">
        <f>'CATALOGO PAGINA'!AE211</f>
        <v>3</v>
      </c>
      <c r="D211" s="626">
        <f>'CATALOGO PAGINA'!AF211*0.13+'CATALOGO PAGINA'!AF211</f>
        <v>5.1415</v>
      </c>
      <c r="E211" s="627"/>
    </row>
    <row r="212">
      <c r="A212" s="623" t="str">
        <f>'CATALOGO PAGINA'!C212</f>
        <v>FW-2038A</v>
      </c>
      <c r="B212" s="624" t="s">
        <v>7737</v>
      </c>
      <c r="C212" s="626" t="str">
        <f>'CATALOGO PAGINA'!AE212</f>
        <v>3</v>
      </c>
      <c r="D212" s="626">
        <f>'CATALOGO PAGINA'!AF212*0.13+'CATALOGO PAGINA'!AF212</f>
        <v>3.39</v>
      </c>
      <c r="E212" s="627"/>
    </row>
    <row r="213">
      <c r="A213" s="623" t="str">
        <f>'CATALOGO PAGINA'!C213</f>
        <v>KH332-2</v>
      </c>
      <c r="B213" s="624" t="s">
        <v>7737</v>
      </c>
      <c r="C213" s="626" t="str">
        <f>'CATALOGO PAGINA'!AE213</f>
        <v>3</v>
      </c>
      <c r="D213" s="626">
        <f>'CATALOGO PAGINA'!AF213*0.13+'CATALOGO PAGINA'!AF213</f>
        <v>5.4466</v>
      </c>
      <c r="E213" s="627"/>
    </row>
    <row r="214">
      <c r="A214" s="623" t="str">
        <f>'CATALOGO PAGINA'!C214</f>
        <v>258</v>
      </c>
      <c r="B214" s="624" t="s">
        <v>7737</v>
      </c>
      <c r="C214" s="626" t="str">
        <f>'CATALOGO PAGINA'!AE214</f>
        <v>3</v>
      </c>
      <c r="D214" s="626">
        <f>'CATALOGO PAGINA'!AF214*0.13+'CATALOGO PAGINA'!AF214</f>
        <v>7.7179</v>
      </c>
      <c r="E214" s="627"/>
    </row>
    <row r="215">
      <c r="A215" s="623" t="str">
        <f>'CATALOGO PAGINA'!C215</f>
        <v>LD-169A</v>
      </c>
      <c r="B215" s="624" t="s">
        <v>7737</v>
      </c>
      <c r="C215" s="626" t="str">
        <f>'CATALOGO PAGINA'!AE215</f>
        <v>3</v>
      </c>
      <c r="D215" s="626">
        <f>'CATALOGO PAGINA'!AF215*0.13+'CATALOGO PAGINA'!AF215</f>
        <v>4.4522</v>
      </c>
      <c r="E215" s="627"/>
    </row>
    <row r="216">
      <c r="A216" s="623" t="str">
        <f>'CATALOGO PAGINA'!C216</f>
        <v>ZR156-3</v>
      </c>
      <c r="B216" s="624" t="s">
        <v>7737</v>
      </c>
      <c r="C216" s="626" t="str">
        <f>'CATALOGO PAGINA'!AE216</f>
        <v>3</v>
      </c>
      <c r="D216" s="626">
        <f>'CATALOGO PAGINA'!AF216*0.13+'CATALOGO PAGINA'!AF216</f>
        <v>5.3449</v>
      </c>
      <c r="E216" s="627"/>
    </row>
    <row r="217">
      <c r="A217" s="623" t="str">
        <f>'CATALOGO PAGINA'!C217</f>
        <v>LD-155B</v>
      </c>
      <c r="B217" s="624" t="s">
        <v>7737</v>
      </c>
      <c r="C217" s="626" t="str">
        <f>'CATALOGO PAGINA'!AE217</f>
        <v>3</v>
      </c>
      <c r="D217" s="626">
        <f>'CATALOGO PAGINA'!AF217*0.13+'CATALOGO PAGINA'!AF217</f>
        <v>4.4522</v>
      </c>
      <c r="E217" s="627"/>
    </row>
    <row r="218">
      <c r="A218" s="623" t="str">
        <f>'CATALOGO PAGINA'!C218</f>
        <v>FD815</v>
      </c>
      <c r="B218" s="624" t="s">
        <v>7737</v>
      </c>
      <c r="C218" s="626" t="str">
        <f>'CATALOGO PAGINA'!AE218</f>
        <v>6</v>
      </c>
      <c r="D218" s="626">
        <f>'CATALOGO PAGINA'!AF218*0.13+'CATALOGO PAGINA'!AF218</f>
        <v>2.5086</v>
      </c>
      <c r="E218" s="627"/>
    </row>
    <row r="219">
      <c r="A219" s="623" t="str">
        <f>'CATALOGO PAGINA'!C219</f>
        <v>FD8632</v>
      </c>
      <c r="B219" s="624" t="s">
        <v>7737</v>
      </c>
      <c r="C219" s="626" t="str">
        <f>'CATALOGO PAGINA'!AE219</f>
        <v>12</v>
      </c>
      <c r="D219" s="626">
        <f>'CATALOGO PAGINA'!AF219*0.13+'CATALOGO PAGINA'!AF219</f>
        <v>0.3955</v>
      </c>
      <c r="E219" s="627"/>
    </row>
    <row r="220">
      <c r="A220" s="623" t="str">
        <f>'CATALOGO PAGINA'!C220</f>
        <v>TW-2025</v>
      </c>
      <c r="B220" s="624" t="s">
        <v>7737</v>
      </c>
      <c r="C220" s="626" t="str">
        <f>'CATALOGO PAGINA'!AE220</f>
        <v>3</v>
      </c>
      <c r="D220" s="626">
        <f>'CATALOGO PAGINA'!AF220*0.13+'CATALOGO PAGINA'!AF220</f>
        <v>3.955</v>
      </c>
      <c r="E220" s="627"/>
    </row>
    <row r="221">
      <c r="A221" s="623" t="str">
        <f>'CATALOGO PAGINA'!C221</f>
        <v>91407P</v>
      </c>
      <c r="B221" s="624" t="s">
        <v>7737</v>
      </c>
      <c r="C221" s="626" t="str">
        <f>'CATALOGO PAGINA'!AE221</f>
        <v>12</v>
      </c>
      <c r="D221" s="626">
        <f>'CATALOGO PAGINA'!AF221*0.13+'CATALOGO PAGINA'!AF221</f>
        <v>0.565</v>
      </c>
      <c r="E221" s="627"/>
    </row>
    <row r="222">
      <c r="A222" s="623" t="str">
        <f>'CATALOGO PAGINA'!C222</f>
        <v>FD724</v>
      </c>
      <c r="B222" s="624" t="s">
        <v>7737</v>
      </c>
      <c r="C222" s="626" t="str">
        <f>'CATALOGO PAGINA'!AE222</f>
        <v>6</v>
      </c>
      <c r="D222" s="626">
        <f>'CATALOGO PAGINA'!AF222*0.13+'CATALOGO PAGINA'!AF222</f>
        <v>0.791</v>
      </c>
      <c r="E222" s="627"/>
    </row>
    <row r="223">
      <c r="A223" s="623" t="str">
        <f>'CATALOGO PAGINA'!C223</f>
        <v>ARB808</v>
      </c>
      <c r="B223" s="624" t="s">
        <v>7737</v>
      </c>
      <c r="C223" s="626" t="str">
        <f>'CATALOGO PAGINA'!AE223</f>
        <v>12</v>
      </c>
      <c r="D223" s="626">
        <f>'CATALOGO PAGINA'!AF223*0.13+'CATALOGO PAGINA'!AF223</f>
        <v>0.6893</v>
      </c>
      <c r="E223" s="627"/>
    </row>
    <row r="224">
      <c r="A224" s="623" t="str">
        <f>'CATALOGO PAGINA'!C224</f>
        <v>ARB0608</v>
      </c>
      <c r="B224" s="624" t="s">
        <v>7737</v>
      </c>
      <c r="C224" s="626" t="str">
        <f>'CATALOGO PAGINA'!AE224</f>
        <v>6</v>
      </c>
      <c r="D224" s="626">
        <f>'CATALOGO PAGINA'!AF224*0.13+'CATALOGO PAGINA'!AF224</f>
        <v>1.0622</v>
      </c>
      <c r="E224" s="627"/>
    </row>
    <row r="225">
      <c r="A225" s="623" t="str">
        <f>'CATALOGO PAGINA'!C225</f>
        <v>1013</v>
      </c>
      <c r="B225" s="624" t="s">
        <v>7737</v>
      </c>
      <c r="C225" s="626" t="str">
        <f>'CATALOGO PAGINA'!AE225</f>
        <v>3</v>
      </c>
      <c r="D225" s="626">
        <f>'CATALOGO PAGINA'!AF225*0.13+'CATALOGO PAGINA'!AF225</f>
        <v>1.6611</v>
      </c>
      <c r="E225" s="627"/>
    </row>
    <row r="226">
      <c r="A226" s="623" t="str">
        <f>'CATALOGO PAGINA'!C226</f>
        <v>ARB2017</v>
      </c>
      <c r="B226" s="624" t="s">
        <v>7737</v>
      </c>
      <c r="C226" s="626" t="str">
        <f>'CATALOGO PAGINA'!AE226</f>
        <v>12</v>
      </c>
      <c r="D226" s="626">
        <f>'CATALOGO PAGINA'!AF226*0.13+'CATALOGO PAGINA'!AF226</f>
        <v>0.7684</v>
      </c>
      <c r="E226" s="627"/>
    </row>
    <row r="227">
      <c r="A227" s="623" t="str">
        <f>'CATALOGO PAGINA'!C227</f>
        <v>ARB3132</v>
      </c>
      <c r="B227" s="624" t="s">
        <v>7737</v>
      </c>
      <c r="C227" s="626" t="str">
        <f>'CATALOGO PAGINA'!AE227</f>
        <v>6</v>
      </c>
      <c r="D227" s="626">
        <f>'CATALOGO PAGINA'!AF227*0.13+'CATALOGO PAGINA'!AF227</f>
        <v>0.9379</v>
      </c>
      <c r="E227" s="627"/>
    </row>
    <row r="228">
      <c r="A228" s="623" t="str">
        <f>'CATALOGO PAGINA'!C228</f>
        <v>ARB55297</v>
      </c>
      <c r="B228" s="624" t="s">
        <v>7737</v>
      </c>
      <c r="C228" s="626" t="str">
        <f>'CATALOGO PAGINA'!AE228</f>
        <v>6</v>
      </c>
      <c r="D228" s="626">
        <f>'CATALOGO PAGINA'!AF228*0.13+'CATALOGO PAGINA'!AF228</f>
        <v>1.6724</v>
      </c>
      <c r="E228" s="627"/>
    </row>
    <row r="229">
      <c r="A229" s="623" t="str">
        <f>'CATALOGO PAGINA'!C229</f>
        <v>ARB694</v>
      </c>
      <c r="B229" s="624" t="s">
        <v>7737</v>
      </c>
      <c r="C229" s="626" t="str">
        <f>'CATALOGO PAGINA'!AE229</f>
        <v>6</v>
      </c>
      <c r="D229" s="626">
        <f>'CATALOGO PAGINA'!AF229*0.13+'CATALOGO PAGINA'!AF229</f>
        <v>0.8927</v>
      </c>
      <c r="E229" s="627"/>
    </row>
    <row r="230">
      <c r="A230" s="623" t="str">
        <f>'CATALOGO PAGINA'!C230</f>
        <v>ARB1208</v>
      </c>
      <c r="B230" s="624" t="s">
        <v>7737</v>
      </c>
      <c r="C230" s="626" t="str">
        <f>'CATALOGO PAGINA'!AE230</f>
        <v>6</v>
      </c>
      <c r="D230" s="626">
        <f>'CATALOGO PAGINA'!AF230*0.13+'CATALOGO PAGINA'!AF230</f>
        <v>1.0622</v>
      </c>
      <c r="E230" s="627"/>
    </row>
    <row r="231">
      <c r="A231" s="623" t="str">
        <f>'CATALOGO PAGINA'!C231</f>
        <v>NB2022</v>
      </c>
      <c r="B231" s="624" t="s">
        <v>7737</v>
      </c>
      <c r="C231" s="626" t="str">
        <f>'CATALOGO PAGINA'!AE231</f>
        <v>6</v>
      </c>
      <c r="D231" s="626">
        <f>'CATALOGO PAGINA'!AF231*0.13+'CATALOGO PAGINA'!AF231</f>
        <v>0.8927</v>
      </c>
      <c r="E231" s="627"/>
    </row>
    <row r="232">
      <c r="A232" s="623" t="str">
        <f>'CATALOGO PAGINA'!C232</f>
        <v>ARG39936</v>
      </c>
      <c r="B232" s="624" t="s">
        <v>7737</v>
      </c>
      <c r="C232" s="626" t="str">
        <f>'CATALOGO PAGINA'!AE232</f>
        <v>12</v>
      </c>
      <c r="D232" s="626">
        <f>'CATALOGO PAGINA'!AF232*0.13+'CATALOGO PAGINA'!AF232</f>
        <v>0.5876</v>
      </c>
      <c r="E232" s="627"/>
    </row>
    <row r="233">
      <c r="A233" s="623" t="str">
        <f>'CATALOGO PAGINA'!C233</f>
        <v>ARG3461</v>
      </c>
      <c r="B233" s="624" t="s">
        <v>7737</v>
      </c>
      <c r="C233" s="626" t="str">
        <f>'CATALOGO PAGINA'!AE233</f>
        <v>12</v>
      </c>
      <c r="D233" s="626">
        <f>'CATALOGO PAGINA'!AF233*0.13+'CATALOGO PAGINA'!AF233</f>
        <v>0.5763</v>
      </c>
      <c r="E233" s="627"/>
    </row>
    <row r="234">
      <c r="A234" s="623" t="str">
        <f>'CATALOGO PAGINA'!C234</f>
        <v>ARG32871</v>
      </c>
      <c r="B234" s="624" t="s">
        <v>7737</v>
      </c>
      <c r="C234" s="626" t="str">
        <f>'CATALOGO PAGINA'!AE234</f>
        <v>12</v>
      </c>
      <c r="D234" s="626">
        <f>'CATALOGO PAGINA'!AF234*0.13+'CATALOGO PAGINA'!AF234</f>
        <v>0.8136</v>
      </c>
      <c r="E234" s="627"/>
    </row>
    <row r="235">
      <c r="A235" s="623" t="str">
        <f>'CATALOGO PAGINA'!C235</f>
        <v>ARG20167</v>
      </c>
      <c r="B235" s="624" t="s">
        <v>7737</v>
      </c>
      <c r="C235" s="626" t="str">
        <f>'CATALOGO PAGINA'!AE235</f>
        <v>6</v>
      </c>
      <c r="D235" s="626">
        <f>'CATALOGO PAGINA'!AF235*0.13+'CATALOGO PAGINA'!AF235</f>
        <v>0.9153</v>
      </c>
      <c r="E235" s="627"/>
    </row>
    <row r="236">
      <c r="A236" s="623" t="str">
        <f>'CATALOGO PAGINA'!C236</f>
        <v>ARM711</v>
      </c>
      <c r="B236" s="624" t="s">
        <v>7737</v>
      </c>
      <c r="C236" s="626" t="str">
        <f>'CATALOGO PAGINA'!AE236</f>
        <v>6</v>
      </c>
      <c r="D236" s="626">
        <f>'CATALOGO PAGINA'!AF236*0.13+'CATALOGO PAGINA'!AF236</f>
        <v>0.9379</v>
      </c>
      <c r="E236" s="627"/>
    </row>
    <row r="237">
      <c r="A237" s="623" t="str">
        <f>'CATALOGO PAGINA'!C237</f>
        <v>ARG2017</v>
      </c>
      <c r="B237" s="624" t="s">
        <v>7737</v>
      </c>
      <c r="C237" s="626" t="str">
        <f>'CATALOGO PAGINA'!AE237</f>
        <v>6</v>
      </c>
      <c r="D237" s="626">
        <f>'CATALOGO PAGINA'!AF237*0.13+'CATALOGO PAGINA'!AF237</f>
        <v>0.7684</v>
      </c>
      <c r="E237" s="627"/>
    </row>
    <row r="238">
      <c r="A238" s="623" t="str">
        <f>'CATALOGO PAGINA'!C238</f>
        <v>ARB6622</v>
      </c>
      <c r="B238" s="624" t="s">
        <v>7737</v>
      </c>
      <c r="C238" s="626" t="str">
        <f>'CATALOGO PAGINA'!AE238</f>
        <v>12</v>
      </c>
      <c r="D238" s="626">
        <f>'CATALOGO PAGINA'!AF238*0.13+'CATALOGO PAGINA'!AF238</f>
        <v>0.5198</v>
      </c>
      <c r="E238" s="627"/>
    </row>
    <row r="239">
      <c r="A239" s="623" t="str">
        <f>'CATALOGO PAGINA'!C239</f>
        <v>NB8601</v>
      </c>
      <c r="B239" s="624" t="s">
        <v>7737</v>
      </c>
      <c r="C239" s="626" t="str">
        <f>'CATALOGO PAGINA'!AE239</f>
        <v>12</v>
      </c>
      <c r="D239" s="626">
        <f>'CATALOGO PAGINA'!AF239*0.13+'CATALOGO PAGINA'!AF239</f>
        <v>0.4972</v>
      </c>
      <c r="E239" s="627"/>
    </row>
    <row r="240">
      <c r="A240" s="623" t="str">
        <f>'CATALOGO PAGINA'!C240</f>
        <v>ARG53918</v>
      </c>
      <c r="B240" s="624" t="s">
        <v>7737</v>
      </c>
      <c r="C240" s="626" t="str">
        <f>'CATALOGO PAGINA'!AE240</f>
        <v>6</v>
      </c>
      <c r="D240" s="626">
        <f>'CATALOGO PAGINA'!AF240*0.13+'CATALOGO PAGINA'!AF240</f>
        <v>0.9718</v>
      </c>
      <c r="E240" s="627"/>
    </row>
    <row r="241">
      <c r="A241" s="623" t="str">
        <f>'CATALOGO PAGINA'!C241</f>
        <v>ARM6622</v>
      </c>
      <c r="B241" s="624" t="s">
        <v>7737</v>
      </c>
      <c r="C241" s="626" t="str">
        <f>'CATALOGO PAGINA'!AE241</f>
        <v>12</v>
      </c>
      <c r="D241" s="626">
        <f>'CATALOGO PAGINA'!AF241*0.13+'CATALOGO PAGINA'!AF241</f>
        <v>0.5424</v>
      </c>
      <c r="E241" s="627"/>
    </row>
    <row r="242">
      <c r="A242" s="623" t="str">
        <f>'CATALOGO PAGINA'!C242</f>
        <v>NB858</v>
      </c>
      <c r="B242" s="624" t="s">
        <v>7737</v>
      </c>
      <c r="C242" s="626" t="str">
        <f>'CATALOGO PAGINA'!AE242</f>
        <v>12</v>
      </c>
      <c r="D242" s="626">
        <f>'CATALOGO PAGINA'!AF242*0.13+'CATALOGO PAGINA'!AF242</f>
        <v>0.7006</v>
      </c>
      <c r="E242" s="627"/>
    </row>
    <row r="243">
      <c r="A243" s="623" t="str">
        <f>'CATALOGO PAGINA'!C243</f>
        <v>NG2643</v>
      </c>
      <c r="B243" s="624" t="s">
        <v>7737</v>
      </c>
      <c r="C243" s="626" t="str">
        <f>'CATALOGO PAGINA'!AE243</f>
        <v>6</v>
      </c>
      <c r="D243" s="626">
        <f>'CATALOGO PAGINA'!AF243*0.13+'CATALOGO PAGINA'!AF243</f>
        <v>0.8927</v>
      </c>
      <c r="E243" s="627"/>
    </row>
    <row r="244">
      <c r="A244" s="623" t="str">
        <f>'CATALOGO PAGINA'!C244</f>
        <v>NG2811</v>
      </c>
      <c r="B244" s="624" t="s">
        <v>7737</v>
      </c>
      <c r="C244" s="626" t="str">
        <f>'CATALOGO PAGINA'!AE244</f>
        <v>6</v>
      </c>
      <c r="D244" s="626">
        <f>'CATALOGO PAGINA'!AF244*0.13+'CATALOGO PAGINA'!AF244</f>
        <v>1.1526</v>
      </c>
      <c r="E244" s="627"/>
    </row>
    <row r="245">
      <c r="A245" s="623" t="str">
        <f>'CATALOGO PAGINA'!C245</f>
        <v>NG3016</v>
      </c>
      <c r="B245" s="624" t="s">
        <v>7737</v>
      </c>
      <c r="C245" s="626" t="str">
        <f>'CATALOGO PAGINA'!AE245</f>
        <v>12</v>
      </c>
      <c r="D245" s="626">
        <f>'CATALOGO PAGINA'!AF245*0.13+'CATALOGO PAGINA'!AF245</f>
        <v>0.7006</v>
      </c>
      <c r="E245" s="627"/>
    </row>
    <row r="246">
      <c r="A246" s="623" t="str">
        <f>'CATALOGO PAGINA'!C246</f>
        <v>ARZ00449</v>
      </c>
      <c r="B246" s="624" t="s">
        <v>7737</v>
      </c>
      <c r="C246" s="626" t="str">
        <f>'CATALOGO PAGINA'!AE246</f>
        <v>3</v>
      </c>
      <c r="D246" s="626">
        <f>'CATALOGO PAGINA'!AF246*0.13+'CATALOGO PAGINA'!AF246</f>
        <v>5.7969</v>
      </c>
      <c r="E246" s="627"/>
    </row>
    <row r="247">
      <c r="A247" s="623" t="str">
        <f>'CATALOGO PAGINA'!C247</f>
        <v>ARZ6617</v>
      </c>
      <c r="B247" s="624" t="s">
        <v>7737</v>
      </c>
      <c r="C247" s="626" t="str">
        <f>'CATALOGO PAGINA'!AE247</f>
        <v>3</v>
      </c>
      <c r="D247" s="626">
        <f>'CATALOGO PAGINA'!AF247*0.13+'CATALOGO PAGINA'!AF247</f>
        <v>2.5764</v>
      </c>
      <c r="E247" s="627"/>
    </row>
    <row r="248">
      <c r="A248" s="623" t="str">
        <f>'CATALOGO PAGINA'!C248</f>
        <v>ARG1861</v>
      </c>
      <c r="B248" s="624" t="s">
        <v>7737</v>
      </c>
      <c r="C248" s="626" t="str">
        <f>'CATALOGO PAGINA'!AE248</f>
        <v>6</v>
      </c>
      <c r="D248" s="626">
        <f>'CATALOGO PAGINA'!AF248*0.13+'CATALOGO PAGINA'!AF248</f>
        <v>0.9153</v>
      </c>
      <c r="E248" s="627"/>
    </row>
    <row r="249">
      <c r="A249" s="623" t="str">
        <f>'CATALOGO PAGINA'!C249</f>
        <v>HC-002B-1</v>
      </c>
      <c r="B249" s="624" t="s">
        <v>7737</v>
      </c>
      <c r="C249" s="626" t="str">
        <f>'CATALOGO PAGINA'!AE249</f>
        <v>3</v>
      </c>
      <c r="D249" s="626">
        <f>'CATALOGO PAGINA'!AF249*0.13+'CATALOGO PAGINA'!AF249</f>
        <v>3.0284</v>
      </c>
      <c r="E249" s="627"/>
    </row>
    <row r="250">
      <c r="A250" s="623" t="str">
        <f>'CATALOGO PAGINA'!C250</f>
        <v>ZR186</v>
      </c>
      <c r="B250" s="624" t="s">
        <v>7737</v>
      </c>
      <c r="C250" s="626" t="str">
        <f>'CATALOGO PAGINA'!AE250</f>
        <v>3</v>
      </c>
      <c r="D250" s="626">
        <f>'CATALOGO PAGINA'!AF250*0.13+'CATALOGO PAGINA'!AF250</f>
        <v>3.8533</v>
      </c>
      <c r="E250" s="627"/>
    </row>
    <row r="251">
      <c r="A251" s="623" t="str">
        <f>'CATALOGO PAGINA'!C251</f>
        <v>ARZ35731</v>
      </c>
      <c r="B251" s="624" t="s">
        <v>7737</v>
      </c>
      <c r="C251" s="626" t="str">
        <f>'CATALOGO PAGINA'!AE251</f>
        <v>3</v>
      </c>
      <c r="D251" s="626">
        <f>'CATALOGO PAGINA'!AF251*0.13+'CATALOGO PAGINA'!AF251</f>
        <v>3.2205</v>
      </c>
      <c r="E251" s="627"/>
    </row>
    <row r="252">
      <c r="A252" s="623" t="str">
        <f>'CATALOGO PAGINA'!C252</f>
        <v>ARY33352</v>
      </c>
      <c r="B252" s="624" t="s">
        <v>7737</v>
      </c>
      <c r="C252" s="626" t="str">
        <f>'CATALOGO PAGINA'!AE252</f>
        <v>3</v>
      </c>
      <c r="D252" s="626">
        <f>'CATALOGO PAGINA'!AF252*0.13+'CATALOGO PAGINA'!AF252</f>
        <v>3.5708</v>
      </c>
      <c r="E252" s="627"/>
    </row>
    <row r="253">
      <c r="A253" s="623" t="str">
        <f>'CATALOGO PAGINA'!C253</f>
        <v>ARB02011</v>
      </c>
      <c r="B253" s="624" t="s">
        <v>7737</v>
      </c>
      <c r="C253" s="626" t="str">
        <f>'CATALOGO PAGINA'!AE253</f>
        <v>6</v>
      </c>
      <c r="D253" s="626">
        <f>'CATALOGO PAGINA'!AF253*0.13+'CATALOGO PAGINA'!AF253</f>
        <v>0.8136</v>
      </c>
      <c r="E253" s="627"/>
    </row>
    <row r="254">
      <c r="A254" s="623" t="str">
        <f>'CATALOGO PAGINA'!C254</f>
        <v>ARB3201</v>
      </c>
      <c r="B254" s="624" t="s">
        <v>7737</v>
      </c>
      <c r="C254" s="626" t="str">
        <f>'CATALOGO PAGINA'!AE254</f>
        <v>12</v>
      </c>
      <c r="D254" s="626">
        <f>'CATALOGO PAGINA'!AF254*0.13+'CATALOGO PAGINA'!AF254</f>
        <v>0.9718</v>
      </c>
      <c r="E254" s="627"/>
    </row>
    <row r="255">
      <c r="A255" s="623" t="str">
        <f>'CATALOGO PAGINA'!C255</f>
        <v>ARB202</v>
      </c>
      <c r="B255" s="624" t="s">
        <v>7737</v>
      </c>
      <c r="C255" s="626" t="str">
        <f>'CATALOGO PAGINA'!AE255</f>
        <v>6</v>
      </c>
      <c r="D255" s="626">
        <f>'CATALOGO PAGINA'!AF255*0.13+'CATALOGO PAGINA'!AF255</f>
        <v>0.7571</v>
      </c>
      <c r="E255" s="627"/>
    </row>
    <row r="256">
      <c r="A256" s="623" t="str">
        <f>'CATALOGO PAGINA'!C256</f>
        <v>ARB0061</v>
      </c>
      <c r="B256" s="624" t="s">
        <v>7737</v>
      </c>
      <c r="C256" s="626" t="str">
        <f>'CATALOGO PAGINA'!AE256</f>
        <v>12</v>
      </c>
      <c r="D256" s="626">
        <f>'CATALOGO PAGINA'!AF256*0.13+'CATALOGO PAGINA'!AF256</f>
        <v>0.7684</v>
      </c>
      <c r="E256" s="627"/>
    </row>
    <row r="257">
      <c r="A257" s="623" t="str">
        <f>'CATALOGO PAGINA'!C257</f>
        <v>ARB0578</v>
      </c>
      <c r="B257" s="624" t="s">
        <v>7737</v>
      </c>
      <c r="C257" s="626" t="str">
        <f>'CATALOGO PAGINA'!AE257</f>
        <v>3</v>
      </c>
      <c r="D257" s="626">
        <f>'CATALOGO PAGINA'!AF257*0.13+'CATALOGO PAGINA'!AF257</f>
        <v>1.0848</v>
      </c>
      <c r="E257" s="627"/>
    </row>
    <row r="258">
      <c r="A258" s="623" t="str">
        <f>'CATALOGO PAGINA'!C258</f>
        <v>ARB1204</v>
      </c>
      <c r="B258" s="624" t="s">
        <v>7737</v>
      </c>
      <c r="C258" s="626" t="str">
        <f>'CATALOGO PAGINA'!AE258</f>
        <v>12</v>
      </c>
      <c r="D258" s="626">
        <f>'CATALOGO PAGINA'!AF258*0.13+'CATALOGO PAGINA'!AF258</f>
        <v>0.6441</v>
      </c>
      <c r="E258" s="627"/>
    </row>
    <row r="259">
      <c r="A259" s="623" t="str">
        <f>'CATALOGO PAGINA'!C259</f>
        <v>ARM1145</v>
      </c>
      <c r="B259" s="624" t="s">
        <v>7737</v>
      </c>
      <c r="C259" s="626" t="str">
        <f>'CATALOGO PAGINA'!AE259</f>
        <v>12</v>
      </c>
      <c r="D259" s="626">
        <f>'CATALOGO PAGINA'!AF259*0.13+'CATALOGO PAGINA'!AF259</f>
        <v>0.6328</v>
      </c>
      <c r="E259" s="627"/>
    </row>
    <row r="260">
      <c r="A260" s="623" t="str">
        <f>'CATALOGO PAGINA'!C260</f>
        <v>ARB8248C</v>
      </c>
      <c r="B260" s="624" t="s">
        <v>7737</v>
      </c>
      <c r="C260" s="626" t="str">
        <f>'CATALOGO PAGINA'!AE260</f>
        <v>12</v>
      </c>
      <c r="D260" s="626">
        <f>'CATALOGO PAGINA'!AF260*0.13+'CATALOGO PAGINA'!AF260</f>
        <v>0.6215</v>
      </c>
      <c r="E260" s="627"/>
    </row>
    <row r="261">
      <c r="A261" s="623" t="str">
        <f>'CATALOGO PAGINA'!C261</f>
        <v>ARW80</v>
      </c>
      <c r="B261" s="624" t="s">
        <v>7737</v>
      </c>
      <c r="C261" s="626" t="str">
        <f>'CATALOGO PAGINA'!AE261</f>
        <v>12</v>
      </c>
      <c r="D261" s="626">
        <f>'CATALOGO PAGINA'!AF261*0.13+'CATALOGO PAGINA'!AF261</f>
        <v>0.6441</v>
      </c>
      <c r="E261" s="627"/>
    </row>
    <row r="262">
      <c r="A262" s="623" t="str">
        <f>'CATALOGO PAGINA'!C262</f>
        <v>ARM147</v>
      </c>
      <c r="B262" s="624" t="s">
        <v>7737</v>
      </c>
      <c r="C262" s="626" t="str">
        <f>'CATALOGO PAGINA'!AE262</f>
        <v>12</v>
      </c>
      <c r="D262" s="626">
        <f>'CATALOGO PAGINA'!AF262*0.13+'CATALOGO PAGINA'!AF262</f>
        <v>0.5198</v>
      </c>
      <c r="E262" s="627"/>
    </row>
    <row r="263">
      <c r="A263" s="623" t="str">
        <f>'CATALOGO PAGINA'!C263</f>
        <v>ARG1107</v>
      </c>
      <c r="B263" s="624" t="s">
        <v>7737</v>
      </c>
      <c r="C263" s="626" t="str">
        <f>'CATALOGO PAGINA'!AE263</f>
        <v>12</v>
      </c>
      <c r="D263" s="626">
        <f>'CATALOGO PAGINA'!AF263*0.13+'CATALOGO PAGINA'!AF263</f>
        <v>0.5876</v>
      </c>
      <c r="E263" s="627"/>
    </row>
    <row r="264">
      <c r="A264" s="623" t="str">
        <f>'CATALOGO PAGINA'!C264</f>
        <v>ARB00118</v>
      </c>
      <c r="B264" s="624" t="s">
        <v>7737</v>
      </c>
      <c r="C264" s="626" t="str">
        <f>'CATALOGO PAGINA'!AE264</f>
        <v>12</v>
      </c>
      <c r="D264" s="626">
        <f>'CATALOGO PAGINA'!AF264*0.13+'CATALOGO PAGINA'!AF264</f>
        <v>0.3955</v>
      </c>
      <c r="E264" s="627"/>
    </row>
    <row r="265">
      <c r="A265" s="623" t="str">
        <f>'CATALOGO PAGINA'!C265</f>
        <v>ARB05451</v>
      </c>
      <c r="B265" s="624" t="s">
        <v>7737</v>
      </c>
      <c r="C265" s="626" t="str">
        <f>'CATALOGO PAGINA'!AE265</f>
        <v>12</v>
      </c>
      <c r="D265" s="626">
        <f>'CATALOGO PAGINA'!AF265*0.13+'CATALOGO PAGINA'!AF265</f>
        <v>0.8136</v>
      </c>
      <c r="E265" s="627"/>
    </row>
    <row r="266">
      <c r="A266" s="623" t="str">
        <f>'CATALOGO PAGINA'!C266</f>
        <v>ARB0081</v>
      </c>
      <c r="B266" s="624" t="s">
        <v>7737</v>
      </c>
      <c r="C266" s="626" t="str">
        <f>'CATALOGO PAGINA'!AE266</f>
        <v>6</v>
      </c>
      <c r="D266" s="626">
        <f>'CATALOGO PAGINA'!AF266*0.13+'CATALOGO PAGINA'!AF266</f>
        <v>0.9718</v>
      </c>
      <c r="E266" s="627"/>
    </row>
    <row r="267">
      <c r="A267" s="623" t="str">
        <f>'CATALOGO PAGINA'!C267</f>
        <v>ARM048</v>
      </c>
      <c r="B267" s="624" t="s">
        <v>7737</v>
      </c>
      <c r="C267" s="626" t="str">
        <f>'CATALOGO PAGINA'!AE267</f>
        <v>12</v>
      </c>
      <c r="D267" s="626">
        <f>'CATALOGO PAGINA'!AF267*0.13+'CATALOGO PAGINA'!AF267</f>
        <v>0.6441</v>
      </c>
      <c r="E267" s="627"/>
    </row>
    <row r="268">
      <c r="A268" s="623" t="str">
        <f>'CATALOGO PAGINA'!C268</f>
        <v>ARM007</v>
      </c>
      <c r="B268" s="624" t="s">
        <v>7737</v>
      </c>
      <c r="C268" s="626" t="str">
        <f>'CATALOGO PAGINA'!AE268</f>
        <v>12</v>
      </c>
      <c r="D268" s="626">
        <f>'CATALOGO PAGINA'!AF268*0.13+'CATALOGO PAGINA'!AF268</f>
        <v>0.8362</v>
      </c>
      <c r="E268" s="627"/>
    </row>
    <row r="269">
      <c r="A269" s="623" t="str">
        <f>'CATALOGO PAGINA'!C269</f>
        <v>NG2586</v>
      </c>
      <c r="B269" s="624" t="s">
        <v>7737</v>
      </c>
      <c r="C269" s="626" t="str">
        <f>'CATALOGO PAGINA'!AE269</f>
        <v>12</v>
      </c>
      <c r="D269" s="626">
        <f>'CATALOGO PAGINA'!AF269*0.13+'CATALOGO PAGINA'!AF269</f>
        <v>0.7458</v>
      </c>
      <c r="E269" s="627"/>
    </row>
    <row r="270">
      <c r="A270" s="623" t="str">
        <f>'CATALOGO PAGINA'!C270</f>
        <v>ARG8581</v>
      </c>
      <c r="B270" s="624" t="s">
        <v>7737</v>
      </c>
      <c r="C270" s="626" t="str">
        <f>'CATALOGO PAGINA'!AE270</f>
        <v>12</v>
      </c>
      <c r="D270" s="626">
        <f>'CATALOGO PAGINA'!AF270*0.13+'CATALOGO PAGINA'!AF270</f>
        <v>0.7458</v>
      </c>
      <c r="E270" s="627"/>
    </row>
    <row r="271">
      <c r="A271" s="623" t="str">
        <f>'CATALOGO PAGINA'!C271</f>
        <v>915</v>
      </c>
      <c r="B271" s="624" t="s">
        <v>7737</v>
      </c>
      <c r="C271" s="626" t="str">
        <f>'CATALOGO PAGINA'!AE271</f>
        <v>6</v>
      </c>
      <c r="D271" s="626">
        <f>'CATALOGO PAGINA'!AF271*0.13+'CATALOGO PAGINA'!AF271</f>
        <v>1.8193</v>
      </c>
      <c r="E271" s="627"/>
    </row>
    <row r="272">
      <c r="A272" s="623" t="str">
        <f>'CATALOGO PAGINA'!C272</f>
        <v>ARM2009</v>
      </c>
      <c r="B272" s="624" t="s">
        <v>7737</v>
      </c>
      <c r="C272" s="626" t="str">
        <f>'CATALOGO PAGINA'!AE272</f>
        <v>12</v>
      </c>
      <c r="D272" s="626">
        <f>'CATALOGO PAGINA'!AF272*0.13+'CATALOGO PAGINA'!AF272</f>
        <v>0.8136</v>
      </c>
      <c r="E272" s="627"/>
    </row>
    <row r="273">
      <c r="A273" s="623" t="str">
        <f>'CATALOGO PAGINA'!C273</f>
        <v>ARG70637</v>
      </c>
      <c r="B273" s="624" t="s">
        <v>7737</v>
      </c>
      <c r="C273" s="626" t="str">
        <f>'CATALOGO PAGINA'!AE273</f>
        <v>6</v>
      </c>
      <c r="D273" s="626">
        <f>'CATALOGO PAGINA'!AF273*0.13+'CATALOGO PAGINA'!AF273</f>
        <v>1.5594</v>
      </c>
      <c r="E273" s="627"/>
    </row>
    <row r="274">
      <c r="A274" s="623" t="str">
        <f>'CATALOGO PAGINA'!C274</f>
        <v>ARM2012</v>
      </c>
      <c r="B274" s="624" t="s">
        <v>7737</v>
      </c>
      <c r="C274" s="626" t="str">
        <f>'CATALOGO PAGINA'!AE274</f>
        <v>6</v>
      </c>
      <c r="D274" s="626">
        <f>'CATALOGO PAGINA'!AF274*0.13+'CATALOGO PAGINA'!AF274</f>
        <v>0.7458</v>
      </c>
      <c r="E274" s="627"/>
    </row>
    <row r="275">
      <c r="A275" s="623" t="str">
        <f>'CATALOGO PAGINA'!C275</f>
        <v>ARG101N</v>
      </c>
      <c r="B275" s="624" t="s">
        <v>7737</v>
      </c>
      <c r="C275" s="626" t="str">
        <f>'CATALOGO PAGINA'!AE275</f>
        <v>6</v>
      </c>
      <c r="D275" s="626">
        <f>'CATALOGO PAGINA'!AF275*0.13+'CATALOGO PAGINA'!AF275</f>
        <v>0.9718</v>
      </c>
      <c r="E275" s="627"/>
    </row>
    <row r="276">
      <c r="A276" s="623" t="str">
        <f>'CATALOGO PAGINA'!C276</f>
        <v>NG9610</v>
      </c>
      <c r="B276" s="624" t="s">
        <v>7737</v>
      </c>
      <c r="C276" s="626" t="str">
        <f>'CATALOGO PAGINA'!AE276</f>
        <v>12</v>
      </c>
      <c r="D276" s="626">
        <f>'CATALOGO PAGINA'!AF276*0.13+'CATALOGO PAGINA'!AF276</f>
        <v>0.7684</v>
      </c>
      <c r="E276" s="627"/>
    </row>
    <row r="277">
      <c r="A277" s="623" t="str">
        <f>'CATALOGO PAGINA'!C277</f>
        <v>ARM130211</v>
      </c>
      <c r="B277" s="624" t="s">
        <v>7737</v>
      </c>
      <c r="C277" s="626" t="str">
        <f>'CATALOGO PAGINA'!AE277</f>
        <v>12</v>
      </c>
      <c r="D277" s="626">
        <f>'CATALOGO PAGINA'!AF277*0.13+'CATALOGO PAGINA'!AF277</f>
        <v>0.5424</v>
      </c>
      <c r="E277" s="627"/>
    </row>
    <row r="278">
      <c r="A278" s="623" t="str">
        <f>'CATALOGO PAGINA'!C278</f>
        <v>BLD332</v>
      </c>
      <c r="B278" s="624" t="s">
        <v>7737</v>
      </c>
      <c r="C278" s="626" t="str">
        <f>'CATALOGO PAGINA'!AE278</f>
        <v>12</v>
      </c>
      <c r="D278" s="626">
        <f>'CATALOGO PAGINA'!AF278*0.13+'CATALOGO PAGINA'!AF278</f>
        <v>1.8193</v>
      </c>
      <c r="E278" s="627"/>
    </row>
    <row r="279">
      <c r="A279" s="623" t="str">
        <f>'CATALOGO PAGINA'!C279</f>
        <v>JQ211B</v>
      </c>
      <c r="B279" s="624" t="s">
        <v>7737</v>
      </c>
      <c r="C279" s="626" t="str">
        <f>'CATALOGO PAGINA'!AE279</f>
        <v>3</v>
      </c>
      <c r="D279" s="626">
        <f>'CATALOGO PAGINA'!AF279*0.13+'CATALOGO PAGINA'!AF279</f>
        <v>4.8364</v>
      </c>
      <c r="E279" s="627"/>
    </row>
    <row r="280">
      <c r="A280" s="623" t="str">
        <f>'CATALOGO PAGINA'!C280</f>
        <v>538-N</v>
      </c>
      <c r="B280" s="624" t="s">
        <v>7737</v>
      </c>
      <c r="C280" s="626" t="str">
        <f>'CATALOGO PAGINA'!AE280</f>
        <v>12</v>
      </c>
      <c r="D280" s="626">
        <f>'CATALOGO PAGINA'!AF280*0.13+'CATALOGO PAGINA'!AF280</f>
        <v>2.7233</v>
      </c>
      <c r="E280" s="627"/>
    </row>
    <row r="281">
      <c r="A281" s="623" t="str">
        <f>'CATALOGO PAGINA'!C281</f>
        <v>YJ388-6</v>
      </c>
      <c r="B281" s="624" t="s">
        <v>7737</v>
      </c>
      <c r="C281" s="626" t="str">
        <f>'CATALOGO PAGINA'!AE281</f>
        <v>3</v>
      </c>
      <c r="D281" s="626">
        <f>'CATALOGO PAGINA'!AF281*0.13+'CATALOGO PAGINA'!AF281</f>
        <v>5.3449</v>
      </c>
      <c r="E281" s="627"/>
    </row>
    <row r="282">
      <c r="A282" s="623" t="str">
        <f>'CATALOGO PAGINA'!C282</f>
        <v>ARG11562</v>
      </c>
      <c r="B282" s="624" t="s">
        <v>7737</v>
      </c>
      <c r="C282" s="626" t="str">
        <f>'CATALOGO PAGINA'!AE282</f>
        <v>3</v>
      </c>
      <c r="D282" s="626">
        <f>'CATALOGO PAGINA'!AF282*0.13+'CATALOGO PAGINA'!AF282</f>
        <v>4.6669</v>
      </c>
      <c r="E282" s="627"/>
    </row>
    <row r="283">
      <c r="A283" s="623" t="str">
        <f>'CATALOGO PAGINA'!C283</f>
        <v>ZR1143</v>
      </c>
      <c r="B283" s="624" t="s">
        <v>7737</v>
      </c>
      <c r="C283" s="626" t="str">
        <f>'CATALOGO PAGINA'!AE283</f>
        <v>3</v>
      </c>
      <c r="D283" s="626">
        <f>'CATALOGO PAGINA'!AF283*0.13+'CATALOGO PAGINA'!AF283</f>
        <v>4.8364</v>
      </c>
      <c r="E283" s="627"/>
    </row>
    <row r="284">
      <c r="A284" s="623" t="str">
        <f>'CATALOGO PAGINA'!C284</f>
        <v>FD221059</v>
      </c>
      <c r="B284" s="624" t="s">
        <v>7737</v>
      </c>
      <c r="C284" s="626" t="str">
        <f>'CATALOGO PAGINA'!AE284</f>
        <v>6</v>
      </c>
      <c r="D284" s="626">
        <f>'CATALOGO PAGINA'!AF284*0.13+'CATALOGO PAGINA'!AF284</f>
        <v>1.6385</v>
      </c>
      <c r="E284" s="627"/>
    </row>
    <row r="285">
      <c r="A285" s="623" t="str">
        <f>'CATALOGO PAGINA'!C285</f>
        <v>FD221006</v>
      </c>
      <c r="B285" s="624" t="s">
        <v>7737</v>
      </c>
      <c r="C285" s="626" t="str">
        <f>'CATALOGO PAGINA'!AE285</f>
        <v>12</v>
      </c>
      <c r="D285" s="626">
        <f>'CATALOGO PAGINA'!AF285*0.13+'CATALOGO PAGINA'!AF285</f>
        <v>0.3955</v>
      </c>
      <c r="E285" s="627"/>
    </row>
    <row r="286">
      <c r="A286" s="623" t="str">
        <f>'CATALOGO PAGINA'!C286</f>
        <v>2964</v>
      </c>
      <c r="B286" s="624" t="s">
        <v>7737</v>
      </c>
      <c r="C286" s="626" t="str">
        <f>'CATALOGO PAGINA'!AE286</f>
        <v>12</v>
      </c>
      <c r="D286" s="626">
        <f>'CATALOGO PAGINA'!AF286*0.13+'CATALOGO PAGINA'!AF286</f>
        <v>0.2938</v>
      </c>
      <c r="E286" s="627"/>
    </row>
    <row r="287">
      <c r="A287" s="623" t="str">
        <f>'CATALOGO PAGINA'!C287</f>
        <v>ARB2882</v>
      </c>
      <c r="B287" s="624" t="s">
        <v>7737</v>
      </c>
      <c r="C287" s="626" t="str">
        <f>'CATALOGO PAGINA'!AE287</f>
        <v>12</v>
      </c>
      <c r="D287" s="626">
        <f>'CATALOGO PAGINA'!AF287*0.13+'CATALOGO PAGINA'!AF287</f>
        <v>0.5763</v>
      </c>
      <c r="E287" s="627"/>
    </row>
    <row r="288">
      <c r="A288" s="623" t="str">
        <f>'CATALOGO PAGINA'!C288</f>
        <v>0079</v>
      </c>
      <c r="B288" s="624" t="s">
        <v>7737</v>
      </c>
      <c r="C288" s="626" t="str">
        <f>'CATALOGO PAGINA'!AE288</f>
        <v>6</v>
      </c>
      <c r="D288" s="626">
        <f>'CATALOGO PAGINA'!AF288*0.13+'CATALOGO PAGINA'!AF288</f>
        <v>1.695</v>
      </c>
      <c r="E288" s="627"/>
    </row>
    <row r="289">
      <c r="A289" s="623" t="str">
        <f>'CATALOGO PAGINA'!C289</f>
        <v>336399F</v>
      </c>
      <c r="B289" s="624" t="s">
        <v>7737</v>
      </c>
      <c r="C289" s="626" t="str">
        <f>'CATALOGO PAGINA'!AE289</f>
        <v>12</v>
      </c>
      <c r="D289" s="626">
        <f>'CATALOGO PAGINA'!AF289*0.13+'CATALOGO PAGINA'!AF289</f>
        <v>1.4577</v>
      </c>
      <c r="E289" s="627"/>
    </row>
    <row r="290">
      <c r="A290" s="623" t="str">
        <f>'CATALOGO PAGINA'!C290</f>
        <v>EC660612</v>
      </c>
      <c r="B290" s="624" t="s">
        <v>7737</v>
      </c>
      <c r="C290" s="626" t="str">
        <f>'CATALOGO PAGINA'!AE290</f>
        <v>6</v>
      </c>
      <c r="D290" s="626">
        <f>'CATALOGO PAGINA'!AF290*0.13+'CATALOGO PAGINA'!AF290</f>
        <v>2.034</v>
      </c>
      <c r="E290" s="627"/>
    </row>
    <row r="291">
      <c r="A291" s="623" t="str">
        <f>'CATALOGO PAGINA'!C291</f>
        <v>CH90095</v>
      </c>
      <c r="B291" s="624" t="s">
        <v>7737</v>
      </c>
      <c r="C291" s="626" t="str">
        <f>'CATALOGO PAGINA'!AE291</f>
        <v>12</v>
      </c>
      <c r="D291" s="626">
        <f>'CATALOGO PAGINA'!AF291*0.13+'CATALOGO PAGINA'!AF291</f>
        <v>1.6385</v>
      </c>
      <c r="E291" s="627"/>
    </row>
    <row r="292">
      <c r="A292" s="623" t="str">
        <f>'CATALOGO PAGINA'!C292</f>
        <v>CH90087</v>
      </c>
      <c r="B292" s="624" t="s">
        <v>7737</v>
      </c>
      <c r="C292" s="626" t="str">
        <f>'CATALOGO PAGINA'!AE292</f>
        <v>12</v>
      </c>
      <c r="D292" s="626">
        <f>'CATALOGO PAGINA'!AF292*0.13+'CATALOGO PAGINA'!AF292</f>
        <v>2.3504</v>
      </c>
      <c r="E292" s="627"/>
    </row>
    <row r="293">
      <c r="A293" s="623" t="str">
        <f>'CATALOGO PAGINA'!C293</f>
        <v>CH90089</v>
      </c>
      <c r="B293" s="624" t="s">
        <v>7737</v>
      </c>
      <c r="C293" s="626" t="str">
        <f>'CATALOGO PAGINA'!AE293</f>
        <v>6</v>
      </c>
      <c r="D293" s="626">
        <f>'CATALOGO PAGINA'!AF293*0.13+'CATALOGO PAGINA'!AF293</f>
        <v>3.729</v>
      </c>
      <c r="E293" s="627"/>
    </row>
    <row r="294">
      <c r="A294" s="623" t="str">
        <f>'CATALOGO PAGINA'!C294</f>
        <v>FD1996</v>
      </c>
      <c r="B294" s="624" t="s">
        <v>7737</v>
      </c>
      <c r="C294" s="626" t="str">
        <f>'CATALOGO PAGINA'!AE294</f>
        <v>12</v>
      </c>
      <c r="D294" s="626">
        <f>'CATALOGO PAGINA'!AF294*0.13+'CATALOGO PAGINA'!AF294</f>
        <v>0.2938</v>
      </c>
      <c r="E294" s="627"/>
    </row>
    <row r="295">
      <c r="A295" s="623" t="str">
        <f>'CATALOGO PAGINA'!C295</f>
        <v>FD610</v>
      </c>
      <c r="B295" s="624" t="s">
        <v>7737</v>
      </c>
      <c r="C295" s="626" t="str">
        <f>'CATALOGO PAGINA'!AE295</f>
        <v>12</v>
      </c>
      <c r="D295" s="626">
        <f>'CATALOGO PAGINA'!AF295*0.13+'CATALOGO PAGINA'!AF295</f>
        <v>0.226</v>
      </c>
      <c r="E295" s="627"/>
    </row>
    <row r="296">
      <c r="A296" s="623" t="str">
        <f>'CATALOGO PAGINA'!C296</f>
        <v>2546</v>
      </c>
      <c r="B296" s="624" t="s">
        <v>7737</v>
      </c>
      <c r="C296" s="626" t="str">
        <f>'CATALOGO PAGINA'!AE296</f>
        <v>12</v>
      </c>
      <c r="D296" s="626">
        <f>'CATALOGO PAGINA'!AF296*0.13+'CATALOGO PAGINA'!AF296</f>
        <v>0.6102</v>
      </c>
      <c r="E296" s="627"/>
    </row>
    <row r="297">
      <c r="A297" s="623" t="str">
        <f>'CATALOGO PAGINA'!C297</f>
        <v>NB808</v>
      </c>
      <c r="B297" s="624" t="s">
        <v>7737</v>
      </c>
      <c r="C297" s="626" t="str">
        <f>'CATALOGO PAGINA'!AE297</f>
        <v>12</v>
      </c>
      <c r="D297" s="626">
        <f>'CATALOGO PAGINA'!AF297*0.13+'CATALOGO PAGINA'!AF297</f>
        <v>0.6667</v>
      </c>
      <c r="E297" s="627"/>
    </row>
    <row r="298">
      <c r="A298" s="623" t="str">
        <f>'CATALOGO PAGINA'!C298</f>
        <v>FD2207</v>
      </c>
      <c r="B298" s="624" t="s">
        <v>7737</v>
      </c>
      <c r="C298" s="626" t="str">
        <f>'CATALOGO PAGINA'!AE298</f>
        <v>6</v>
      </c>
      <c r="D298" s="626">
        <f>'CATALOGO PAGINA'!AF298*0.13+'CATALOGO PAGINA'!AF298</f>
        <v>0.5085</v>
      </c>
      <c r="E298" s="627"/>
    </row>
    <row r="299">
      <c r="A299" s="623" t="str">
        <f>'CATALOGO PAGINA'!C299</f>
        <v>0042</v>
      </c>
      <c r="B299" s="624" t="s">
        <v>7737</v>
      </c>
      <c r="C299" s="626" t="str">
        <f>'CATALOGO PAGINA'!AE299</f>
        <v>6</v>
      </c>
      <c r="D299" s="626">
        <f>'CATALOGO PAGINA'!AF299*0.13+'CATALOGO PAGINA'!AF299</f>
        <v>0.0565</v>
      </c>
      <c r="E299" s="627"/>
    </row>
    <row r="300">
      <c r="A300" s="623" t="str">
        <f>'CATALOGO PAGINA'!C300</f>
        <v>3038</v>
      </c>
      <c r="B300" s="624" t="s">
        <v>7737</v>
      </c>
      <c r="C300" s="626" t="str">
        <f>'CATALOGO PAGINA'!AE300</f>
        <v>3</v>
      </c>
      <c r="D300" s="626">
        <f>'CATALOGO PAGINA'!AF300*0.13+'CATALOGO PAGINA'!AF300</f>
        <v>7.119</v>
      </c>
      <c r="E300" s="627"/>
    </row>
    <row r="301">
      <c r="A301" s="623" t="str">
        <f>'CATALOGO PAGINA'!C301</f>
        <v>CN92055</v>
      </c>
      <c r="B301" s="624" t="s">
        <v>7737</v>
      </c>
      <c r="C301" s="626" t="str">
        <f>'CATALOGO PAGINA'!AE301</f>
        <v>12</v>
      </c>
      <c r="D301" s="626">
        <f>'CATALOGO PAGINA'!AF301*0.13+'CATALOGO PAGINA'!AF301</f>
        <v>0.5537</v>
      </c>
      <c r="E301" s="627"/>
    </row>
    <row r="302">
      <c r="A302" s="623" t="str">
        <f>'CATALOGO PAGINA'!C302</f>
        <v>CN92063</v>
      </c>
      <c r="B302" s="624" t="s">
        <v>7737</v>
      </c>
      <c r="C302" s="626" t="str">
        <f>'CATALOGO PAGINA'!AE302</f>
        <v>12</v>
      </c>
      <c r="D302" s="626">
        <f>'CATALOGO PAGINA'!AF302*0.13+'CATALOGO PAGINA'!AF302</f>
        <v>0.5537</v>
      </c>
      <c r="E302" s="627"/>
    </row>
    <row r="303">
      <c r="A303" s="623" t="str">
        <f>'CATALOGO PAGINA'!C303</f>
        <v>CN92054</v>
      </c>
      <c r="B303" s="624" t="s">
        <v>7737</v>
      </c>
      <c r="C303" s="626" t="str">
        <f>'CATALOGO PAGINA'!AE303</f>
        <v>12</v>
      </c>
      <c r="D303" s="626">
        <f>'CATALOGO PAGINA'!AF303*0.13+'CATALOGO PAGINA'!AF303</f>
        <v>0.5537</v>
      </c>
      <c r="E303" s="627"/>
    </row>
    <row r="304">
      <c r="A304" s="623" t="str">
        <f>'CATALOGO PAGINA'!C304</f>
        <v>CN92064</v>
      </c>
      <c r="B304" s="624" t="s">
        <v>7737</v>
      </c>
      <c r="C304" s="626" t="str">
        <f>'CATALOGO PAGINA'!AE304</f>
        <v>12</v>
      </c>
      <c r="D304" s="626">
        <f>'CATALOGO PAGINA'!AF304*0.13+'CATALOGO PAGINA'!AF304</f>
        <v>0.5537</v>
      </c>
      <c r="E304" s="627"/>
    </row>
    <row r="305">
      <c r="A305" s="623" t="str">
        <f>'CATALOGO PAGINA'!C305</f>
        <v>CN92065</v>
      </c>
      <c r="B305" s="624" t="s">
        <v>7737</v>
      </c>
      <c r="C305" s="626" t="str">
        <f>'CATALOGO PAGINA'!AE305</f>
        <v>12</v>
      </c>
      <c r="D305" s="626">
        <f>'CATALOGO PAGINA'!AF305*0.13+'CATALOGO PAGINA'!AF305</f>
        <v>0.5537</v>
      </c>
      <c r="E305" s="627"/>
    </row>
    <row r="306">
      <c r="A306" s="623" t="str">
        <f>'CATALOGO PAGINA'!C306</f>
        <v>CN92066</v>
      </c>
      <c r="B306" s="624" t="s">
        <v>7737</v>
      </c>
      <c r="C306" s="626" t="str">
        <f>'CATALOGO PAGINA'!AE306</f>
        <v>12</v>
      </c>
      <c r="D306" s="626">
        <f>'CATALOGO PAGINA'!AF306*0.13+'CATALOGO PAGINA'!AF306</f>
        <v>0.5537</v>
      </c>
      <c r="E306" s="627"/>
    </row>
    <row r="307">
      <c r="A307" s="623" t="str">
        <f>'CATALOGO PAGINA'!C307</f>
        <v>FK-0865-038</v>
      </c>
      <c r="B307" s="624" t="s">
        <v>7737</v>
      </c>
      <c r="C307" s="626" t="str">
        <f>'CATALOGO PAGINA'!AE307</f>
        <v>12</v>
      </c>
      <c r="D307" s="628">
        <f>'CATALOGO PAGINA'!AF307*0.13+'CATALOGO PAGINA'!AF307</f>
        <v>0.4746</v>
      </c>
      <c r="E307" s="627"/>
    </row>
    <row r="308">
      <c r="A308" s="623" t="str">
        <f>'CATALOGO PAGINA'!C308</f>
        <v>FK-0865-037</v>
      </c>
      <c r="B308" s="624" t="s">
        <v>7737</v>
      </c>
      <c r="C308" s="626" t="str">
        <f>'CATALOGO PAGINA'!AE308</f>
        <v>12</v>
      </c>
      <c r="D308" s="628">
        <f>'CATALOGO PAGINA'!AF308*0.13+'CATALOGO PAGINA'!AF308</f>
        <v>0.4746</v>
      </c>
      <c r="E308" s="627"/>
    </row>
    <row r="309">
      <c r="A309" s="623" t="str">
        <f>'CATALOGO PAGINA'!C309</f>
        <v>FK-0865-036</v>
      </c>
      <c r="B309" s="624" t="s">
        <v>7737</v>
      </c>
      <c r="C309" s="626" t="str">
        <f>'CATALOGO PAGINA'!AE309</f>
        <v>12</v>
      </c>
      <c r="D309" s="628">
        <f>'CATALOGO PAGINA'!AF309*0.13+'CATALOGO PAGINA'!AF309</f>
        <v>0.4746</v>
      </c>
      <c r="E309" s="627"/>
    </row>
    <row r="310">
      <c r="A310" s="623" t="str">
        <f>'CATALOGO PAGINA'!C310</f>
        <v>FK-0865-039</v>
      </c>
      <c r="B310" s="624" t="s">
        <v>7737</v>
      </c>
      <c r="C310" s="626" t="str">
        <f>'CATALOGO PAGINA'!AE310</f>
        <v>12</v>
      </c>
      <c r="D310" s="628">
        <f>'CATALOGO PAGINA'!AF310*0.13+'CATALOGO PAGINA'!AF310</f>
        <v>0.4746</v>
      </c>
      <c r="E310" s="627"/>
    </row>
    <row r="311">
      <c r="A311" s="623" t="str">
        <f>'CATALOGO PAGINA'!C311</f>
        <v>FK-0865-041</v>
      </c>
      <c r="B311" s="624" t="s">
        <v>7737</v>
      </c>
      <c r="C311" s="626" t="str">
        <f>'CATALOGO PAGINA'!AE311</f>
        <v>12</v>
      </c>
      <c r="D311" s="628">
        <f>'CATALOGO PAGINA'!AF311*0.13+'CATALOGO PAGINA'!AF311</f>
        <v>0.4746</v>
      </c>
      <c r="E311" s="627"/>
    </row>
    <row r="312">
      <c r="A312" s="623" t="str">
        <f>'CATALOGO PAGINA'!C312</f>
        <v>CN92062</v>
      </c>
      <c r="B312" s="624" t="s">
        <v>7737</v>
      </c>
      <c r="C312" s="626" t="str">
        <f>'CATALOGO PAGINA'!AE312</f>
        <v>12</v>
      </c>
      <c r="D312" s="626">
        <f>'CATALOGO PAGINA'!AF312*0.13+'CATALOGO PAGINA'!AF312</f>
        <v>0.5537</v>
      </c>
      <c r="E312" s="627"/>
    </row>
    <row r="313">
      <c r="A313" s="623" t="str">
        <f>'CATALOGO PAGINA'!C313</f>
        <v>FK0865-046</v>
      </c>
      <c r="B313" s="624" t="s">
        <v>7737</v>
      </c>
      <c r="C313" s="626" t="str">
        <f>'CATALOGO PAGINA'!AE313</f>
        <v>12</v>
      </c>
      <c r="D313" s="626">
        <f>'CATALOGO PAGINA'!AF313*0.13+'CATALOGO PAGINA'!AF313</f>
        <v>0.4746</v>
      </c>
      <c r="E313" s="627"/>
    </row>
    <row r="314">
      <c r="A314" s="623" t="str">
        <f>'CATALOGO PAGINA'!C314</f>
        <v>FK-0865-050</v>
      </c>
      <c r="B314" s="624" t="s">
        <v>7737</v>
      </c>
      <c r="C314" s="626" t="str">
        <f>'CATALOGO PAGINA'!AE314</f>
        <v>12</v>
      </c>
      <c r="D314" s="626">
        <f>'CATALOGO PAGINA'!AF314*0.13+'CATALOGO PAGINA'!AF314</f>
        <v>0.4746</v>
      </c>
      <c r="E314" s="627"/>
    </row>
    <row r="315">
      <c r="A315" s="623" t="str">
        <f>'CATALOGO PAGINA'!C315</f>
        <v>CH90074</v>
      </c>
      <c r="B315" s="624" t="s">
        <v>7737</v>
      </c>
      <c r="C315" s="626" t="str">
        <f>'CATALOGO PAGINA'!AE315</f>
        <v>6</v>
      </c>
      <c r="D315" s="626">
        <f>'CATALOGO PAGINA'!AF315*0.13+'CATALOGO PAGINA'!AF315</f>
        <v>1.9323</v>
      </c>
      <c r="E315" s="627"/>
    </row>
    <row r="316">
      <c r="A316" s="623" t="str">
        <f>'CATALOGO PAGINA'!C316</f>
        <v>ARM710</v>
      </c>
      <c r="B316" s="624" t="s">
        <v>7737</v>
      </c>
      <c r="C316" s="626" t="str">
        <f>'CATALOGO PAGINA'!AE316</f>
        <v>12</v>
      </c>
      <c r="D316" s="626">
        <f>'CATALOGO PAGINA'!AF316*0.13+'CATALOGO PAGINA'!AF316</f>
        <v>0.9379</v>
      </c>
      <c r="E316" s="627"/>
    </row>
    <row r="317">
      <c r="A317" s="623" t="str">
        <f>'CATALOGO PAGINA'!C317</f>
        <v>ARB56826</v>
      </c>
      <c r="B317" s="624" t="s">
        <v>7737</v>
      </c>
      <c r="C317" s="626" t="str">
        <f>'CATALOGO PAGINA'!AE317</f>
        <v>12</v>
      </c>
      <c r="D317" s="626">
        <f>'CATALOGO PAGINA'!AF317*0.13+'CATALOGO PAGINA'!AF317</f>
        <v>0.7119</v>
      </c>
      <c r="E317" s="627"/>
    </row>
    <row r="318">
      <c r="A318" s="623" t="str">
        <f>'CATALOGO PAGINA'!C318</f>
        <v>03001</v>
      </c>
      <c r="B318" s="624" t="s">
        <v>7737</v>
      </c>
      <c r="C318" s="626" t="str">
        <f>'CATALOGO PAGINA'!AE318</f>
        <v>12</v>
      </c>
      <c r="D318" s="626">
        <f>'CATALOGO PAGINA'!AF318*0.13+'CATALOGO PAGINA'!AF318</f>
        <v>2.0792</v>
      </c>
      <c r="E318" s="627"/>
    </row>
    <row r="319">
      <c r="A319" s="623" t="str">
        <f>'CATALOGO PAGINA'!C319</f>
        <v>02001</v>
      </c>
      <c r="B319" s="624" t="s">
        <v>7737</v>
      </c>
      <c r="C319" s="626" t="str">
        <f>'CATALOGO PAGINA'!AE319</f>
        <v>12</v>
      </c>
      <c r="D319" s="626">
        <f>'CATALOGO PAGINA'!AF319*0.13+'CATALOGO PAGINA'!AF319</f>
        <v>2.1131</v>
      </c>
      <c r="E319" s="627"/>
    </row>
    <row r="320">
      <c r="A320" s="623" t="str">
        <f>'CATALOGO PAGINA'!C320</f>
        <v>HA13</v>
      </c>
      <c r="B320" s="624" t="s">
        <v>7737</v>
      </c>
      <c r="C320" s="626" t="str">
        <f>'CATALOGO PAGINA'!AE320</f>
        <v>12</v>
      </c>
      <c r="D320" s="626">
        <f>'CATALOGO PAGINA'!AF320*0.13+'CATALOGO PAGINA'!AF320</f>
        <v>1.7854</v>
      </c>
      <c r="E320" s="627"/>
    </row>
    <row r="321">
      <c r="A321" s="623" t="str">
        <f>'CATALOGO PAGINA'!C321</f>
        <v>05023</v>
      </c>
      <c r="B321" s="624" t="s">
        <v>7737</v>
      </c>
      <c r="C321" s="626" t="str">
        <f>'CATALOGO PAGINA'!AE321</f>
        <v>12</v>
      </c>
      <c r="D321" s="626">
        <f>'CATALOGO PAGINA'!AF321*0.13+'CATALOGO PAGINA'!AF321</f>
        <v>1.1526</v>
      </c>
      <c r="E321" s="627"/>
    </row>
    <row r="322">
      <c r="A322" s="623" t="str">
        <f>'CATALOGO PAGINA'!C322</f>
        <v>A16</v>
      </c>
      <c r="B322" s="624" t="s">
        <v>7737</v>
      </c>
      <c r="C322" s="626" t="str">
        <f>'CATALOGO PAGINA'!AE322</f>
        <v>12</v>
      </c>
      <c r="D322" s="626">
        <f>'CATALOGO PAGINA'!AF322*0.13+'CATALOGO PAGINA'!AF322</f>
        <v>0.4181</v>
      </c>
      <c r="E322" s="627"/>
    </row>
    <row r="323">
      <c r="A323" s="623" t="str">
        <f>'CATALOGO PAGINA'!C323</f>
        <v>502052</v>
      </c>
      <c r="B323" s="624" t="s">
        <v>7737</v>
      </c>
      <c r="C323" s="626" t="str">
        <f>'CATALOGO PAGINA'!AE323</f>
        <v>6</v>
      </c>
      <c r="D323" s="626">
        <f>'CATALOGO PAGINA'!AF323*0.13+'CATALOGO PAGINA'!AF323</f>
        <v>0.5989</v>
      </c>
      <c r="E323" s="627"/>
    </row>
    <row r="324">
      <c r="A324" s="623" t="str">
        <f>'CATALOGO PAGINA'!C324</f>
        <v>O32</v>
      </c>
      <c r="B324" s="624" t="s">
        <v>7737</v>
      </c>
      <c r="C324" s="626" t="str">
        <f>'CATALOGO PAGINA'!AE324</f>
        <v>12</v>
      </c>
      <c r="D324" s="626">
        <f>'CATALOGO PAGINA'!AF324*0.13+'CATALOGO PAGINA'!AF324</f>
        <v>0.2599</v>
      </c>
      <c r="E324" s="627"/>
    </row>
    <row r="325">
      <c r="A325" s="623" t="str">
        <f>'CATALOGO PAGINA'!C325</f>
        <v>2232</v>
      </c>
      <c r="B325" s="624" t="s">
        <v>7737</v>
      </c>
      <c r="C325" s="626" t="str">
        <f>'CATALOGO PAGINA'!AE325</f>
        <v>6</v>
      </c>
      <c r="D325" s="626">
        <f>'CATALOGO PAGINA'!AF325*0.13+'CATALOGO PAGINA'!AF325</f>
        <v>3.6273</v>
      </c>
      <c r="E325" s="627"/>
    </row>
    <row r="326">
      <c r="A326" s="623" t="str">
        <f>'CATALOGO PAGINA'!C326</f>
        <v>CN91266</v>
      </c>
      <c r="B326" s="624" t="s">
        <v>7737</v>
      </c>
      <c r="C326" s="626" t="str">
        <f>'CATALOGO PAGINA'!AE326</f>
        <v>12</v>
      </c>
      <c r="D326" s="626">
        <f>'CATALOGO PAGINA'!AF326*0.13+'CATALOGO PAGINA'!AF326</f>
        <v>0.5198</v>
      </c>
      <c r="E326" s="627"/>
    </row>
    <row r="327">
      <c r="A327" s="623" t="str">
        <f>'CATALOGO PAGINA'!C327</f>
        <v>501069</v>
      </c>
      <c r="B327" s="624" t="s">
        <v>7737</v>
      </c>
      <c r="C327" s="626" t="str">
        <f>'CATALOGO PAGINA'!AE327</f>
        <v>12</v>
      </c>
      <c r="D327" s="626">
        <f>'CATALOGO PAGINA'!AF327*0.13+'CATALOGO PAGINA'!AF327</f>
        <v>0.3616</v>
      </c>
      <c r="E327" s="627"/>
    </row>
    <row r="328">
      <c r="A328" s="623" t="str">
        <f>'CATALOGO PAGINA'!C328</f>
        <v>FD221019</v>
      </c>
      <c r="B328" s="624" t="s">
        <v>7737</v>
      </c>
      <c r="C328" s="626" t="str">
        <f>'CATALOGO PAGINA'!AE328</f>
        <v>12</v>
      </c>
      <c r="D328" s="626">
        <f>'CATALOGO PAGINA'!AF328*0.13+'CATALOGO PAGINA'!AF328</f>
        <v>0.2938</v>
      </c>
      <c r="E328" s="627"/>
    </row>
    <row r="329">
      <c r="A329" s="623" t="str">
        <f>'CATALOGO PAGINA'!C329</f>
        <v>FD221020</v>
      </c>
      <c r="B329" s="624" t="s">
        <v>7737</v>
      </c>
      <c r="C329" s="626" t="str">
        <f>'CATALOGO PAGINA'!AE329</f>
        <v>12</v>
      </c>
      <c r="D329" s="626">
        <f>'CATALOGO PAGINA'!AF329*0.13+'CATALOGO PAGINA'!AF329</f>
        <v>0.4294</v>
      </c>
      <c r="E329" s="627"/>
    </row>
    <row r="330">
      <c r="A330" s="623" t="str">
        <f>'CATALOGO PAGINA'!C330</f>
        <v>FD20005</v>
      </c>
      <c r="B330" s="624" t="s">
        <v>7737</v>
      </c>
      <c r="C330" s="626" t="str">
        <f>'CATALOGO PAGINA'!AE330</f>
        <v>12</v>
      </c>
      <c r="D330" s="626">
        <f>'CATALOGO PAGINA'!AF330*0.13+'CATALOGO PAGINA'!AF330</f>
        <v>0.3729</v>
      </c>
      <c r="E330" s="627"/>
    </row>
    <row r="331">
      <c r="A331" s="623" t="str">
        <f>'CATALOGO PAGINA'!C331</f>
        <v>ZC9911</v>
      </c>
      <c r="B331" s="624" t="s">
        <v>7737</v>
      </c>
      <c r="C331" s="626" t="str">
        <f>'CATALOGO PAGINA'!AE331</f>
        <v>12</v>
      </c>
      <c r="D331" s="626">
        <f>'CATALOGO PAGINA'!AF331*0.13+'CATALOGO PAGINA'!AF331</f>
        <v>0.2825</v>
      </c>
      <c r="E331" s="627"/>
    </row>
    <row r="332">
      <c r="A332" s="623" t="str">
        <f>'CATALOGO PAGINA'!C332</f>
        <v>FD981</v>
      </c>
      <c r="B332" s="624" t="s">
        <v>7737</v>
      </c>
      <c r="C332" s="626" t="str">
        <f>'CATALOGO PAGINA'!AE332</f>
        <v>12</v>
      </c>
      <c r="D332" s="626">
        <f>'CATALOGO PAGINA'!AF332*0.13+'CATALOGO PAGINA'!AF332</f>
        <v>0.4068</v>
      </c>
      <c r="E332" s="627"/>
    </row>
    <row r="333">
      <c r="A333" s="623" t="str">
        <f>'CATALOGO PAGINA'!C333</f>
        <v>P08511</v>
      </c>
      <c r="B333" s="624" t="s">
        <v>7737</v>
      </c>
      <c r="C333" s="626" t="str">
        <f>'CATALOGO PAGINA'!AE333</f>
        <v>12</v>
      </c>
      <c r="D333" s="626">
        <f>'CATALOGO PAGINA'!AF333*0.13+'CATALOGO PAGINA'!AF333</f>
        <v>0.1695</v>
      </c>
      <c r="E333" s="627"/>
    </row>
    <row r="334">
      <c r="A334" s="623" t="str">
        <f>'CATALOGO PAGINA'!C334</f>
        <v>FD1091</v>
      </c>
      <c r="B334" s="624" t="s">
        <v>7737</v>
      </c>
      <c r="C334" s="626" t="str">
        <f>'CATALOGO PAGINA'!AE334</f>
        <v>12</v>
      </c>
      <c r="D334" s="626">
        <f>'CATALOGO PAGINA'!AF334*0.13+'CATALOGO PAGINA'!AF334</f>
        <v>0.1469</v>
      </c>
      <c r="E334" s="627"/>
    </row>
    <row r="335">
      <c r="A335" s="623" t="str">
        <f>'CATALOGO PAGINA'!C335</f>
        <v>FD717</v>
      </c>
      <c r="B335" s="624" t="s">
        <v>7737</v>
      </c>
      <c r="C335" s="626" t="str">
        <f>'CATALOGO PAGINA'!AE335</f>
        <v>1</v>
      </c>
      <c r="D335" s="626">
        <f>'CATALOGO PAGINA'!AF335*0.13+'CATALOGO PAGINA'!AF335</f>
        <v>1.6272</v>
      </c>
      <c r="E335" s="627"/>
    </row>
    <row r="336">
      <c r="A336" s="623" t="str">
        <f>'CATALOGO PAGINA'!C336</f>
        <v>FD718</v>
      </c>
      <c r="B336" s="624" t="s">
        <v>7737</v>
      </c>
      <c r="C336" s="626" t="str">
        <f>'CATALOGO PAGINA'!AE336</f>
        <v>1</v>
      </c>
      <c r="D336" s="626">
        <f>'CATALOGO PAGINA'!AF336*0.13+'CATALOGO PAGINA'!AF336</f>
        <v>2.0566</v>
      </c>
      <c r="E336" s="627"/>
    </row>
    <row r="337">
      <c r="A337" s="623" t="str">
        <f>'CATALOGO PAGINA'!C337</f>
        <v>6025</v>
      </c>
      <c r="B337" s="624" t="s">
        <v>7737</v>
      </c>
      <c r="C337" s="626" t="str">
        <f>'CATALOGO PAGINA'!AE337</f>
        <v>12</v>
      </c>
      <c r="D337" s="626">
        <f>'CATALOGO PAGINA'!AF337*0.13+'CATALOGO PAGINA'!AF337</f>
        <v>0.2938</v>
      </c>
      <c r="E337" s="627"/>
    </row>
    <row r="338">
      <c r="A338" s="623" t="str">
        <f>'CATALOGO PAGINA'!C338</f>
        <v>8938</v>
      </c>
      <c r="B338" s="624" t="s">
        <v>7737</v>
      </c>
      <c r="C338" s="626" t="str">
        <f>'CATALOGO PAGINA'!AE338</f>
        <v>12</v>
      </c>
      <c r="D338" s="626">
        <f>'CATALOGO PAGINA'!AF338*0.13+'CATALOGO PAGINA'!AF338</f>
        <v>0.339</v>
      </c>
      <c r="E338" s="627"/>
    </row>
    <row r="339">
      <c r="A339" s="623" t="str">
        <f>'CATALOGO PAGINA'!C339</f>
        <v>6001</v>
      </c>
      <c r="B339" s="624" t="s">
        <v>7737</v>
      </c>
      <c r="C339" s="626" t="str">
        <f>'CATALOGO PAGINA'!AE339</f>
        <v>12</v>
      </c>
      <c r="D339" s="626">
        <f>'CATALOGO PAGINA'!AF339*0.13+'CATALOGO PAGINA'!AF339</f>
        <v>0.339</v>
      </c>
      <c r="E339" s="627"/>
    </row>
    <row r="340">
      <c r="A340" s="623" t="str">
        <f>'CATALOGO PAGINA'!C340</f>
        <v>8289</v>
      </c>
      <c r="B340" s="624" t="s">
        <v>7737</v>
      </c>
      <c r="C340" s="626" t="str">
        <f>'CATALOGO PAGINA'!AE340</f>
        <v>12</v>
      </c>
      <c r="D340" s="626">
        <f>'CATALOGO PAGINA'!AF340*0.13+'CATALOGO PAGINA'!AF340</f>
        <v>0.3616</v>
      </c>
      <c r="E340" s="627"/>
    </row>
    <row r="341">
      <c r="A341" s="623" t="str">
        <f>'CATALOGO PAGINA'!C341</f>
        <v>CH81981</v>
      </c>
      <c r="B341" s="624" t="s">
        <v>7737</v>
      </c>
      <c r="C341" s="626" t="str">
        <f>'CATALOGO PAGINA'!AE341</f>
        <v>12</v>
      </c>
      <c r="D341" s="626">
        <f>'CATALOGO PAGINA'!AF341*0.13+'CATALOGO PAGINA'!AF341</f>
        <v>1.13</v>
      </c>
      <c r="E341" s="627"/>
    </row>
    <row r="342">
      <c r="A342" s="623" t="str">
        <f>'CATALOGO PAGINA'!C342</f>
        <v>CH26687</v>
      </c>
      <c r="B342" s="624" t="s">
        <v>7737</v>
      </c>
      <c r="C342" s="626" t="str">
        <f>'CATALOGO PAGINA'!AE342</f>
        <v>12</v>
      </c>
      <c r="D342" s="626">
        <f>'CATALOGO PAGINA'!AF342*0.13+'CATALOGO PAGINA'!AF342</f>
        <v>0.6554</v>
      </c>
      <c r="E342" s="627"/>
    </row>
    <row r="343">
      <c r="A343" s="623" t="str">
        <f>'CATALOGO PAGINA'!C343</f>
        <v>18106</v>
      </c>
      <c r="B343" s="624" t="s">
        <v>7737</v>
      </c>
      <c r="C343" s="626" t="str">
        <f>'CATALOGO PAGINA'!AE343</f>
        <v>12</v>
      </c>
      <c r="D343" s="626">
        <f>'CATALOGO PAGINA'!AF343*0.13+'CATALOGO PAGINA'!AF343</f>
        <v>0.3729</v>
      </c>
      <c r="E343" s="627"/>
    </row>
    <row r="344">
      <c r="A344" s="623" t="str">
        <f>'CATALOGO PAGINA'!C344</f>
        <v>21087</v>
      </c>
      <c r="B344" s="624" t="s">
        <v>7737</v>
      </c>
      <c r="C344" s="626" t="str">
        <f>'CATALOGO PAGINA'!AE344</f>
        <v>1</v>
      </c>
      <c r="D344" s="626">
        <f>'CATALOGO PAGINA'!AF344*0.13+'CATALOGO PAGINA'!AF344</f>
        <v>13.56</v>
      </c>
      <c r="E344" s="627"/>
    </row>
    <row r="345">
      <c r="A345" s="623" t="str">
        <f>'CATALOGO PAGINA'!C345</f>
        <v>21019</v>
      </c>
      <c r="B345" s="624" t="s">
        <v>7737</v>
      </c>
      <c r="C345" s="626" t="str">
        <f>'CATALOGO PAGINA'!AE345</f>
        <v>1</v>
      </c>
      <c r="D345" s="626">
        <f>'CATALOGO PAGINA'!AF345*0.13+'CATALOGO PAGINA'!AF345</f>
        <v>11.6616</v>
      </c>
      <c r="E345" s="627"/>
    </row>
    <row r="346">
      <c r="A346" s="623" t="str">
        <f>'CATALOGO PAGINA'!C346</f>
        <v>50060</v>
      </c>
      <c r="B346" s="624" t="s">
        <v>7737</v>
      </c>
      <c r="C346" s="626" t="str">
        <f>'CATALOGO PAGINA'!AE346</f>
        <v>12</v>
      </c>
      <c r="D346" s="626">
        <f>'CATALOGO PAGINA'!AF346*0.13+'CATALOGO PAGINA'!AF346</f>
        <v>0.3616</v>
      </c>
      <c r="E346" s="627"/>
    </row>
    <row r="347">
      <c r="A347" s="623" t="str">
        <f>'CATALOGO PAGINA'!C347</f>
        <v>MLS-205</v>
      </c>
      <c r="B347" s="624" t="s">
        <v>7737</v>
      </c>
      <c r="C347" s="626" t="str">
        <f>'CATALOGO PAGINA'!AE347</f>
        <v>12</v>
      </c>
      <c r="D347" s="626">
        <f>'CATALOGO PAGINA'!AF347*0.13+'CATALOGO PAGINA'!AF347</f>
        <v>0.339</v>
      </c>
      <c r="E347" s="627"/>
    </row>
    <row r="348">
      <c r="A348" s="623" t="str">
        <f>'CATALOGO PAGINA'!C348</f>
        <v>FD607</v>
      </c>
      <c r="B348" s="624" t="s">
        <v>7737</v>
      </c>
      <c r="C348" s="626" t="str">
        <f>'CATALOGO PAGINA'!AE348</f>
        <v>12</v>
      </c>
      <c r="D348" s="626">
        <f>'CATALOGO PAGINA'!AF348*0.13+'CATALOGO PAGINA'!AF348</f>
        <v>0.3051</v>
      </c>
      <c r="E348" s="627"/>
    </row>
    <row r="349">
      <c r="A349" s="623" t="str">
        <f>'CATALOGO PAGINA'!C349</f>
        <v>FD32784</v>
      </c>
      <c r="B349" s="624" t="s">
        <v>7737</v>
      </c>
      <c r="C349" s="626" t="str">
        <f>'CATALOGO PAGINA'!AE349</f>
        <v>12</v>
      </c>
      <c r="D349" s="626">
        <f>'CATALOGO PAGINA'!AF349*0.13+'CATALOGO PAGINA'!AF349</f>
        <v>0.2373</v>
      </c>
      <c r="E349" s="627"/>
    </row>
    <row r="350">
      <c r="A350" s="623" t="str">
        <f>'CATALOGO PAGINA'!C350</f>
        <v>600280</v>
      </c>
      <c r="B350" s="624" t="s">
        <v>7737</v>
      </c>
      <c r="C350" s="626" t="str">
        <f>'CATALOGO PAGINA'!AE350</f>
        <v>12</v>
      </c>
      <c r="D350" s="626">
        <f>'CATALOGO PAGINA'!AF350*0.13+'CATALOGO PAGINA'!AF350</f>
        <v>0.7571</v>
      </c>
      <c r="E350" s="627"/>
    </row>
    <row r="351">
      <c r="A351" s="623" t="str">
        <f>'CATALOGO PAGINA'!C351</f>
        <v>FD606</v>
      </c>
      <c r="B351" s="624" t="s">
        <v>7737</v>
      </c>
      <c r="C351" s="626" t="str">
        <f>'CATALOGO PAGINA'!AE351</f>
        <v>12</v>
      </c>
      <c r="D351" s="626">
        <f>'CATALOGO PAGINA'!AF351*0.13+'CATALOGO PAGINA'!AF351</f>
        <v>0.113</v>
      </c>
      <c r="E351" s="627"/>
    </row>
    <row r="352">
      <c r="A352" s="623" t="str">
        <f>'CATALOGO PAGINA'!C352</f>
        <v>702011</v>
      </c>
      <c r="B352" s="624" t="s">
        <v>7737</v>
      </c>
      <c r="C352" s="626" t="str">
        <f>'CATALOGO PAGINA'!AE352</f>
        <v>12</v>
      </c>
      <c r="D352" s="626">
        <f>'CATALOGO PAGINA'!AF352*0.13+'CATALOGO PAGINA'!AF352</f>
        <v>1.5594</v>
      </c>
      <c r="E352" s="627"/>
    </row>
    <row r="353">
      <c r="A353" s="623" t="str">
        <f>'CATALOGO PAGINA'!C353</f>
        <v>FD70 </v>
      </c>
      <c r="B353" s="624" t="s">
        <v>7737</v>
      </c>
      <c r="C353" s="626" t="str">
        <f>'CATALOGO PAGINA'!AE353</f>
        <v>3</v>
      </c>
      <c r="D353" s="626">
        <f>'CATALOGO PAGINA'!AF353*0.13+'CATALOGO PAGINA'!AF353</f>
        <v>3.6725</v>
      </c>
      <c r="E353" s="627"/>
    </row>
    <row r="354">
      <c r="A354" s="623" t="str">
        <f>'CATALOGO PAGINA'!C354</f>
        <v>FD50 </v>
      </c>
      <c r="B354" s="624" t="s">
        <v>7737</v>
      </c>
      <c r="C354" s="626" t="str">
        <f>'CATALOGO PAGINA'!AE354</f>
        <v>3</v>
      </c>
      <c r="D354" s="626">
        <f>'CATALOGO PAGINA'!AF354*0.13+'CATALOGO PAGINA'!AF354</f>
        <v>3.39</v>
      </c>
      <c r="E354" s="627"/>
    </row>
    <row r="355">
      <c r="A355" s="623" t="str">
        <f>'CATALOGO PAGINA'!C355</f>
        <v>86027</v>
      </c>
      <c r="B355" s="624" t="s">
        <v>7737</v>
      </c>
      <c r="C355" s="626" t="str">
        <f>'CATALOGO PAGINA'!AE355</f>
        <v>12</v>
      </c>
      <c r="D355" s="626">
        <f>'CATALOGO PAGINA'!AF355*0.13+'CATALOGO PAGINA'!AF355</f>
        <v>2.0792</v>
      </c>
      <c r="E355" s="627"/>
    </row>
    <row r="356">
      <c r="A356" s="623" t="str">
        <f>'CATALOGO PAGINA'!C356</f>
        <v>82639</v>
      </c>
      <c r="B356" s="624" t="s">
        <v>7737</v>
      </c>
      <c r="C356" s="626" t="str">
        <f>'CATALOGO PAGINA'!AE356</f>
        <v>72</v>
      </c>
      <c r="D356" s="626">
        <f>'CATALOGO PAGINA'!AF356*0.13+'CATALOGO PAGINA'!AF356</f>
        <v>0.4294</v>
      </c>
      <c r="E356" s="627"/>
    </row>
    <row r="357">
      <c r="A357" s="623" t="str">
        <f>'CATALOGO PAGINA'!C357</f>
        <v>CH82275</v>
      </c>
      <c r="B357" s="624" t="s">
        <v>7737</v>
      </c>
      <c r="C357" s="626" t="str">
        <f>'CATALOGO PAGINA'!AE357</f>
        <v>6</v>
      </c>
      <c r="D357" s="626">
        <f>'CATALOGO PAGINA'!AF357*0.13+'CATALOGO PAGINA'!AF357</f>
        <v>2.2939</v>
      </c>
      <c r="E357" s="627"/>
    </row>
    <row r="358">
      <c r="A358" s="623" t="str">
        <f>'CATALOGO PAGINA'!C358</f>
        <v>CH85476</v>
      </c>
      <c r="B358" s="624" t="s">
        <v>7737</v>
      </c>
      <c r="C358" s="626" t="str">
        <f>'CATALOGO PAGINA'!AE358</f>
        <v>6</v>
      </c>
      <c r="D358" s="626">
        <f>'CATALOGO PAGINA'!AF358*0.13+'CATALOGO PAGINA'!AF358</f>
        <v>1.9662</v>
      </c>
      <c r="E358" s="627"/>
    </row>
    <row r="359">
      <c r="A359" s="623" t="str">
        <f>'CATALOGO PAGINA'!C359</f>
        <v>CH85477</v>
      </c>
      <c r="B359" s="624" t="s">
        <v>7737</v>
      </c>
      <c r="C359" s="626" t="str">
        <f>'CATALOGO PAGINA'!AE359</f>
        <v>6</v>
      </c>
      <c r="D359" s="626">
        <f>'CATALOGO PAGINA'!AF359*0.13+'CATALOGO PAGINA'!AF359</f>
        <v>1.9662</v>
      </c>
      <c r="E359" s="627"/>
    </row>
    <row r="360">
      <c r="A360" s="623" t="str">
        <f>'CATALOGO PAGINA'!C360</f>
        <v>CH86490</v>
      </c>
      <c r="B360" s="624" t="s">
        <v>7737</v>
      </c>
      <c r="C360" s="626" t="str">
        <f>'CATALOGO PAGINA'!AE360</f>
        <v>6</v>
      </c>
      <c r="D360" s="626">
        <f>'CATALOGO PAGINA'!AF360*0.13+'CATALOGO PAGINA'!AF360</f>
        <v>3.7516</v>
      </c>
      <c r="E360" s="627"/>
    </row>
    <row r="361">
      <c r="A361" s="623" t="str">
        <f>'CATALOGO PAGINA'!C361</f>
        <v>FD608</v>
      </c>
      <c r="B361" s="624" t="s">
        <v>7737</v>
      </c>
      <c r="C361" s="626" t="str">
        <f>'CATALOGO PAGINA'!AE361</f>
        <v>12</v>
      </c>
      <c r="D361" s="626">
        <f>'CATALOGO PAGINA'!AF361*0.13+'CATALOGO PAGINA'!AF361</f>
        <v>0.452</v>
      </c>
      <c r="E361" s="627"/>
    </row>
    <row r="362">
      <c r="A362" s="623" t="str">
        <f>'CATALOGO PAGINA'!C362</f>
        <v>FD487</v>
      </c>
      <c r="B362" s="624" t="s">
        <v>7737</v>
      </c>
      <c r="C362" s="626" t="str">
        <f>'CATALOGO PAGINA'!AE362</f>
        <v>12</v>
      </c>
      <c r="D362" s="626">
        <f>'CATALOGO PAGINA'!AF362*0.13+'CATALOGO PAGINA'!AF362</f>
        <v>0.452</v>
      </c>
      <c r="E362" s="627"/>
    </row>
    <row r="363">
      <c r="A363" s="623" t="str">
        <f>'CATALOGO PAGINA'!C363</f>
        <v>3015</v>
      </c>
      <c r="B363" s="624" t="s">
        <v>7737</v>
      </c>
      <c r="C363" s="626" t="str">
        <f>'CATALOGO PAGINA'!AE363</f>
        <v>12</v>
      </c>
      <c r="D363" s="626">
        <f>'CATALOGO PAGINA'!AF363*0.13+'CATALOGO PAGINA'!AF363</f>
        <v>0.5311</v>
      </c>
      <c r="E363" s="627"/>
    </row>
    <row r="364">
      <c r="A364" s="623" t="str">
        <f>'CATALOGO PAGINA'!C364</f>
        <v>FD824</v>
      </c>
      <c r="B364" s="624" t="s">
        <v>7737</v>
      </c>
      <c r="C364" s="626" t="str">
        <f>'CATALOGO PAGINA'!AE364</f>
        <v>12</v>
      </c>
      <c r="D364" s="626">
        <f>'CATALOGO PAGINA'!AF364*0.13+'CATALOGO PAGINA'!AF364</f>
        <v>0.4746</v>
      </c>
      <c r="E364" s="627"/>
    </row>
    <row r="365">
      <c r="A365" s="623" t="str">
        <f>'CATALOGO PAGINA'!C365</f>
        <v>501555W</v>
      </c>
      <c r="B365" s="624" t="s">
        <v>7737</v>
      </c>
      <c r="C365" s="626" t="str">
        <f>'CATALOGO PAGINA'!AE365</f>
        <v>12</v>
      </c>
      <c r="D365" s="626">
        <f>'CATALOGO PAGINA'!AF365*0.13+'CATALOGO PAGINA'!AF365</f>
        <v>0.4746</v>
      </c>
      <c r="E365" s="627"/>
    </row>
    <row r="366">
      <c r="A366" s="623" t="str">
        <f>'CATALOGO PAGINA'!C366</f>
        <v>501555B</v>
      </c>
      <c r="B366" s="624" t="s">
        <v>7737</v>
      </c>
      <c r="C366" s="626" t="str">
        <f>'CATALOGO PAGINA'!AE366</f>
        <v>12</v>
      </c>
      <c r="D366" s="626">
        <f>'CATALOGO PAGINA'!AF366*0.13+'CATALOGO PAGINA'!AF366</f>
        <v>0.4746</v>
      </c>
      <c r="E366" s="627"/>
    </row>
    <row r="367">
      <c r="A367" s="623" t="str">
        <f>'CATALOGO PAGINA'!C367</f>
        <v>FD2208</v>
      </c>
      <c r="B367" s="624" t="s">
        <v>7737</v>
      </c>
      <c r="C367" s="626" t="str">
        <f>'CATALOGO PAGINA'!AE367</f>
        <v>6</v>
      </c>
      <c r="D367" s="626">
        <f>'CATALOGO PAGINA'!AF367*0.13+'CATALOGO PAGINA'!AF367</f>
        <v>0.5989</v>
      </c>
      <c r="E367" s="627"/>
    </row>
    <row r="368">
      <c r="A368" s="623" t="str">
        <f>'CATALOGO PAGINA'!C368</f>
        <v>36076</v>
      </c>
      <c r="B368" s="624" t="s">
        <v>7737</v>
      </c>
      <c r="C368" s="626" t="str">
        <f>'CATALOGO PAGINA'!AE368</f>
        <v>12</v>
      </c>
      <c r="D368" s="626">
        <f>'CATALOGO PAGINA'!AF368*0.13+'CATALOGO PAGINA'!AF368</f>
        <v>1.0961</v>
      </c>
      <c r="E368" s="627"/>
    </row>
    <row r="369">
      <c r="A369" s="623" t="str">
        <f>'CATALOGO PAGINA'!C369</f>
        <v>5752</v>
      </c>
      <c r="B369" s="624" t="s">
        <v>7737</v>
      </c>
      <c r="C369" s="626" t="str">
        <f>'CATALOGO PAGINA'!AE369</f>
        <v>8</v>
      </c>
      <c r="D369" s="626">
        <f>'CATALOGO PAGINA'!AF369*0.13+'CATALOGO PAGINA'!AF369</f>
        <v>1.5707</v>
      </c>
      <c r="E369" s="627"/>
    </row>
    <row r="370">
      <c r="A370" s="623" t="str">
        <f>'CATALOGO PAGINA'!C370</f>
        <v>501556</v>
      </c>
      <c r="B370" s="624" t="s">
        <v>7737</v>
      </c>
      <c r="C370" s="626" t="str">
        <f>'CATALOGO PAGINA'!AE370</f>
        <v>12</v>
      </c>
      <c r="D370" s="626">
        <f>'CATALOGO PAGINA'!AF370*0.13+'CATALOGO PAGINA'!AF370</f>
        <v>0.4746</v>
      </c>
      <c r="E370" s="627"/>
    </row>
    <row r="371">
      <c r="A371" s="623" t="str">
        <f>'CATALOGO PAGINA'!C371</f>
        <v>H016</v>
      </c>
      <c r="B371" s="624" t="s">
        <v>7737</v>
      </c>
      <c r="C371" s="626" t="str">
        <f>'CATALOGO PAGINA'!AE371</f>
        <v>6</v>
      </c>
      <c r="D371" s="626">
        <f>'CATALOGO PAGINA'!AF371*0.13+'CATALOGO PAGINA'!AF371</f>
        <v>3.2996</v>
      </c>
      <c r="E371" s="627"/>
    </row>
    <row r="372">
      <c r="A372" s="623" t="str">
        <f>'CATALOGO PAGINA'!C372</f>
        <v>FD822</v>
      </c>
      <c r="B372" s="624" t="s">
        <v>7737</v>
      </c>
      <c r="C372" s="626" t="str">
        <f>'CATALOGO PAGINA'!AE372</f>
        <v>6</v>
      </c>
      <c r="D372" s="626">
        <f>'CATALOGO PAGINA'!AF372*0.13+'CATALOGO PAGINA'!AF372</f>
        <v>0.9153</v>
      </c>
      <c r="E372" s="627"/>
    </row>
    <row r="373">
      <c r="A373" s="623" t="str">
        <f>'CATALOGO PAGINA'!C373</f>
        <v>FD79</v>
      </c>
      <c r="B373" s="624" t="s">
        <v>7737</v>
      </c>
      <c r="C373" s="626" t="str">
        <f>'CATALOGO PAGINA'!AE373</f>
        <v>12</v>
      </c>
      <c r="D373" s="626">
        <f>'CATALOGO PAGINA'!AF373*0.13+'CATALOGO PAGINA'!AF373</f>
        <v>0.7345</v>
      </c>
      <c r="E373" s="627"/>
    </row>
    <row r="374">
      <c r="A374" s="623" t="str">
        <f>'CATALOGO PAGINA'!C374</f>
        <v>DC-38</v>
      </c>
      <c r="B374" s="624" t="s">
        <v>7737</v>
      </c>
      <c r="C374" s="626" t="str">
        <f>'CATALOGO PAGINA'!AE374</f>
        <v>3</v>
      </c>
      <c r="D374" s="626">
        <f>'CATALOGO PAGINA'!AF374*0.13+'CATALOGO PAGINA'!AF374</f>
        <v>6.6331</v>
      </c>
      <c r="E374" s="627"/>
    </row>
    <row r="375">
      <c r="A375" s="623" t="str">
        <f>'CATALOGO PAGINA'!C375</f>
        <v>FD712</v>
      </c>
      <c r="B375" s="624" t="s">
        <v>7737</v>
      </c>
      <c r="C375" s="626" t="str">
        <f>'CATALOGO PAGINA'!AE375</f>
        <v>12</v>
      </c>
      <c r="D375" s="626">
        <f>'CATALOGO PAGINA'!AF375*0.13+'CATALOGO PAGINA'!AF375</f>
        <v>0.4407</v>
      </c>
      <c r="E375" s="627"/>
    </row>
    <row r="376">
      <c r="A376" s="623" t="str">
        <f>'CATALOGO PAGINA'!C376</f>
        <v>09032</v>
      </c>
      <c r="B376" s="624" t="s">
        <v>7737</v>
      </c>
      <c r="C376" s="626" t="str">
        <f>'CATALOGO PAGINA'!AE376</f>
        <v>12</v>
      </c>
      <c r="D376" s="626">
        <f>'CATALOGO PAGINA'!AF376*0.13+'CATALOGO PAGINA'!AF376</f>
        <v>1.6385</v>
      </c>
      <c r="E376" s="627"/>
    </row>
    <row r="377">
      <c r="A377" s="623" t="str">
        <f>'CATALOGO PAGINA'!C377</f>
        <v>FD711</v>
      </c>
      <c r="B377" s="624" t="s">
        <v>7737</v>
      </c>
      <c r="C377" s="626" t="str">
        <f>'CATALOGO PAGINA'!AE377</f>
        <v>6</v>
      </c>
      <c r="D377" s="626">
        <f>'CATALOGO PAGINA'!AF377*0.13+'CATALOGO PAGINA'!AF377</f>
        <v>0.5537</v>
      </c>
      <c r="E377" s="627"/>
    </row>
    <row r="378">
      <c r="A378" s="623" t="str">
        <f>'CATALOGO PAGINA'!C378</f>
        <v>3283</v>
      </c>
      <c r="B378" s="624" t="s">
        <v>7737</v>
      </c>
      <c r="C378" s="626" t="str">
        <f>'CATALOGO PAGINA'!AE378</f>
        <v>12</v>
      </c>
      <c r="D378" s="626">
        <f>'CATALOGO PAGINA'!AF378*0.13+'CATALOGO PAGINA'!AF378</f>
        <v>0.2486</v>
      </c>
      <c r="E378" s="627"/>
    </row>
    <row r="379">
      <c r="A379" s="623" t="str">
        <f>'CATALOGO PAGINA'!C379</f>
        <v>3285</v>
      </c>
      <c r="B379" s="624" t="s">
        <v>7737</v>
      </c>
      <c r="C379" s="626" t="str">
        <f>'CATALOGO PAGINA'!AE379</f>
        <v>12</v>
      </c>
      <c r="D379" s="626">
        <f>'CATALOGO PAGINA'!AF379*0.13+'CATALOGO PAGINA'!AF379</f>
        <v>0.9605</v>
      </c>
      <c r="E379" s="627"/>
    </row>
    <row r="380">
      <c r="A380" s="623" t="str">
        <f>'CATALOGO PAGINA'!C380</f>
        <v>CH91109</v>
      </c>
      <c r="B380" s="624" t="s">
        <v>7737</v>
      </c>
      <c r="C380" s="626" t="str">
        <f>'CATALOGO PAGINA'!AE380</f>
        <v>12</v>
      </c>
      <c r="D380" s="626">
        <f>'CATALOGO PAGINA'!AF380*0.13+'CATALOGO PAGINA'!AF380</f>
        <v>0.5537</v>
      </c>
      <c r="E380" s="627"/>
    </row>
    <row r="381">
      <c r="A381" s="623" t="str">
        <f>'CATALOGO PAGINA'!C381</f>
        <v>CH91134</v>
      </c>
      <c r="B381" s="624" t="s">
        <v>7737</v>
      </c>
      <c r="C381" s="626" t="str">
        <f>'CATALOGO PAGINA'!AE381</f>
        <v>12</v>
      </c>
      <c r="D381" s="626">
        <f>'CATALOGO PAGINA'!AF381*0.13+'CATALOGO PAGINA'!AF381</f>
        <v>0.5198</v>
      </c>
      <c r="E381" s="627"/>
    </row>
    <row r="382">
      <c r="A382" s="623" t="str">
        <f>'CATALOGO PAGINA'!C382</f>
        <v>CH26660</v>
      </c>
      <c r="B382" s="624" t="s">
        <v>7737</v>
      </c>
      <c r="C382" s="626" t="str">
        <f>'CATALOGO PAGINA'!AE382</f>
        <v>12</v>
      </c>
      <c r="D382" s="626">
        <f>'CATALOGO PAGINA'!AF382*0.13+'CATALOGO PAGINA'!AF382</f>
        <v>0.8362</v>
      </c>
      <c r="E382" s="627"/>
    </row>
    <row r="383">
      <c r="A383" s="623" t="str">
        <f>'CATALOGO PAGINA'!C383</f>
        <v>CH80389</v>
      </c>
      <c r="B383" s="624" t="s">
        <v>7737</v>
      </c>
      <c r="C383" s="626" t="str">
        <f>'CATALOGO PAGINA'!AE383</f>
        <v>12</v>
      </c>
      <c r="D383" s="626">
        <f>'CATALOGO PAGINA'!AF383*0.13+'CATALOGO PAGINA'!AF383</f>
        <v>0.5537</v>
      </c>
      <c r="E383" s="627"/>
    </row>
    <row r="384">
      <c r="A384" s="623" t="str">
        <f>'CATALOGO PAGINA'!C384</f>
        <v>CH26632</v>
      </c>
      <c r="B384" s="624" t="s">
        <v>7737</v>
      </c>
      <c r="C384" s="626" t="str">
        <f>'CATALOGO PAGINA'!AE384</f>
        <v>12</v>
      </c>
      <c r="D384" s="626">
        <f>'CATALOGO PAGINA'!AF384*0.13+'CATALOGO PAGINA'!AF384</f>
        <v>0.5537</v>
      </c>
      <c r="E384" s="627"/>
    </row>
    <row r="385">
      <c r="A385" s="623" t="str">
        <f>'CATALOGO PAGINA'!C385</f>
        <v>CH86501</v>
      </c>
      <c r="B385" s="624" t="s">
        <v>7737</v>
      </c>
      <c r="C385" s="626" t="str">
        <f>'CATALOGO PAGINA'!AE385</f>
        <v>6</v>
      </c>
      <c r="D385" s="626">
        <f>'CATALOGO PAGINA'!AF385*0.13+'CATALOGO PAGINA'!AF385</f>
        <v>2.6216</v>
      </c>
      <c r="E385" s="627"/>
    </row>
    <row r="386">
      <c r="A386" s="623" t="str">
        <f>'CATALOGO PAGINA'!C386</f>
        <v>CV86655</v>
      </c>
      <c r="B386" s="624" t="s">
        <v>7737</v>
      </c>
      <c r="C386" s="626" t="str">
        <f>'CATALOGO PAGINA'!AE386</f>
        <v>6</v>
      </c>
      <c r="D386" s="626">
        <f>'CATALOGO PAGINA'!AF386*0.13+'CATALOGO PAGINA'!AF386</f>
        <v>1.017</v>
      </c>
      <c r="E386" s="627"/>
    </row>
    <row r="387">
      <c r="A387" s="623" t="str">
        <f>'CATALOGO PAGINA'!C387</f>
        <v>CH86126</v>
      </c>
      <c r="B387" s="624" t="s">
        <v>7737</v>
      </c>
      <c r="C387" s="626" t="str">
        <f>'CATALOGO PAGINA'!AE387</f>
        <v>6</v>
      </c>
      <c r="D387" s="626">
        <f>'CATALOGO PAGINA'!AF387*0.13+'CATALOGO PAGINA'!AF387</f>
        <v>0.9379</v>
      </c>
      <c r="E387" s="627"/>
    </row>
    <row r="388">
      <c r="A388" s="623" t="str">
        <f>'CATALOGO PAGINA'!C388</f>
        <v>FD837</v>
      </c>
      <c r="B388" s="624" t="s">
        <v>7737</v>
      </c>
      <c r="C388" s="626" t="str">
        <f>'CATALOGO PAGINA'!AE388</f>
        <v>12</v>
      </c>
      <c r="D388" s="626">
        <f>'CATALOGO PAGINA'!AF388*0.13+'CATALOGO PAGINA'!AF388</f>
        <v>0.3164</v>
      </c>
      <c r="E388" s="627"/>
    </row>
    <row r="389">
      <c r="A389" s="623" t="str">
        <f>'CATALOGO PAGINA'!C389</f>
        <v>12001</v>
      </c>
      <c r="B389" s="624" t="s">
        <v>7737</v>
      </c>
      <c r="C389" s="626" t="str">
        <f>'CATALOGO PAGINA'!AE389</f>
        <v>12</v>
      </c>
      <c r="D389" s="626">
        <f>'CATALOGO PAGINA'!AF389*0.13+'CATALOGO PAGINA'!AF389</f>
        <v>2.0453</v>
      </c>
      <c r="E389" s="627"/>
    </row>
    <row r="390">
      <c r="A390" s="623" t="str">
        <f>'CATALOGO PAGINA'!C390</f>
        <v>YL-1010</v>
      </c>
      <c r="B390" s="624" t="s">
        <v>7737</v>
      </c>
      <c r="C390" s="626" t="str">
        <f>'CATALOGO PAGINA'!AE390</f>
        <v>3</v>
      </c>
      <c r="D390" s="626">
        <f>'CATALOGO PAGINA'!AF390*0.13+'CATALOGO PAGINA'!AF390</f>
        <v>3.4917</v>
      </c>
      <c r="E390" s="627"/>
    </row>
    <row r="391">
      <c r="A391" s="623" t="str">
        <f>'CATALOGO PAGINA'!C391</f>
        <v>3182</v>
      </c>
      <c r="B391" s="624" t="s">
        <v>7737</v>
      </c>
      <c r="C391" s="626" t="str">
        <f>'CATALOGO PAGINA'!AE391</f>
        <v>1</v>
      </c>
      <c r="D391" s="626">
        <f>'CATALOGO PAGINA'!AF391*0.13+'CATALOGO PAGINA'!AF391</f>
        <v>10.9497</v>
      </c>
      <c r="E391" s="627"/>
    </row>
    <row r="392">
      <c r="A392" s="623" t="str">
        <f>'CATALOGO PAGINA'!C392</f>
        <v>FD7854</v>
      </c>
      <c r="B392" s="624" t="s">
        <v>7737</v>
      </c>
      <c r="C392" s="626" t="str">
        <f>'CATALOGO PAGINA'!AE392</f>
        <v>6</v>
      </c>
      <c r="D392" s="626">
        <f>'CATALOGO PAGINA'!AF392*0.13+'CATALOGO PAGINA'!AF392</f>
        <v>1.9775</v>
      </c>
      <c r="E392" s="627"/>
    </row>
    <row r="393">
      <c r="A393" s="623" t="str">
        <f>'CATALOGO PAGINA'!C393</f>
        <v>3281</v>
      </c>
      <c r="B393" s="624" t="s">
        <v>7737</v>
      </c>
      <c r="C393" s="626" t="str">
        <f>'CATALOGO PAGINA'!AE393</f>
        <v>12</v>
      </c>
      <c r="D393" s="626">
        <f>'CATALOGO PAGINA'!AF393*0.13+'CATALOGO PAGINA'!AF393</f>
        <v>1.7741</v>
      </c>
      <c r="E393" s="627"/>
    </row>
    <row r="394">
      <c r="A394" s="623" t="str">
        <f>'CATALOGO PAGINA'!C394</f>
        <v>40007</v>
      </c>
      <c r="B394" s="624" t="s">
        <v>7737</v>
      </c>
      <c r="C394" s="626" t="str">
        <f>'CATALOGO PAGINA'!AE394</f>
        <v>3</v>
      </c>
      <c r="D394" s="626">
        <f>'CATALOGO PAGINA'!AF394*0.13+'CATALOGO PAGINA'!AF394</f>
        <v>3.4126</v>
      </c>
      <c r="E394" s="627"/>
    </row>
    <row r="395">
      <c r="A395" s="623" t="str">
        <f>'CATALOGO PAGINA'!C395</f>
        <v>FD0299</v>
      </c>
      <c r="B395" s="624" t="s">
        <v>7737</v>
      </c>
      <c r="C395" s="626" t="str">
        <f>'CATALOGO PAGINA'!AE395</f>
        <v>6</v>
      </c>
      <c r="D395" s="626">
        <f>'CATALOGO PAGINA'!AF395*0.13+'CATALOGO PAGINA'!AF395</f>
        <v>3.39</v>
      </c>
      <c r="E395" s="627"/>
    </row>
    <row r="396">
      <c r="A396" s="623" t="str">
        <f>'CATALOGO PAGINA'!C396</f>
        <v>2570</v>
      </c>
      <c r="B396" s="624" t="s">
        <v>7737</v>
      </c>
      <c r="C396" s="626" t="str">
        <f>'CATALOGO PAGINA'!AE396</f>
        <v>12</v>
      </c>
      <c r="D396" s="626">
        <f>'CATALOGO PAGINA'!AF396*0.13+'CATALOGO PAGINA'!AF396</f>
        <v>0.791</v>
      </c>
      <c r="E396" s="627"/>
    </row>
    <row r="397">
      <c r="A397" s="623" t="str">
        <f>'CATALOGO PAGINA'!C397</f>
        <v>2571</v>
      </c>
      <c r="B397" s="624" t="s">
        <v>7737</v>
      </c>
      <c r="C397" s="626" t="str">
        <f>'CATALOGO PAGINA'!AE397</f>
        <v>12</v>
      </c>
      <c r="D397" s="626">
        <f>'CATALOGO PAGINA'!AF397*0.13+'CATALOGO PAGINA'!AF397</f>
        <v>0.791</v>
      </c>
      <c r="E397" s="627"/>
    </row>
    <row r="398">
      <c r="A398" s="623" t="str">
        <f>'CATALOGO PAGINA'!C398</f>
        <v>3282</v>
      </c>
      <c r="B398" s="624" t="s">
        <v>7737</v>
      </c>
      <c r="C398" s="626" t="str">
        <f>'CATALOGO PAGINA'!AE398</f>
        <v>12</v>
      </c>
      <c r="D398" s="626">
        <f>'CATALOGO PAGINA'!AF398*0.13+'CATALOGO PAGINA'!AF398</f>
        <v>0.2373</v>
      </c>
      <c r="E398" s="627"/>
    </row>
    <row r="399">
      <c r="A399" s="623" t="str">
        <f>'CATALOGO PAGINA'!C399</f>
        <v>3286</v>
      </c>
      <c r="B399" s="624" t="s">
        <v>7737</v>
      </c>
      <c r="C399" s="626" t="str">
        <f>'CATALOGO PAGINA'!AE399</f>
        <v>6</v>
      </c>
      <c r="D399" s="626">
        <f>'CATALOGO PAGINA'!AF399*0.13+'CATALOGO PAGINA'!AF399</f>
        <v>2.8928</v>
      </c>
      <c r="E399" s="627"/>
    </row>
    <row r="400">
      <c r="A400" s="623" t="str">
        <f>'CATALOGO PAGINA'!C400</f>
        <v>7875</v>
      </c>
      <c r="B400" s="624" t="s">
        <v>7737</v>
      </c>
      <c r="C400" s="626" t="str">
        <f>'CATALOGO PAGINA'!AE400</f>
        <v>1</v>
      </c>
      <c r="D400" s="626">
        <f>'CATALOGO PAGINA'!AF400*0.13+'CATALOGO PAGINA'!AF400</f>
        <v>15.5149</v>
      </c>
      <c r="E400" s="627"/>
    </row>
    <row r="401">
      <c r="A401" s="623" t="str">
        <f>'CATALOGO PAGINA'!C401</f>
        <v>WT202226</v>
      </c>
      <c r="B401" s="624" t="s">
        <v>7737</v>
      </c>
      <c r="C401" s="626" t="str">
        <f>'CATALOGO PAGINA'!AE401</f>
        <v>12</v>
      </c>
      <c r="D401" s="626">
        <f>'CATALOGO PAGINA'!AF401*0.13+'CATALOGO PAGINA'!AF401</f>
        <v>0.4746</v>
      </c>
      <c r="E401" s="627"/>
    </row>
    <row r="402">
      <c r="A402" s="623" t="str">
        <f>'CATALOGO PAGINA'!C402</f>
        <v>FD810</v>
      </c>
      <c r="B402" s="624" t="s">
        <v>7737</v>
      </c>
      <c r="C402" s="626" t="str">
        <f>'CATALOGO PAGINA'!AE402</f>
        <v>12</v>
      </c>
      <c r="D402" s="626">
        <f>'CATALOGO PAGINA'!AF402*0.13+'CATALOGO PAGINA'!AF402</f>
        <v>0.6328</v>
      </c>
      <c r="E402" s="627"/>
    </row>
    <row r="403">
      <c r="A403" s="623" t="str">
        <f>'CATALOGO PAGINA'!C403</f>
        <v>IN86003</v>
      </c>
      <c r="B403" s="624" t="s">
        <v>7737</v>
      </c>
      <c r="C403" s="626" t="str">
        <f>'CATALOGO PAGINA'!AE403</f>
        <v>12</v>
      </c>
      <c r="D403" s="626">
        <f>'CATALOGO PAGINA'!AF403*0.13+'CATALOGO PAGINA'!AF403</f>
        <v>0.7232</v>
      </c>
      <c r="E403" s="627"/>
    </row>
    <row r="404">
      <c r="A404" s="623" t="str">
        <f>'CATALOGO PAGINA'!C404</f>
        <v>IN86006</v>
      </c>
      <c r="B404" s="624" t="s">
        <v>7737</v>
      </c>
      <c r="C404" s="626" t="str">
        <f>'CATALOGO PAGINA'!AE404</f>
        <v>12</v>
      </c>
      <c r="D404" s="626">
        <f>'CATALOGO PAGINA'!AF404*0.13+'CATALOGO PAGINA'!AF404</f>
        <v>0.8362</v>
      </c>
      <c r="E404" s="627"/>
    </row>
    <row r="405">
      <c r="A405" s="623" t="str">
        <f>'CATALOGO PAGINA'!C405</f>
        <v>IN85602</v>
      </c>
      <c r="B405" s="624" t="s">
        <v>7737</v>
      </c>
      <c r="C405" s="626" t="str">
        <f>'CATALOGO PAGINA'!AE405</f>
        <v>12</v>
      </c>
      <c r="D405" s="626">
        <f>'CATALOGO PAGINA'!AF405*0.13+'CATALOGO PAGINA'!AF405</f>
        <v>0.5876</v>
      </c>
      <c r="E405" s="627"/>
    </row>
    <row r="406">
      <c r="A406" s="623" t="str">
        <f>'CATALOGO PAGINA'!C406</f>
        <v>IN85597</v>
      </c>
      <c r="B406" s="624" t="s">
        <v>7737</v>
      </c>
      <c r="C406" s="626" t="str">
        <f>'CATALOGO PAGINA'!AE406</f>
        <v>12</v>
      </c>
      <c r="D406" s="626">
        <f>'CATALOGO PAGINA'!AF406*0.13+'CATALOGO PAGINA'!AF406</f>
        <v>0.6215</v>
      </c>
      <c r="E406" s="627"/>
    </row>
    <row r="407">
      <c r="A407" s="623" t="str">
        <f>'CATALOGO PAGINA'!C407</f>
        <v>IN24841</v>
      </c>
      <c r="B407" s="624" t="s">
        <v>7737</v>
      </c>
      <c r="C407" s="626" t="str">
        <f>'CATALOGO PAGINA'!AE407</f>
        <v>12</v>
      </c>
      <c r="D407" s="626">
        <f>'CATALOGO PAGINA'!AF407*0.13+'CATALOGO PAGINA'!AF407</f>
        <v>0.7684</v>
      </c>
      <c r="E407" s="627"/>
    </row>
    <row r="408">
      <c r="A408" s="623" t="str">
        <f>'CATALOGO PAGINA'!C408</f>
        <v>IN24840</v>
      </c>
      <c r="B408" s="624" t="s">
        <v>7737</v>
      </c>
      <c r="C408" s="626" t="str">
        <f>'CATALOGO PAGINA'!AE408</f>
        <v>12</v>
      </c>
      <c r="D408" s="626">
        <f>'CATALOGO PAGINA'!AF408*0.13+'CATALOGO PAGINA'!AF408</f>
        <v>0.8927</v>
      </c>
      <c r="E408" s="627"/>
    </row>
    <row r="409">
      <c r="A409" s="623" t="str">
        <f>'CATALOGO PAGINA'!C409</f>
        <v>0747</v>
      </c>
      <c r="B409" s="624" t="s">
        <v>7737</v>
      </c>
      <c r="C409" s="626" t="str">
        <f>'CATALOGO PAGINA'!AE409</f>
        <v>6</v>
      </c>
      <c r="D409" s="626">
        <f>'CATALOGO PAGINA'!AF409*0.13+'CATALOGO PAGINA'!AF409</f>
        <v>1.4464</v>
      </c>
      <c r="E409" s="627"/>
    </row>
    <row r="410">
      <c r="A410" s="623" t="str">
        <f>'CATALOGO PAGINA'!C410</f>
        <v>IN23592</v>
      </c>
      <c r="B410" s="624" t="s">
        <v>7737</v>
      </c>
      <c r="C410" s="626" t="str">
        <f>'CATALOGO PAGINA'!AE410</f>
        <v>12</v>
      </c>
      <c r="D410" s="626">
        <f>'CATALOGO PAGINA'!AF410*0.13+'CATALOGO PAGINA'!AF410</f>
        <v>0.7458</v>
      </c>
      <c r="E410" s="627"/>
    </row>
    <row r="411">
      <c r="A411" s="623" t="str">
        <f>'CATALOGO PAGINA'!C411</f>
        <v>CN90036</v>
      </c>
      <c r="B411" s="624" t="s">
        <v>7737</v>
      </c>
      <c r="C411" s="626" t="str">
        <f>'CATALOGO PAGINA'!AE411</f>
        <v>12</v>
      </c>
      <c r="D411" s="626">
        <f>'CATALOGO PAGINA'!AF411*0.13+'CATALOGO PAGINA'!AF411</f>
        <v>0.5198</v>
      </c>
      <c r="E411" s="627"/>
    </row>
    <row r="412">
      <c r="A412" s="623" t="str">
        <f>'CATALOGO PAGINA'!C412</f>
        <v>FD2302</v>
      </c>
      <c r="B412" s="624" t="s">
        <v>7737</v>
      </c>
      <c r="C412" s="626" t="str">
        <f>'CATALOGO PAGINA'!AE412</f>
        <v>12</v>
      </c>
      <c r="D412" s="626">
        <f>'CATALOGO PAGINA'!AF412*0.13+'CATALOGO PAGINA'!AF412</f>
        <v>1.6272</v>
      </c>
      <c r="E412" s="627"/>
    </row>
    <row r="413">
      <c r="A413" s="623" t="str">
        <f>'CATALOGO PAGINA'!C413</f>
        <v>FD2301</v>
      </c>
      <c r="B413" s="624" t="s">
        <v>7737</v>
      </c>
      <c r="C413" s="626" t="str">
        <f>'CATALOGO PAGINA'!AE413</f>
        <v>12</v>
      </c>
      <c r="D413" s="626">
        <f>'CATALOGO PAGINA'!AF413*0.13+'CATALOGO PAGINA'!AF413</f>
        <v>1.6159</v>
      </c>
      <c r="E413" s="627"/>
    </row>
    <row r="414">
      <c r="A414" s="623" t="str">
        <f>'CATALOGO PAGINA'!C414</f>
        <v>FD1602</v>
      </c>
      <c r="B414" s="624" t="s">
        <v>7737</v>
      </c>
      <c r="C414" s="626" t="str">
        <f>'CATALOGO PAGINA'!AE414</f>
        <v>12</v>
      </c>
      <c r="D414" s="626">
        <f>'CATALOGO PAGINA'!AF414*0.13+'CATALOGO PAGINA'!AF414</f>
        <v>1.8193</v>
      </c>
      <c r="E414" s="627"/>
    </row>
    <row r="415">
      <c r="A415" s="623" t="str">
        <f>'CATALOGO PAGINA'!C415</f>
        <v>80089</v>
      </c>
      <c r="B415" s="624" t="s">
        <v>7737</v>
      </c>
      <c r="C415" s="626" t="str">
        <f>'CATALOGO PAGINA'!AE415</f>
        <v>12</v>
      </c>
      <c r="D415" s="626">
        <f>'CATALOGO PAGINA'!AF415*0.13+'CATALOGO PAGINA'!AF415</f>
        <v>0.565</v>
      </c>
      <c r="E415" s="627"/>
    </row>
    <row r="416">
      <c r="A416" s="623" t="str">
        <f>'CATALOGO PAGINA'!C416</f>
        <v>YL2032</v>
      </c>
      <c r="B416" s="624" t="s">
        <v>7737</v>
      </c>
      <c r="C416" s="626" t="str">
        <f>'CATALOGO PAGINA'!AE416</f>
        <v>3</v>
      </c>
      <c r="D416" s="626">
        <f>'CATALOGO PAGINA'!AF416*0.13+'CATALOGO PAGINA'!AF416</f>
        <v>4.7121</v>
      </c>
      <c r="E416" s="627"/>
    </row>
    <row r="417">
      <c r="A417" s="623" t="str">
        <f>'CATALOGO PAGINA'!C417</f>
        <v>86000</v>
      </c>
      <c r="B417" s="624" t="s">
        <v>7737</v>
      </c>
      <c r="C417" s="626" t="str">
        <f>'CATALOGO PAGINA'!AE417</f>
        <v>12</v>
      </c>
      <c r="D417" s="626">
        <f>'CATALOGO PAGINA'!AF417*0.13+'CATALOGO PAGINA'!AF417</f>
        <v>0.7345</v>
      </c>
      <c r="E417" s="627"/>
    </row>
    <row r="418">
      <c r="A418" s="623" t="str">
        <f>'CATALOGO PAGINA'!C418</f>
        <v>86011</v>
      </c>
      <c r="B418" s="624" t="s">
        <v>7737</v>
      </c>
      <c r="C418" s="626" t="str">
        <f>'CATALOGO PAGINA'!AE418</f>
        <v>12</v>
      </c>
      <c r="D418" s="626">
        <f>'CATALOGO PAGINA'!AF418*0.13+'CATALOGO PAGINA'!AF418</f>
        <v>0.7345</v>
      </c>
      <c r="E418" s="627"/>
    </row>
    <row r="419">
      <c r="A419" s="623" t="str">
        <f>'CATALOGO PAGINA'!C419</f>
        <v>86018</v>
      </c>
      <c r="B419" s="624" t="s">
        <v>7737</v>
      </c>
      <c r="C419" s="626" t="str">
        <f>'CATALOGO PAGINA'!AE419</f>
        <v>12</v>
      </c>
      <c r="D419" s="626">
        <f>'CATALOGO PAGINA'!AF419*0.13+'CATALOGO PAGINA'!AF419</f>
        <v>0.6893</v>
      </c>
      <c r="E419" s="627"/>
    </row>
    <row r="420">
      <c r="A420" s="623" t="str">
        <f>'CATALOGO PAGINA'!C420</f>
        <v>86013</v>
      </c>
      <c r="B420" s="624" t="s">
        <v>7737</v>
      </c>
      <c r="C420" s="626" t="str">
        <f>'CATALOGO PAGINA'!AE420</f>
        <v>12</v>
      </c>
      <c r="D420" s="626">
        <f>'CATALOGO PAGINA'!AF420*0.13+'CATALOGO PAGINA'!AF420</f>
        <v>0.7345</v>
      </c>
      <c r="E420" s="627"/>
    </row>
    <row r="421">
      <c r="A421" s="623" t="str">
        <f>'CATALOGO PAGINA'!C421</f>
        <v>7535</v>
      </c>
      <c r="B421" s="624" t="s">
        <v>7737</v>
      </c>
      <c r="C421" s="626" t="str">
        <f>'CATALOGO PAGINA'!AE421</f>
        <v>6</v>
      </c>
      <c r="D421" s="626">
        <f>'CATALOGO PAGINA'!AF421*0.13+'CATALOGO PAGINA'!AF421</f>
        <v>0.8023</v>
      </c>
      <c r="E421" s="627"/>
    </row>
    <row r="422">
      <c r="A422" s="623" t="str">
        <f>'CATALOGO PAGINA'!C422</f>
        <v>7542</v>
      </c>
      <c r="B422" s="624" t="s">
        <v>7737</v>
      </c>
      <c r="C422" s="626" t="str">
        <f>'CATALOGO PAGINA'!AE422</f>
        <v>12</v>
      </c>
      <c r="D422" s="626">
        <f>'CATALOGO PAGINA'!AF422*0.13+'CATALOGO PAGINA'!AF422</f>
        <v>0.9266</v>
      </c>
      <c r="E422" s="627"/>
    </row>
    <row r="423">
      <c r="A423" s="623" t="str">
        <f>'CATALOGO PAGINA'!C423</f>
        <v>7559</v>
      </c>
      <c r="B423" s="624" t="s">
        <v>7737</v>
      </c>
      <c r="C423" s="626" t="str">
        <f>'CATALOGO PAGINA'!AE423</f>
        <v>12</v>
      </c>
      <c r="D423" s="626">
        <f>'CATALOGO PAGINA'!AF423*0.13+'CATALOGO PAGINA'!AF423</f>
        <v>1.0396</v>
      </c>
      <c r="E423" s="627"/>
    </row>
    <row r="424">
      <c r="A424" s="623" t="str">
        <f>'CATALOGO PAGINA'!C424</f>
        <v>FD708</v>
      </c>
      <c r="B424" s="624" t="s">
        <v>7737</v>
      </c>
      <c r="C424" s="626" t="str">
        <f>'CATALOGO PAGINA'!AE424</f>
        <v>6</v>
      </c>
      <c r="D424" s="626">
        <f>'CATALOGO PAGINA'!AF424*0.13+'CATALOGO PAGINA'!AF424</f>
        <v>4.3505</v>
      </c>
      <c r="E424" s="627"/>
    </row>
    <row r="425">
      <c r="A425" s="623" t="str">
        <f>'CATALOGO PAGINA'!C425</f>
        <v>CH82268</v>
      </c>
      <c r="B425" s="624" t="s">
        <v>7737</v>
      </c>
      <c r="C425" s="626" t="str">
        <f>'CATALOGO PAGINA'!AE425</f>
        <v>6</v>
      </c>
      <c r="D425" s="626">
        <f>'CATALOGO PAGINA'!AF425*0.13+'CATALOGO PAGINA'!AF425</f>
        <v>1.2882</v>
      </c>
      <c r="E425" s="627"/>
    </row>
    <row r="426">
      <c r="A426" s="623" t="str">
        <f>'CATALOGO PAGINA'!C426</f>
        <v>CH10024</v>
      </c>
      <c r="B426" s="624" t="s">
        <v>7737</v>
      </c>
      <c r="C426" s="626" t="str">
        <f>'CATALOGO PAGINA'!AE426</f>
        <v>6</v>
      </c>
      <c r="D426" s="626">
        <f>'CATALOGO PAGINA'!AF426*0.13+'CATALOGO PAGINA'!AF426</f>
        <v>1.1526</v>
      </c>
      <c r="E426" s="627"/>
    </row>
    <row r="427">
      <c r="A427" s="623" t="str">
        <f>'CATALOGO PAGINA'!C427</f>
        <v>CH85606</v>
      </c>
      <c r="B427" s="624" t="s">
        <v>7737</v>
      </c>
      <c r="C427" s="626" t="str">
        <f>'CATALOGO PAGINA'!AE427</f>
        <v>6</v>
      </c>
      <c r="D427" s="626">
        <f>'CATALOGO PAGINA'!AF427*0.13+'CATALOGO PAGINA'!AF427</f>
        <v>1.3786</v>
      </c>
      <c r="E427" s="627"/>
    </row>
    <row r="428">
      <c r="A428" s="623" t="str">
        <f>'CATALOGO PAGINA'!C428</f>
        <v>CH86412</v>
      </c>
      <c r="B428" s="624" t="s">
        <v>7737</v>
      </c>
      <c r="C428" s="626" t="str">
        <f>'CATALOGO PAGINA'!AE428</f>
        <v>6</v>
      </c>
      <c r="D428" s="626">
        <f>'CATALOGO PAGINA'!AF428*0.13+'CATALOGO PAGINA'!AF428</f>
        <v>0.9379</v>
      </c>
      <c r="E428" s="627"/>
    </row>
    <row r="429">
      <c r="A429" s="623" t="str">
        <f>'CATALOGO PAGINA'!C429</f>
        <v>CH85676</v>
      </c>
      <c r="B429" s="624" t="s">
        <v>7737</v>
      </c>
      <c r="C429" s="626" t="str">
        <f>'CATALOGO PAGINA'!AE429</f>
        <v>6</v>
      </c>
      <c r="D429" s="626">
        <f>'CATALOGO PAGINA'!AF429*0.13+'CATALOGO PAGINA'!AF429</f>
        <v>0.9379</v>
      </c>
      <c r="E429" s="627"/>
    </row>
    <row r="430">
      <c r="A430" s="623" t="str">
        <f>'CATALOGO PAGINA'!C430</f>
        <v>CN90073</v>
      </c>
      <c r="B430" s="624" t="s">
        <v>7737</v>
      </c>
      <c r="C430" s="626" t="str">
        <f>'CATALOGO PAGINA'!AE430</f>
        <v>12</v>
      </c>
      <c r="D430" s="626">
        <f>'CATALOGO PAGINA'!AF430*0.13+'CATALOGO PAGINA'!AF430</f>
        <v>0.4407</v>
      </c>
      <c r="E430" s="627"/>
    </row>
    <row r="431">
      <c r="A431" s="623" t="str">
        <f>'CATALOGO PAGINA'!C431</f>
        <v>0182</v>
      </c>
      <c r="B431" s="624" t="s">
        <v>7737</v>
      </c>
      <c r="C431" s="626" t="str">
        <f>'CATALOGO PAGINA'!AE431</f>
        <v>3</v>
      </c>
      <c r="D431" s="626">
        <f>'CATALOGO PAGINA'!AF431*0.13+'CATALOGO PAGINA'!AF431</f>
        <v>4.1584</v>
      </c>
      <c r="E431" s="627"/>
    </row>
    <row r="432">
      <c r="A432" s="623" t="str">
        <f>'CATALOGO PAGINA'!C432</f>
        <v>MA2025</v>
      </c>
      <c r="B432" s="624" t="s">
        <v>7737</v>
      </c>
      <c r="C432" s="626" t="str">
        <f>'CATALOGO PAGINA'!AE432</f>
        <v>6</v>
      </c>
      <c r="D432" s="626">
        <f>'CATALOGO PAGINA'!AF432*0.13+'CATALOGO PAGINA'!AF432</f>
        <v>0.2825</v>
      </c>
      <c r="E432" s="627"/>
    </row>
    <row r="433">
      <c r="A433" s="623" t="str">
        <f>'CATALOGO PAGINA'!C433</f>
        <v>7993</v>
      </c>
      <c r="B433" s="624" t="s">
        <v>7737</v>
      </c>
      <c r="C433" s="626" t="str">
        <f>'CATALOGO PAGINA'!AE433</f>
        <v>6</v>
      </c>
      <c r="D433" s="626">
        <f>'CATALOGO PAGINA'!AF433*0.13+'CATALOGO PAGINA'!AF433</f>
        <v>4.859</v>
      </c>
      <c r="E433" s="627"/>
    </row>
    <row r="434">
      <c r="A434" s="623" t="str">
        <f>'CATALOGO PAGINA'!C434</f>
        <v>CH81731</v>
      </c>
      <c r="B434" s="624" t="s">
        <v>7737</v>
      </c>
      <c r="C434" s="626" t="str">
        <f>'CATALOGO PAGINA'!AE434</f>
        <v>6</v>
      </c>
      <c r="D434" s="626">
        <f>'CATALOGO PAGINA'!AF434*0.13+'CATALOGO PAGINA'!AF434</f>
        <v>1.1526</v>
      </c>
      <c r="E434" s="627"/>
    </row>
    <row r="435">
      <c r="A435" s="623" t="str">
        <f>'CATALOGO PAGINA'!C435</f>
        <v>CH82263</v>
      </c>
      <c r="B435" s="624" t="s">
        <v>7737</v>
      </c>
      <c r="C435" s="626" t="str">
        <f>'CATALOGO PAGINA'!AE435</f>
        <v>12</v>
      </c>
      <c r="D435" s="626">
        <f>'CATALOGO PAGINA'!AF435*0.13+'CATALOGO PAGINA'!AF435</f>
        <v>0.8475</v>
      </c>
      <c r="E435" s="627"/>
    </row>
    <row r="436">
      <c r="A436" s="623" t="str">
        <f>'CATALOGO PAGINA'!C436</f>
        <v>CH86320</v>
      </c>
      <c r="B436" s="624" t="s">
        <v>7737</v>
      </c>
      <c r="C436" s="626" t="str">
        <f>'CATALOGO PAGINA'!AE436</f>
        <v>12</v>
      </c>
      <c r="D436" s="626">
        <f>'CATALOGO PAGINA'!AF436*0.13+'CATALOGO PAGINA'!AF436</f>
        <v>0.6102</v>
      </c>
      <c r="E436" s="627"/>
    </row>
    <row r="437">
      <c r="A437" s="623" t="str">
        <f>'CATALOGO PAGINA'!C437</f>
        <v>CV76801</v>
      </c>
      <c r="B437" s="624" t="s">
        <v>7737</v>
      </c>
      <c r="C437" s="626" t="str">
        <f>'CATALOGO PAGINA'!AE437</f>
        <v>12</v>
      </c>
      <c r="D437" s="626">
        <f>'CATALOGO PAGINA'!AF437*0.13+'CATALOGO PAGINA'!AF437</f>
        <v>0.8588</v>
      </c>
      <c r="E437" s="627"/>
    </row>
    <row r="438">
      <c r="A438" s="623" t="str">
        <f>'CATALOGO PAGINA'!C438</f>
        <v>CH99298</v>
      </c>
      <c r="B438" s="624" t="s">
        <v>7737</v>
      </c>
      <c r="C438" s="626" t="str">
        <f>'CATALOGO PAGINA'!AE438</f>
        <v>12</v>
      </c>
      <c r="D438" s="626">
        <f>'CATALOGO PAGINA'!AF438*0.13+'CATALOGO PAGINA'!AF438</f>
        <v>3.6612</v>
      </c>
      <c r="E438" s="627"/>
    </row>
    <row r="439">
      <c r="A439" s="623" t="str">
        <f>'CATALOGO PAGINA'!C439</f>
        <v>CH35463</v>
      </c>
      <c r="B439" s="624" t="s">
        <v>7737</v>
      </c>
      <c r="C439" s="626" t="str">
        <f>'CATALOGO PAGINA'!AE439</f>
        <v>6</v>
      </c>
      <c r="D439" s="626">
        <f>'CATALOGO PAGINA'!AF439*0.13+'CATALOGO PAGINA'!AF439</f>
        <v>2.6216</v>
      </c>
      <c r="E439" s="627"/>
    </row>
    <row r="440">
      <c r="A440" s="623" t="str">
        <f>'CATALOGO PAGINA'!C440</f>
        <v>CH89043</v>
      </c>
      <c r="B440" s="624" t="s">
        <v>7737</v>
      </c>
      <c r="C440" s="626" t="str">
        <f>'CATALOGO PAGINA'!AE440</f>
        <v>12</v>
      </c>
      <c r="D440" s="626">
        <f>'CATALOGO PAGINA'!AF440*0.13+'CATALOGO PAGINA'!AF440</f>
        <v>0.6215</v>
      </c>
      <c r="E440" s="627"/>
    </row>
    <row r="441">
      <c r="A441" s="623" t="str">
        <f>'CATALOGO PAGINA'!C441</f>
        <v>CV86646</v>
      </c>
      <c r="B441" s="624" t="s">
        <v>7737</v>
      </c>
      <c r="C441" s="626" t="str">
        <f>'CATALOGO PAGINA'!AE441</f>
        <v>6</v>
      </c>
      <c r="D441" s="626">
        <f>'CATALOGO PAGINA'!AF441*0.13+'CATALOGO PAGINA'!AF441</f>
        <v>1.5594</v>
      </c>
      <c r="E441" s="627"/>
    </row>
    <row r="442">
      <c r="A442" s="623" t="str">
        <f>'CATALOGO PAGINA'!C442</f>
        <v>CH82302</v>
      </c>
      <c r="B442" s="624" t="s">
        <v>7737</v>
      </c>
      <c r="C442" s="626" t="str">
        <f>'CATALOGO PAGINA'!AE442</f>
        <v>12</v>
      </c>
      <c r="D442" s="626">
        <f>'CATALOGO PAGINA'!AF442*0.13+'CATALOGO PAGINA'!AF442</f>
        <v>0.4972</v>
      </c>
      <c r="E442" s="627"/>
    </row>
    <row r="443">
      <c r="A443" s="623" t="str">
        <f>'CATALOGO PAGINA'!C443</f>
        <v>82769</v>
      </c>
      <c r="B443" s="624" t="s">
        <v>7737</v>
      </c>
      <c r="C443" s="626" t="str">
        <f>'CATALOGO PAGINA'!AE443</f>
        <v>12</v>
      </c>
      <c r="D443" s="626">
        <f>'CATALOGO PAGINA'!AF443*0.13+'CATALOGO PAGINA'!AF443</f>
        <v>0.6554</v>
      </c>
      <c r="E443" s="627"/>
    </row>
    <row r="444">
      <c r="A444" s="623" t="str">
        <f>'CATALOGO PAGINA'!C444</f>
        <v>82641</v>
      </c>
      <c r="B444" s="624" t="s">
        <v>7737</v>
      </c>
      <c r="C444" s="626" t="str">
        <f>'CATALOGO PAGINA'!AE444</f>
        <v>12</v>
      </c>
      <c r="D444" s="626">
        <f>'CATALOGO PAGINA'!AF444*0.13+'CATALOGO PAGINA'!AF444</f>
        <v>0.9605</v>
      </c>
      <c r="E444" s="627"/>
    </row>
    <row r="445">
      <c r="A445" s="623" t="str">
        <f>'CATALOGO PAGINA'!C445</f>
        <v>55650</v>
      </c>
      <c r="B445" s="624" t="s">
        <v>7737</v>
      </c>
      <c r="C445" s="626" t="str">
        <f>'CATALOGO PAGINA'!AE445</f>
        <v>8</v>
      </c>
      <c r="D445" s="626">
        <f>'CATALOGO PAGINA'!AF445*0.13+'CATALOGO PAGINA'!AF445</f>
        <v>0.4746</v>
      </c>
      <c r="E445" s="627"/>
    </row>
    <row r="446">
      <c r="A446" s="623" t="str">
        <f>'CATALOGO PAGINA'!C446</f>
        <v>55653</v>
      </c>
      <c r="B446" s="624" t="s">
        <v>7737</v>
      </c>
      <c r="C446" s="626" t="str">
        <f>'CATALOGO PAGINA'!AE446</f>
        <v>8</v>
      </c>
      <c r="D446" s="626">
        <f>'CATALOGO PAGINA'!AF446*0.13+'CATALOGO PAGINA'!AF446</f>
        <v>0.4746</v>
      </c>
      <c r="E446" s="627"/>
    </row>
    <row r="447">
      <c r="A447" s="623" t="str">
        <f>'CATALOGO PAGINA'!C447</f>
        <v>TY55503</v>
      </c>
      <c r="B447" s="624" t="s">
        <v>7737</v>
      </c>
      <c r="C447" s="626" t="str">
        <f>'CATALOGO PAGINA'!AE447</f>
        <v>8</v>
      </c>
      <c r="D447" s="626">
        <f>'CATALOGO PAGINA'!AF447*0.13+'CATALOGO PAGINA'!AF447</f>
        <v>0.5763</v>
      </c>
      <c r="E447" s="627"/>
    </row>
    <row r="448">
      <c r="A448" s="623" t="str">
        <f>'CATALOGO PAGINA'!C448</f>
        <v>82640</v>
      </c>
      <c r="B448" s="624" t="s">
        <v>7737</v>
      </c>
      <c r="C448" s="626" t="str">
        <f>'CATALOGO PAGINA'!AE448</f>
        <v>12</v>
      </c>
      <c r="D448" s="626">
        <f>'CATALOGO PAGINA'!AF448*0.13+'CATALOGO PAGINA'!AF448</f>
        <v>1.0057</v>
      </c>
      <c r="E448" s="627"/>
    </row>
    <row r="449">
      <c r="A449" s="623" t="str">
        <f>'CATALOGO PAGINA'!C449</f>
        <v>55651</v>
      </c>
      <c r="B449" s="624" t="s">
        <v>7737</v>
      </c>
      <c r="C449" s="626" t="str">
        <f>'CATALOGO PAGINA'!AE449</f>
        <v>8</v>
      </c>
      <c r="D449" s="626">
        <f>'CATALOGO PAGINA'!AF449*0.13+'CATALOGO PAGINA'!AF449</f>
        <v>0.4746</v>
      </c>
      <c r="E449" s="627"/>
    </row>
    <row r="450">
      <c r="A450" s="623" t="str">
        <f>'CATALOGO PAGINA'!C450</f>
        <v>IN85589</v>
      </c>
      <c r="B450" s="624" t="s">
        <v>7737</v>
      </c>
      <c r="C450" s="626" t="str">
        <f>'CATALOGO PAGINA'!AE450</f>
        <v>12</v>
      </c>
      <c r="D450" s="626">
        <f>'CATALOGO PAGINA'!AF450*0.13+'CATALOGO PAGINA'!AF450</f>
        <v>0.9153</v>
      </c>
      <c r="E450" s="627"/>
    </row>
    <row r="451">
      <c r="A451" s="623" t="str">
        <f>'CATALOGO PAGINA'!C451</f>
        <v>90207-A</v>
      </c>
      <c r="B451" s="624" t="s">
        <v>7737</v>
      </c>
      <c r="C451" s="626" t="str">
        <f>'CATALOGO PAGINA'!AE451</f>
        <v>12</v>
      </c>
      <c r="D451" s="626">
        <f>'CATALOGO PAGINA'!AF451*0.13+'CATALOGO PAGINA'!AF451</f>
        <v>1.1187</v>
      </c>
      <c r="E451" s="627"/>
    </row>
    <row r="452">
      <c r="A452" s="623" t="str">
        <f>'CATALOGO PAGINA'!C452</f>
        <v>CN91096-A</v>
      </c>
      <c r="B452" s="624" t="s">
        <v>7737</v>
      </c>
      <c r="C452" s="626" t="str">
        <f>'CATALOGO PAGINA'!AE452</f>
        <v>12</v>
      </c>
      <c r="D452" s="626">
        <f>'CATALOGO PAGINA'!AF452*0.13+'CATALOGO PAGINA'!AF452</f>
        <v>0.9605</v>
      </c>
      <c r="E452" s="627"/>
    </row>
    <row r="453">
      <c r="A453" s="623" t="str">
        <f>'CATALOGO PAGINA'!C453</f>
        <v>81023-A</v>
      </c>
      <c r="B453" s="624" t="s">
        <v>7737</v>
      </c>
      <c r="C453" s="626" t="str">
        <f>'CATALOGO PAGINA'!AE453</f>
        <v>12</v>
      </c>
      <c r="D453" s="626">
        <f>'CATALOGO PAGINA'!AF453*0.13+'CATALOGO PAGINA'!AF453</f>
        <v>1.1187</v>
      </c>
      <c r="E453" s="627"/>
    </row>
    <row r="454">
      <c r="A454" s="623" t="str">
        <f>'CATALOGO PAGINA'!C454</f>
        <v>90211-A</v>
      </c>
      <c r="B454" s="624" t="s">
        <v>7737</v>
      </c>
      <c r="C454" s="626" t="str">
        <f>'CATALOGO PAGINA'!AE454</f>
        <v>12</v>
      </c>
      <c r="D454" s="626">
        <f>'CATALOGO PAGINA'!AF454*0.13+'CATALOGO PAGINA'!AF454</f>
        <v>1.0509</v>
      </c>
      <c r="E454" s="627"/>
    </row>
    <row r="455">
      <c r="A455" s="623" t="str">
        <f>'CATALOGO PAGINA'!C455</f>
        <v>CN90214-A</v>
      </c>
      <c r="B455" s="624" t="s">
        <v>7737</v>
      </c>
      <c r="C455" s="626" t="str">
        <f>'CATALOGO PAGINA'!AE455</f>
        <v>12</v>
      </c>
      <c r="D455" s="626">
        <f>'CATALOGO PAGINA'!AF455*0.13+'CATALOGO PAGINA'!AF455</f>
        <v>1.0509</v>
      </c>
      <c r="E455" s="627"/>
    </row>
    <row r="456">
      <c r="A456" s="623" t="str">
        <f>'CATALOGO PAGINA'!C456</f>
        <v>CN90220</v>
      </c>
      <c r="B456" s="624" t="s">
        <v>7737</v>
      </c>
      <c r="C456" s="626" t="str">
        <f>'CATALOGO PAGINA'!AE456</f>
        <v>12</v>
      </c>
      <c r="D456" s="626">
        <f>'CATALOGO PAGINA'!AF456*0.13+'CATALOGO PAGINA'!AF456</f>
        <v>1.0509</v>
      </c>
      <c r="E456" s="627"/>
    </row>
    <row r="457">
      <c r="A457" s="623" t="str">
        <f>'CATALOGO PAGINA'!C457</f>
        <v>CN90215-A</v>
      </c>
      <c r="B457" s="624" t="s">
        <v>7737</v>
      </c>
      <c r="C457" s="626" t="str">
        <f>'CATALOGO PAGINA'!AE457</f>
        <v>12</v>
      </c>
      <c r="D457" s="626">
        <f>'CATALOGO PAGINA'!AF457*0.13+'CATALOGO PAGINA'!AF457</f>
        <v>1.0509</v>
      </c>
      <c r="E457" s="627"/>
    </row>
    <row r="458">
      <c r="A458" s="623" t="str">
        <f>'CATALOGO PAGINA'!C458</f>
        <v>CN90208-A</v>
      </c>
      <c r="B458" s="624" t="s">
        <v>7737</v>
      </c>
      <c r="C458" s="626" t="str">
        <f>'CATALOGO PAGINA'!AE458</f>
        <v>12</v>
      </c>
      <c r="D458" s="626">
        <f>'CATALOGO PAGINA'!AF458*0.13+'CATALOGO PAGINA'!AF458</f>
        <v>1.1187</v>
      </c>
      <c r="E458" s="627"/>
    </row>
    <row r="459">
      <c r="A459" s="623" t="str">
        <f>'CATALOGO PAGINA'!C459</f>
        <v>86022</v>
      </c>
      <c r="B459" s="624" t="s">
        <v>7737</v>
      </c>
      <c r="C459" s="626">
        <f>'CATALOGO PAGINA'!AE459</f>
        <v>12</v>
      </c>
      <c r="D459" s="626">
        <f>'CATALOGO PAGINA'!AF459*0.13+'CATALOGO PAGINA'!AF459</f>
        <v>0.8362</v>
      </c>
      <c r="E459" s="627"/>
    </row>
    <row r="460">
      <c r="A460" s="623" t="str">
        <f>'CATALOGO PAGINA'!C460</f>
        <v>IN86007</v>
      </c>
      <c r="B460" s="624" t="s">
        <v>7737</v>
      </c>
      <c r="C460" s="626" t="str">
        <f>'CATALOGO PAGINA'!AE460</f>
        <v>12</v>
      </c>
      <c r="D460" s="626">
        <f>'CATALOGO PAGINA'!AF460*0.13+'CATALOGO PAGINA'!AF460</f>
        <v>0.7232</v>
      </c>
      <c r="E460" s="627"/>
    </row>
    <row r="461">
      <c r="A461" s="623" t="str">
        <f>'CATALOGO PAGINA'!C461</f>
        <v>CN91093</v>
      </c>
      <c r="B461" s="624" t="s">
        <v>7737</v>
      </c>
      <c r="C461" s="626" t="str">
        <f>'CATALOGO PAGINA'!AE461</f>
        <v>12</v>
      </c>
      <c r="D461" s="626">
        <f>'CATALOGO PAGINA'!AF461*0.13+'CATALOGO PAGINA'!AF461</f>
        <v>1.0509</v>
      </c>
      <c r="E461" s="627"/>
    </row>
    <row r="462">
      <c r="A462" s="623" t="str">
        <f>'CATALOGO PAGINA'!C462</f>
        <v>IN86009</v>
      </c>
      <c r="B462" s="624" t="s">
        <v>7737</v>
      </c>
      <c r="C462" s="626" t="str">
        <f>'CATALOGO PAGINA'!AE462</f>
        <v>12</v>
      </c>
      <c r="D462" s="626">
        <f>'CATALOGO PAGINA'!AF462*0.13+'CATALOGO PAGINA'!AF462</f>
        <v>1.0961</v>
      </c>
      <c r="E462" s="627"/>
    </row>
    <row r="463">
      <c r="A463" s="623" t="str">
        <f>'CATALOGO PAGINA'!C463</f>
        <v>IN86008</v>
      </c>
      <c r="B463" s="624" t="s">
        <v>7737</v>
      </c>
      <c r="C463" s="626" t="str">
        <f>'CATALOGO PAGINA'!AE463</f>
        <v>12</v>
      </c>
      <c r="D463" s="626">
        <f>'CATALOGO PAGINA'!AF463*0.13+'CATALOGO PAGINA'!AF463</f>
        <v>1.1526</v>
      </c>
      <c r="E463" s="627"/>
    </row>
    <row r="464">
      <c r="A464" s="623" t="str">
        <f>'CATALOGO PAGINA'!C464</f>
        <v>39197</v>
      </c>
      <c r="B464" s="624" t="s">
        <v>7737</v>
      </c>
      <c r="C464" s="626" t="str">
        <f>'CATALOGO PAGINA'!AE464</f>
        <v>15</v>
      </c>
      <c r="D464" s="626">
        <f>'CATALOGO PAGINA'!AF464*0.13+'CATALOGO PAGINA'!AF464</f>
        <v>1.1187</v>
      </c>
      <c r="E464" s="627"/>
    </row>
    <row r="465">
      <c r="A465" s="623" t="str">
        <f>'CATALOGO PAGINA'!C465</f>
        <v>55702</v>
      </c>
      <c r="B465" s="624" t="s">
        <v>7737</v>
      </c>
      <c r="C465" s="626" t="str">
        <f>'CATALOGO PAGINA'!AE465</f>
        <v>12</v>
      </c>
      <c r="D465" s="626">
        <f>'CATALOGO PAGINA'!AF465*0.13+'CATALOGO PAGINA'!AF465</f>
        <v>0.6554</v>
      </c>
      <c r="E465" s="627"/>
    </row>
    <row r="466">
      <c r="A466" s="623" t="str">
        <f>'CATALOGO PAGINA'!C466</f>
        <v>55712</v>
      </c>
      <c r="B466" s="624" t="s">
        <v>7737</v>
      </c>
      <c r="C466" s="626" t="str">
        <f>'CATALOGO PAGINA'!AE466</f>
        <v>12</v>
      </c>
      <c r="D466" s="626">
        <f>'CATALOGO PAGINA'!AF466*0.13+'CATALOGO PAGINA'!AF466</f>
        <v>0.6554</v>
      </c>
      <c r="E466" s="627"/>
    </row>
    <row r="467">
      <c r="A467" s="623" t="str">
        <f>'CATALOGO PAGINA'!C467</f>
        <v>55713</v>
      </c>
      <c r="B467" s="624" t="s">
        <v>7737</v>
      </c>
      <c r="C467" s="626" t="str">
        <f>'CATALOGO PAGINA'!AE467</f>
        <v>12</v>
      </c>
      <c r="D467" s="626">
        <f>'CATALOGO PAGINA'!AF467*0.13+'CATALOGO PAGINA'!AF467</f>
        <v>0.6554</v>
      </c>
      <c r="E467" s="627"/>
    </row>
    <row r="468">
      <c r="A468" s="623" t="str">
        <f>'CATALOGO PAGINA'!C468</f>
        <v>55703</v>
      </c>
      <c r="B468" s="624" t="s">
        <v>7737</v>
      </c>
      <c r="C468" s="626" t="str">
        <f>'CATALOGO PAGINA'!AE468</f>
        <v>12</v>
      </c>
      <c r="D468" s="626">
        <f>'CATALOGO PAGINA'!AF468*0.13+'CATALOGO PAGINA'!AF468</f>
        <v>0.6554</v>
      </c>
      <c r="E468" s="627"/>
    </row>
    <row r="469">
      <c r="A469" s="623" t="str">
        <f>'CATALOGO PAGINA'!C469</f>
        <v>82733</v>
      </c>
      <c r="B469" s="624" t="s">
        <v>7737</v>
      </c>
      <c r="C469" s="626" t="str">
        <f>'CATALOGO PAGINA'!AE469</f>
        <v>12</v>
      </c>
      <c r="D469" s="626">
        <f>'CATALOGO PAGINA'!AF469*0.13+'CATALOGO PAGINA'!AF469</f>
        <v>0.904</v>
      </c>
      <c r="E469" s="627"/>
    </row>
    <row r="470">
      <c r="A470" s="623" t="str">
        <f>'CATALOGO PAGINA'!C470</f>
        <v>55622</v>
      </c>
      <c r="B470" s="624" t="s">
        <v>7737</v>
      </c>
      <c r="C470" s="626" t="str">
        <f>'CATALOGO PAGINA'!AE470</f>
        <v>24</v>
      </c>
      <c r="D470" s="626">
        <f>'CATALOGO PAGINA'!AF470*0.13+'CATALOGO PAGINA'!AF470</f>
        <v>0.9944</v>
      </c>
      <c r="E470" s="627"/>
    </row>
    <row r="471">
      <c r="A471" s="623" t="str">
        <f>'CATALOGO PAGINA'!C471</f>
        <v>55624</v>
      </c>
      <c r="B471" s="624" t="s">
        <v>7737</v>
      </c>
      <c r="C471" s="626" t="str">
        <f>'CATALOGO PAGINA'!AE471</f>
        <v>24</v>
      </c>
      <c r="D471" s="626">
        <f>'CATALOGO PAGINA'!AF471*0.13+'CATALOGO PAGINA'!AF471</f>
        <v>0.9944</v>
      </c>
      <c r="E471" s="627"/>
    </row>
    <row r="472">
      <c r="A472" s="623" t="str">
        <f>'CATALOGO PAGINA'!C472</f>
        <v>55623</v>
      </c>
      <c r="B472" s="624" t="s">
        <v>7737</v>
      </c>
      <c r="C472" s="626" t="str">
        <f>'CATALOGO PAGINA'!AE472</f>
        <v>24</v>
      </c>
      <c r="D472" s="626">
        <f>'CATALOGO PAGINA'!AF472*0.13+'CATALOGO PAGINA'!AF472</f>
        <v>0.9944</v>
      </c>
      <c r="E472" s="627"/>
    </row>
    <row r="473">
      <c r="A473" s="623" t="str">
        <f>'CATALOGO PAGINA'!C473</f>
        <v>98031</v>
      </c>
      <c r="B473" s="624" t="s">
        <v>7737</v>
      </c>
      <c r="C473" s="626" t="str">
        <f>'CATALOGO PAGINA'!AE473</f>
        <v>15</v>
      </c>
      <c r="D473" s="626">
        <f>'CATALOGO PAGINA'!AF473*0.13+'CATALOGO PAGINA'!AF473</f>
        <v>1.1187</v>
      </c>
      <c r="E473" s="627"/>
    </row>
    <row r="474">
      <c r="A474" s="623" t="str">
        <f>'CATALOGO PAGINA'!C474</f>
        <v>55564</v>
      </c>
      <c r="B474" s="624" t="s">
        <v>7737</v>
      </c>
      <c r="C474" s="626" t="str">
        <f>'CATALOGO PAGINA'!AE474</f>
        <v>12</v>
      </c>
      <c r="D474" s="626">
        <f>'CATALOGO PAGINA'!AF474*0.13+'CATALOGO PAGINA'!AF474</f>
        <v>0.8588</v>
      </c>
      <c r="E474" s="627"/>
    </row>
    <row r="475">
      <c r="A475" s="623" t="str">
        <f>'CATALOGO PAGINA'!C475</f>
        <v>82102901</v>
      </c>
      <c r="B475" s="624" t="s">
        <v>7737</v>
      </c>
      <c r="C475" s="626" t="str">
        <f>'CATALOGO PAGINA'!AE475</f>
        <v>12</v>
      </c>
      <c r="D475" s="626">
        <f>'CATALOGO PAGINA'!AF475*0.13+'CATALOGO PAGINA'!AF475</f>
        <v>0.5763</v>
      </c>
      <c r="E475" s="627"/>
    </row>
    <row r="476">
      <c r="A476" s="623" t="str">
        <f>'CATALOGO PAGINA'!C476</f>
        <v>82129629</v>
      </c>
      <c r="B476" s="624" t="s">
        <v>7737</v>
      </c>
      <c r="C476" s="626" t="str">
        <f>'CATALOGO PAGINA'!AE476</f>
        <v>12</v>
      </c>
      <c r="D476" s="626">
        <f>'CATALOGO PAGINA'!AF476*0.13+'CATALOGO PAGINA'!AF476</f>
        <v>0.565</v>
      </c>
      <c r="E476" s="627"/>
    </row>
    <row r="477">
      <c r="A477" s="623" t="str">
        <f>'CATALOGO PAGINA'!C477</f>
        <v>55561</v>
      </c>
      <c r="B477" s="624" t="s">
        <v>7737</v>
      </c>
      <c r="C477" s="626" t="str">
        <f>'CATALOGO PAGINA'!AE477</f>
        <v>12</v>
      </c>
      <c r="D477" s="626">
        <f>'CATALOGO PAGINA'!AF477*0.13+'CATALOGO PAGINA'!AF477</f>
        <v>0.7458</v>
      </c>
      <c r="E477" s="627"/>
    </row>
    <row r="478">
      <c r="A478" s="623" t="str">
        <f>'CATALOGO PAGINA'!C478</f>
        <v>CN90205</v>
      </c>
      <c r="B478" s="624" t="s">
        <v>7737</v>
      </c>
      <c r="C478" s="626" t="str">
        <f>'CATALOGO PAGINA'!AE478</f>
        <v>12</v>
      </c>
      <c r="D478" s="626">
        <f>'CATALOGO PAGINA'!AF478*0.13+'CATALOGO PAGINA'!AF478</f>
        <v>1.1074</v>
      </c>
      <c r="E478" s="627"/>
    </row>
    <row r="479">
      <c r="A479" s="623" t="str">
        <f>'CATALOGO PAGINA'!C479</f>
        <v>82129630</v>
      </c>
      <c r="B479" s="624" t="s">
        <v>7737</v>
      </c>
      <c r="C479" s="626" t="str">
        <f>'CATALOGO PAGINA'!AE479</f>
        <v>12</v>
      </c>
      <c r="D479" s="626">
        <f>'CATALOGO PAGINA'!AF479*0.13+'CATALOGO PAGINA'!AF479</f>
        <v>0.5763</v>
      </c>
      <c r="E479" s="627"/>
    </row>
    <row r="480">
      <c r="A480" s="623" t="str">
        <f>'CATALOGO PAGINA'!C480</f>
        <v>IN86043</v>
      </c>
      <c r="B480" s="624" t="s">
        <v>7737</v>
      </c>
      <c r="C480" s="626" t="str">
        <f>'CATALOGO PAGINA'!AE480</f>
        <v>6</v>
      </c>
      <c r="D480" s="626">
        <f>'CATALOGO PAGINA'!AF480*0.13+'CATALOGO PAGINA'!AF480</f>
        <v>0.9492</v>
      </c>
      <c r="E480" s="627"/>
    </row>
    <row r="481">
      <c r="A481" s="623" t="str">
        <f>'CATALOGO PAGINA'!C481</f>
        <v>CN90206</v>
      </c>
      <c r="B481" s="624" t="s">
        <v>7737</v>
      </c>
      <c r="C481" s="626" t="str">
        <f>'CATALOGO PAGINA'!AE481</f>
        <v>12</v>
      </c>
      <c r="D481" s="626">
        <f>'CATALOGO PAGINA'!AF481*0.13+'CATALOGO PAGINA'!AF481</f>
        <v>1.2543</v>
      </c>
      <c r="E481" s="627"/>
    </row>
    <row r="482">
      <c r="A482" s="623" t="str">
        <f>'CATALOGO PAGINA'!C482</f>
        <v>28138</v>
      </c>
      <c r="B482" s="624" t="s">
        <v>7737</v>
      </c>
      <c r="C482" s="626" t="str">
        <f>'CATALOGO PAGINA'!AE482</f>
        <v>6</v>
      </c>
      <c r="D482" s="626">
        <f>'CATALOGO PAGINA'!AF482*0.13+'CATALOGO PAGINA'!AF482</f>
        <v>1.4916</v>
      </c>
      <c r="E482" s="627"/>
    </row>
    <row r="483">
      <c r="A483" s="623" t="str">
        <f>'CATALOGO PAGINA'!C483</f>
        <v>55567</v>
      </c>
      <c r="B483" s="624" t="s">
        <v>7737</v>
      </c>
      <c r="C483" s="626" t="str">
        <f>'CATALOGO PAGINA'!AE483</f>
        <v>12</v>
      </c>
      <c r="D483" s="626">
        <f>'CATALOGO PAGINA'!AF483*0.13+'CATALOGO PAGINA'!AF483</f>
        <v>0.8588</v>
      </c>
      <c r="E483" s="627"/>
    </row>
    <row r="484">
      <c r="A484" s="623" t="str">
        <f>'CATALOGO PAGINA'!C484</f>
        <v>IN85177</v>
      </c>
      <c r="B484" s="624" t="s">
        <v>7737</v>
      </c>
      <c r="C484" s="626" t="str">
        <f>'CATALOGO PAGINA'!AE484</f>
        <v>12</v>
      </c>
      <c r="D484" s="626">
        <f>'CATALOGO PAGINA'!AF484*0.13+'CATALOGO PAGINA'!AF484</f>
        <v>0.7345</v>
      </c>
      <c r="E484" s="627"/>
    </row>
    <row r="485">
      <c r="A485" s="623" t="str">
        <f>'CATALOGO PAGINA'!C485</f>
        <v>96063</v>
      </c>
      <c r="B485" s="624" t="s">
        <v>7737</v>
      </c>
      <c r="C485" s="626" t="str">
        <f>'CATALOGO PAGINA'!AE485</f>
        <v>6</v>
      </c>
      <c r="D485" s="626">
        <f>'CATALOGO PAGINA'!AF485*0.13+'CATALOGO PAGINA'!AF485</f>
        <v>3.1979</v>
      </c>
      <c r="E485" s="627"/>
    </row>
    <row r="486">
      <c r="A486" s="623" t="str">
        <f>'CATALOGO PAGINA'!C486</f>
        <v>96067</v>
      </c>
      <c r="B486" s="624" t="s">
        <v>7737</v>
      </c>
      <c r="C486" s="626" t="str">
        <f>'CATALOGO PAGINA'!AE486</f>
        <v>6</v>
      </c>
      <c r="D486" s="626">
        <f>'CATALOGO PAGINA'!AF486*0.13+'CATALOGO PAGINA'!AF486</f>
        <v>3.1979</v>
      </c>
      <c r="E486" s="627"/>
    </row>
    <row r="487">
      <c r="A487" s="623" t="str">
        <f>'CATALOGO PAGINA'!C487</f>
        <v>96068</v>
      </c>
      <c r="B487" s="624" t="s">
        <v>7737</v>
      </c>
      <c r="C487" s="626" t="str">
        <f>'CATALOGO PAGINA'!AE487</f>
        <v>6</v>
      </c>
      <c r="D487" s="626">
        <f>'CATALOGO PAGINA'!AF487*0.13+'CATALOGO PAGINA'!AF487</f>
        <v>3.1979</v>
      </c>
      <c r="E487" s="627"/>
    </row>
    <row r="488">
      <c r="A488" s="623" t="str">
        <f>'CATALOGO PAGINA'!C488</f>
        <v>96060</v>
      </c>
      <c r="B488" s="624" t="s">
        <v>7737</v>
      </c>
      <c r="C488" s="626" t="str">
        <f>'CATALOGO PAGINA'!AE488</f>
        <v>6</v>
      </c>
      <c r="D488" s="626">
        <f>'CATALOGO PAGINA'!AF488*0.13+'CATALOGO PAGINA'!AF488</f>
        <v>3.136428</v>
      </c>
      <c r="E488" s="627"/>
    </row>
    <row r="489">
      <c r="A489" s="623" t="str">
        <f>'CATALOGO PAGINA'!C489</f>
        <v>96070</v>
      </c>
      <c r="B489" s="624" t="s">
        <v>7737</v>
      </c>
      <c r="C489" s="626" t="str">
        <f>'CATALOGO PAGINA'!AE489</f>
        <v>6</v>
      </c>
      <c r="D489" s="626">
        <f>'CATALOGO PAGINA'!AF489*0.13+'CATALOGO PAGINA'!AF489</f>
        <v>3.1979</v>
      </c>
      <c r="E489" s="627"/>
    </row>
    <row r="490">
      <c r="A490" s="623" t="str">
        <f>'CATALOGO PAGINA'!C490</f>
        <v>96061</v>
      </c>
      <c r="B490" s="624" t="s">
        <v>7737</v>
      </c>
      <c r="C490" s="626" t="str">
        <f>'CATALOGO PAGINA'!AE490</f>
        <v>6</v>
      </c>
      <c r="D490" s="626">
        <f>'CATALOGO PAGINA'!AF490*0.13+'CATALOGO PAGINA'!AF490</f>
        <v>3.1979</v>
      </c>
      <c r="E490" s="627"/>
    </row>
    <row r="491">
      <c r="A491" s="623" t="str">
        <f>'CATALOGO PAGINA'!C491</f>
        <v>96064</v>
      </c>
      <c r="B491" s="624" t="s">
        <v>7737</v>
      </c>
      <c r="C491" s="626" t="str">
        <f>'CATALOGO PAGINA'!AE491</f>
        <v>6</v>
      </c>
      <c r="D491" s="626">
        <f>'CATALOGO PAGINA'!AF491*0.13+'CATALOGO PAGINA'!AF491</f>
        <v>3.1979</v>
      </c>
      <c r="E491" s="627"/>
    </row>
    <row r="492">
      <c r="A492" s="623" t="str">
        <f>'CATALOGO PAGINA'!C492</f>
        <v>96062</v>
      </c>
      <c r="B492" s="624" t="s">
        <v>7737</v>
      </c>
      <c r="C492" s="626" t="str">
        <f>'CATALOGO PAGINA'!AE492</f>
        <v>6</v>
      </c>
      <c r="D492" s="626">
        <f>'CATALOGO PAGINA'!AF492*0.13+'CATALOGO PAGINA'!AF492</f>
        <v>3.78324</v>
      </c>
      <c r="E492" s="627"/>
    </row>
    <row r="493">
      <c r="A493" s="623" t="str">
        <f>'CATALOGO PAGINA'!C493</f>
        <v>96065</v>
      </c>
      <c r="B493" s="624" t="s">
        <v>7737</v>
      </c>
      <c r="C493" s="626" t="str">
        <f>'CATALOGO PAGINA'!AE493</f>
        <v>6</v>
      </c>
      <c r="D493" s="626">
        <f>'CATALOGO PAGINA'!AF493*0.13+'CATALOGO PAGINA'!AF493</f>
        <v>3.1979</v>
      </c>
      <c r="E493" s="627"/>
    </row>
    <row r="494">
      <c r="A494" s="623" t="str">
        <f>'CATALOGO PAGINA'!C494</f>
        <v>96069</v>
      </c>
      <c r="B494" s="624" t="s">
        <v>7737</v>
      </c>
      <c r="C494" s="626" t="str">
        <f>'CATALOGO PAGINA'!AE494</f>
        <v>6</v>
      </c>
      <c r="D494" s="626">
        <f>'CATALOGO PAGINA'!AF494*0.13+'CATALOGO PAGINA'!AF494</f>
        <v>3.1979</v>
      </c>
      <c r="E494" s="627"/>
    </row>
    <row r="495">
      <c r="A495" s="623" t="str">
        <f>'CATALOGO PAGINA'!C495</f>
        <v>00782</v>
      </c>
      <c r="B495" s="624" t="s">
        <v>7737</v>
      </c>
      <c r="C495" s="626" t="str">
        <f>'CATALOGO PAGINA'!AE495</f>
        <v>12</v>
      </c>
      <c r="D495" s="626">
        <f>'CATALOGO PAGINA'!AF495*0.13+'CATALOGO PAGINA'!AF495</f>
        <v>1.1978</v>
      </c>
      <c r="E495" s="627"/>
    </row>
    <row r="496">
      <c r="A496" s="623" t="str">
        <f>'CATALOGO PAGINA'!C496</f>
        <v>IN85190</v>
      </c>
      <c r="B496" s="624" t="s">
        <v>7737</v>
      </c>
      <c r="C496" s="626" t="str">
        <f>'CATALOGO PAGINA'!AE496</f>
        <v>12</v>
      </c>
      <c r="D496" s="626">
        <f>'CATALOGO PAGINA'!AF496*0.13+'CATALOGO PAGINA'!AF496</f>
        <v>0.8927</v>
      </c>
      <c r="E496" s="627"/>
    </row>
    <row r="497">
      <c r="A497" s="623" t="str">
        <f>'CATALOGO PAGINA'!C497</f>
        <v>00780</v>
      </c>
      <c r="B497" s="624" t="s">
        <v>7737</v>
      </c>
      <c r="C497" s="626" t="str">
        <f>'CATALOGO PAGINA'!AE497</f>
        <v>6</v>
      </c>
      <c r="D497" s="626">
        <f>'CATALOGO PAGINA'!AF497*0.13+'CATALOGO PAGINA'!AF497</f>
        <v>1.1865</v>
      </c>
      <c r="E497" s="627"/>
    </row>
    <row r="498">
      <c r="A498" s="623" t="str">
        <f>'CATALOGO PAGINA'!C498</f>
        <v>00783</v>
      </c>
      <c r="B498" s="624" t="s">
        <v>7737</v>
      </c>
      <c r="C498" s="626" t="str">
        <f>'CATALOGO PAGINA'!AE498</f>
        <v>6</v>
      </c>
      <c r="D498" s="626">
        <f>'CATALOGO PAGINA'!AF498*0.13+'CATALOGO PAGINA'!AF498</f>
        <v>1.1865</v>
      </c>
      <c r="E498" s="627"/>
    </row>
    <row r="499">
      <c r="A499" s="623" t="str">
        <f>'CATALOGO PAGINA'!C499</f>
        <v>00779</v>
      </c>
      <c r="B499" s="624" t="s">
        <v>7737</v>
      </c>
      <c r="C499" s="626" t="str">
        <f>'CATALOGO PAGINA'!AE499</f>
        <v>6</v>
      </c>
      <c r="D499" s="626">
        <f>'CATALOGO PAGINA'!AF499*0.13+'CATALOGO PAGINA'!AF499</f>
        <v>1.1865</v>
      </c>
      <c r="E499" s="627"/>
    </row>
    <row r="500">
      <c r="A500" s="623" t="str">
        <f>'CATALOGO PAGINA'!C500</f>
        <v>CN56718</v>
      </c>
      <c r="B500" s="624" t="s">
        <v>7737</v>
      </c>
      <c r="C500" s="626" t="str">
        <f>'CATALOGO PAGINA'!AE500</f>
        <v>12</v>
      </c>
      <c r="D500" s="626">
        <f>'CATALOGO PAGINA'!AF500*0.13+'CATALOGO PAGINA'!AF500</f>
        <v>0.7232</v>
      </c>
      <c r="E500" s="627"/>
    </row>
    <row r="501">
      <c r="A501" s="623" t="str">
        <f>'CATALOGO PAGINA'!C501</f>
        <v>CN56174</v>
      </c>
      <c r="B501" s="624" t="s">
        <v>7737</v>
      </c>
      <c r="C501" s="626" t="str">
        <f>'CATALOGO PAGINA'!AE501</f>
        <v>12</v>
      </c>
      <c r="D501" s="626">
        <f>'CATALOGO PAGINA'!AF501*0.13+'CATALOGO PAGINA'!AF501</f>
        <v>0.7458</v>
      </c>
      <c r="E501" s="627"/>
    </row>
    <row r="502">
      <c r="A502" s="623" t="str">
        <f>'CATALOGO PAGINA'!C502</f>
        <v>CN56177</v>
      </c>
      <c r="B502" s="624" t="s">
        <v>7737</v>
      </c>
      <c r="C502" s="626" t="str">
        <f>'CATALOGO PAGINA'!AE502</f>
        <v>12</v>
      </c>
      <c r="D502" s="626">
        <f>'CATALOGO PAGINA'!AF502*0.13+'CATALOGO PAGINA'!AF502</f>
        <v>0.7458</v>
      </c>
      <c r="E502" s="627"/>
    </row>
    <row r="503">
      <c r="A503" s="623" t="str">
        <f>'CATALOGO PAGINA'!C503</f>
        <v>85940</v>
      </c>
      <c r="B503" s="624" t="s">
        <v>7737</v>
      </c>
      <c r="C503" s="626" t="str">
        <f>'CATALOGO PAGINA'!AE503</f>
        <v>12</v>
      </c>
      <c r="D503" s="626">
        <f>'CATALOGO PAGINA'!AF503*0.13+'CATALOGO PAGINA'!AF503</f>
        <v>0.9831</v>
      </c>
      <c r="E503" s="627"/>
    </row>
    <row r="504">
      <c r="A504" s="623" t="str">
        <f>'CATALOGO PAGINA'!C504</f>
        <v>85941</v>
      </c>
      <c r="B504" s="624" t="s">
        <v>7737</v>
      </c>
      <c r="C504" s="626" t="str">
        <f>'CATALOGO PAGINA'!AE504</f>
        <v>12</v>
      </c>
      <c r="D504" s="626">
        <f>'CATALOGO PAGINA'!AF504*0.13+'CATALOGO PAGINA'!AF504</f>
        <v>1.0396</v>
      </c>
      <c r="E504" s="627"/>
    </row>
    <row r="505">
      <c r="A505" s="623" t="str">
        <f>'CATALOGO PAGINA'!C505</f>
        <v>91102</v>
      </c>
      <c r="B505" s="624" t="s">
        <v>7737</v>
      </c>
      <c r="C505" s="626" t="str">
        <f>'CATALOGO PAGINA'!AE505</f>
        <v>12</v>
      </c>
      <c r="D505" s="626">
        <f>'CATALOGO PAGINA'!AF505*0.13+'CATALOGO PAGINA'!AF505</f>
        <v>1.4351</v>
      </c>
      <c r="E505" s="627"/>
    </row>
    <row r="506">
      <c r="A506" s="623" t="str">
        <f>'CATALOGO PAGINA'!C506</f>
        <v>85939</v>
      </c>
      <c r="B506" s="624" t="s">
        <v>7737</v>
      </c>
      <c r="C506" s="626" t="str">
        <f>'CATALOGO PAGINA'!AE506</f>
        <v>12</v>
      </c>
      <c r="D506" s="626">
        <f>'CATALOGO PAGINA'!AF506*0.13+'CATALOGO PAGINA'!AF506</f>
        <v>0.9831</v>
      </c>
      <c r="E506" s="627"/>
    </row>
    <row r="507">
      <c r="A507" s="623" t="str">
        <f>'CATALOGO PAGINA'!C507</f>
        <v>14108</v>
      </c>
      <c r="B507" s="624" t="s">
        <v>7737</v>
      </c>
      <c r="C507" s="626" t="str">
        <f>'CATALOGO PAGINA'!AE507</f>
        <v>18</v>
      </c>
      <c r="D507" s="626">
        <f>'CATALOGO PAGINA'!AF507*0.13+'CATALOGO PAGINA'!AF507</f>
        <v>1.695</v>
      </c>
      <c r="E507" s="627"/>
    </row>
    <row r="508">
      <c r="A508" s="623" t="str">
        <f>'CATALOGO PAGINA'!C508</f>
        <v>25413</v>
      </c>
      <c r="B508" s="624" t="s">
        <v>7737</v>
      </c>
      <c r="C508" s="626" t="str">
        <f>'CATALOGO PAGINA'!AE508</f>
        <v>12</v>
      </c>
      <c r="D508" s="626">
        <f>'CATALOGO PAGINA'!AF508*0.13+'CATALOGO PAGINA'!AF508</f>
        <v>2.2148</v>
      </c>
      <c r="E508" s="627"/>
    </row>
    <row r="509">
      <c r="A509" s="623" t="str">
        <f>'CATALOGO PAGINA'!C509</f>
        <v>14184</v>
      </c>
      <c r="B509" s="624" t="s">
        <v>7737</v>
      </c>
      <c r="C509" s="626" t="str">
        <f>'CATALOGO PAGINA'!AE509</f>
        <v>18</v>
      </c>
      <c r="D509" s="626">
        <f>'CATALOGO PAGINA'!AF509*0.13+'CATALOGO PAGINA'!AF509</f>
        <v>1.695</v>
      </c>
      <c r="E509" s="627"/>
    </row>
    <row r="510">
      <c r="A510" s="623" t="str">
        <f>'CATALOGO PAGINA'!C510</f>
        <v>IN85585</v>
      </c>
      <c r="B510" s="624" t="s">
        <v>7737</v>
      </c>
      <c r="C510" s="626" t="str">
        <f>'CATALOGO PAGINA'!AE510</f>
        <v>12</v>
      </c>
      <c r="D510" s="626">
        <f>'CATALOGO PAGINA'!AF510*0.13+'CATALOGO PAGINA'!AF510</f>
        <v>0.9153</v>
      </c>
      <c r="E510" s="627"/>
    </row>
    <row r="511">
      <c r="A511" s="623" t="str">
        <f>'CATALOGO PAGINA'!C511</f>
        <v>82629</v>
      </c>
      <c r="B511" s="624" t="s">
        <v>7737</v>
      </c>
      <c r="C511" s="626" t="str">
        <f>'CATALOGO PAGINA'!AE511</f>
        <v>12</v>
      </c>
      <c r="D511" s="626">
        <f>'CATALOGO PAGINA'!AF511*0.13+'CATALOGO PAGINA'!AF511</f>
        <v>1.243</v>
      </c>
      <c r="E511" s="627"/>
    </row>
    <row r="512">
      <c r="A512" s="623" t="str">
        <f>'CATALOGO PAGINA'!C512</f>
        <v>82630</v>
      </c>
      <c r="B512" s="624" t="s">
        <v>7737</v>
      </c>
      <c r="C512" s="626" t="str">
        <f>'CATALOGO PAGINA'!AE512</f>
        <v>12</v>
      </c>
      <c r="D512" s="626">
        <f>'CATALOGO PAGINA'!AF512*0.13+'CATALOGO PAGINA'!AF512</f>
        <v>1.2091</v>
      </c>
      <c r="E512" s="627"/>
    </row>
    <row r="513">
      <c r="A513" s="623" t="str">
        <f>'CATALOGO PAGINA'!C513</f>
        <v>IN85600</v>
      </c>
      <c r="B513" s="624" t="s">
        <v>7737</v>
      </c>
      <c r="C513" s="626" t="str">
        <f>'CATALOGO PAGINA'!AE513</f>
        <v>12</v>
      </c>
      <c r="D513" s="626">
        <f>'CATALOGO PAGINA'!AF513*0.13+'CATALOGO PAGINA'!AF513</f>
        <v>0.7232</v>
      </c>
      <c r="E513" s="627"/>
    </row>
    <row r="514">
      <c r="A514" s="623" t="str">
        <f>'CATALOGO PAGINA'!C514</f>
        <v>IN68303</v>
      </c>
      <c r="B514" s="624" t="s">
        <v>7737</v>
      </c>
      <c r="C514" s="626" t="str">
        <f>'CATALOGO PAGINA'!AE514</f>
        <v>12</v>
      </c>
      <c r="D514" s="626">
        <f>'CATALOGO PAGINA'!AF514*0.13+'CATALOGO PAGINA'!AF514</f>
        <v>0.7232</v>
      </c>
      <c r="E514" s="627"/>
    </row>
    <row r="515">
      <c r="A515" s="623" t="str">
        <f>'CATALOGO PAGINA'!C515</f>
        <v>IN85601</v>
      </c>
      <c r="B515" s="624" t="s">
        <v>7737</v>
      </c>
      <c r="C515" s="626" t="str">
        <f>'CATALOGO PAGINA'!AE515</f>
        <v>12</v>
      </c>
      <c r="D515" s="626">
        <f>'CATALOGO PAGINA'!AF515*0.13+'CATALOGO PAGINA'!AF515</f>
        <v>0.7684</v>
      </c>
      <c r="E515" s="627"/>
    </row>
    <row r="516">
      <c r="A516" s="623" t="str">
        <f>'CATALOGO PAGINA'!C516</f>
        <v> CN92017</v>
      </c>
      <c r="B516" s="624" t="s">
        <v>7737</v>
      </c>
      <c r="C516" s="626" t="str">
        <f>'CATALOGO PAGINA'!AE516</f>
        <v>12</v>
      </c>
      <c r="D516" s="626">
        <f>'CATALOGO PAGINA'!AF516*0.13+'CATALOGO PAGINA'!AF516</f>
        <v>0.7232</v>
      </c>
      <c r="E516" s="627"/>
    </row>
    <row r="517">
      <c r="A517" s="623" t="str">
        <f>'CATALOGO PAGINA'!C517</f>
        <v>CN85185</v>
      </c>
      <c r="B517" s="624" t="s">
        <v>7737</v>
      </c>
      <c r="C517" s="626" t="str">
        <f>'CATALOGO PAGINA'!AE517</f>
        <v>50</v>
      </c>
      <c r="D517" s="626">
        <f>'CATALOGO PAGINA'!AF517*0.13+'CATALOGO PAGINA'!AF517</f>
        <v>0.3955</v>
      </c>
      <c r="E517" s="627"/>
    </row>
    <row r="518">
      <c r="A518" s="623" t="str">
        <f>'CATALOGO PAGINA'!C518</f>
        <v>96050</v>
      </c>
      <c r="B518" s="624" t="s">
        <v>7737</v>
      </c>
      <c r="C518" s="626" t="str">
        <f>'CATALOGO PAGINA'!AE518</f>
        <v>12</v>
      </c>
      <c r="D518" s="626">
        <f>'CATALOGO PAGINA'!AF518*0.13+'CATALOGO PAGINA'!AF518</f>
        <v>0.9153</v>
      </c>
      <c r="E518" s="627"/>
    </row>
    <row r="519">
      <c r="A519" s="623" t="str">
        <f>'CATALOGO PAGINA'!C519</f>
        <v>96051</v>
      </c>
      <c r="B519" s="624" t="s">
        <v>7737</v>
      </c>
      <c r="C519" s="626" t="str">
        <f>'CATALOGO PAGINA'!AE519</f>
        <v>12</v>
      </c>
      <c r="D519" s="626">
        <f>'CATALOGO PAGINA'!AF519*0.13+'CATALOGO PAGINA'!AF519</f>
        <v>0.9153</v>
      </c>
      <c r="E519" s="627"/>
    </row>
    <row r="520">
      <c r="A520" s="623" t="str">
        <f>'CATALOGO PAGINA'!C520</f>
        <v>IN68304</v>
      </c>
      <c r="B520" s="624" t="s">
        <v>7737</v>
      </c>
      <c r="C520" s="626" t="str">
        <f>'CATALOGO PAGINA'!AE520</f>
        <v>12</v>
      </c>
      <c r="D520" s="626">
        <f>'CATALOGO PAGINA'!AF520*0.13+'CATALOGO PAGINA'!AF520</f>
        <v>0.7232</v>
      </c>
      <c r="E520" s="627"/>
    </row>
    <row r="521">
      <c r="A521" s="623" t="str">
        <f>'CATALOGO PAGINA'!C521</f>
        <v>86021</v>
      </c>
      <c r="B521" s="624" t="s">
        <v>7737</v>
      </c>
      <c r="C521" s="626" t="str">
        <f>'CATALOGO PAGINA'!AE521</f>
        <v>12</v>
      </c>
      <c r="D521" s="626">
        <f>'CATALOGO PAGINA'!AF521*0.13+'CATALOGO PAGINA'!AF521</f>
        <v>0.7345</v>
      </c>
      <c r="E521" s="627"/>
    </row>
    <row r="522">
      <c r="A522" s="623" t="str">
        <f>'CATALOGO PAGINA'!C522</f>
        <v>86012</v>
      </c>
      <c r="B522" s="624" t="s">
        <v>7737</v>
      </c>
      <c r="C522" s="626" t="str">
        <f>'CATALOGO PAGINA'!AE522</f>
        <v>12</v>
      </c>
      <c r="D522" s="626">
        <f>'CATALOGO PAGINA'!AF522*0.13+'CATALOGO PAGINA'!AF522</f>
        <v>0.7345</v>
      </c>
      <c r="E522" s="627"/>
    </row>
    <row r="523">
      <c r="A523" s="623" t="str">
        <f>'CATALOGO PAGINA'!C523</f>
        <v>86019</v>
      </c>
      <c r="B523" s="624" t="s">
        <v>7737</v>
      </c>
      <c r="C523" s="626" t="str">
        <f>'CATALOGO PAGINA'!AE523</f>
        <v>12</v>
      </c>
      <c r="D523" s="626">
        <f>'CATALOGO PAGINA'!AF523*0.13+'CATALOGO PAGINA'!AF523</f>
        <v>0.6441</v>
      </c>
      <c r="E523" s="627"/>
    </row>
    <row r="524">
      <c r="A524" s="623" t="str">
        <f>'CATALOGO PAGINA'!C524</f>
        <v>86017</v>
      </c>
      <c r="B524" s="624" t="s">
        <v>7737</v>
      </c>
      <c r="C524" s="626" t="str">
        <f>'CATALOGO PAGINA'!AE524</f>
        <v>12</v>
      </c>
      <c r="D524" s="626">
        <f>'CATALOGO PAGINA'!AF524*0.13+'CATALOGO PAGINA'!AF524</f>
        <v>0.7345</v>
      </c>
      <c r="E524" s="627"/>
    </row>
    <row r="525">
      <c r="A525" s="623" t="str">
        <f>'CATALOGO PAGINA'!C525</f>
        <v>86020</v>
      </c>
      <c r="B525" s="624" t="s">
        <v>7737</v>
      </c>
      <c r="C525" s="626" t="str">
        <f>'CATALOGO PAGINA'!AE525</f>
        <v>12</v>
      </c>
      <c r="D525" s="626">
        <f>'CATALOGO PAGINA'!AF525*0.13+'CATALOGO PAGINA'!AF525</f>
        <v>0.6441</v>
      </c>
      <c r="E525" s="627"/>
    </row>
    <row r="526">
      <c r="A526" s="623" t="str">
        <f>'CATALOGO PAGINA'!C526</f>
        <v>86014</v>
      </c>
      <c r="B526" s="624" t="s">
        <v>7737</v>
      </c>
      <c r="C526" s="626" t="str">
        <f>'CATALOGO PAGINA'!AE526</f>
        <v>12</v>
      </c>
      <c r="D526" s="626">
        <f>'CATALOGO PAGINA'!AF526*0.13+'CATALOGO PAGINA'!AF526</f>
        <v>0.6441</v>
      </c>
      <c r="E526" s="627"/>
    </row>
    <row r="527">
      <c r="A527" s="623" t="str">
        <f>'CATALOGO PAGINA'!C527</f>
        <v>87016</v>
      </c>
      <c r="B527" s="624" t="s">
        <v>7737</v>
      </c>
      <c r="C527" s="626" t="str">
        <f>'CATALOGO PAGINA'!AE527</f>
        <v>12</v>
      </c>
      <c r="D527" s="626">
        <f>'CATALOGO PAGINA'!AF527*0.13+'CATALOGO PAGINA'!AF527</f>
        <v>0.6441</v>
      </c>
      <c r="E527" s="627"/>
    </row>
    <row r="528">
      <c r="A528" s="623" t="str">
        <f>'CATALOGO PAGINA'!C528</f>
        <v>87015</v>
      </c>
      <c r="B528" s="624" t="s">
        <v>7737</v>
      </c>
      <c r="C528" s="626" t="str">
        <f>'CATALOGO PAGINA'!AE528</f>
        <v>12</v>
      </c>
      <c r="D528" s="626">
        <f>'CATALOGO PAGINA'!AF528*0.13+'CATALOGO PAGINA'!AF528</f>
        <v>0.7345</v>
      </c>
      <c r="E528" s="627"/>
    </row>
    <row r="529">
      <c r="A529" s="623" t="str">
        <f>'CATALOGO PAGINA'!C529</f>
        <v>87010</v>
      </c>
      <c r="B529" s="624" t="s">
        <v>7737</v>
      </c>
      <c r="C529" s="626" t="str">
        <f>'CATALOGO PAGINA'!AE529</f>
        <v>12</v>
      </c>
      <c r="D529" s="626">
        <f>'CATALOGO PAGINA'!AF529*0.13+'CATALOGO PAGINA'!AF529</f>
        <v>0.7345</v>
      </c>
      <c r="E529" s="627"/>
    </row>
    <row r="530">
      <c r="A530" s="623" t="str">
        <f>'CATALOGO PAGINA'!C530</f>
        <v>82333</v>
      </c>
      <c r="B530" s="624" t="s">
        <v>7737</v>
      </c>
      <c r="C530" s="626" t="str">
        <f>'CATALOGO PAGINA'!AE530</f>
        <v>12</v>
      </c>
      <c r="D530" s="626">
        <f>'CATALOGO PAGINA'!AF530*0.13+'CATALOGO PAGINA'!AF530</f>
        <v>1.0283</v>
      </c>
      <c r="E530" s="627"/>
    </row>
    <row r="531">
      <c r="A531" s="623" t="str">
        <f>'CATALOGO PAGINA'!C531</f>
        <v>82327</v>
      </c>
      <c r="B531" s="624" t="s">
        <v>7737</v>
      </c>
      <c r="C531" s="626" t="str">
        <f>'CATALOGO PAGINA'!AE531</f>
        <v>12</v>
      </c>
      <c r="D531" s="626">
        <f>'CATALOGO PAGINA'!AF531*0.13+'CATALOGO PAGINA'!AF531</f>
        <v>1.0283</v>
      </c>
      <c r="E531" s="627"/>
    </row>
    <row r="532">
      <c r="A532" s="623" t="str">
        <f>'CATALOGO PAGINA'!C532</f>
        <v>86313</v>
      </c>
      <c r="B532" s="624" t="s">
        <v>7737</v>
      </c>
      <c r="C532" s="626" t="str">
        <f>'CATALOGO PAGINA'!AE532</f>
        <v>12</v>
      </c>
      <c r="D532" s="626">
        <f>'CATALOGO PAGINA'!AF532*0.13+'CATALOGO PAGINA'!AF532</f>
        <v>0.8362</v>
      </c>
      <c r="E532" s="627"/>
    </row>
    <row r="533">
      <c r="A533" s="623" t="str">
        <f>'CATALOGO PAGINA'!C533</f>
        <v>86317</v>
      </c>
      <c r="B533" s="624" t="s">
        <v>7737</v>
      </c>
      <c r="C533" s="626" t="str">
        <f>'CATALOGO PAGINA'!AE533</f>
        <v>12</v>
      </c>
      <c r="D533" s="626">
        <f>'CATALOGO PAGINA'!AF533*0.13+'CATALOGO PAGINA'!AF533</f>
        <v>0.8362</v>
      </c>
      <c r="E533" s="627"/>
    </row>
    <row r="534">
      <c r="A534" s="623" t="str">
        <f>'CATALOGO PAGINA'!C534</f>
        <v>86311</v>
      </c>
      <c r="B534" s="624" t="s">
        <v>7737</v>
      </c>
      <c r="C534" s="626" t="str">
        <f>'CATALOGO PAGINA'!AE534</f>
        <v>12</v>
      </c>
      <c r="D534" s="626">
        <f>'CATALOGO PAGINA'!AF534*0.13+'CATALOGO PAGINA'!AF534</f>
        <v>0.8362</v>
      </c>
      <c r="E534" s="627"/>
    </row>
    <row r="535">
      <c r="A535" s="623" t="str">
        <f>'CATALOGO PAGINA'!C535</f>
        <v>86310</v>
      </c>
      <c r="B535" s="624" t="s">
        <v>7737</v>
      </c>
      <c r="C535" s="626" t="str">
        <f>'CATALOGO PAGINA'!AE535</f>
        <v>12</v>
      </c>
      <c r="D535" s="626">
        <f>'CATALOGO PAGINA'!AF535*0.13+'CATALOGO PAGINA'!AF535</f>
        <v>0.8362</v>
      </c>
      <c r="E535" s="627"/>
    </row>
    <row r="536">
      <c r="A536" s="623" t="str">
        <f>'CATALOGO PAGINA'!C536</f>
        <v>86312</v>
      </c>
      <c r="B536" s="624" t="s">
        <v>7737</v>
      </c>
      <c r="C536" s="626" t="str">
        <f>'CATALOGO PAGINA'!AE536</f>
        <v>12</v>
      </c>
      <c r="D536" s="626">
        <f>'CATALOGO PAGINA'!AF536*0.13+'CATALOGO PAGINA'!AF536</f>
        <v>0.8362</v>
      </c>
      <c r="E536" s="627"/>
    </row>
    <row r="537">
      <c r="A537" s="623" t="str">
        <f>'CATALOGO PAGINA'!C537</f>
        <v>86324</v>
      </c>
      <c r="B537" s="624" t="s">
        <v>7737</v>
      </c>
      <c r="C537" s="626" t="str">
        <f>'CATALOGO PAGINA'!AE537</f>
        <v>12</v>
      </c>
      <c r="D537" s="626">
        <f>'CATALOGO PAGINA'!AF537*0.13+'CATALOGO PAGINA'!AF537</f>
        <v>0.8362</v>
      </c>
      <c r="E537" s="627"/>
    </row>
    <row r="538">
      <c r="A538" s="623" t="str">
        <f>'CATALOGO PAGINA'!C538</f>
        <v>86318</v>
      </c>
      <c r="B538" s="624" t="s">
        <v>7737</v>
      </c>
      <c r="C538" s="626" t="str">
        <f>'CATALOGO PAGINA'!AE538</f>
        <v>12</v>
      </c>
      <c r="D538" s="626">
        <f>'CATALOGO PAGINA'!AF538*0.13+'CATALOGO PAGINA'!AF538</f>
        <v>0.8362</v>
      </c>
      <c r="E538" s="627"/>
    </row>
    <row r="539">
      <c r="A539" s="623" t="str">
        <f>'CATALOGO PAGINA'!C539</f>
        <v>86314</v>
      </c>
      <c r="B539" s="624" t="s">
        <v>7737</v>
      </c>
      <c r="C539" s="626" t="str">
        <f>'CATALOGO PAGINA'!AE539</f>
        <v>12</v>
      </c>
      <c r="D539" s="626">
        <f>'CATALOGO PAGINA'!AF539*0.13+'CATALOGO PAGINA'!AF539</f>
        <v>0.8362</v>
      </c>
      <c r="E539" s="627"/>
    </row>
    <row r="540">
      <c r="A540" s="623" t="str">
        <f>'CATALOGO PAGINA'!C540</f>
        <v>86316</v>
      </c>
      <c r="B540" s="624" t="s">
        <v>7737</v>
      </c>
      <c r="C540" s="626" t="str">
        <f>'CATALOGO PAGINA'!AE540</f>
        <v>12</v>
      </c>
      <c r="D540" s="626">
        <f>'CATALOGO PAGINA'!AF540*0.13+'CATALOGO PAGINA'!AF540</f>
        <v>0.8362</v>
      </c>
      <c r="E540" s="627"/>
    </row>
    <row r="541">
      <c r="A541" s="623" t="str">
        <f>'CATALOGO PAGINA'!C541</f>
        <v>01114</v>
      </c>
      <c r="B541" s="624" t="s">
        <v>7737</v>
      </c>
      <c r="C541" s="626" t="str">
        <f>'CATALOGO PAGINA'!AE541</f>
        <v>12</v>
      </c>
      <c r="D541" s="626">
        <f>'CATALOGO PAGINA'!AF541*0.13+'CATALOGO PAGINA'!AF541</f>
        <v>1.3221</v>
      </c>
      <c r="E541" s="627"/>
    </row>
    <row r="542">
      <c r="A542" s="623" t="str">
        <f>'CATALOGO PAGINA'!C542</f>
        <v>001117</v>
      </c>
      <c r="B542" s="624" t="s">
        <v>7737</v>
      </c>
      <c r="C542" s="626" t="str">
        <f>'CATALOGO PAGINA'!AE542</f>
        <v>12</v>
      </c>
      <c r="D542" s="626">
        <f>'CATALOGO PAGINA'!AF542*0.13+'CATALOGO PAGINA'!AF542</f>
        <v>1.3221</v>
      </c>
      <c r="E542" s="627"/>
    </row>
    <row r="543">
      <c r="A543" s="623" t="str">
        <f>'CATALOGO PAGINA'!C543</f>
        <v>55566</v>
      </c>
      <c r="B543" s="624" t="s">
        <v>7737</v>
      </c>
      <c r="C543" s="626" t="str">
        <f>'CATALOGO PAGINA'!AE543</f>
        <v>12</v>
      </c>
      <c r="D543" s="626">
        <f>'CATALOGO PAGINA'!AF543*0.13+'CATALOGO PAGINA'!AF543</f>
        <v>0.8588</v>
      </c>
      <c r="E543" s="627"/>
    </row>
    <row r="544">
      <c r="A544" s="623" t="str">
        <f>'CATALOGO PAGINA'!C544</f>
        <v>80747</v>
      </c>
      <c r="B544" s="624" t="s">
        <v>7737</v>
      </c>
      <c r="C544" s="626" t="str">
        <f>'CATALOGO PAGINA'!AE544</f>
        <v>6</v>
      </c>
      <c r="D544" s="626">
        <f>'CATALOGO PAGINA'!AF544*0.13+'CATALOGO PAGINA'!AF544</f>
        <v>1.5933</v>
      </c>
      <c r="E544" s="627"/>
    </row>
    <row r="545">
      <c r="A545" s="623" t="str">
        <f>'CATALOGO PAGINA'!C545</f>
        <v>28114</v>
      </c>
      <c r="B545" s="624" t="s">
        <v>7737</v>
      </c>
      <c r="C545" s="626" t="str">
        <f>'CATALOGO PAGINA'!AE545</f>
        <v>6</v>
      </c>
      <c r="D545" s="626">
        <f>'CATALOGO PAGINA'!AF545*0.13+'CATALOGO PAGINA'!AF545</f>
        <v>1.5029</v>
      </c>
      <c r="E545" s="627"/>
    </row>
    <row r="546">
      <c r="A546" s="623" t="str">
        <f>'CATALOGO PAGINA'!C546</f>
        <v>91580</v>
      </c>
      <c r="B546" s="624" t="s">
        <v>7737</v>
      </c>
      <c r="C546" s="626" t="str">
        <f>'CATALOGO PAGINA'!AE546</f>
        <v>6</v>
      </c>
      <c r="D546" s="626">
        <f>'CATALOGO PAGINA'!AF546*0.13+'CATALOGO PAGINA'!AF546</f>
        <v>1.5029</v>
      </c>
      <c r="E546" s="627"/>
    </row>
    <row r="547">
      <c r="A547" s="623" t="str">
        <f>'CATALOGO PAGINA'!C547</f>
        <v>82331</v>
      </c>
      <c r="B547" s="624" t="s">
        <v>7737</v>
      </c>
      <c r="C547" s="626" t="str">
        <f>'CATALOGO PAGINA'!AE547</f>
        <v>12</v>
      </c>
      <c r="D547" s="626">
        <f>'CATALOGO PAGINA'!AF547*0.13+'CATALOGO PAGINA'!AF547</f>
        <v>1.0283</v>
      </c>
      <c r="E547" s="627"/>
    </row>
    <row r="548">
      <c r="A548" s="623" t="str">
        <f>'CATALOGO PAGINA'!C548</f>
        <v>82332</v>
      </c>
      <c r="B548" s="624" t="s">
        <v>7737</v>
      </c>
      <c r="C548" s="626" t="str">
        <f>'CATALOGO PAGINA'!AE548</f>
        <v>12</v>
      </c>
      <c r="D548" s="626">
        <f>'CATALOGO PAGINA'!AF548*0.13+'CATALOGO PAGINA'!AF548</f>
        <v>1.0283</v>
      </c>
      <c r="E548" s="627"/>
    </row>
    <row r="549">
      <c r="A549" s="623" t="str">
        <f>'CATALOGO PAGINA'!C549</f>
        <v>82325</v>
      </c>
      <c r="B549" s="624" t="s">
        <v>7737</v>
      </c>
      <c r="C549" s="626" t="str">
        <f>'CATALOGO PAGINA'!AE549</f>
        <v>12</v>
      </c>
      <c r="D549" s="626">
        <f>'CATALOGO PAGINA'!AF549*0.13+'CATALOGO PAGINA'!AF549</f>
        <v>1.0283</v>
      </c>
      <c r="E549" s="627"/>
    </row>
    <row r="550">
      <c r="A550" s="623" t="str">
        <f>'CATALOGO PAGINA'!C550</f>
        <v>82329</v>
      </c>
      <c r="B550" s="624" t="s">
        <v>7737</v>
      </c>
      <c r="C550" s="626" t="str">
        <f>'CATALOGO PAGINA'!AE550</f>
        <v>12</v>
      </c>
      <c r="D550" s="626">
        <f>'CATALOGO PAGINA'!AF550*0.13+'CATALOGO PAGINA'!AF550</f>
        <v>1.0283</v>
      </c>
      <c r="E550" s="627"/>
    </row>
    <row r="551">
      <c r="A551" s="623" t="str">
        <f>'CATALOGO PAGINA'!C551</f>
        <v>IN00058</v>
      </c>
      <c r="B551" s="624" t="s">
        <v>7737</v>
      </c>
      <c r="C551" s="626" t="str">
        <f>'CATALOGO PAGINA'!AE551</f>
        <v>12</v>
      </c>
      <c r="D551" s="626">
        <f>'CATALOGO PAGINA'!AF551*0.13+'CATALOGO PAGINA'!AF551</f>
        <v>0.5876</v>
      </c>
      <c r="E551" s="627"/>
    </row>
    <row r="552">
      <c r="A552" s="623" t="str">
        <f>'CATALOGO PAGINA'!C552</f>
        <v>IN00056</v>
      </c>
      <c r="B552" s="624" t="s">
        <v>7737</v>
      </c>
      <c r="C552" s="626" t="str">
        <f>'CATALOGO PAGINA'!AE552</f>
        <v>12</v>
      </c>
      <c r="D552" s="626">
        <f>'CATALOGO PAGINA'!AF552*0.13+'CATALOGO PAGINA'!AF552</f>
        <v>0.5876</v>
      </c>
      <c r="E552" s="627"/>
    </row>
    <row r="553">
      <c r="A553" s="623" t="str">
        <f>'CATALOGO PAGINA'!C553</f>
        <v>IN00057</v>
      </c>
      <c r="B553" s="624" t="s">
        <v>7737</v>
      </c>
      <c r="C553" s="626" t="str">
        <f>'CATALOGO PAGINA'!AE553</f>
        <v>12</v>
      </c>
      <c r="D553" s="626">
        <f>'CATALOGO PAGINA'!AF553*0.13+'CATALOGO PAGINA'!AF553</f>
        <v>0.5876</v>
      </c>
      <c r="E553" s="627"/>
    </row>
    <row r="554">
      <c r="A554" s="623" t="str">
        <f>'CATALOGO PAGINA'!C554</f>
        <v>82334</v>
      </c>
      <c r="B554" s="624" t="s">
        <v>7737</v>
      </c>
      <c r="C554" s="626" t="str">
        <f>'CATALOGO PAGINA'!AE554</f>
        <v>12</v>
      </c>
      <c r="D554" s="626">
        <f>'CATALOGO PAGINA'!AF554*0.13+'CATALOGO PAGINA'!AF554</f>
        <v>1.0283</v>
      </c>
      <c r="E554" s="627"/>
    </row>
    <row r="555">
      <c r="A555" s="623" t="str">
        <f>'CATALOGO PAGINA'!C555</f>
        <v>82330</v>
      </c>
      <c r="B555" s="624" t="s">
        <v>7737</v>
      </c>
      <c r="C555" s="626" t="str">
        <f>'CATALOGO PAGINA'!AE555</f>
        <v>12</v>
      </c>
      <c r="D555" s="626">
        <f>'CATALOGO PAGINA'!AF555*0.13+'CATALOGO PAGINA'!AF555</f>
        <v>1.0283</v>
      </c>
      <c r="E555" s="627"/>
    </row>
    <row r="556">
      <c r="A556" s="623" t="str">
        <f>'CATALOGO PAGINA'!C556</f>
        <v>82335</v>
      </c>
      <c r="B556" s="624" t="s">
        <v>7737</v>
      </c>
      <c r="C556" s="626" t="str">
        <f>'CATALOGO PAGINA'!AE556</f>
        <v>12</v>
      </c>
      <c r="D556" s="626">
        <f>'CATALOGO PAGINA'!AF556*0.13+'CATALOGO PAGINA'!AF556</f>
        <v>1.0283</v>
      </c>
      <c r="E556" s="627"/>
    </row>
    <row r="557">
      <c r="A557" s="623" t="str">
        <f>'CATALOGO PAGINA'!C557</f>
        <v>82326</v>
      </c>
      <c r="B557" s="624" t="s">
        <v>7737</v>
      </c>
      <c r="C557" s="626" t="str">
        <f>'CATALOGO PAGINA'!AE557</f>
        <v>12</v>
      </c>
      <c r="D557" s="626">
        <f>'CATALOGO PAGINA'!AF557*0.13+'CATALOGO PAGINA'!AF557</f>
        <v>1.0283</v>
      </c>
      <c r="E557" s="627"/>
    </row>
    <row r="558">
      <c r="A558" s="623" t="str">
        <f>'CATALOGO PAGINA'!C558</f>
        <v>82328</v>
      </c>
      <c r="B558" s="624" t="s">
        <v>7737</v>
      </c>
      <c r="C558" s="626" t="str">
        <f>'CATALOGO PAGINA'!AE558</f>
        <v>12</v>
      </c>
      <c r="D558" s="626">
        <f>'CATALOGO PAGINA'!AF558*0.13+'CATALOGO PAGINA'!AF558</f>
        <v>1.0283</v>
      </c>
      <c r="E558" s="627"/>
    </row>
    <row r="559">
      <c r="A559" s="623" t="str">
        <f>'CATALOGO PAGINA'!C559</f>
        <v>IN00059</v>
      </c>
      <c r="B559" s="624" t="s">
        <v>7737</v>
      </c>
      <c r="C559" s="626" t="str">
        <f>'CATALOGO PAGINA'!AE559</f>
        <v>12</v>
      </c>
      <c r="D559" s="626">
        <f>'CATALOGO PAGINA'!AF559*0.13+'CATALOGO PAGINA'!AF559</f>
        <v>0.5876</v>
      </c>
      <c r="E559" s="627"/>
    </row>
    <row r="560">
      <c r="A560" s="623" t="str">
        <f>'CATALOGO PAGINA'!C560</f>
        <v>55563</v>
      </c>
      <c r="B560" s="624" t="s">
        <v>7737</v>
      </c>
      <c r="C560" s="626" t="str">
        <f>'CATALOGO PAGINA'!AE560</f>
        <v>12</v>
      </c>
      <c r="D560" s="626">
        <f>'CATALOGO PAGINA'!AF560*0.13+'CATALOGO PAGINA'!AF560</f>
        <v>0.8588</v>
      </c>
      <c r="E560" s="627"/>
    </row>
    <row r="561">
      <c r="A561" s="623" t="str">
        <f>'CATALOGO PAGINA'!C561</f>
        <v>CN91263</v>
      </c>
      <c r="B561" s="624" t="s">
        <v>7737</v>
      </c>
      <c r="C561" s="626" t="str">
        <f>'CATALOGO PAGINA'!AE561</f>
        <v>12</v>
      </c>
      <c r="D561" s="626">
        <f>'CATALOGO PAGINA'!AF561*0.13+'CATALOGO PAGINA'!AF561</f>
        <v>0.5876</v>
      </c>
      <c r="E561" s="627"/>
    </row>
    <row r="562">
      <c r="A562" s="623" t="str">
        <f>'CATALOGO PAGINA'!C562</f>
        <v>TY10003</v>
      </c>
      <c r="B562" s="624" t="s">
        <v>7737</v>
      </c>
      <c r="C562" s="626" t="str">
        <f>'CATALOGO PAGINA'!AE562</f>
        <v>12</v>
      </c>
      <c r="D562" s="626">
        <f>'CATALOGO PAGINA'!AF562*0.13+'CATALOGO PAGINA'!AF562</f>
        <v>0.6554</v>
      </c>
      <c r="E562" s="627"/>
    </row>
    <row r="563">
      <c r="A563" s="623" t="str">
        <f>'CATALOGO PAGINA'!C563</f>
        <v>TY10001</v>
      </c>
      <c r="B563" s="624" t="s">
        <v>7737</v>
      </c>
      <c r="C563" s="626" t="str">
        <f>'CATALOGO PAGINA'!AE563</f>
        <v>12</v>
      </c>
      <c r="D563" s="626">
        <f>'CATALOGO PAGINA'!AF563*0.13+'CATALOGO PAGINA'!AF563</f>
        <v>0.6554</v>
      </c>
      <c r="E563" s="627"/>
    </row>
    <row r="564">
      <c r="A564" s="623" t="str">
        <f>'CATALOGO PAGINA'!C564</f>
        <v>55757</v>
      </c>
      <c r="B564" s="624" t="s">
        <v>7737</v>
      </c>
      <c r="C564" s="626" t="str">
        <f>'CATALOGO PAGINA'!AE564</f>
        <v>12</v>
      </c>
      <c r="D564" s="626">
        <f>'CATALOGO PAGINA'!AF564*0.13+'CATALOGO PAGINA'!AF564</f>
        <v>1.0735</v>
      </c>
      <c r="E564" s="627"/>
    </row>
    <row r="565">
      <c r="A565" s="623" t="str">
        <f>'CATALOGO PAGINA'!C565</f>
        <v>CN91264</v>
      </c>
      <c r="B565" s="624" t="s">
        <v>7737</v>
      </c>
      <c r="C565" s="626" t="str">
        <f>'CATALOGO PAGINA'!AE565</f>
        <v>12</v>
      </c>
      <c r="D565" s="626">
        <f>'CATALOGO PAGINA'!AF565*0.13+'CATALOGO PAGINA'!AF565</f>
        <v>0.6215</v>
      </c>
      <c r="E565" s="627"/>
    </row>
    <row r="566">
      <c r="A566" s="623" t="str">
        <f>'CATALOGO PAGINA'!C566</f>
        <v>91121</v>
      </c>
      <c r="B566" s="624" t="s">
        <v>7737</v>
      </c>
      <c r="C566" s="626" t="str">
        <f>'CATALOGO PAGINA'!AE566</f>
        <v>12</v>
      </c>
      <c r="D566" s="626">
        <f>'CATALOGO PAGINA'!AF566*0.13+'CATALOGO PAGINA'!AF566</f>
        <v>1.0283</v>
      </c>
      <c r="E566" s="627"/>
    </row>
    <row r="567">
      <c r="A567" s="623" t="str">
        <f>'CATALOGO PAGINA'!C567</f>
        <v>5032</v>
      </c>
      <c r="B567" s="624" t="s">
        <v>7737</v>
      </c>
      <c r="C567" s="626" t="str">
        <f>'CATALOGO PAGINA'!AE567</f>
        <v>12</v>
      </c>
      <c r="D567" s="626">
        <f>'CATALOGO PAGINA'!AF567*0.13+'CATALOGO PAGINA'!AF567</f>
        <v>1.2317</v>
      </c>
      <c r="E567" s="627"/>
    </row>
    <row r="568">
      <c r="A568" s="623" t="str">
        <f>'CATALOGO PAGINA'!C568</f>
        <v>86501</v>
      </c>
      <c r="B568" s="624" t="s">
        <v>7737</v>
      </c>
      <c r="C568" s="626" t="str">
        <f>'CATALOGO PAGINA'!AE568</f>
        <v>12</v>
      </c>
      <c r="D568" s="626">
        <f>'CATALOGO PAGINA'!AF568*0.13+'CATALOGO PAGINA'!AF568</f>
        <v>0.7797</v>
      </c>
      <c r="E568" s="627"/>
    </row>
    <row r="569">
      <c r="A569" s="623" t="str">
        <f>'CATALOGO PAGINA'!C569</f>
        <v>10007</v>
      </c>
      <c r="B569" s="624" t="s">
        <v>7737</v>
      </c>
      <c r="C569" s="626" t="str">
        <f>'CATALOGO PAGINA'!AE569</f>
        <v>12</v>
      </c>
      <c r="D569" s="626">
        <f>'CATALOGO PAGINA'!AF569*0.13+'CATALOGO PAGINA'!AF569</f>
        <v>0.8475</v>
      </c>
      <c r="E569" s="627"/>
    </row>
    <row r="570">
      <c r="A570" s="623" t="str">
        <f>'CATALOGO PAGINA'!C570</f>
        <v>10005</v>
      </c>
      <c r="B570" s="624" t="s">
        <v>7737</v>
      </c>
      <c r="C570" s="626" t="str">
        <f>'CATALOGO PAGINA'!AE570</f>
        <v>12</v>
      </c>
      <c r="D570" s="626">
        <f>'CATALOGO PAGINA'!AF570*0.13+'CATALOGO PAGINA'!AF570</f>
        <v>0.8475</v>
      </c>
      <c r="E570" s="627"/>
    </row>
    <row r="571">
      <c r="A571" s="623" t="str">
        <f>'CATALOGO PAGINA'!C571</f>
        <v>10004</v>
      </c>
      <c r="B571" s="624" t="s">
        <v>7737</v>
      </c>
      <c r="C571" s="626" t="str">
        <f>'CATALOGO PAGINA'!AE571</f>
        <v>12</v>
      </c>
      <c r="D571" s="626">
        <f>'CATALOGO PAGINA'!AF571*0.13+'CATALOGO PAGINA'!AF571</f>
        <v>0.8475</v>
      </c>
      <c r="E571" s="627"/>
    </row>
    <row r="572">
      <c r="A572" s="623" t="str">
        <f>'CATALOGO PAGINA'!C572</f>
        <v>67415</v>
      </c>
      <c r="B572" s="624" t="s">
        <v>7737</v>
      </c>
      <c r="C572" s="626" t="str">
        <f>'CATALOGO PAGINA'!AE572</f>
        <v>12</v>
      </c>
      <c r="D572" s="626">
        <f>'CATALOGO PAGINA'!AF572*0.13+'CATALOGO PAGINA'!AF572</f>
        <v>1.4577</v>
      </c>
      <c r="E572" s="627"/>
    </row>
    <row r="573">
      <c r="A573" s="623" t="str">
        <f>'CATALOGO PAGINA'!C573</f>
        <v>39568</v>
      </c>
      <c r="B573" s="624" t="s">
        <v>7737</v>
      </c>
      <c r="C573" s="626" t="str">
        <f>'CATALOGO PAGINA'!AE573</f>
        <v>12</v>
      </c>
      <c r="D573" s="626">
        <f>'CATALOGO PAGINA'!AF573*0.13+'CATALOGO PAGINA'!AF573</f>
        <v>1.4577</v>
      </c>
      <c r="E573" s="627"/>
    </row>
    <row r="574">
      <c r="A574" s="623" t="str">
        <f>'CATALOGO PAGINA'!C574</f>
        <v>91119</v>
      </c>
      <c r="B574" s="624" t="s">
        <v>7737</v>
      </c>
      <c r="C574" s="626" t="str">
        <f>'CATALOGO PAGINA'!AE574</f>
        <v>12</v>
      </c>
      <c r="D574" s="626">
        <f>'CATALOGO PAGINA'!AF574*0.13+'CATALOGO PAGINA'!AF574</f>
        <v>0.5989</v>
      </c>
      <c r="E574" s="627"/>
    </row>
    <row r="575">
      <c r="A575" s="623" t="str">
        <f>'CATALOGO PAGINA'!C575</f>
        <v>231326</v>
      </c>
      <c r="B575" s="624" t="s">
        <v>7737</v>
      </c>
      <c r="C575" s="626" t="str">
        <f>'CATALOGO PAGINA'!AE575</f>
        <v>12</v>
      </c>
      <c r="D575" s="626">
        <f>'CATALOGO PAGINA'!AF575*0.13+'CATALOGO PAGINA'!AF575</f>
        <v>1.4577</v>
      </c>
      <c r="E575" s="627"/>
    </row>
    <row r="576">
      <c r="A576" s="623" t="str">
        <f>'CATALOGO PAGINA'!C576</f>
        <v>15492</v>
      </c>
      <c r="B576" s="624" t="s">
        <v>7737</v>
      </c>
      <c r="C576" s="626" t="str">
        <f>'CATALOGO PAGINA'!AE576</f>
        <v>12</v>
      </c>
      <c r="D576" s="626">
        <f>'CATALOGO PAGINA'!AF576*0.13+'CATALOGO PAGINA'!AF576</f>
        <v>1.4577</v>
      </c>
      <c r="E576" s="627"/>
    </row>
    <row r="577">
      <c r="A577" s="623" t="str">
        <f>'CATALOGO PAGINA'!C577</f>
        <v>51343</v>
      </c>
      <c r="B577" s="624" t="s">
        <v>7737</v>
      </c>
      <c r="C577" s="626" t="str">
        <f>'CATALOGO PAGINA'!AE577</f>
        <v>12</v>
      </c>
      <c r="D577" s="626">
        <f>'CATALOGO PAGINA'!AF577*0.13+'CATALOGO PAGINA'!AF577</f>
        <v>1.2543</v>
      </c>
      <c r="E577" s="627"/>
    </row>
    <row r="578">
      <c r="A578" s="623" t="str">
        <f>'CATALOGO PAGINA'!C578</f>
        <v>51344</v>
      </c>
      <c r="B578" s="624" t="s">
        <v>7737</v>
      </c>
      <c r="C578" s="626" t="str">
        <f>'CATALOGO PAGINA'!AE578</f>
        <v>12</v>
      </c>
      <c r="D578" s="626">
        <f>'CATALOGO PAGINA'!AF578*0.13+'CATALOGO PAGINA'!AF578</f>
        <v>1.1187</v>
      </c>
      <c r="E578" s="627"/>
    </row>
    <row r="579">
      <c r="A579" s="623" t="str">
        <f>'CATALOGO PAGINA'!C579</f>
        <v>51345</v>
      </c>
      <c r="B579" s="624" t="s">
        <v>7737</v>
      </c>
      <c r="C579" s="626" t="str">
        <f>'CATALOGO PAGINA'!AE579</f>
        <v>12</v>
      </c>
      <c r="D579" s="626">
        <f>'CATALOGO PAGINA'!AF579*0.13+'CATALOGO PAGINA'!AF579</f>
        <v>1.2543</v>
      </c>
      <c r="E579" s="627"/>
    </row>
    <row r="580">
      <c r="A580" s="623" t="str">
        <f>'CATALOGO PAGINA'!C580</f>
        <v>39570</v>
      </c>
      <c r="B580" s="624" t="s">
        <v>7737</v>
      </c>
      <c r="C580" s="626" t="str">
        <f>'CATALOGO PAGINA'!AE580</f>
        <v>12</v>
      </c>
      <c r="D580" s="626">
        <f>'CATALOGO PAGINA'!AF580*0.13+'CATALOGO PAGINA'!AF580</f>
        <v>1.6272</v>
      </c>
      <c r="E580" s="627"/>
    </row>
    <row r="581">
      <c r="A581" s="623" t="str">
        <f>'CATALOGO PAGINA'!C581</f>
        <v>39569</v>
      </c>
      <c r="B581" s="624" t="s">
        <v>7737</v>
      </c>
      <c r="C581" s="626" t="str">
        <f>'CATALOGO PAGINA'!AE581</f>
        <v>12</v>
      </c>
      <c r="D581" s="626">
        <f>'CATALOGO PAGINA'!AF581*0.13+'CATALOGO PAGINA'!AF581</f>
        <v>1.6272</v>
      </c>
      <c r="E581" s="627"/>
    </row>
    <row r="582">
      <c r="A582" s="623" t="str">
        <f>'CATALOGO PAGINA'!C582</f>
        <v>15493</v>
      </c>
      <c r="B582" s="624" t="s">
        <v>7737</v>
      </c>
      <c r="C582" s="626" t="str">
        <f>'CATALOGO PAGINA'!AE582</f>
        <v>12</v>
      </c>
      <c r="D582" s="626">
        <f>'CATALOGO PAGINA'!AF582*0.13+'CATALOGO PAGINA'!AF582</f>
        <v>1.6272</v>
      </c>
      <c r="E582" s="627"/>
    </row>
    <row r="583">
      <c r="A583" s="623" t="str">
        <f>'CATALOGO PAGINA'!C583</f>
        <v>10008</v>
      </c>
      <c r="B583" s="624" t="s">
        <v>7737</v>
      </c>
      <c r="C583" s="626" t="str">
        <f>'CATALOGO PAGINA'!AE583</f>
        <v>12</v>
      </c>
      <c r="D583" s="626">
        <f>'CATALOGO PAGINA'!AF583*0.13+'CATALOGO PAGINA'!AF583</f>
        <v>0.8475</v>
      </c>
      <c r="E583" s="627"/>
    </row>
    <row r="584">
      <c r="A584" s="623" t="str">
        <f>'CATALOGO PAGINA'!C584</f>
        <v>39567</v>
      </c>
      <c r="B584" s="624" t="s">
        <v>7737</v>
      </c>
      <c r="C584" s="626" t="str">
        <f>'CATALOGO PAGINA'!AE584</f>
        <v>12</v>
      </c>
      <c r="D584" s="626">
        <f>'CATALOGO PAGINA'!AF584*0.13+'CATALOGO PAGINA'!AF584</f>
        <v>1.4577</v>
      </c>
      <c r="E584" s="627"/>
    </row>
    <row r="585">
      <c r="A585" s="623" t="str">
        <f>'CATALOGO PAGINA'!C585</f>
        <v>FD733</v>
      </c>
      <c r="B585" s="624" t="s">
        <v>7737</v>
      </c>
      <c r="C585" s="626" t="str">
        <f>'CATALOGO PAGINA'!AE585</f>
        <v>12</v>
      </c>
      <c r="D585" s="626">
        <f>'CATALOGO PAGINA'!AF585*0.13+'CATALOGO PAGINA'!AF585</f>
        <v>2.373</v>
      </c>
      <c r="E585" s="627"/>
    </row>
    <row r="586">
      <c r="A586" s="623" t="str">
        <f>'CATALOGO PAGINA'!C586</f>
        <v>FD7909</v>
      </c>
      <c r="B586" s="624" t="s">
        <v>7737</v>
      </c>
      <c r="C586" s="626" t="str">
        <f>'CATALOGO PAGINA'!AE586</f>
        <v>6</v>
      </c>
      <c r="D586" s="626">
        <f>'CATALOGO PAGINA'!AF586*0.13+'CATALOGO PAGINA'!AF586</f>
        <v>2.1583</v>
      </c>
      <c r="E586" s="627"/>
    </row>
    <row r="587">
      <c r="A587" s="623" t="str">
        <f>'CATALOGO PAGINA'!C587</f>
        <v>38-1</v>
      </c>
      <c r="B587" s="624" t="s">
        <v>7737</v>
      </c>
      <c r="C587" s="626" t="str">
        <f>'CATALOGO PAGINA'!AE587</f>
        <v>12</v>
      </c>
      <c r="D587" s="626">
        <f>'CATALOGO PAGINA'!AF587*0.13+'CATALOGO PAGINA'!AF587</f>
        <v>1.6724</v>
      </c>
      <c r="E587" s="627"/>
    </row>
    <row r="588">
      <c r="A588" s="623" t="str">
        <f>'CATALOGO PAGINA'!C588</f>
        <v>FD7849</v>
      </c>
      <c r="B588" s="624" t="s">
        <v>7737</v>
      </c>
      <c r="C588" s="626" t="str">
        <f>'CATALOGO PAGINA'!AE588</f>
        <v>6</v>
      </c>
      <c r="D588" s="626">
        <f>'CATALOGO PAGINA'!AF588*0.13+'CATALOGO PAGINA'!AF588</f>
        <v>0.4746</v>
      </c>
      <c r="E588" s="627"/>
    </row>
    <row r="589">
      <c r="A589" s="623" t="str">
        <f>'CATALOGO PAGINA'!C589</f>
        <v>FD7847</v>
      </c>
      <c r="B589" s="624" t="s">
        <v>7737</v>
      </c>
      <c r="C589" s="626" t="str">
        <f>'CATALOGO PAGINA'!AE589</f>
        <v>6</v>
      </c>
      <c r="D589" s="626">
        <f>'CATALOGO PAGINA'!AF589*0.13+'CATALOGO PAGINA'!AF589</f>
        <v>0.6328</v>
      </c>
      <c r="E589" s="627"/>
    </row>
    <row r="590">
      <c r="A590" s="623" t="str">
        <f>'CATALOGO PAGINA'!C590</f>
        <v>FD7848</v>
      </c>
      <c r="B590" s="624" t="s">
        <v>7737</v>
      </c>
      <c r="C590" s="626" t="str">
        <f>'CATALOGO PAGINA'!AE590</f>
        <v>6</v>
      </c>
      <c r="D590" s="626">
        <f>'CATALOGO PAGINA'!AF590*0.13+'CATALOGO PAGINA'!AF590</f>
        <v>0.5424</v>
      </c>
      <c r="E590" s="627"/>
    </row>
    <row r="591">
      <c r="A591" s="623" t="str">
        <f>'CATALOGO PAGINA'!C591</f>
        <v>FD7850</v>
      </c>
      <c r="B591" s="624" t="s">
        <v>7737</v>
      </c>
      <c r="C591" s="626" t="str">
        <f>'CATALOGO PAGINA'!AE591</f>
        <v>6</v>
      </c>
      <c r="D591" s="626">
        <f>'CATALOGO PAGINA'!AF591*0.13+'CATALOGO PAGINA'!AF591</f>
        <v>0.7119</v>
      </c>
      <c r="E591" s="627"/>
    </row>
    <row r="592">
      <c r="A592" s="623" t="str">
        <f>'CATALOGO PAGINA'!C592</f>
        <v>CX-212</v>
      </c>
      <c r="B592" s="624" t="s">
        <v>7737</v>
      </c>
      <c r="C592" s="626" t="str">
        <f>'CATALOGO PAGINA'!AE592</f>
        <v>6</v>
      </c>
      <c r="D592" s="626">
        <f>'CATALOGO PAGINA'!AF592*0.13+'CATALOGO PAGINA'!AF592</f>
        <v>1.8645</v>
      </c>
      <c r="E592" s="627"/>
    </row>
    <row r="593">
      <c r="A593" s="623" t="str">
        <f>'CATALOGO PAGINA'!C593</f>
        <v>40069</v>
      </c>
      <c r="B593" s="624" t="s">
        <v>7737</v>
      </c>
      <c r="C593" s="626" t="str">
        <f>'CATALOGO PAGINA'!AE593</f>
        <v>1</v>
      </c>
      <c r="D593" s="626">
        <f>'CATALOGO PAGINA'!AF593*0.13+'CATALOGO PAGINA'!AF593</f>
        <v>16.95</v>
      </c>
      <c r="E593" s="627"/>
    </row>
    <row r="594">
      <c r="A594" s="623" t="str">
        <f>'CATALOGO PAGINA'!C594</f>
        <v>04010</v>
      </c>
      <c r="B594" s="624" t="s">
        <v>7737</v>
      </c>
      <c r="C594" s="626" t="str">
        <f>'CATALOGO PAGINA'!AE594</f>
        <v>6</v>
      </c>
      <c r="D594" s="626">
        <f>'CATALOGO PAGINA'!AF594*0.13+'CATALOGO PAGINA'!AF594</f>
        <v>4.0906</v>
      </c>
      <c r="E594" s="627"/>
    </row>
    <row r="595">
      <c r="A595" s="623" t="str">
        <f>'CATALOGO PAGINA'!C595</f>
        <v>FD237</v>
      </c>
      <c r="B595" s="624" t="s">
        <v>7737</v>
      </c>
      <c r="C595" s="626" t="str">
        <f>'CATALOGO PAGINA'!AE595</f>
        <v>6</v>
      </c>
      <c r="D595" s="626">
        <f>'CATALOGO PAGINA'!AF595*0.13+'CATALOGO PAGINA'!AF595</f>
        <v>3.5821</v>
      </c>
      <c r="E595" s="627"/>
    </row>
    <row r="596">
      <c r="A596" s="623" t="str">
        <f>'CATALOGO PAGINA'!C596</f>
        <v>SJ2632-12A</v>
      </c>
      <c r="B596" s="624" t="s">
        <v>7737</v>
      </c>
      <c r="C596" s="626" t="str">
        <f>'CATALOGO PAGINA'!AE596</f>
        <v>12</v>
      </c>
      <c r="D596" s="626">
        <f>'CATALOGO PAGINA'!AF596*0.13+'CATALOGO PAGINA'!AF596</f>
        <v>0.5989</v>
      </c>
      <c r="E596" s="627"/>
    </row>
    <row r="597">
      <c r="A597" s="623" t="str">
        <f>'CATALOGO PAGINA'!C597</f>
        <v>SJ2632-12B</v>
      </c>
      <c r="B597" s="624" t="s">
        <v>7737</v>
      </c>
      <c r="C597" s="626" t="str">
        <f>'CATALOGO PAGINA'!AE597</f>
        <v>12</v>
      </c>
      <c r="D597" s="626">
        <f>'CATALOGO PAGINA'!AF597*0.13+'CATALOGO PAGINA'!AF597</f>
        <v>0.5989</v>
      </c>
      <c r="E597" s="627"/>
    </row>
    <row r="598">
      <c r="A598" s="623" t="str">
        <f>'CATALOGO PAGINA'!C598</f>
        <v>690200</v>
      </c>
      <c r="B598" s="624" t="s">
        <v>7737</v>
      </c>
      <c r="C598" s="626" t="str">
        <f>'CATALOGO PAGINA'!AE598</f>
        <v>6</v>
      </c>
      <c r="D598" s="626">
        <f>'CATALOGO PAGINA'!AF598*0.13+'CATALOGO PAGINA'!AF598</f>
        <v>1.2091</v>
      </c>
      <c r="E598" s="627"/>
    </row>
    <row r="599">
      <c r="A599" s="623" t="str">
        <f>'CATALOGO PAGINA'!C599</f>
        <v>690325</v>
      </c>
      <c r="B599" s="624" t="s">
        <v>7737</v>
      </c>
      <c r="C599" s="626" t="str">
        <f>'CATALOGO PAGINA'!AE599</f>
        <v>3</v>
      </c>
      <c r="D599" s="626">
        <f>'CATALOGO PAGINA'!AF599*0.13+'CATALOGO PAGINA'!AF599</f>
        <v>3.39</v>
      </c>
      <c r="E599" s="627"/>
    </row>
    <row r="600">
      <c r="A600" s="623" t="str">
        <f>'CATALOGO PAGINA'!C600</f>
        <v>690327</v>
      </c>
      <c r="B600" s="624" t="s">
        <v>7737</v>
      </c>
      <c r="C600" s="626" t="str">
        <f>'CATALOGO PAGINA'!AE600</f>
        <v>6</v>
      </c>
      <c r="D600" s="626">
        <f>'CATALOGO PAGINA'!AF600*0.13+'CATALOGO PAGINA'!AF600</f>
        <v>2.4182</v>
      </c>
      <c r="E600" s="627"/>
    </row>
    <row r="601">
      <c r="A601" s="623" t="str">
        <f>'CATALOGO PAGINA'!C601</f>
        <v>690251</v>
      </c>
      <c r="B601" s="624" t="s">
        <v>7737</v>
      </c>
      <c r="C601" s="626" t="str">
        <f>'CATALOGO PAGINA'!AE601</f>
        <v>6</v>
      </c>
      <c r="D601" s="626">
        <f>'CATALOGO PAGINA'!AF601*0.13+'CATALOGO PAGINA'!AF601</f>
        <v>1.2091</v>
      </c>
      <c r="E601" s="627"/>
    </row>
    <row r="602">
      <c r="A602" s="623" t="str">
        <f>'CATALOGO PAGINA'!C602</f>
        <v>690289</v>
      </c>
      <c r="B602" s="624" t="s">
        <v>7737</v>
      </c>
      <c r="C602" s="626" t="str">
        <f>'CATALOGO PAGINA'!AE602</f>
        <v>3</v>
      </c>
      <c r="D602" s="626">
        <f>'CATALOGO PAGINA'!AF602*0.13+'CATALOGO PAGINA'!AF602</f>
        <v>1.9323</v>
      </c>
      <c r="E602" s="627"/>
    </row>
    <row r="603">
      <c r="A603" s="623" t="str">
        <f>'CATALOGO PAGINA'!C603</f>
        <v>40472</v>
      </c>
      <c r="B603" s="624" t="s">
        <v>7737</v>
      </c>
      <c r="C603" s="626" t="str">
        <f>'CATALOGO PAGINA'!AE603</f>
        <v>12</v>
      </c>
      <c r="D603" s="626">
        <f>'CATALOGO PAGINA'!AF603*0.13+'CATALOGO PAGINA'!AF603</f>
        <v>0.6328</v>
      </c>
      <c r="E603" s="627"/>
    </row>
    <row r="604">
      <c r="A604" s="623" t="str">
        <f>'CATALOGO PAGINA'!C604</f>
        <v>FD221005</v>
      </c>
      <c r="B604" s="624" t="s">
        <v>7737</v>
      </c>
      <c r="C604" s="626" t="str">
        <f>'CATALOGO PAGINA'!AE604</f>
        <v>12</v>
      </c>
      <c r="D604" s="626">
        <f>'CATALOGO PAGINA'!AF604*0.13+'CATALOGO PAGINA'!AF604</f>
        <v>0.2599</v>
      </c>
      <c r="E604" s="627"/>
    </row>
    <row r="605">
      <c r="A605" s="623" t="str">
        <f>'CATALOGO PAGINA'!C605</f>
        <v>900528</v>
      </c>
      <c r="B605" s="624" t="s">
        <v>7737</v>
      </c>
      <c r="C605" s="626" t="str">
        <f>'CATALOGO PAGINA'!AE605</f>
        <v>6</v>
      </c>
      <c r="D605" s="626">
        <f>'CATALOGO PAGINA'!AF605*0.13+'CATALOGO PAGINA'!AF605</f>
        <v>0.9379</v>
      </c>
      <c r="E605" s="627"/>
    </row>
    <row r="606">
      <c r="A606" s="623" t="str">
        <f>'CATALOGO PAGINA'!C606</f>
        <v>900527</v>
      </c>
      <c r="B606" s="624" t="s">
        <v>7737</v>
      </c>
      <c r="C606" s="626" t="str">
        <f>'CATALOGO PAGINA'!AE606</f>
        <v>6</v>
      </c>
      <c r="D606" s="626">
        <f>'CATALOGO PAGINA'!AF606*0.13+'CATALOGO PAGINA'!AF606</f>
        <v>0.8475</v>
      </c>
      <c r="E606" s="627"/>
    </row>
    <row r="607">
      <c r="A607" s="623" t="str">
        <f>'CATALOGO PAGINA'!C607</f>
        <v>32276</v>
      </c>
      <c r="B607" s="624" t="s">
        <v>7737</v>
      </c>
      <c r="C607" s="626" t="str">
        <f>'CATALOGO PAGINA'!AE607</f>
        <v>12</v>
      </c>
      <c r="D607" s="626">
        <f>'CATALOGO PAGINA'!AF607*0.13+'CATALOGO PAGINA'!AF607</f>
        <v>0.4633</v>
      </c>
      <c r="E607" s="627"/>
    </row>
    <row r="608">
      <c r="A608" s="623" t="str">
        <f>'CATALOGO PAGINA'!C608</f>
        <v>96056</v>
      </c>
      <c r="B608" s="624" t="s">
        <v>7737</v>
      </c>
      <c r="C608" s="626" t="str">
        <f>'CATALOGO PAGINA'!AE608</f>
        <v>12</v>
      </c>
      <c r="D608" s="626">
        <f>'CATALOGO PAGINA'!AF608*0.13+'CATALOGO PAGINA'!AF608</f>
        <v>0.5085</v>
      </c>
      <c r="E608" s="627"/>
    </row>
    <row r="609">
      <c r="A609" s="623" t="str">
        <f>'CATALOGO PAGINA'!C609</f>
        <v>FD221003</v>
      </c>
      <c r="B609" s="624" t="s">
        <v>7737</v>
      </c>
      <c r="C609" s="626" t="str">
        <f>'CATALOGO PAGINA'!AE609</f>
        <v>12</v>
      </c>
      <c r="D609" s="626">
        <f>'CATALOGO PAGINA'!AF609*0.13+'CATALOGO PAGINA'!AF609</f>
        <v>0.2825</v>
      </c>
      <c r="E609" s="627"/>
    </row>
    <row r="610">
      <c r="A610" s="623" t="str">
        <f>'CATALOGO PAGINA'!C610</f>
        <v>01792</v>
      </c>
      <c r="B610" s="624" t="s">
        <v>7737</v>
      </c>
      <c r="C610" s="626" t="str">
        <f>'CATALOGO PAGINA'!AE610</f>
        <v>1</v>
      </c>
      <c r="D610" s="626">
        <f>'CATALOGO PAGINA'!AF610*0.13+'CATALOGO PAGINA'!AF610</f>
        <v>9.3225</v>
      </c>
      <c r="E610" s="627"/>
    </row>
    <row r="611">
      <c r="A611" s="623" t="str">
        <f>'CATALOGO PAGINA'!C611</f>
        <v>452741</v>
      </c>
      <c r="B611" s="624" t="s">
        <v>7737</v>
      </c>
      <c r="C611" s="626" t="str">
        <f>'CATALOGO PAGINA'!AE611</f>
        <v>1</v>
      </c>
      <c r="D611" s="626">
        <f>'CATALOGO PAGINA'!AF611*0.13+'CATALOGO PAGINA'!AF611</f>
        <v>8.3055</v>
      </c>
      <c r="E611" s="627"/>
    </row>
    <row r="612">
      <c r="A612" s="623" t="str">
        <f>'CATALOGO PAGINA'!C612</f>
        <v>62776</v>
      </c>
      <c r="B612" s="624" t="s">
        <v>7737</v>
      </c>
      <c r="C612" s="626" t="str">
        <f>'CATALOGO PAGINA'!AE612</f>
        <v>1</v>
      </c>
      <c r="D612" s="626">
        <f>'CATALOGO PAGINA'!AF612*0.13+'CATALOGO PAGINA'!AF612</f>
        <v>5.2206</v>
      </c>
      <c r="E612" s="627"/>
    </row>
    <row r="613">
      <c r="A613" s="623" t="str">
        <f>'CATALOGO PAGINA'!C613</f>
        <v>38816</v>
      </c>
      <c r="B613" s="624" t="s">
        <v>7737</v>
      </c>
      <c r="C613" s="626" t="str">
        <f>'CATALOGO PAGINA'!AE613</f>
        <v>1</v>
      </c>
      <c r="D613" s="626">
        <f>'CATALOGO PAGINA'!AF613*0.13+'CATALOGO PAGINA'!AF613</f>
        <v>5.6952</v>
      </c>
      <c r="E613" s="627"/>
    </row>
    <row r="614">
      <c r="A614" s="623" t="str">
        <f>'CATALOGO PAGINA'!C614</f>
        <v>87894</v>
      </c>
      <c r="B614" s="624" t="s">
        <v>7737</v>
      </c>
      <c r="C614" s="626" t="str">
        <f>'CATALOGO PAGINA'!AE614</f>
        <v>1</v>
      </c>
      <c r="D614" s="626">
        <f>'CATALOGO PAGINA'!AF614*0.13+'CATALOGO PAGINA'!AF614</f>
        <v>5.6952</v>
      </c>
      <c r="E614" s="627"/>
    </row>
    <row r="615">
      <c r="A615" s="623" t="str">
        <f>'CATALOGO PAGINA'!C615</f>
        <v>62775</v>
      </c>
      <c r="B615" s="624" t="s">
        <v>7737</v>
      </c>
      <c r="C615" s="626" t="str">
        <f>'CATALOGO PAGINA'!AE615</f>
        <v>1</v>
      </c>
      <c r="D615" s="626">
        <f>'CATALOGO PAGINA'!AF615*0.13+'CATALOGO PAGINA'!AF615</f>
        <v>8.3055</v>
      </c>
      <c r="E615" s="627"/>
    </row>
    <row r="616">
      <c r="A616" s="623" t="str">
        <f>'CATALOGO PAGINA'!C616</f>
        <v>85725</v>
      </c>
      <c r="B616" s="624" t="s">
        <v>7737</v>
      </c>
      <c r="C616" s="626" t="str">
        <f>'CATALOGO PAGINA'!AE616</f>
        <v>1</v>
      </c>
      <c r="D616" s="626">
        <f>'CATALOGO PAGINA'!AF616*0.13+'CATALOGO PAGINA'!AF616</f>
        <v>5.2206</v>
      </c>
      <c r="E616" s="627"/>
    </row>
    <row r="617">
      <c r="A617" s="623" t="str">
        <f>'CATALOGO PAGINA'!C617</f>
        <v>85829</v>
      </c>
      <c r="B617" s="624" t="s">
        <v>7737</v>
      </c>
      <c r="C617" s="626" t="str">
        <f>'CATALOGO PAGINA'!AE617</f>
        <v>1</v>
      </c>
      <c r="D617" s="626">
        <f>'CATALOGO PAGINA'!AF617*0.13+'CATALOGO PAGINA'!AF617</f>
        <v>9.605</v>
      </c>
      <c r="E617" s="627"/>
    </row>
    <row r="618">
      <c r="A618" s="623" t="str">
        <f>'CATALOGO PAGINA'!C618</f>
        <v>62872</v>
      </c>
      <c r="B618" s="624" t="s">
        <v>7737</v>
      </c>
      <c r="C618" s="626" t="str">
        <f>'CATALOGO PAGINA'!AE618</f>
        <v>1</v>
      </c>
      <c r="D618" s="626">
        <f>'CATALOGO PAGINA'!AF618*0.13+'CATALOGO PAGINA'!AF618</f>
        <v>13.673</v>
      </c>
      <c r="E618" s="627"/>
    </row>
    <row r="619">
      <c r="A619" s="623" t="str">
        <f>'CATALOGO PAGINA'!C619</f>
        <v>1058</v>
      </c>
      <c r="B619" s="624" t="s">
        <v>7737</v>
      </c>
      <c r="C619" s="626" t="str">
        <f>'CATALOGO PAGINA'!AE619</f>
        <v>1</v>
      </c>
      <c r="D619" s="626">
        <f>'CATALOGO PAGINA'!AF619*0.13+'CATALOGO PAGINA'!AF619</f>
        <v>4.52</v>
      </c>
      <c r="E619" s="627"/>
    </row>
    <row r="620">
      <c r="A620" s="623" t="str">
        <f>'CATALOGO PAGINA'!C620</f>
        <v>50150</v>
      </c>
      <c r="B620" s="624" t="s">
        <v>7737</v>
      </c>
      <c r="C620" s="626" t="str">
        <f>'CATALOGO PAGINA'!AE620</f>
        <v>1</v>
      </c>
      <c r="D620" s="626">
        <f>'CATALOGO PAGINA'!AF620*0.13+'CATALOGO PAGINA'!AF620</f>
        <v>21.47</v>
      </c>
      <c r="E620" s="627"/>
    </row>
    <row r="621">
      <c r="A621" s="623" t="str">
        <f>'CATALOGO PAGINA'!C621</f>
        <v>40120</v>
      </c>
      <c r="B621" s="624" t="s">
        <v>7737</v>
      </c>
      <c r="C621" s="626" t="str">
        <f>'CATALOGO PAGINA'!AE621</f>
        <v>1</v>
      </c>
      <c r="D621" s="626">
        <f>'CATALOGO PAGINA'!AF621*0.13+'CATALOGO PAGINA'!AF621</f>
        <v>22.6</v>
      </c>
      <c r="E621" s="627"/>
    </row>
    <row r="622">
      <c r="A622" s="623" t="str">
        <f>'CATALOGO PAGINA'!C622</f>
        <v>4417</v>
      </c>
      <c r="B622" s="624" t="s">
        <v>7737</v>
      </c>
      <c r="C622" s="626" t="str">
        <f>'CATALOGO PAGINA'!AE622</f>
        <v>2</v>
      </c>
      <c r="D622" s="626">
        <f>'CATALOGO PAGINA'!AF622*0.13+'CATALOGO PAGINA'!AF622</f>
        <v>2.5425</v>
      </c>
      <c r="E622" s="627"/>
    </row>
    <row r="623">
      <c r="A623" s="623" t="str">
        <f>'CATALOGO PAGINA'!C623</f>
        <v>5040</v>
      </c>
      <c r="B623" s="624" t="s">
        <v>7737</v>
      </c>
      <c r="C623" s="626" t="str">
        <f>'CATALOGO PAGINA'!AE623</f>
        <v>1</v>
      </c>
      <c r="D623" s="626">
        <f>'CATALOGO PAGINA'!AF623*0.13+'CATALOGO PAGINA'!AF623</f>
        <v>1.7628</v>
      </c>
      <c r="E623" s="627"/>
    </row>
    <row r="624">
      <c r="A624" s="623" t="str">
        <f>'CATALOGO PAGINA'!C624</f>
        <v>4402</v>
      </c>
      <c r="B624" s="624" t="s">
        <v>7737</v>
      </c>
      <c r="C624" s="626" t="str">
        <f>'CATALOGO PAGINA'!AE624</f>
        <v>2</v>
      </c>
      <c r="D624" s="626">
        <f>'CATALOGO PAGINA'!AF624*0.13+'CATALOGO PAGINA'!AF624</f>
        <v>2.5425</v>
      </c>
      <c r="E624" s="627"/>
    </row>
    <row r="625">
      <c r="A625" s="623" t="str">
        <f>'CATALOGO PAGINA'!C625</f>
        <v>1301</v>
      </c>
      <c r="B625" s="624" t="s">
        <v>7737</v>
      </c>
      <c r="C625" s="626" t="str">
        <f>'CATALOGO PAGINA'!AE625</f>
        <v>12</v>
      </c>
      <c r="D625" s="626">
        <f>'CATALOGO PAGINA'!AF625*0.13+'CATALOGO PAGINA'!AF625</f>
        <v>1.5255</v>
      </c>
      <c r="E625" s="627"/>
    </row>
    <row r="626">
      <c r="A626" s="623" t="str">
        <f>'CATALOGO PAGINA'!C626</f>
        <v>502330</v>
      </c>
      <c r="B626" s="624" t="s">
        <v>7737</v>
      </c>
      <c r="C626" s="626" t="str">
        <f>'CATALOGO PAGINA'!AE626</f>
        <v>12</v>
      </c>
      <c r="D626" s="626">
        <f>'CATALOGO PAGINA'!AF626*0.13+'CATALOGO PAGINA'!AF626</f>
        <v>0.5424</v>
      </c>
      <c r="E626" s="627"/>
    </row>
    <row r="627">
      <c r="A627" s="623" t="str">
        <f>'CATALOGO PAGINA'!C627</f>
        <v>501093</v>
      </c>
      <c r="B627" s="624" t="s">
        <v>7737</v>
      </c>
      <c r="C627" s="626" t="str">
        <f>'CATALOGO PAGINA'!AE627</f>
        <v>12</v>
      </c>
      <c r="D627" s="626">
        <f>'CATALOGO PAGINA'!AF627*0.13+'CATALOGO PAGINA'!AF627</f>
        <v>0.4746</v>
      </c>
      <c r="E627" s="627"/>
    </row>
    <row r="628">
      <c r="A628" s="623" t="str">
        <f>'CATALOGO PAGINA'!C628</f>
        <v>7541</v>
      </c>
      <c r="B628" s="624" t="s">
        <v>7737</v>
      </c>
      <c r="C628" s="626" t="str">
        <f>'CATALOGO PAGINA'!AE628</f>
        <v>6</v>
      </c>
      <c r="D628" s="626">
        <f>'CATALOGO PAGINA'!AF628*0.13+'CATALOGO PAGINA'!AF628</f>
        <v>3.0284</v>
      </c>
      <c r="E628" s="627"/>
    </row>
    <row r="629">
      <c r="A629" s="623" t="str">
        <f>'CATALOGO PAGINA'!C629</f>
        <v>2038</v>
      </c>
      <c r="B629" s="624" t="s">
        <v>7737</v>
      </c>
      <c r="C629" s="626" t="str">
        <f>'CATALOGO PAGINA'!AE629</f>
        <v>12</v>
      </c>
      <c r="D629" s="626">
        <f>'CATALOGO PAGINA'!AF629*0.13+'CATALOGO PAGINA'!AF629</f>
        <v>0.904</v>
      </c>
      <c r="E629" s="627"/>
    </row>
    <row r="630">
      <c r="A630" s="623" t="str">
        <f>'CATALOGO PAGINA'!C630</f>
        <v>83208</v>
      </c>
      <c r="B630" s="624" t="s">
        <v>7737</v>
      </c>
      <c r="C630" s="626" t="str">
        <f>'CATALOGO PAGINA'!AE630</f>
        <v>12</v>
      </c>
      <c r="D630" s="626">
        <f>'CATALOGO PAGINA'!AF630*0.13+'CATALOGO PAGINA'!AF630</f>
        <v>0.4972</v>
      </c>
      <c r="E630" s="627"/>
    </row>
    <row r="631">
      <c r="A631" s="623" t="str">
        <f>'CATALOGO PAGINA'!C631</f>
        <v>4404</v>
      </c>
      <c r="B631" s="624" t="s">
        <v>7737</v>
      </c>
      <c r="C631" s="626" t="str">
        <f>'CATALOGO PAGINA'!AE631</f>
        <v>2</v>
      </c>
      <c r="D631" s="626">
        <f>'CATALOGO PAGINA'!AF631*0.13+'CATALOGO PAGINA'!AF631</f>
        <v>2.5425</v>
      </c>
      <c r="E631" s="627"/>
    </row>
    <row r="632">
      <c r="A632" s="623" t="str">
        <f>'CATALOGO PAGINA'!C632</f>
        <v>82718</v>
      </c>
      <c r="B632" s="624" t="s">
        <v>7737</v>
      </c>
      <c r="C632" s="626" t="str">
        <f>'CATALOGO PAGINA'!AE632</f>
        <v>12</v>
      </c>
      <c r="D632" s="626">
        <f>'CATALOGO PAGINA'!AF632*0.13+'CATALOGO PAGINA'!AF632</f>
        <v>0.4633</v>
      </c>
      <c r="E632" s="627"/>
    </row>
    <row r="633">
      <c r="A633" s="623" t="str">
        <f>'CATALOGO PAGINA'!C633</f>
        <v>11123</v>
      </c>
      <c r="B633" s="624" t="s">
        <v>7737</v>
      </c>
      <c r="C633" s="626" t="str">
        <f>'CATALOGO PAGINA'!AE633</f>
        <v>12</v>
      </c>
      <c r="D633" s="626">
        <f>'CATALOGO PAGINA'!AF633*0.13+'CATALOGO PAGINA'!AF633</f>
        <v>0.2486</v>
      </c>
      <c r="E633" s="627"/>
    </row>
    <row r="634">
      <c r="A634" s="623" t="str">
        <f>'CATALOGO PAGINA'!C634</f>
        <v>FD710</v>
      </c>
      <c r="B634" s="624" t="s">
        <v>7737</v>
      </c>
      <c r="C634" s="626" t="str">
        <f>'CATALOGO PAGINA'!AE634</f>
        <v>12</v>
      </c>
      <c r="D634" s="626">
        <f>'CATALOGO PAGINA'!AF634*0.13+'CATALOGO PAGINA'!AF634</f>
        <v>0.3842</v>
      </c>
      <c r="E634" s="627"/>
    </row>
    <row r="635">
      <c r="A635" s="623" t="str">
        <f>'CATALOGO PAGINA'!C635</f>
        <v>548</v>
      </c>
      <c r="B635" s="624" t="s">
        <v>7737</v>
      </c>
      <c r="C635" s="626" t="str">
        <f>'CATALOGO PAGINA'!AE635</f>
        <v>12</v>
      </c>
      <c r="D635" s="626">
        <f>'CATALOGO PAGINA'!AF635*0.13+'CATALOGO PAGINA'!AF635</f>
        <v>0.0113</v>
      </c>
      <c r="E635" s="627"/>
    </row>
    <row r="636">
      <c r="A636" s="623" t="str">
        <f>'CATALOGO PAGINA'!C636</f>
        <v>2048</v>
      </c>
      <c r="B636" s="624" t="s">
        <v>7737</v>
      </c>
      <c r="C636" s="626" t="str">
        <f>'CATALOGO PAGINA'!AE636</f>
        <v>12</v>
      </c>
      <c r="D636" s="626">
        <f>'CATALOGO PAGINA'!AF636*0.13+'CATALOGO PAGINA'!AF636</f>
        <v>0.9266</v>
      </c>
      <c r="E636" s="627"/>
    </row>
    <row r="637">
      <c r="A637" s="623" t="str">
        <f>'CATALOGO PAGINA'!C637</f>
        <v>2044</v>
      </c>
      <c r="B637" s="624" t="s">
        <v>7737</v>
      </c>
      <c r="C637" s="626" t="str">
        <f>'CATALOGO PAGINA'!AE637</f>
        <v>12</v>
      </c>
      <c r="D637" s="626">
        <f>'CATALOGO PAGINA'!AF637*0.13+'CATALOGO PAGINA'!AF637</f>
        <v>0.9266</v>
      </c>
      <c r="E637" s="627"/>
    </row>
    <row r="638">
      <c r="A638" s="623" t="str">
        <f>'CATALOGO PAGINA'!C638</f>
        <v>2043</v>
      </c>
      <c r="B638" s="624" t="s">
        <v>7737</v>
      </c>
      <c r="C638" s="626" t="str">
        <f>'CATALOGO PAGINA'!AE638</f>
        <v>12</v>
      </c>
      <c r="D638" s="626">
        <f>'CATALOGO PAGINA'!AF638*0.13+'CATALOGO PAGINA'!AF638</f>
        <v>0.9266</v>
      </c>
      <c r="E638" s="627"/>
    </row>
    <row r="639">
      <c r="A639" s="623" t="str">
        <f>'CATALOGO PAGINA'!C639</f>
        <v>2050</v>
      </c>
      <c r="B639" s="624" t="s">
        <v>7737</v>
      </c>
      <c r="C639" s="626" t="str">
        <f>'CATALOGO PAGINA'!AE639</f>
        <v>12</v>
      </c>
      <c r="D639" s="626">
        <f>'CATALOGO PAGINA'!AF639*0.13+'CATALOGO PAGINA'!AF639</f>
        <v>0.9266</v>
      </c>
      <c r="E639" s="627"/>
    </row>
    <row r="640">
      <c r="A640" s="623" t="str">
        <f>'CATALOGO PAGINA'!C640</f>
        <v>WH-A08</v>
      </c>
      <c r="B640" s="624" t="s">
        <v>7737</v>
      </c>
      <c r="C640" s="626" t="str">
        <f>'CATALOGO PAGINA'!AE640</f>
        <v>6</v>
      </c>
      <c r="D640" s="626">
        <f>'CATALOGO PAGINA'!AF640*0.13+'CATALOGO PAGINA'!AF640</f>
        <v>2.034</v>
      </c>
      <c r="E640" s="627"/>
    </row>
    <row r="641">
      <c r="A641" s="623" t="str">
        <f>'CATALOGO PAGINA'!C641</f>
        <v>82695</v>
      </c>
      <c r="B641" s="624" t="s">
        <v>7737</v>
      </c>
      <c r="C641" s="626" t="str">
        <f>'CATALOGO PAGINA'!AE641</f>
        <v>12</v>
      </c>
      <c r="D641" s="626">
        <f>'CATALOGO PAGINA'!AF641*0.13+'CATALOGO PAGINA'!AF641</f>
        <v>0.7571</v>
      </c>
      <c r="E641" s="627"/>
    </row>
    <row r="642">
      <c r="A642" s="623" t="str">
        <f>'CATALOGO PAGINA'!C642</f>
        <v>82697</v>
      </c>
      <c r="B642" s="624" t="s">
        <v>7737</v>
      </c>
      <c r="C642" s="626" t="str">
        <f>'CATALOGO PAGINA'!AE642</f>
        <v>12</v>
      </c>
      <c r="D642" s="626">
        <f>'CATALOGO PAGINA'!AF642*0.13+'CATALOGO PAGINA'!AF642</f>
        <v>0.7571</v>
      </c>
      <c r="E642" s="627"/>
    </row>
    <row r="643">
      <c r="A643" s="623" t="str">
        <f>'CATALOGO PAGINA'!C643</f>
        <v>86122</v>
      </c>
      <c r="B643" s="624" t="s">
        <v>7737</v>
      </c>
      <c r="C643" s="626" t="str">
        <f>'CATALOGO PAGINA'!AE643</f>
        <v>12</v>
      </c>
      <c r="D643" s="626">
        <f>'CATALOGO PAGINA'!AF643*0.13+'CATALOGO PAGINA'!AF643</f>
        <v>0.7232</v>
      </c>
      <c r="E643" s="627"/>
    </row>
    <row r="644">
      <c r="A644" s="623" t="str">
        <f>'CATALOGO PAGINA'!C644</f>
        <v>86075</v>
      </c>
      <c r="B644" s="624" t="s">
        <v>7737</v>
      </c>
      <c r="C644" s="626" t="str">
        <f>'CATALOGO PAGINA'!AE644</f>
        <v>12</v>
      </c>
      <c r="D644" s="626">
        <f>'CATALOGO PAGINA'!AF644*0.13+'CATALOGO PAGINA'!AF644</f>
        <v>0.6554</v>
      </c>
      <c r="E644" s="627"/>
    </row>
    <row r="645">
      <c r="A645" s="623" t="str">
        <f>'CATALOGO PAGINA'!C645</f>
        <v>86071</v>
      </c>
      <c r="B645" s="624" t="s">
        <v>7737</v>
      </c>
      <c r="C645" s="626" t="str">
        <f>'CATALOGO PAGINA'!AE645</f>
        <v>12</v>
      </c>
      <c r="D645" s="626">
        <f>'CATALOGO PAGINA'!AF645*0.13+'CATALOGO PAGINA'!AF645</f>
        <v>0.7797</v>
      </c>
      <c r="E645" s="627"/>
    </row>
    <row r="646">
      <c r="A646" s="623" t="str">
        <f>'CATALOGO PAGINA'!C646</f>
        <v>86070</v>
      </c>
      <c r="B646" s="624" t="s">
        <v>7737</v>
      </c>
      <c r="C646" s="626" t="str">
        <f>'CATALOGO PAGINA'!AE646</f>
        <v>12</v>
      </c>
      <c r="D646" s="626">
        <f>'CATALOGO PAGINA'!AF646*0.13+'CATALOGO PAGINA'!AF646</f>
        <v>0.7232</v>
      </c>
      <c r="E646" s="627"/>
    </row>
    <row r="647">
      <c r="A647" s="623" t="str">
        <f>'CATALOGO PAGINA'!C647</f>
        <v>86069</v>
      </c>
      <c r="B647" s="624" t="s">
        <v>7737</v>
      </c>
      <c r="C647" s="626" t="str">
        <f>'CATALOGO PAGINA'!AE647</f>
        <v>12</v>
      </c>
      <c r="D647" s="626">
        <f>'CATALOGO PAGINA'!AF647*0.13+'CATALOGO PAGINA'!AF647</f>
        <v>0.7571</v>
      </c>
      <c r="E647" s="627"/>
    </row>
    <row r="648">
      <c r="A648" s="623" t="str">
        <f>'CATALOGO PAGINA'!C648</f>
        <v>86072</v>
      </c>
      <c r="B648" s="624" t="s">
        <v>7737</v>
      </c>
      <c r="C648" s="626" t="str">
        <f>'CATALOGO PAGINA'!AE648</f>
        <v>12</v>
      </c>
      <c r="D648" s="626">
        <f>'CATALOGO PAGINA'!AF648*0.13+'CATALOGO PAGINA'!AF648</f>
        <v>0.8136</v>
      </c>
      <c r="E648" s="627"/>
    </row>
    <row r="649">
      <c r="A649" s="623" t="str">
        <f>'CATALOGO PAGINA'!C649</f>
        <v>86077</v>
      </c>
      <c r="B649" s="624" t="s">
        <v>7737</v>
      </c>
      <c r="C649" s="626" t="str">
        <f>'CATALOGO PAGINA'!AE649</f>
        <v>12</v>
      </c>
      <c r="D649" s="626">
        <f>'CATALOGO PAGINA'!AF649*0.13+'CATALOGO PAGINA'!AF649</f>
        <v>0.678</v>
      </c>
      <c r="E649" s="627"/>
    </row>
    <row r="650">
      <c r="A650" s="623" t="str">
        <f>'CATALOGO PAGINA'!C650</f>
        <v>86073</v>
      </c>
      <c r="B650" s="624" t="s">
        <v>7737</v>
      </c>
      <c r="C650" s="626" t="str">
        <f>'CATALOGO PAGINA'!AE650</f>
        <v>12</v>
      </c>
      <c r="D650" s="626">
        <f>'CATALOGO PAGINA'!AF650*0.13+'CATALOGO PAGINA'!AF650</f>
        <v>0.7232</v>
      </c>
      <c r="E650" s="627"/>
    </row>
    <row r="651">
      <c r="A651" s="623" t="str">
        <f>'CATALOGO PAGINA'!C651</f>
        <v>82700</v>
      </c>
      <c r="B651" s="624" t="s">
        <v>7737</v>
      </c>
      <c r="C651" s="626" t="str">
        <f>'CATALOGO PAGINA'!AE651</f>
        <v>12</v>
      </c>
      <c r="D651" s="626">
        <f>'CATALOGO PAGINA'!AF651*0.13+'CATALOGO PAGINA'!AF651</f>
        <v>0.5876</v>
      </c>
      <c r="E651" s="627"/>
    </row>
    <row r="652">
      <c r="A652" s="623" t="str">
        <f>'CATALOGO PAGINA'!C652</f>
        <v>4414</v>
      </c>
      <c r="B652" s="624" t="s">
        <v>7737</v>
      </c>
      <c r="C652" s="626" t="str">
        <f>'CATALOGO PAGINA'!AE652</f>
        <v>2</v>
      </c>
      <c r="D652" s="626">
        <f>'CATALOGO PAGINA'!AF652*0.13+'CATALOGO PAGINA'!AF652</f>
        <v>2.5425</v>
      </c>
      <c r="E652" s="627"/>
    </row>
    <row r="653">
      <c r="A653" s="623" t="str">
        <f>'CATALOGO PAGINA'!C653</f>
        <v>4416</v>
      </c>
      <c r="B653" s="624" t="s">
        <v>7737</v>
      </c>
      <c r="C653" s="626" t="str">
        <f>'CATALOGO PAGINA'!AE653</f>
        <v>2</v>
      </c>
      <c r="D653" s="626">
        <f>'CATALOGO PAGINA'!AF653*0.13+'CATALOGO PAGINA'!AF653</f>
        <v>2.5425</v>
      </c>
      <c r="E653" s="627"/>
    </row>
    <row r="654">
      <c r="A654" s="623" t="str">
        <f>'CATALOGO PAGINA'!C654</f>
        <v>462027</v>
      </c>
      <c r="B654" s="624" t="s">
        <v>7737</v>
      </c>
      <c r="C654" s="626" t="str">
        <f>'CATALOGO PAGINA'!AE654</f>
        <v>1</v>
      </c>
      <c r="D654" s="626">
        <f>'CATALOGO PAGINA'!AF654*0.13+'CATALOGO PAGINA'!AF654</f>
        <v>10.848</v>
      </c>
      <c r="E654" s="627"/>
    </row>
    <row r="655">
      <c r="A655" s="623" t="str">
        <f>'CATALOGO PAGINA'!C655</f>
        <v>44737</v>
      </c>
      <c r="B655" s="624" t="s">
        <v>7737</v>
      </c>
      <c r="C655" s="626" t="str">
        <f>'CATALOGO PAGINA'!AE655</f>
        <v>12</v>
      </c>
      <c r="D655" s="626">
        <f>'CATALOGO PAGINA'!AF655*0.13+'CATALOGO PAGINA'!AF655</f>
        <v>0.6554</v>
      </c>
      <c r="E655" s="627"/>
    </row>
    <row r="656">
      <c r="A656" s="623" t="str">
        <f>'CATALOGO PAGINA'!C656</f>
        <v>37227</v>
      </c>
      <c r="B656" s="624" t="s">
        <v>7737</v>
      </c>
      <c r="C656" s="626" t="str">
        <f>'CATALOGO PAGINA'!AE656</f>
        <v>16</v>
      </c>
      <c r="D656" s="626">
        <f>'CATALOGO PAGINA'!AF656*0.13+'CATALOGO PAGINA'!AF656</f>
        <v>1.1978</v>
      </c>
      <c r="E656" s="627"/>
    </row>
    <row r="657">
      <c r="A657" s="623" t="str">
        <f>'CATALOGO PAGINA'!C657</f>
        <v>37224</v>
      </c>
      <c r="B657" s="624" t="s">
        <v>7737</v>
      </c>
      <c r="C657" s="626" t="str">
        <f>'CATALOGO PAGINA'!AE657</f>
        <v>16</v>
      </c>
      <c r="D657" s="626">
        <f>'CATALOGO PAGINA'!AF657*0.13+'CATALOGO PAGINA'!AF657</f>
        <v>1.1978</v>
      </c>
      <c r="E657" s="627"/>
    </row>
    <row r="658">
      <c r="A658" s="623" t="str">
        <f>'CATALOGO PAGINA'!C658</f>
        <v>37221</v>
      </c>
      <c r="B658" s="624" t="s">
        <v>7737</v>
      </c>
      <c r="C658" s="626" t="str">
        <f>'CATALOGO PAGINA'!AE658</f>
        <v>16</v>
      </c>
      <c r="D658" s="626">
        <f>'CATALOGO PAGINA'!AF658*0.13+'CATALOGO PAGINA'!AF658</f>
        <v>1.1978</v>
      </c>
      <c r="E658" s="627"/>
    </row>
    <row r="659">
      <c r="A659" s="623" t="str">
        <f>'CATALOGO PAGINA'!C659</f>
        <v>372212</v>
      </c>
      <c r="B659" s="624" t="s">
        <v>7737</v>
      </c>
      <c r="C659" s="626" t="str">
        <f>'CATALOGO PAGINA'!AE659</f>
        <v>16</v>
      </c>
      <c r="D659" s="626">
        <f>'CATALOGO PAGINA'!AF659*0.13+'CATALOGO PAGINA'!AF659</f>
        <v>1.356</v>
      </c>
      <c r="E659" s="627"/>
    </row>
    <row r="660">
      <c r="A660" s="623" t="str">
        <f>'CATALOGO PAGINA'!C660</f>
        <v>4205</v>
      </c>
      <c r="B660" s="624" t="s">
        <v>7737</v>
      </c>
      <c r="C660" s="626" t="str">
        <f>'CATALOGO PAGINA'!AE660</f>
        <v>6</v>
      </c>
      <c r="D660" s="626">
        <f>'CATALOGO PAGINA'!AF660*0.13+'CATALOGO PAGINA'!AF660</f>
        <v>1.13</v>
      </c>
      <c r="E660" s="627"/>
    </row>
    <row r="661">
      <c r="A661" s="623" t="str">
        <f>'CATALOGO PAGINA'!C661</f>
        <v>4201</v>
      </c>
      <c r="B661" s="624" t="s">
        <v>7737</v>
      </c>
      <c r="C661" s="626" t="str">
        <f>'CATALOGO PAGINA'!AE661</f>
        <v>12</v>
      </c>
      <c r="D661" s="626">
        <f>'CATALOGO PAGINA'!AF661*0.13+'CATALOGO PAGINA'!AF661</f>
        <v>0.3616</v>
      </c>
      <c r="E661" s="627"/>
    </row>
    <row r="662">
      <c r="A662" s="623" t="str">
        <f>'CATALOGO PAGINA'!C662</f>
        <v>37226</v>
      </c>
      <c r="B662" s="624" t="s">
        <v>7737</v>
      </c>
      <c r="C662" s="626" t="str">
        <f>'CATALOGO PAGINA'!AE662</f>
        <v>16</v>
      </c>
      <c r="D662" s="626">
        <f>'CATALOGO PAGINA'!AF662*0.13+'CATALOGO PAGINA'!AF662</f>
        <v>1.1978</v>
      </c>
      <c r="E662" s="627"/>
    </row>
    <row r="663">
      <c r="A663" s="623" t="str">
        <f>'CATALOGO PAGINA'!C663</f>
        <v>900501</v>
      </c>
      <c r="B663" s="624" t="s">
        <v>7737</v>
      </c>
      <c r="C663" s="626" t="str">
        <f>'CATALOGO PAGINA'!AE663</f>
        <v>6</v>
      </c>
      <c r="D663" s="626">
        <f>'CATALOGO PAGINA'!AF663*0.13+'CATALOGO PAGINA'!AF663</f>
        <v>0.5537</v>
      </c>
      <c r="E663" s="627"/>
    </row>
    <row r="664">
      <c r="A664" s="623" t="str">
        <f>'CATALOGO PAGINA'!C664</f>
        <v>900502</v>
      </c>
      <c r="B664" s="624" t="s">
        <v>7737</v>
      </c>
      <c r="C664" s="626" t="str">
        <f>'CATALOGO PAGINA'!AE664</f>
        <v>6</v>
      </c>
      <c r="D664" s="626">
        <f>'CATALOGO PAGINA'!AF664*0.13+'CATALOGO PAGINA'!AF664</f>
        <v>0.5763</v>
      </c>
      <c r="E664" s="627"/>
    </row>
    <row r="665">
      <c r="A665" s="623" t="str">
        <f>'CATALOGO PAGINA'!C665</f>
        <v>900499</v>
      </c>
      <c r="B665" s="624" t="s">
        <v>7737</v>
      </c>
      <c r="C665" s="626" t="str">
        <f>'CATALOGO PAGINA'!AE665</f>
        <v>6</v>
      </c>
      <c r="D665" s="626">
        <f>'CATALOGO PAGINA'!AF665*0.13+'CATALOGO PAGINA'!AF665</f>
        <v>0.5537</v>
      </c>
      <c r="E665" s="627"/>
    </row>
    <row r="666">
      <c r="A666" s="623" t="str">
        <f>'CATALOGO PAGINA'!C666</f>
        <v>2904</v>
      </c>
      <c r="B666" s="624" t="s">
        <v>7737</v>
      </c>
      <c r="C666" s="626" t="str">
        <f>'CATALOGO PAGINA'!AE666</f>
        <v>6</v>
      </c>
      <c r="D666" s="626">
        <f>'CATALOGO PAGINA'!AF666*0.13+'CATALOGO PAGINA'!AF666</f>
        <v>1.8193</v>
      </c>
      <c r="E666" s="627"/>
    </row>
    <row r="667">
      <c r="A667" s="623" t="str">
        <f>'CATALOGO PAGINA'!C667</f>
        <v>G6055</v>
      </c>
      <c r="B667" s="624" t="s">
        <v>7737</v>
      </c>
      <c r="C667" s="626" t="str">
        <f>'CATALOGO PAGINA'!AE667</f>
        <v>24</v>
      </c>
      <c r="D667" s="626">
        <f>'CATALOGO PAGINA'!AF667*0.13+'CATALOGO PAGINA'!AF667</f>
        <v>0.452</v>
      </c>
      <c r="E667" s="627"/>
    </row>
    <row r="668">
      <c r="A668" s="623" t="str">
        <f>'CATALOGO PAGINA'!C668</f>
        <v>G6054</v>
      </c>
      <c r="B668" s="624" t="s">
        <v>7737</v>
      </c>
      <c r="C668" s="626" t="str">
        <f>'CATALOGO PAGINA'!AE668</f>
        <v>24</v>
      </c>
      <c r="D668" s="626">
        <f>'CATALOGO PAGINA'!AF668*0.13+'CATALOGO PAGINA'!AF668</f>
        <v>0.452</v>
      </c>
      <c r="E668" s="627"/>
    </row>
    <row r="669">
      <c r="A669" s="623" t="str">
        <f>'CATALOGO PAGINA'!C669</f>
        <v>92242</v>
      </c>
      <c r="B669" s="624" t="s">
        <v>7737</v>
      </c>
      <c r="C669" s="626" t="str">
        <f>'CATALOGO PAGINA'!AE669</f>
        <v>12</v>
      </c>
      <c r="D669" s="626">
        <f>'CATALOGO PAGINA'!AF669*0.13+'CATALOGO PAGINA'!AF669</f>
        <v>0.8362</v>
      </c>
      <c r="E669" s="627"/>
    </row>
    <row r="670">
      <c r="A670" s="623" t="str">
        <f>'CATALOGO PAGINA'!C670</f>
        <v>452178</v>
      </c>
      <c r="B670" s="624" t="s">
        <v>7737</v>
      </c>
      <c r="C670" s="626" t="str">
        <f>'CATALOGO PAGINA'!AE670</f>
        <v>12</v>
      </c>
      <c r="D670" s="626">
        <f>'CATALOGO PAGINA'!AF670*0.13+'CATALOGO PAGINA'!AF670</f>
        <v>0.8588</v>
      </c>
      <c r="E670" s="627"/>
    </row>
    <row r="671">
      <c r="A671" s="623" t="str">
        <f>'CATALOGO PAGINA'!C671</f>
        <v>372278</v>
      </c>
      <c r="B671" s="624" t="s">
        <v>7737</v>
      </c>
      <c r="C671" s="626" t="str">
        <f>'CATALOGO PAGINA'!AE671</f>
        <v>16</v>
      </c>
      <c r="D671" s="626">
        <f>'CATALOGO PAGINA'!AF671*0.13+'CATALOGO PAGINA'!AF671</f>
        <v>1.1752</v>
      </c>
      <c r="E671" s="627"/>
    </row>
    <row r="672">
      <c r="A672" s="623" t="str">
        <f>'CATALOGO PAGINA'!C672</f>
        <v>609031</v>
      </c>
      <c r="B672" s="624" t="s">
        <v>7737</v>
      </c>
      <c r="C672" s="626" t="str">
        <f>'CATALOGO PAGINA'!AE672</f>
        <v>12</v>
      </c>
      <c r="D672" s="626">
        <f>'CATALOGO PAGINA'!AF672*0.13+'CATALOGO PAGINA'!AF672</f>
        <v>0.7119</v>
      </c>
      <c r="E672" s="627"/>
    </row>
    <row r="673">
      <c r="A673" s="623" t="str">
        <f>'CATALOGO PAGINA'!C673</f>
        <v>92246</v>
      </c>
      <c r="B673" s="624" t="s">
        <v>7737</v>
      </c>
      <c r="C673" s="626" t="str">
        <f>'CATALOGO PAGINA'!AE673</f>
        <v>12</v>
      </c>
      <c r="D673" s="626">
        <f>'CATALOGO PAGINA'!AF673*0.13+'CATALOGO PAGINA'!AF673</f>
        <v>0.7571</v>
      </c>
      <c r="E673" s="627"/>
    </row>
    <row r="674">
      <c r="A674" s="623" t="str">
        <f>'CATALOGO PAGINA'!C674</f>
        <v>92241</v>
      </c>
      <c r="B674" s="624" t="s">
        <v>7737</v>
      </c>
      <c r="C674" s="626" t="str">
        <f>'CATALOGO PAGINA'!AE674</f>
        <v>12</v>
      </c>
      <c r="D674" s="626">
        <f>'CATALOGO PAGINA'!AF674*0.13+'CATALOGO PAGINA'!AF674</f>
        <v>0.7571</v>
      </c>
      <c r="E674" s="627"/>
    </row>
    <row r="675">
      <c r="A675" s="623" t="str">
        <f>'CATALOGO PAGINA'!C675</f>
        <v>92239</v>
      </c>
      <c r="B675" s="624" t="s">
        <v>7737</v>
      </c>
      <c r="C675" s="626" t="str">
        <f>'CATALOGO PAGINA'!AE675</f>
        <v>12</v>
      </c>
      <c r="D675" s="626">
        <f>'CATALOGO PAGINA'!AF675*0.13+'CATALOGO PAGINA'!AF675</f>
        <v>0.7119</v>
      </c>
      <c r="E675" s="627"/>
    </row>
    <row r="676">
      <c r="A676" s="623" t="str">
        <f>'CATALOGO PAGINA'!C676</f>
        <v>92238</v>
      </c>
      <c r="B676" s="624" t="s">
        <v>7737</v>
      </c>
      <c r="C676" s="626" t="str">
        <f>'CATALOGO PAGINA'!AE676</f>
        <v>12</v>
      </c>
      <c r="D676" s="626">
        <f>'CATALOGO PAGINA'!AF676*0.13+'CATALOGO PAGINA'!AF676</f>
        <v>0.7119</v>
      </c>
      <c r="E676" s="627"/>
    </row>
    <row r="677">
      <c r="A677" s="623" t="str">
        <f>'CATALOGO PAGINA'!C677</f>
        <v>601917</v>
      </c>
      <c r="B677" s="624" t="s">
        <v>7737</v>
      </c>
      <c r="C677" s="626" t="str">
        <f>'CATALOGO PAGINA'!AE677</f>
        <v>24</v>
      </c>
      <c r="D677" s="626">
        <f>'CATALOGO PAGINA'!AF677*0.13+'CATALOGO PAGINA'!AF677</f>
        <v>0.6893</v>
      </c>
      <c r="E677" s="627"/>
    </row>
    <row r="678">
      <c r="A678" s="623" t="str">
        <f>'CATALOGO PAGINA'!C678</f>
        <v>601935</v>
      </c>
      <c r="B678" s="624" t="s">
        <v>7737</v>
      </c>
      <c r="C678" s="626" t="str">
        <f>'CATALOGO PAGINA'!AE678</f>
        <v>12</v>
      </c>
      <c r="D678" s="626">
        <f>'CATALOGO PAGINA'!AF678*0.13+'CATALOGO PAGINA'!AF678</f>
        <v>0.7571</v>
      </c>
      <c r="E678" s="627"/>
    </row>
    <row r="679">
      <c r="A679" s="623" t="str">
        <f>'CATALOGO PAGINA'!C679</f>
        <v>32216</v>
      </c>
      <c r="B679" s="624" t="s">
        <v>7737</v>
      </c>
      <c r="C679" s="626" t="str">
        <f>'CATALOGO PAGINA'!AE679</f>
        <v>12</v>
      </c>
      <c r="D679" s="626">
        <f>'CATALOGO PAGINA'!AF679*0.13+'CATALOGO PAGINA'!AF679</f>
        <v>1.0057</v>
      </c>
      <c r="E679" s="627"/>
    </row>
    <row r="680">
      <c r="A680" s="623" t="str">
        <f>'CATALOGO PAGINA'!C680</f>
        <v>32206</v>
      </c>
      <c r="B680" s="624" t="s">
        <v>7737</v>
      </c>
      <c r="C680" s="626" t="str">
        <f>'CATALOGO PAGINA'!AE680</f>
        <v>12</v>
      </c>
      <c r="D680" s="626">
        <f>'CATALOGO PAGINA'!AF680*0.13+'CATALOGO PAGINA'!AF680</f>
        <v>0.6441</v>
      </c>
      <c r="E680" s="627"/>
    </row>
    <row r="681">
      <c r="A681" s="623" t="str">
        <f>'CATALOGO PAGINA'!C681</f>
        <v>2097</v>
      </c>
      <c r="B681" s="624" t="s">
        <v>7737</v>
      </c>
      <c r="C681" s="626" t="str">
        <f>'CATALOGO PAGINA'!AE681</f>
        <v>12</v>
      </c>
      <c r="D681" s="626">
        <f>'CATALOGO PAGINA'!AF681*0.13+'CATALOGO PAGINA'!AF681</f>
        <v>0.904</v>
      </c>
      <c r="E681" s="627"/>
    </row>
    <row r="682">
      <c r="A682" s="623" t="str">
        <f>'CATALOGO PAGINA'!C682</f>
        <v>20141</v>
      </c>
      <c r="B682" s="624" t="s">
        <v>7737</v>
      </c>
      <c r="C682" s="626" t="str">
        <f>'CATALOGO PAGINA'!AE682</f>
        <v>12</v>
      </c>
      <c r="D682" s="626">
        <f>'CATALOGO PAGINA'!AF682*0.13+'CATALOGO PAGINA'!AF682</f>
        <v>0.904</v>
      </c>
      <c r="E682" s="627"/>
    </row>
    <row r="683">
      <c r="A683" s="623" t="str">
        <f>'CATALOGO PAGINA'!C683</f>
        <v>92250</v>
      </c>
      <c r="B683" s="624" t="s">
        <v>7737</v>
      </c>
      <c r="C683" s="626" t="str">
        <f>'CATALOGO PAGINA'!AE683</f>
        <v>12</v>
      </c>
      <c r="D683" s="626">
        <f>'CATALOGO PAGINA'!AF683*0.13+'CATALOGO PAGINA'!AF683</f>
        <v>0.7345</v>
      </c>
      <c r="E683" s="627"/>
    </row>
    <row r="684">
      <c r="A684" s="623" t="str">
        <f>'CATALOGO PAGINA'!C684</f>
        <v>17177</v>
      </c>
      <c r="B684" s="624" t="s">
        <v>7737</v>
      </c>
      <c r="C684" s="626" t="str">
        <f>'CATALOGO PAGINA'!AE684</f>
        <v>12</v>
      </c>
      <c r="D684" s="626">
        <f>'CATALOGO PAGINA'!AF684*0.13+'CATALOGO PAGINA'!AF684</f>
        <v>0.7345</v>
      </c>
      <c r="E684" s="627"/>
    </row>
    <row r="685">
      <c r="A685" s="623" t="str">
        <f>'CATALOGO PAGINA'!C685</f>
        <v>92252</v>
      </c>
      <c r="B685" s="624" t="s">
        <v>7737</v>
      </c>
      <c r="C685" s="626" t="str">
        <f>'CATALOGO PAGINA'!AE685</f>
        <v>12</v>
      </c>
      <c r="D685" s="626">
        <f>'CATALOGO PAGINA'!AF685*0.13+'CATALOGO PAGINA'!AF685</f>
        <v>0.8136</v>
      </c>
      <c r="E685" s="627"/>
    </row>
    <row r="686">
      <c r="A686" s="623" t="str">
        <f>'CATALOGO PAGINA'!C686</f>
        <v>CH81808</v>
      </c>
      <c r="B686" s="624" t="s">
        <v>7737</v>
      </c>
      <c r="C686" s="626" t="str">
        <f>'CATALOGO PAGINA'!AE686</f>
        <v>6</v>
      </c>
      <c r="D686" s="626">
        <f>'CATALOGO PAGINA'!AF686*0.13+'CATALOGO PAGINA'!AF686</f>
        <v>1.4464</v>
      </c>
      <c r="E686" s="627"/>
    </row>
    <row r="687">
      <c r="A687" s="623" t="str">
        <f>'CATALOGO PAGINA'!C687</f>
        <v>H103</v>
      </c>
      <c r="B687" s="624" t="s">
        <v>7737</v>
      </c>
      <c r="C687" s="626" t="str">
        <f>'CATALOGO PAGINA'!AE687</f>
        <v>6</v>
      </c>
      <c r="D687" s="626">
        <f>'CATALOGO PAGINA'!AF687*0.13+'CATALOGO PAGINA'!AF687</f>
        <v>0.6102</v>
      </c>
      <c r="E687" s="627"/>
    </row>
    <row r="688">
      <c r="A688" s="623" t="str">
        <f>'CATALOGO PAGINA'!C688</f>
        <v>FD2210 </v>
      </c>
      <c r="B688" s="624" t="s">
        <v>7737</v>
      </c>
      <c r="C688" s="626" t="str">
        <f>'CATALOGO PAGINA'!AE688</f>
        <v>12</v>
      </c>
      <c r="D688" s="626">
        <f>'CATALOGO PAGINA'!AF688*0.13+'CATALOGO PAGINA'!AF688</f>
        <v>0.5198</v>
      </c>
      <c r="E688" s="627"/>
    </row>
    <row r="689">
      <c r="A689" s="623" t="str">
        <f>'CATALOGO PAGINA'!C689</f>
        <v>FD2212</v>
      </c>
      <c r="B689" s="624" t="s">
        <v>7737</v>
      </c>
      <c r="C689" s="626" t="str">
        <f>'CATALOGO PAGINA'!AE689</f>
        <v>12</v>
      </c>
      <c r="D689" s="626">
        <f>'CATALOGO PAGINA'!AF689*0.13+'CATALOGO PAGINA'!AF689</f>
        <v>0.4294</v>
      </c>
      <c r="E689" s="627"/>
    </row>
    <row r="690">
      <c r="A690" s="623" t="str">
        <f>'CATALOGO PAGINA'!C690</f>
        <v>07005</v>
      </c>
      <c r="B690" s="624" t="s">
        <v>7737</v>
      </c>
      <c r="C690" s="626" t="str">
        <f>'CATALOGO PAGINA'!AE690</f>
        <v>12</v>
      </c>
      <c r="D690" s="626">
        <f>'CATALOGO PAGINA'!AF690*0.13+'CATALOGO PAGINA'!AF690</f>
        <v>1.5142</v>
      </c>
      <c r="E690" s="627"/>
    </row>
    <row r="691">
      <c r="A691" s="623" t="str">
        <f>'CATALOGO PAGINA'!C691</f>
        <v>01055</v>
      </c>
      <c r="B691" s="624" t="s">
        <v>7737</v>
      </c>
      <c r="C691" s="626" t="str">
        <f>'CATALOGO PAGINA'!AE691</f>
        <v>12</v>
      </c>
      <c r="D691" s="626">
        <f>'CATALOGO PAGINA'!AF691*0.13+'CATALOGO PAGINA'!AF691</f>
        <v>1.7402</v>
      </c>
      <c r="E691" s="627"/>
    </row>
    <row r="692">
      <c r="A692" s="623" t="str">
        <f>'CATALOGO PAGINA'!C692</f>
        <v>04003</v>
      </c>
      <c r="B692" s="624" t="s">
        <v>7737</v>
      </c>
      <c r="C692" s="626" t="str">
        <f>'CATALOGO PAGINA'!AE692</f>
        <v>12</v>
      </c>
      <c r="D692" s="626">
        <f>'CATALOGO PAGINA'!AF692*0.13+'CATALOGO PAGINA'!AF692</f>
        <v>2.0679</v>
      </c>
      <c r="E692" s="627"/>
    </row>
    <row r="693">
      <c r="A693" s="623" t="str">
        <f>'CATALOGO PAGINA'!C693</f>
        <v>FD2229</v>
      </c>
      <c r="B693" s="624" t="s">
        <v>7737</v>
      </c>
      <c r="C693" s="626" t="str">
        <f>'CATALOGO PAGINA'!AE693</f>
        <v>12</v>
      </c>
      <c r="D693" s="626">
        <f>'CATALOGO PAGINA'!AF693*0.13+'CATALOGO PAGINA'!AF693</f>
        <v>0.5311</v>
      </c>
      <c r="E693" s="627"/>
    </row>
    <row r="694">
      <c r="A694" s="623" t="str">
        <f>'CATALOGO PAGINA'!C694</f>
        <v>0184</v>
      </c>
      <c r="B694" s="624" t="s">
        <v>7737</v>
      </c>
      <c r="C694" s="626" t="str">
        <f>'CATALOGO PAGINA'!AE694</f>
        <v>6</v>
      </c>
      <c r="D694" s="626">
        <f>'CATALOGO PAGINA'!AF694*0.13+'CATALOGO PAGINA'!AF694</f>
        <v>0.5876</v>
      </c>
      <c r="E694" s="627"/>
    </row>
    <row r="695">
      <c r="A695" s="623" t="str">
        <f>'CATALOGO PAGINA'!C695</f>
        <v>7757</v>
      </c>
      <c r="B695" s="624" t="s">
        <v>7737</v>
      </c>
      <c r="C695" s="626" t="str">
        <f>'CATALOGO PAGINA'!AE695</f>
        <v>6</v>
      </c>
      <c r="D695" s="626">
        <f>'CATALOGO PAGINA'!AF695*0.13+'CATALOGO PAGINA'!AF695</f>
        <v>0.7232</v>
      </c>
      <c r="E695" s="627"/>
    </row>
    <row r="696">
      <c r="A696" s="623" t="str">
        <f>'CATALOGO PAGINA'!C696</f>
        <v>FD811</v>
      </c>
      <c r="B696" s="624" t="s">
        <v>7737</v>
      </c>
      <c r="C696" s="626" t="str">
        <f>'CATALOGO PAGINA'!AE696</f>
        <v>6</v>
      </c>
      <c r="D696" s="626">
        <f>'CATALOGO PAGINA'!AF696*0.13+'CATALOGO PAGINA'!AF696</f>
        <v>0.7458</v>
      </c>
      <c r="E696" s="627"/>
    </row>
    <row r="697">
      <c r="A697" s="623" t="str">
        <f>'CATALOGO PAGINA'!C697</f>
        <v>15010</v>
      </c>
      <c r="B697" s="624" t="s">
        <v>7737</v>
      </c>
      <c r="C697" s="626" t="str">
        <f>'CATALOGO PAGINA'!AE697</f>
        <v>12</v>
      </c>
      <c r="D697" s="626">
        <f>'CATALOGO PAGINA'!AF697*0.13+'CATALOGO PAGINA'!AF697</f>
        <v>0.7119</v>
      </c>
      <c r="E697" s="627"/>
    </row>
    <row r="698">
      <c r="A698" s="623" t="str">
        <f>'CATALOGO PAGINA'!C698</f>
        <v>FL-8002</v>
      </c>
      <c r="B698" s="624" t="s">
        <v>7737</v>
      </c>
      <c r="C698" s="626" t="str">
        <f>'CATALOGO PAGINA'!AE698</f>
        <v>6</v>
      </c>
      <c r="D698" s="626">
        <f>'CATALOGO PAGINA'!AF698*0.13+'CATALOGO PAGINA'!AF698</f>
        <v>0.5198</v>
      </c>
      <c r="E698" s="627"/>
    </row>
    <row r="699">
      <c r="A699" s="623" t="str">
        <f>'CATALOGO PAGINA'!C699</f>
        <v>96320</v>
      </c>
      <c r="B699" s="624" t="s">
        <v>7737</v>
      </c>
      <c r="C699" s="626" t="str">
        <f>'CATALOGO PAGINA'!AE699</f>
        <v>12</v>
      </c>
      <c r="D699" s="626">
        <f>'CATALOGO PAGINA'!AF699*0.13+'CATALOGO PAGINA'!AF699</f>
        <v>1.1639</v>
      </c>
      <c r="E699" s="627"/>
    </row>
    <row r="700">
      <c r="A700" s="623" t="str">
        <f>'CATALOGO PAGINA'!C700</f>
        <v>501615</v>
      </c>
      <c r="B700" s="624" t="s">
        <v>7737</v>
      </c>
      <c r="C700" s="626" t="str">
        <f>'CATALOGO PAGINA'!AE700</f>
        <v>12</v>
      </c>
      <c r="D700" s="626">
        <f>'CATALOGO PAGINA'!AF700*0.13+'CATALOGO PAGINA'!AF700</f>
        <v>0.4633</v>
      </c>
      <c r="E700" s="627"/>
    </row>
    <row r="701">
      <c r="A701" s="623" t="str">
        <f>'CATALOGO PAGINA'!C701</f>
        <v>11499</v>
      </c>
      <c r="B701" s="624" t="s">
        <v>7737</v>
      </c>
      <c r="C701" s="626" t="str">
        <f>'CATALOGO PAGINA'!AE701</f>
        <v>12</v>
      </c>
      <c r="D701" s="626">
        <f>'CATALOGO PAGINA'!AF701*0.13+'CATALOGO PAGINA'!AF701</f>
        <v>0.791</v>
      </c>
      <c r="E701" s="627"/>
    </row>
    <row r="702">
      <c r="A702" s="623" t="str">
        <f>'CATALOGO PAGINA'!C702</f>
        <v>23-3</v>
      </c>
      <c r="B702" s="624" t="s">
        <v>7737</v>
      </c>
      <c r="C702" s="626" t="str">
        <f>'CATALOGO PAGINA'!AE702</f>
        <v>12</v>
      </c>
      <c r="D702" s="626">
        <f>'CATALOGO PAGINA'!AF702*0.13+'CATALOGO PAGINA'!AF702</f>
        <v>0.6102</v>
      </c>
      <c r="E702" s="627"/>
    </row>
    <row r="703">
      <c r="A703" s="623" t="str">
        <f>'CATALOGO PAGINA'!C703</f>
        <v>G804</v>
      </c>
      <c r="B703" s="624" t="s">
        <v>7737</v>
      </c>
      <c r="C703" s="626" t="str">
        <f>'CATALOGO PAGINA'!AE703</f>
        <v>12</v>
      </c>
      <c r="D703" s="626">
        <f>'CATALOGO PAGINA'!AF703*0.13+'CATALOGO PAGINA'!AF703</f>
        <v>0.3051</v>
      </c>
      <c r="E703" s="627"/>
    </row>
    <row r="704">
      <c r="A704" s="623" t="str">
        <f>'CATALOGO PAGINA'!C704</f>
        <v>FD501</v>
      </c>
      <c r="B704" s="624" t="s">
        <v>7737</v>
      </c>
      <c r="C704" s="626" t="str">
        <f>'CATALOGO PAGINA'!AE704</f>
        <v>6</v>
      </c>
      <c r="D704" s="626">
        <f>'CATALOGO PAGINA'!AF704*0.13+'CATALOGO PAGINA'!AF704</f>
        <v>1.695</v>
      </c>
      <c r="E704" s="627"/>
    </row>
    <row r="705">
      <c r="A705" s="623" t="str">
        <f>'CATALOGO PAGINA'!C705</f>
        <v>J3884</v>
      </c>
      <c r="B705" s="624" t="s">
        <v>7737</v>
      </c>
      <c r="C705" s="626" t="str">
        <f>'CATALOGO PAGINA'!AE705</f>
        <v>12</v>
      </c>
      <c r="D705" s="626">
        <f>'CATALOGO PAGINA'!AF705*0.13+'CATALOGO PAGINA'!AF705</f>
        <v>0.5989</v>
      </c>
      <c r="E705" s="627"/>
    </row>
    <row r="706">
      <c r="A706" s="623" t="str">
        <f>'CATALOGO PAGINA'!C706</f>
        <v>6201</v>
      </c>
      <c r="B706" s="624" t="s">
        <v>7737</v>
      </c>
      <c r="C706" s="626" t="str">
        <f>'CATALOGO PAGINA'!AE706</f>
        <v>12</v>
      </c>
      <c r="D706" s="626">
        <f>'CATALOGO PAGINA'!AF706*0.13+'CATALOGO PAGINA'!AF706</f>
        <v>0.6102</v>
      </c>
      <c r="E706" s="627"/>
    </row>
    <row r="707">
      <c r="A707" s="623" t="str">
        <f>'CATALOGO PAGINA'!C707</f>
        <v>FD2214</v>
      </c>
      <c r="B707" s="624" t="s">
        <v>7737</v>
      </c>
      <c r="C707" s="626" t="str">
        <f>'CATALOGO PAGINA'!AE707</f>
        <v>12</v>
      </c>
      <c r="D707" s="626">
        <f>'CATALOGO PAGINA'!AF707*0.13+'CATALOGO PAGINA'!AF707</f>
        <v>0.6328</v>
      </c>
      <c r="E707" s="627"/>
    </row>
    <row r="708">
      <c r="A708" s="623" t="str">
        <f>'CATALOGO PAGINA'!C708</f>
        <v>6033</v>
      </c>
      <c r="B708" s="624" t="s">
        <v>7737</v>
      </c>
      <c r="C708" s="626" t="str">
        <f>'CATALOGO PAGINA'!AE708</f>
        <v>12</v>
      </c>
      <c r="D708" s="626">
        <f>'CATALOGO PAGINA'!AF708*0.13+'CATALOGO PAGINA'!AF708</f>
        <v>0.452</v>
      </c>
      <c r="E708" s="627"/>
    </row>
    <row r="709">
      <c r="A709" s="623" t="str">
        <f>'CATALOGO PAGINA'!C709</f>
        <v>7183M</v>
      </c>
      <c r="B709" s="624" t="s">
        <v>7737</v>
      </c>
      <c r="C709" s="626" t="str">
        <f>'CATALOGO PAGINA'!AE709</f>
        <v>12</v>
      </c>
      <c r="D709" s="626">
        <f>'CATALOGO PAGINA'!AF709*0.13+'CATALOGO PAGINA'!AF709</f>
        <v>0.5989</v>
      </c>
      <c r="E709" s="627"/>
    </row>
    <row r="710">
      <c r="A710" s="623" t="str">
        <f>'CATALOGO PAGINA'!C710</f>
        <v>7183L</v>
      </c>
      <c r="B710" s="624" t="s">
        <v>7737</v>
      </c>
      <c r="C710" s="626" t="str">
        <f>'CATALOGO PAGINA'!AE710</f>
        <v>12</v>
      </c>
      <c r="D710" s="626">
        <f>'CATALOGO PAGINA'!AF710*0.13+'CATALOGO PAGINA'!AF710</f>
        <v>0.5989</v>
      </c>
      <c r="E710" s="627"/>
    </row>
    <row r="711">
      <c r="A711" s="623" t="str">
        <f>'CATALOGO PAGINA'!C711</f>
        <v>503530</v>
      </c>
      <c r="B711" s="624" t="s">
        <v>7737</v>
      </c>
      <c r="C711" s="626" t="str">
        <f>'CATALOGO PAGINA'!AE711</f>
        <v>12</v>
      </c>
      <c r="D711" s="626">
        <f>'CATALOGO PAGINA'!AF711*0.13+'CATALOGO PAGINA'!AF711</f>
        <v>0.5424</v>
      </c>
      <c r="E711" s="627"/>
    </row>
    <row r="712">
      <c r="A712" s="623" t="str">
        <f>'CATALOGO PAGINA'!C712</f>
        <v>7695</v>
      </c>
      <c r="B712" s="624" t="s">
        <v>7737</v>
      </c>
      <c r="C712" s="626" t="str">
        <f>'CATALOGO PAGINA'!AE712</f>
        <v>12</v>
      </c>
      <c r="D712" s="626">
        <f>'CATALOGO PAGINA'!AF712*0.13+'CATALOGO PAGINA'!AF712</f>
        <v>0.791</v>
      </c>
      <c r="E712" s="627"/>
    </row>
    <row r="713">
      <c r="A713" s="623" t="str">
        <f>'CATALOGO PAGINA'!C713</f>
        <v>FD908</v>
      </c>
      <c r="B713" s="624" t="s">
        <v>7737</v>
      </c>
      <c r="C713" s="626" t="str">
        <f>'CATALOGO PAGINA'!AE713</f>
        <v>12</v>
      </c>
      <c r="D713" s="626">
        <f>'CATALOGO PAGINA'!AF713*0.13+'CATALOGO PAGINA'!AF713</f>
        <v>0.565</v>
      </c>
      <c r="E713" s="627"/>
    </row>
    <row r="714">
      <c r="A714" s="623" t="str">
        <f>'CATALOGO PAGINA'!C714</f>
        <v>FD7856</v>
      </c>
      <c r="B714" s="624" t="s">
        <v>7737</v>
      </c>
      <c r="C714" s="626" t="str">
        <f>'CATALOGO PAGINA'!AE714</f>
        <v>3</v>
      </c>
      <c r="D714" s="626">
        <f>'CATALOGO PAGINA'!AF714*0.13+'CATALOGO PAGINA'!AF714</f>
        <v>3.39</v>
      </c>
      <c r="E714" s="627"/>
    </row>
    <row r="715">
      <c r="A715" s="623" t="str">
        <f>'CATALOGO PAGINA'!C715</f>
        <v>FD7860</v>
      </c>
      <c r="B715" s="624" t="s">
        <v>7737</v>
      </c>
      <c r="C715" s="626" t="str">
        <f>'CATALOGO PAGINA'!AE715</f>
        <v>3</v>
      </c>
      <c r="D715" s="626">
        <f>'CATALOGO PAGINA'!AF715*0.13+'CATALOGO PAGINA'!AF715</f>
        <v>5.198</v>
      </c>
      <c r="E715" s="627"/>
    </row>
    <row r="716">
      <c r="A716" s="623" t="str">
        <f>'CATALOGO PAGINA'!C716</f>
        <v>FD809</v>
      </c>
      <c r="B716" s="624" t="s">
        <v>7737</v>
      </c>
      <c r="C716" s="626" t="str">
        <f>'CATALOGO PAGINA'!AE716</f>
        <v>12</v>
      </c>
      <c r="D716" s="626">
        <f>'CATALOGO PAGINA'!AF716*0.13+'CATALOGO PAGINA'!AF716</f>
        <v>0.3277</v>
      </c>
      <c r="E716" s="627"/>
    </row>
    <row r="717">
      <c r="A717" s="623" t="str">
        <f>'CATALOGO PAGINA'!C717</f>
        <v>SC5100</v>
      </c>
      <c r="B717" s="624" t="s">
        <v>7737</v>
      </c>
      <c r="C717" s="626" t="str">
        <f>'CATALOGO PAGINA'!AE717</f>
        <v>12</v>
      </c>
      <c r="D717" s="626">
        <f>'CATALOGO PAGINA'!AF717*0.13+'CATALOGO PAGINA'!AF717</f>
        <v>2.26</v>
      </c>
      <c r="E717" s="627"/>
    </row>
    <row r="718">
      <c r="A718" s="623" t="str">
        <f>'CATALOGO PAGINA'!C718</f>
        <v>7597</v>
      </c>
      <c r="B718" s="624" t="s">
        <v>7737</v>
      </c>
      <c r="C718" s="626" t="str">
        <f>'CATALOGO PAGINA'!AE718</f>
        <v>3</v>
      </c>
      <c r="D718" s="626">
        <f>'CATALOGO PAGINA'!AF718*0.13+'CATALOGO PAGINA'!AF718</f>
        <v>2.1131</v>
      </c>
      <c r="E718" s="627"/>
    </row>
    <row r="719">
      <c r="A719" s="623" t="str">
        <f>'CATALOGO PAGINA'!C719</f>
        <v>05281</v>
      </c>
      <c r="B719" s="624" t="s">
        <v>7737</v>
      </c>
      <c r="C719" s="626" t="str">
        <f>'CATALOGO PAGINA'!AE719</f>
        <v>12</v>
      </c>
      <c r="D719" s="626">
        <f>'CATALOGO PAGINA'!AF719*0.13+'CATALOGO PAGINA'!AF719</f>
        <v>1.582</v>
      </c>
      <c r="E719" s="627"/>
    </row>
    <row r="720">
      <c r="A720" s="623" t="str">
        <f>'CATALOGO PAGINA'!C720</f>
        <v>26012</v>
      </c>
      <c r="B720" s="624" t="s">
        <v>7737</v>
      </c>
      <c r="C720" s="626" t="str">
        <f>'CATALOGO PAGINA'!AE720</f>
        <v>12</v>
      </c>
      <c r="D720" s="626">
        <f>'CATALOGO PAGINA'!AF720*0.13+'CATALOGO PAGINA'!AF720</f>
        <v>0.452</v>
      </c>
      <c r="E720" s="627"/>
    </row>
    <row r="721">
      <c r="A721" s="623" t="str">
        <f>'CATALOGO PAGINA'!C721</f>
        <v>502768</v>
      </c>
      <c r="B721" s="624" t="s">
        <v>7737</v>
      </c>
      <c r="C721" s="626" t="str">
        <f>'CATALOGO PAGINA'!AE721</f>
        <v>12</v>
      </c>
      <c r="D721" s="626">
        <f>'CATALOGO PAGINA'!AF721*0.13+'CATALOGO PAGINA'!AF721</f>
        <v>0.5763</v>
      </c>
      <c r="E721" s="627"/>
    </row>
    <row r="722">
      <c r="A722" s="623" t="str">
        <f>'CATALOGO PAGINA'!C722</f>
        <v>503549</v>
      </c>
      <c r="B722" s="624" t="s">
        <v>7737</v>
      </c>
      <c r="C722" s="626" t="str">
        <f>'CATALOGO PAGINA'!AE722</f>
        <v>6</v>
      </c>
      <c r="D722" s="626">
        <f>'CATALOGO PAGINA'!AF722*0.13+'CATALOGO PAGINA'!AF722</f>
        <v>0.9492</v>
      </c>
      <c r="E722" s="627"/>
    </row>
    <row r="723">
      <c r="A723" s="623" t="str">
        <f>'CATALOGO PAGINA'!C723</f>
        <v>3017</v>
      </c>
      <c r="B723" s="624" t="s">
        <v>7737</v>
      </c>
      <c r="C723" s="626" t="str">
        <f>'CATALOGO PAGINA'!AE723</f>
        <v>12</v>
      </c>
      <c r="D723" s="626">
        <f>'CATALOGO PAGINA'!AF723*0.13+'CATALOGO PAGINA'!AF723</f>
        <v>0.791</v>
      </c>
      <c r="E723" s="627"/>
    </row>
    <row r="724">
      <c r="A724" s="623" t="str">
        <f>'CATALOGO PAGINA'!C724</f>
        <v>8172</v>
      </c>
      <c r="B724" s="624" t="s">
        <v>7737</v>
      </c>
      <c r="C724" s="626" t="str">
        <f>'CATALOGO PAGINA'!AE724</f>
        <v>12</v>
      </c>
      <c r="D724" s="626">
        <f>'CATALOGO PAGINA'!AF724*0.13+'CATALOGO PAGINA'!AF724</f>
        <v>0.3842</v>
      </c>
      <c r="E724" s="627"/>
    </row>
    <row r="725">
      <c r="A725" s="623" t="str">
        <f>'CATALOGO PAGINA'!C725</f>
        <v>690209</v>
      </c>
      <c r="B725" s="624" t="s">
        <v>7737</v>
      </c>
      <c r="C725" s="626" t="str">
        <f>'CATALOGO PAGINA'!AE725</f>
        <v>3</v>
      </c>
      <c r="D725" s="626">
        <f>'CATALOGO PAGINA'!AF725*0.13+'CATALOGO PAGINA'!AF725</f>
        <v>5.1415</v>
      </c>
      <c r="E725" s="627"/>
    </row>
    <row r="726">
      <c r="A726" s="623" t="str">
        <f>'CATALOGO PAGINA'!C726</f>
        <v>L140</v>
      </c>
      <c r="B726" s="624" t="s">
        <v>7737</v>
      </c>
      <c r="C726" s="626" t="str">
        <f>'CATALOGO PAGINA'!AE726</f>
        <v>12</v>
      </c>
      <c r="D726" s="626">
        <f>'CATALOGO PAGINA'!AF726*0.13+'CATALOGO PAGINA'!AF726</f>
        <v>0.5989</v>
      </c>
      <c r="E726" s="627"/>
    </row>
    <row r="727">
      <c r="A727" s="623" t="str">
        <f>'CATALOGO PAGINA'!C727</f>
        <v>FD1828</v>
      </c>
      <c r="B727" s="624" t="s">
        <v>7737</v>
      </c>
      <c r="C727" s="626" t="str">
        <f>'CATALOGO PAGINA'!AE727</f>
        <v>6</v>
      </c>
      <c r="D727" s="626">
        <f>'CATALOGO PAGINA'!AF727*0.13+'CATALOGO PAGINA'!AF727</f>
        <v>1.0622</v>
      </c>
      <c r="E727" s="627"/>
    </row>
    <row r="728">
      <c r="A728" s="623" t="str">
        <f>'CATALOGO PAGINA'!C728</f>
        <v>FD813</v>
      </c>
      <c r="B728" s="624" t="s">
        <v>7737</v>
      </c>
      <c r="C728" s="626" t="str">
        <f>'CATALOGO PAGINA'!AE728</f>
        <v>12</v>
      </c>
      <c r="D728" s="626">
        <f>'CATALOGO PAGINA'!AF728*0.13+'CATALOGO PAGINA'!AF728</f>
        <v>0.2034</v>
      </c>
      <c r="E728" s="627"/>
    </row>
    <row r="729">
      <c r="A729" s="623" t="str">
        <f>'CATALOGO PAGINA'!C729</f>
        <v>T125</v>
      </c>
      <c r="B729" s="624" t="s">
        <v>7737</v>
      </c>
      <c r="C729" s="626" t="str">
        <f>'CATALOGO PAGINA'!AE729</f>
        <v>6</v>
      </c>
      <c r="D729" s="626">
        <f>'CATALOGO PAGINA'!AF729*0.13+'CATALOGO PAGINA'!AF729</f>
        <v>0.5763</v>
      </c>
      <c r="E729" s="627"/>
    </row>
    <row r="730">
      <c r="A730" s="623" t="str">
        <f>'CATALOGO PAGINA'!C730</f>
        <v>FD291</v>
      </c>
      <c r="B730" s="624" t="s">
        <v>7737</v>
      </c>
      <c r="C730" s="626" t="str">
        <f>'CATALOGO PAGINA'!AE730</f>
        <v>6</v>
      </c>
      <c r="D730" s="626">
        <f>'CATALOGO PAGINA'!AF730*0.13+'CATALOGO PAGINA'!AF730</f>
        <v>1.7289</v>
      </c>
      <c r="E730" s="627"/>
    </row>
    <row r="731">
      <c r="A731" s="623" t="str">
        <f>'CATALOGO PAGINA'!C731</f>
        <v>A224</v>
      </c>
      <c r="B731" s="624" t="s">
        <v>7737</v>
      </c>
      <c r="C731" s="626" t="str">
        <f>'CATALOGO PAGINA'!AE731</f>
        <v>12</v>
      </c>
      <c r="D731" s="626">
        <f>'CATALOGO PAGINA'!AF731*0.13+'CATALOGO PAGINA'!AF731</f>
        <v>0.2825</v>
      </c>
      <c r="E731" s="627"/>
    </row>
    <row r="732">
      <c r="A732" s="623" t="str">
        <f>'CATALOGO PAGINA'!C732</f>
        <v>505603</v>
      </c>
      <c r="B732" s="624" t="s">
        <v>7737</v>
      </c>
      <c r="C732" s="626" t="str">
        <f>'CATALOGO PAGINA'!AE732</f>
        <v>12</v>
      </c>
      <c r="D732" s="626">
        <f>'CATALOGO PAGINA'!AF732*0.13+'CATALOGO PAGINA'!AF732</f>
        <v>0.6328</v>
      </c>
      <c r="E732" s="627"/>
    </row>
    <row r="733">
      <c r="A733" s="623" t="str">
        <f>'CATALOGO PAGINA'!C733</f>
        <v>FD4016</v>
      </c>
      <c r="B733" s="624" t="s">
        <v>7737</v>
      </c>
      <c r="C733" s="626" t="str">
        <f>'CATALOGO PAGINA'!AE733</f>
        <v>12</v>
      </c>
      <c r="D733" s="626">
        <f>'CATALOGO PAGINA'!AF733*0.13+'CATALOGO PAGINA'!AF733</f>
        <v>0.3164</v>
      </c>
      <c r="E733" s="627"/>
    </row>
    <row r="734">
      <c r="A734" s="623" t="str">
        <f>'CATALOGO PAGINA'!C734</f>
        <v>1102</v>
      </c>
      <c r="B734" s="624" t="s">
        <v>7737</v>
      </c>
      <c r="C734" s="626" t="str">
        <f>'CATALOGO PAGINA'!AE734</f>
        <v>12</v>
      </c>
      <c r="D734" s="626">
        <f>'CATALOGO PAGINA'!AF734*0.13+'CATALOGO PAGINA'!AF734</f>
        <v>0.3616</v>
      </c>
      <c r="E734" s="627"/>
    </row>
    <row r="735">
      <c r="A735" s="623" t="str">
        <f>'CATALOGO PAGINA'!C735</f>
        <v>99000</v>
      </c>
      <c r="B735" s="624" t="s">
        <v>7737</v>
      </c>
      <c r="C735" s="626" t="str">
        <f>'CATALOGO PAGINA'!AE735</f>
        <v>12</v>
      </c>
      <c r="D735" s="626">
        <f>'CATALOGO PAGINA'!AF735*0.13+'CATALOGO PAGINA'!AF735</f>
        <v>0.4068</v>
      </c>
      <c r="E735" s="627"/>
    </row>
    <row r="736">
      <c r="A736" s="623" t="str">
        <f>'CATALOGO PAGINA'!C736</f>
        <v>FD823</v>
      </c>
      <c r="B736" s="624" t="s">
        <v>7737</v>
      </c>
      <c r="C736" s="626" t="str">
        <f>'CATALOGO PAGINA'!AE736</f>
        <v>12</v>
      </c>
      <c r="D736" s="626">
        <f>'CATALOGO PAGINA'!AF736*0.13+'CATALOGO PAGINA'!AF736</f>
        <v>0.339</v>
      </c>
      <c r="E736" s="627"/>
    </row>
    <row r="737">
      <c r="A737" s="623" t="str">
        <f>'CATALOGO PAGINA'!C737</f>
        <v>3710</v>
      </c>
      <c r="B737" s="624" t="s">
        <v>7737</v>
      </c>
      <c r="C737" s="626" t="str">
        <f>'CATALOGO PAGINA'!AE737</f>
        <v>12</v>
      </c>
      <c r="D737" s="626">
        <f>'CATALOGO PAGINA'!AF737*0.13+'CATALOGO PAGINA'!AF737</f>
        <v>0.3729</v>
      </c>
      <c r="E737" s="627"/>
    </row>
    <row r="738">
      <c r="A738" s="623" t="str">
        <f>'CATALOGO PAGINA'!C738</f>
        <v>3709</v>
      </c>
      <c r="B738" s="624" t="s">
        <v>7737</v>
      </c>
      <c r="C738" s="626" t="str">
        <f>'CATALOGO PAGINA'!AE738</f>
        <v>12</v>
      </c>
      <c r="D738" s="626">
        <f>'CATALOGO PAGINA'!AF738*0.13+'CATALOGO PAGINA'!AF738</f>
        <v>0.339</v>
      </c>
      <c r="E738" s="627"/>
    </row>
    <row r="739">
      <c r="A739" s="623" t="str">
        <f>'CATALOGO PAGINA'!C739</f>
        <v>W5979</v>
      </c>
      <c r="B739" s="624" t="s">
        <v>7737</v>
      </c>
      <c r="C739" s="626" t="str">
        <f>'CATALOGO PAGINA'!AE739</f>
        <v>12</v>
      </c>
      <c r="D739" s="626">
        <f>'CATALOGO PAGINA'!AF739*0.13+'CATALOGO PAGINA'!AF739</f>
        <v>0.4068</v>
      </c>
      <c r="E739" s="627"/>
    </row>
    <row r="740">
      <c r="A740" s="623" t="str">
        <f>'CATALOGO PAGINA'!C740</f>
        <v>503289</v>
      </c>
      <c r="B740" s="624" t="s">
        <v>7737</v>
      </c>
      <c r="C740" s="626" t="str">
        <f>'CATALOGO PAGINA'!AE740</f>
        <v>12</v>
      </c>
      <c r="D740" s="626">
        <f>'CATALOGO PAGINA'!AF740*0.13+'CATALOGO PAGINA'!AF740</f>
        <v>0.5424</v>
      </c>
      <c r="E740" s="627"/>
    </row>
    <row r="741">
      <c r="A741" s="623" t="str">
        <f>'CATALOGO PAGINA'!C741</f>
        <v>5691</v>
      </c>
      <c r="B741" s="624" t="s">
        <v>7737</v>
      </c>
      <c r="C741" s="626" t="str">
        <f>'CATALOGO PAGINA'!AE741</f>
        <v>12</v>
      </c>
      <c r="D741" s="626">
        <f>'CATALOGO PAGINA'!AF741*0.13+'CATALOGO PAGINA'!AF741</f>
        <v>0.791</v>
      </c>
      <c r="E741" s="627"/>
    </row>
    <row r="742">
      <c r="A742" s="623" t="str">
        <f>'CATALOGO PAGINA'!C742</f>
        <v>5601</v>
      </c>
      <c r="B742" s="624" t="s">
        <v>7737</v>
      </c>
      <c r="C742" s="626" t="str">
        <f>'CATALOGO PAGINA'!AE742</f>
        <v>12</v>
      </c>
      <c r="D742" s="626">
        <f>'CATALOGO PAGINA'!AF742*0.13+'CATALOGO PAGINA'!AF742</f>
        <v>0.3955</v>
      </c>
      <c r="E742" s="627"/>
    </row>
    <row r="743">
      <c r="A743" s="623" t="str">
        <f>'CATALOGO PAGINA'!C743</f>
        <v>FD918</v>
      </c>
      <c r="B743" s="624" t="s">
        <v>7737</v>
      </c>
      <c r="C743" s="626" t="str">
        <f>'CATALOGO PAGINA'!AE743</f>
        <v>12</v>
      </c>
      <c r="D743" s="626">
        <f>'CATALOGO PAGINA'!AF743*0.13+'CATALOGO PAGINA'!AF743</f>
        <v>0.452</v>
      </c>
      <c r="E743" s="627"/>
    </row>
    <row r="744">
      <c r="A744" s="623" t="str">
        <f>'CATALOGO PAGINA'!C744</f>
        <v>5448</v>
      </c>
      <c r="B744" s="624" t="s">
        <v>7737</v>
      </c>
      <c r="C744" s="626" t="str">
        <f>'CATALOGO PAGINA'!AE744</f>
        <v>12</v>
      </c>
      <c r="D744" s="626">
        <f>'CATALOGO PAGINA'!AF744*0.13+'CATALOGO PAGINA'!AF744</f>
        <v>1.13</v>
      </c>
      <c r="E744" s="627"/>
    </row>
    <row r="745">
      <c r="A745" s="623" t="str">
        <f>'CATALOGO PAGINA'!C745</f>
        <v>50069</v>
      </c>
      <c r="B745" s="624" t="s">
        <v>7737</v>
      </c>
      <c r="C745" s="626" t="str">
        <f>'CATALOGO PAGINA'!AE745</f>
        <v>12</v>
      </c>
      <c r="D745" s="626">
        <f>'CATALOGO PAGINA'!AF745*0.13+'CATALOGO PAGINA'!AF745</f>
        <v>0.565</v>
      </c>
      <c r="E745" s="627"/>
    </row>
    <row r="746">
      <c r="A746" s="623" t="str">
        <f>'CATALOGO PAGINA'!C746</f>
        <v>FD928</v>
      </c>
      <c r="B746" s="624" t="s">
        <v>7737</v>
      </c>
      <c r="C746" s="626" t="str">
        <f>'CATALOGO PAGINA'!AE746</f>
        <v>12</v>
      </c>
      <c r="D746" s="626">
        <f>'CATALOGO PAGINA'!AF746*0.13+'CATALOGO PAGINA'!AF746</f>
        <v>0.8475</v>
      </c>
      <c r="E746" s="627"/>
    </row>
    <row r="747">
      <c r="A747" s="623" t="str">
        <f>'CATALOGO PAGINA'!C747</f>
        <v>ZY-898</v>
      </c>
      <c r="B747" s="624" t="s">
        <v>7737</v>
      </c>
      <c r="C747" s="626" t="str">
        <f>'CATALOGO PAGINA'!AE747</f>
        <v>12</v>
      </c>
      <c r="D747" s="626">
        <f>'CATALOGO PAGINA'!AF747*0.13+'CATALOGO PAGINA'!AF747</f>
        <v>0.6215</v>
      </c>
      <c r="E747" s="627"/>
    </row>
    <row r="748">
      <c r="A748" s="623" t="str">
        <f>'CATALOGO PAGINA'!C748</f>
        <v>0713</v>
      </c>
      <c r="B748" s="624" t="s">
        <v>7737</v>
      </c>
      <c r="C748" s="626" t="str">
        <f>'CATALOGO PAGINA'!AE748</f>
        <v>12</v>
      </c>
      <c r="D748" s="626">
        <f>'CATALOGO PAGINA'!AF748*0.13+'CATALOGO PAGINA'!AF748</f>
        <v>0.5989</v>
      </c>
      <c r="E748" s="627"/>
    </row>
    <row r="749">
      <c r="A749" s="623" t="str">
        <f>'CATALOGO PAGINA'!C749</f>
        <v>20400</v>
      </c>
      <c r="B749" s="624" t="s">
        <v>7737</v>
      </c>
      <c r="C749" s="626" t="str">
        <f>'CATALOGO PAGINA'!AE749</f>
        <v>12</v>
      </c>
      <c r="D749" s="626">
        <f>'CATALOGO PAGINA'!AF749*0.13+'CATALOGO PAGINA'!AF749</f>
        <v>0.5537</v>
      </c>
      <c r="E749" s="627"/>
    </row>
    <row r="750">
      <c r="A750" s="623" t="str">
        <f>'CATALOGO PAGINA'!C750</f>
        <v>50122</v>
      </c>
      <c r="B750" s="624" t="s">
        <v>7737</v>
      </c>
      <c r="C750" s="626" t="str">
        <f>'CATALOGO PAGINA'!AE750</f>
        <v>12</v>
      </c>
      <c r="D750" s="626">
        <f>'CATALOGO PAGINA'!AF750*0.13+'CATALOGO PAGINA'!AF750</f>
        <v>0.5763</v>
      </c>
      <c r="E750" s="627"/>
    </row>
    <row r="751">
      <c r="A751" s="623" t="str">
        <f>'CATALOGO PAGINA'!C751</f>
        <v>257010</v>
      </c>
      <c r="B751" s="624" t="s">
        <v>7737</v>
      </c>
      <c r="C751" s="626" t="str">
        <f>'CATALOGO PAGINA'!AE751</f>
        <v>6</v>
      </c>
      <c r="D751" s="626">
        <f>'CATALOGO PAGINA'!AF751*0.13+'CATALOGO PAGINA'!AF751</f>
        <v>0.678</v>
      </c>
      <c r="E751" s="627"/>
    </row>
    <row r="752">
      <c r="A752" s="623" t="str">
        <f>'CATALOGO PAGINA'!C752</f>
        <v>257008</v>
      </c>
      <c r="B752" s="624" t="s">
        <v>7737</v>
      </c>
      <c r="C752" s="626" t="str">
        <f>'CATALOGO PAGINA'!AE752</f>
        <v>6</v>
      </c>
      <c r="D752" s="626">
        <f>'CATALOGO PAGINA'!AF752*0.13+'CATALOGO PAGINA'!AF752</f>
        <v>0.678</v>
      </c>
      <c r="E752" s="627"/>
    </row>
    <row r="753">
      <c r="A753" s="623" t="str">
        <f>'CATALOGO PAGINA'!C753</f>
        <v>257009</v>
      </c>
      <c r="B753" s="624" t="s">
        <v>7737</v>
      </c>
      <c r="C753" s="626" t="str">
        <f>'CATALOGO PAGINA'!AE753</f>
        <v>6</v>
      </c>
      <c r="D753" s="626">
        <f>'CATALOGO PAGINA'!AF753*0.13+'CATALOGO PAGINA'!AF753</f>
        <v>0.678</v>
      </c>
      <c r="E753" s="627"/>
    </row>
    <row r="754">
      <c r="A754" s="623" t="str">
        <f>'CATALOGO PAGINA'!C754</f>
        <v>1901</v>
      </c>
      <c r="B754" s="624" t="s">
        <v>7737</v>
      </c>
      <c r="C754" s="626" t="str">
        <f>'CATALOGO PAGINA'!AE754</f>
        <v>6</v>
      </c>
      <c r="D754" s="626">
        <f>'CATALOGO PAGINA'!AF754*0.13+'CATALOGO PAGINA'!AF754</f>
        <v>2.9719</v>
      </c>
      <c r="E754" s="627"/>
    </row>
    <row r="755">
      <c r="A755" s="623" t="str">
        <f>'CATALOGO PAGINA'!C755</f>
        <v>502832</v>
      </c>
      <c r="B755" s="624" t="s">
        <v>7737</v>
      </c>
      <c r="C755" s="626" t="str">
        <f>'CATALOGO PAGINA'!AE755</f>
        <v>12</v>
      </c>
      <c r="D755" s="626">
        <f>'CATALOGO PAGINA'!AF755*0.13+'CATALOGO PAGINA'!AF755</f>
        <v>0.7458</v>
      </c>
      <c r="E755" s="627"/>
    </row>
    <row r="756">
      <c r="A756" s="623" t="str">
        <f>'CATALOGO PAGINA'!C756</f>
        <v>FD297</v>
      </c>
      <c r="B756" s="624" t="s">
        <v>7737</v>
      </c>
      <c r="C756" s="626" t="str">
        <f>'CATALOGO PAGINA'!AE756</f>
        <v>6</v>
      </c>
      <c r="D756" s="626">
        <f>'CATALOGO PAGINA'!AF756*0.13+'CATALOGO PAGINA'!AF756</f>
        <v>1.7967</v>
      </c>
      <c r="E756" s="627"/>
    </row>
    <row r="757">
      <c r="A757" s="623" t="str">
        <f>'CATALOGO PAGINA'!C757</f>
        <v>11175</v>
      </c>
      <c r="B757" s="624" t="s">
        <v>7737</v>
      </c>
      <c r="C757" s="626" t="str">
        <f>'CATALOGO PAGINA'!AE757</f>
        <v>12</v>
      </c>
      <c r="D757" s="626">
        <f>'CATALOGO PAGINA'!AF757*0.13+'CATALOGO PAGINA'!AF757</f>
        <v>0.4746</v>
      </c>
      <c r="E757" s="627"/>
    </row>
    <row r="758">
      <c r="A758" s="623" t="str">
        <f>'CATALOGO PAGINA'!C758</f>
        <v>11174</v>
      </c>
      <c r="B758" s="624" t="s">
        <v>7737</v>
      </c>
      <c r="C758" s="626" t="str">
        <f>'CATALOGO PAGINA'!AE758</f>
        <v>12</v>
      </c>
      <c r="D758" s="626">
        <f>'CATALOGO PAGINA'!AF758*0.13+'CATALOGO PAGINA'!AF758</f>
        <v>0.4746</v>
      </c>
      <c r="E758" s="627"/>
    </row>
    <row r="759">
      <c r="A759" s="623" t="str">
        <f>'CATALOGO PAGINA'!C759</f>
        <v>FD192</v>
      </c>
      <c r="B759" s="624" t="s">
        <v>7737</v>
      </c>
      <c r="C759" s="626" t="str">
        <f>'CATALOGO PAGINA'!AE759</f>
        <v>12</v>
      </c>
      <c r="D759" s="626">
        <f>'CATALOGO PAGINA'!AF759*0.13+'CATALOGO PAGINA'!AF759</f>
        <v>0.3616</v>
      </c>
      <c r="E759" s="627"/>
    </row>
    <row r="760">
      <c r="A760" s="623" t="str">
        <f>'CATALOGO PAGINA'!C760</f>
        <v>502207</v>
      </c>
      <c r="B760" s="624" t="s">
        <v>7737</v>
      </c>
      <c r="C760" s="626" t="str">
        <f>'CATALOGO PAGINA'!AE760</f>
        <v>6</v>
      </c>
      <c r="D760" s="626">
        <f>'CATALOGO PAGINA'!AF760*0.13+'CATALOGO PAGINA'!AF760</f>
        <v>1.3899</v>
      </c>
      <c r="E760" s="627"/>
    </row>
    <row r="761">
      <c r="A761" s="623" t="str">
        <f>'CATALOGO PAGINA'!C761</f>
        <v>502204</v>
      </c>
      <c r="B761" s="624" t="s">
        <v>7737</v>
      </c>
      <c r="C761" s="626" t="str">
        <f>'CATALOGO PAGINA'!AE761</f>
        <v>6</v>
      </c>
      <c r="D761" s="626">
        <f>'CATALOGO PAGINA'!AF761*0.13+'CATALOGO PAGINA'!AF761</f>
        <v>2.599</v>
      </c>
      <c r="E761" s="627"/>
    </row>
    <row r="762">
      <c r="A762" s="623" t="str">
        <f>'CATALOGO PAGINA'!C762</f>
        <v>FD731</v>
      </c>
      <c r="B762" s="624" t="s">
        <v>7737</v>
      </c>
      <c r="C762" s="626" t="str">
        <f>'CATALOGO PAGINA'!AE762</f>
        <v>6</v>
      </c>
      <c r="D762" s="626">
        <f>'CATALOGO PAGINA'!AF762*0.13+'CATALOGO PAGINA'!AF762</f>
        <v>1.9436</v>
      </c>
      <c r="E762" s="627"/>
    </row>
    <row r="763">
      <c r="A763" s="623" t="str">
        <f>'CATALOGO PAGINA'!C763</f>
        <v>FD826</v>
      </c>
      <c r="B763" s="624" t="s">
        <v>7737</v>
      </c>
      <c r="C763" s="626" t="str">
        <f>'CATALOGO PAGINA'!AE763</f>
        <v>6</v>
      </c>
      <c r="D763" s="626">
        <f>'CATALOGO PAGINA'!AF763*0.13+'CATALOGO PAGINA'!AF763</f>
        <v>1.695</v>
      </c>
      <c r="E763" s="627"/>
    </row>
    <row r="764">
      <c r="A764" s="623" t="str">
        <f>'CATALOGO PAGINA'!C764</f>
        <v>T083</v>
      </c>
      <c r="B764" s="624" t="s">
        <v>7737</v>
      </c>
      <c r="C764" s="626" t="str">
        <f>'CATALOGO PAGINA'!AE764</f>
        <v>12</v>
      </c>
      <c r="D764" s="626">
        <f>'CATALOGO PAGINA'!AF764*0.13+'CATALOGO PAGINA'!AF764</f>
        <v>0.7006</v>
      </c>
      <c r="E764" s="627"/>
    </row>
    <row r="765">
      <c r="A765" s="623" t="str">
        <f>'CATALOGO PAGINA'!C765</f>
        <v>ARM002</v>
      </c>
      <c r="B765" s="624" t="s">
        <v>7737</v>
      </c>
      <c r="C765" s="626" t="str">
        <f>'CATALOGO PAGINA'!AE765</f>
        <v>12</v>
      </c>
      <c r="D765" s="626">
        <f>'CATALOGO PAGINA'!AF765*0.13+'CATALOGO PAGINA'!AF765</f>
        <v>0.5085</v>
      </c>
      <c r="E765" s="627"/>
    </row>
    <row r="766">
      <c r="A766" s="623" t="str">
        <f>'CATALOGO PAGINA'!C766</f>
        <v>ARB1205</v>
      </c>
      <c r="B766" s="624" t="s">
        <v>7737</v>
      </c>
      <c r="C766" s="626" t="str">
        <f>'CATALOGO PAGINA'!AE766</f>
        <v>12</v>
      </c>
      <c r="D766" s="626">
        <f>'CATALOGO PAGINA'!AF766*0.13+'CATALOGO PAGINA'!AF766</f>
        <v>0.678</v>
      </c>
      <c r="E766" s="627"/>
    </row>
    <row r="767">
      <c r="A767" s="623" t="str">
        <f>'CATALOGO PAGINA'!C767</f>
        <v>ARB2002</v>
      </c>
      <c r="B767" s="624" t="s">
        <v>7737</v>
      </c>
      <c r="C767" s="626" t="str">
        <f>'CATALOGO PAGINA'!AE767</f>
        <v>6</v>
      </c>
      <c r="D767" s="626">
        <f>'CATALOGO PAGINA'!AF767*0.13+'CATALOGO PAGINA'!AF767</f>
        <v>0.7797</v>
      </c>
      <c r="E767" s="627"/>
    </row>
    <row r="768">
      <c r="A768" s="623" t="str">
        <f>'CATALOGO PAGINA'!C768</f>
        <v>JYD1193A</v>
      </c>
      <c r="B768" s="624" t="s">
        <v>7737</v>
      </c>
      <c r="C768" s="626" t="str">
        <f>'CATALOGO PAGINA'!AE768</f>
        <v>3</v>
      </c>
      <c r="D768" s="626">
        <f>'CATALOGO PAGINA'!AF768*0.13+'CATALOGO PAGINA'!AF768</f>
        <v>3.8533</v>
      </c>
      <c r="E768" s="627"/>
    </row>
    <row r="769">
      <c r="A769" s="623" t="str">
        <f>'CATALOGO PAGINA'!C769</f>
        <v>ARB60710</v>
      </c>
      <c r="B769" s="624" t="s">
        <v>7737</v>
      </c>
      <c r="C769" s="626" t="str">
        <f>'CATALOGO PAGINA'!AE769</f>
        <v>12</v>
      </c>
      <c r="D769" s="626">
        <f>'CATALOGO PAGINA'!AF769*0.13+'CATALOGO PAGINA'!AF769</f>
        <v>0.7458</v>
      </c>
      <c r="E769" s="627"/>
    </row>
    <row r="770">
      <c r="A770" s="623" t="str">
        <f>'CATALOGO PAGINA'!C770</f>
        <v>ARB11810</v>
      </c>
      <c r="B770" s="624" t="s">
        <v>7737</v>
      </c>
      <c r="C770" s="626" t="str">
        <f>'CATALOGO PAGINA'!AE770</f>
        <v>12</v>
      </c>
      <c r="D770" s="626">
        <f>'CATALOGO PAGINA'!AF770*0.13+'CATALOGO PAGINA'!AF770</f>
        <v>0.7458</v>
      </c>
      <c r="E770" s="627"/>
    </row>
    <row r="771">
      <c r="A771" s="623" t="str">
        <f>'CATALOGO PAGINA'!C771</f>
        <v>HR-969</v>
      </c>
      <c r="B771" s="624" t="s">
        <v>7737</v>
      </c>
      <c r="C771" s="626" t="str">
        <f>'CATALOGO PAGINA'!AE771</f>
        <v>12</v>
      </c>
      <c r="D771" s="626">
        <f>'CATALOGO PAGINA'!AF771*0.13+'CATALOGO PAGINA'!AF771</f>
        <v>0.3616</v>
      </c>
      <c r="E771" s="627"/>
    </row>
    <row r="772">
      <c r="A772" s="623" t="str">
        <f>'CATALOGO PAGINA'!C772</f>
        <v>ARB90110</v>
      </c>
      <c r="B772" s="624" t="s">
        <v>7737</v>
      </c>
      <c r="C772" s="626" t="str">
        <f>'CATALOGO PAGINA'!AE772</f>
        <v>12</v>
      </c>
      <c r="D772" s="626">
        <f>'CATALOGO PAGINA'!AF772*0.13+'CATALOGO PAGINA'!AF772</f>
        <v>0.7458</v>
      </c>
      <c r="E772" s="627"/>
    </row>
    <row r="773">
      <c r="A773" s="623" t="str">
        <f>'CATALOGO PAGINA'!C773</f>
        <v>ARB70110</v>
      </c>
      <c r="B773" s="624" t="s">
        <v>7737</v>
      </c>
      <c r="C773" s="626" t="str">
        <f>'CATALOGO PAGINA'!AE773</f>
        <v>12</v>
      </c>
      <c r="D773" s="626">
        <f>'CATALOGO PAGINA'!AF773*0.13+'CATALOGO PAGINA'!AF773</f>
        <v>0.7458</v>
      </c>
      <c r="E773" s="627"/>
    </row>
    <row r="774">
      <c r="A774" s="623" t="str">
        <f>'CATALOGO PAGINA'!C774</f>
        <v>NG8810</v>
      </c>
      <c r="B774" s="624" t="s">
        <v>7737</v>
      </c>
      <c r="C774" s="626" t="str">
        <f>'CATALOGO PAGINA'!AE774</f>
        <v>12</v>
      </c>
      <c r="D774" s="626">
        <f>'CATALOGO PAGINA'!AF774*0.13+'CATALOGO PAGINA'!AF774</f>
        <v>0.7345</v>
      </c>
      <c r="E774" s="627"/>
    </row>
    <row r="775">
      <c r="A775" s="623" t="str">
        <f>'CATALOGO PAGINA'!C775</f>
        <v>626B</v>
      </c>
      <c r="B775" s="624" t="s">
        <v>7737</v>
      </c>
      <c r="C775" s="626" t="str">
        <f>'CATALOGO PAGINA'!AE775</f>
        <v>3</v>
      </c>
      <c r="D775" s="626">
        <f>'CATALOGO PAGINA'!AF775*0.13+'CATALOGO PAGINA'!AF775</f>
        <v>2.5312</v>
      </c>
      <c r="E775" s="627"/>
    </row>
    <row r="776">
      <c r="A776" s="623" t="str">
        <f>'CATALOGO PAGINA'!C776</f>
        <v>C-093</v>
      </c>
      <c r="B776" s="624" t="s">
        <v>7737</v>
      </c>
      <c r="C776" s="626" t="str">
        <f>'CATALOGO PAGINA'!AE776</f>
        <v>12</v>
      </c>
      <c r="D776" s="626">
        <f>'CATALOGO PAGINA'!AF776*0.13+'CATALOGO PAGINA'!AF776</f>
        <v>0.5989</v>
      </c>
      <c r="E776" s="627"/>
    </row>
    <row r="777">
      <c r="A777" s="623" t="str">
        <f>'CATALOGO PAGINA'!C777</f>
        <v>10698</v>
      </c>
      <c r="B777" s="624" t="s">
        <v>7737</v>
      </c>
      <c r="C777" s="626" t="str">
        <f>'CATALOGO PAGINA'!AE777</f>
        <v>6</v>
      </c>
      <c r="D777" s="626">
        <f>'CATALOGO PAGINA'!AF777*0.13+'CATALOGO PAGINA'!AF777</f>
        <v>2.7007</v>
      </c>
      <c r="E777" s="627"/>
    </row>
    <row r="778">
      <c r="A778" s="623" t="str">
        <f>'CATALOGO PAGINA'!C778</f>
        <v>202B</v>
      </c>
      <c r="B778" s="624" t="s">
        <v>7737</v>
      </c>
      <c r="C778" s="626" t="str">
        <f>'CATALOGO PAGINA'!AE778</f>
        <v>3</v>
      </c>
      <c r="D778" s="626">
        <f>'CATALOGO PAGINA'!AF778*0.13+'CATALOGO PAGINA'!AF778</f>
        <v>7.4919</v>
      </c>
      <c r="E778" s="627"/>
    </row>
    <row r="779">
      <c r="A779" s="623" t="str">
        <f>'CATALOGO PAGINA'!C779</f>
        <v>FD701</v>
      </c>
      <c r="B779" s="624" t="s">
        <v>7737</v>
      </c>
      <c r="C779" s="626" t="str">
        <f>'CATALOGO PAGINA'!AE779</f>
        <v>6</v>
      </c>
      <c r="D779" s="626">
        <f>'CATALOGO PAGINA'!AF779*0.13+'CATALOGO PAGINA'!AF779</f>
        <v>0.7345</v>
      </c>
      <c r="E779" s="627"/>
    </row>
    <row r="780">
      <c r="A780" s="623" t="str">
        <f>'CATALOGO PAGINA'!C780</f>
        <v>FD707</v>
      </c>
      <c r="B780" s="624" t="s">
        <v>7737</v>
      </c>
      <c r="C780" s="626" t="str">
        <f>'CATALOGO PAGINA'!AE780</f>
        <v>6</v>
      </c>
      <c r="D780" s="626">
        <f>'CATALOGO PAGINA'!AF780*0.13+'CATALOGO PAGINA'!AF780</f>
        <v>1.4351</v>
      </c>
      <c r="E780" s="627"/>
    </row>
    <row r="781">
      <c r="A781" s="623" t="str">
        <f>'CATALOGO PAGINA'!C781</f>
        <v>53998</v>
      </c>
      <c r="B781" s="624" t="s">
        <v>7737</v>
      </c>
      <c r="C781" s="626" t="str">
        <f>'CATALOGO PAGINA'!AE781</f>
        <v>18</v>
      </c>
      <c r="D781" s="626">
        <f>'CATALOGO PAGINA'!AF781*0.13+'CATALOGO PAGINA'!AF781</f>
        <v>1.695</v>
      </c>
      <c r="E781" s="627"/>
    </row>
    <row r="782">
      <c r="A782" s="623" t="str">
        <f>'CATALOGO PAGINA'!C782</f>
        <v>ARM001</v>
      </c>
      <c r="B782" s="624" t="s">
        <v>7737</v>
      </c>
      <c r="C782" s="626" t="str">
        <f>'CATALOGO PAGINA'!AE782</f>
        <v>12</v>
      </c>
      <c r="D782" s="626">
        <f>'CATALOGO PAGINA'!AF782*0.13+'CATALOGO PAGINA'!AF782</f>
        <v>0.6667</v>
      </c>
      <c r="E782" s="627"/>
    </row>
    <row r="783">
      <c r="A783" s="623" t="str">
        <f>'CATALOGO PAGINA'!C783</f>
        <v>ARB1325</v>
      </c>
      <c r="B783" s="624" t="s">
        <v>7737</v>
      </c>
      <c r="C783" s="626" t="str">
        <f>'CATALOGO PAGINA'!AE783</f>
        <v>6</v>
      </c>
      <c r="D783" s="626">
        <f>'CATALOGO PAGINA'!AF783*0.13+'CATALOGO PAGINA'!AF783</f>
        <v>2.8589</v>
      </c>
      <c r="E783" s="627"/>
    </row>
    <row r="784">
      <c r="A784" s="623" t="str">
        <f>'CATALOGO PAGINA'!C784</f>
        <v>JY-Q002</v>
      </c>
      <c r="B784" s="624" t="s">
        <v>7737</v>
      </c>
      <c r="C784" s="626" t="str">
        <f>'CATALOGO PAGINA'!AE784</f>
        <v>3</v>
      </c>
      <c r="D784" s="626">
        <f>'CATALOGO PAGINA'!AF784*0.13+'CATALOGO PAGINA'!AF784</f>
        <v>3.2996</v>
      </c>
      <c r="E784" s="627"/>
    </row>
    <row r="785">
      <c r="A785" s="623" t="str">
        <f>'CATALOGO PAGINA'!C785</f>
        <v>YF669-19</v>
      </c>
      <c r="B785" s="624" t="s">
        <v>7737</v>
      </c>
      <c r="C785" s="626" t="str">
        <f>'CATALOGO PAGINA'!AE785</f>
        <v>3</v>
      </c>
      <c r="D785" s="626">
        <f>'CATALOGO PAGINA'!AF785*0.13+'CATALOGO PAGINA'!AF785</f>
        <v>2.9493</v>
      </c>
      <c r="E785" s="627"/>
    </row>
    <row r="786">
      <c r="A786" s="623" t="str">
        <f>'CATALOGO PAGINA'!C786</f>
        <v>YJ388-67</v>
      </c>
      <c r="B786" s="624" t="s">
        <v>7737</v>
      </c>
      <c r="C786" s="626" t="str">
        <f>'CATALOGO PAGINA'!AE786</f>
        <v>3</v>
      </c>
      <c r="D786" s="626">
        <f>'CATALOGO PAGINA'!AF786*0.13+'CATALOGO PAGINA'!AF786</f>
        <v>5.1302</v>
      </c>
      <c r="E786" s="627"/>
    </row>
    <row r="787">
      <c r="A787" s="623" t="str">
        <f>'CATALOGO PAGINA'!C787</f>
        <v>8817</v>
      </c>
      <c r="B787" s="624" t="s">
        <v>7737</v>
      </c>
      <c r="C787" s="626" t="str">
        <f>'CATALOGO PAGINA'!AE787</f>
        <v>3</v>
      </c>
      <c r="D787" s="626">
        <f>'CATALOGO PAGINA'!AF787*0.13+'CATALOGO PAGINA'!AF787</f>
        <v>5.4353</v>
      </c>
      <c r="E787" s="627"/>
    </row>
    <row r="788">
      <c r="A788" s="623" t="str">
        <f>'CATALOGO PAGINA'!C788</f>
        <v>ARZ05002</v>
      </c>
      <c r="B788" s="624" t="s">
        <v>7737</v>
      </c>
      <c r="C788" s="626" t="str">
        <f>'CATALOGO PAGINA'!AE788</f>
        <v>3</v>
      </c>
      <c r="D788" s="626">
        <f>'CATALOGO PAGINA'!AF788*0.13+'CATALOGO PAGINA'!AF788</f>
        <v>5.9551</v>
      </c>
      <c r="E788" s="627"/>
    </row>
    <row r="789">
      <c r="A789" s="623" t="str">
        <f>'CATALOGO PAGINA'!C789</f>
        <v>ARZ8662</v>
      </c>
      <c r="B789" s="624" t="s">
        <v>7737</v>
      </c>
      <c r="C789" s="626" t="str">
        <f>'CATALOGO PAGINA'!AE789</f>
        <v>3</v>
      </c>
      <c r="D789" s="626">
        <f>'CATALOGO PAGINA'!AF789*0.13+'CATALOGO PAGINA'!AF789</f>
        <v>5.9551</v>
      </c>
      <c r="E789" s="627"/>
    </row>
    <row r="790">
      <c r="A790" s="623" t="str">
        <f>'CATALOGO PAGINA'!C790</f>
        <v>ARM050</v>
      </c>
      <c r="B790" s="624" t="s">
        <v>7737</v>
      </c>
      <c r="C790" s="626" t="str">
        <f>'CATALOGO PAGINA'!AE790</f>
        <v>12</v>
      </c>
      <c r="D790" s="626">
        <f>'CATALOGO PAGINA'!AF790*0.13+'CATALOGO PAGINA'!AF790</f>
        <v>0.5198</v>
      </c>
      <c r="E790" s="627"/>
    </row>
    <row r="791">
      <c r="A791" s="623" t="str">
        <f>'CATALOGO PAGINA'!C791</f>
        <v>NB21986</v>
      </c>
      <c r="B791" s="624" t="s">
        <v>7737</v>
      </c>
      <c r="C791" s="626" t="str">
        <f>'CATALOGO PAGINA'!AE791</f>
        <v>12</v>
      </c>
      <c r="D791" s="626">
        <f>'CATALOGO PAGINA'!AF791*0.13+'CATALOGO PAGINA'!AF791</f>
        <v>0.5085</v>
      </c>
      <c r="E791" s="627"/>
    </row>
    <row r="792">
      <c r="A792" s="623" t="str">
        <f>'CATALOGO PAGINA'!C792</f>
        <v>ARB01910</v>
      </c>
      <c r="B792" s="624" t="s">
        <v>7737</v>
      </c>
      <c r="C792" s="626" t="str">
        <f>'CATALOGO PAGINA'!AE792</f>
        <v>6</v>
      </c>
      <c r="D792" s="626">
        <f>'CATALOGO PAGINA'!AF792*0.13+'CATALOGO PAGINA'!AF792</f>
        <v>0.7458</v>
      </c>
      <c r="E792" s="627"/>
    </row>
    <row r="793">
      <c r="A793" s="623" t="str">
        <f>'CATALOGO PAGINA'!C793</f>
        <v>ARB01310</v>
      </c>
      <c r="B793" s="624" t="s">
        <v>7737</v>
      </c>
      <c r="C793" s="626" t="str">
        <f>'CATALOGO PAGINA'!AE793</f>
        <v>6</v>
      </c>
      <c r="D793" s="626">
        <f>'CATALOGO PAGINA'!AF793*0.13+'CATALOGO PAGINA'!AF793</f>
        <v>0.7458</v>
      </c>
      <c r="E793" s="627"/>
    </row>
    <row r="794">
      <c r="A794" s="623" t="str">
        <f>'CATALOGO PAGINA'!C794</f>
        <v>ARB77711</v>
      </c>
      <c r="B794" s="624" t="s">
        <v>7737</v>
      </c>
      <c r="C794" s="626" t="str">
        <f>'CATALOGO PAGINA'!AE794</f>
        <v>6</v>
      </c>
      <c r="D794" s="626">
        <f>'CATALOGO PAGINA'!AF794*0.13+'CATALOGO PAGINA'!AF794</f>
        <v>0.791</v>
      </c>
      <c r="E794" s="627"/>
    </row>
    <row r="795">
      <c r="A795" s="623" t="str">
        <f>'CATALOGO PAGINA'!C795</f>
        <v>ARG0257</v>
      </c>
      <c r="B795" s="624" t="s">
        <v>7737</v>
      </c>
      <c r="C795" s="626" t="str">
        <f>'CATALOGO PAGINA'!AE795</f>
        <v>6</v>
      </c>
      <c r="D795" s="626">
        <f>'CATALOGO PAGINA'!AF795*0.13+'CATALOGO PAGINA'!AF795</f>
        <v>0.7345</v>
      </c>
      <c r="E795" s="627"/>
    </row>
    <row r="796">
      <c r="A796" s="623" t="str">
        <f>'CATALOGO PAGINA'!C796</f>
        <v>1012AB</v>
      </c>
      <c r="B796" s="624" t="s">
        <v>7737</v>
      </c>
      <c r="C796" s="626" t="str">
        <f>'CATALOGO PAGINA'!AE796</f>
        <v>6</v>
      </c>
      <c r="D796" s="626">
        <f>'CATALOGO PAGINA'!AF796*0.13+'CATALOGO PAGINA'!AF796</f>
        <v>2.3956</v>
      </c>
      <c r="E796" s="627"/>
    </row>
    <row r="797">
      <c r="A797" s="623" t="str">
        <f>'CATALOGO PAGINA'!C797</f>
        <v>ARY193</v>
      </c>
      <c r="B797" s="624" t="s">
        <v>7737</v>
      </c>
      <c r="C797" s="626" t="str">
        <f>'CATALOGO PAGINA'!AE797</f>
        <v>3</v>
      </c>
      <c r="D797" s="626">
        <f>'CATALOGO PAGINA'!AF797*0.13+'CATALOGO PAGINA'!AF797</f>
        <v>4.633</v>
      </c>
      <c r="E797" s="627"/>
    </row>
    <row r="798">
      <c r="A798" s="623" t="str">
        <f>'CATALOGO PAGINA'!C798</f>
        <v>HJ708</v>
      </c>
      <c r="B798" s="624" t="s">
        <v>7737</v>
      </c>
      <c r="C798" s="626" t="str">
        <f>'CATALOGO PAGINA'!AE798</f>
        <v>3</v>
      </c>
      <c r="D798" s="626">
        <f>'CATALOGO PAGINA'!AF798*0.13+'CATALOGO PAGINA'!AF798</f>
        <v>4.1584</v>
      </c>
      <c r="E798" s="627"/>
    </row>
    <row r="799">
      <c r="A799" s="623" t="str">
        <f>'CATALOGO PAGINA'!C799</f>
        <v>6371</v>
      </c>
      <c r="B799" s="624" t="s">
        <v>7737</v>
      </c>
      <c r="C799" s="626" t="str">
        <f>'CATALOGO PAGINA'!AE799</f>
        <v>12</v>
      </c>
      <c r="D799" s="626">
        <f>'CATALOGO PAGINA'!AF799*0.13+'CATALOGO PAGINA'!AF799</f>
        <v>3.0284</v>
      </c>
      <c r="E799" s="627"/>
    </row>
    <row r="800">
      <c r="A800" s="623" t="str">
        <f>'CATALOGO PAGINA'!C800</f>
        <v>ARM25862</v>
      </c>
      <c r="B800" s="624" t="s">
        <v>7737</v>
      </c>
      <c r="C800" s="626" t="str">
        <f>'CATALOGO PAGINA'!AE800</f>
        <v>12</v>
      </c>
      <c r="D800" s="626">
        <f>'CATALOGO PAGINA'!AF800*0.13+'CATALOGO PAGINA'!AF800</f>
        <v>0.6554</v>
      </c>
      <c r="E800" s="627"/>
    </row>
    <row r="801">
      <c r="A801" s="623" t="str">
        <f>'CATALOGO PAGINA'!C801</f>
        <v>ARM8094</v>
      </c>
      <c r="B801" s="624" t="s">
        <v>7737</v>
      </c>
      <c r="C801" s="626" t="str">
        <f>'CATALOGO PAGINA'!AE801</f>
        <v>12</v>
      </c>
      <c r="D801" s="626">
        <f>'CATALOGO PAGINA'!AF801*0.13+'CATALOGO PAGINA'!AF801</f>
        <v>0.6328</v>
      </c>
      <c r="E801" s="627"/>
    </row>
    <row r="802">
      <c r="A802" s="623" t="str">
        <f>'CATALOGO PAGINA'!C802</f>
        <v>ARG406</v>
      </c>
      <c r="B802" s="624" t="s">
        <v>7737</v>
      </c>
      <c r="C802" s="626" t="str">
        <f>'CATALOGO PAGINA'!AE802</f>
        <v>6</v>
      </c>
      <c r="D802" s="626">
        <f>'CATALOGO PAGINA'!AF802*0.13+'CATALOGO PAGINA'!AF802</f>
        <v>0.8249</v>
      </c>
      <c r="E802" s="627"/>
    </row>
    <row r="803">
      <c r="A803" s="623" t="str">
        <f>'CATALOGO PAGINA'!C803</f>
        <v>ARG77</v>
      </c>
      <c r="B803" s="624" t="s">
        <v>7737</v>
      </c>
      <c r="C803" s="626" t="str">
        <f>'CATALOGO PAGINA'!AE803</f>
        <v>6</v>
      </c>
      <c r="D803" s="626">
        <f>'CATALOGO PAGINA'!AF803*0.13+'CATALOGO PAGINA'!AF803</f>
        <v>1.1752</v>
      </c>
      <c r="E803" s="627"/>
    </row>
    <row r="804">
      <c r="A804" s="623" t="str">
        <f>'CATALOGO PAGINA'!C804</f>
        <v>ARY33066</v>
      </c>
      <c r="B804" s="624" t="s">
        <v>7737</v>
      </c>
      <c r="C804" s="626" t="str">
        <f>'CATALOGO PAGINA'!AE804</f>
        <v>3</v>
      </c>
      <c r="D804" s="626">
        <f>'CATALOGO PAGINA'!AF804*0.13+'CATALOGO PAGINA'!AF804</f>
        <v>3.2318</v>
      </c>
      <c r="E804" s="627"/>
    </row>
    <row r="805">
      <c r="A805" s="623" t="str">
        <f>'CATALOGO PAGINA'!C805</f>
        <v>CQ-668</v>
      </c>
      <c r="B805" s="624" t="s">
        <v>7737</v>
      </c>
      <c r="C805" s="626" t="str">
        <f>'CATALOGO PAGINA'!AE805</f>
        <v>3</v>
      </c>
      <c r="D805" s="626">
        <f>'CATALOGO PAGINA'!AF805*0.13+'CATALOGO PAGINA'!AF805</f>
        <v>3.3335</v>
      </c>
      <c r="E805" s="627"/>
    </row>
    <row r="806">
      <c r="A806" s="623" t="str">
        <f>'CATALOGO PAGINA'!C806</f>
        <v>X007</v>
      </c>
      <c r="B806" s="624" t="s">
        <v>7737</v>
      </c>
      <c r="C806" s="626" t="str">
        <f>'CATALOGO PAGINA'!AE806</f>
        <v>3</v>
      </c>
      <c r="D806" s="626">
        <f>'CATALOGO PAGINA'!AF806*0.13+'CATALOGO PAGINA'!AF806</f>
        <v>3.5934</v>
      </c>
      <c r="E806" s="627"/>
    </row>
    <row r="807">
      <c r="A807" s="623" t="str">
        <f>'CATALOGO PAGINA'!C807</f>
        <v>ARM1938</v>
      </c>
      <c r="B807" s="624" t="s">
        <v>7737</v>
      </c>
      <c r="C807" s="626" t="str">
        <f>'CATALOGO PAGINA'!AE807</f>
        <v>12</v>
      </c>
      <c r="D807" s="626">
        <f>'CATALOGO PAGINA'!AF807*0.13+'CATALOGO PAGINA'!AF807</f>
        <v>0.565</v>
      </c>
      <c r="E807" s="627"/>
    </row>
    <row r="808">
      <c r="A808" s="623" t="str">
        <f>'CATALOGO PAGINA'!C808</f>
        <v>ARG16041</v>
      </c>
      <c r="B808" s="624" t="s">
        <v>7737</v>
      </c>
      <c r="C808" s="626" t="str">
        <f>'CATALOGO PAGINA'!AE808</f>
        <v>6</v>
      </c>
      <c r="D808" s="626">
        <f>'CATALOGO PAGINA'!AF808*0.13+'CATALOGO PAGINA'!AF808</f>
        <v>1.1752</v>
      </c>
      <c r="E808" s="627"/>
    </row>
    <row r="809">
      <c r="A809" s="623" t="str">
        <f>'CATALOGO PAGINA'!C809</f>
        <v>157-3B</v>
      </c>
      <c r="B809" s="624" t="s">
        <v>7737</v>
      </c>
      <c r="C809" s="626" t="str">
        <f>'CATALOGO PAGINA'!AE809</f>
        <v>3</v>
      </c>
      <c r="D809" s="626">
        <f>'CATALOGO PAGINA'!AF809*0.13+'CATALOGO PAGINA'!AF809</f>
        <v>3.6951</v>
      </c>
      <c r="E809" s="627"/>
    </row>
    <row r="810">
      <c r="A810" s="623" t="str">
        <f>'CATALOGO PAGINA'!C810</f>
        <v>JHP201661</v>
      </c>
      <c r="B810" s="624" t="s">
        <v>7737</v>
      </c>
      <c r="C810" s="626" t="str">
        <f>'CATALOGO PAGINA'!AE810</f>
        <v>3</v>
      </c>
      <c r="D810" s="626">
        <f>'CATALOGO PAGINA'!AF810*0.13+'CATALOGO PAGINA'!AF810</f>
        <v>4.0341</v>
      </c>
      <c r="E810" s="627"/>
    </row>
    <row r="811">
      <c r="A811" s="623" t="str">
        <f>'CATALOGO PAGINA'!C811</f>
        <v>KH332-5</v>
      </c>
      <c r="B811" s="624" t="s">
        <v>7737</v>
      </c>
      <c r="C811" s="626" t="str">
        <f>'CATALOGO PAGINA'!AE811</f>
        <v>3</v>
      </c>
      <c r="D811" s="626">
        <f>'CATALOGO PAGINA'!AF811*0.13+'CATALOGO PAGINA'!AF811</f>
        <v>4.1923</v>
      </c>
      <c r="E811" s="627"/>
    </row>
    <row r="812">
      <c r="A812" s="623" t="str">
        <f>'CATALOGO PAGINA'!C812</f>
        <v>FW2033</v>
      </c>
      <c r="B812" s="624" t="s">
        <v>7737</v>
      </c>
      <c r="C812" s="626" t="str">
        <f>'CATALOGO PAGINA'!AE812</f>
        <v>3</v>
      </c>
      <c r="D812" s="626">
        <f>'CATALOGO PAGINA'!AF812*0.13+'CATALOGO PAGINA'!AF812</f>
        <v>4.5426</v>
      </c>
      <c r="E812" s="627"/>
    </row>
    <row r="813">
      <c r="A813" s="623" t="str">
        <f>'CATALOGO PAGINA'!C813</f>
        <v>ZR160</v>
      </c>
      <c r="B813" s="624" t="s">
        <v>7737</v>
      </c>
      <c r="C813" s="626" t="str">
        <f>'CATALOGO PAGINA'!AE813</f>
        <v>3</v>
      </c>
      <c r="D813" s="626">
        <f>'CATALOGO PAGINA'!AF813*0.13+'CATALOGO PAGINA'!AF813</f>
        <v>4.8251</v>
      </c>
      <c r="E813" s="627"/>
    </row>
    <row r="814">
      <c r="A814" s="623" t="str">
        <f>'CATALOGO PAGINA'!C814</f>
        <v>0927</v>
      </c>
      <c r="B814" s="624" t="s">
        <v>7737</v>
      </c>
      <c r="C814" s="626" t="str">
        <f>'CATALOGO PAGINA'!AE814</f>
        <v>3</v>
      </c>
      <c r="D814" s="626">
        <f>'CATALOGO PAGINA'!AF814*0.13+'CATALOGO PAGINA'!AF814</f>
        <v>5.1302</v>
      </c>
      <c r="E814" s="627"/>
    </row>
    <row r="815">
      <c r="A815" s="623" t="str">
        <f>'CATALOGO PAGINA'!C815</f>
        <v>8811-25</v>
      </c>
      <c r="B815" s="624" t="s">
        <v>7737</v>
      </c>
      <c r="C815" s="626" t="str">
        <f>'CATALOGO PAGINA'!AE815</f>
        <v>3</v>
      </c>
      <c r="D815" s="626">
        <f>'CATALOGO PAGINA'!AF815*0.13+'CATALOGO PAGINA'!AF815</f>
        <v>5.65</v>
      </c>
      <c r="E815" s="627"/>
    </row>
    <row r="816">
      <c r="A816" s="623" t="str">
        <f>'CATALOGO PAGINA'!C816</f>
        <v>A380-200</v>
      </c>
      <c r="B816" s="624" t="s">
        <v>7737</v>
      </c>
      <c r="C816" s="626" t="str">
        <f>'CATALOGO PAGINA'!AE816</f>
        <v>3</v>
      </c>
      <c r="D816" s="626">
        <f>'CATALOGO PAGINA'!AF816*0.13+'CATALOGO PAGINA'!AF816</f>
        <v>4.068</v>
      </c>
      <c r="E816" s="627"/>
    </row>
    <row r="817">
      <c r="A817" s="623" t="str">
        <f>'CATALOGO PAGINA'!C817</f>
        <v>HG-683</v>
      </c>
      <c r="B817" s="624" t="s">
        <v>7737</v>
      </c>
      <c r="C817" s="626" t="str">
        <f>'CATALOGO PAGINA'!AE817</f>
        <v>3</v>
      </c>
      <c r="D817" s="626">
        <f>'CATALOGO PAGINA'!AF817*0.13+'CATALOGO PAGINA'!AF817</f>
        <v>4.0341</v>
      </c>
      <c r="E817" s="627"/>
    </row>
    <row r="818">
      <c r="A818" s="623" t="str">
        <f>'CATALOGO PAGINA'!C818</f>
        <v>222-18B</v>
      </c>
      <c r="B818" s="624" t="s">
        <v>7737</v>
      </c>
      <c r="C818" s="626" t="str">
        <f>'CATALOGO PAGINA'!AE818</f>
        <v>3</v>
      </c>
      <c r="D818" s="626">
        <f>'CATALOGO PAGINA'!AF818*0.13+'CATALOGO PAGINA'!AF818</f>
        <v>4.2149</v>
      </c>
      <c r="E818" s="627"/>
    </row>
    <row r="819">
      <c r="A819" s="623" t="str">
        <f>'CATALOGO PAGINA'!C819</f>
        <v>NY99973</v>
      </c>
      <c r="B819" s="624" t="s">
        <v>7737</v>
      </c>
      <c r="C819" s="626" t="str">
        <f>'CATALOGO PAGINA'!AE819</f>
        <v>3</v>
      </c>
      <c r="D819" s="626">
        <f>'CATALOGO PAGINA'!AF819*0.13+'CATALOGO PAGINA'!AF819</f>
        <v>4.633</v>
      </c>
      <c r="E819" s="627"/>
    </row>
    <row r="820">
      <c r="A820" s="623" t="str">
        <f>'CATALOGO PAGINA'!C820</f>
        <v>ARY191</v>
      </c>
      <c r="B820" s="624" t="s">
        <v>7737</v>
      </c>
      <c r="C820" s="626" t="str">
        <f>'CATALOGO PAGINA'!AE820</f>
        <v>3</v>
      </c>
      <c r="D820" s="626">
        <f>'CATALOGO PAGINA'!AF820*0.13+'CATALOGO PAGINA'!AF820</f>
        <v>4.633</v>
      </c>
      <c r="E820" s="627"/>
    </row>
    <row r="821">
      <c r="A821" s="623" t="str">
        <f>'CATALOGO PAGINA'!C821</f>
        <v>FW-2040A</v>
      </c>
      <c r="B821" s="624" t="s">
        <v>7737</v>
      </c>
      <c r="C821" s="626" t="str">
        <f>'CATALOGO PAGINA'!AE821</f>
        <v>3</v>
      </c>
      <c r="D821" s="626">
        <f>'CATALOGO PAGINA'!AF821*0.13+'CATALOGO PAGINA'!AF821</f>
        <v>4.8251</v>
      </c>
      <c r="E821" s="627"/>
    </row>
    <row r="822">
      <c r="A822" s="623" t="str">
        <f>'CATALOGO PAGINA'!C822</f>
        <v>ARY00881</v>
      </c>
      <c r="B822" s="624" t="s">
        <v>7737</v>
      </c>
      <c r="C822" s="626" t="str">
        <f>'CATALOGO PAGINA'!AE822</f>
        <v>3</v>
      </c>
      <c r="D822" s="626">
        <f>'CATALOGO PAGINA'!AF822*0.13+'CATALOGO PAGINA'!AF822</f>
        <v>4.8251</v>
      </c>
      <c r="E822" s="627"/>
    </row>
    <row r="823">
      <c r="A823" s="623" t="str">
        <f>'CATALOGO PAGINA'!C823</f>
        <v>AK2867</v>
      </c>
      <c r="B823" s="624" t="s">
        <v>7737</v>
      </c>
      <c r="C823" s="626" t="str">
        <f>'CATALOGO PAGINA'!AE823</f>
        <v>3</v>
      </c>
      <c r="D823" s="626">
        <f>'CATALOGO PAGINA'!AF823*0.13+'CATALOGO PAGINA'!AF823</f>
        <v>3.5934</v>
      </c>
      <c r="E823" s="627"/>
    </row>
    <row r="824">
      <c r="A824" s="623" t="str">
        <f>'CATALOGO PAGINA'!C824</f>
        <v>QF05-3</v>
      </c>
      <c r="B824" s="624" t="s">
        <v>7737</v>
      </c>
      <c r="C824" s="626" t="str">
        <f>'CATALOGO PAGINA'!AE824</f>
        <v>3</v>
      </c>
      <c r="D824" s="626">
        <f>'CATALOGO PAGINA'!AF824*0.13+'CATALOGO PAGINA'!AF824</f>
        <v>4.8251</v>
      </c>
      <c r="E824" s="627"/>
    </row>
    <row r="825">
      <c r="A825" s="623" t="str">
        <f>'CATALOGO PAGINA'!C825</f>
        <v>JD199-5B</v>
      </c>
      <c r="B825" s="624" t="s">
        <v>7737</v>
      </c>
      <c r="C825" s="626" t="str">
        <f>'CATALOGO PAGINA'!AE825</f>
        <v>3</v>
      </c>
      <c r="D825" s="626">
        <f>'CATALOGO PAGINA'!AF825*0.13+'CATALOGO PAGINA'!AF825</f>
        <v>4.8251</v>
      </c>
      <c r="E825" s="627"/>
    </row>
    <row r="826">
      <c r="A826" s="623" t="str">
        <f>'CATALOGO PAGINA'!C826</f>
        <v>YJ-3030</v>
      </c>
      <c r="B826" s="624" t="s">
        <v>7737</v>
      </c>
      <c r="C826" s="626" t="str">
        <f>'CATALOGO PAGINA'!AE826</f>
        <v>3</v>
      </c>
      <c r="D826" s="626">
        <f>'CATALOGO PAGINA'!AF826*0.13+'CATALOGO PAGINA'!AF826</f>
        <v>5.7404</v>
      </c>
      <c r="E826" s="627"/>
    </row>
    <row r="827">
      <c r="A827" s="623" t="str">
        <f>'CATALOGO PAGINA'!C827</f>
        <v>YJ-3034</v>
      </c>
      <c r="B827" s="624" t="s">
        <v>7737</v>
      </c>
      <c r="C827" s="626" t="str">
        <f>'CATALOGO PAGINA'!AE827</f>
        <v>3</v>
      </c>
      <c r="D827" s="626">
        <f>'CATALOGO PAGINA'!AF827*0.13+'CATALOGO PAGINA'!AF827</f>
        <v>6.0342</v>
      </c>
      <c r="E827" s="627"/>
    </row>
    <row r="828">
      <c r="A828" s="623" t="str">
        <f>'CATALOGO PAGINA'!C828</f>
        <v>FD829</v>
      </c>
      <c r="B828" s="624" t="s">
        <v>7737</v>
      </c>
      <c r="C828" s="626" t="str">
        <f>'CATALOGO PAGINA'!AE828</f>
        <v>3</v>
      </c>
      <c r="D828" s="626">
        <f>'CATALOGO PAGINA'!AF828*0.13+'CATALOGO PAGINA'!AF828</f>
        <v>3.3787</v>
      </c>
      <c r="E828" s="627"/>
    </row>
    <row r="829">
      <c r="A829" s="623" t="str">
        <f>'CATALOGO PAGINA'!C829</f>
        <v>951C</v>
      </c>
      <c r="B829" s="624" t="s">
        <v>7737</v>
      </c>
      <c r="C829" s="626" t="str">
        <f>'CATALOGO PAGINA'!AE829</f>
        <v>3</v>
      </c>
      <c r="D829" s="626">
        <f>'CATALOGO PAGINA'!AF829*0.13+'CATALOGO PAGINA'!AF829</f>
        <v>4.8364</v>
      </c>
      <c r="E829" s="627"/>
    </row>
    <row r="830">
      <c r="A830" s="623" t="str">
        <f>'CATALOGO PAGINA'!C830</f>
        <v>01200</v>
      </c>
      <c r="B830" s="624" t="s">
        <v>7737</v>
      </c>
      <c r="C830" s="626" t="str">
        <f>'CATALOGO PAGINA'!AE830</f>
        <v>12</v>
      </c>
      <c r="D830" s="626">
        <f>'CATALOGO PAGINA'!AF830*0.13+'CATALOGO PAGINA'!AF830</f>
        <v>2.6555</v>
      </c>
      <c r="E830" s="627"/>
    </row>
    <row r="831">
      <c r="A831" s="623" t="str">
        <f>'CATALOGO PAGINA'!C831</f>
        <v>FD803XM</v>
      </c>
      <c r="B831" s="624" t="s">
        <v>7737</v>
      </c>
      <c r="C831" s="626" t="str">
        <f>'CATALOGO PAGINA'!AE831</f>
        <v>6</v>
      </c>
      <c r="D831" s="626">
        <f>'CATALOGO PAGINA'!AF831*0.13+'CATALOGO PAGINA'!AF831</f>
        <v>0.8249</v>
      </c>
      <c r="E831" s="627"/>
    </row>
    <row r="832">
      <c r="A832" s="623" t="str">
        <f>'CATALOGO PAGINA'!C832</f>
        <v>3168</v>
      </c>
      <c r="B832" s="624" t="s">
        <v>7737</v>
      </c>
      <c r="C832" s="626" t="str">
        <f>'CATALOGO PAGINA'!AE832</f>
        <v>6</v>
      </c>
      <c r="D832" s="626">
        <f>'CATALOGO PAGINA'!AF832*0.13+'CATALOGO PAGINA'!AF832</f>
        <v>0.565</v>
      </c>
      <c r="E832" s="627"/>
    </row>
    <row r="833">
      <c r="A833" s="623" t="str">
        <f>'CATALOGO PAGINA'!C833</f>
        <v>FD82203</v>
      </c>
      <c r="B833" s="624" t="s">
        <v>7737</v>
      </c>
      <c r="C833" s="626" t="str">
        <f>'CATALOGO PAGINA'!AE833</f>
        <v>12</v>
      </c>
      <c r="D833" s="626">
        <f>'CATALOGO PAGINA'!AF833*0.13+'CATALOGO PAGINA'!AF833</f>
        <v>0.4633</v>
      </c>
      <c r="E833" s="627"/>
    </row>
    <row r="834">
      <c r="A834" s="623" t="str">
        <f>'CATALOGO PAGINA'!C834</f>
        <v>7139</v>
      </c>
      <c r="B834" s="624" t="s">
        <v>7737</v>
      </c>
      <c r="C834" s="626" t="str">
        <f>'CATALOGO PAGINA'!AE834</f>
        <v>12</v>
      </c>
      <c r="D834" s="626">
        <f>'CATALOGO PAGINA'!AF834*0.13+'CATALOGO PAGINA'!AF834</f>
        <v>1.4012</v>
      </c>
      <c r="E834" s="627"/>
    </row>
    <row r="835">
      <c r="A835" s="623" t="str">
        <f>'CATALOGO PAGINA'!C835</f>
        <v>32608</v>
      </c>
      <c r="B835" s="624" t="s">
        <v>7737</v>
      </c>
      <c r="C835" s="626" t="str">
        <f>'CATALOGO PAGINA'!AE835</f>
        <v>12</v>
      </c>
      <c r="D835" s="626">
        <f>'CATALOGO PAGINA'!AF835*0.13+'CATALOGO PAGINA'!AF835</f>
        <v>3.0058</v>
      </c>
      <c r="E835" s="627"/>
    </row>
    <row r="836">
      <c r="A836" s="623" t="str">
        <f>'CATALOGO PAGINA'!C836</f>
        <v>0163</v>
      </c>
      <c r="B836" s="624" t="s">
        <v>7737</v>
      </c>
      <c r="C836" s="626" t="str">
        <f>'CATALOGO PAGINA'!AE836</f>
        <v>6</v>
      </c>
      <c r="D836" s="626">
        <f>'CATALOGO PAGINA'!AF836*0.13+'CATALOGO PAGINA'!AF836</f>
        <v>1.0735</v>
      </c>
      <c r="E836" s="627"/>
    </row>
    <row r="837">
      <c r="A837" s="623" t="str">
        <f>'CATALOGO PAGINA'!C837</f>
        <v>501164</v>
      </c>
      <c r="B837" s="624" t="s">
        <v>7737</v>
      </c>
      <c r="C837" s="626" t="str">
        <f>'CATALOGO PAGINA'!AE837</f>
        <v>12</v>
      </c>
      <c r="D837" s="626">
        <f>'CATALOGO PAGINA'!AF837*0.13+'CATALOGO PAGINA'!AF837</f>
        <v>1.3899</v>
      </c>
      <c r="E837" s="627"/>
    </row>
    <row r="838">
      <c r="A838" s="623" t="str">
        <f>'CATALOGO PAGINA'!C838</f>
        <v>8078-3</v>
      </c>
      <c r="B838" s="624" t="s">
        <v>7737</v>
      </c>
      <c r="C838" s="626" t="str">
        <f>'CATALOGO PAGINA'!AE838</f>
        <v>6</v>
      </c>
      <c r="D838" s="626">
        <f>'CATALOGO PAGINA'!AF838*0.13+'CATALOGO PAGINA'!AF838</f>
        <v>0.5876</v>
      </c>
      <c r="E838" s="627"/>
    </row>
    <row r="839">
      <c r="A839" s="623" t="str">
        <f>'CATALOGO PAGINA'!C839</f>
        <v>Z001-838</v>
      </c>
      <c r="B839" s="624" t="s">
        <v>7737</v>
      </c>
      <c r="C839" s="626" t="str">
        <f>'CATALOGO PAGINA'!AE839</f>
        <v>6</v>
      </c>
      <c r="D839" s="626">
        <f>'CATALOGO PAGINA'!AF839*0.13+'CATALOGO PAGINA'!AF839</f>
        <v>2.825</v>
      </c>
      <c r="E839" s="627"/>
    </row>
    <row r="840">
      <c r="A840" s="623" t="str">
        <f>'CATALOGO PAGINA'!C840</f>
        <v>7078</v>
      </c>
      <c r="B840" s="624" t="s">
        <v>7737</v>
      </c>
      <c r="C840" s="626" t="str">
        <f>'CATALOGO PAGINA'!AE840</f>
        <v>12</v>
      </c>
      <c r="D840" s="626">
        <f>'CATALOGO PAGINA'!AF840*0.13+'CATALOGO PAGINA'!AF840</f>
        <v>1.7063</v>
      </c>
      <c r="E840" s="627"/>
    </row>
    <row r="841">
      <c r="A841" s="623" t="str">
        <f>'CATALOGO PAGINA'!C841</f>
        <v>2402</v>
      </c>
      <c r="B841" s="624" t="s">
        <v>7737</v>
      </c>
      <c r="C841" s="626" t="str">
        <f>'CATALOGO PAGINA'!AE841</f>
        <v>6</v>
      </c>
      <c r="D841" s="626">
        <f>'CATALOGO PAGINA'!AF841*0.13+'CATALOGO PAGINA'!AF841</f>
        <v>2.373</v>
      </c>
      <c r="E841" s="627"/>
    </row>
    <row r="842">
      <c r="A842" s="623" t="str">
        <f>'CATALOGO PAGINA'!C842</f>
        <v>FD7857</v>
      </c>
      <c r="B842" s="624" t="s">
        <v>7737</v>
      </c>
      <c r="C842" s="626" t="str">
        <f>'CATALOGO PAGINA'!AE842</f>
        <v>10</v>
      </c>
      <c r="D842" s="626">
        <f>'CATALOGO PAGINA'!AF842*0.13+'CATALOGO PAGINA'!AF842</f>
        <v>7.91</v>
      </c>
      <c r="E842" s="627"/>
    </row>
    <row r="843">
      <c r="A843" s="623" t="str">
        <f>'CATALOGO PAGINA'!C843</f>
        <v>38-15</v>
      </c>
      <c r="B843" s="624" t="s">
        <v>7737</v>
      </c>
      <c r="C843" s="626" t="str">
        <f>'CATALOGO PAGINA'!AE843</f>
        <v>6</v>
      </c>
      <c r="D843" s="626">
        <f>'CATALOGO PAGINA'!AF843*0.13+'CATALOGO PAGINA'!AF843</f>
        <v>0.452</v>
      </c>
      <c r="E843" s="627"/>
    </row>
    <row r="844">
      <c r="A844" s="623" t="str">
        <f>'CATALOGO PAGINA'!C844</f>
        <v>SS10100</v>
      </c>
      <c r="B844" s="624" t="s">
        <v>7737</v>
      </c>
      <c r="C844" s="626" t="str">
        <f>'CATALOGO PAGINA'!AE844</f>
        <v>10</v>
      </c>
      <c r="D844" s="626">
        <f>'CATALOGO PAGINA'!AF844*0.13+'CATALOGO PAGINA'!AF844</f>
        <v>2.373</v>
      </c>
      <c r="E844" s="627"/>
    </row>
    <row r="845">
      <c r="A845" s="623" t="str">
        <f>'CATALOGO PAGINA'!C845</f>
        <v>FK10100</v>
      </c>
      <c r="B845" s="624" t="s">
        <v>7737</v>
      </c>
      <c r="C845" s="626" t="str">
        <f>'CATALOGO PAGINA'!AE845</f>
        <v>10</v>
      </c>
      <c r="D845" s="626">
        <f>'CATALOGO PAGINA'!AF845*0.13+'CATALOGO PAGINA'!AF845</f>
        <v>2.373</v>
      </c>
      <c r="E845" s="627"/>
    </row>
    <row r="846">
      <c r="A846" s="623" t="str">
        <f>'CATALOGO PAGINA'!C846</f>
        <v>FD985</v>
      </c>
      <c r="B846" s="624" t="s">
        <v>7737</v>
      </c>
      <c r="C846" s="626" t="str">
        <f>'CATALOGO PAGINA'!AE846</f>
        <v>6</v>
      </c>
      <c r="D846" s="626">
        <f>'CATALOGO PAGINA'!AF846*0.13+'CATALOGO PAGINA'!AF846</f>
        <v>0.4746</v>
      </c>
      <c r="E846" s="627"/>
    </row>
    <row r="847">
      <c r="A847" s="623" t="str">
        <f>'CATALOGO PAGINA'!C847</f>
        <v>EC670606</v>
      </c>
      <c r="B847" s="624" t="s">
        <v>7737</v>
      </c>
      <c r="C847" s="626" t="str">
        <f>'CATALOGO PAGINA'!AE847</f>
        <v>6</v>
      </c>
      <c r="D847" s="626">
        <f>'CATALOGO PAGINA'!AF847*0.13+'CATALOGO PAGINA'!AF847</f>
        <v>1.13</v>
      </c>
      <c r="E847" s="627"/>
    </row>
    <row r="848">
      <c r="A848" s="623" t="str">
        <f>'CATALOGO PAGINA'!C848</f>
        <v>FD100</v>
      </c>
      <c r="B848" s="624" t="s">
        <v>7737</v>
      </c>
      <c r="C848" s="626" t="str">
        <f>'CATALOGO PAGINA'!AE848</f>
        <v>3</v>
      </c>
      <c r="D848" s="626">
        <f>'CATALOGO PAGINA'!AF848*0.13+'CATALOGO PAGINA'!AF848</f>
        <v>4.52</v>
      </c>
      <c r="E848" s="627"/>
    </row>
    <row r="849">
      <c r="A849" s="623" t="str">
        <f>'CATALOGO PAGINA'!C849</f>
        <v>FD907</v>
      </c>
      <c r="B849" s="624" t="s">
        <v>7737</v>
      </c>
      <c r="C849" s="626" t="str">
        <f>'CATALOGO PAGINA'!AE849</f>
        <v>12</v>
      </c>
      <c r="D849" s="626">
        <f>'CATALOGO PAGINA'!AF849*0.13+'CATALOGO PAGINA'!AF849</f>
        <v>0.4633</v>
      </c>
      <c r="E849" s="627"/>
    </row>
    <row r="850">
      <c r="A850" s="623" t="str">
        <f>'CATALOGO PAGINA'!C850</f>
        <v>FD704</v>
      </c>
      <c r="B850" s="624" t="s">
        <v>7737</v>
      </c>
      <c r="C850" s="626" t="str">
        <f>'CATALOGO PAGINA'!AE850</f>
        <v>6</v>
      </c>
      <c r="D850" s="626">
        <f>'CATALOGO PAGINA'!AF850*0.13+'CATALOGO PAGINA'!AF850</f>
        <v>1.5594</v>
      </c>
      <c r="E850" s="627"/>
    </row>
    <row r="851">
      <c r="A851" s="623" t="str">
        <f>'CATALOGO PAGINA'!C851</f>
        <v>FD705</v>
      </c>
      <c r="B851" s="624" t="s">
        <v>7737</v>
      </c>
      <c r="C851" s="626" t="str">
        <f>'CATALOGO PAGINA'!AE851</f>
        <v>6</v>
      </c>
      <c r="D851" s="626">
        <f>'CATALOGO PAGINA'!AF851*0.13+'CATALOGO PAGINA'!AF851</f>
        <v>1.5594</v>
      </c>
      <c r="E851" s="627"/>
    </row>
    <row r="852">
      <c r="A852" s="623" t="str">
        <f>'CATALOGO PAGINA'!C852</f>
        <v>206117</v>
      </c>
      <c r="B852" s="624" t="s">
        <v>7737</v>
      </c>
      <c r="C852" s="626" t="str">
        <f>'CATALOGO PAGINA'!AE852</f>
        <v>12</v>
      </c>
      <c r="D852" s="626">
        <f>'CATALOGO PAGINA'!AF852*0.13+'CATALOGO PAGINA'!AF852</f>
        <v>1.9436</v>
      </c>
      <c r="E852" s="627"/>
    </row>
    <row r="853">
      <c r="A853" s="623" t="str">
        <f>'CATALOGO PAGINA'!C853</f>
        <v>16306</v>
      </c>
      <c r="B853" s="624" t="s">
        <v>7737</v>
      </c>
      <c r="C853" s="626" t="str">
        <f>'CATALOGO PAGINA'!AE853</f>
        <v>12</v>
      </c>
      <c r="D853" s="626">
        <f>'CATALOGO PAGINA'!AF853*0.13+'CATALOGO PAGINA'!AF853</f>
        <v>1.9436</v>
      </c>
      <c r="E853" s="627"/>
    </row>
    <row r="854">
      <c r="A854" s="623" t="str">
        <f>'CATALOGO PAGINA'!C854</f>
        <v>50102</v>
      </c>
      <c r="B854" s="624" t="s">
        <v>7737</v>
      </c>
      <c r="C854" s="626" t="str">
        <f>'CATALOGO PAGINA'!AE854</f>
        <v>12</v>
      </c>
      <c r="D854" s="626">
        <f>'CATALOGO PAGINA'!AF854*0.13+'CATALOGO PAGINA'!AF854</f>
        <v>1.5029</v>
      </c>
      <c r="E854" s="627"/>
    </row>
    <row r="855">
      <c r="A855" s="623" t="str">
        <f>'CATALOGO PAGINA'!C855</f>
        <v>01520</v>
      </c>
      <c r="B855" s="624" t="s">
        <v>7737</v>
      </c>
      <c r="C855" s="626" t="str">
        <f>'CATALOGO PAGINA'!AE855</f>
        <v>12</v>
      </c>
      <c r="D855" s="626">
        <f>'CATALOGO PAGINA'!AF855*0.13+'CATALOGO PAGINA'!AF855</f>
        <v>1.3447</v>
      </c>
      <c r="E855" s="627"/>
    </row>
    <row r="856">
      <c r="A856" s="623" t="str">
        <f>'CATALOGO PAGINA'!C856</f>
        <v>202018</v>
      </c>
      <c r="B856" s="624" t="s">
        <v>7737</v>
      </c>
      <c r="C856" s="626" t="str">
        <f>'CATALOGO PAGINA'!AE856</f>
        <v>12</v>
      </c>
      <c r="D856" s="626">
        <f>'CATALOGO PAGINA'!AF856*0.13+'CATALOGO PAGINA'!AF856</f>
        <v>1.8193</v>
      </c>
      <c r="E856" s="627"/>
    </row>
    <row r="857">
      <c r="A857" s="623" t="str">
        <f>'CATALOGO PAGINA'!C857</f>
        <v>202017</v>
      </c>
      <c r="B857" s="624" t="s">
        <v>7737</v>
      </c>
      <c r="C857" s="626" t="str">
        <f>'CATALOGO PAGINA'!AE857</f>
        <v>12</v>
      </c>
      <c r="D857" s="626">
        <f>'CATALOGO PAGINA'!AF857*0.13+'CATALOGO PAGINA'!AF857</f>
        <v>1.8193</v>
      </c>
      <c r="E857" s="627"/>
    </row>
    <row r="858">
      <c r="A858" s="623" t="str">
        <f>'CATALOGO PAGINA'!C858</f>
        <v>26634</v>
      </c>
      <c r="B858" s="624" t="s">
        <v>7737</v>
      </c>
      <c r="C858" s="626" t="str">
        <f>'CATALOGO PAGINA'!AE858</f>
        <v>12</v>
      </c>
      <c r="D858" s="626">
        <f>'CATALOGO PAGINA'!AF858*0.13+'CATALOGO PAGINA'!AF858</f>
        <v>3.164</v>
      </c>
      <c r="E858" s="627"/>
    </row>
    <row r="859">
      <c r="A859" s="623" t="str">
        <f>'CATALOGO PAGINA'!C859</f>
        <v>70255</v>
      </c>
      <c r="B859" s="624" t="s">
        <v>7737</v>
      </c>
      <c r="C859" s="626" t="str">
        <f>'CATALOGO PAGINA'!AE859</f>
        <v>12</v>
      </c>
      <c r="D859" s="626">
        <f>'CATALOGO PAGINA'!AF859*0.13+'CATALOGO PAGINA'!AF859</f>
        <v>0.2825</v>
      </c>
      <c r="E859" s="627"/>
    </row>
    <row r="860">
      <c r="A860" s="623" t="str">
        <f>'CATALOGO PAGINA'!C860</f>
        <v>7092</v>
      </c>
      <c r="B860" s="624" t="s">
        <v>7737</v>
      </c>
      <c r="C860" s="626" t="str">
        <f>'CATALOGO PAGINA'!AE860</f>
        <v>6</v>
      </c>
      <c r="D860" s="626">
        <f>'CATALOGO PAGINA'!AF860*0.13+'CATALOGO PAGINA'!AF860</f>
        <v>2.0566</v>
      </c>
      <c r="E860" s="627"/>
    </row>
    <row r="861">
      <c r="A861" s="623" t="str">
        <f>'CATALOGO PAGINA'!C861</f>
        <v>FD830</v>
      </c>
      <c r="B861" s="624" t="s">
        <v>7737</v>
      </c>
      <c r="C861" s="626" t="str">
        <f>'CATALOGO PAGINA'!AE861</f>
        <v>6</v>
      </c>
      <c r="D861" s="626">
        <f>'CATALOGO PAGINA'!AF861*0.13+'CATALOGO PAGINA'!AF861</f>
        <v>1.2656</v>
      </c>
      <c r="E861" s="627"/>
    </row>
    <row r="862">
      <c r="A862" s="623" t="str">
        <f>'CATALOGO PAGINA'!C862</f>
        <v>7085</v>
      </c>
      <c r="B862" s="624" t="s">
        <v>7737</v>
      </c>
      <c r="C862" s="626" t="str">
        <f>'CATALOGO PAGINA'!AE862</f>
        <v>6</v>
      </c>
      <c r="D862" s="626">
        <f>'CATALOGO PAGINA'!AF862*0.13+'CATALOGO PAGINA'!AF862</f>
        <v>1.2091</v>
      </c>
      <c r="E862" s="627"/>
    </row>
    <row r="863">
      <c r="A863" s="623" t="str">
        <f>'CATALOGO PAGINA'!C863</f>
        <v>FD7905</v>
      </c>
      <c r="B863" s="624" t="s">
        <v>7737</v>
      </c>
      <c r="C863" s="626" t="str">
        <f>'CATALOGO PAGINA'!AE863</f>
        <v>3</v>
      </c>
      <c r="D863" s="626">
        <f>'CATALOGO PAGINA'!AF863*0.13+'CATALOGO PAGINA'!AF863</f>
        <v>3.955</v>
      </c>
      <c r="E863" s="627"/>
    </row>
    <row r="864">
      <c r="A864" s="623" t="str">
        <f>'CATALOGO PAGINA'!C864</f>
        <v>WT202207</v>
      </c>
      <c r="B864" s="624" t="s">
        <v>7737</v>
      </c>
      <c r="C864" s="626" t="str">
        <f>'CATALOGO PAGINA'!AE864</f>
        <v>12</v>
      </c>
      <c r="D864" s="626">
        <f>'CATALOGO PAGINA'!AF864*0.13+'CATALOGO PAGINA'!AF864</f>
        <v>0.4746</v>
      </c>
      <c r="E864" s="627"/>
    </row>
    <row r="865">
      <c r="A865" s="623" t="str">
        <f>'CATALOGO PAGINA'!C865</f>
        <v>FD816</v>
      </c>
      <c r="B865" s="624" t="s">
        <v>7737</v>
      </c>
      <c r="C865" s="626" t="str">
        <f>'CATALOGO PAGINA'!AE865</f>
        <v>6</v>
      </c>
      <c r="D865" s="626">
        <f>'CATALOGO PAGINA'!AF865*0.13+'CATALOGO PAGINA'!AF865</f>
        <v>1.4238</v>
      </c>
      <c r="E865" s="627"/>
    </row>
    <row r="866">
      <c r="A866" s="623" t="str">
        <f>'CATALOGO PAGINA'!C866</f>
        <v>2440</v>
      </c>
      <c r="B866" s="624" t="s">
        <v>7737</v>
      </c>
      <c r="C866" s="626" t="str">
        <f>'CATALOGO PAGINA'!AE866</f>
        <v>6</v>
      </c>
      <c r="D866" s="626">
        <f>'CATALOGO PAGINA'!AF866*0.13+'CATALOGO PAGINA'!AF866</f>
        <v>1.5368</v>
      </c>
      <c r="E866" s="627"/>
    </row>
    <row r="867">
      <c r="A867" s="623" t="str">
        <f>'CATALOGO PAGINA'!C867</f>
        <v>05713</v>
      </c>
      <c r="B867" s="624" t="s">
        <v>7737</v>
      </c>
      <c r="C867" s="626" t="str">
        <f>'CATALOGO PAGINA'!AE867</f>
        <v>12</v>
      </c>
      <c r="D867" s="626">
        <f>'CATALOGO PAGINA'!AF867*0.13+'CATALOGO PAGINA'!AF867</f>
        <v>1.2204</v>
      </c>
      <c r="E867" s="627"/>
    </row>
    <row r="868">
      <c r="A868" s="623" t="str">
        <f>'CATALOGO PAGINA'!C868</f>
        <v>FD221016</v>
      </c>
      <c r="B868" s="624" t="s">
        <v>7737</v>
      </c>
      <c r="C868" s="626" t="str">
        <f>'CATALOGO PAGINA'!AE868</f>
        <v>12</v>
      </c>
      <c r="D868" s="626">
        <f>'CATALOGO PAGINA'!AF868*0.13+'CATALOGO PAGINA'!AF868</f>
        <v>1.4125</v>
      </c>
      <c r="E868" s="627"/>
    </row>
    <row r="869">
      <c r="A869" s="623" t="str">
        <f>'CATALOGO PAGINA'!C869</f>
        <v>05737</v>
      </c>
      <c r="B869" s="624" t="s">
        <v>7737</v>
      </c>
      <c r="C869" s="626" t="str">
        <f>'CATALOGO PAGINA'!AE869</f>
        <v>12</v>
      </c>
      <c r="D869" s="626">
        <f>'CATALOGO PAGINA'!AF869*0.13+'CATALOGO PAGINA'!AF869</f>
        <v>1.2204</v>
      </c>
      <c r="E869" s="627"/>
    </row>
    <row r="870">
      <c r="A870" s="623" t="str">
        <f>'CATALOGO PAGINA'!C870</f>
        <v>520931</v>
      </c>
      <c r="B870" s="624" t="s">
        <v>7737</v>
      </c>
      <c r="C870" s="626" t="str">
        <f>'CATALOGO PAGINA'!AE870</f>
        <v>12</v>
      </c>
      <c r="D870" s="626">
        <f>'CATALOGO PAGINA'!AF870*0.13+'CATALOGO PAGINA'!AF870</f>
        <v>0.565</v>
      </c>
      <c r="E870" s="627"/>
    </row>
    <row r="871">
      <c r="A871" s="623" t="str">
        <f>'CATALOGO PAGINA'!C871</f>
        <v>52095</v>
      </c>
      <c r="B871" s="624" t="s">
        <v>7737</v>
      </c>
      <c r="C871" s="626" t="str">
        <f>'CATALOGO PAGINA'!AE871</f>
        <v>12</v>
      </c>
      <c r="D871" s="626">
        <f>'CATALOGO PAGINA'!AF871*0.13+'CATALOGO PAGINA'!AF871</f>
        <v>0.565</v>
      </c>
      <c r="E871" s="627"/>
    </row>
    <row r="872">
      <c r="A872" s="623" t="str">
        <f>'CATALOGO PAGINA'!C872</f>
        <v>52097</v>
      </c>
      <c r="B872" s="624" t="s">
        <v>7737</v>
      </c>
      <c r="C872" s="626" t="str">
        <f>'CATALOGO PAGINA'!AE872</f>
        <v>12</v>
      </c>
      <c r="D872" s="626">
        <f>'CATALOGO PAGINA'!AF872*0.13+'CATALOGO PAGINA'!AF872</f>
        <v>0.565</v>
      </c>
      <c r="E872" s="627"/>
    </row>
    <row r="873">
      <c r="A873" s="623" t="str">
        <f>'CATALOGO PAGINA'!C873</f>
        <v>40849</v>
      </c>
      <c r="B873" s="624" t="s">
        <v>7737</v>
      </c>
      <c r="C873" s="626" t="str">
        <f>'CATALOGO PAGINA'!AE873</f>
        <v>6</v>
      </c>
      <c r="D873" s="626">
        <f>'CATALOGO PAGINA'!AF873*0.13+'CATALOGO PAGINA'!AF873</f>
        <v>2.3278</v>
      </c>
      <c r="E873" s="627"/>
    </row>
    <row r="874">
      <c r="A874" s="623" t="str">
        <f>'CATALOGO PAGINA'!C874</f>
        <v>40850</v>
      </c>
      <c r="B874" s="624" t="s">
        <v>7737</v>
      </c>
      <c r="C874" s="626" t="str">
        <f>'CATALOGO PAGINA'!AE874</f>
        <v>6</v>
      </c>
      <c r="D874" s="626">
        <f>'CATALOGO PAGINA'!AF874*0.13+'CATALOGO PAGINA'!AF874</f>
        <v>2.3504</v>
      </c>
      <c r="E874" s="627"/>
    </row>
    <row r="875">
      <c r="A875" s="623" t="str">
        <f>'CATALOGO PAGINA'!C875</f>
        <v>40847</v>
      </c>
      <c r="B875" s="624" t="s">
        <v>7737</v>
      </c>
      <c r="C875" s="626" t="str">
        <f>'CATALOGO PAGINA'!AE875</f>
        <v>6</v>
      </c>
      <c r="D875" s="626">
        <f>'CATALOGO PAGINA'!AF875*0.13+'CATALOGO PAGINA'!AF875</f>
        <v>2.3504</v>
      </c>
      <c r="E875" s="627"/>
    </row>
    <row r="876">
      <c r="A876" s="623" t="str">
        <f>'CATALOGO PAGINA'!C876</f>
        <v>022813</v>
      </c>
      <c r="B876" s="624" t="s">
        <v>7737</v>
      </c>
      <c r="C876" s="626" t="str">
        <f>'CATALOGO PAGINA'!AE876</f>
        <v>6</v>
      </c>
      <c r="D876" s="626">
        <f>'CATALOGO PAGINA'!AF876*0.13+'CATALOGO PAGINA'!AF876</f>
        <v>2.3504</v>
      </c>
      <c r="E876" s="627"/>
    </row>
    <row r="877">
      <c r="A877" s="623" t="str">
        <f>'CATALOGO PAGINA'!C877</f>
        <v>406047</v>
      </c>
      <c r="B877" s="624" t="s">
        <v>7737</v>
      </c>
      <c r="C877" s="626" t="str">
        <f>'CATALOGO PAGINA'!AE877</f>
        <v>6</v>
      </c>
      <c r="D877" s="626">
        <f>'CATALOGO PAGINA'!AF877*0.13+'CATALOGO PAGINA'!AF877</f>
        <v>2.3052</v>
      </c>
      <c r="E877" s="627"/>
    </row>
    <row r="878">
      <c r="A878" s="623" t="str">
        <f>'CATALOGO PAGINA'!C878</f>
        <v>83411</v>
      </c>
      <c r="B878" s="624" t="s">
        <v>7737</v>
      </c>
      <c r="C878" s="626" t="str">
        <f>'CATALOGO PAGINA'!AE878</f>
        <v>6</v>
      </c>
      <c r="D878" s="626">
        <f>'CATALOGO PAGINA'!AF878*0.13+'CATALOGO PAGINA'!AF878</f>
        <v>2.3052</v>
      </c>
      <c r="E878" s="627"/>
    </row>
    <row r="879">
      <c r="A879" s="623" t="str">
        <f>'CATALOGO PAGINA'!C879</f>
        <v>7312</v>
      </c>
      <c r="B879" s="624" t="s">
        <v>7737</v>
      </c>
      <c r="C879" s="626" t="str">
        <f>'CATALOGO PAGINA'!AE879</f>
        <v>12</v>
      </c>
      <c r="D879" s="626">
        <f>'CATALOGO PAGINA'!AF879*0.13+'CATALOGO PAGINA'!AF879</f>
        <v>1.7967</v>
      </c>
      <c r="E879" s="627"/>
    </row>
    <row r="880">
      <c r="A880" s="623" t="str">
        <f>'CATALOGO PAGINA'!C880</f>
        <v>3036</v>
      </c>
      <c r="B880" s="624" t="s">
        <v>7737</v>
      </c>
      <c r="C880" s="626" t="str">
        <f>'CATALOGO PAGINA'!AE880</f>
        <v>3</v>
      </c>
      <c r="D880" s="626">
        <f>'CATALOGO PAGINA'!AF880*0.13+'CATALOGO PAGINA'!AF880</f>
        <v>4.2375</v>
      </c>
      <c r="E880" s="627"/>
    </row>
    <row r="881">
      <c r="A881" s="623" t="str">
        <f>'CATALOGO PAGINA'!C881</f>
        <v>51107</v>
      </c>
      <c r="B881" s="624" t="s">
        <v>7737</v>
      </c>
      <c r="C881" s="626" t="str">
        <f>'CATALOGO PAGINA'!AE881</f>
        <v>12</v>
      </c>
      <c r="D881" s="626">
        <f>'CATALOGO PAGINA'!AF881*0.13+'CATALOGO PAGINA'!AF881</f>
        <v>0.9718</v>
      </c>
      <c r="E881" s="627"/>
    </row>
    <row r="882">
      <c r="A882" s="623" t="str">
        <f>'CATALOGO PAGINA'!C882</f>
        <v>FD7966</v>
      </c>
      <c r="B882" s="624" t="s">
        <v>7737</v>
      </c>
      <c r="C882" s="626" t="str">
        <f>'CATALOGO PAGINA'!AE882</f>
        <v>6</v>
      </c>
      <c r="D882" s="626">
        <f>'CATALOGO PAGINA'!AF882*0.13+'CATALOGO PAGINA'!AF882</f>
        <v>3.39</v>
      </c>
      <c r="E882" s="627"/>
    </row>
    <row r="883">
      <c r="A883" s="623" t="str">
        <f>'CATALOGO PAGINA'!C883</f>
        <v>61647</v>
      </c>
      <c r="B883" s="624" t="s">
        <v>7737</v>
      </c>
      <c r="C883" s="626" t="str">
        <f>'CATALOGO PAGINA'!AE883</f>
        <v>12</v>
      </c>
      <c r="D883" s="626">
        <f>'CATALOGO PAGINA'!AF883*0.13+'CATALOGO PAGINA'!AF883</f>
        <v>0.8814</v>
      </c>
      <c r="E883" s="627"/>
    </row>
    <row r="884">
      <c r="A884" s="623" t="str">
        <f>'CATALOGO PAGINA'!C884</f>
        <v>99113</v>
      </c>
      <c r="B884" s="624" t="s">
        <v>7737</v>
      </c>
      <c r="C884" s="626" t="str">
        <f>'CATALOGO PAGINA'!AE884</f>
        <v>12</v>
      </c>
      <c r="D884" s="626">
        <f>'CATALOGO PAGINA'!AF884*0.13+'CATALOGO PAGINA'!AF884</f>
        <v>0.9379</v>
      </c>
      <c r="E884" s="627"/>
    </row>
    <row r="885">
      <c r="A885" s="623" t="str">
        <f>'CATALOGO PAGINA'!C885</f>
        <v>0133</v>
      </c>
      <c r="B885" s="624" t="s">
        <v>7737</v>
      </c>
      <c r="C885" s="626" t="str">
        <f>'CATALOGO PAGINA'!AE885</f>
        <v>6</v>
      </c>
      <c r="D885" s="626">
        <f>'CATALOGO PAGINA'!AF885*0.13+'CATALOGO PAGINA'!AF885</f>
        <v>1.7854</v>
      </c>
      <c r="E885" s="627"/>
    </row>
    <row r="886">
      <c r="A886" s="623" t="str">
        <f>'CATALOGO PAGINA'!C886</f>
        <v>650181</v>
      </c>
      <c r="B886" s="624" t="s">
        <v>7737</v>
      </c>
      <c r="C886" s="626" t="str">
        <f>'CATALOGO PAGINA'!AE886</f>
        <v>6</v>
      </c>
      <c r="D886" s="626">
        <f>'CATALOGO PAGINA'!AF886*0.13+'CATALOGO PAGINA'!AF886</f>
        <v>0.7684</v>
      </c>
      <c r="E886" s="627"/>
    </row>
    <row r="887">
      <c r="A887" s="623" t="str">
        <f>'CATALOGO PAGINA'!C887</f>
        <v>2045</v>
      </c>
      <c r="B887" s="624" t="s">
        <v>7737</v>
      </c>
      <c r="C887" s="626" t="str">
        <f>'CATALOGO PAGINA'!AE887</f>
        <v>3</v>
      </c>
      <c r="D887" s="626">
        <f>'CATALOGO PAGINA'!AF887*0.13+'CATALOGO PAGINA'!AF887</f>
        <v>3.955</v>
      </c>
      <c r="E887" s="627"/>
    </row>
    <row r="888">
      <c r="A888" s="623" t="str">
        <f>'CATALOGO PAGINA'!C888</f>
        <v>FD503</v>
      </c>
      <c r="B888" s="624" t="s">
        <v>7737</v>
      </c>
      <c r="C888" s="626" t="str">
        <f>'CATALOGO PAGINA'!AE888</f>
        <v>12</v>
      </c>
      <c r="D888" s="626">
        <f>'CATALOGO PAGINA'!AF888*0.13+'CATALOGO PAGINA'!AF888</f>
        <v>2.6555</v>
      </c>
      <c r="E888" s="627"/>
    </row>
    <row r="889">
      <c r="A889" s="623" t="str">
        <f>'CATALOGO PAGINA'!C889</f>
        <v>74412</v>
      </c>
      <c r="B889" s="624" t="s">
        <v>7737</v>
      </c>
      <c r="C889" s="626" t="str">
        <f>'CATALOGO PAGINA'!AE889</f>
        <v>12</v>
      </c>
      <c r="D889" s="626">
        <f>'CATALOGO PAGINA'!AF889*0.13+'CATALOGO PAGINA'!AF889</f>
        <v>0.9718</v>
      </c>
      <c r="E889" s="627"/>
    </row>
    <row r="890">
      <c r="A890" s="623" t="str">
        <f>'CATALOGO PAGINA'!C890</f>
        <v>51110</v>
      </c>
      <c r="B890" s="624" t="s">
        <v>7737</v>
      </c>
      <c r="C890" s="626" t="str">
        <f>'CATALOGO PAGINA'!AE890</f>
        <v>12</v>
      </c>
      <c r="D890" s="626">
        <f>'CATALOGO PAGINA'!AF890*0.13+'CATALOGO PAGINA'!AF890</f>
        <v>0.8927</v>
      </c>
      <c r="E890" s="627"/>
    </row>
    <row r="891">
      <c r="A891" s="623" t="str">
        <f>'CATALOGO PAGINA'!C891</f>
        <v>66074</v>
      </c>
      <c r="B891" s="624" t="s">
        <v>7737</v>
      </c>
      <c r="C891" s="626" t="str">
        <f>'CATALOGO PAGINA'!AE891</f>
        <v>12</v>
      </c>
      <c r="D891" s="626">
        <f>'CATALOGO PAGINA'!AF891*0.13+'CATALOGO PAGINA'!AF891</f>
        <v>0.8927</v>
      </c>
      <c r="E891" s="627"/>
    </row>
    <row r="892">
      <c r="A892" s="623" t="str">
        <f>'CATALOGO PAGINA'!C892</f>
        <v>238</v>
      </c>
      <c r="B892" s="624" t="s">
        <v>7737</v>
      </c>
      <c r="C892" s="626" t="str">
        <f>'CATALOGO PAGINA'!AE892</f>
        <v>12</v>
      </c>
      <c r="D892" s="626">
        <f>'CATALOGO PAGINA'!AF892*0.13+'CATALOGO PAGINA'!AF892</f>
        <v>3.6725</v>
      </c>
      <c r="E892" s="627"/>
    </row>
    <row r="893">
      <c r="A893" s="623" t="str">
        <f>'CATALOGO PAGINA'!C893</f>
        <v>102009</v>
      </c>
      <c r="B893" s="624" t="s">
        <v>7737</v>
      </c>
      <c r="C893" s="626" t="str">
        <f>'CATALOGO PAGINA'!AE893</f>
        <v>12</v>
      </c>
      <c r="D893" s="626">
        <f>'CATALOGO PAGINA'!AF893*0.13+'CATALOGO PAGINA'!AF893</f>
        <v>0.5085</v>
      </c>
      <c r="E893" s="627"/>
    </row>
    <row r="894">
      <c r="A894" s="623" t="str">
        <f>'CATALOGO PAGINA'!C894</f>
        <v>01130</v>
      </c>
      <c r="B894" s="624" t="s">
        <v>7737</v>
      </c>
      <c r="C894" s="626" t="str">
        <f>'CATALOGO PAGINA'!AE894</f>
        <v>6</v>
      </c>
      <c r="D894" s="626">
        <f>'CATALOGO PAGINA'!AF894*0.13+'CATALOGO PAGINA'!AF894</f>
        <v>0.8249</v>
      </c>
      <c r="E894" s="627"/>
    </row>
    <row r="895">
      <c r="A895" s="623" t="str">
        <f>'CATALOGO PAGINA'!C895</f>
        <v>FD1605</v>
      </c>
      <c r="B895" s="624" t="s">
        <v>7737</v>
      </c>
      <c r="C895" s="626" t="str">
        <f>'CATALOGO PAGINA'!AE895</f>
        <v>6</v>
      </c>
      <c r="D895" s="626">
        <f>'CATALOGO PAGINA'!AF895*0.13+'CATALOGO PAGINA'!AF895</f>
        <v>1.017</v>
      </c>
      <c r="E895" s="627"/>
    </row>
    <row r="896">
      <c r="A896" s="623" t="str">
        <f>'CATALOGO PAGINA'!C896</f>
        <v>FD909</v>
      </c>
      <c r="B896" s="624" t="s">
        <v>7737</v>
      </c>
      <c r="C896" s="626" t="str">
        <f>'CATALOGO PAGINA'!AE896</f>
        <v>3</v>
      </c>
      <c r="D896" s="626">
        <f>'CATALOGO PAGINA'!AF896*0.13+'CATALOGO PAGINA'!AF896</f>
        <v>2.712</v>
      </c>
      <c r="E896" s="627"/>
    </row>
    <row r="897">
      <c r="A897" s="623" t="str">
        <f>'CATALOGO PAGINA'!C897</f>
        <v>FD1601</v>
      </c>
      <c r="B897" s="624" t="s">
        <v>7737</v>
      </c>
      <c r="C897" s="626" t="str">
        <f>'CATALOGO PAGINA'!AE897</f>
        <v>6</v>
      </c>
      <c r="D897" s="626">
        <f>'CATALOGO PAGINA'!AF897*0.13+'CATALOGO PAGINA'!AF897</f>
        <v>1.3221</v>
      </c>
      <c r="E897" s="627"/>
    </row>
    <row r="898">
      <c r="A898" s="623" t="str">
        <f>'CATALOGO PAGINA'!C898</f>
        <v>FD709</v>
      </c>
      <c r="B898" s="624" t="s">
        <v>7737</v>
      </c>
      <c r="C898" s="626" t="str">
        <f>'CATALOGO PAGINA'!AE898</f>
        <v>6</v>
      </c>
      <c r="D898" s="626">
        <f>'CATALOGO PAGINA'!AF898*0.13+'CATALOGO PAGINA'!AF898</f>
        <v>1.808</v>
      </c>
      <c r="E898" s="627"/>
    </row>
    <row r="899">
      <c r="A899" s="623" t="str">
        <f>'CATALOGO PAGINA'!C899</f>
        <v>FD82216</v>
      </c>
      <c r="B899" s="624" t="s">
        <v>7737</v>
      </c>
      <c r="C899" s="626" t="str">
        <f>'CATALOGO PAGINA'!AE899</f>
        <v>3</v>
      </c>
      <c r="D899" s="626">
        <f>'CATALOGO PAGINA'!AF899*0.13+'CATALOGO PAGINA'!AF899</f>
        <v>6.6105</v>
      </c>
      <c r="E899" s="627"/>
    </row>
    <row r="900">
      <c r="A900" s="623" t="str">
        <f>'CATALOGO PAGINA'!C900</f>
        <v>503715</v>
      </c>
      <c r="B900" s="624" t="s">
        <v>7737</v>
      </c>
      <c r="C900" s="626" t="str">
        <f>'CATALOGO PAGINA'!AE900</f>
        <v>12</v>
      </c>
      <c r="D900" s="626">
        <f>'CATALOGO PAGINA'!AF900*0.13+'CATALOGO PAGINA'!AF900</f>
        <v>0.9379</v>
      </c>
      <c r="E900" s="627"/>
    </row>
    <row r="901">
      <c r="A901" s="623" t="str">
        <f>'CATALOGO PAGINA'!C901</f>
        <v>ARB2883</v>
      </c>
      <c r="B901" s="624" t="s">
        <v>7737</v>
      </c>
      <c r="C901" s="626" t="str">
        <f>'CATALOGO PAGINA'!AE901</f>
        <v>12</v>
      </c>
      <c r="D901" s="626">
        <f>'CATALOGO PAGINA'!AF901*0.13+'CATALOGO PAGINA'!AF901</f>
        <v>0.5198</v>
      </c>
      <c r="E901" s="627"/>
    </row>
    <row r="902">
      <c r="A902" s="623" t="str">
        <f>'CATALOGO PAGINA'!C902</f>
        <v>5264</v>
      </c>
      <c r="B902" s="624" t="s">
        <v>7737</v>
      </c>
      <c r="C902" s="626" t="str">
        <f>'CATALOGO PAGINA'!AE902</f>
        <v>12</v>
      </c>
      <c r="D902" s="626">
        <f>'CATALOGO PAGINA'!AF902*0.13+'CATALOGO PAGINA'!AF902</f>
        <v>0.6667</v>
      </c>
      <c r="E902" s="627"/>
    </row>
    <row r="903">
      <c r="A903" s="623" t="str">
        <f>'CATALOGO PAGINA'!C903</f>
        <v>5257</v>
      </c>
      <c r="B903" s="624" t="s">
        <v>7737</v>
      </c>
      <c r="C903" s="626" t="str">
        <f>'CATALOGO PAGINA'!AE903</f>
        <v>12</v>
      </c>
      <c r="D903" s="626">
        <f>'CATALOGO PAGINA'!AF903*0.13+'CATALOGO PAGINA'!AF903</f>
        <v>0.6102</v>
      </c>
      <c r="E903" s="627"/>
    </row>
    <row r="904">
      <c r="A904" s="623" t="str">
        <f>'CATALOGO PAGINA'!C904</f>
        <v>7603</v>
      </c>
      <c r="B904" s="624" t="s">
        <v>7737</v>
      </c>
      <c r="C904" s="626" t="str">
        <f>'CATALOGO PAGINA'!AE904</f>
        <v>3</v>
      </c>
      <c r="D904" s="626">
        <f>'CATALOGO PAGINA'!AF904*0.13+'CATALOGO PAGINA'!AF904</f>
        <v>1.4238</v>
      </c>
      <c r="E904" s="627"/>
    </row>
    <row r="905">
      <c r="A905" s="623" t="str">
        <f>'CATALOGO PAGINA'!C905</f>
        <v>7283</v>
      </c>
      <c r="B905" s="624" t="s">
        <v>7737</v>
      </c>
      <c r="C905" s="626" t="str">
        <f>'CATALOGO PAGINA'!AE905</f>
        <v>3</v>
      </c>
      <c r="D905" s="626">
        <f>'CATALOGO PAGINA'!AF905*0.13+'CATALOGO PAGINA'!AF905</f>
        <v>1.8193</v>
      </c>
      <c r="E905" s="627"/>
    </row>
    <row r="906">
      <c r="A906" s="623" t="str">
        <f>'CATALOGO PAGINA'!C906</f>
        <v>95110</v>
      </c>
      <c r="B906" s="624" t="s">
        <v>7737</v>
      </c>
      <c r="C906" s="626" t="str">
        <f>'CATALOGO PAGINA'!AE906</f>
        <v>12</v>
      </c>
      <c r="D906" s="626">
        <f>'CATALOGO PAGINA'!AF906*0.13+'CATALOGO PAGINA'!AF906</f>
        <v>2.4295</v>
      </c>
      <c r="E906" s="627"/>
    </row>
    <row r="907">
      <c r="A907" s="623" t="str">
        <f>'CATALOGO PAGINA'!C907</f>
        <v>98038</v>
      </c>
      <c r="B907" s="624" t="s">
        <v>7737</v>
      </c>
      <c r="C907" s="626" t="str">
        <f>'CATALOGO PAGINA'!AE907</f>
        <v>15</v>
      </c>
      <c r="D907" s="626">
        <f>'CATALOGO PAGINA'!AF907*0.13+'CATALOGO PAGINA'!AF907</f>
        <v>1.1187</v>
      </c>
      <c r="E907" s="627"/>
    </row>
    <row r="908">
      <c r="A908" s="623" t="str">
        <f>'CATALOGO PAGINA'!C908</f>
        <v>CN91403</v>
      </c>
      <c r="B908" s="624" t="s">
        <v>7737</v>
      </c>
      <c r="C908" s="626" t="str">
        <f>'CATALOGO PAGINA'!AE908</f>
        <v>12</v>
      </c>
      <c r="D908" s="626">
        <f>'CATALOGO PAGINA'!AF908*0.13+'CATALOGO PAGINA'!AF908</f>
        <v>0.904</v>
      </c>
      <c r="E908" s="627"/>
    </row>
    <row r="909">
      <c r="A909" s="623" t="str">
        <f>'CATALOGO PAGINA'!C909</f>
        <v>IN24866-A</v>
      </c>
      <c r="B909" s="624" t="s">
        <v>7737</v>
      </c>
      <c r="C909" s="626" t="str">
        <f>'CATALOGO PAGINA'!AE909</f>
        <v>12</v>
      </c>
      <c r="D909" s="626">
        <f>'CATALOGO PAGINA'!AF909*0.13+'CATALOGO PAGINA'!AF909</f>
        <v>0.7119</v>
      </c>
      <c r="E909" s="627"/>
    </row>
    <row r="910">
      <c r="A910" s="623" t="str">
        <f>'CATALOGO PAGINA'!C910</f>
        <v>IN24843-A</v>
      </c>
      <c r="B910" s="624" t="s">
        <v>7737</v>
      </c>
      <c r="C910" s="626" t="str">
        <f>'CATALOGO PAGINA'!AE910</f>
        <v>12</v>
      </c>
      <c r="D910" s="626">
        <f>'CATALOGO PAGINA'!AF910*0.13+'CATALOGO PAGINA'!AF910</f>
        <v>0.7119</v>
      </c>
      <c r="E910" s="627"/>
    </row>
    <row r="911">
      <c r="A911" s="623" t="str">
        <f>'CATALOGO PAGINA'!C911</f>
        <v>IN24842-A</v>
      </c>
      <c r="B911" s="624" t="s">
        <v>7737</v>
      </c>
      <c r="C911" s="626" t="str">
        <f>'CATALOGO PAGINA'!AE911</f>
        <v>12</v>
      </c>
      <c r="D911" s="626">
        <f>'CATALOGO PAGINA'!AF911*0.13+'CATALOGO PAGINA'!AF911</f>
        <v>0.7119</v>
      </c>
      <c r="E911" s="627"/>
    </row>
    <row r="912">
      <c r="A912" s="623" t="str">
        <f>'CATALOGO PAGINA'!C912</f>
        <v>55565</v>
      </c>
      <c r="B912" s="624" t="s">
        <v>7737</v>
      </c>
      <c r="C912" s="626" t="str">
        <f>'CATALOGO PAGINA'!AE912</f>
        <v>12</v>
      </c>
      <c r="D912" s="626">
        <f>'CATALOGO PAGINA'!AF912*0.13+'CATALOGO PAGINA'!AF912</f>
        <v>0.7458</v>
      </c>
      <c r="E912" s="627"/>
    </row>
    <row r="913">
      <c r="A913" s="623" t="str">
        <f>'CATALOGO PAGINA'!C913</f>
        <v>82669</v>
      </c>
      <c r="B913" s="624" t="s">
        <v>7737</v>
      </c>
      <c r="C913" s="626" t="str">
        <f>'CATALOGO PAGINA'!AE913</f>
        <v>12</v>
      </c>
      <c r="D913" s="626">
        <f>'CATALOGO PAGINA'!AF913*0.13+'CATALOGO PAGINA'!AF913</f>
        <v>0.8701</v>
      </c>
      <c r="E913" s="627"/>
    </row>
    <row r="914">
      <c r="A914" s="623" t="str">
        <f>'CATALOGO PAGINA'!C914</f>
        <v>82668</v>
      </c>
      <c r="B914" s="624" t="s">
        <v>7737</v>
      </c>
      <c r="C914" s="626" t="str">
        <f>'CATALOGO PAGINA'!AE914</f>
        <v>12</v>
      </c>
      <c r="D914" s="626">
        <f>'CATALOGO PAGINA'!AF914*0.13+'CATALOGO PAGINA'!AF914</f>
        <v>0.8701</v>
      </c>
      <c r="E914" s="627"/>
    </row>
    <row r="915">
      <c r="A915" s="623" t="str">
        <f>'CATALOGO PAGINA'!C915</f>
        <v>83024</v>
      </c>
      <c r="B915" s="624" t="s">
        <v>7737</v>
      </c>
      <c r="C915" s="626" t="str">
        <f>'CATALOGO PAGINA'!AE915</f>
        <v>12</v>
      </c>
      <c r="D915" s="626">
        <f>'CATALOGO PAGINA'!AF915*0.13+'CATALOGO PAGINA'!AF915</f>
        <v>0.7458</v>
      </c>
      <c r="E915" s="627"/>
    </row>
    <row r="916">
      <c r="A916" s="623" t="str">
        <f>'CATALOGO PAGINA'!C916</f>
        <v>83025</v>
      </c>
      <c r="B916" s="624" t="s">
        <v>7737</v>
      </c>
      <c r="C916" s="626" t="str">
        <f>'CATALOGO PAGINA'!AE916</f>
        <v>12</v>
      </c>
      <c r="D916" s="626">
        <f>'CATALOGO PAGINA'!AF916*0.13+'CATALOGO PAGINA'!AF916</f>
        <v>0.7458</v>
      </c>
      <c r="E916" s="627"/>
    </row>
    <row r="917">
      <c r="A917" s="623" t="str">
        <f>'CATALOGO PAGINA'!C917</f>
        <v>83022</v>
      </c>
      <c r="B917" s="624" t="s">
        <v>7737</v>
      </c>
      <c r="C917" s="626" t="str">
        <f>'CATALOGO PAGINA'!AE917</f>
        <v>12</v>
      </c>
      <c r="D917" s="626">
        <f>'CATALOGO PAGINA'!AF917*0.13+'CATALOGO PAGINA'!AF917</f>
        <v>0.7458</v>
      </c>
      <c r="E917" s="627"/>
    </row>
    <row r="918">
      <c r="A918" s="623" t="str">
        <f>'CATALOGO PAGINA'!C918</f>
        <v>83020</v>
      </c>
      <c r="B918" s="624" t="s">
        <v>7737</v>
      </c>
      <c r="C918" s="626" t="str">
        <f>'CATALOGO PAGINA'!AE918</f>
        <v>12</v>
      </c>
      <c r="D918" s="626">
        <f>'CATALOGO PAGINA'!AF918*0.13+'CATALOGO PAGINA'!AF918</f>
        <v>0.7458</v>
      </c>
      <c r="E918" s="627"/>
    </row>
    <row r="919">
      <c r="A919" s="623" t="str">
        <f>'CATALOGO PAGINA'!C919</f>
        <v>83016</v>
      </c>
      <c r="B919" s="624" t="s">
        <v>7737</v>
      </c>
      <c r="C919" s="626" t="str">
        <f>'CATALOGO PAGINA'!AE919</f>
        <v>12</v>
      </c>
      <c r="D919" s="626">
        <f>'CATALOGO PAGINA'!AF919*0.13+'CATALOGO PAGINA'!AF919</f>
        <v>0.7458</v>
      </c>
      <c r="E919" s="627"/>
    </row>
    <row r="920">
      <c r="A920" s="623" t="str">
        <f>'CATALOGO PAGINA'!C920</f>
        <v>FD818C</v>
      </c>
      <c r="B920" s="624" t="s">
        <v>7737</v>
      </c>
      <c r="C920" s="626" t="str">
        <f>'CATALOGO PAGINA'!AE920</f>
        <v>6</v>
      </c>
      <c r="D920" s="626">
        <f>'CATALOGO PAGINA'!AF920*0.13+'CATALOGO PAGINA'!AF920</f>
        <v>1.4351</v>
      </c>
      <c r="E920" s="627"/>
    </row>
    <row r="921">
      <c r="A921" s="623" t="str">
        <f>'CATALOGO PAGINA'!C921</f>
        <v>FD817V</v>
      </c>
      <c r="B921" s="624" t="s">
        <v>7737</v>
      </c>
      <c r="C921" s="626" t="str">
        <f>'CATALOGO PAGINA'!AE921</f>
        <v>6</v>
      </c>
      <c r="D921" s="626">
        <f>'CATALOGO PAGINA'!AF921*0.13+'CATALOGO PAGINA'!AF921</f>
        <v>1.0961</v>
      </c>
      <c r="E921" s="627"/>
    </row>
    <row r="922">
      <c r="A922" s="623" t="str">
        <f>'CATALOGO PAGINA'!C922</f>
        <v>FD819</v>
      </c>
      <c r="B922" s="624" t="s">
        <v>7737</v>
      </c>
      <c r="C922" s="626" t="str">
        <f>'CATALOGO PAGINA'!AE922</f>
        <v>12</v>
      </c>
      <c r="D922" s="626">
        <f>'CATALOGO PAGINA'!AF922*0.13+'CATALOGO PAGINA'!AF922</f>
        <v>0.4633</v>
      </c>
      <c r="E922" s="627"/>
    </row>
    <row r="923">
      <c r="A923" s="623" t="str">
        <f>'CATALOGO PAGINA'!C923</f>
        <v>6064</v>
      </c>
      <c r="B923" s="624" t="s">
        <v>7737</v>
      </c>
      <c r="C923" s="626" t="str">
        <f>'CATALOGO PAGINA'!AE923</f>
        <v>12</v>
      </c>
      <c r="D923" s="626">
        <f>'CATALOGO PAGINA'!AF923*0.13+'CATALOGO PAGINA'!AF923</f>
        <v>1.6498</v>
      </c>
      <c r="E923" s="627"/>
    </row>
    <row r="924">
      <c r="A924" s="623" t="str">
        <f>'CATALOGO PAGINA'!C924</f>
        <v>9644</v>
      </c>
      <c r="B924" s="624" t="s">
        <v>7737</v>
      </c>
      <c r="C924" s="626" t="str">
        <f>'CATALOGO PAGINA'!AE924</f>
        <v>12</v>
      </c>
      <c r="D924" s="626">
        <f>'CATALOGO PAGINA'!AF924*0.13+'CATALOGO PAGINA'!AF924</f>
        <v>2.0566</v>
      </c>
      <c r="E924" s="627"/>
    </row>
    <row r="925">
      <c r="A925" s="623" t="str">
        <f>'CATALOGO PAGINA'!C925</f>
        <v>6248</v>
      </c>
      <c r="B925" s="624" t="s">
        <v>7737</v>
      </c>
      <c r="C925" s="626" t="str">
        <f>'CATALOGO PAGINA'!AE925</f>
        <v>12</v>
      </c>
      <c r="D925" s="626">
        <f>'CATALOGO PAGINA'!AF925*0.13+'CATALOGO PAGINA'!AF925</f>
        <v>1.8419</v>
      </c>
      <c r="E925" s="627"/>
    </row>
    <row r="926">
      <c r="A926" s="623" t="str">
        <f>'CATALOGO PAGINA'!C926</f>
        <v>6040</v>
      </c>
      <c r="B926" s="624" t="s">
        <v>7737</v>
      </c>
      <c r="C926" s="626" t="str">
        <f>'CATALOGO PAGINA'!AE926</f>
        <v>12</v>
      </c>
      <c r="D926" s="626">
        <f>'CATALOGO PAGINA'!AF926*0.13+'CATALOGO PAGINA'!AF926</f>
        <v>1.6498</v>
      </c>
      <c r="E926" s="627"/>
    </row>
    <row r="927">
      <c r="A927" s="623" t="str">
        <f>'CATALOGO PAGINA'!C927</f>
        <v>9620</v>
      </c>
      <c r="B927" s="624" t="s">
        <v>7737</v>
      </c>
      <c r="C927" s="626" t="str">
        <f>'CATALOGO PAGINA'!AE927</f>
        <v>12</v>
      </c>
      <c r="D927" s="626">
        <f>'CATALOGO PAGINA'!AF927*0.13+'CATALOGO PAGINA'!AF927</f>
        <v>2.0566</v>
      </c>
      <c r="E927" s="627"/>
    </row>
    <row r="928">
      <c r="A928" s="623" t="str">
        <f>'CATALOGO PAGINA'!C928</f>
        <v>6408</v>
      </c>
      <c r="B928" s="624" t="s">
        <v>7737</v>
      </c>
      <c r="C928" s="626" t="str">
        <f>'CATALOGO PAGINA'!AE928</f>
        <v>12</v>
      </c>
      <c r="D928" s="626">
        <f>'CATALOGO PAGINA'!AF928*0.13+'CATALOGO PAGINA'!AF928</f>
        <v>2.0566</v>
      </c>
      <c r="E928" s="627"/>
    </row>
    <row r="929">
      <c r="A929" s="623" t="str">
        <f>'CATALOGO PAGINA'!C929</f>
        <v>6415</v>
      </c>
      <c r="B929" s="624" t="s">
        <v>7737</v>
      </c>
      <c r="C929" s="626" t="str">
        <f>'CATALOGO PAGINA'!AE929</f>
        <v>12</v>
      </c>
      <c r="D929" s="626">
        <f>'CATALOGO PAGINA'!AF929*0.13+'CATALOGO PAGINA'!AF929</f>
        <v>2.0566</v>
      </c>
      <c r="E929" s="627"/>
    </row>
    <row r="930">
      <c r="A930" s="623" t="str">
        <f>'CATALOGO PAGINA'!C930</f>
        <v>6422</v>
      </c>
      <c r="B930" s="624" t="s">
        <v>7737</v>
      </c>
      <c r="C930" s="626" t="str">
        <f>'CATALOGO PAGINA'!AE930</f>
        <v>12</v>
      </c>
      <c r="D930" s="626">
        <f>'CATALOGO PAGINA'!AF930*0.13+'CATALOGO PAGINA'!AF930</f>
        <v>2.0566</v>
      </c>
      <c r="E930" s="627"/>
    </row>
    <row r="931">
      <c r="A931" s="623" t="str">
        <f>'CATALOGO PAGINA'!C931</f>
        <v>1557</v>
      </c>
      <c r="B931" s="624" t="s">
        <v>7737</v>
      </c>
      <c r="C931" s="626" t="str">
        <f>'CATALOGO PAGINA'!AE931</f>
        <v>12</v>
      </c>
      <c r="D931" s="626">
        <f>'CATALOGO PAGINA'!AF931*0.13+'CATALOGO PAGINA'!AF931</f>
        <v>1.7967</v>
      </c>
      <c r="E931" s="627"/>
    </row>
    <row r="932">
      <c r="A932" s="623" t="str">
        <f>'CATALOGO PAGINA'!C932</f>
        <v>5030</v>
      </c>
      <c r="B932" s="624" t="s">
        <v>7737</v>
      </c>
      <c r="C932" s="626" t="str">
        <f>'CATALOGO PAGINA'!AE932</f>
        <v>12</v>
      </c>
      <c r="D932" s="626">
        <f>'CATALOGO PAGINA'!AF932*0.13+'CATALOGO PAGINA'!AF932</f>
        <v>1.7967</v>
      </c>
      <c r="E932" s="627"/>
    </row>
    <row r="933">
      <c r="A933" s="623" t="str">
        <f>'CATALOGO PAGINA'!C933</f>
        <v>6854</v>
      </c>
      <c r="B933" s="624" t="s">
        <v>7737</v>
      </c>
      <c r="C933" s="626" t="str">
        <f>'CATALOGO PAGINA'!AE933</f>
        <v>12</v>
      </c>
      <c r="D933" s="626">
        <f>'CATALOGO PAGINA'!AF933*0.13+'CATALOGO PAGINA'!AF933</f>
        <v>1.7967</v>
      </c>
      <c r="E933" s="627"/>
    </row>
    <row r="934">
      <c r="A934" s="623" t="str">
        <f>'CATALOGO PAGINA'!C934</f>
        <v>9166</v>
      </c>
      <c r="B934" s="624" t="s">
        <v>7737</v>
      </c>
      <c r="C934" s="626" t="str">
        <f>'CATALOGO PAGINA'!AE934</f>
        <v>12</v>
      </c>
      <c r="D934" s="626">
        <f>'CATALOGO PAGINA'!AF934*0.13+'CATALOGO PAGINA'!AF934</f>
        <v>1.7967</v>
      </c>
      <c r="E934" s="627"/>
    </row>
    <row r="935">
      <c r="A935" s="623" t="str">
        <f>'CATALOGO PAGINA'!C935</f>
        <v>CN55137</v>
      </c>
      <c r="B935" s="624" t="s">
        <v>7737</v>
      </c>
      <c r="C935" s="626" t="str">
        <f>'CATALOGO PAGINA'!AE935</f>
        <v>12</v>
      </c>
      <c r="D935" s="626">
        <f>'CATALOGO PAGINA'!AF935*0.13+'CATALOGO PAGINA'!AF935</f>
        <v>1.0848</v>
      </c>
      <c r="E935" s="627"/>
    </row>
    <row r="936">
      <c r="A936" s="623" t="str">
        <f>'CATALOGO PAGINA'!C936</f>
        <v>CN55138</v>
      </c>
      <c r="B936" s="624" t="s">
        <v>7737</v>
      </c>
      <c r="C936" s="626" t="str">
        <f>'CATALOGO PAGINA'!AE936</f>
        <v>12</v>
      </c>
      <c r="D936" s="626">
        <f>'CATALOGO PAGINA'!AF936*0.13+'CATALOGO PAGINA'!AF936</f>
        <v>1.0848</v>
      </c>
      <c r="E936" s="627"/>
    </row>
    <row r="937">
      <c r="A937" s="623" t="str">
        <f>'CATALOGO PAGINA'!C937</f>
        <v>IN85603</v>
      </c>
      <c r="B937" s="624" t="s">
        <v>7737</v>
      </c>
      <c r="C937" s="626" t="str">
        <f>'CATALOGO PAGINA'!AE937</f>
        <v>12</v>
      </c>
      <c r="D937" s="626">
        <f>'CATALOGO PAGINA'!AF937*0.13+'CATALOGO PAGINA'!AF937</f>
        <v>0.6215</v>
      </c>
      <c r="E937" s="627"/>
    </row>
    <row r="938">
      <c r="A938" s="623" t="str">
        <f>'CATALOGO PAGINA'!C938</f>
        <v>4923</v>
      </c>
      <c r="B938" s="624" t="s">
        <v>7737</v>
      </c>
      <c r="C938" s="626" t="str">
        <f>'CATALOGO PAGINA'!AE938</f>
        <v>12</v>
      </c>
      <c r="D938" s="626">
        <f>'CATALOGO PAGINA'!AF938*0.13+'CATALOGO PAGINA'!AF938</f>
        <v>0.9379</v>
      </c>
      <c r="E938" s="627"/>
    </row>
    <row r="939">
      <c r="A939" s="623" t="str">
        <f>'CATALOGO PAGINA'!C939</f>
        <v>5473</v>
      </c>
      <c r="B939" s="624" t="s">
        <v>7737</v>
      </c>
      <c r="C939" s="626" t="str">
        <f>'CATALOGO PAGINA'!AE939</f>
        <v>12</v>
      </c>
      <c r="D939" s="626">
        <f>'CATALOGO PAGINA'!AF939*0.13+'CATALOGO PAGINA'!AF939</f>
        <v>1.13</v>
      </c>
      <c r="E939" s="627"/>
    </row>
    <row r="940">
      <c r="A940" s="623" t="str">
        <f>'CATALOGO PAGINA'!C940</f>
        <v>4954</v>
      </c>
      <c r="B940" s="624" t="s">
        <v>7737</v>
      </c>
      <c r="C940" s="626" t="str">
        <f>'CATALOGO PAGINA'!AE940</f>
        <v>12</v>
      </c>
      <c r="D940" s="626">
        <f>'CATALOGO PAGINA'!AF940*0.13+'CATALOGO PAGINA'!AF940</f>
        <v>0.9379</v>
      </c>
      <c r="E940" s="627"/>
    </row>
    <row r="941">
      <c r="A941" s="623" t="str">
        <f>'CATALOGO PAGINA'!C941</f>
        <v>IN85500</v>
      </c>
      <c r="B941" s="624" t="s">
        <v>7737</v>
      </c>
      <c r="C941" s="626" t="str">
        <f>'CATALOGO PAGINA'!AE941</f>
        <v>12</v>
      </c>
      <c r="D941" s="626">
        <f>'CATALOGO PAGINA'!AF941*0.13+'CATALOGO PAGINA'!AF941</f>
        <v>0.6215</v>
      </c>
      <c r="E941" s="627"/>
    </row>
    <row r="942">
      <c r="A942" s="623" t="str">
        <f>'CATALOGO PAGINA'!C942</f>
        <v>6321</v>
      </c>
      <c r="B942" s="624" t="s">
        <v>7737</v>
      </c>
      <c r="C942" s="626" t="str">
        <f>'CATALOGO PAGINA'!AE942</f>
        <v>12</v>
      </c>
      <c r="D942" s="626">
        <f>'CATALOGO PAGINA'!AF942*0.13+'CATALOGO PAGINA'!AF942</f>
        <v>0.9379</v>
      </c>
      <c r="E942" s="627"/>
    </row>
    <row r="943">
      <c r="A943" s="623" t="str">
        <f>'CATALOGO PAGINA'!C943</f>
        <v>SA-42</v>
      </c>
      <c r="B943" s="624" t="s">
        <v>7737</v>
      </c>
      <c r="C943" s="626" t="str">
        <f>'CATALOGO PAGINA'!AE943</f>
        <v>12</v>
      </c>
      <c r="D943" s="626">
        <f>'CATALOGO PAGINA'!AF943*0.13+'CATALOGO PAGINA'!AF943</f>
        <v>2.1244</v>
      </c>
      <c r="E943" s="627"/>
    </row>
    <row r="944">
      <c r="A944" s="623" t="str">
        <f>'CATALOGO PAGINA'!C944</f>
        <v>FD915</v>
      </c>
      <c r="B944" s="624" t="s">
        <v>7737</v>
      </c>
      <c r="C944" s="626" t="str">
        <f>'CATALOGO PAGINA'!AE944</f>
        <v>6</v>
      </c>
      <c r="D944" s="626">
        <f>'CATALOGO PAGINA'!AF944*0.13+'CATALOGO PAGINA'!AF944</f>
        <v>1.3108</v>
      </c>
      <c r="E944" s="627"/>
    </row>
    <row r="945">
      <c r="A945" s="623" t="str">
        <f>'CATALOGO PAGINA'!C945</f>
        <v>0765</v>
      </c>
      <c r="B945" s="624" t="s">
        <v>7737</v>
      </c>
      <c r="C945" s="626" t="str">
        <f>'CATALOGO PAGINA'!AE945</f>
        <v>12</v>
      </c>
      <c r="D945" s="626">
        <f>'CATALOGO PAGINA'!AF945*0.13+'CATALOGO PAGINA'!AF945</f>
        <v>0.9379</v>
      </c>
      <c r="E945" s="627"/>
    </row>
    <row r="946">
      <c r="A946" s="623" t="str">
        <f>'CATALOGO PAGINA'!C946</f>
        <v>5081</v>
      </c>
      <c r="B946" s="624" t="s">
        <v>7737</v>
      </c>
      <c r="C946" s="626" t="str">
        <f>'CATALOGO PAGINA'!AE946</f>
        <v>12</v>
      </c>
      <c r="D946" s="626">
        <f>'CATALOGO PAGINA'!AF946*0.13+'CATALOGO PAGINA'!AF946</f>
        <v>0.9379</v>
      </c>
      <c r="E946" s="627"/>
    </row>
    <row r="947">
      <c r="A947" s="623" t="str">
        <f>'CATALOGO PAGINA'!C947</f>
        <v>9324</v>
      </c>
      <c r="B947" s="624" t="s">
        <v>7737</v>
      </c>
      <c r="C947" s="626" t="str">
        <f>'CATALOGO PAGINA'!AE947</f>
        <v>12</v>
      </c>
      <c r="D947" s="626">
        <f>'CATALOGO PAGINA'!AF947*0.13+'CATALOGO PAGINA'!AF947</f>
        <v>1.4012</v>
      </c>
      <c r="E947" s="627"/>
    </row>
    <row r="948">
      <c r="A948" s="623" t="str">
        <f>'CATALOGO PAGINA'!C948</f>
        <v>0053</v>
      </c>
      <c r="B948" s="624" t="s">
        <v>7737</v>
      </c>
      <c r="C948" s="626" t="str">
        <f>'CATALOGO PAGINA'!AE948</f>
        <v>12</v>
      </c>
      <c r="D948" s="626">
        <f>'CATALOGO PAGINA'!AF948*0.13+'CATALOGO PAGINA'!AF948</f>
        <v>1.7854</v>
      </c>
      <c r="E948" s="627"/>
    </row>
    <row r="949">
      <c r="A949" s="623" t="str">
        <f>'CATALOGO PAGINA'!C949</f>
        <v>9120</v>
      </c>
      <c r="B949" s="624" t="s">
        <v>7737</v>
      </c>
      <c r="C949" s="626" t="str">
        <f>'CATALOGO PAGINA'!AE949</f>
        <v>12</v>
      </c>
      <c r="D949" s="626">
        <f>'CATALOGO PAGINA'!AF949*0.13+'CATALOGO PAGINA'!AF949</f>
        <v>2.5425</v>
      </c>
      <c r="E949" s="627"/>
    </row>
    <row r="950">
      <c r="A950" s="623" t="str">
        <f>'CATALOGO PAGINA'!C950</f>
        <v>82763</v>
      </c>
      <c r="B950" s="624" t="s">
        <v>7737</v>
      </c>
      <c r="C950" s="626" t="str">
        <f>'CATALOGO PAGINA'!AE950</f>
        <v>12</v>
      </c>
      <c r="D950" s="626">
        <f>'CATALOGO PAGINA'!AF950*0.13+'CATALOGO PAGINA'!AF950</f>
        <v>2.1696</v>
      </c>
      <c r="E950" s="627"/>
    </row>
    <row r="951">
      <c r="A951" s="623" t="str">
        <f>'CATALOGO PAGINA'!C951</f>
        <v>0159</v>
      </c>
      <c r="B951" s="624" t="s">
        <v>7737</v>
      </c>
      <c r="C951" s="626" t="str">
        <f>'CATALOGO PAGINA'!AE951</f>
        <v>12</v>
      </c>
      <c r="D951" s="626">
        <f>'CATALOGO PAGINA'!AF951*0.13+'CATALOGO PAGINA'!AF951</f>
        <v>1.5255</v>
      </c>
      <c r="E951" s="627"/>
    </row>
    <row r="952">
      <c r="A952" s="623" t="str">
        <f>'CATALOGO PAGINA'!C952</f>
        <v>30141</v>
      </c>
      <c r="B952" s="624" t="s">
        <v>7737</v>
      </c>
      <c r="C952" s="626" t="str">
        <f>'CATALOGO PAGINA'!AE952</f>
        <v>12</v>
      </c>
      <c r="D952" s="626">
        <f>'CATALOGO PAGINA'!AF952*0.13+'CATALOGO PAGINA'!AF952</f>
        <v>1.5029</v>
      </c>
      <c r="E952" s="627"/>
    </row>
    <row r="953">
      <c r="A953" s="623" t="str">
        <f>'CATALOGO PAGINA'!C953</f>
        <v>CH85486</v>
      </c>
      <c r="B953" s="624" t="s">
        <v>7737</v>
      </c>
      <c r="C953" s="626" t="str">
        <f>'CATALOGO PAGINA'!AE953</f>
        <v>12</v>
      </c>
      <c r="D953" s="626">
        <f>'CATALOGO PAGINA'!AF953*0.13+'CATALOGO PAGINA'!AF953</f>
        <v>0.5876</v>
      </c>
      <c r="E953" s="627"/>
    </row>
    <row r="954">
      <c r="A954" s="623" t="str">
        <f>'CATALOGO PAGINA'!C954</f>
        <v>CN90047</v>
      </c>
      <c r="B954" s="624" t="s">
        <v>7737</v>
      </c>
      <c r="C954" s="626" t="str">
        <f>'CATALOGO PAGINA'!AE954</f>
        <v>12</v>
      </c>
      <c r="D954" s="626">
        <f>'CATALOGO PAGINA'!AF954*0.13+'CATALOGO PAGINA'!AF954</f>
        <v>0.7345</v>
      </c>
      <c r="E954" s="627"/>
    </row>
    <row r="955">
      <c r="A955" s="623" t="str">
        <f>'CATALOGO PAGINA'!C955</f>
        <v>6205</v>
      </c>
      <c r="B955" s="624" t="s">
        <v>7737</v>
      </c>
      <c r="C955" s="626" t="str">
        <f>'CATALOGO PAGINA'!AE955</f>
        <v>12</v>
      </c>
      <c r="D955" s="626">
        <f>'CATALOGO PAGINA'!AF955*0.13+'CATALOGO PAGINA'!AF955</f>
        <v>0.6102</v>
      </c>
      <c r="E955" s="627"/>
    </row>
    <row r="956">
      <c r="A956" s="623" t="str">
        <f>'CATALOGO PAGINA'!C956</f>
        <v>HQT5</v>
      </c>
      <c r="B956" s="624" t="s">
        <v>7737</v>
      </c>
      <c r="C956" s="626" t="str">
        <f>'CATALOGO PAGINA'!AE956</f>
        <v>6</v>
      </c>
      <c r="D956" s="626">
        <f>'CATALOGO PAGINA'!AF956*0.13+'CATALOGO PAGINA'!AF956</f>
        <v>1.13</v>
      </c>
      <c r="E956" s="627"/>
    </row>
    <row r="957">
      <c r="A957" s="623" t="str">
        <f>'CATALOGO PAGINA'!C957</f>
        <v>HQT5</v>
      </c>
      <c r="B957" s="624" t="s">
        <v>7737</v>
      </c>
      <c r="C957" s="626" t="str">
        <f>'CATALOGO PAGINA'!AE957</f>
        <v>6</v>
      </c>
      <c r="D957" s="626">
        <f>'CATALOGO PAGINA'!AF957*0.13+'CATALOGO PAGINA'!AF957</f>
        <v>1.13</v>
      </c>
      <c r="E957" s="627"/>
    </row>
    <row r="958">
      <c r="A958" s="623" t="str">
        <f>'CATALOGO PAGINA'!C958</f>
        <v>A02-704</v>
      </c>
      <c r="B958" s="624" t="s">
        <v>7737</v>
      </c>
      <c r="C958" s="626" t="str">
        <f>'CATALOGO PAGINA'!AE958</f>
        <v>12</v>
      </c>
      <c r="D958" s="626">
        <f>'CATALOGO PAGINA'!AF958*0.13+'CATALOGO PAGINA'!AF958</f>
        <v>1.017</v>
      </c>
      <c r="E958" s="627"/>
    </row>
    <row r="959">
      <c r="A959" s="623" t="str">
        <f>'CATALOGO PAGINA'!C959</f>
        <v>6012</v>
      </c>
      <c r="B959" s="624" t="s">
        <v>7737</v>
      </c>
      <c r="C959" s="626" t="str">
        <f>'CATALOGO PAGINA'!AE959</f>
        <v>12</v>
      </c>
      <c r="D959" s="626">
        <f>'CATALOGO PAGINA'!AF959*0.13+'CATALOGO PAGINA'!AF959</f>
        <v>0.5989</v>
      </c>
      <c r="E959" s="627"/>
    </row>
    <row r="960">
      <c r="A960" s="623" t="str">
        <f>'CATALOGO PAGINA'!C960</f>
        <v>326-1</v>
      </c>
      <c r="B960" s="624" t="s">
        <v>7737</v>
      </c>
      <c r="C960" s="626" t="str">
        <f>'CATALOGO PAGINA'!AE960</f>
        <v>6</v>
      </c>
      <c r="D960" s="626">
        <f>'CATALOGO PAGINA'!AF960*0.13+'CATALOGO PAGINA'!AF960</f>
        <v>0.8475</v>
      </c>
      <c r="E960" s="627"/>
    </row>
    <row r="961">
      <c r="A961" s="623" t="str">
        <f>'CATALOGO PAGINA'!C961</f>
        <v>J4016</v>
      </c>
      <c r="B961" s="624" t="s">
        <v>7737</v>
      </c>
      <c r="C961" s="626" t="str">
        <f>'CATALOGO PAGINA'!AE961</f>
        <v>6</v>
      </c>
      <c r="D961" s="626">
        <f>'CATALOGO PAGINA'!AF961*0.13+'CATALOGO PAGINA'!AF961</f>
        <v>1.1865</v>
      </c>
      <c r="E961" s="627"/>
    </row>
    <row r="962">
      <c r="A962" s="623" t="str">
        <f>'CATALOGO PAGINA'!C962</f>
        <v>161-7</v>
      </c>
      <c r="B962" s="624" t="s">
        <v>7737</v>
      </c>
      <c r="C962" s="626" t="str">
        <f>'CATALOGO PAGINA'!AE962</f>
        <v>3</v>
      </c>
      <c r="D962" s="626">
        <f>'CATALOGO PAGINA'!AF962*0.13+'CATALOGO PAGINA'!AF962</f>
        <v>6.0455</v>
      </c>
      <c r="E962" s="627"/>
    </row>
    <row r="963">
      <c r="A963" s="623" t="str">
        <f>'CATALOGO PAGINA'!C963</f>
        <v>ARY101</v>
      </c>
      <c r="B963" s="624" t="s">
        <v>7737</v>
      </c>
      <c r="C963" s="626" t="str">
        <f>'CATALOGO PAGINA'!AE963</f>
        <v>3</v>
      </c>
      <c r="D963" s="626">
        <f>'CATALOGO PAGINA'!AF963*0.13+'CATALOGO PAGINA'!AF963</f>
        <v>7.7292</v>
      </c>
      <c r="E963" s="627"/>
    </row>
    <row r="964">
      <c r="A964" s="623" t="str">
        <f>'CATALOGO PAGINA'!C964</f>
        <v>ARB82488</v>
      </c>
      <c r="B964" s="624" t="s">
        <v>7737</v>
      </c>
      <c r="C964" s="626" t="str">
        <f>'CATALOGO PAGINA'!AE964</f>
        <v>12</v>
      </c>
      <c r="D964" s="626">
        <f>'CATALOGO PAGINA'!AF964*0.13+'CATALOGO PAGINA'!AF964</f>
        <v>0.5876</v>
      </c>
      <c r="E964" s="627"/>
    </row>
    <row r="965">
      <c r="A965" s="623" t="str">
        <f>'CATALOGO PAGINA'!C965</f>
        <v>ARW0562</v>
      </c>
      <c r="B965" s="624" t="s">
        <v>7737</v>
      </c>
      <c r="C965" s="626" t="str">
        <f>'CATALOGO PAGINA'!AE965</f>
        <v>12</v>
      </c>
      <c r="D965" s="626">
        <f>'CATALOGO PAGINA'!AF965*0.13+'CATALOGO PAGINA'!AF965</f>
        <v>0.8588</v>
      </c>
      <c r="E965" s="627"/>
    </row>
    <row r="966">
      <c r="A966" s="623" t="str">
        <f>'CATALOGO PAGINA'!C966</f>
        <v>2010</v>
      </c>
      <c r="B966" s="624" t="s">
        <v>7737</v>
      </c>
      <c r="C966" s="626" t="str">
        <f>'CATALOGO PAGINA'!AE966</f>
        <v>12</v>
      </c>
      <c r="D966" s="626">
        <f>'CATALOGO PAGINA'!AF966*0.13+'CATALOGO PAGINA'!AF966</f>
        <v>2.2148</v>
      </c>
      <c r="E966" s="627"/>
    </row>
    <row r="967">
      <c r="A967" s="623" t="str">
        <f>'CATALOGO PAGINA'!C967</f>
        <v>5788B</v>
      </c>
      <c r="B967" s="624" t="s">
        <v>7737</v>
      </c>
      <c r="C967" s="626" t="str">
        <f>'CATALOGO PAGINA'!AE967</f>
        <v>3</v>
      </c>
      <c r="D967" s="626">
        <f>'CATALOGO PAGINA'!AF967*0.13+'CATALOGO PAGINA'!AF967</f>
        <v>3.8533</v>
      </c>
      <c r="E967" s="627"/>
    </row>
    <row r="968">
      <c r="A968" s="623" t="str">
        <f>'CATALOGO PAGINA'!C968</f>
        <v>ARB77791</v>
      </c>
      <c r="B968" s="624" t="s">
        <v>7737</v>
      </c>
      <c r="C968" s="626" t="str">
        <f>'CATALOGO PAGINA'!AE968</f>
        <v>12</v>
      </c>
      <c r="D968" s="626">
        <f>'CATALOGO PAGINA'!AF968*0.13+'CATALOGO PAGINA'!AF968</f>
        <v>0.7684</v>
      </c>
      <c r="E968" s="627"/>
    </row>
    <row r="969">
      <c r="A969" s="623" t="str">
        <f>'CATALOGO PAGINA'!C969</f>
        <v>FW-2069A</v>
      </c>
      <c r="B969" s="624" t="s">
        <v>7737</v>
      </c>
      <c r="C969" s="626" t="str">
        <f>'CATALOGO PAGINA'!AE969</f>
        <v>3</v>
      </c>
      <c r="D969" s="626">
        <f>'CATALOGO PAGINA'!AF969*0.13+'CATALOGO PAGINA'!AF969</f>
        <v>4.746</v>
      </c>
      <c r="E969" s="627"/>
    </row>
    <row r="970">
      <c r="A970" s="623" t="str">
        <f>'CATALOGO PAGINA'!C970</f>
        <v>JS124</v>
      </c>
      <c r="B970" s="624" t="s">
        <v>7737</v>
      </c>
      <c r="C970" s="626" t="str">
        <f>'CATALOGO PAGINA'!AE970</f>
        <v>3</v>
      </c>
      <c r="D970" s="626">
        <f>'CATALOGO PAGINA'!AF970*0.13+'CATALOGO PAGINA'!AF970</f>
        <v>4.746</v>
      </c>
      <c r="E970" s="627"/>
    </row>
    <row r="971">
      <c r="A971" s="623" t="str">
        <f>'CATALOGO PAGINA'!C971</f>
        <v>FD635</v>
      </c>
      <c r="B971" s="624" t="s">
        <v>7737</v>
      </c>
      <c r="C971" s="626" t="str">
        <f>'CATALOGO PAGINA'!AE971</f>
        <v>6</v>
      </c>
      <c r="D971" s="626">
        <f>'CATALOGO PAGINA'!AF971*0.13+'CATALOGO PAGINA'!AF971</f>
        <v>0.904</v>
      </c>
      <c r="E971" s="627"/>
    </row>
    <row r="972">
      <c r="A972" s="623" t="str">
        <f>'CATALOGO PAGINA'!C972</f>
        <v>36-DCJ</v>
      </c>
      <c r="B972" s="624" t="s">
        <v>7737</v>
      </c>
      <c r="C972" s="626" t="str">
        <f>'CATALOGO PAGINA'!AE972</f>
        <v>3</v>
      </c>
      <c r="D972" s="626">
        <f>'CATALOGO PAGINA'!AF972*0.13+'CATALOGO PAGINA'!AF972</f>
        <v>1.2091</v>
      </c>
      <c r="E972" s="627"/>
    </row>
    <row r="973">
      <c r="A973" s="623" t="str">
        <f>'CATALOGO PAGINA'!C973</f>
        <v>S7530</v>
      </c>
      <c r="B973" s="624" t="s">
        <v>7737</v>
      </c>
      <c r="C973" s="626" t="str">
        <f>'CATALOGO PAGINA'!AE973</f>
        <v>6</v>
      </c>
      <c r="D973" s="626">
        <f>'CATALOGO PAGINA'!AF973*0.13+'CATALOGO PAGINA'!AF973</f>
        <v>0.5876</v>
      </c>
      <c r="E973" s="627"/>
    </row>
    <row r="974">
      <c r="A974" s="623" t="str">
        <f>'CATALOGO PAGINA'!C974</f>
        <v>S7531</v>
      </c>
      <c r="B974" s="624" t="s">
        <v>7737</v>
      </c>
      <c r="C974" s="626" t="str">
        <f>'CATALOGO PAGINA'!AE974</f>
        <v>6</v>
      </c>
      <c r="D974" s="626">
        <f>'CATALOGO PAGINA'!AF974*0.13+'CATALOGO PAGINA'!AF974</f>
        <v>0.5876</v>
      </c>
      <c r="E974" s="627"/>
    </row>
    <row r="975">
      <c r="A975" s="623" t="str">
        <f>'CATALOGO PAGINA'!C975</f>
        <v>S7509</v>
      </c>
      <c r="B975" s="624" t="s">
        <v>7737</v>
      </c>
      <c r="C975" s="626" t="str">
        <f>'CATALOGO PAGINA'!AE975</f>
        <v>6</v>
      </c>
      <c r="D975" s="626">
        <f>'CATALOGO PAGINA'!AF975*0.13+'CATALOGO PAGINA'!AF975</f>
        <v>0.5763</v>
      </c>
      <c r="E975" s="627"/>
    </row>
    <row r="976">
      <c r="A976" s="623" t="str">
        <f>'CATALOGO PAGINA'!C976</f>
        <v>JH218922</v>
      </c>
      <c r="B976" s="624" t="s">
        <v>7737</v>
      </c>
      <c r="C976" s="626" t="str">
        <f>'CATALOGO PAGINA'!AE976</f>
        <v>6</v>
      </c>
      <c r="D976" s="626">
        <f>'CATALOGO PAGINA'!AF976*0.13+'CATALOGO PAGINA'!AF976</f>
        <v>0.7006</v>
      </c>
      <c r="E976" s="627"/>
    </row>
    <row r="977">
      <c r="A977" s="623" t="str">
        <f>'CATALOGO PAGINA'!C977</f>
        <v>JH207505</v>
      </c>
      <c r="B977" s="624" t="s">
        <v>7737</v>
      </c>
      <c r="C977" s="626" t="str">
        <f>'CATALOGO PAGINA'!AE977</f>
        <v>6</v>
      </c>
      <c r="D977" s="626">
        <f>'CATALOGO PAGINA'!AF977*0.13+'CATALOGO PAGINA'!AF977</f>
        <v>0.7006</v>
      </c>
      <c r="E977" s="627"/>
    </row>
    <row r="978">
      <c r="A978" s="623" t="str">
        <f>'CATALOGO PAGINA'!C978</f>
        <v>JH207506</v>
      </c>
      <c r="B978" s="624" t="s">
        <v>7737</v>
      </c>
      <c r="C978" s="626" t="str">
        <f>'CATALOGO PAGINA'!AE978</f>
        <v>6</v>
      </c>
      <c r="D978" s="626">
        <f>'CATALOGO PAGINA'!AF978*0.13+'CATALOGO PAGINA'!AF978</f>
        <v>0.7006</v>
      </c>
      <c r="E978" s="627"/>
    </row>
    <row r="979">
      <c r="A979" s="623" t="str">
        <f>'CATALOGO PAGINA'!C979</f>
        <v>JH207512</v>
      </c>
      <c r="B979" s="624" t="s">
        <v>7737</v>
      </c>
      <c r="C979" s="626" t="str">
        <f>'CATALOGO PAGINA'!AE979</f>
        <v>6</v>
      </c>
      <c r="D979" s="626">
        <f>'CATALOGO PAGINA'!AF979*0.13+'CATALOGO PAGINA'!AF979</f>
        <v>0.7571</v>
      </c>
      <c r="E979" s="627"/>
    </row>
    <row r="980">
      <c r="A980" s="623" t="str">
        <f>'CATALOGO PAGINA'!C980</f>
        <v>JH218919</v>
      </c>
      <c r="B980" s="624" t="s">
        <v>7737</v>
      </c>
      <c r="C980" s="626" t="str">
        <f>'CATALOGO PAGINA'!AE980</f>
        <v>6</v>
      </c>
      <c r="D980" s="626">
        <f>'CATALOGO PAGINA'!AF980*0.13+'CATALOGO PAGINA'!AF980</f>
        <v>0.7006</v>
      </c>
      <c r="E980" s="627"/>
    </row>
    <row r="981">
      <c r="A981" s="623" t="str">
        <f>'CATALOGO PAGINA'!C981</f>
        <v>JH218920</v>
      </c>
      <c r="B981" s="624" t="s">
        <v>7737</v>
      </c>
      <c r="C981" s="626" t="str">
        <f>'CATALOGO PAGINA'!AE981</f>
        <v>6</v>
      </c>
      <c r="D981" s="626">
        <f>'CATALOGO PAGINA'!AF981*0.13+'CATALOGO PAGINA'!AF981</f>
        <v>0.7006</v>
      </c>
      <c r="E981" s="627"/>
    </row>
    <row r="982">
      <c r="A982" s="623" t="str">
        <f>'CATALOGO PAGINA'!C982</f>
        <v>JH218921</v>
      </c>
      <c r="B982" s="624" t="s">
        <v>7737</v>
      </c>
      <c r="C982" s="626" t="str">
        <f>'CATALOGO PAGINA'!AE982</f>
        <v>6</v>
      </c>
      <c r="D982" s="626">
        <f>'CATALOGO PAGINA'!AF982*0.13+'CATALOGO PAGINA'!AF982</f>
        <v>0.7006</v>
      </c>
      <c r="E982" s="627"/>
    </row>
    <row r="983">
      <c r="A983" s="623" t="str">
        <f>'CATALOGO PAGINA'!C983</f>
        <v>JH207507</v>
      </c>
      <c r="B983" s="624" t="s">
        <v>7737</v>
      </c>
      <c r="C983" s="626" t="str">
        <f>'CATALOGO PAGINA'!AE983</f>
        <v>6</v>
      </c>
      <c r="D983" s="626">
        <f>'CATALOGO PAGINA'!AF983*0.13+'CATALOGO PAGINA'!AF983</f>
        <v>0.9266</v>
      </c>
      <c r="E983" s="627"/>
    </row>
    <row r="984">
      <c r="A984" s="623" t="str">
        <f>'CATALOGO PAGINA'!C984</f>
        <v>JH218907</v>
      </c>
      <c r="B984" s="624" t="s">
        <v>7737</v>
      </c>
      <c r="C984" s="626" t="str">
        <f>'CATALOGO PAGINA'!AE984</f>
        <v>6</v>
      </c>
      <c r="D984" s="626">
        <f>'CATALOGO PAGINA'!AF984*0.13+'CATALOGO PAGINA'!AF984</f>
        <v>1.7741</v>
      </c>
      <c r="E984" s="627"/>
    </row>
    <row r="985">
      <c r="A985" s="623" t="str">
        <f>'CATALOGO PAGINA'!C985</f>
        <v>376209</v>
      </c>
      <c r="B985" s="624" t="s">
        <v>7737</v>
      </c>
      <c r="C985" s="626" t="str">
        <f>'CATALOGO PAGINA'!AE985</f>
        <v>1</v>
      </c>
      <c r="D985" s="626">
        <f>'CATALOGO PAGINA'!AF985*0.13+'CATALOGO PAGINA'!AF985</f>
        <v>26.103</v>
      </c>
      <c r="E985" s="627"/>
    </row>
    <row r="986">
      <c r="A986" s="623" t="str">
        <f>'CATALOGO PAGINA'!C986</f>
        <v>376102</v>
      </c>
      <c r="B986" s="624" t="s">
        <v>7737</v>
      </c>
      <c r="C986" s="626" t="str">
        <f>'CATALOGO PAGINA'!AE986</f>
        <v>6</v>
      </c>
      <c r="D986" s="626">
        <f>'CATALOGO PAGINA'!AF986*0.13+'CATALOGO PAGINA'!AF986</f>
        <v>5.3449</v>
      </c>
      <c r="E986" s="627"/>
    </row>
    <row r="987">
      <c r="A987" s="623" t="str">
        <f>'CATALOGO PAGINA'!C987</f>
        <v>HL518</v>
      </c>
      <c r="B987" s="624" t="s">
        <v>7737</v>
      </c>
      <c r="C987" s="626" t="str">
        <f>'CATALOGO PAGINA'!AE987</f>
        <v>3</v>
      </c>
      <c r="D987" s="626">
        <f>'CATALOGO PAGINA'!AF987*0.13+'CATALOGO PAGINA'!AF987</f>
        <v>3.6273</v>
      </c>
      <c r="E987" s="627"/>
    </row>
    <row r="988">
      <c r="A988" s="623" t="str">
        <f>'CATALOGO PAGINA'!C988</f>
        <v>ARB12024</v>
      </c>
      <c r="B988" s="624" t="s">
        <v>7737</v>
      </c>
      <c r="C988" s="626" t="str">
        <f>'CATALOGO PAGINA'!AE988</f>
        <v>12</v>
      </c>
      <c r="D988" s="626">
        <f>'CATALOGO PAGINA'!AF988*0.13+'CATALOGO PAGINA'!AF988</f>
        <v>0.6441</v>
      </c>
      <c r="E988" s="627"/>
    </row>
    <row r="989">
      <c r="A989" s="623" t="str">
        <f>'CATALOGO PAGINA'!C989</f>
        <v>ARG0776</v>
      </c>
      <c r="B989" s="624" t="s">
        <v>7737</v>
      </c>
      <c r="C989" s="626" t="str">
        <f>'CATALOGO PAGINA'!AE989</f>
        <v>12</v>
      </c>
      <c r="D989" s="626">
        <f>'CATALOGO PAGINA'!AF989*0.13+'CATALOGO PAGINA'!AF989</f>
        <v>0.452</v>
      </c>
      <c r="E989" s="627"/>
    </row>
    <row r="990">
      <c r="A990" s="623" t="str">
        <f>'CATALOGO PAGINA'!C990</f>
        <v>876E-8AB</v>
      </c>
      <c r="B990" s="624" t="s">
        <v>7737</v>
      </c>
      <c r="C990" s="626" t="str">
        <f>'CATALOGO PAGINA'!AE990</f>
        <v>6</v>
      </c>
      <c r="D990" s="626">
        <f>'CATALOGO PAGINA'!AF990*0.13+'CATALOGO PAGINA'!AF990</f>
        <v>1.4803</v>
      </c>
      <c r="E990" s="627"/>
    </row>
    <row r="991">
      <c r="A991" s="623" t="str">
        <f>'CATALOGO PAGINA'!C991</f>
        <v>DH009-29</v>
      </c>
      <c r="B991" s="624" t="s">
        <v>7737</v>
      </c>
      <c r="C991" s="626" t="str">
        <f>'CATALOGO PAGINA'!AE991</f>
        <v>6</v>
      </c>
      <c r="D991" s="626">
        <f>'CATALOGO PAGINA'!AF991*0.13+'CATALOGO PAGINA'!AF991</f>
        <v>3.8533</v>
      </c>
      <c r="E991" s="627"/>
    </row>
    <row r="992">
      <c r="A992" s="623" t="str">
        <f>'CATALOGO PAGINA'!C992</f>
        <v>LQ1413</v>
      </c>
      <c r="B992" s="624" t="s">
        <v>7737</v>
      </c>
      <c r="C992" s="626" t="str">
        <f>'CATALOGO PAGINA'!AE992</f>
        <v>3</v>
      </c>
      <c r="D992" s="626">
        <f>'CATALOGO PAGINA'!AF992*0.13+'CATALOGO PAGINA'!AF992</f>
        <v>4.5313</v>
      </c>
      <c r="E992" s="627"/>
    </row>
    <row r="993">
      <c r="A993" s="623" t="str">
        <f>'CATALOGO PAGINA'!C993</f>
        <v>FW2036</v>
      </c>
      <c r="B993" s="624" t="s">
        <v>7737</v>
      </c>
      <c r="C993" s="626" t="str">
        <f>'CATALOGO PAGINA'!AE993</f>
        <v>3</v>
      </c>
      <c r="D993" s="626">
        <f>'CATALOGO PAGINA'!AF993*0.13+'CATALOGO PAGINA'!AF993</f>
        <v>6.2376</v>
      </c>
      <c r="E993" s="627"/>
    </row>
    <row r="994">
      <c r="A994" s="623" t="str">
        <f>'CATALOGO PAGINA'!C994</f>
        <v>757P</v>
      </c>
      <c r="B994" s="624" t="s">
        <v>7737</v>
      </c>
      <c r="C994" s="626" t="str">
        <f>'CATALOGO PAGINA'!AE994</f>
        <v>3</v>
      </c>
      <c r="D994" s="626">
        <f>'CATALOGO PAGINA'!AF994*0.13+'CATALOGO PAGINA'!AF994</f>
        <v>8.9044</v>
      </c>
      <c r="E994" s="627"/>
    </row>
    <row r="995">
      <c r="A995" s="623" t="str">
        <f>'CATALOGO PAGINA'!C995</f>
        <v>66-03D</v>
      </c>
      <c r="B995" s="624" t="s">
        <v>7737</v>
      </c>
      <c r="C995" s="626" t="str">
        <f>'CATALOGO PAGINA'!AE995</f>
        <v>3</v>
      </c>
      <c r="D995" s="626">
        <f>'CATALOGO PAGINA'!AF995*0.13+'CATALOGO PAGINA'!AF995</f>
        <v>8.3055</v>
      </c>
      <c r="E995" s="627"/>
    </row>
    <row r="996">
      <c r="A996" s="623" t="str">
        <f>'CATALOGO PAGINA'!C996</f>
        <v>ARW8708</v>
      </c>
      <c r="B996" s="624" t="s">
        <v>7737</v>
      </c>
      <c r="C996" s="626" t="str">
        <f>'CATALOGO PAGINA'!AE996</f>
        <v>3</v>
      </c>
      <c r="D996" s="626">
        <f>'CATALOGO PAGINA'!AF996*0.13+'CATALOGO PAGINA'!AF996</f>
        <v>2.3165</v>
      </c>
      <c r="E996" s="627"/>
    </row>
    <row r="997">
      <c r="A997" s="623" t="str">
        <f>'CATALOGO PAGINA'!C997</f>
        <v>ARW612</v>
      </c>
      <c r="B997" s="624" t="s">
        <v>7737</v>
      </c>
      <c r="C997" s="626" t="str">
        <f>'CATALOGO PAGINA'!AE997</f>
        <v>12</v>
      </c>
      <c r="D997" s="626">
        <f>'CATALOGO PAGINA'!AF997*0.13+'CATALOGO PAGINA'!AF997</f>
        <v>0.6328</v>
      </c>
      <c r="E997" s="627"/>
    </row>
    <row r="998">
      <c r="A998" s="623" t="str">
        <f>'CATALOGO PAGINA'!C998</f>
        <v>ARW10163</v>
      </c>
      <c r="B998" s="624" t="s">
        <v>7737</v>
      </c>
      <c r="C998" s="626" t="str">
        <f>'CATALOGO PAGINA'!AE998</f>
        <v>12</v>
      </c>
      <c r="D998" s="626">
        <f>'CATALOGO PAGINA'!AF998*0.13+'CATALOGO PAGINA'!AF998</f>
        <v>0.7006</v>
      </c>
      <c r="E998" s="627"/>
    </row>
    <row r="999">
      <c r="A999" s="623" t="str">
        <f>'CATALOGO PAGINA'!C999</f>
        <v>ARM034</v>
      </c>
      <c r="B999" s="624" t="s">
        <v>7737</v>
      </c>
      <c r="C999" s="626" t="str">
        <f>'CATALOGO PAGINA'!AE999</f>
        <v>12</v>
      </c>
      <c r="D999" s="626">
        <f>'CATALOGO PAGINA'!AF999*0.13+'CATALOGO PAGINA'!AF999</f>
        <v>0.8588</v>
      </c>
      <c r="E999" s="627"/>
    </row>
    <row r="1000">
      <c r="A1000" s="623" t="str">
        <f>'CATALOGO PAGINA'!C1000</f>
        <v>ARG19201</v>
      </c>
      <c r="B1000" s="624" t="s">
        <v>7737</v>
      </c>
      <c r="C1000" s="626" t="str">
        <f>'CATALOGO PAGINA'!AE1000</f>
        <v>12</v>
      </c>
      <c r="D1000" s="626">
        <f>'CATALOGO PAGINA'!AF1000*0.13+'CATALOGO PAGINA'!AF1000</f>
        <v>0.7797</v>
      </c>
      <c r="E1000" s="627"/>
    </row>
    <row r="1001">
      <c r="A1001" s="623" t="str">
        <f>'CATALOGO PAGINA'!C1001</f>
        <v>ARM33319</v>
      </c>
      <c r="B1001" s="624" t="s">
        <v>7737</v>
      </c>
      <c r="C1001" s="626" t="str">
        <f>'CATALOGO PAGINA'!AE1001</f>
        <v>6</v>
      </c>
      <c r="D1001" s="626">
        <f>'CATALOGO PAGINA'!AF1001*0.13+'CATALOGO PAGINA'!AF1001</f>
        <v>0.9379</v>
      </c>
      <c r="E1001" s="627"/>
    </row>
    <row r="1002">
      <c r="A1002" s="623" t="str">
        <f>'CATALOGO PAGINA'!C1002</f>
        <v>NM19564</v>
      </c>
      <c r="B1002" s="624" t="s">
        <v>7737</v>
      </c>
      <c r="C1002" s="626" t="str">
        <f>'CATALOGO PAGINA'!AE1002</f>
        <v>6</v>
      </c>
      <c r="D1002" s="626">
        <f>'CATALOGO PAGINA'!AF1002*0.13+'CATALOGO PAGINA'!AF1002</f>
        <v>0.9379</v>
      </c>
      <c r="E1002" s="627"/>
    </row>
    <row r="1003">
      <c r="A1003" s="623" t="str">
        <f>'CATALOGO PAGINA'!C1003</f>
        <v>ARY555291</v>
      </c>
      <c r="B1003" s="624" t="s">
        <v>7737</v>
      </c>
      <c r="C1003" s="626" t="str">
        <f>'CATALOGO PAGINA'!AE1003</f>
        <v>6</v>
      </c>
      <c r="D1003" s="626">
        <f>'CATALOGO PAGINA'!AF1003*0.13+'CATALOGO PAGINA'!AF1003</f>
        <v>2.9041</v>
      </c>
      <c r="E1003" s="627"/>
    </row>
    <row r="1004">
      <c r="A1004" s="623" t="str">
        <f>'CATALOGO PAGINA'!C1004</f>
        <v>ARB88953</v>
      </c>
      <c r="B1004" s="624" t="s">
        <v>7737</v>
      </c>
      <c r="C1004" s="626" t="str">
        <f>'CATALOGO PAGINA'!AE1004</f>
        <v>12</v>
      </c>
      <c r="D1004" s="626">
        <f>'CATALOGO PAGINA'!AF1004*0.13+'CATALOGO PAGINA'!AF1004</f>
        <v>0.5763</v>
      </c>
      <c r="E1004" s="627"/>
    </row>
    <row r="1005">
      <c r="A1005" s="623" t="str">
        <f>'CATALOGO PAGINA'!C1005</f>
        <v>ARW8948</v>
      </c>
      <c r="B1005" s="624" t="s">
        <v>7737</v>
      </c>
      <c r="C1005" s="626" t="str">
        <f>'CATALOGO PAGINA'!AE1005</f>
        <v>3</v>
      </c>
      <c r="D1005" s="626">
        <f>'CATALOGO PAGINA'!AF1005*0.13+'CATALOGO PAGINA'!AF1005</f>
        <v>2.5764</v>
      </c>
      <c r="E1005" s="627"/>
    </row>
    <row r="1006">
      <c r="A1006" s="623" t="str">
        <f>'CATALOGO PAGINA'!C1006</f>
        <v>ARB3602</v>
      </c>
      <c r="B1006" s="624" t="s">
        <v>7737</v>
      </c>
      <c r="C1006" s="626" t="str">
        <f>'CATALOGO PAGINA'!AE1006</f>
        <v>6</v>
      </c>
      <c r="D1006" s="626">
        <f>'CATALOGO PAGINA'!AF1006*0.13+'CATALOGO PAGINA'!AF1006</f>
        <v>0.7119</v>
      </c>
      <c r="E1006" s="627"/>
    </row>
    <row r="1007">
      <c r="A1007" s="623" t="str">
        <f>'CATALOGO PAGINA'!C1007</f>
        <v>ARB0052</v>
      </c>
      <c r="B1007" s="624" t="s">
        <v>7737</v>
      </c>
      <c r="C1007" s="626" t="str">
        <f>'CATALOGO PAGINA'!AE1007</f>
        <v>6</v>
      </c>
      <c r="D1007" s="626">
        <f>'CATALOGO PAGINA'!AF1007*0.13+'CATALOGO PAGINA'!AF1007</f>
        <v>0.8362</v>
      </c>
      <c r="E1007" s="627"/>
    </row>
    <row r="1008">
      <c r="A1008" s="623" t="str">
        <f>'CATALOGO PAGINA'!C1008</f>
        <v>ARB112</v>
      </c>
      <c r="B1008" s="624" t="s">
        <v>7737</v>
      </c>
      <c r="C1008" s="626" t="str">
        <f>'CATALOGO PAGINA'!AE1008</f>
        <v>6</v>
      </c>
      <c r="D1008" s="626">
        <f>'CATALOGO PAGINA'!AF1008*0.13+'CATALOGO PAGINA'!AF1008</f>
        <v>0.8927</v>
      </c>
      <c r="E1008" s="627"/>
    </row>
    <row r="1009">
      <c r="A1009" s="623" t="str">
        <f>'CATALOGO PAGINA'!C1009</f>
        <v>ARB0015</v>
      </c>
      <c r="B1009" s="624" t="s">
        <v>7737</v>
      </c>
      <c r="C1009" s="626" t="str">
        <f>'CATALOGO PAGINA'!AE1009</f>
        <v>6</v>
      </c>
      <c r="D1009" s="626">
        <f>'CATALOGO PAGINA'!AF1009*0.13+'CATALOGO PAGINA'!AF1009</f>
        <v>0.8927</v>
      </c>
      <c r="E1009" s="627"/>
    </row>
    <row r="1010">
      <c r="A1010" s="623" t="str">
        <f>'CATALOGO PAGINA'!C1010</f>
        <v>ARB0615</v>
      </c>
      <c r="B1010" s="624" t="s">
        <v>7737</v>
      </c>
      <c r="C1010" s="626" t="str">
        <f>'CATALOGO PAGINA'!AE1010</f>
        <v>6</v>
      </c>
      <c r="D1010" s="626">
        <f>'CATALOGO PAGINA'!AF1010*0.13+'CATALOGO PAGINA'!AF1010</f>
        <v>0.9379</v>
      </c>
      <c r="E1010" s="627"/>
    </row>
    <row r="1011">
      <c r="A1011" s="623" t="str">
        <f>'CATALOGO PAGINA'!C1011</f>
        <v>ARB18071</v>
      </c>
      <c r="B1011" s="624" t="s">
        <v>7737</v>
      </c>
      <c r="C1011" s="626" t="str">
        <f>'CATALOGO PAGINA'!AE1011</f>
        <v>6</v>
      </c>
      <c r="D1011" s="626">
        <f>'CATALOGO PAGINA'!AF1011*0.13+'CATALOGO PAGINA'!AF1011</f>
        <v>1.1526</v>
      </c>
      <c r="E1011" s="627"/>
    </row>
    <row r="1012">
      <c r="A1012" s="623" t="str">
        <f>'CATALOGO PAGINA'!C1012</f>
        <v>ARB9030H</v>
      </c>
      <c r="B1012" s="624" t="s">
        <v>7737</v>
      </c>
      <c r="C1012" s="626" t="str">
        <f>'CATALOGO PAGINA'!AE1012</f>
        <v>6</v>
      </c>
      <c r="D1012" s="626">
        <f>'CATALOGO PAGINA'!AF1012*0.13+'CATALOGO PAGINA'!AF1012</f>
        <v>0.9718</v>
      </c>
      <c r="E1012" s="627"/>
    </row>
    <row r="1013">
      <c r="A1013" s="623" t="str">
        <f>'CATALOGO PAGINA'!C1013</f>
        <v>NB9331</v>
      </c>
      <c r="B1013" s="624" t="s">
        <v>7737</v>
      </c>
      <c r="C1013" s="626" t="str">
        <f>'CATALOGO PAGINA'!AE1013</f>
        <v>6</v>
      </c>
      <c r="D1013" s="626">
        <f>'CATALOGO PAGINA'!AF1013*0.13+'CATALOGO PAGINA'!AF1013</f>
        <v>0.8023</v>
      </c>
      <c r="E1013" s="627"/>
    </row>
    <row r="1014">
      <c r="A1014" s="623" t="str">
        <f>'CATALOGO PAGINA'!C1014</f>
        <v>NM80808</v>
      </c>
      <c r="B1014" s="624" t="s">
        <v>7737</v>
      </c>
      <c r="C1014" s="626" t="str">
        <f>'CATALOGO PAGINA'!AE1014</f>
        <v>6</v>
      </c>
      <c r="D1014" s="626">
        <f>'CATALOGO PAGINA'!AF1014*0.13+'CATALOGO PAGINA'!AF1014</f>
        <v>0.7345</v>
      </c>
      <c r="E1014" s="627"/>
    </row>
    <row r="1015">
      <c r="A1015" s="623" t="str">
        <f>'CATALOGO PAGINA'!C1015</f>
        <v>NY19514</v>
      </c>
      <c r="B1015" s="624" t="s">
        <v>7737</v>
      </c>
      <c r="C1015" s="626" t="str">
        <f>'CATALOGO PAGINA'!AE1015</f>
        <v>3</v>
      </c>
      <c r="D1015" s="626">
        <f>'CATALOGO PAGINA'!AF1015*0.13+'CATALOGO PAGINA'!AF1015</f>
        <v>3.5482</v>
      </c>
      <c r="E1015" s="627"/>
    </row>
    <row r="1016">
      <c r="A1016" s="623" t="str">
        <f>'CATALOGO PAGINA'!C1016</f>
        <v>ARB7999</v>
      </c>
      <c r="B1016" s="624" t="s">
        <v>7737</v>
      </c>
      <c r="C1016" s="626" t="str">
        <f>'CATALOGO PAGINA'!AE1016</f>
        <v>12</v>
      </c>
      <c r="D1016" s="626">
        <f>'CATALOGO PAGINA'!AF1016*0.13+'CATALOGO PAGINA'!AF1016</f>
        <v>0.6441</v>
      </c>
      <c r="E1016" s="627"/>
    </row>
    <row r="1017">
      <c r="A1017" s="623" t="str">
        <f>'CATALOGO PAGINA'!C1017</f>
        <v>886AE</v>
      </c>
      <c r="B1017" s="624" t="s">
        <v>7737</v>
      </c>
      <c r="C1017" s="626" t="str">
        <f>'CATALOGO PAGINA'!AE1017</f>
        <v>3</v>
      </c>
      <c r="D1017" s="626">
        <f>'CATALOGO PAGINA'!AF1017*0.13+'CATALOGO PAGINA'!AF1017</f>
        <v>7.8648</v>
      </c>
      <c r="E1017" s="627"/>
    </row>
    <row r="1018">
      <c r="A1018" s="623" t="str">
        <f>'CATALOGO PAGINA'!C1018</f>
        <v>NZ0881</v>
      </c>
      <c r="B1018" s="624" t="s">
        <v>7737</v>
      </c>
      <c r="C1018" s="626" t="str">
        <f>'CATALOGO PAGINA'!AE1018</f>
        <v>3</v>
      </c>
      <c r="D1018" s="626">
        <f>'CATALOGO PAGINA'!AF1018*0.13+'CATALOGO PAGINA'!AF1018</f>
        <v>2.6442</v>
      </c>
      <c r="E1018" s="627"/>
    </row>
    <row r="1019">
      <c r="A1019" s="623" t="str">
        <f>'CATALOGO PAGINA'!C1019</f>
        <v>8823-3</v>
      </c>
      <c r="B1019" s="624" t="s">
        <v>7737</v>
      </c>
      <c r="C1019" s="626" t="str">
        <f>'CATALOGO PAGINA'!AE1019</f>
        <v>6</v>
      </c>
      <c r="D1019" s="626">
        <f>'CATALOGO PAGINA'!AF1019*0.13+'CATALOGO PAGINA'!AF1019</f>
        <v>1.0283</v>
      </c>
      <c r="E1019" s="627"/>
    </row>
    <row r="1020">
      <c r="A1020" s="623" t="str">
        <f>'CATALOGO PAGINA'!C1020</f>
        <v>36789D</v>
      </c>
      <c r="B1020" s="624" t="s">
        <v>7737</v>
      </c>
      <c r="C1020" s="626" t="str">
        <f>'CATALOGO PAGINA'!AE1020</f>
        <v>12</v>
      </c>
      <c r="D1020" s="626">
        <f>'CATALOGO PAGINA'!AF1020*0.13+'CATALOGO PAGINA'!AF1020</f>
        <v>1.4803</v>
      </c>
      <c r="E1020" s="627"/>
    </row>
    <row r="1021">
      <c r="A1021" s="623" t="str">
        <f>'CATALOGO PAGINA'!C1021</f>
        <v>669</v>
      </c>
      <c r="B1021" s="624" t="s">
        <v>7737</v>
      </c>
      <c r="C1021" s="626" t="str">
        <f>'CATALOGO PAGINA'!AE1021</f>
        <v>6</v>
      </c>
      <c r="D1021" s="626">
        <f>'CATALOGO PAGINA'!AF1021*0.13+'CATALOGO PAGINA'!AF1021</f>
        <v>2.6668</v>
      </c>
      <c r="E1021" s="627"/>
    </row>
    <row r="1022">
      <c r="A1022" s="623" t="str">
        <f>'CATALOGO PAGINA'!C1022</f>
        <v>632-1</v>
      </c>
      <c r="B1022" s="624" t="s">
        <v>7737</v>
      </c>
      <c r="C1022" s="626" t="str">
        <f>'CATALOGO PAGINA'!AE1022</f>
        <v>6</v>
      </c>
      <c r="D1022" s="626">
        <f>'CATALOGO PAGINA'!AF1022*0.13+'CATALOGO PAGINA'!AF1022</f>
        <v>2.6668</v>
      </c>
      <c r="E1022" s="627"/>
    </row>
    <row r="1023">
      <c r="A1023" s="623" t="str">
        <f>'CATALOGO PAGINA'!C1023</f>
        <v>6789-3</v>
      </c>
      <c r="B1023" s="624" t="s">
        <v>7737</v>
      </c>
      <c r="C1023" s="626" t="str">
        <f>'CATALOGO PAGINA'!AE1023</f>
        <v>3</v>
      </c>
      <c r="D1023" s="626">
        <f>'CATALOGO PAGINA'!AF1023*0.13+'CATALOGO PAGINA'!AF1023</f>
        <v>4.746</v>
      </c>
      <c r="E1023" s="627"/>
    </row>
    <row r="1024">
      <c r="A1024" s="623" t="str">
        <f>'CATALOGO PAGINA'!C1024</f>
        <v>NB33123</v>
      </c>
      <c r="B1024" s="624" t="s">
        <v>7737</v>
      </c>
      <c r="C1024" s="626" t="str">
        <f>'CATALOGO PAGINA'!AE1024</f>
        <v>6</v>
      </c>
      <c r="D1024" s="626">
        <f>'CATALOGO PAGINA'!AF1024*0.13+'CATALOGO PAGINA'!AF1024</f>
        <v>0.7458</v>
      </c>
      <c r="E1024" s="627"/>
    </row>
    <row r="1025">
      <c r="A1025" s="623" t="str">
        <f>'CATALOGO PAGINA'!C1025</f>
        <v>JY686</v>
      </c>
      <c r="B1025" s="624" t="s">
        <v>7737</v>
      </c>
      <c r="C1025" s="626" t="str">
        <f>'CATALOGO PAGINA'!AE1025</f>
        <v>3</v>
      </c>
      <c r="D1025" s="626">
        <f>'CATALOGO PAGINA'!AF1025*0.13+'CATALOGO PAGINA'!AF1025</f>
        <v>4.1584</v>
      </c>
      <c r="E1025" s="627"/>
    </row>
    <row r="1026">
      <c r="A1026" s="623" t="str">
        <f>'CATALOGO PAGINA'!C1026</f>
        <v>JD033</v>
      </c>
      <c r="B1026" s="624" t="s">
        <v>7737</v>
      </c>
      <c r="C1026" s="626" t="str">
        <f>'CATALOGO PAGINA'!AE1026</f>
        <v>12</v>
      </c>
      <c r="D1026" s="626">
        <f>'CATALOGO PAGINA'!AF1026*0.13+'CATALOGO PAGINA'!AF1026</f>
        <v>0.4972</v>
      </c>
      <c r="E1026" s="627"/>
    </row>
    <row r="1027">
      <c r="A1027" s="623" t="str">
        <f>'CATALOGO PAGINA'!C1027</f>
        <v>02008</v>
      </c>
      <c r="B1027" s="624" t="s">
        <v>7737</v>
      </c>
      <c r="C1027" s="626" t="str">
        <f>'CATALOGO PAGINA'!AE1027</f>
        <v>6</v>
      </c>
      <c r="D1027" s="626">
        <f>'CATALOGO PAGINA'!AF1027*0.13+'CATALOGO PAGINA'!AF1027</f>
        <v>0.7119</v>
      </c>
      <c r="E1027" s="627"/>
    </row>
    <row r="1028">
      <c r="A1028" s="623" t="str">
        <f>'CATALOGO PAGINA'!C1028</f>
        <v>375897</v>
      </c>
      <c r="B1028" s="624" t="s">
        <v>7737</v>
      </c>
      <c r="C1028" s="626" t="str">
        <f>'CATALOGO PAGINA'!AE1028</f>
        <v>12</v>
      </c>
      <c r="D1028" s="626">
        <f>'CATALOGO PAGINA'!AF1028*0.13+'CATALOGO PAGINA'!AF1028</f>
        <v>0.5989</v>
      </c>
      <c r="E1028" s="627"/>
    </row>
    <row r="1029">
      <c r="A1029" s="623" t="str">
        <f>'CATALOGO PAGINA'!C1029</f>
        <v>375896</v>
      </c>
      <c r="B1029" s="624" t="s">
        <v>7737</v>
      </c>
      <c r="C1029" s="626" t="str">
        <f>'CATALOGO PAGINA'!AE1029</f>
        <v>12</v>
      </c>
      <c r="D1029" s="626">
        <f>'CATALOGO PAGINA'!AF1029*0.13+'CATALOGO PAGINA'!AF1029</f>
        <v>0.5989</v>
      </c>
      <c r="E1029" s="627"/>
    </row>
    <row r="1030">
      <c r="A1030" s="623" t="str">
        <f>'CATALOGO PAGINA'!C1030</f>
        <v>6085ABC-1</v>
      </c>
      <c r="B1030" s="624" t="s">
        <v>7737</v>
      </c>
      <c r="C1030" s="626" t="str">
        <f>'CATALOGO PAGINA'!AE1030</f>
        <v>12</v>
      </c>
      <c r="D1030" s="626">
        <f>'CATALOGO PAGINA'!AF1030*0.13+'CATALOGO PAGINA'!AF1030</f>
        <v>0.7119</v>
      </c>
      <c r="E1030" s="627"/>
    </row>
    <row r="1031">
      <c r="A1031" s="623" t="str">
        <f>'CATALOGO PAGINA'!C1031</f>
        <v>17138</v>
      </c>
      <c r="B1031" s="624" t="s">
        <v>7737</v>
      </c>
      <c r="C1031" s="626" t="str">
        <f>'CATALOGO PAGINA'!AE1031</f>
        <v>6</v>
      </c>
      <c r="D1031" s="626">
        <f>'CATALOGO PAGINA'!AF1031*0.13+'CATALOGO PAGINA'!AF1031</f>
        <v>4.4522</v>
      </c>
      <c r="E1031" s="627"/>
    </row>
    <row r="1032">
      <c r="A1032" s="623" t="str">
        <f>'CATALOGO PAGINA'!C1032</f>
        <v>FN516</v>
      </c>
      <c r="B1032" s="624" t="s">
        <v>7737</v>
      </c>
      <c r="C1032" s="626" t="str">
        <f>'CATALOGO PAGINA'!AE1032</f>
        <v>6</v>
      </c>
      <c r="D1032" s="626">
        <f>'CATALOGO PAGINA'!AF1032*0.13+'CATALOGO PAGINA'!AF1032</f>
        <v>6.6557</v>
      </c>
      <c r="E1032" s="627"/>
    </row>
    <row r="1033">
      <c r="A1033" s="623" t="str">
        <f>'CATALOGO PAGINA'!C1033</f>
        <v>NG73</v>
      </c>
      <c r="B1033" s="624" t="s">
        <v>7737</v>
      </c>
      <c r="C1033" s="626" t="str">
        <f>'CATALOGO PAGINA'!AE1033</f>
        <v>12</v>
      </c>
      <c r="D1033" s="626">
        <f>'CATALOGO PAGINA'!AF1033*0.13+'CATALOGO PAGINA'!AF1033</f>
        <v>0.6215</v>
      </c>
      <c r="E1033" s="627"/>
    </row>
    <row r="1034">
      <c r="A1034" s="623" t="str">
        <f>'CATALOGO PAGINA'!C1034</f>
        <v>ARW6605</v>
      </c>
      <c r="B1034" s="624" t="s">
        <v>7737</v>
      </c>
      <c r="C1034" s="626" t="str">
        <f>'CATALOGO PAGINA'!AE1034</f>
        <v>12</v>
      </c>
      <c r="D1034" s="626">
        <f>'CATALOGO PAGINA'!AF1034*0.13+'CATALOGO PAGINA'!AF1034</f>
        <v>0.7119</v>
      </c>
      <c r="E1034" s="627"/>
    </row>
    <row r="1035">
      <c r="A1035" s="623" t="str">
        <f>'CATALOGO PAGINA'!C1035</f>
        <v>ARG0006</v>
      </c>
      <c r="B1035" s="624" t="s">
        <v>7737</v>
      </c>
      <c r="C1035" s="626" t="str">
        <f>'CATALOGO PAGINA'!AE1035</f>
        <v>12</v>
      </c>
      <c r="D1035" s="626">
        <f>'CATALOGO PAGINA'!AF1035*0.13+'CATALOGO PAGINA'!AF1035</f>
        <v>0.6441</v>
      </c>
      <c r="E1035" s="627"/>
    </row>
    <row r="1036">
      <c r="A1036" s="623" t="str">
        <f>'CATALOGO PAGINA'!C1036</f>
        <v>ARG53936</v>
      </c>
      <c r="B1036" s="624" t="s">
        <v>7737</v>
      </c>
      <c r="C1036" s="626" t="str">
        <f>'CATALOGO PAGINA'!AE1036</f>
        <v>6</v>
      </c>
      <c r="D1036" s="626">
        <f>'CATALOGO PAGINA'!AF1036*0.13+'CATALOGO PAGINA'!AF1036</f>
        <v>0.8927</v>
      </c>
      <c r="E1036" s="627"/>
    </row>
    <row r="1037">
      <c r="A1037" s="623" t="str">
        <f>'CATALOGO PAGINA'!C1037</f>
        <v>ARZ10041</v>
      </c>
      <c r="B1037" s="624" t="s">
        <v>7737</v>
      </c>
      <c r="C1037" s="626" t="str">
        <f>'CATALOGO PAGINA'!AE1037</f>
        <v>3</v>
      </c>
      <c r="D1037" s="626">
        <f>'CATALOGO PAGINA'!AF1037*0.13+'CATALOGO PAGINA'!AF1037</f>
        <v>3.2544</v>
      </c>
      <c r="E1037" s="627"/>
    </row>
    <row r="1038">
      <c r="A1038" s="623" t="str">
        <f>'CATALOGO PAGINA'!C1038</f>
        <v>ARB3862</v>
      </c>
      <c r="B1038" s="624" t="s">
        <v>7737</v>
      </c>
      <c r="C1038" s="626" t="str">
        <f>'CATALOGO PAGINA'!AE1038</f>
        <v>12</v>
      </c>
      <c r="D1038" s="626">
        <f>'CATALOGO PAGINA'!AF1038*0.13+'CATALOGO PAGINA'!AF1038</f>
        <v>0.7119</v>
      </c>
      <c r="E1038" s="627"/>
    </row>
    <row r="1039">
      <c r="A1039" s="623" t="str">
        <f>'CATALOGO PAGINA'!C1039</f>
        <v>ARG88041</v>
      </c>
      <c r="B1039" s="624" t="s">
        <v>7737</v>
      </c>
      <c r="C1039" s="626" t="str">
        <f>'CATALOGO PAGINA'!AE1039</f>
        <v>6</v>
      </c>
      <c r="D1039" s="626">
        <f>'CATALOGO PAGINA'!AF1039*0.13+'CATALOGO PAGINA'!AF1039</f>
        <v>0.8362</v>
      </c>
      <c r="E1039" s="627"/>
    </row>
    <row r="1040">
      <c r="A1040" s="623" t="str">
        <f>'CATALOGO PAGINA'!C1040</f>
        <v>ARM26104</v>
      </c>
      <c r="B1040" s="624" t="s">
        <v>7737</v>
      </c>
      <c r="C1040" s="626" t="str">
        <f>'CATALOGO PAGINA'!AE1040</f>
        <v>6</v>
      </c>
      <c r="D1040" s="626">
        <f>'CATALOGO PAGINA'!AF1040*0.13+'CATALOGO PAGINA'!AF1040</f>
        <v>0.7458</v>
      </c>
      <c r="E1040" s="627"/>
    </row>
    <row r="1041">
      <c r="A1041" s="623" t="str">
        <f>'CATALOGO PAGINA'!C1041</f>
        <v>ARY62805</v>
      </c>
      <c r="B1041" s="624" t="s">
        <v>7737</v>
      </c>
      <c r="C1041" s="626" t="str">
        <f>'CATALOGO PAGINA'!AE1041</f>
        <v>3</v>
      </c>
      <c r="D1041" s="626">
        <f>'CATALOGO PAGINA'!AF1041*0.13+'CATALOGO PAGINA'!AF1041</f>
        <v>1.0283</v>
      </c>
      <c r="E1041" s="627"/>
    </row>
    <row r="1042">
      <c r="A1042" s="623" t="str">
        <f>'CATALOGO PAGINA'!C1042</f>
        <v>ARZ15710</v>
      </c>
      <c r="B1042" s="624" t="s">
        <v>7737</v>
      </c>
      <c r="C1042" s="626" t="str">
        <f>'CATALOGO PAGINA'!AE1042</f>
        <v>3</v>
      </c>
      <c r="D1042" s="626">
        <f>'CATALOGO PAGINA'!AF1042*0.13+'CATALOGO PAGINA'!AF1042</f>
        <v>3.5482</v>
      </c>
      <c r="E1042" s="627"/>
    </row>
    <row r="1043">
      <c r="A1043" s="623" t="str">
        <f>'CATALOGO PAGINA'!C1043</f>
        <v>NG10292</v>
      </c>
      <c r="B1043" s="624" t="s">
        <v>7737</v>
      </c>
      <c r="C1043" s="626" t="str">
        <f>'CATALOGO PAGINA'!AE1043</f>
        <v>6</v>
      </c>
      <c r="D1043" s="626">
        <f>'CATALOGO PAGINA'!AF1043*0.13+'CATALOGO PAGINA'!AF1043</f>
        <v>0.8927</v>
      </c>
      <c r="E1043" s="627"/>
    </row>
    <row r="1044">
      <c r="A1044" s="623" t="str">
        <f>'CATALOGO PAGINA'!C1044</f>
        <v>NG11255</v>
      </c>
      <c r="B1044" s="624" t="s">
        <v>7737</v>
      </c>
      <c r="C1044" s="626" t="str">
        <f>'CATALOGO PAGINA'!AE1044</f>
        <v>6</v>
      </c>
      <c r="D1044" s="626">
        <f>'CATALOGO PAGINA'!AF1044*0.13+'CATALOGO PAGINA'!AF1044</f>
        <v>0.8362</v>
      </c>
      <c r="E1044" s="627"/>
    </row>
    <row r="1045">
      <c r="A1045" s="623" t="str">
        <f>'CATALOGO PAGINA'!C1045</f>
        <v>ARY6635</v>
      </c>
      <c r="B1045" s="624" t="s">
        <v>7737</v>
      </c>
      <c r="C1045" s="626" t="str">
        <f>'CATALOGO PAGINA'!AE1045</f>
        <v>3</v>
      </c>
      <c r="D1045" s="626">
        <f>'CATALOGO PAGINA'!AF1045*0.13+'CATALOGO PAGINA'!AF1045</f>
        <v>2.9041</v>
      </c>
      <c r="E1045" s="627"/>
    </row>
    <row r="1046">
      <c r="A1046" s="623" t="str">
        <f>'CATALOGO PAGINA'!C1046</f>
        <v>ARW26831</v>
      </c>
      <c r="B1046" s="624" t="s">
        <v>7737</v>
      </c>
      <c r="C1046" s="626" t="str">
        <f>'CATALOGO PAGINA'!AE1046</f>
        <v>12</v>
      </c>
      <c r="D1046" s="626">
        <f>'CATALOGO PAGINA'!AF1046*0.13+'CATALOGO PAGINA'!AF1046</f>
        <v>0.7345</v>
      </c>
      <c r="E1046" s="627"/>
    </row>
    <row r="1047">
      <c r="A1047" s="623" t="str">
        <f>'CATALOGO PAGINA'!C1047</f>
        <v>ARB13828</v>
      </c>
      <c r="B1047" s="624" t="s">
        <v>7737</v>
      </c>
      <c r="C1047" s="626" t="str">
        <f>'CATALOGO PAGINA'!AE1047</f>
        <v>12</v>
      </c>
      <c r="D1047" s="626">
        <f>'CATALOGO PAGINA'!AF1047*0.13+'CATALOGO PAGINA'!AF1047</f>
        <v>0.7684</v>
      </c>
      <c r="E1047" s="627"/>
    </row>
    <row r="1048">
      <c r="A1048" s="623" t="str">
        <f>'CATALOGO PAGINA'!C1048</f>
        <v>NG10412</v>
      </c>
      <c r="B1048" s="624" t="s">
        <v>7737</v>
      </c>
      <c r="C1048" s="626" t="str">
        <f>'CATALOGO PAGINA'!AE1048</f>
        <v>6</v>
      </c>
      <c r="D1048" s="626">
        <f>'CATALOGO PAGINA'!AF1048*0.13+'CATALOGO PAGINA'!AF1048</f>
        <v>0.8475</v>
      </c>
      <c r="E1048" s="627"/>
    </row>
    <row r="1049">
      <c r="A1049" s="623" t="str">
        <f>'CATALOGO PAGINA'!C1049</f>
        <v>ARW2359</v>
      </c>
      <c r="B1049" s="624" t="s">
        <v>7737</v>
      </c>
      <c r="C1049" s="626" t="str">
        <f>'CATALOGO PAGINA'!AE1049</f>
        <v>6</v>
      </c>
      <c r="D1049" s="626">
        <f>'CATALOGO PAGINA'!AF1049*0.13+'CATALOGO PAGINA'!AF1049</f>
        <v>0.8927</v>
      </c>
      <c r="E1049" s="627"/>
    </row>
    <row r="1050">
      <c r="A1050" s="623" t="str">
        <f>'CATALOGO PAGINA'!C1050</f>
        <v>NB3080</v>
      </c>
      <c r="B1050" s="624" t="s">
        <v>7737</v>
      </c>
      <c r="C1050" s="626" t="str">
        <f>'CATALOGO PAGINA'!AE1050</f>
        <v>6</v>
      </c>
      <c r="D1050" s="626">
        <f>'CATALOGO PAGINA'!AF1050*0.13+'CATALOGO PAGINA'!AF1050</f>
        <v>0.9153</v>
      </c>
      <c r="E1050" s="627"/>
    </row>
    <row r="1051">
      <c r="A1051" s="623" t="str">
        <f>'CATALOGO PAGINA'!C1051</f>
        <v>ARG1863</v>
      </c>
      <c r="B1051" s="624" t="s">
        <v>7737</v>
      </c>
      <c r="C1051" s="626" t="str">
        <f>'CATALOGO PAGINA'!AE1051</f>
        <v>6</v>
      </c>
      <c r="D1051" s="626">
        <f>'CATALOGO PAGINA'!AF1051*0.13+'CATALOGO PAGINA'!AF1051</f>
        <v>0.9153</v>
      </c>
      <c r="E1051" s="627"/>
    </row>
    <row r="1052">
      <c r="A1052" s="623" t="str">
        <f>'CATALOGO PAGINA'!C1052</f>
        <v>NG2611</v>
      </c>
      <c r="B1052" s="624" t="s">
        <v>7737</v>
      </c>
      <c r="C1052" s="626" t="str">
        <f>'CATALOGO PAGINA'!AE1052</f>
        <v>6</v>
      </c>
      <c r="D1052" s="626">
        <f>'CATALOGO PAGINA'!AF1052*0.13+'CATALOGO PAGINA'!AF1052</f>
        <v>1.0283</v>
      </c>
      <c r="E1052" s="627"/>
    </row>
    <row r="1053">
      <c r="A1053" s="623" t="str">
        <f>'CATALOGO PAGINA'!C1053</f>
        <v>ARB5006</v>
      </c>
      <c r="B1053" s="624" t="s">
        <v>7737</v>
      </c>
      <c r="C1053" s="626" t="str">
        <f>'CATALOGO PAGINA'!AE1053</f>
        <v>6</v>
      </c>
      <c r="D1053" s="626">
        <f>'CATALOGO PAGINA'!AF1053*0.13+'CATALOGO PAGINA'!AF1053</f>
        <v>1.9549</v>
      </c>
      <c r="E1053" s="627"/>
    </row>
    <row r="1054">
      <c r="A1054" s="623" t="str">
        <f>'CATALOGO PAGINA'!C1054</f>
        <v>ARY66326</v>
      </c>
      <c r="B1054" s="624" t="s">
        <v>7737</v>
      </c>
      <c r="C1054" s="626" t="str">
        <f>'CATALOGO PAGINA'!AE1054</f>
        <v>3</v>
      </c>
      <c r="D1054" s="626">
        <f>'CATALOGO PAGINA'!AF1054*0.13+'CATALOGO PAGINA'!AF1054</f>
        <v>4.8703</v>
      </c>
      <c r="E1054" s="627"/>
    </row>
    <row r="1055">
      <c r="A1055" s="623" t="str">
        <f>'CATALOGO PAGINA'!C1055</f>
        <v>ARG19022</v>
      </c>
      <c r="B1055" s="624" t="s">
        <v>7737</v>
      </c>
      <c r="C1055" s="626" t="str">
        <f>'CATALOGO PAGINA'!AE1055</f>
        <v>12</v>
      </c>
      <c r="D1055" s="626">
        <f>'CATALOGO PAGINA'!AF1055*0.13+'CATALOGO PAGINA'!AF1055</f>
        <v>0.5198</v>
      </c>
      <c r="E1055" s="627"/>
    </row>
    <row r="1056">
      <c r="A1056" s="623" t="str">
        <f>'CATALOGO PAGINA'!C1056</f>
        <v>ARM20225</v>
      </c>
      <c r="B1056" s="624" t="s">
        <v>7737</v>
      </c>
      <c r="C1056" s="626" t="str">
        <f>'CATALOGO PAGINA'!AE1056</f>
        <v>6</v>
      </c>
      <c r="D1056" s="626">
        <f>'CATALOGO PAGINA'!AF1056*0.13+'CATALOGO PAGINA'!AF1056</f>
        <v>0.7119</v>
      </c>
      <c r="E1056" s="627"/>
    </row>
    <row r="1057">
      <c r="A1057" s="623" t="str">
        <f>'CATALOGO PAGINA'!C1057</f>
        <v>ARM2621</v>
      </c>
      <c r="B1057" s="624" t="s">
        <v>7737</v>
      </c>
      <c r="C1057" s="626" t="str">
        <f>'CATALOGO PAGINA'!AE1057</f>
        <v>6</v>
      </c>
      <c r="D1057" s="626">
        <f>'CATALOGO PAGINA'!AF1057*0.13+'CATALOGO PAGINA'!AF1057</f>
        <v>0.7458</v>
      </c>
      <c r="E1057" s="627"/>
    </row>
    <row r="1058">
      <c r="A1058" s="623" t="str">
        <f>'CATALOGO PAGINA'!C1058</f>
        <v>NB703</v>
      </c>
      <c r="B1058" s="624" t="s">
        <v>7737</v>
      </c>
      <c r="C1058" s="626" t="str">
        <f>'CATALOGO PAGINA'!AE1058</f>
        <v>6</v>
      </c>
      <c r="D1058" s="626">
        <f>'CATALOGO PAGINA'!AF1058*0.13+'CATALOGO PAGINA'!AF1058</f>
        <v>0.8362</v>
      </c>
      <c r="E1058" s="627"/>
    </row>
    <row r="1059">
      <c r="A1059" s="623" t="str">
        <f>'CATALOGO PAGINA'!C1059</f>
        <v>NG15717</v>
      </c>
      <c r="B1059" s="624" t="s">
        <v>7737</v>
      </c>
      <c r="C1059" s="626" t="str">
        <f>'CATALOGO PAGINA'!AE1059</f>
        <v>6</v>
      </c>
      <c r="D1059" s="626">
        <f>'CATALOGO PAGINA'!AF1059*0.13+'CATALOGO PAGINA'!AF1059</f>
        <v>1.2769</v>
      </c>
      <c r="E1059" s="627"/>
    </row>
    <row r="1060">
      <c r="A1060" s="623" t="str">
        <f>'CATALOGO PAGINA'!C1060</f>
        <v>540-D</v>
      </c>
      <c r="B1060" s="624" t="s">
        <v>7737</v>
      </c>
      <c r="C1060" s="626" t="str">
        <f>'CATALOGO PAGINA'!AE1060</f>
        <v>12</v>
      </c>
      <c r="D1060" s="626">
        <f>'CATALOGO PAGINA'!AF1060*0.13+'CATALOGO PAGINA'!AF1060</f>
        <v>2.8815</v>
      </c>
      <c r="E1060" s="627"/>
    </row>
    <row r="1061">
      <c r="A1061" s="623" t="str">
        <f>'CATALOGO PAGINA'!C1061</f>
        <v>NZ08811</v>
      </c>
      <c r="B1061" s="624" t="s">
        <v>7737</v>
      </c>
      <c r="C1061" s="626" t="str">
        <f>'CATALOGO PAGINA'!AE1061</f>
        <v>3</v>
      </c>
      <c r="D1061" s="626">
        <f>'CATALOGO PAGINA'!AF1061*0.13+'CATALOGO PAGINA'!AF1061</f>
        <v>4.2262</v>
      </c>
      <c r="E1061" s="627"/>
    </row>
    <row r="1062">
      <c r="A1062" s="623" t="str">
        <f>'CATALOGO PAGINA'!C1062</f>
        <v>A380</v>
      </c>
      <c r="B1062" s="624" t="s">
        <v>7737</v>
      </c>
      <c r="C1062" s="626" t="str">
        <f>'CATALOGO PAGINA'!AE1062</f>
        <v>3</v>
      </c>
      <c r="D1062" s="626">
        <f>'CATALOGO PAGINA'!AF1062*0.13+'CATALOGO PAGINA'!AF1062</f>
        <v>4.8364</v>
      </c>
      <c r="E1062" s="627"/>
    </row>
    <row r="1063">
      <c r="A1063" s="623" t="str">
        <f>'CATALOGO PAGINA'!C1063</f>
        <v>9409-8</v>
      </c>
      <c r="B1063" s="624" t="s">
        <v>7737</v>
      </c>
      <c r="C1063" s="626" t="str">
        <f>'CATALOGO PAGINA'!AE1063</f>
        <v>3</v>
      </c>
      <c r="D1063" s="626">
        <f>'CATALOGO PAGINA'!AF1063*0.13+'CATALOGO PAGINA'!AF1063</f>
        <v>7.2546</v>
      </c>
      <c r="E1063" s="627"/>
    </row>
    <row r="1064">
      <c r="A1064" s="623" t="str">
        <f>'CATALOGO PAGINA'!C1064</f>
        <v>83132</v>
      </c>
      <c r="B1064" s="624" t="s">
        <v>7737</v>
      </c>
      <c r="C1064" s="626" t="str">
        <f>'CATALOGO PAGINA'!AE1064</f>
        <v>12</v>
      </c>
      <c r="D1064" s="626">
        <f>'CATALOGO PAGINA'!AF1064*0.13+'CATALOGO PAGINA'!AF1064</f>
        <v>0.5989</v>
      </c>
      <c r="E1064" s="627"/>
    </row>
    <row r="1065">
      <c r="A1065" s="623" t="str">
        <f>'CATALOGO PAGINA'!C1065</f>
        <v>83131</v>
      </c>
      <c r="B1065" s="624" t="s">
        <v>7737</v>
      </c>
      <c r="C1065" s="626" t="str">
        <f>'CATALOGO PAGINA'!AE1065</f>
        <v>12</v>
      </c>
      <c r="D1065" s="626">
        <f>'CATALOGO PAGINA'!AF1065*0.13+'CATALOGO PAGINA'!AF1065</f>
        <v>0.6554</v>
      </c>
      <c r="E1065" s="627"/>
    </row>
    <row r="1066">
      <c r="A1066" s="623" t="str">
        <f>'CATALOGO PAGINA'!C1066</f>
        <v>98656</v>
      </c>
      <c r="B1066" s="624" t="s">
        <v>7737</v>
      </c>
      <c r="C1066" s="626" t="str">
        <f>'CATALOGO PAGINA'!AE1066</f>
        <v>6</v>
      </c>
      <c r="D1066" s="626">
        <f>'CATALOGO PAGINA'!AF1066*0.13+'CATALOGO PAGINA'!AF1066</f>
        <v>0.452</v>
      </c>
      <c r="E1066" s="627"/>
    </row>
    <row r="1067">
      <c r="A1067" s="623" t="str">
        <f>'CATALOGO PAGINA'!C1067</f>
        <v>AD133</v>
      </c>
      <c r="B1067" s="624" t="s">
        <v>7737</v>
      </c>
      <c r="C1067" s="626" t="str">
        <f>'CATALOGO PAGINA'!AE1067</f>
        <v>12</v>
      </c>
      <c r="D1067" s="626">
        <f>'CATALOGO PAGINA'!AF1067*0.13+'CATALOGO PAGINA'!AF1067</f>
        <v>0.4633</v>
      </c>
      <c r="E1067" s="627"/>
    </row>
    <row r="1068">
      <c r="A1068" s="623" t="str">
        <f>'CATALOGO PAGINA'!C1068</f>
        <v>GH279</v>
      </c>
      <c r="B1068" s="624" t="s">
        <v>7737</v>
      </c>
      <c r="C1068" s="626" t="str">
        <f>'CATALOGO PAGINA'!AE1068</f>
        <v>12</v>
      </c>
      <c r="D1068" s="626">
        <f>'CATALOGO PAGINA'!AF1068*0.13+'CATALOGO PAGINA'!AF1068</f>
        <v>0.6554</v>
      </c>
      <c r="E1068" s="627"/>
    </row>
    <row r="1069">
      <c r="A1069" s="623" t="str">
        <f>'CATALOGO PAGINA'!C1069</f>
        <v>80090</v>
      </c>
      <c r="B1069" s="624" t="s">
        <v>7737</v>
      </c>
      <c r="C1069" s="626" t="str">
        <f>'CATALOGO PAGINA'!AE1069</f>
        <v>12</v>
      </c>
      <c r="D1069" s="626">
        <f>'CATALOGO PAGINA'!AF1069*0.13+'CATALOGO PAGINA'!AF1069</f>
        <v>0.2825</v>
      </c>
      <c r="E1069" s="627"/>
    </row>
    <row r="1070">
      <c r="A1070" s="623" t="str">
        <f>'CATALOGO PAGINA'!C1070</f>
        <v>690297</v>
      </c>
      <c r="B1070" s="624" t="s">
        <v>7737</v>
      </c>
      <c r="C1070" s="626" t="str">
        <f>'CATALOGO PAGINA'!AE1070</f>
        <v>3</v>
      </c>
      <c r="D1070" s="626">
        <f>'CATALOGO PAGINA'!AF1070*0.13+'CATALOGO PAGINA'!AF1070</f>
        <v>2.9945</v>
      </c>
      <c r="E1070" s="627"/>
    </row>
    <row r="1071">
      <c r="A1071" s="623" t="str">
        <f>'CATALOGO PAGINA'!C1071</f>
        <v>0702</v>
      </c>
      <c r="B1071" s="624" t="s">
        <v>7737</v>
      </c>
      <c r="C1071" s="626" t="str">
        <f>'CATALOGO PAGINA'!AE1071</f>
        <v>12</v>
      </c>
      <c r="D1071" s="626">
        <f>'CATALOGO PAGINA'!AF1071*0.13+'CATALOGO PAGINA'!AF1071</f>
        <v>0.565</v>
      </c>
      <c r="E1071" s="627"/>
    </row>
    <row r="1072">
      <c r="A1072" s="623" t="str">
        <f>'CATALOGO PAGINA'!C1072</f>
        <v>FD914</v>
      </c>
      <c r="B1072" s="624" t="s">
        <v>7737</v>
      </c>
      <c r="C1072" s="626" t="str">
        <f>'CATALOGO PAGINA'!AE1072</f>
        <v>12</v>
      </c>
      <c r="D1072" s="626">
        <f>'CATALOGO PAGINA'!AF1072*0.13+'CATALOGO PAGINA'!AF1072</f>
        <v>0.5763</v>
      </c>
      <c r="E1072" s="627"/>
    </row>
    <row r="1073">
      <c r="A1073" s="623" t="str">
        <f>'CATALOGO PAGINA'!C1073</f>
        <v>690255</v>
      </c>
      <c r="B1073" s="624" t="s">
        <v>7737</v>
      </c>
      <c r="C1073" s="626" t="str">
        <f>'CATALOGO PAGINA'!AE1073</f>
        <v>3</v>
      </c>
      <c r="D1073" s="626">
        <f>'CATALOGO PAGINA'!AF1073*0.13+'CATALOGO PAGINA'!AF1073</f>
        <v>4.746</v>
      </c>
      <c r="E1073" s="627"/>
    </row>
    <row r="1074">
      <c r="A1074" s="623" t="str">
        <f>'CATALOGO PAGINA'!C1074</f>
        <v>0344</v>
      </c>
      <c r="B1074" s="624" t="s">
        <v>7737</v>
      </c>
      <c r="C1074" s="626" t="str">
        <f>'CATALOGO PAGINA'!AE1074</f>
        <v>12</v>
      </c>
      <c r="D1074" s="626">
        <f>'CATALOGO PAGINA'!AF1074*0.13+'CATALOGO PAGINA'!AF1074</f>
        <v>0.565</v>
      </c>
      <c r="E1074" s="627"/>
    </row>
    <row r="1075">
      <c r="A1075" s="623" t="str">
        <f>'CATALOGO PAGINA'!C1075</f>
        <v>A180</v>
      </c>
      <c r="B1075" s="624" t="s">
        <v>7737</v>
      </c>
      <c r="C1075" s="626" t="str">
        <f>'CATALOGO PAGINA'!AE1075</f>
        <v>12</v>
      </c>
      <c r="D1075" s="626">
        <f>'CATALOGO PAGINA'!AF1075*0.13+'CATALOGO PAGINA'!AF1075</f>
        <v>0.4068</v>
      </c>
      <c r="E1075" s="627"/>
    </row>
    <row r="1076">
      <c r="A1076" s="623" t="str">
        <f>'CATALOGO PAGINA'!C1076</f>
        <v>5962</v>
      </c>
      <c r="B1076" s="624" t="s">
        <v>7737</v>
      </c>
      <c r="C1076" s="626" t="str">
        <f>'CATALOGO PAGINA'!AE1076</f>
        <v>12</v>
      </c>
      <c r="D1076" s="626">
        <f>'CATALOGO PAGINA'!AF1076*0.13+'CATALOGO PAGINA'!AF1076</f>
        <v>0.565</v>
      </c>
      <c r="E1076" s="627"/>
    </row>
    <row r="1077">
      <c r="A1077" s="623" t="str">
        <f>'CATALOGO PAGINA'!C1077</f>
        <v>5985</v>
      </c>
      <c r="B1077" s="624" t="s">
        <v>7737</v>
      </c>
      <c r="C1077" s="626" t="str">
        <f>'CATALOGO PAGINA'!AE1077</f>
        <v>12</v>
      </c>
      <c r="D1077" s="626">
        <f>'CATALOGO PAGINA'!AF1077*0.13+'CATALOGO PAGINA'!AF1077</f>
        <v>0.565</v>
      </c>
      <c r="E1077" s="627"/>
    </row>
    <row r="1078">
      <c r="A1078" s="623" t="str">
        <f>'CATALOGO PAGINA'!C1078</f>
        <v>690259</v>
      </c>
      <c r="B1078" s="624" t="s">
        <v>7737</v>
      </c>
      <c r="C1078" s="626" t="str">
        <f>'CATALOGO PAGINA'!AE1078</f>
        <v>6</v>
      </c>
      <c r="D1078" s="626">
        <f>'CATALOGO PAGINA'!AF1078*0.13+'CATALOGO PAGINA'!AF1078</f>
        <v>1.7854</v>
      </c>
      <c r="E1078" s="627"/>
    </row>
    <row r="1079">
      <c r="A1079" s="623" t="str">
        <f>'CATALOGO PAGINA'!C1079</f>
        <v>9306</v>
      </c>
      <c r="B1079" s="624" t="s">
        <v>7737</v>
      </c>
      <c r="C1079" s="626" t="str">
        <f>'CATALOGO PAGINA'!AE1079</f>
        <v>6</v>
      </c>
      <c r="D1079" s="626">
        <f>'CATALOGO PAGINA'!AF1079*0.13+'CATALOGO PAGINA'!AF1079</f>
        <v>0.6102</v>
      </c>
      <c r="E1079" s="627"/>
    </row>
    <row r="1080">
      <c r="A1080" s="623" t="str">
        <f>'CATALOGO PAGINA'!C1080</f>
        <v>690257</v>
      </c>
      <c r="B1080" s="624" t="s">
        <v>7737</v>
      </c>
      <c r="C1080" s="626" t="str">
        <f>'CATALOGO PAGINA'!AE1080</f>
        <v>3</v>
      </c>
      <c r="D1080" s="626">
        <f>'CATALOGO PAGINA'!AF1080*0.13+'CATALOGO PAGINA'!AF1080</f>
        <v>4.746</v>
      </c>
      <c r="E1080" s="627"/>
    </row>
    <row r="1081">
      <c r="A1081" s="623" t="str">
        <f>'CATALOGO PAGINA'!C1081</f>
        <v>690253</v>
      </c>
      <c r="B1081" s="624" t="s">
        <v>7737</v>
      </c>
      <c r="C1081" s="626" t="str">
        <f>'CATALOGO PAGINA'!AE1081</f>
        <v>3</v>
      </c>
      <c r="D1081" s="626">
        <f>'CATALOGO PAGINA'!AF1081*0.13+'CATALOGO PAGINA'!AF1081</f>
        <v>4.746</v>
      </c>
      <c r="E1081" s="627"/>
    </row>
    <row r="1082">
      <c r="A1082" s="623" t="str">
        <f>'CATALOGO PAGINA'!C1082</f>
        <v>MG5005</v>
      </c>
      <c r="B1082" s="624" t="s">
        <v>7737</v>
      </c>
      <c r="C1082" s="626" t="str">
        <f>'CATALOGO PAGINA'!AE1082</f>
        <v>6</v>
      </c>
      <c r="D1082" s="626">
        <f>'CATALOGO PAGINA'!AF1082*0.13+'CATALOGO PAGINA'!AF1082</f>
        <v>0.5763</v>
      </c>
      <c r="E1082" s="627"/>
    </row>
    <row r="1083">
      <c r="A1083" s="623" t="str">
        <f>'CATALOGO PAGINA'!C1083</f>
        <v>5127</v>
      </c>
      <c r="B1083" s="624" t="s">
        <v>7737</v>
      </c>
      <c r="C1083" s="626" t="str">
        <f>'CATALOGO PAGINA'!AE1083</f>
        <v>6</v>
      </c>
      <c r="D1083" s="626">
        <f>'CATALOGO PAGINA'!AF1083*0.13+'CATALOGO PAGINA'!AF1083</f>
        <v>1.1865</v>
      </c>
      <c r="E1083" s="627"/>
    </row>
    <row r="1084">
      <c r="A1084" s="623" t="str">
        <f>'CATALOGO PAGINA'!C1084</f>
        <v>690298</v>
      </c>
      <c r="B1084" s="624" t="s">
        <v>7737</v>
      </c>
      <c r="C1084" s="626" t="str">
        <f>'CATALOGO PAGINA'!AE1084</f>
        <v>3</v>
      </c>
      <c r="D1084" s="626">
        <f>'CATALOGO PAGINA'!AF1084*0.13+'CATALOGO PAGINA'!AF1084</f>
        <v>2.9945</v>
      </c>
      <c r="E1084" s="627"/>
    </row>
    <row r="1085">
      <c r="A1085" s="623" t="str">
        <f>'CATALOGO PAGINA'!C1085</f>
        <v>690326</v>
      </c>
      <c r="B1085" s="624" t="s">
        <v>7737</v>
      </c>
      <c r="C1085" s="626" t="str">
        <f>'CATALOGO PAGINA'!AE1085</f>
        <v>6</v>
      </c>
      <c r="D1085" s="626">
        <f>'CATALOGO PAGINA'!AF1085*0.13+'CATALOGO PAGINA'!AF1085</f>
        <v>3.6273</v>
      </c>
      <c r="E1085" s="627"/>
    </row>
    <row r="1086">
      <c r="A1086" s="623" t="str">
        <f>'CATALOGO PAGINA'!C1086</f>
        <v>5986</v>
      </c>
      <c r="B1086" s="624" t="s">
        <v>7737</v>
      </c>
      <c r="C1086" s="626" t="str">
        <f>'CATALOGO PAGINA'!AE1086</f>
        <v>6</v>
      </c>
      <c r="D1086" s="626">
        <f>'CATALOGO PAGINA'!AF1086*0.13+'CATALOGO PAGINA'!AF1086</f>
        <v>0.565</v>
      </c>
      <c r="E1086" s="627"/>
    </row>
    <row r="1087">
      <c r="A1087" s="623" t="str">
        <f>'CATALOGO PAGINA'!C1087</f>
        <v>0399</v>
      </c>
      <c r="B1087" s="624" t="s">
        <v>7737</v>
      </c>
      <c r="C1087" s="626" t="str">
        <f>'CATALOGO PAGINA'!AE1087</f>
        <v>12</v>
      </c>
      <c r="D1087" s="626">
        <f>'CATALOGO PAGINA'!AF1087*0.13+'CATALOGO PAGINA'!AF1087</f>
        <v>0.5989</v>
      </c>
      <c r="E1087" s="627"/>
    </row>
    <row r="1088">
      <c r="A1088" s="623" t="str">
        <f>'CATALOGO PAGINA'!C1088</f>
        <v>J5588LB</v>
      </c>
      <c r="B1088" s="624" t="s">
        <v>7737</v>
      </c>
      <c r="C1088" s="626" t="str">
        <f>'CATALOGO PAGINA'!AE1088</f>
        <v>6</v>
      </c>
      <c r="D1088" s="626">
        <f>'CATALOGO PAGINA'!AF1088*0.13+'CATALOGO PAGINA'!AF1088</f>
        <v>0.5989</v>
      </c>
      <c r="E1088" s="627"/>
    </row>
    <row r="1089">
      <c r="A1089" s="623" t="str">
        <f>'CATALOGO PAGINA'!C1089</f>
        <v>J5588DB</v>
      </c>
      <c r="B1089" s="624" t="s">
        <v>7737</v>
      </c>
      <c r="C1089" s="626" t="str">
        <f>'CATALOGO PAGINA'!AE1089</f>
        <v>6</v>
      </c>
      <c r="D1089" s="626">
        <f>'CATALOGO PAGINA'!AF1089*0.13+'CATALOGO PAGINA'!AF1089</f>
        <v>0.5989</v>
      </c>
      <c r="E1089" s="627"/>
    </row>
    <row r="1090">
      <c r="A1090" s="623" t="str">
        <f>'CATALOGO PAGINA'!C1090</f>
        <v>J5588W</v>
      </c>
      <c r="B1090" s="624" t="s">
        <v>7737</v>
      </c>
      <c r="C1090" s="626" t="str">
        <f>'CATALOGO PAGINA'!AE1090</f>
        <v>6</v>
      </c>
      <c r="D1090" s="626">
        <f>'CATALOGO PAGINA'!AF1090*0.13+'CATALOGO PAGINA'!AF1090</f>
        <v>0.5989</v>
      </c>
      <c r="E1090" s="627"/>
    </row>
    <row r="1091">
      <c r="A1091" s="623" t="str">
        <f>'CATALOGO PAGINA'!C1091</f>
        <v>J5588R</v>
      </c>
      <c r="B1091" s="624" t="s">
        <v>7737</v>
      </c>
      <c r="C1091" s="626" t="str">
        <f>'CATALOGO PAGINA'!AE1091</f>
        <v>6</v>
      </c>
      <c r="D1091" s="626">
        <f>'CATALOGO PAGINA'!AF1091*0.13+'CATALOGO PAGINA'!AF1091</f>
        <v>0.5989</v>
      </c>
      <c r="E1091" s="627"/>
    </row>
    <row r="1092">
      <c r="A1092" s="623" t="str">
        <f>'CATALOGO PAGINA'!C1092</f>
        <v>J5588LP</v>
      </c>
      <c r="B1092" s="624" t="s">
        <v>7737</v>
      </c>
      <c r="C1092" s="626" t="str">
        <f>'CATALOGO PAGINA'!AE1092</f>
        <v>6</v>
      </c>
      <c r="D1092" s="626">
        <f>'CATALOGO PAGINA'!AF1092*0.13+'CATALOGO PAGINA'!AF1092</f>
        <v>0.5989</v>
      </c>
      <c r="E1092" s="627"/>
    </row>
    <row r="1093">
      <c r="A1093" s="623" t="str">
        <f>'CATALOGO PAGINA'!C1093</f>
        <v>690299</v>
      </c>
      <c r="B1093" s="624" t="s">
        <v>7737</v>
      </c>
      <c r="C1093" s="626" t="str">
        <f>'CATALOGO PAGINA'!AE1093</f>
        <v>3</v>
      </c>
      <c r="D1093" s="626">
        <f>'CATALOGO PAGINA'!AF1093*0.13+'CATALOGO PAGINA'!AF1093</f>
        <v>2.9719</v>
      </c>
      <c r="E1093" s="627"/>
    </row>
    <row r="1094">
      <c r="A1094" s="623" t="str">
        <f>'CATALOGO PAGINA'!C1094</f>
        <v>J8023</v>
      </c>
      <c r="B1094" s="624" t="s">
        <v>7737</v>
      </c>
      <c r="C1094" s="626" t="str">
        <f>'CATALOGO PAGINA'!AE1094</f>
        <v>12</v>
      </c>
      <c r="D1094" s="626">
        <f>'CATALOGO PAGINA'!AF1094*0.13+'CATALOGO PAGINA'!AF1094</f>
        <v>0.5989</v>
      </c>
      <c r="E1094" s="627"/>
    </row>
    <row r="1095">
      <c r="A1095" s="623" t="str">
        <f>'CATALOGO PAGINA'!C1095</f>
        <v>452290</v>
      </c>
      <c r="B1095" s="624" t="s">
        <v>7737</v>
      </c>
      <c r="C1095" s="626" t="str">
        <f>'CATALOGO PAGINA'!AE1095</f>
        <v>6</v>
      </c>
      <c r="D1095" s="626">
        <f>'CATALOGO PAGINA'!AF1095*0.13+'CATALOGO PAGINA'!AF1095</f>
        <v>0.8475</v>
      </c>
      <c r="E1095" s="627"/>
    </row>
    <row r="1096">
      <c r="A1096" s="623" t="str">
        <f>'CATALOGO PAGINA'!C1096</f>
        <v>J9355</v>
      </c>
      <c r="B1096" s="624" t="s">
        <v>7737</v>
      </c>
      <c r="C1096" s="626" t="str">
        <f>'CATALOGO PAGINA'!AE1096</f>
        <v>12</v>
      </c>
      <c r="D1096" s="626">
        <f>'CATALOGO PAGINA'!AF1096*0.13+'CATALOGO PAGINA'!AF1096</f>
        <v>0.5989</v>
      </c>
      <c r="E1096" s="627"/>
    </row>
    <row r="1097">
      <c r="A1097" s="623" t="str">
        <f>'CATALOGO PAGINA'!C1097</f>
        <v>YY8008</v>
      </c>
      <c r="B1097" s="624" t="s">
        <v>7737</v>
      </c>
      <c r="C1097" s="626" t="str">
        <f>'CATALOGO PAGINA'!AE1097</f>
        <v>3</v>
      </c>
      <c r="D1097" s="626">
        <f>'CATALOGO PAGINA'!AF1097*0.13+'CATALOGO PAGINA'!AF1097</f>
        <v>2.3391</v>
      </c>
      <c r="E1097" s="627"/>
    </row>
    <row r="1098">
      <c r="A1098" s="623" t="str">
        <f>'CATALOGO PAGINA'!C1098</f>
        <v>FD624</v>
      </c>
      <c r="B1098" s="624" t="s">
        <v>7737</v>
      </c>
      <c r="C1098" s="626" t="str">
        <f>'CATALOGO PAGINA'!AE1098</f>
        <v>1</v>
      </c>
      <c r="D1098" s="626">
        <f>'CATALOGO PAGINA'!AF1098*0.13+'CATALOGO PAGINA'!AF1098</f>
        <v>2.712</v>
      </c>
      <c r="E1098" s="627"/>
    </row>
    <row r="1099">
      <c r="A1099" s="623" t="str">
        <f>'CATALOGO PAGINA'!C1099</f>
        <v>351144</v>
      </c>
      <c r="B1099" s="624" t="s">
        <v>7737</v>
      </c>
      <c r="C1099" s="626" t="str">
        <f>'CATALOGO PAGINA'!AE1099</f>
        <v>1</v>
      </c>
      <c r="D1099" s="626">
        <f>'CATALOGO PAGINA'!AF1099*0.13+'CATALOGO PAGINA'!AF1099</f>
        <v>9.605</v>
      </c>
      <c r="E1099" s="627"/>
    </row>
    <row r="1100">
      <c r="A1100" s="623" t="str">
        <f>'CATALOGO PAGINA'!C1100</f>
        <v>YL1002</v>
      </c>
      <c r="B1100" s="624" t="s">
        <v>7737</v>
      </c>
      <c r="C1100" s="626" t="str">
        <f>'CATALOGO PAGINA'!AE1100</f>
        <v>3</v>
      </c>
      <c r="D1100" s="626">
        <f>'CATALOGO PAGINA'!AF1100*0.13+'CATALOGO PAGINA'!AF1100</f>
        <v>3.0849</v>
      </c>
      <c r="E1100" s="627"/>
    </row>
    <row r="1101">
      <c r="A1101" s="623" t="str">
        <f>'CATALOGO PAGINA'!C1101</f>
        <v>IN295</v>
      </c>
      <c r="B1101" s="624" t="s">
        <v>7737</v>
      </c>
      <c r="C1101" s="626" t="str">
        <f>'CATALOGO PAGINA'!AE1101</f>
        <v>12</v>
      </c>
      <c r="D1101" s="626">
        <f>'CATALOGO PAGINA'!AF1101*0.13+'CATALOGO PAGINA'!AF1101</f>
        <v>0.3955</v>
      </c>
      <c r="E1101" s="627"/>
    </row>
    <row r="1102">
      <c r="A1102" s="623" t="str">
        <f>'CATALOGO PAGINA'!C1102</f>
        <v>5877</v>
      </c>
      <c r="B1102" s="624" t="s">
        <v>7737</v>
      </c>
      <c r="C1102" s="626" t="str">
        <f>'CATALOGO PAGINA'!AE1102</f>
        <v>12</v>
      </c>
      <c r="D1102" s="626">
        <f>'CATALOGO PAGINA'!AF1102*0.13+'CATALOGO PAGINA'!AF1102</f>
        <v>1.7967</v>
      </c>
      <c r="E1102" s="627"/>
    </row>
    <row r="1103">
      <c r="A1103" s="623" t="str">
        <f>'CATALOGO PAGINA'!C1103</f>
        <v>501322</v>
      </c>
      <c r="B1103" s="624" t="s">
        <v>7737</v>
      </c>
      <c r="C1103" s="626" t="str">
        <f>'CATALOGO PAGINA'!AE1103</f>
        <v>12</v>
      </c>
      <c r="D1103" s="626">
        <f>'CATALOGO PAGINA'!AF1103*0.13+'CATALOGO PAGINA'!AF1103</f>
        <v>0.6554</v>
      </c>
      <c r="E1103" s="627"/>
    </row>
    <row r="1104">
      <c r="A1104" s="623" t="str">
        <f>'CATALOGO PAGINA'!C1104</f>
        <v>60005</v>
      </c>
      <c r="B1104" s="624" t="s">
        <v>7737</v>
      </c>
      <c r="C1104" s="626" t="str">
        <f>'CATALOGO PAGINA'!AE1104</f>
        <v>12</v>
      </c>
      <c r="D1104" s="626">
        <f>'CATALOGO PAGINA'!AF1104*0.13+'CATALOGO PAGINA'!AF1104</f>
        <v>0.565</v>
      </c>
      <c r="E1104" s="627"/>
    </row>
    <row r="1105">
      <c r="A1105" s="623" t="str">
        <f>'CATALOGO PAGINA'!C1105</f>
        <v>2032</v>
      </c>
      <c r="B1105" s="624" t="s">
        <v>7737</v>
      </c>
      <c r="C1105" s="626" t="str">
        <f>'CATALOGO PAGINA'!AE1105</f>
        <v>12</v>
      </c>
      <c r="D1105" s="626">
        <f>'CATALOGO PAGINA'!AF1105*0.13+'CATALOGO PAGINA'!AF1105</f>
        <v>0.9266</v>
      </c>
      <c r="E1105" s="627"/>
    </row>
    <row r="1106">
      <c r="A1106" s="623" t="str">
        <f>'CATALOGO PAGINA'!C1106</f>
        <v>2036</v>
      </c>
      <c r="B1106" s="624" t="s">
        <v>7737</v>
      </c>
      <c r="C1106" s="626" t="str">
        <f>'CATALOGO PAGINA'!AE1106</f>
        <v>12</v>
      </c>
      <c r="D1106" s="626">
        <f>'CATALOGO PAGINA'!AF1106*0.13+'CATALOGO PAGINA'!AF1106</f>
        <v>0.9266</v>
      </c>
      <c r="E1106" s="627"/>
    </row>
    <row r="1107">
      <c r="A1107" s="623" t="str">
        <f>'CATALOGO PAGINA'!C1107</f>
        <v>2017</v>
      </c>
      <c r="B1107" s="624" t="s">
        <v>7737</v>
      </c>
      <c r="C1107" s="626" t="str">
        <f>'CATALOGO PAGINA'!AE1107</f>
        <v>12</v>
      </c>
      <c r="D1107" s="626">
        <f>'CATALOGO PAGINA'!AF1107*0.13+'CATALOGO PAGINA'!AF1107</f>
        <v>0.904</v>
      </c>
      <c r="E1107" s="627"/>
    </row>
    <row r="1108">
      <c r="A1108" s="623" t="str">
        <f>'CATALOGO PAGINA'!C1108</f>
        <v>5038</v>
      </c>
      <c r="B1108" s="624" t="s">
        <v>7737</v>
      </c>
      <c r="C1108" s="626" t="str">
        <f>'CATALOGO PAGINA'!AE1108</f>
        <v>1</v>
      </c>
      <c r="D1108" s="626">
        <f>'CATALOGO PAGINA'!AF1108*0.13+'CATALOGO PAGINA'!AF1108</f>
        <v>1.7628</v>
      </c>
      <c r="E1108" s="627"/>
    </row>
    <row r="1109">
      <c r="A1109" s="623" t="str">
        <f>'CATALOGO PAGINA'!C1109</f>
        <v>452293</v>
      </c>
      <c r="B1109" s="624" t="s">
        <v>7737</v>
      </c>
      <c r="C1109" s="626" t="str">
        <f>'CATALOGO PAGINA'!AE1109</f>
        <v>6</v>
      </c>
      <c r="D1109" s="626">
        <f>'CATALOGO PAGINA'!AF1109*0.13+'CATALOGO PAGINA'!AF1109</f>
        <v>0.8475</v>
      </c>
      <c r="E1109" s="627"/>
    </row>
    <row r="1110">
      <c r="A1110" s="623" t="str">
        <f>'CATALOGO PAGINA'!C1110</f>
        <v>452292</v>
      </c>
      <c r="B1110" s="624" t="s">
        <v>7737</v>
      </c>
      <c r="C1110" s="626" t="str">
        <f>'CATALOGO PAGINA'!AE1110</f>
        <v>6</v>
      </c>
      <c r="D1110" s="626">
        <f>'CATALOGO PAGINA'!AF1110*0.13+'CATALOGO PAGINA'!AF1110</f>
        <v>0.8475</v>
      </c>
      <c r="E1110" s="627"/>
    </row>
    <row r="1111">
      <c r="A1111" s="623" t="str">
        <f>'CATALOGO PAGINA'!C1111</f>
        <v>H114</v>
      </c>
      <c r="B1111" s="624" t="s">
        <v>7737</v>
      </c>
      <c r="C1111" s="626" t="str">
        <f>'CATALOGO PAGINA'!AE1111</f>
        <v>6</v>
      </c>
      <c r="D1111" s="626">
        <f>'CATALOGO PAGINA'!AF1111*0.13+'CATALOGO PAGINA'!AF1111</f>
        <v>0.5989</v>
      </c>
      <c r="E1111" s="627"/>
    </row>
    <row r="1112">
      <c r="A1112" s="623" t="str">
        <f>'CATALOGO PAGINA'!C1112</f>
        <v>82278</v>
      </c>
      <c r="B1112" s="624" t="s">
        <v>7737</v>
      </c>
      <c r="C1112" s="626" t="str">
        <f>'CATALOGO PAGINA'!AE1112</f>
        <v>12</v>
      </c>
      <c r="D1112" s="626">
        <f>'CATALOGO PAGINA'!AF1112*0.13+'CATALOGO PAGINA'!AF1112</f>
        <v>0.5989</v>
      </c>
      <c r="E1112" s="627"/>
    </row>
    <row r="1113">
      <c r="A1113" s="623" t="str">
        <f>'CATALOGO PAGINA'!C1113</f>
        <v>5878</v>
      </c>
      <c r="B1113" s="624" t="s">
        <v>7737</v>
      </c>
      <c r="C1113" s="626" t="str">
        <f>'CATALOGO PAGINA'!AE1113</f>
        <v>12</v>
      </c>
      <c r="D1113" s="626">
        <f>'CATALOGO PAGINA'!AF1113*0.13+'CATALOGO PAGINA'!AF1113</f>
        <v>0.565</v>
      </c>
      <c r="E1113" s="627"/>
    </row>
    <row r="1114">
      <c r="A1114" s="623" t="str">
        <f>'CATALOGO PAGINA'!C1114</f>
        <v>5997</v>
      </c>
      <c r="B1114" s="624" t="s">
        <v>7737</v>
      </c>
      <c r="C1114" s="626" t="str">
        <f>'CATALOGO PAGINA'!AE1114</f>
        <v>12</v>
      </c>
      <c r="D1114" s="626">
        <f>'CATALOGO PAGINA'!AF1114*0.13+'CATALOGO PAGINA'!AF1114</f>
        <v>0.5989</v>
      </c>
      <c r="E1114" s="627"/>
    </row>
    <row r="1115">
      <c r="A1115" s="623" t="str">
        <f>'CATALOGO PAGINA'!C1115</f>
        <v>2040</v>
      </c>
      <c r="B1115" s="624" t="s">
        <v>7737</v>
      </c>
      <c r="C1115" s="626" t="str">
        <f>'CATALOGO PAGINA'!AE1115</f>
        <v>12</v>
      </c>
      <c r="D1115" s="626">
        <f>'CATALOGO PAGINA'!AF1115*0.13+'CATALOGO PAGINA'!AF1115</f>
        <v>0.9266</v>
      </c>
      <c r="E1115" s="627"/>
    </row>
    <row r="1116">
      <c r="A1116" s="623" t="str">
        <f>'CATALOGO PAGINA'!C1116</f>
        <v>2041</v>
      </c>
      <c r="B1116" s="624" t="s">
        <v>7737</v>
      </c>
      <c r="C1116" s="626" t="str">
        <f>'CATALOGO PAGINA'!AE1116</f>
        <v>12</v>
      </c>
      <c r="D1116" s="626">
        <f>'CATALOGO PAGINA'!AF1116*0.13+'CATALOGO PAGINA'!AF1116</f>
        <v>0.9266</v>
      </c>
      <c r="E1116" s="627"/>
    </row>
    <row r="1117">
      <c r="A1117" s="623" t="str">
        <f>'CATALOGO PAGINA'!C1117</f>
        <v>2042</v>
      </c>
      <c r="B1117" s="624" t="s">
        <v>7737</v>
      </c>
      <c r="C1117" s="626" t="str">
        <f>'CATALOGO PAGINA'!AE1117</f>
        <v>12</v>
      </c>
      <c r="D1117" s="626">
        <f>'CATALOGO PAGINA'!AF1117*0.13+'CATALOGO PAGINA'!AF1117</f>
        <v>0.9266</v>
      </c>
      <c r="E1117" s="627"/>
    </row>
    <row r="1118">
      <c r="A1118" s="623" t="str">
        <f>'CATALOGO PAGINA'!C1118</f>
        <v>68109</v>
      </c>
      <c r="B1118" s="624" t="s">
        <v>7737</v>
      </c>
      <c r="C1118" s="626" t="str">
        <f>'CATALOGO PAGINA'!AE1118</f>
        <v>6</v>
      </c>
      <c r="D1118" s="626">
        <f>'CATALOGO PAGINA'!AF1118*0.13+'CATALOGO PAGINA'!AF1118</f>
        <v>0.7684</v>
      </c>
      <c r="E1118" s="627"/>
    </row>
    <row r="1119">
      <c r="A1119" s="623" t="str">
        <f>'CATALOGO PAGINA'!C1119</f>
        <v>H104</v>
      </c>
      <c r="B1119" s="624" t="s">
        <v>7737</v>
      </c>
      <c r="C1119" s="626" t="str">
        <f>'CATALOGO PAGINA'!AE1119</f>
        <v>12</v>
      </c>
      <c r="D1119" s="626">
        <f>'CATALOGO PAGINA'!AF1119*0.13+'CATALOGO PAGINA'!AF1119</f>
        <v>0.6102</v>
      </c>
      <c r="E1119" s="627"/>
    </row>
    <row r="1120">
      <c r="A1120" s="623" t="str">
        <f>'CATALOGO PAGINA'!C1120</f>
        <v>23312</v>
      </c>
      <c r="B1120" s="624" t="s">
        <v>7737</v>
      </c>
      <c r="C1120" s="626" t="str">
        <f>'CATALOGO PAGINA'!AE1120</f>
        <v>6</v>
      </c>
      <c r="D1120" s="626">
        <f>'CATALOGO PAGINA'!AF1120*0.13+'CATALOGO PAGINA'!AF1120</f>
        <v>1.3786</v>
      </c>
      <c r="E1120" s="627"/>
    </row>
    <row r="1121">
      <c r="A1121" s="623" t="str">
        <f>'CATALOGO PAGINA'!C1121</f>
        <v>2030</v>
      </c>
      <c r="B1121" s="624" t="s">
        <v>7737</v>
      </c>
      <c r="C1121" s="626" t="str">
        <f>'CATALOGO PAGINA'!AE1121</f>
        <v>12</v>
      </c>
      <c r="D1121" s="626">
        <f>'CATALOGO PAGINA'!AF1121*0.13+'CATALOGO PAGINA'!AF1121</f>
        <v>0.9266</v>
      </c>
      <c r="E1121" s="627"/>
    </row>
    <row r="1122">
      <c r="A1122" s="623" t="str">
        <f>'CATALOGO PAGINA'!C1122</f>
        <v>2033</v>
      </c>
      <c r="B1122" s="624" t="s">
        <v>7737</v>
      </c>
      <c r="C1122" s="626" t="str">
        <f>'CATALOGO PAGINA'!AE1122</f>
        <v>12</v>
      </c>
      <c r="D1122" s="626">
        <f>'CATALOGO PAGINA'!AF1122*0.13+'CATALOGO PAGINA'!AF1122</f>
        <v>0.9266</v>
      </c>
      <c r="E1122" s="627"/>
    </row>
    <row r="1123">
      <c r="A1123" s="623" t="str">
        <f>'CATALOGO PAGINA'!C1123</f>
        <v>2034</v>
      </c>
      <c r="B1123" s="624" t="s">
        <v>7737</v>
      </c>
      <c r="C1123" s="626" t="str">
        <f>'CATALOGO PAGINA'!AE1123</f>
        <v>12</v>
      </c>
      <c r="D1123" s="626">
        <f>'CATALOGO PAGINA'!AF1123*0.13+'CATALOGO PAGINA'!AF1123</f>
        <v>0.9266</v>
      </c>
      <c r="E1123" s="627"/>
    </row>
    <row r="1124">
      <c r="A1124" s="623" t="str">
        <f>'CATALOGO PAGINA'!C1124</f>
        <v>2013</v>
      </c>
      <c r="B1124" s="624" t="s">
        <v>7737</v>
      </c>
      <c r="C1124" s="626" t="str">
        <f>'CATALOGO PAGINA'!AE1124</f>
        <v>12</v>
      </c>
      <c r="D1124" s="626">
        <f>'CATALOGO PAGINA'!AF1124*0.13+'CATALOGO PAGINA'!AF1124</f>
        <v>0.904</v>
      </c>
      <c r="E1124" s="627"/>
    </row>
    <row r="1125">
      <c r="A1125" s="623" t="str">
        <f>'CATALOGO PAGINA'!C1125</f>
        <v>2021</v>
      </c>
      <c r="B1125" s="624" t="s">
        <v>7737</v>
      </c>
      <c r="C1125" s="626" t="str">
        <f>'CATALOGO PAGINA'!AE1125</f>
        <v>12</v>
      </c>
      <c r="D1125" s="626">
        <f>'CATALOGO PAGINA'!AF1125*0.13+'CATALOGO PAGINA'!AF1125</f>
        <v>0.9266</v>
      </c>
      <c r="E1125" s="627"/>
    </row>
    <row r="1126">
      <c r="A1126" s="623" t="str">
        <f>'CATALOGO PAGINA'!C1126</f>
        <v>2024</v>
      </c>
      <c r="B1126" s="624" t="s">
        <v>7737</v>
      </c>
      <c r="C1126" s="626" t="str">
        <f>'CATALOGO PAGINA'!AE1126</f>
        <v>12</v>
      </c>
      <c r="D1126" s="626">
        <f>'CATALOGO PAGINA'!AF1126*0.13+'CATALOGO PAGINA'!AF1126</f>
        <v>0.9266</v>
      </c>
      <c r="E1126" s="627"/>
    </row>
    <row r="1127">
      <c r="A1127" s="623" t="str">
        <f>'CATALOGO PAGINA'!C1127</f>
        <v>2029</v>
      </c>
      <c r="B1127" s="624" t="s">
        <v>7737</v>
      </c>
      <c r="C1127" s="626" t="str">
        <f>'CATALOGO PAGINA'!AE1127</f>
        <v>12</v>
      </c>
      <c r="D1127" s="626">
        <f>'CATALOGO PAGINA'!AF1127*0.13+'CATALOGO PAGINA'!AF1127</f>
        <v>0.9266</v>
      </c>
      <c r="E1127" s="627"/>
    </row>
    <row r="1128">
      <c r="A1128" s="623" t="str">
        <f>'CATALOGO PAGINA'!C1128</f>
        <v>H110</v>
      </c>
      <c r="B1128" s="624" t="s">
        <v>7737</v>
      </c>
      <c r="C1128" s="626" t="str">
        <f>'CATALOGO PAGINA'!AE1128</f>
        <v>12</v>
      </c>
      <c r="D1128" s="626">
        <f>'CATALOGO PAGINA'!AF1128*0.13+'CATALOGO PAGINA'!AF1128</f>
        <v>0.6102</v>
      </c>
      <c r="E1128" s="627"/>
    </row>
    <row r="1129">
      <c r="A1129" s="623" t="str">
        <f>'CATALOGO PAGINA'!C1129</f>
        <v>2031</v>
      </c>
      <c r="B1129" s="624" t="s">
        <v>7737</v>
      </c>
      <c r="C1129" s="626" t="str">
        <f>'CATALOGO PAGINA'!AE1129</f>
        <v>12</v>
      </c>
      <c r="D1129" s="626">
        <f>'CATALOGO PAGINA'!AF1129*0.13+'CATALOGO PAGINA'!AF1129</f>
        <v>0.9266</v>
      </c>
      <c r="E1129" s="627"/>
    </row>
    <row r="1130">
      <c r="A1130" s="623" t="str">
        <f>'CATALOGO PAGINA'!C1130</f>
        <v>2018</v>
      </c>
      <c r="B1130" s="624" t="s">
        <v>7737</v>
      </c>
      <c r="C1130" s="626" t="str">
        <f>'CATALOGO PAGINA'!AE1130</f>
        <v>12</v>
      </c>
      <c r="D1130" s="626">
        <f>'CATALOGO PAGINA'!AF1130*0.13+'CATALOGO PAGINA'!AF1130</f>
        <v>0.904</v>
      </c>
      <c r="E1130" s="627"/>
    </row>
    <row r="1131">
      <c r="A1131" s="623" t="str">
        <f>'CATALOGO PAGINA'!C1131</f>
        <v>2020</v>
      </c>
      <c r="B1131" s="624" t="s">
        <v>7737</v>
      </c>
      <c r="C1131" s="626" t="str">
        <f>'CATALOGO PAGINA'!AE1131</f>
        <v>12</v>
      </c>
      <c r="D1131" s="626">
        <f>'CATALOGO PAGINA'!AF1131*0.13+'CATALOGO PAGINA'!AF1131</f>
        <v>0.9266</v>
      </c>
      <c r="E1131" s="627"/>
    </row>
    <row r="1132">
      <c r="A1132" s="623" t="str">
        <f>'CATALOGO PAGINA'!C1132</f>
        <v>2023</v>
      </c>
      <c r="B1132" s="624" t="s">
        <v>7737</v>
      </c>
      <c r="C1132" s="626" t="str">
        <f>'CATALOGO PAGINA'!AE1132</f>
        <v>12</v>
      </c>
      <c r="D1132" s="626">
        <f>'CATALOGO PAGINA'!AF1132*0.13+'CATALOGO PAGINA'!AF1132</f>
        <v>0.9266</v>
      </c>
      <c r="E1132" s="627"/>
    </row>
    <row r="1133">
      <c r="A1133" s="623" t="str">
        <f>'CATALOGO PAGINA'!C1133</f>
        <v>2025</v>
      </c>
      <c r="B1133" s="624" t="s">
        <v>7737</v>
      </c>
      <c r="C1133" s="626" t="str">
        <f>'CATALOGO PAGINA'!AE1133</f>
        <v>12</v>
      </c>
      <c r="D1133" s="626">
        <f>'CATALOGO PAGINA'!AF1133*0.13+'CATALOGO PAGINA'!AF1133</f>
        <v>0.9266</v>
      </c>
      <c r="E1133" s="627"/>
    </row>
    <row r="1134">
      <c r="A1134" s="623" t="str">
        <f>'CATALOGO PAGINA'!C1134</f>
        <v>2027</v>
      </c>
      <c r="B1134" s="624" t="s">
        <v>7737</v>
      </c>
      <c r="C1134" s="626" t="str">
        <f>'CATALOGO PAGINA'!AE1134</f>
        <v>12</v>
      </c>
      <c r="D1134" s="626">
        <f>'CATALOGO PAGINA'!AF1134*0.13+'CATALOGO PAGINA'!AF1134</f>
        <v>0.9266</v>
      </c>
      <c r="E1134" s="627"/>
    </row>
    <row r="1135">
      <c r="A1135" s="623" t="str">
        <f>'CATALOGO PAGINA'!C1135</f>
        <v>2039</v>
      </c>
      <c r="B1135" s="624" t="s">
        <v>7737</v>
      </c>
      <c r="C1135" s="626" t="str">
        <f>'CATALOGO PAGINA'!AE1135</f>
        <v>12</v>
      </c>
      <c r="D1135" s="626">
        <f>'CATALOGO PAGINA'!AF1135*0.13+'CATALOGO PAGINA'!AF1135</f>
        <v>0.9266</v>
      </c>
      <c r="E1135" s="627"/>
    </row>
    <row r="1136">
      <c r="A1136" s="623" t="str">
        <f>'CATALOGO PAGINA'!C1136</f>
        <v>FD496</v>
      </c>
      <c r="B1136" s="624" t="s">
        <v>7737</v>
      </c>
      <c r="C1136" s="626" t="str">
        <f>'CATALOGO PAGINA'!AE1136</f>
        <v>12</v>
      </c>
      <c r="D1136" s="626">
        <f>'CATALOGO PAGINA'!AF1136*0.13+'CATALOGO PAGINA'!AF1136</f>
        <v>0.9266</v>
      </c>
      <c r="E1136" s="627"/>
    </row>
    <row r="1137">
      <c r="A1137" s="623" t="str">
        <f>'CATALOGO PAGINA'!C1137</f>
        <v>2035</v>
      </c>
      <c r="B1137" s="624" t="s">
        <v>7737</v>
      </c>
      <c r="C1137" s="626" t="str">
        <f>'CATALOGO PAGINA'!AE1137</f>
        <v>12</v>
      </c>
      <c r="D1137" s="626">
        <f>'CATALOGO PAGINA'!AF1137*0.13+'CATALOGO PAGINA'!AF1137</f>
        <v>0.9266</v>
      </c>
      <c r="E1137" s="627"/>
    </row>
    <row r="1138">
      <c r="A1138" s="623" t="str">
        <f>'CATALOGO PAGINA'!C1138</f>
        <v>2014</v>
      </c>
      <c r="B1138" s="624" t="s">
        <v>7737</v>
      </c>
      <c r="C1138" s="626" t="str">
        <f>'CATALOGO PAGINA'!AE1138</f>
        <v>12</v>
      </c>
      <c r="D1138" s="626">
        <f>'CATALOGO PAGINA'!AF1138*0.13+'CATALOGO PAGINA'!AF1138</f>
        <v>0.904</v>
      </c>
      <c r="E1138" s="627"/>
    </row>
    <row r="1139">
      <c r="A1139" s="623" t="str">
        <f>'CATALOGO PAGINA'!C1139</f>
        <v>2016</v>
      </c>
      <c r="B1139" s="624" t="s">
        <v>7737</v>
      </c>
      <c r="C1139" s="626" t="str">
        <f>'CATALOGO PAGINA'!AE1139</f>
        <v>12</v>
      </c>
      <c r="D1139" s="626">
        <f>'CATALOGO PAGINA'!AF1139*0.13+'CATALOGO PAGINA'!AF1139</f>
        <v>0.904</v>
      </c>
      <c r="E1139" s="627"/>
    </row>
    <row r="1140">
      <c r="A1140" s="623" t="str">
        <f>'CATALOGO PAGINA'!C1140</f>
        <v>2019</v>
      </c>
      <c r="B1140" s="624" t="s">
        <v>7737</v>
      </c>
      <c r="C1140" s="626" t="str">
        <f>'CATALOGO PAGINA'!AE1140</f>
        <v>12</v>
      </c>
      <c r="D1140" s="626">
        <f>'CATALOGO PAGINA'!AF1140*0.13+'CATALOGO PAGINA'!AF1140</f>
        <v>0.9266</v>
      </c>
      <c r="E1140" s="627"/>
    </row>
    <row r="1141">
      <c r="A1141" s="623" t="str">
        <f>'CATALOGO PAGINA'!C1141</f>
        <v>2022</v>
      </c>
      <c r="B1141" s="624" t="s">
        <v>7737</v>
      </c>
      <c r="C1141" s="626" t="str">
        <f>'CATALOGO PAGINA'!AE1141</f>
        <v>12</v>
      </c>
      <c r="D1141" s="626">
        <f>'CATALOGO PAGINA'!AF1141*0.13+'CATALOGO PAGINA'!AF1141</f>
        <v>0.9266</v>
      </c>
      <c r="E1141" s="627"/>
    </row>
    <row r="1142">
      <c r="A1142" s="623" t="str">
        <f>'CATALOGO PAGINA'!C1142</f>
        <v>2037</v>
      </c>
      <c r="B1142" s="624" t="s">
        <v>7737</v>
      </c>
      <c r="C1142" s="626" t="str">
        <f>'CATALOGO PAGINA'!AE1142</f>
        <v>12</v>
      </c>
      <c r="D1142" s="626">
        <f>'CATALOGO PAGINA'!AF1142*0.13+'CATALOGO PAGINA'!AF1142</f>
        <v>0.9266</v>
      </c>
      <c r="E1142" s="627"/>
    </row>
    <row r="1143">
      <c r="A1143" s="623" t="str">
        <f>'CATALOGO PAGINA'!C1143</f>
        <v>2028</v>
      </c>
      <c r="B1143" s="624" t="s">
        <v>7737</v>
      </c>
      <c r="C1143" s="626" t="str">
        <f>'CATALOGO PAGINA'!AE1143</f>
        <v>12</v>
      </c>
      <c r="D1143" s="626">
        <f>'CATALOGO PAGINA'!AF1143*0.13+'CATALOGO PAGINA'!AF1143</f>
        <v>0.9266</v>
      </c>
      <c r="E1143" s="627"/>
    </row>
    <row r="1144">
      <c r="A1144" s="623" t="str">
        <f>'CATALOGO PAGINA'!C1144</f>
        <v>110408</v>
      </c>
      <c r="B1144" s="624" t="s">
        <v>7737</v>
      </c>
      <c r="C1144" s="626" t="str">
        <f>'CATALOGO PAGINA'!AE1144</f>
        <v>12</v>
      </c>
      <c r="D1144" s="626">
        <f>'CATALOGO PAGINA'!AF1144*0.13+'CATALOGO PAGINA'!AF1144</f>
        <v>0.565</v>
      </c>
      <c r="E1144" s="627"/>
    </row>
    <row r="1145">
      <c r="A1145" s="623" t="str">
        <f>'CATALOGO PAGINA'!C1145</f>
        <v>17889</v>
      </c>
      <c r="B1145" s="624" t="s">
        <v>7737</v>
      </c>
      <c r="C1145" s="626" t="str">
        <f>'CATALOGO PAGINA'!AE1145</f>
        <v>12</v>
      </c>
      <c r="D1145" s="626">
        <f>'CATALOGO PAGINA'!AF1145*0.13+'CATALOGO PAGINA'!AF1145</f>
        <v>0.5763</v>
      </c>
      <c r="E1145" s="627"/>
    </row>
    <row r="1146">
      <c r="A1146" s="623" t="str">
        <f>'CATALOGO PAGINA'!C1146</f>
        <v>056</v>
      </c>
      <c r="B1146" s="624" t="s">
        <v>7737</v>
      </c>
      <c r="C1146" s="626" t="str">
        <f>'CATALOGO PAGINA'!AE1146</f>
        <v>12</v>
      </c>
      <c r="D1146" s="626">
        <f>'CATALOGO PAGINA'!AF1146*0.13+'CATALOGO PAGINA'!AF1146</f>
        <v>0.565</v>
      </c>
      <c r="E1146" s="627"/>
    </row>
    <row r="1147">
      <c r="A1147" s="623" t="str">
        <f>'CATALOGO PAGINA'!C1147</f>
        <v>900793</v>
      </c>
      <c r="B1147" s="624" t="s">
        <v>7737</v>
      </c>
      <c r="C1147" s="626" t="str">
        <f>'CATALOGO PAGINA'!AE1147</f>
        <v>12</v>
      </c>
      <c r="D1147" s="626">
        <f>'CATALOGO PAGINA'!AF1147*0.13+'CATALOGO PAGINA'!AF1147</f>
        <v>0.6328</v>
      </c>
      <c r="E1147" s="627"/>
    </row>
    <row r="1148">
      <c r="A1148" s="623" t="str">
        <f>'CATALOGO PAGINA'!C1148</f>
        <v>IN2425</v>
      </c>
      <c r="B1148" s="624" t="s">
        <v>7737</v>
      </c>
      <c r="C1148" s="626" t="str">
        <f>'CATALOGO PAGINA'!AE1148</f>
        <v>3</v>
      </c>
      <c r="D1148" s="626">
        <f>'CATALOGO PAGINA'!AF1148*0.13+'CATALOGO PAGINA'!AF1148</f>
        <v>2.712</v>
      </c>
      <c r="E1148" s="627"/>
    </row>
    <row r="1149">
      <c r="A1149" s="623" t="str">
        <f>'CATALOGO PAGINA'!C1149</f>
        <v>690034</v>
      </c>
      <c r="B1149" s="624" t="s">
        <v>7737</v>
      </c>
      <c r="C1149" s="626" t="str">
        <f>'CATALOGO PAGINA'!AE1149</f>
        <v>12</v>
      </c>
      <c r="D1149" s="626">
        <f>'CATALOGO PAGINA'!AF1149*0.13+'CATALOGO PAGINA'!AF1149</f>
        <v>0.6102</v>
      </c>
      <c r="E1149" s="627"/>
    </row>
    <row r="1150">
      <c r="A1150" s="623" t="str">
        <f>'CATALOGO PAGINA'!C1150</f>
        <v>C003-688</v>
      </c>
      <c r="B1150" s="624" t="s">
        <v>7737</v>
      </c>
      <c r="C1150" s="626" t="str">
        <f>'CATALOGO PAGINA'!AE1150</f>
        <v>6</v>
      </c>
      <c r="D1150" s="626">
        <f>'CATALOGO PAGINA'!AF1150*0.13+'CATALOGO PAGINA'!AF1150</f>
        <v>3.1075</v>
      </c>
      <c r="E1150" s="627"/>
    </row>
    <row r="1151">
      <c r="A1151" s="623" t="str">
        <f>'CATALOGO PAGINA'!C1151</f>
        <v>690256</v>
      </c>
      <c r="B1151" s="624" t="s">
        <v>7737</v>
      </c>
      <c r="C1151" s="626" t="str">
        <f>'CATALOGO PAGINA'!AE1151</f>
        <v>3</v>
      </c>
      <c r="D1151" s="626">
        <f>'CATALOGO PAGINA'!AF1151*0.13+'CATALOGO PAGINA'!AF1151</f>
        <v>4.746</v>
      </c>
      <c r="E1151" s="627"/>
    </row>
    <row r="1152">
      <c r="A1152" s="623" t="str">
        <f>'CATALOGO PAGINA'!C1152</f>
        <v>C003-021</v>
      </c>
      <c r="B1152" s="624" t="s">
        <v>7737</v>
      </c>
      <c r="C1152" s="626" t="str">
        <f>'CATALOGO PAGINA'!AE1152</f>
        <v>12</v>
      </c>
      <c r="D1152" s="626">
        <f>'CATALOGO PAGINA'!AF1152*0.13+'CATALOGO PAGINA'!AF1152</f>
        <v>0.7232</v>
      </c>
      <c r="E1152" s="627"/>
    </row>
    <row r="1153">
      <c r="A1153" s="623" t="str">
        <f>'CATALOGO PAGINA'!C1153</f>
        <v>FD694</v>
      </c>
      <c r="B1153" s="624" t="s">
        <v>7737</v>
      </c>
      <c r="C1153" s="626" t="str">
        <f>'CATALOGO PAGINA'!AE1153</f>
        <v>6</v>
      </c>
      <c r="D1153" s="626">
        <f>'CATALOGO PAGINA'!AF1153*0.13+'CATALOGO PAGINA'!AF1153</f>
        <v>0.8927</v>
      </c>
      <c r="E1153" s="627"/>
    </row>
    <row r="1154">
      <c r="A1154" s="623" t="str">
        <f>'CATALOGO PAGINA'!C1154</f>
        <v>6797</v>
      </c>
      <c r="B1154" s="624" t="s">
        <v>7737</v>
      </c>
      <c r="C1154" s="626" t="str">
        <f>'CATALOGO PAGINA'!AE1154</f>
        <v>6</v>
      </c>
      <c r="D1154" s="626">
        <f>'CATALOGO PAGINA'!AF1154*0.13+'CATALOGO PAGINA'!AF1154</f>
        <v>2.7233</v>
      </c>
      <c r="E1154" s="627"/>
    </row>
    <row r="1155">
      <c r="A1155" s="623" t="str">
        <f>'CATALOGO PAGINA'!C1155</f>
        <v>110</v>
      </c>
      <c r="B1155" s="624" t="s">
        <v>7737</v>
      </c>
      <c r="C1155" s="626" t="str">
        <f>'CATALOGO PAGINA'!AE1155</f>
        <v>12</v>
      </c>
      <c r="D1155" s="626">
        <f>'CATALOGO PAGINA'!AF1155*0.13+'CATALOGO PAGINA'!AF1155</f>
        <v>0.5989</v>
      </c>
      <c r="E1155" s="627"/>
    </row>
    <row r="1156">
      <c r="A1156" s="623" t="str">
        <f>'CATALOGO PAGINA'!C1156</f>
        <v>FD564</v>
      </c>
      <c r="B1156" s="624" t="s">
        <v>7737</v>
      </c>
      <c r="C1156" s="626" t="str">
        <f>'CATALOGO PAGINA'!AE1156</f>
        <v>12</v>
      </c>
      <c r="D1156" s="626">
        <f>'CATALOGO PAGINA'!AF1156*0.13+'CATALOGO PAGINA'!AF1156</f>
        <v>0.2599</v>
      </c>
      <c r="E1156" s="627"/>
    </row>
    <row r="1157">
      <c r="A1157" s="623" t="str">
        <f>'CATALOGO PAGINA'!C1157</f>
        <v>40052</v>
      </c>
      <c r="B1157" s="624" t="s">
        <v>7737</v>
      </c>
      <c r="C1157" s="626" t="str">
        <f>'CATALOGO PAGINA'!AE1157</f>
        <v>3</v>
      </c>
      <c r="D1157" s="626">
        <f>'CATALOGO PAGINA'!AF1157*0.13+'CATALOGO PAGINA'!AF1157</f>
        <v>4.5991</v>
      </c>
      <c r="E1157" s="627"/>
    </row>
    <row r="1158">
      <c r="A1158" s="623" t="str">
        <f>'CATALOGO PAGINA'!C1158</f>
        <v>40014</v>
      </c>
      <c r="B1158" s="624" t="s">
        <v>7737</v>
      </c>
      <c r="C1158" s="626" t="str">
        <f>'CATALOGO PAGINA'!AE1158</f>
        <v>3</v>
      </c>
      <c r="D1158" s="626">
        <f>'CATALOGO PAGINA'!AF1158*0.13+'CATALOGO PAGINA'!AF1158</f>
        <v>6.6783</v>
      </c>
      <c r="E1158" s="627"/>
    </row>
    <row r="1159">
      <c r="A1159" s="623" t="str">
        <f>'CATALOGO PAGINA'!C1159</f>
        <v>40083</v>
      </c>
      <c r="B1159" s="624" t="s">
        <v>7737</v>
      </c>
      <c r="C1159" s="626" t="str">
        <f>'CATALOGO PAGINA'!AE1159</f>
        <v>3</v>
      </c>
      <c r="D1159" s="626">
        <f>'CATALOGO PAGINA'!AF1159*0.13+'CATALOGO PAGINA'!AF1159</f>
        <v>10.2152</v>
      </c>
      <c r="E1159" s="627"/>
    </row>
    <row r="1160">
      <c r="A1160" s="623" t="str">
        <f>'CATALOGO PAGINA'!C1160</f>
        <v>40076</v>
      </c>
      <c r="B1160" s="624" t="s">
        <v>7737</v>
      </c>
      <c r="C1160" s="626" t="str">
        <f>'CATALOGO PAGINA'!AE1160</f>
        <v>3</v>
      </c>
      <c r="D1160" s="626">
        <f>'CATALOGO PAGINA'!AF1160*0.13+'CATALOGO PAGINA'!AF1160</f>
        <v>12.4752</v>
      </c>
      <c r="E1160" s="627"/>
    </row>
    <row r="1161">
      <c r="A1161" s="623" t="str">
        <f>'CATALOGO PAGINA'!C1161</f>
        <v>51150</v>
      </c>
      <c r="B1161" s="624" t="s">
        <v>7737</v>
      </c>
      <c r="C1161" s="626" t="str">
        <f>'CATALOGO PAGINA'!AE1161</f>
        <v>6</v>
      </c>
      <c r="D1161" s="626">
        <f>'CATALOGO PAGINA'!AF1161*0.13+'CATALOGO PAGINA'!AF1161</f>
        <v>0.0904</v>
      </c>
      <c r="E1161" s="627"/>
    </row>
    <row r="1162">
      <c r="A1162" s="623" t="str">
        <f>'CATALOGO PAGINA'!C1162</f>
        <v>51161</v>
      </c>
      <c r="B1162" s="624" t="s">
        <v>7737</v>
      </c>
      <c r="C1162" s="626" t="str">
        <f>'CATALOGO PAGINA'!AE1162</f>
        <v>24</v>
      </c>
      <c r="D1162" s="626">
        <f>'CATALOGO PAGINA'!AF1162*0.13+'CATALOGO PAGINA'!AF1162</f>
        <v>0.0904</v>
      </c>
      <c r="E1162" s="627"/>
    </row>
    <row r="1163">
      <c r="A1163" s="623" t="str">
        <f>'CATALOGO PAGINA'!C1163</f>
        <v>BE006</v>
      </c>
      <c r="B1163" s="624" t="s">
        <v>7737</v>
      </c>
      <c r="C1163" s="626" t="str">
        <f>'CATALOGO PAGINA'!AE1163</f>
        <v>12</v>
      </c>
      <c r="D1163" s="626">
        <f>'CATALOGO PAGINA'!AF1163*0.13+'CATALOGO PAGINA'!AF1163</f>
        <v>0.0113</v>
      </c>
      <c r="E1163" s="627"/>
    </row>
    <row r="1164">
      <c r="A1164" s="623" t="str">
        <f>'CATALOGO PAGINA'!C1164</f>
        <v>FD281</v>
      </c>
      <c r="B1164" s="624" t="s">
        <v>7737</v>
      </c>
      <c r="C1164" s="626" t="str">
        <f>'CATALOGO PAGINA'!AE1164</f>
        <v>6</v>
      </c>
      <c r="D1164" s="626">
        <f>'CATALOGO PAGINA'!AF1164*0.13+'CATALOGO PAGINA'!AF1164</f>
        <v>1.13</v>
      </c>
      <c r="E1164" s="627"/>
    </row>
    <row r="1165">
      <c r="A1165" s="623" t="str">
        <f>'CATALOGO PAGINA'!C1165</f>
        <v>40700</v>
      </c>
      <c r="B1165" s="624" t="s">
        <v>7737</v>
      </c>
      <c r="C1165" s="626" t="str">
        <f>'CATALOGO PAGINA'!AE1165</f>
        <v>1</v>
      </c>
      <c r="D1165" s="626">
        <f>'CATALOGO PAGINA'!AF1165*0.13+'CATALOGO PAGINA'!AF1165</f>
        <v>22.1819</v>
      </c>
      <c r="E1165" s="627"/>
    </row>
    <row r="1166">
      <c r="A1166" s="623" t="str">
        <f>'CATALOGO PAGINA'!C1166</f>
        <v>735</v>
      </c>
      <c r="B1166" s="624" t="s">
        <v>7737</v>
      </c>
      <c r="C1166" s="626" t="str">
        <f>'CATALOGO PAGINA'!AE1166</f>
        <v>12</v>
      </c>
      <c r="D1166" s="626">
        <f>'CATALOGO PAGINA'!AF1166*0.13+'CATALOGO PAGINA'!AF1166</f>
        <v>0.7684</v>
      </c>
      <c r="E1166" s="627"/>
    </row>
    <row r="1167">
      <c r="A1167" s="623" t="str">
        <f>'CATALOGO PAGINA'!C1167</f>
        <v>736</v>
      </c>
      <c r="B1167" s="624" t="s">
        <v>7737</v>
      </c>
      <c r="C1167" s="626" t="str">
        <f>'CATALOGO PAGINA'!AE1167</f>
        <v>12</v>
      </c>
      <c r="D1167" s="626">
        <f>'CATALOGO PAGINA'!AF1167*0.13+'CATALOGO PAGINA'!AF1167</f>
        <v>0.7571</v>
      </c>
      <c r="E1167" s="627"/>
    </row>
    <row r="1168">
      <c r="A1168" s="623" t="str">
        <f>'CATALOGO PAGINA'!C1168</f>
        <v>1752</v>
      </c>
      <c r="B1168" s="624" t="s">
        <v>7737</v>
      </c>
      <c r="C1168" s="626" t="str">
        <f>'CATALOGO PAGINA'!AE1168</f>
        <v>12</v>
      </c>
      <c r="D1168" s="626">
        <f>'CATALOGO PAGINA'!AF1168*0.13+'CATALOGO PAGINA'!AF1168</f>
        <v>0.8249</v>
      </c>
      <c r="E1168" s="627"/>
    </row>
    <row r="1169">
      <c r="A1169" s="623" t="str">
        <f>'CATALOGO PAGINA'!C1169</f>
        <v>2020M</v>
      </c>
      <c r="B1169" s="624" t="s">
        <v>7737</v>
      </c>
      <c r="C1169" s="626" t="str">
        <f>'CATALOGO PAGINA'!AE1169</f>
        <v>12</v>
      </c>
      <c r="D1169" s="626">
        <f>'CATALOGO PAGINA'!AF1169*0.13+'CATALOGO PAGINA'!AF1169</f>
        <v>1.6159</v>
      </c>
      <c r="E1169" s="627"/>
    </row>
    <row r="1170">
      <c r="A1170" s="623" t="str">
        <f>'CATALOGO PAGINA'!C1170</f>
        <v>FD905</v>
      </c>
      <c r="B1170" s="624" t="s">
        <v>7737</v>
      </c>
      <c r="C1170" s="626" t="str">
        <f>'CATALOGO PAGINA'!AE1170</f>
        <v>6</v>
      </c>
      <c r="D1170" s="626">
        <f>'CATALOGO PAGINA'!AF1170*0.13+'CATALOGO PAGINA'!AF1170</f>
        <v>1.9549</v>
      </c>
      <c r="E1170" s="627"/>
    </row>
    <row r="1171">
      <c r="A1171" s="623" t="str">
        <f>'CATALOGO PAGINA'!C1171</f>
        <v>7565</v>
      </c>
      <c r="B1171" s="624" t="s">
        <v>7737</v>
      </c>
      <c r="C1171" s="626" t="str">
        <f>'CATALOGO PAGINA'!AE1171</f>
        <v>6</v>
      </c>
      <c r="D1171" s="626">
        <f>'CATALOGO PAGINA'!AF1171*0.13+'CATALOGO PAGINA'!AF1171</f>
        <v>3.7742</v>
      </c>
      <c r="E1171" s="627"/>
    </row>
    <row r="1172">
      <c r="A1172" s="623" t="str">
        <f>'CATALOGO PAGINA'!C1172</f>
        <v>FD2619</v>
      </c>
      <c r="B1172" s="624" t="s">
        <v>7737</v>
      </c>
      <c r="C1172" s="626" t="str">
        <f>'CATALOGO PAGINA'!AE1172</f>
        <v>100</v>
      </c>
      <c r="D1172" s="626">
        <f>'CATALOGO PAGINA'!AF1172*0.13+'CATALOGO PAGINA'!AF1172</f>
        <v>0.6215</v>
      </c>
      <c r="E1172" s="627"/>
    </row>
    <row r="1173">
      <c r="A1173" s="623" t="str">
        <f>'CATALOGO PAGINA'!C1173</f>
        <v>FD906</v>
      </c>
      <c r="B1173" s="624" t="s">
        <v>7737</v>
      </c>
      <c r="C1173" s="626" t="str">
        <f>'CATALOGO PAGINA'!AE1173</f>
        <v>6</v>
      </c>
      <c r="D1173" s="626">
        <f>'CATALOGO PAGINA'!AF1173*0.13+'CATALOGO PAGINA'!AF1173</f>
        <v>1.017</v>
      </c>
      <c r="E1173" s="627"/>
    </row>
    <row r="1174">
      <c r="A1174" s="623" t="str">
        <f>'CATALOGO PAGINA'!C1174</f>
        <v>216005</v>
      </c>
      <c r="B1174" s="624" t="s">
        <v>7737</v>
      </c>
      <c r="C1174" s="626" t="str">
        <f>'CATALOGO PAGINA'!AE1174</f>
        <v>12</v>
      </c>
      <c r="D1174" s="626">
        <f>'CATALOGO PAGINA'!AF1174*0.13+'CATALOGO PAGINA'!AF1174</f>
        <v>1.9888</v>
      </c>
      <c r="E1174" s="627"/>
    </row>
    <row r="1175">
      <c r="A1175" s="623" t="str">
        <f>'CATALOGO PAGINA'!C1175</f>
        <v>7787</v>
      </c>
      <c r="B1175" s="624" t="s">
        <v>7737</v>
      </c>
      <c r="C1175" s="626" t="str">
        <f>'CATALOGO PAGINA'!AE1175</f>
        <v>12</v>
      </c>
      <c r="D1175" s="626">
        <f>'CATALOGO PAGINA'!AF1175*0.13+'CATALOGO PAGINA'!AF1175</f>
        <v>0.5989</v>
      </c>
      <c r="E1175" s="627"/>
    </row>
    <row r="1176">
      <c r="A1176" s="623" t="str">
        <f>'CATALOGO PAGINA'!C1176</f>
        <v>505516</v>
      </c>
      <c r="B1176" s="624" t="s">
        <v>7737</v>
      </c>
      <c r="C1176" s="626" t="str">
        <f>'CATALOGO PAGINA'!AE1176</f>
        <v>3</v>
      </c>
      <c r="D1176" s="626">
        <f>'CATALOGO PAGINA'!AF1176*0.13+'CATALOGO PAGINA'!AF1176</f>
        <v>3.8985</v>
      </c>
      <c r="E1176" s="627"/>
    </row>
    <row r="1177">
      <c r="A1177" s="623" t="str">
        <f>'CATALOGO PAGINA'!C1177</f>
        <v>ZR135-3</v>
      </c>
      <c r="B1177" s="624" t="s">
        <v>7737</v>
      </c>
      <c r="C1177" s="626" t="str">
        <f>'CATALOGO PAGINA'!AE1177</f>
        <v>3</v>
      </c>
      <c r="D1177" s="626">
        <f>'CATALOGO PAGINA'!AF1177*0.13+'CATALOGO PAGINA'!AF1177</f>
        <v>5.9325</v>
      </c>
      <c r="E1177" s="627"/>
    </row>
    <row r="1178">
      <c r="A1178" s="623" t="str">
        <f>'CATALOGO PAGINA'!C1178</f>
        <v>YJ388-61</v>
      </c>
      <c r="B1178" s="624" t="s">
        <v>7737</v>
      </c>
      <c r="C1178" s="626" t="str">
        <f>'CATALOGO PAGINA'!AE1178</f>
        <v>3</v>
      </c>
      <c r="D1178" s="626">
        <f>'CATALOGO PAGINA'!AF1178*0.13+'CATALOGO PAGINA'!AF1178</f>
        <v>6.3506</v>
      </c>
      <c r="E1178" s="627"/>
    </row>
    <row r="1179">
      <c r="A1179" s="623" t="str">
        <f>'CATALOGO PAGINA'!C1179</f>
        <v>ARB07552</v>
      </c>
      <c r="B1179" s="624" t="s">
        <v>7737</v>
      </c>
      <c r="C1179" s="626" t="str">
        <f>'CATALOGO PAGINA'!AE1179</f>
        <v>12</v>
      </c>
      <c r="D1179" s="626">
        <f>'CATALOGO PAGINA'!AF1179*0.13+'CATALOGO PAGINA'!AF1179</f>
        <v>0.904</v>
      </c>
      <c r="E1179" s="627"/>
    </row>
    <row r="1180">
      <c r="A1180" s="623" t="str">
        <f>'CATALOGO PAGINA'!C1180</f>
        <v>ARB12909</v>
      </c>
      <c r="B1180" s="624" t="s">
        <v>7737</v>
      </c>
      <c r="C1180" s="626" t="str">
        <f>'CATALOGO PAGINA'!AE1180</f>
        <v>6</v>
      </c>
      <c r="D1180" s="626">
        <f>'CATALOGO PAGINA'!AF1180*0.13+'CATALOGO PAGINA'!AF1180</f>
        <v>1.243</v>
      </c>
      <c r="E1180" s="627"/>
    </row>
    <row r="1181">
      <c r="A1181" s="623" t="str">
        <f>'CATALOGO PAGINA'!C1181</f>
        <v>ARB20122</v>
      </c>
      <c r="B1181" s="624" t="s">
        <v>7737</v>
      </c>
      <c r="C1181" s="626" t="str">
        <f>'CATALOGO PAGINA'!AE1181</f>
        <v>12</v>
      </c>
      <c r="D1181" s="626">
        <f>'CATALOGO PAGINA'!AF1181*0.13+'CATALOGO PAGINA'!AF1181</f>
        <v>0.6667</v>
      </c>
      <c r="E1181" s="627"/>
    </row>
    <row r="1182">
      <c r="A1182" s="623" t="str">
        <f>'CATALOGO PAGINA'!C1182</f>
        <v>ARB3033</v>
      </c>
      <c r="B1182" s="624" t="s">
        <v>7737</v>
      </c>
      <c r="C1182" s="626" t="str">
        <f>'CATALOGO PAGINA'!AE1182</f>
        <v>6</v>
      </c>
      <c r="D1182" s="626">
        <f>'CATALOGO PAGINA'!AF1182*0.13+'CATALOGO PAGINA'!AF1182</f>
        <v>0.9718</v>
      </c>
      <c r="E1182" s="627"/>
    </row>
    <row r="1183">
      <c r="A1183" s="623" t="str">
        <f>'CATALOGO PAGINA'!C1183</f>
        <v>00773</v>
      </c>
      <c r="B1183" s="624" t="s">
        <v>7737</v>
      </c>
      <c r="C1183" s="626" t="str">
        <f>'CATALOGO PAGINA'!AE1183</f>
        <v>6</v>
      </c>
      <c r="D1183" s="626">
        <f>'CATALOGO PAGINA'!AF1183*0.13+'CATALOGO PAGINA'!AF1183</f>
        <v>1.0735</v>
      </c>
      <c r="E1183" s="627"/>
    </row>
    <row r="1184">
      <c r="A1184" s="623" t="str">
        <f>'CATALOGO PAGINA'!C1184</f>
        <v>GH279</v>
      </c>
      <c r="B1184" s="624" t="s">
        <v>7737</v>
      </c>
      <c r="C1184" s="626" t="str">
        <f>'CATALOGO PAGINA'!AE1184</f>
        <v>12</v>
      </c>
      <c r="D1184" s="626">
        <f>'CATALOGO PAGINA'!AF1184*0.13+'CATALOGO PAGINA'!AF1184</f>
        <v>0.6554</v>
      </c>
      <c r="E1184" s="627"/>
    </row>
    <row r="1185">
      <c r="A1185" s="623" t="str">
        <f>'CATALOGO PAGINA'!C1185</f>
        <v>32219</v>
      </c>
      <c r="B1185" s="624" t="s">
        <v>7737</v>
      </c>
      <c r="C1185" s="626" t="str">
        <f>'CATALOGO PAGINA'!AE1185</f>
        <v>12</v>
      </c>
      <c r="D1185" s="626">
        <f>'CATALOGO PAGINA'!AF1185*0.13+'CATALOGO PAGINA'!AF1185</f>
        <v>0.7458</v>
      </c>
      <c r="E1185" s="627"/>
    </row>
    <row r="1186">
      <c r="A1186" s="623" t="str">
        <f>'CATALOGO PAGINA'!C1186</f>
        <v>2049</v>
      </c>
      <c r="B1186" s="624" t="s">
        <v>7737</v>
      </c>
      <c r="C1186" s="626" t="str">
        <f>'CATALOGO PAGINA'!AE1186</f>
        <v>12</v>
      </c>
      <c r="D1186" s="626">
        <f>'CATALOGO PAGINA'!AF1186*0.13+'CATALOGO PAGINA'!AF1186</f>
        <v>0.9266</v>
      </c>
      <c r="E1186" s="627"/>
    </row>
    <row r="1187">
      <c r="A1187" s="623" t="str">
        <f>'CATALOGO PAGINA'!C1187</f>
        <v>2047</v>
      </c>
      <c r="B1187" s="624" t="s">
        <v>7737</v>
      </c>
      <c r="C1187" s="626" t="str">
        <f>'CATALOGO PAGINA'!AE1187</f>
        <v>12</v>
      </c>
      <c r="D1187" s="626">
        <f>'CATALOGO PAGINA'!AF1187*0.13+'CATALOGO PAGINA'!AF1187</f>
        <v>0.9266</v>
      </c>
      <c r="E1187" s="627"/>
    </row>
    <row r="1188">
      <c r="A1188" s="623" t="str">
        <f>'CATALOGO PAGINA'!C1188</f>
        <v>2046</v>
      </c>
      <c r="B1188" s="624" t="s">
        <v>7737</v>
      </c>
      <c r="C1188" s="626" t="str">
        <f>'CATALOGO PAGINA'!AE1188</f>
        <v>12</v>
      </c>
      <c r="D1188" s="626">
        <f>'CATALOGO PAGINA'!AF1188*0.13+'CATALOGO PAGINA'!AF1188</f>
        <v>0.9266</v>
      </c>
      <c r="E1188" s="627"/>
    </row>
    <row r="1189">
      <c r="A1189" s="623" t="str">
        <f>'CATALOGO PAGINA'!C1189</f>
        <v>CN91235</v>
      </c>
      <c r="B1189" s="624" t="s">
        <v>7737</v>
      </c>
      <c r="C1189" s="626" t="str">
        <f>'CATALOGO PAGINA'!AE1189</f>
        <v>12</v>
      </c>
      <c r="D1189" s="626">
        <f>'CATALOGO PAGINA'!AF1189*0.13+'CATALOGO PAGINA'!AF1189</f>
        <v>0.8701</v>
      </c>
      <c r="E1189" s="627"/>
    </row>
    <row r="1190">
      <c r="A1190" s="623" t="str">
        <f>'CATALOGO PAGINA'!C1190</f>
        <v>88135</v>
      </c>
      <c r="B1190" s="624" t="s">
        <v>7737</v>
      </c>
      <c r="C1190" s="626" t="str">
        <f>'CATALOGO PAGINA'!AE1190</f>
        <v>12</v>
      </c>
      <c r="D1190" s="626">
        <f>'CATALOGO PAGINA'!AF1190*0.13+'CATALOGO PAGINA'!AF1190</f>
        <v>0.5876</v>
      </c>
      <c r="E1190" s="627"/>
    </row>
    <row r="1191">
      <c r="A1191" s="623" t="str">
        <f>'CATALOGO PAGINA'!C1191</f>
        <v>88142</v>
      </c>
      <c r="B1191" s="624" t="s">
        <v>7737</v>
      </c>
      <c r="C1191" s="626" t="str">
        <f>'CATALOGO PAGINA'!AE1191</f>
        <v>12</v>
      </c>
      <c r="D1191" s="626">
        <f>'CATALOGO PAGINA'!AF1191*0.13+'CATALOGO PAGINA'!AF1191</f>
        <v>0.5876</v>
      </c>
      <c r="E1191" s="627"/>
    </row>
    <row r="1192">
      <c r="A1192" s="623" t="str">
        <f>'CATALOGO PAGINA'!C1192</f>
        <v>88136</v>
      </c>
      <c r="B1192" s="624" t="s">
        <v>7737</v>
      </c>
      <c r="C1192" s="626" t="str">
        <f>'CATALOGO PAGINA'!AE1192</f>
        <v>12</v>
      </c>
      <c r="D1192" s="626">
        <f>'CATALOGO PAGINA'!AF1192*0.13+'CATALOGO PAGINA'!AF1192</f>
        <v>0.5876</v>
      </c>
      <c r="E1192" s="627"/>
    </row>
    <row r="1193">
      <c r="A1193" s="623" t="str">
        <f>'CATALOGO PAGINA'!C1193</f>
        <v>88138</v>
      </c>
      <c r="B1193" s="624" t="s">
        <v>7737</v>
      </c>
      <c r="C1193" s="626" t="str">
        <f>'CATALOGO PAGINA'!AE1193</f>
        <v>12</v>
      </c>
      <c r="D1193" s="626">
        <f>'CATALOGO PAGINA'!AF1193*0.13+'CATALOGO PAGINA'!AF1193</f>
        <v>0.5876</v>
      </c>
      <c r="E1193" s="627"/>
    </row>
    <row r="1194">
      <c r="A1194" s="623" t="str">
        <f>'CATALOGO PAGINA'!C1194</f>
        <v>88139</v>
      </c>
      <c r="B1194" s="624" t="s">
        <v>7737</v>
      </c>
      <c r="C1194" s="626" t="str">
        <f>'CATALOGO PAGINA'!AE1194</f>
        <v>12</v>
      </c>
      <c r="D1194" s="626">
        <f>'CATALOGO PAGINA'!AF1194*0.13+'CATALOGO PAGINA'!AF1194</f>
        <v>0.5876</v>
      </c>
      <c r="E1194" s="627"/>
    </row>
    <row r="1195">
      <c r="A1195" s="623" t="str">
        <f>'CATALOGO PAGINA'!C1195</f>
        <v>88140</v>
      </c>
      <c r="B1195" s="624" t="s">
        <v>7737</v>
      </c>
      <c r="C1195" s="626" t="str">
        <f>'CATALOGO PAGINA'!AE1195</f>
        <v>12</v>
      </c>
      <c r="D1195" s="626">
        <f>'CATALOGO PAGINA'!AF1195*0.13+'CATALOGO PAGINA'!AF1195</f>
        <v>0.5876</v>
      </c>
      <c r="E1195" s="627"/>
    </row>
    <row r="1196">
      <c r="A1196" s="623" t="str">
        <f>'CATALOGO PAGINA'!C1196</f>
        <v>88137</v>
      </c>
      <c r="B1196" s="624" t="s">
        <v>7737</v>
      </c>
      <c r="C1196" s="626" t="str">
        <f>'CATALOGO PAGINA'!AE1196</f>
        <v>12</v>
      </c>
      <c r="D1196" s="626">
        <f>'CATALOGO PAGINA'!AF1196*0.13+'CATALOGO PAGINA'!AF1196</f>
        <v>0.5876</v>
      </c>
      <c r="E1196" s="627"/>
    </row>
    <row r="1197">
      <c r="A1197" s="623" t="str">
        <f>'CATALOGO PAGINA'!C1197</f>
        <v>96066</v>
      </c>
      <c r="B1197" s="624" t="s">
        <v>7737</v>
      </c>
      <c r="C1197" s="626" t="str">
        <f>'CATALOGO PAGINA'!AE1197</f>
        <v>6</v>
      </c>
      <c r="D1197" s="626">
        <f>'CATALOGO PAGINA'!AF1197*0.13+'CATALOGO PAGINA'!AF1197</f>
        <v>3.136428</v>
      </c>
      <c r="E1197" s="627"/>
    </row>
    <row r="1198">
      <c r="A1198" s="623" t="str">
        <f>'CATALOGO PAGINA'!C1198</f>
        <v>96059</v>
      </c>
      <c r="B1198" s="624" t="s">
        <v>7737</v>
      </c>
      <c r="C1198" s="626" t="str">
        <f>'CATALOGO PAGINA'!AE1198</f>
        <v>6</v>
      </c>
      <c r="D1198" s="626">
        <f>'CATALOGO PAGINA'!AF1198*0.13+'CATALOGO PAGINA'!AF1198</f>
        <v>3.1979</v>
      </c>
      <c r="E1198" s="627"/>
    </row>
    <row r="1199">
      <c r="A1199" s="623" t="str">
        <f>'CATALOGO PAGINA'!C1199</f>
        <v>CN90212-A</v>
      </c>
      <c r="B1199" s="624" t="s">
        <v>7737</v>
      </c>
      <c r="C1199" s="626" t="str">
        <f>'CATALOGO PAGINA'!AE1199</f>
        <v>12</v>
      </c>
      <c r="D1199" s="626">
        <f>'CATALOGO PAGINA'!AF1199*0.13+'CATALOGO PAGINA'!AF1199</f>
        <v>0.9605</v>
      </c>
      <c r="E1199" s="627"/>
    </row>
    <row r="1200">
      <c r="A1200" s="623" t="str">
        <f>'CATALOGO PAGINA'!C1200</f>
        <v>55662</v>
      </c>
      <c r="B1200" s="624" t="s">
        <v>7737</v>
      </c>
      <c r="C1200" s="626" t="str">
        <f>'CATALOGO PAGINA'!AE1200</f>
        <v>8</v>
      </c>
      <c r="D1200" s="626">
        <f>'CATALOGO PAGINA'!AF1200*0.13+'CATALOGO PAGINA'!AF1200</f>
        <v>0.5198</v>
      </c>
      <c r="E1200" s="627"/>
    </row>
    <row r="1201">
      <c r="A1201" s="623" t="str">
        <f>'CATALOGO PAGINA'!C1201</f>
        <v>55652</v>
      </c>
      <c r="B1201" s="624" t="s">
        <v>7737</v>
      </c>
      <c r="C1201" s="626" t="str">
        <f>'CATALOGO PAGINA'!AE1201</f>
        <v>8</v>
      </c>
      <c r="D1201" s="626">
        <f>'CATALOGO PAGINA'!AF1201*0.13+'CATALOGO PAGINA'!AF1201</f>
        <v>0.4746</v>
      </c>
      <c r="E1201" s="627"/>
    </row>
    <row r="1202">
      <c r="A1202" s="623" t="str">
        <f>'CATALOGO PAGINA'!C1202</f>
        <v>72008</v>
      </c>
      <c r="B1202" s="624" t="s">
        <v>7737</v>
      </c>
      <c r="C1202" s="626" t="str">
        <f>'CATALOGO PAGINA'!AE1202</f>
        <v>6</v>
      </c>
      <c r="D1202" s="626">
        <f>'CATALOGO PAGINA'!AF1202*0.13+'CATALOGO PAGINA'!AF1202</f>
        <v>0.805464</v>
      </c>
      <c r="E1202" s="627"/>
    </row>
    <row r="1203">
      <c r="A1203" s="623" t="str">
        <f>'CATALOGO PAGINA'!C1203</f>
        <v>CN72001</v>
      </c>
      <c r="B1203" s="624" t="s">
        <v>7737</v>
      </c>
      <c r="C1203" s="626" t="str">
        <f>'CATALOGO PAGINA'!AE1203</f>
        <v>6</v>
      </c>
      <c r="D1203" s="626">
        <f>'CATALOGO PAGINA'!AF1203*0.13+'CATALOGO PAGINA'!AF1203</f>
        <v>0.805464</v>
      </c>
      <c r="E1203" s="627"/>
    </row>
    <row r="1204">
      <c r="A1204" s="623" t="str">
        <f>'CATALOGO PAGINA'!C1204</f>
        <v>CN72003</v>
      </c>
      <c r="B1204" s="624" t="s">
        <v>7737</v>
      </c>
      <c r="C1204" s="626" t="str">
        <f>'CATALOGO PAGINA'!AE1204</f>
        <v>6</v>
      </c>
      <c r="D1204" s="626">
        <f>'CATALOGO PAGINA'!AF1204*0.13+'CATALOGO PAGINA'!AF1204</f>
        <v>0.805464</v>
      </c>
      <c r="E1204" s="627"/>
    </row>
    <row r="1205">
      <c r="A1205" s="623" t="str">
        <f>'CATALOGO PAGINA'!C1205</f>
        <v>CN72104</v>
      </c>
      <c r="B1205" s="624" t="s">
        <v>7737</v>
      </c>
      <c r="C1205" s="626" t="str">
        <f>'CATALOGO PAGINA'!AE1205</f>
        <v>6</v>
      </c>
      <c r="D1205" s="626">
        <f>'CATALOGO PAGINA'!AF1205*0.13+'CATALOGO PAGINA'!AF1205</f>
        <v>0.805464</v>
      </c>
      <c r="E1205" s="627"/>
    </row>
    <row r="1206">
      <c r="A1206" s="623" t="str">
        <f>'CATALOGO PAGINA'!C1206</f>
        <v>56001</v>
      </c>
      <c r="B1206" s="624" t="s">
        <v>7737</v>
      </c>
      <c r="C1206" s="626" t="str">
        <f>'CATALOGO PAGINA'!AE1206</f>
        <v>12</v>
      </c>
      <c r="D1206" s="626">
        <f>'CATALOGO PAGINA'!AF1206*0.13+'CATALOGO PAGINA'!AF1206</f>
        <v>0.8475</v>
      </c>
      <c r="E1206" s="627"/>
    </row>
    <row r="1207">
      <c r="A1207" s="623" t="str">
        <f>'CATALOGO PAGINA'!C1207</f>
        <v>86219</v>
      </c>
      <c r="B1207" s="624" t="s">
        <v>7737</v>
      </c>
      <c r="C1207" s="626" t="str">
        <f>'CATALOGO PAGINA'!AE1207</f>
        <v>6</v>
      </c>
      <c r="D1207" s="626">
        <f>'CATALOGO PAGINA'!AF1207*0.13+'CATALOGO PAGINA'!AF1207</f>
        <v>0.7458</v>
      </c>
      <c r="E1207" s="627"/>
    </row>
    <row r="1208">
      <c r="A1208" s="623" t="str">
        <f>'CATALOGO PAGINA'!C1208</f>
        <v>82627</v>
      </c>
      <c r="B1208" s="624" t="s">
        <v>7737</v>
      </c>
      <c r="C1208" s="626" t="str">
        <f>'CATALOGO PAGINA'!AE1208</f>
        <v>12</v>
      </c>
      <c r="D1208" s="626">
        <f>'CATALOGO PAGINA'!AF1208*0.13+'CATALOGO PAGINA'!AF1208</f>
        <v>0.904</v>
      </c>
      <c r="E1208" s="627"/>
    </row>
    <row r="1209">
      <c r="A1209" s="623" t="str">
        <f>'CATALOGO PAGINA'!C1209</f>
        <v>82626</v>
      </c>
      <c r="B1209" s="624" t="s">
        <v>7737</v>
      </c>
      <c r="C1209" s="626" t="str">
        <f>'CATALOGO PAGINA'!AE1209</f>
        <v>12</v>
      </c>
      <c r="D1209" s="626">
        <f>'CATALOGO PAGINA'!AF1209*0.13+'CATALOGO PAGINA'!AF1209</f>
        <v>0.8927</v>
      </c>
      <c r="E1209" s="627"/>
    </row>
    <row r="1210">
      <c r="A1210" s="623" t="str">
        <f>'CATALOGO PAGINA'!C1210</f>
        <v>82635</v>
      </c>
      <c r="B1210" s="624" t="s">
        <v>7737</v>
      </c>
      <c r="C1210" s="626" t="str">
        <f>'CATALOGO PAGINA'!AE1210</f>
        <v>12</v>
      </c>
      <c r="D1210" s="626">
        <f>'CATALOGO PAGINA'!AF1210*0.13+'CATALOGO PAGINA'!AF1210</f>
        <v>0.573588</v>
      </c>
      <c r="E1210" s="627"/>
    </row>
    <row r="1211">
      <c r="A1211" s="623" t="str">
        <f>'CATALOGO PAGINA'!C1211</f>
        <v>55921</v>
      </c>
      <c r="B1211" s="624" t="s">
        <v>7737</v>
      </c>
      <c r="C1211" s="626" t="str">
        <f>'CATALOGO PAGINA'!AE1211</f>
        <v>12</v>
      </c>
      <c r="D1211" s="626">
        <f>'CATALOGO PAGINA'!AF1211*0.13+'CATALOGO PAGINA'!AF1211</f>
        <v>0.8475</v>
      </c>
      <c r="E1211" s="627"/>
    </row>
    <row r="1212">
      <c r="A1212" s="623" t="str">
        <f>'CATALOGO PAGINA'!C1212</f>
        <v>CN85613</v>
      </c>
      <c r="B1212" s="624" t="s">
        <v>7737</v>
      </c>
      <c r="C1212" s="626" t="str">
        <f>'CATALOGO PAGINA'!AE1212</f>
        <v>6</v>
      </c>
      <c r="D1212" s="626">
        <f>'CATALOGO PAGINA'!AF1212*0.13+'CATALOGO PAGINA'!AF1212</f>
        <v>0.964116</v>
      </c>
      <c r="E1212" s="627"/>
    </row>
    <row r="1213">
      <c r="A1213" s="623" t="str">
        <f>'CATALOGO PAGINA'!C1213</f>
        <v>01110</v>
      </c>
      <c r="B1213" s="624" t="s">
        <v>7737</v>
      </c>
      <c r="C1213" s="626" t="str">
        <f>'CATALOGO PAGINA'!AE1213</f>
        <v>6</v>
      </c>
      <c r="D1213" s="626">
        <f>'CATALOGO PAGINA'!AF1213*0.13+'CATALOGO PAGINA'!AF1213</f>
        <v>1.073952</v>
      </c>
      <c r="E1213" s="627"/>
    </row>
    <row r="1214">
      <c r="A1214" s="623" t="str">
        <f>'CATALOGO PAGINA'!C1214</f>
        <v>6564</v>
      </c>
      <c r="B1214" s="624" t="s">
        <v>7737</v>
      </c>
      <c r="C1214" s="626" t="str">
        <f>'CATALOGO PAGINA'!AE1214</f>
        <v>12</v>
      </c>
      <c r="D1214" s="626">
        <f>'CATALOGO PAGINA'!AF1214*0.13+'CATALOGO PAGINA'!AF1214</f>
        <v>0.646812</v>
      </c>
      <c r="E1214" s="627"/>
    </row>
    <row r="1215">
      <c r="A1215" s="623" t="str">
        <f>'CATALOGO PAGINA'!C1215</f>
        <v>3002</v>
      </c>
      <c r="B1215" s="624" t="s">
        <v>7737</v>
      </c>
      <c r="C1215" s="626" t="str">
        <f>'CATALOGO PAGINA'!AE1215</f>
        <v>12</v>
      </c>
      <c r="D1215" s="626">
        <f>'CATALOGO PAGINA'!AF1215*0.13+'CATALOGO PAGINA'!AF1215</f>
        <v>0.646812</v>
      </c>
      <c r="E1215" s="627"/>
    </row>
    <row r="1216">
      <c r="A1216" s="623" t="str">
        <f>'CATALOGO PAGINA'!C1216</f>
        <v>56278</v>
      </c>
      <c r="B1216" s="624" t="s">
        <v>7737</v>
      </c>
      <c r="C1216" s="626" t="str">
        <f>'CATALOGO PAGINA'!AE1216</f>
        <v>6</v>
      </c>
      <c r="D1216" s="626">
        <f>'CATALOGO PAGINA'!AF1216*0.13+'CATALOGO PAGINA'!AF1216</f>
        <v>2.4408</v>
      </c>
      <c r="E1216" s="627"/>
    </row>
    <row r="1217">
      <c r="A1217" s="623" t="str">
        <f>'CATALOGO PAGINA'!C1217</f>
        <v>95202</v>
      </c>
      <c r="B1217" s="624" t="s">
        <v>7737</v>
      </c>
      <c r="C1217" s="626" t="str">
        <f>'CATALOGO PAGINA'!AE1217</f>
        <v>6</v>
      </c>
      <c r="D1217" s="626">
        <f>'CATALOGO PAGINA'!AF1217*0.13+'CATALOGO PAGINA'!AF1217</f>
        <v>2.4408</v>
      </c>
      <c r="E1217" s="627"/>
    </row>
    <row r="1218">
      <c r="A1218" s="623" t="str">
        <f>'CATALOGO PAGINA'!C1218</f>
        <v>95301</v>
      </c>
      <c r="B1218" s="624" t="s">
        <v>7737</v>
      </c>
      <c r="C1218" s="626" t="str">
        <f>'CATALOGO PAGINA'!AE1218</f>
        <v>6</v>
      </c>
      <c r="D1218" s="626">
        <f>'CATALOGO PAGINA'!AF1218*0.13+'CATALOGO PAGINA'!AF1218</f>
        <v>2.4408</v>
      </c>
      <c r="E1218" s="627"/>
    </row>
    <row r="1219">
      <c r="A1219" s="623" t="str">
        <f>'CATALOGO PAGINA'!C1219</f>
        <v>95417</v>
      </c>
      <c r="B1219" s="624" t="s">
        <v>7737</v>
      </c>
      <c r="C1219" s="626" t="str">
        <f>'CATALOGO PAGINA'!AE1219</f>
        <v>6</v>
      </c>
      <c r="D1219" s="626">
        <f>'CATALOGO PAGINA'!AF1219*0.13+'CATALOGO PAGINA'!AF1219</f>
        <v>2.4408</v>
      </c>
      <c r="E1219" s="627"/>
    </row>
    <row r="1220">
      <c r="A1220" s="623" t="str">
        <f>'CATALOGO PAGINA'!C1220</f>
        <v>989793</v>
      </c>
      <c r="B1220" s="624" t="s">
        <v>7737</v>
      </c>
      <c r="C1220" s="626" t="str">
        <f>'CATALOGO PAGINA'!AE1220</f>
        <v>6</v>
      </c>
      <c r="D1220" s="626">
        <f>'CATALOGO PAGINA'!AF1220*0.13+'CATALOGO PAGINA'!AF1220</f>
        <v>2.3617</v>
      </c>
      <c r="E1220" s="627"/>
    </row>
    <row r="1221">
      <c r="A1221" s="623" t="str">
        <f>'CATALOGO PAGINA'!C1221</f>
        <v>5423</v>
      </c>
      <c r="B1221" s="624" t="s">
        <v>7737</v>
      </c>
      <c r="C1221" s="626" t="str">
        <f>'CATALOGO PAGINA'!AE1221</f>
        <v>6</v>
      </c>
      <c r="D1221" s="626">
        <f>'CATALOGO PAGINA'!AF1221*0.13+'CATALOGO PAGINA'!AF1221</f>
        <v>2.3617</v>
      </c>
      <c r="E1221" s="627"/>
    </row>
    <row r="1222">
      <c r="A1222" s="623" t="str">
        <f>'CATALOGO PAGINA'!C1222</f>
        <v>505601</v>
      </c>
      <c r="B1222" s="624" t="s">
        <v>7737</v>
      </c>
      <c r="C1222" s="626" t="str">
        <f>'CATALOGO PAGINA'!AE1222</f>
        <v>12</v>
      </c>
      <c r="D1222" s="628">
        <f>'CATALOGO PAGINA'!AF1222*0.13+'CATALOGO PAGINA'!AF1222</f>
        <v>0.9718</v>
      </c>
      <c r="E1222" s="627"/>
    </row>
    <row r="1223">
      <c r="A1223" s="623" t="str">
        <f>'CATALOGO PAGINA'!C1223</f>
        <v>500976</v>
      </c>
      <c r="B1223" s="624" t="s">
        <v>7737</v>
      </c>
      <c r="C1223" s="626" t="str">
        <f>'CATALOGO PAGINA'!AE1223</f>
        <v>12</v>
      </c>
      <c r="D1223" s="628">
        <f>'CATALOGO PAGINA'!AF1223*0.13+'CATALOGO PAGINA'!AF1223</f>
        <v>0.7571</v>
      </c>
      <c r="E1223" s="627"/>
    </row>
    <row r="1224">
      <c r="A1224" s="623" t="str">
        <f>'CATALOGO PAGINA'!C1224</f>
        <v>503382</v>
      </c>
      <c r="B1224" s="624" t="s">
        <v>7737</v>
      </c>
      <c r="C1224" s="626" t="str">
        <f>'CATALOGO PAGINA'!AE1224</f>
        <v>12</v>
      </c>
      <c r="D1224" s="628">
        <f>'CATALOGO PAGINA'!AF1224*0.13+'CATALOGO PAGINA'!AF1224</f>
        <v>0.6441</v>
      </c>
      <c r="E1224" s="627"/>
    </row>
    <row r="1225">
      <c r="A1225" s="623" t="str">
        <f>'CATALOGO PAGINA'!C1225</f>
        <v>50767</v>
      </c>
      <c r="B1225" s="624" t="s">
        <v>7737</v>
      </c>
      <c r="C1225" s="626" t="str">
        <f>'CATALOGO PAGINA'!AE1225</f>
        <v>1</v>
      </c>
      <c r="D1225" s="628">
        <f>'CATALOGO PAGINA'!AF1225*0.13+'CATALOGO PAGINA'!AF1225</f>
        <v>14.3736</v>
      </c>
      <c r="E1225" s="627"/>
    </row>
    <row r="1226">
      <c r="A1226" s="623" t="str">
        <f>'CATALOGO PAGINA'!C1226</f>
        <v>66074</v>
      </c>
      <c r="B1226" s="624" t="s">
        <v>7737</v>
      </c>
      <c r="C1226" s="626" t="str">
        <f>'CATALOGO PAGINA'!AE1226</f>
        <v>12</v>
      </c>
      <c r="D1226" s="626">
        <f>'CATALOGO PAGINA'!AF1226*0.13+'CATALOGO PAGINA'!AF1226</f>
        <v>0.9153</v>
      </c>
      <c r="E1226" s="627"/>
    </row>
    <row r="1227">
      <c r="A1227" s="623" t="str">
        <f>'CATALOGO PAGINA'!C1227</f>
        <v>74412</v>
      </c>
      <c r="B1227" s="624" t="s">
        <v>7737</v>
      </c>
      <c r="C1227" s="626" t="str">
        <f>'CATALOGO PAGINA'!AE1227</f>
        <v>12</v>
      </c>
      <c r="D1227" s="626">
        <f>'CATALOGO PAGINA'!AF1227*0.13+'CATALOGO PAGINA'!AF1227</f>
        <v>0.9153</v>
      </c>
      <c r="E1227" s="627"/>
    </row>
    <row r="1228">
      <c r="A1228" s="623" t="str">
        <f>'CATALOGO PAGINA'!C1228</f>
        <v>2028</v>
      </c>
      <c r="B1228" s="624" t="s">
        <v>7737</v>
      </c>
      <c r="C1228" s="626" t="str">
        <f>'CATALOGO PAGINA'!AE1228</f>
        <v>12</v>
      </c>
      <c r="D1228" s="626">
        <f>'CATALOGO PAGINA'!AF1228*0.13+'CATALOGO PAGINA'!AF1228</f>
        <v>0.9379</v>
      </c>
      <c r="E1228" s="627"/>
    </row>
    <row r="1229">
      <c r="A1229" s="623" t="str">
        <f>'CATALOGO PAGINA'!C1229</f>
        <v>10339</v>
      </c>
      <c r="B1229" s="624" t="s">
        <v>7737</v>
      </c>
      <c r="C1229" s="626" t="str">
        <f>'CATALOGO PAGINA'!AE1229</f>
        <v>12</v>
      </c>
      <c r="D1229" s="626">
        <f>'CATALOGO PAGINA'!AF1229*0.13+'CATALOGO PAGINA'!AF1229</f>
        <v>0.452</v>
      </c>
      <c r="E1229" s="627"/>
    </row>
    <row r="1230">
      <c r="A1230" s="623" t="str">
        <f>'CATALOGO PAGINA'!C1230</f>
        <v>503616</v>
      </c>
      <c r="B1230" s="624" t="s">
        <v>7737</v>
      </c>
      <c r="C1230" s="626" t="str">
        <f>'CATALOGO PAGINA'!AE1230</f>
        <v>6</v>
      </c>
      <c r="D1230" s="626">
        <f>'CATALOGO PAGINA'!AF1230*0.13+'CATALOGO PAGINA'!AF1230</f>
        <v>2.26</v>
      </c>
      <c r="E1230" s="627"/>
    </row>
    <row r="1231">
      <c r="A1231" s="623" t="str">
        <f>'CATALOGO PAGINA'!C1231</f>
        <v>02012</v>
      </c>
      <c r="B1231" s="624" t="s">
        <v>7737</v>
      </c>
      <c r="C1231" s="626" t="str">
        <f>'CATALOGO PAGINA'!AE1231</f>
        <v>6</v>
      </c>
      <c r="D1231" s="626">
        <f>'CATALOGO PAGINA'!AF1231*0.13+'CATALOGO PAGINA'!AF1231</f>
        <v>3.5143</v>
      </c>
      <c r="E1231" s="627"/>
    </row>
    <row r="1232">
      <c r="A1232" s="623" t="str">
        <f>'CATALOGO PAGINA'!C1232</f>
        <v>5561</v>
      </c>
      <c r="B1232" s="624" t="s">
        <v>7737</v>
      </c>
      <c r="C1232" s="626" t="str">
        <f>'CATALOGO PAGINA'!AE1232</f>
        <v>6</v>
      </c>
      <c r="D1232" s="626">
        <f>'CATALOGO PAGINA'!AF1232*0.13+'CATALOGO PAGINA'!AF1232</f>
        <v>1.7854</v>
      </c>
      <c r="E1232" s="627"/>
    </row>
    <row r="1233">
      <c r="A1233" s="623" t="str">
        <f>'CATALOGO PAGINA'!C1233</f>
        <v>0305</v>
      </c>
      <c r="B1233" s="624" t="s">
        <v>7737</v>
      </c>
      <c r="C1233" s="626" t="str">
        <f>'CATALOGO PAGINA'!AE1233</f>
        <v>1</v>
      </c>
      <c r="D1233" s="626">
        <f>'CATALOGO PAGINA'!AF1233*0.13+'CATALOGO PAGINA'!AF1233</f>
        <v>22.035</v>
      </c>
      <c r="E1233" s="627"/>
    </row>
    <row r="1234">
      <c r="A1234" s="623" t="str">
        <f>'CATALOGO PAGINA'!C1234</f>
        <v>MK-918</v>
      </c>
      <c r="B1234" s="624" t="s">
        <v>7737</v>
      </c>
      <c r="C1234" s="626" t="str">
        <f>'CATALOGO PAGINA'!AE1234</f>
        <v>3</v>
      </c>
      <c r="D1234" s="626">
        <f>'CATALOGO PAGINA'!AF1234*0.13+'CATALOGO PAGINA'!AF1234</f>
        <v>7.345</v>
      </c>
      <c r="E1234" s="627"/>
    </row>
    <row r="1235">
      <c r="A1235" s="623" t="str">
        <f>'CATALOGO PAGINA'!C1235</f>
        <v>33367</v>
      </c>
      <c r="B1235" s="624" t="s">
        <v>7737</v>
      </c>
      <c r="C1235" s="626" t="str">
        <f>'CATALOGO PAGINA'!AE1235</f>
        <v>6</v>
      </c>
      <c r="D1235" s="626">
        <f>'CATALOGO PAGINA'!AF1235*0.13+'CATALOGO PAGINA'!AF1235</f>
        <v>2.3617</v>
      </c>
      <c r="E1235" s="627"/>
    </row>
    <row r="1236">
      <c r="A1236" s="623" t="str">
        <f>'CATALOGO PAGINA'!C1236</f>
        <v>45218</v>
      </c>
      <c r="B1236" s="624" t="s">
        <v>7737</v>
      </c>
      <c r="C1236" s="626" t="str">
        <f>'CATALOGO PAGINA'!AE1236</f>
        <v>6</v>
      </c>
      <c r="D1236" s="626">
        <f>'CATALOGO PAGINA'!AF1236*0.13+'CATALOGO PAGINA'!AF1236</f>
        <v>2.3617</v>
      </c>
      <c r="E1236" s="627"/>
    </row>
    <row r="1237">
      <c r="A1237" s="623" t="str">
        <f>'CATALOGO PAGINA'!C1237</f>
        <v>92620</v>
      </c>
      <c r="B1237" s="624" t="s">
        <v>7737</v>
      </c>
      <c r="C1237" s="626" t="str">
        <f>'CATALOGO PAGINA'!AE1237</f>
        <v>6</v>
      </c>
      <c r="D1237" s="626">
        <f>'CATALOGO PAGINA'!AF1237*0.13+'CATALOGO PAGINA'!AF1237</f>
        <v>1.9549</v>
      </c>
      <c r="E1237" s="627"/>
    </row>
    <row r="1238">
      <c r="A1238" s="623" t="str">
        <f>'CATALOGO PAGINA'!C1238</f>
        <v>93050</v>
      </c>
      <c r="B1238" s="624" t="s">
        <v>7737</v>
      </c>
      <c r="C1238" s="626" t="str">
        <f>'CATALOGO PAGINA'!AE1238</f>
        <v>6</v>
      </c>
      <c r="D1238" s="626">
        <f>'CATALOGO PAGINA'!AF1238*0.13+'CATALOGO PAGINA'!AF1238</f>
        <v>1.9549</v>
      </c>
      <c r="E1238" s="627"/>
    </row>
    <row r="1239">
      <c r="A1239" s="623" t="str">
        <f>'CATALOGO PAGINA'!C1239</f>
        <v>82725</v>
      </c>
      <c r="B1239" s="624" t="s">
        <v>7737</v>
      </c>
      <c r="C1239" s="626" t="str">
        <f>'CATALOGO PAGINA'!AE1239</f>
        <v>12</v>
      </c>
      <c r="D1239" s="626">
        <f>'CATALOGO PAGINA'!AF1239*0.13+'CATALOGO PAGINA'!AF1239</f>
        <v>0.8249</v>
      </c>
      <c r="E1239" s="627"/>
    </row>
    <row r="1240">
      <c r="A1240" s="623" t="str">
        <f>'CATALOGO PAGINA'!C1240</f>
        <v>86220</v>
      </c>
      <c r="B1240" s="624" t="s">
        <v>7737</v>
      </c>
      <c r="C1240" s="626" t="str">
        <f>'CATALOGO PAGINA'!AE1240</f>
        <v>12</v>
      </c>
      <c r="D1240" s="626">
        <f>'CATALOGO PAGINA'!AF1240*0.13+'CATALOGO PAGINA'!AF1240</f>
        <v>0.7797</v>
      </c>
      <c r="E1240" s="627"/>
    </row>
    <row r="1241">
      <c r="A1241" s="623" t="str">
        <f>'CATALOGO PAGINA'!C1241</f>
        <v>85953</v>
      </c>
      <c r="B1241" s="624" t="s">
        <v>7737</v>
      </c>
      <c r="C1241" s="626" t="str">
        <f>'CATALOGO PAGINA'!AE1241</f>
        <v>12</v>
      </c>
      <c r="D1241" s="626">
        <f>'CATALOGO PAGINA'!AF1241*0.13+'CATALOGO PAGINA'!AF1241</f>
        <v>0.6667</v>
      </c>
      <c r="E1241" s="627"/>
    </row>
    <row r="1242">
      <c r="A1242" s="623" t="str">
        <f>'CATALOGO PAGINA'!C1242</f>
        <v>IN86001</v>
      </c>
      <c r="B1242" s="624" t="s">
        <v>7737</v>
      </c>
      <c r="C1242" s="626" t="str">
        <f>'CATALOGO PAGINA'!AE1242</f>
        <v>12</v>
      </c>
      <c r="D1242" s="626">
        <f>'CATALOGO PAGINA'!AF1242*0.13+'CATALOGO PAGINA'!AF1242</f>
        <v>0.8814</v>
      </c>
      <c r="E1242" s="627"/>
    </row>
    <row r="1243">
      <c r="A1243" s="623" t="str">
        <f>'CATALOGO PAGINA'!C1243</f>
        <v>CN92099</v>
      </c>
      <c r="B1243" s="624" t="s">
        <v>7737</v>
      </c>
      <c r="C1243" s="626" t="str">
        <f>'CATALOGO PAGINA'!AE1243</f>
        <v>12</v>
      </c>
      <c r="D1243" s="626">
        <f>'CATALOGO PAGINA'!AF1243*0.13+'CATALOGO PAGINA'!AF1243</f>
        <v>0.5537</v>
      </c>
      <c r="E1243" s="627"/>
    </row>
    <row r="1244">
      <c r="A1244" s="623" t="str">
        <f>'CATALOGO PAGINA'!C1244</f>
        <v>2361</v>
      </c>
      <c r="B1244" s="624" t="s">
        <v>7737</v>
      </c>
      <c r="C1244" s="626" t="str">
        <f>'CATALOGO PAGINA'!AE1244</f>
        <v>12</v>
      </c>
      <c r="D1244" s="626">
        <f>'CATALOGO PAGINA'!AF1244*0.13+'CATALOGO PAGINA'!AF1244</f>
        <v>0.0339</v>
      </c>
      <c r="E1244" s="627"/>
    </row>
    <row r="1245">
      <c r="A1245" s="623" t="str">
        <f>'CATALOGO PAGINA'!C1245</f>
        <v>8136</v>
      </c>
      <c r="B1245" s="624" t="s">
        <v>7737</v>
      </c>
      <c r="C1245" s="626" t="str">
        <f>'CATALOGO PAGINA'!AE1245</f>
        <v>12</v>
      </c>
      <c r="D1245" s="626">
        <f>'CATALOGO PAGINA'!AF1245*0.13+'CATALOGO PAGINA'!AF1245</f>
        <v>0.0339</v>
      </c>
      <c r="E1245" s="627"/>
    </row>
    <row r="1246">
      <c r="A1246" s="623" t="str">
        <f>'CATALOGO PAGINA'!C1246</f>
        <v>94367</v>
      </c>
      <c r="B1246" s="624" t="s">
        <v>7737</v>
      </c>
      <c r="C1246" s="626" t="str">
        <f>'CATALOGO PAGINA'!AE1246</f>
        <v>6</v>
      </c>
      <c r="D1246" s="626">
        <f>'CATALOGO PAGINA'!AF1246*0.13+'CATALOGO PAGINA'!AF1246</f>
        <v>1.3108</v>
      </c>
      <c r="E1246" s="627"/>
    </row>
    <row r="1247">
      <c r="A1247" s="623" t="str">
        <f>'CATALOGO PAGINA'!C1247</f>
        <v>61648</v>
      </c>
      <c r="B1247" s="624" t="s">
        <v>7737</v>
      </c>
      <c r="C1247" s="626" t="str">
        <f>'CATALOGO PAGINA'!AE1247</f>
        <v>12</v>
      </c>
      <c r="D1247" s="626">
        <f>'CATALOGO PAGINA'!AF1247*0.13+'CATALOGO PAGINA'!AF1247</f>
        <v>0.8701</v>
      </c>
      <c r="E1247" s="627"/>
    </row>
    <row r="1248">
      <c r="A1248" s="623" t="str">
        <f>'CATALOGO PAGINA'!C1248</f>
        <v>CN91267</v>
      </c>
      <c r="B1248" s="624" t="s">
        <v>7737</v>
      </c>
      <c r="C1248" s="626" t="str">
        <f>'CATALOGO PAGINA'!AE1248</f>
        <v>12</v>
      </c>
      <c r="D1248" s="626">
        <f>'CATALOGO PAGINA'!AF1248*0.13+'CATALOGO PAGINA'!AF1248</f>
        <v>0.3503</v>
      </c>
      <c r="E1248" s="627"/>
    </row>
    <row r="1249">
      <c r="A1249" s="623" t="str">
        <f>'CATALOGO PAGINA'!C1249</f>
        <v>96014</v>
      </c>
      <c r="B1249" s="624" t="s">
        <v>7737</v>
      </c>
      <c r="C1249" s="626" t="str">
        <f>'CATALOGO PAGINA'!AE1249</f>
        <v>6</v>
      </c>
      <c r="D1249" s="626">
        <f>'CATALOGO PAGINA'!AF1249*0.13+'CATALOGO PAGINA'!AF1249</f>
        <v>1.7402</v>
      </c>
      <c r="E1249" s="627"/>
    </row>
    <row r="1250">
      <c r="A1250" s="623" t="str">
        <f>'CATALOGO PAGINA'!C1250</f>
        <v>121771</v>
      </c>
      <c r="B1250" s="624" t="s">
        <v>7737</v>
      </c>
      <c r="C1250" s="626" t="str">
        <f>'CATALOGO PAGINA'!AE1250</f>
        <v>12</v>
      </c>
      <c r="D1250" s="626">
        <f>'CATALOGO PAGINA'!AF1250*0.13+'CATALOGO PAGINA'!AF1250</f>
        <v>1.5707</v>
      </c>
      <c r="E1250" s="627"/>
    </row>
    <row r="1251">
      <c r="A1251" s="623" t="str">
        <f>'CATALOGO PAGINA'!C1251</f>
        <v>110343</v>
      </c>
      <c r="B1251" s="624" t="s">
        <v>7737</v>
      </c>
      <c r="C1251" s="626" t="str">
        <f>'CATALOGO PAGINA'!AE1251</f>
        <v>6</v>
      </c>
      <c r="D1251" s="626">
        <f>'CATALOGO PAGINA'!AF1251*0.13+'CATALOGO PAGINA'!AF1251</f>
        <v>1.695</v>
      </c>
      <c r="E1251" s="627"/>
    </row>
    <row r="1252">
      <c r="A1252" s="623" t="str">
        <f>'CATALOGO PAGINA'!C1252</f>
        <v>HA103</v>
      </c>
      <c r="B1252" s="624" t="s">
        <v>7737</v>
      </c>
      <c r="C1252" s="626" t="str">
        <f>'CATALOGO PAGINA'!AE1252</f>
        <v>12</v>
      </c>
      <c r="D1252" s="626">
        <f>'CATALOGO PAGINA'!AF1252*0.13+'CATALOGO PAGINA'!AF1252</f>
        <v>0.6102</v>
      </c>
      <c r="E1252" s="627"/>
    </row>
    <row r="1253">
      <c r="A1253" s="623" t="str">
        <f>'CATALOGO PAGINA'!C1253</f>
        <v>0022</v>
      </c>
      <c r="B1253" s="624" t="s">
        <v>7737</v>
      </c>
      <c r="C1253" s="626" t="str">
        <f>'CATALOGO PAGINA'!AE1253</f>
        <v>12</v>
      </c>
      <c r="D1253" s="626">
        <f>'CATALOGO PAGINA'!AF1253*0.13+'CATALOGO PAGINA'!AF1253</f>
        <v>2.7233</v>
      </c>
      <c r="E1253" s="627"/>
    </row>
    <row r="1254">
      <c r="A1254" s="623" t="str">
        <f>'CATALOGO PAGINA'!C1254</f>
        <v>6667</v>
      </c>
      <c r="B1254" s="624" t="s">
        <v>7737</v>
      </c>
      <c r="C1254" s="626" t="str">
        <f>'CATALOGO PAGINA'!AE1254</f>
        <v>12</v>
      </c>
      <c r="D1254" s="626">
        <f>'CATALOGO PAGINA'!AF1254*0.13+'CATALOGO PAGINA'!AF1254</f>
        <v>0.6102</v>
      </c>
      <c r="E1254" s="627"/>
    </row>
    <row r="1255">
      <c r="A1255" s="623" t="str">
        <f>'CATALOGO PAGINA'!C1255</f>
        <v>362</v>
      </c>
      <c r="B1255" s="624" t="s">
        <v>7737</v>
      </c>
      <c r="C1255" s="626" t="str">
        <f>'CATALOGO PAGINA'!AE1255</f>
        <v>6</v>
      </c>
      <c r="D1255" s="626">
        <f>'CATALOGO PAGINA'!AF1255*0.13+'CATALOGO PAGINA'!AF1255</f>
        <v>2.4182</v>
      </c>
      <c r="E1255" s="627"/>
    </row>
    <row r="1256">
      <c r="A1256" s="623" t="str">
        <f>'CATALOGO PAGINA'!C1256</f>
        <v>386</v>
      </c>
      <c r="B1256" s="624" t="s">
        <v>7737</v>
      </c>
      <c r="C1256" s="626" t="str">
        <f>'CATALOGO PAGINA'!AE1256</f>
        <v>6</v>
      </c>
      <c r="D1256" s="626">
        <f>'CATALOGO PAGINA'!AF1256*0.13+'CATALOGO PAGINA'!AF1256</f>
        <v>2.4182</v>
      </c>
      <c r="E1256" s="627"/>
    </row>
    <row r="1257">
      <c r="A1257" s="623" t="str">
        <f>'CATALOGO PAGINA'!C1257</f>
        <v>379</v>
      </c>
      <c r="B1257" s="624" t="s">
        <v>7737</v>
      </c>
      <c r="C1257" s="626" t="str">
        <f>'CATALOGO PAGINA'!AE1257</f>
        <v>6</v>
      </c>
      <c r="D1257" s="626">
        <f>'CATALOGO PAGINA'!AF1257*0.13+'CATALOGO PAGINA'!AF1257</f>
        <v>2.4182</v>
      </c>
      <c r="E1257" s="627"/>
    </row>
    <row r="1258">
      <c r="A1258" s="623" t="str">
        <f>'CATALOGO PAGINA'!C1258</f>
        <v>YH066</v>
      </c>
      <c r="B1258" s="624" t="s">
        <v>7737</v>
      </c>
      <c r="C1258" s="626" t="str">
        <f>'CATALOGO PAGINA'!AE1258</f>
        <v>6</v>
      </c>
      <c r="D1258" s="626">
        <f>'CATALOGO PAGINA'!AF1258*0.13+'CATALOGO PAGINA'!AF1258</f>
        <v>0.7232</v>
      </c>
      <c r="E1258" s="627"/>
    </row>
    <row r="1259">
      <c r="A1259" s="623" t="str">
        <f>'CATALOGO PAGINA'!C1259</f>
        <v>3640</v>
      </c>
      <c r="B1259" s="624" t="s">
        <v>7737</v>
      </c>
      <c r="C1259" s="626" t="str">
        <f>'CATALOGO PAGINA'!AE1259</f>
        <v>6</v>
      </c>
      <c r="D1259" s="626">
        <f>'CATALOGO PAGINA'!AF1259*0.13+'CATALOGO PAGINA'!AF1259</f>
        <v>0.904</v>
      </c>
      <c r="E1259" s="627"/>
    </row>
    <row r="1260">
      <c r="A1260" s="623" t="str">
        <f>'CATALOGO PAGINA'!C1260</f>
        <v>06395</v>
      </c>
      <c r="B1260" s="624" t="s">
        <v>7737</v>
      </c>
      <c r="C1260" s="626" t="str">
        <f>'CATALOGO PAGINA'!AE1260</f>
        <v>6</v>
      </c>
      <c r="D1260" s="626">
        <f>'CATALOGO PAGINA'!AF1260*0.13+'CATALOGO PAGINA'!AF1260</f>
        <v>1.3334</v>
      </c>
      <c r="E1260" s="627"/>
    </row>
    <row r="1261">
      <c r="A1261" s="623" t="str">
        <f>'CATALOGO PAGINA'!C1261</f>
        <v>690081</v>
      </c>
      <c r="B1261" s="624" t="s">
        <v>7737</v>
      </c>
      <c r="C1261" s="626" t="str">
        <f>'CATALOGO PAGINA'!AE1261</f>
        <v>6</v>
      </c>
      <c r="D1261" s="626">
        <f>'CATALOGO PAGINA'!AF1261*0.13+'CATALOGO PAGINA'!AF1261</f>
        <v>0.8475</v>
      </c>
      <c r="E1261" s="627"/>
    </row>
    <row r="1262">
      <c r="A1262" s="623" t="str">
        <f>'CATALOGO PAGINA'!C1262</f>
        <v>H105</v>
      </c>
      <c r="B1262" s="624" t="s">
        <v>7737</v>
      </c>
      <c r="C1262" s="626" t="str">
        <f>'CATALOGO PAGINA'!AE1262</f>
        <v>6</v>
      </c>
      <c r="D1262" s="626">
        <f>'CATALOGO PAGINA'!AF1262*0.13+'CATALOGO PAGINA'!AF1262</f>
        <v>0.6102</v>
      </c>
      <c r="E1262" s="627"/>
    </row>
    <row r="1263">
      <c r="A1263" s="623" t="str">
        <f>'CATALOGO PAGINA'!C1263</f>
        <v>2144</v>
      </c>
      <c r="B1263" s="624" t="s">
        <v>7737</v>
      </c>
      <c r="C1263" s="626" t="str">
        <f>'CATALOGO PAGINA'!AE1263</f>
        <v>12</v>
      </c>
      <c r="D1263" s="626">
        <f>'CATALOGO PAGINA'!AF1263*0.13+'CATALOGO PAGINA'!AF1263</f>
        <v>0.6102</v>
      </c>
      <c r="E1263" s="627"/>
    </row>
    <row r="1264">
      <c r="A1264" s="623" t="str">
        <f>'CATALOGO PAGINA'!C1264</f>
        <v>663F</v>
      </c>
      <c r="B1264" s="624" t="s">
        <v>7737</v>
      </c>
      <c r="C1264" s="626" t="str">
        <f>'CATALOGO PAGINA'!AE1264</f>
        <v>3</v>
      </c>
      <c r="D1264" s="626">
        <f>'CATALOGO PAGINA'!AF1264*0.13+'CATALOGO PAGINA'!AF1264</f>
        <v>6.0455</v>
      </c>
      <c r="E1264" s="627"/>
    </row>
    <row r="1265">
      <c r="A1265" s="623" t="str">
        <f>'CATALOGO PAGINA'!C1265</f>
        <v>355-9B</v>
      </c>
      <c r="B1265" s="624" t="s">
        <v>7737</v>
      </c>
      <c r="C1265" s="626" t="str">
        <f>'CATALOGO PAGINA'!AE1265</f>
        <v>6</v>
      </c>
      <c r="D1265" s="626">
        <f>'CATALOGO PAGINA'!AF1265*0.13+'CATALOGO PAGINA'!AF1265</f>
        <v>0.4633</v>
      </c>
      <c r="E1265" s="627"/>
    </row>
    <row r="1266">
      <c r="A1266" s="623" t="str">
        <f>'CATALOGO PAGINA'!C1266</f>
        <v>377489</v>
      </c>
      <c r="B1266" s="624" t="s">
        <v>7737</v>
      </c>
      <c r="C1266" s="626" t="str">
        <f>'CATALOGO PAGINA'!AE1266</f>
        <v>6</v>
      </c>
      <c r="D1266" s="626">
        <f>'CATALOGO PAGINA'!AF1266*0.13+'CATALOGO PAGINA'!AF1266</f>
        <v>0.6102</v>
      </c>
      <c r="E1266" s="627"/>
    </row>
    <row r="1267">
      <c r="A1267" s="623" t="str">
        <f>'CATALOGO PAGINA'!C1267</f>
        <v>375817</v>
      </c>
      <c r="B1267" s="624" t="s">
        <v>7737</v>
      </c>
      <c r="C1267" s="626" t="str">
        <f>'CATALOGO PAGINA'!AE1267</f>
        <v>3</v>
      </c>
      <c r="D1267" s="626">
        <f>'CATALOGO PAGINA'!AF1267*0.13+'CATALOGO PAGINA'!AF1267</f>
        <v>4.2375</v>
      </c>
      <c r="E1267" s="627"/>
    </row>
    <row r="1268">
      <c r="A1268" s="623" t="str">
        <f>'CATALOGO PAGINA'!C1268</f>
        <v>2018-28A</v>
      </c>
      <c r="B1268" s="624" t="s">
        <v>7737</v>
      </c>
      <c r="C1268" s="626" t="str">
        <f>'CATALOGO PAGINA'!AE1268</f>
        <v>12</v>
      </c>
      <c r="D1268" s="626">
        <f>'CATALOGO PAGINA'!AF1268*0.13+'CATALOGO PAGINA'!AF1268</f>
        <v>0.904</v>
      </c>
      <c r="E1268" s="627"/>
    </row>
    <row r="1269">
      <c r="A1269" s="623" t="str">
        <f>'CATALOGO PAGINA'!C1269</f>
        <v>377150</v>
      </c>
      <c r="B1269" s="624" t="s">
        <v>7737</v>
      </c>
      <c r="C1269" s="626" t="str">
        <f>'CATALOGO PAGINA'!AE1269</f>
        <v>6</v>
      </c>
      <c r="D1269" s="626">
        <f>'CATALOGO PAGINA'!AF1269*0.13+'CATALOGO PAGINA'!AF1269</f>
        <v>0.7232</v>
      </c>
      <c r="E1269" s="627"/>
    </row>
    <row r="1270">
      <c r="A1270" s="623" t="str">
        <f>'CATALOGO PAGINA'!C1270</f>
        <v>76565</v>
      </c>
      <c r="B1270" s="624" t="s">
        <v>7737</v>
      </c>
      <c r="C1270" s="626" t="str">
        <f>'CATALOGO PAGINA'!AE1270</f>
        <v>3</v>
      </c>
      <c r="D1270" s="626">
        <f>'CATALOGO PAGINA'!AF1270*0.13+'CATALOGO PAGINA'!AF1270</f>
        <v>2.2374</v>
      </c>
      <c r="E1270" s="627"/>
    </row>
    <row r="1271">
      <c r="A1271" s="623" t="str">
        <f>'CATALOGO PAGINA'!C1271</f>
        <v>376460</v>
      </c>
      <c r="B1271" s="624" t="s">
        <v>7737</v>
      </c>
      <c r="C1271" s="626" t="str">
        <f>'CATALOGO PAGINA'!AE1271</f>
        <v>12</v>
      </c>
      <c r="D1271" s="626">
        <f>'CATALOGO PAGINA'!AF1271*0.13+'CATALOGO PAGINA'!AF1271</f>
        <v>0.7571</v>
      </c>
      <c r="E1271" s="627"/>
    </row>
    <row r="1272">
      <c r="A1272" s="623" t="str">
        <f>'CATALOGO PAGINA'!C1272</f>
        <v>376121</v>
      </c>
      <c r="B1272" s="624" t="s">
        <v>7737</v>
      </c>
      <c r="C1272" s="626" t="str">
        <f>'CATALOGO PAGINA'!AE1272</f>
        <v>6</v>
      </c>
      <c r="D1272" s="626">
        <f>'CATALOGO PAGINA'!AF1272*0.13+'CATALOGO PAGINA'!AF1272</f>
        <v>1.5594</v>
      </c>
      <c r="E1272" s="627"/>
    </row>
    <row r="1273">
      <c r="A1273" s="623" t="str">
        <f>'CATALOGO PAGINA'!C1273</f>
        <v>ARB0927</v>
      </c>
      <c r="B1273" s="624" t="s">
        <v>7737</v>
      </c>
      <c r="C1273" s="626" t="str">
        <f>'CATALOGO PAGINA'!AE1273</f>
        <v>12</v>
      </c>
      <c r="D1273" s="626">
        <f>'CATALOGO PAGINA'!AF1273*0.13+'CATALOGO PAGINA'!AF1273</f>
        <v>0.6441</v>
      </c>
      <c r="E1273" s="627"/>
    </row>
    <row r="1274">
      <c r="A1274" s="623" t="str">
        <f>'CATALOGO PAGINA'!C1274</f>
        <v>ARB1303</v>
      </c>
      <c r="B1274" s="624" t="s">
        <v>7737</v>
      </c>
      <c r="C1274" s="626" t="str">
        <f>'CATALOGO PAGINA'!AE1274</f>
        <v>12</v>
      </c>
      <c r="D1274" s="626">
        <f>'CATALOGO PAGINA'!AF1274*0.13+'CATALOGO PAGINA'!AF1274</f>
        <v>0.4972</v>
      </c>
      <c r="E1274" s="627"/>
    </row>
    <row r="1275">
      <c r="A1275" s="623" t="str">
        <f>'CATALOGO PAGINA'!C1275</f>
        <v>ARB2307</v>
      </c>
      <c r="B1275" s="624" t="s">
        <v>7737</v>
      </c>
      <c r="C1275" s="626" t="str">
        <f>'CATALOGO PAGINA'!AE1275</f>
        <v>6</v>
      </c>
      <c r="D1275" s="626">
        <f>'CATALOGO PAGINA'!AF1275*0.13+'CATALOGO PAGINA'!AF1275</f>
        <v>1.243</v>
      </c>
      <c r="E1275" s="627"/>
    </row>
    <row r="1276">
      <c r="A1276" s="623" t="str">
        <f>'CATALOGO PAGINA'!C1276</f>
        <v>ARB62061</v>
      </c>
      <c r="B1276" s="624" t="s">
        <v>7737</v>
      </c>
      <c r="C1276" s="626" t="str">
        <f>'CATALOGO PAGINA'!AE1276</f>
        <v>6</v>
      </c>
      <c r="D1276" s="626">
        <f>'CATALOGO PAGINA'!AF1276*0.13+'CATALOGO PAGINA'!AF1276</f>
        <v>0.8588</v>
      </c>
      <c r="E1276" s="627"/>
    </row>
    <row r="1277">
      <c r="A1277" s="623" t="str">
        <f>'CATALOGO PAGINA'!C1277</f>
        <v>ARG6401</v>
      </c>
      <c r="B1277" s="624" t="s">
        <v>7737</v>
      </c>
      <c r="C1277" s="626" t="str">
        <f>'CATALOGO PAGINA'!AE1277</f>
        <v>12</v>
      </c>
      <c r="D1277" s="626">
        <f>'CATALOGO PAGINA'!AF1277*0.13+'CATALOGO PAGINA'!AF1277</f>
        <v>0.5085</v>
      </c>
      <c r="E1277" s="627"/>
    </row>
    <row r="1278">
      <c r="A1278" s="623" t="str">
        <f>'CATALOGO PAGINA'!C1278</f>
        <v>ARM078</v>
      </c>
      <c r="B1278" s="624" t="s">
        <v>7737</v>
      </c>
      <c r="C1278" s="626" t="str">
        <f>'CATALOGO PAGINA'!AE1278</f>
        <v>12</v>
      </c>
      <c r="D1278" s="626">
        <f>'CATALOGO PAGINA'!AF1278*0.13+'CATALOGO PAGINA'!AF1278</f>
        <v>0.7345</v>
      </c>
      <c r="E1278" s="627"/>
    </row>
    <row r="1279">
      <c r="A1279" s="623" t="str">
        <f>'CATALOGO PAGINA'!C1279</f>
        <v>ARM16831</v>
      </c>
      <c r="B1279" s="624" t="s">
        <v>7737</v>
      </c>
      <c r="C1279" s="626" t="str">
        <f>'CATALOGO PAGINA'!AE1279</f>
        <v>12</v>
      </c>
      <c r="D1279" s="626">
        <f>'CATALOGO PAGINA'!AF1279*0.13+'CATALOGO PAGINA'!AF1279</f>
        <v>0.6441</v>
      </c>
      <c r="E1279" s="627"/>
    </row>
    <row r="1280">
      <c r="A1280" s="623" t="str">
        <f>'CATALOGO PAGINA'!C1280</f>
        <v>ARM2019</v>
      </c>
      <c r="B1280" s="624" t="s">
        <v>7737</v>
      </c>
      <c r="C1280" s="626" t="str">
        <f>'CATALOGO PAGINA'!AE1280</f>
        <v>12</v>
      </c>
      <c r="D1280" s="626">
        <f>'CATALOGO PAGINA'!AF1280*0.13+'CATALOGO PAGINA'!AF1280</f>
        <v>0.5763</v>
      </c>
      <c r="E1280" s="627"/>
    </row>
    <row r="1281">
      <c r="A1281" s="623" t="str">
        <f>'CATALOGO PAGINA'!C1281</f>
        <v>ARM3089</v>
      </c>
      <c r="B1281" s="624" t="s">
        <v>7737</v>
      </c>
      <c r="C1281" s="626" t="str">
        <f>'CATALOGO PAGINA'!AE1281</f>
        <v>6</v>
      </c>
      <c r="D1281" s="626">
        <f>'CATALOGO PAGINA'!AF1281*0.13+'CATALOGO PAGINA'!AF1281</f>
        <v>1.017</v>
      </c>
      <c r="E1281" s="627"/>
    </row>
    <row r="1282">
      <c r="A1282" s="623" t="str">
        <f>'CATALOGO PAGINA'!C1282</f>
        <v>ARM6081</v>
      </c>
      <c r="B1282" s="624" t="s">
        <v>7737</v>
      </c>
      <c r="C1282" s="626" t="str">
        <f>'CATALOGO PAGINA'!AE1282</f>
        <v>12</v>
      </c>
      <c r="D1282" s="626">
        <f>'CATALOGO PAGINA'!AF1282*0.13+'CATALOGO PAGINA'!AF1282</f>
        <v>0.5085</v>
      </c>
      <c r="E1282" s="627"/>
    </row>
    <row r="1283">
      <c r="A1283" s="623" t="str">
        <f>'CATALOGO PAGINA'!C1283</f>
        <v>ARW20722</v>
      </c>
      <c r="B1283" s="624" t="s">
        <v>7737</v>
      </c>
      <c r="C1283" s="626" t="str">
        <f>'CATALOGO PAGINA'!AE1283</f>
        <v>3</v>
      </c>
      <c r="D1283" s="626">
        <f>'CATALOGO PAGINA'!AF1283*0.13+'CATALOGO PAGINA'!AF1283</f>
        <v>3.1075</v>
      </c>
      <c r="E1283" s="627"/>
    </row>
    <row r="1284">
      <c r="A1284" s="623" t="str">
        <f>'CATALOGO PAGINA'!C1284</f>
        <v>ARY430013</v>
      </c>
      <c r="B1284" s="624" t="s">
        <v>7737</v>
      </c>
      <c r="C1284" s="626" t="str">
        <f>'CATALOGO PAGINA'!AE1284</f>
        <v>3</v>
      </c>
      <c r="D1284" s="626">
        <f>'CATALOGO PAGINA'!AF1284*0.13+'CATALOGO PAGINA'!AF1284</f>
        <v>2.5538</v>
      </c>
      <c r="E1284" s="627"/>
    </row>
    <row r="1285">
      <c r="A1285" s="623" t="str">
        <f>'CATALOGO PAGINA'!C1285</f>
        <v>ARY6319</v>
      </c>
      <c r="B1285" s="624" t="s">
        <v>7737</v>
      </c>
      <c r="C1285" s="626" t="str">
        <f>'CATALOGO PAGINA'!AE1285</f>
        <v>3</v>
      </c>
      <c r="D1285" s="626">
        <f>'CATALOGO PAGINA'!AF1285*0.13+'CATALOGO PAGINA'!AF1285</f>
        <v>4.1584</v>
      </c>
      <c r="E1285" s="627"/>
    </row>
    <row r="1286">
      <c r="A1286" s="623" t="str">
        <f>'CATALOGO PAGINA'!C1286</f>
        <v>NB66883</v>
      </c>
      <c r="B1286" s="624" t="s">
        <v>7737</v>
      </c>
      <c r="C1286" s="626" t="str">
        <f>'CATALOGO PAGINA'!AE1286</f>
        <v>6</v>
      </c>
      <c r="D1286" s="626">
        <f>'CATALOGO PAGINA'!AF1286*0.13+'CATALOGO PAGINA'!AF1286</f>
        <v>0.8362</v>
      </c>
      <c r="E1286" s="627"/>
    </row>
    <row r="1287">
      <c r="A1287" s="623" t="str">
        <f>'CATALOGO PAGINA'!C1287</f>
        <v>NG26320</v>
      </c>
      <c r="B1287" s="624" t="s">
        <v>7737</v>
      </c>
      <c r="C1287" s="626" t="str">
        <f>'CATALOGO PAGINA'!AE1287</f>
        <v>12</v>
      </c>
      <c r="D1287" s="626">
        <f>'CATALOGO PAGINA'!AF1287*0.13+'CATALOGO PAGINA'!AF1287</f>
        <v>0.7006</v>
      </c>
      <c r="E1287" s="627"/>
    </row>
    <row r="1288">
      <c r="A1288" s="623" t="str">
        <f>'CATALOGO PAGINA'!C1288</f>
        <v>11676-12</v>
      </c>
      <c r="B1288" s="624" t="s">
        <v>7737</v>
      </c>
      <c r="C1288" s="626" t="str">
        <f>'CATALOGO PAGINA'!AE1288</f>
        <v>12</v>
      </c>
      <c r="D1288" s="626">
        <f>'CATALOGO PAGINA'!AF1288*0.13+'CATALOGO PAGINA'!AF1288</f>
        <v>1.0057</v>
      </c>
      <c r="E1288" s="627"/>
    </row>
    <row r="1289">
      <c r="A1289" s="623" t="str">
        <f>'CATALOGO PAGINA'!C1289</f>
        <v>10674</v>
      </c>
      <c r="B1289" s="624" t="s">
        <v>7737</v>
      </c>
      <c r="C1289" s="626" t="str">
        <f>'CATALOGO PAGINA'!AE1289</f>
        <v>12</v>
      </c>
      <c r="D1289" s="626">
        <f>'CATALOGO PAGINA'!AF1289*0.13+'CATALOGO PAGINA'!AF1289</f>
        <v>0.6102</v>
      </c>
      <c r="E1289" s="627"/>
    </row>
    <row r="1290">
      <c r="A1290" s="623" t="str">
        <f>'CATALOGO PAGINA'!C1290</f>
        <v>1108</v>
      </c>
      <c r="B1290" s="624" t="s">
        <v>7737</v>
      </c>
      <c r="C1290" s="626" t="str">
        <f>'CATALOGO PAGINA'!AE1290</f>
        <v>6</v>
      </c>
      <c r="D1290" s="626">
        <f>'CATALOGO PAGINA'!AF1290*0.13+'CATALOGO PAGINA'!AF1290</f>
        <v>1.7176</v>
      </c>
      <c r="E1290" s="627"/>
    </row>
    <row r="1291">
      <c r="A1291" s="623" t="str">
        <f>'CATALOGO PAGINA'!C1291</f>
        <v>G6006</v>
      </c>
      <c r="B1291" s="624" t="s">
        <v>7737</v>
      </c>
      <c r="C1291" s="626" t="str">
        <f>'CATALOGO PAGINA'!AE1291</f>
        <v>24</v>
      </c>
      <c r="D1291" s="626">
        <f>'CATALOGO PAGINA'!AF1291*0.13+'CATALOGO PAGINA'!AF1291</f>
        <v>0.452</v>
      </c>
      <c r="E1291" s="627"/>
    </row>
    <row r="1292">
      <c r="A1292" s="623" t="str">
        <f>'CATALOGO PAGINA'!C1292</f>
        <v>G6001</v>
      </c>
      <c r="B1292" s="624" t="s">
        <v>7737</v>
      </c>
      <c r="C1292" s="626" t="str">
        <f>'CATALOGO PAGINA'!AE1292</f>
        <v>24</v>
      </c>
      <c r="D1292" s="626">
        <f>'CATALOGO PAGINA'!AF1292*0.13+'CATALOGO PAGINA'!AF1292</f>
        <v>0.452</v>
      </c>
      <c r="E1292" s="627"/>
    </row>
    <row r="1293">
      <c r="A1293" s="623" t="str">
        <f>'CATALOGO PAGINA'!C1293</f>
        <v>501870M</v>
      </c>
      <c r="B1293" s="624" t="s">
        <v>7737</v>
      </c>
      <c r="C1293" s="626" t="str">
        <f>'CATALOGO PAGINA'!AE1293</f>
        <v>12</v>
      </c>
      <c r="D1293" s="626">
        <f>'CATALOGO PAGINA'!AF1293*0.13+'CATALOGO PAGINA'!AF1293</f>
        <v>0.5763</v>
      </c>
      <c r="E1293" s="627"/>
    </row>
    <row r="1294">
      <c r="A1294" s="623" t="str">
        <f>'CATALOGO PAGINA'!C1294</f>
        <v>501870L</v>
      </c>
      <c r="B1294" s="624" t="s">
        <v>7737</v>
      </c>
      <c r="C1294" s="626" t="str">
        <f>'CATALOGO PAGINA'!AE1294</f>
        <v>12</v>
      </c>
      <c r="D1294" s="626">
        <f>'CATALOGO PAGINA'!AF1294*0.13+'CATALOGO PAGINA'!AF1294</f>
        <v>0.5763</v>
      </c>
      <c r="E1294" s="627"/>
    </row>
    <row r="1295">
      <c r="A1295" s="623" t="str">
        <f>'CATALOGO PAGINA'!C1295</f>
        <v>15C-A</v>
      </c>
      <c r="B1295" s="624" t="s">
        <v>7737</v>
      </c>
      <c r="C1295" s="626" t="str">
        <f>'CATALOGO PAGINA'!AE1295</f>
        <v>12</v>
      </c>
      <c r="D1295" s="626">
        <f>'CATALOGO PAGINA'!AF1295*0.13+'CATALOGO PAGINA'!AF1295</f>
        <v>1.7515</v>
      </c>
      <c r="E1295" s="627"/>
    </row>
    <row r="1296">
      <c r="A1296" s="623" t="str">
        <f>'CATALOGO PAGINA'!C1296</f>
        <v>C003-640</v>
      </c>
      <c r="B1296" s="624" t="s">
        <v>7737</v>
      </c>
      <c r="C1296" s="626" t="str">
        <f>'CATALOGO PAGINA'!AE1296</f>
        <v>6</v>
      </c>
      <c r="D1296" s="626">
        <f>'CATALOGO PAGINA'!AF1296*0.13+'CATALOGO PAGINA'!AF1296</f>
        <v>1.8193</v>
      </c>
      <c r="E1296" s="627"/>
    </row>
    <row r="1297">
      <c r="A1297" s="623" t="str">
        <f>'CATALOGO PAGINA'!C1297</f>
        <v>E27</v>
      </c>
      <c r="B1297" s="624" t="s">
        <v>7737</v>
      </c>
      <c r="C1297" s="626" t="str">
        <f>'CATALOGO PAGINA'!AE1297</f>
        <v>6</v>
      </c>
      <c r="D1297" s="626">
        <f>'CATALOGO PAGINA'!AF1297*0.13+'CATALOGO PAGINA'!AF1297</f>
        <v>1.9775</v>
      </c>
      <c r="E1297" s="627"/>
    </row>
    <row r="1298">
      <c r="A1298" s="623" t="str">
        <f>'CATALOGO PAGINA'!C1298</f>
        <v>E28</v>
      </c>
      <c r="B1298" s="624" t="s">
        <v>7737</v>
      </c>
      <c r="C1298" s="626" t="str">
        <f>'CATALOGO PAGINA'!AE1298</f>
        <v>12</v>
      </c>
      <c r="D1298" s="626">
        <f>'CATALOGO PAGINA'!AF1298*0.13+'CATALOGO PAGINA'!AF1298</f>
        <v>0.339</v>
      </c>
      <c r="E1298" s="627"/>
    </row>
    <row r="1299">
      <c r="A1299" s="623" t="str">
        <f>'CATALOGO PAGINA'!C1299</f>
        <v>RBW-0744R8</v>
      </c>
      <c r="B1299" s="624" t="s">
        <v>7737</v>
      </c>
      <c r="C1299" s="626" t="str">
        <f>'CATALOGO PAGINA'!AE1299</f>
        <v>12</v>
      </c>
      <c r="D1299" s="626">
        <f>'CATALOGO PAGINA'!AF1299*0.13+'CATALOGO PAGINA'!AF1299</f>
        <v>0.4859</v>
      </c>
      <c r="E1299" s="627"/>
    </row>
    <row r="1300">
      <c r="A1300" s="623" t="str">
        <f>'CATALOGO PAGINA'!C1300</f>
        <v>G2410</v>
      </c>
      <c r="B1300" s="624" t="s">
        <v>7737</v>
      </c>
      <c r="C1300" s="626" t="str">
        <f>'CATALOGO PAGINA'!AE1300</f>
        <v>12</v>
      </c>
      <c r="D1300" s="626">
        <f>'CATALOGO PAGINA'!AF1300*0.13+'CATALOGO PAGINA'!AF1300</f>
        <v>0.3729</v>
      </c>
      <c r="E1300" s="627"/>
    </row>
    <row r="1301">
      <c r="A1301" s="623" t="str">
        <f>'CATALOGO PAGINA'!C1301</f>
        <v>G2411</v>
      </c>
      <c r="B1301" s="624" t="s">
        <v>7737</v>
      </c>
      <c r="C1301" s="626" t="str">
        <f>'CATALOGO PAGINA'!AE1301</f>
        <v>12</v>
      </c>
      <c r="D1301" s="626">
        <f>'CATALOGO PAGINA'!AF1301*0.13+'CATALOGO PAGINA'!AF1301</f>
        <v>0.3729</v>
      </c>
      <c r="E1301" s="627"/>
    </row>
    <row r="1302">
      <c r="A1302" s="623" t="str">
        <f>'CATALOGO PAGINA'!C1302</f>
        <v>G2409</v>
      </c>
      <c r="B1302" s="624" t="s">
        <v>7737</v>
      </c>
      <c r="C1302" s="626" t="str">
        <f>'CATALOGO PAGINA'!AE1302</f>
        <v>12</v>
      </c>
      <c r="D1302" s="626">
        <f>'CATALOGO PAGINA'!AF1302*0.13+'CATALOGO PAGINA'!AF1302</f>
        <v>0.3729</v>
      </c>
      <c r="E1302" s="627"/>
    </row>
    <row r="1303">
      <c r="A1303" s="623" t="str">
        <f>'CATALOGO PAGINA'!C1303</f>
        <v>G2403</v>
      </c>
      <c r="B1303" s="624" t="s">
        <v>7737</v>
      </c>
      <c r="C1303" s="626" t="str">
        <f>'CATALOGO PAGINA'!AE1303</f>
        <v>12</v>
      </c>
      <c r="D1303" s="626">
        <f>'CATALOGO PAGINA'!AF1303*0.13+'CATALOGO PAGINA'!AF1303</f>
        <v>0.3729</v>
      </c>
      <c r="E1303" s="627"/>
    </row>
    <row r="1304">
      <c r="A1304" s="623" t="str">
        <f>'CATALOGO PAGINA'!C1304</f>
        <v>G2408</v>
      </c>
      <c r="B1304" s="624" t="s">
        <v>7737</v>
      </c>
      <c r="C1304" s="626" t="str">
        <f>'CATALOGO PAGINA'!AE1304</f>
        <v>12</v>
      </c>
      <c r="D1304" s="626">
        <f>'CATALOGO PAGINA'!AF1304*0.13+'CATALOGO PAGINA'!AF1304</f>
        <v>0.3729</v>
      </c>
      <c r="E1304" s="627"/>
    </row>
    <row r="1305">
      <c r="A1305" s="623" t="str">
        <f>'CATALOGO PAGINA'!C1305</f>
        <v>G2404</v>
      </c>
      <c r="B1305" s="624" t="s">
        <v>7737</v>
      </c>
      <c r="C1305" s="626" t="str">
        <f>'CATALOGO PAGINA'!AE1305</f>
        <v>12</v>
      </c>
      <c r="D1305" s="626">
        <f>'CATALOGO PAGINA'!AF1305*0.13+'CATALOGO PAGINA'!AF1305</f>
        <v>0.3729</v>
      </c>
      <c r="E1305" s="627"/>
    </row>
    <row r="1306">
      <c r="A1306" s="623" t="str">
        <f>'CATALOGO PAGINA'!C1306</f>
        <v>G2405</v>
      </c>
      <c r="B1306" s="624" t="s">
        <v>7737</v>
      </c>
      <c r="C1306" s="626" t="str">
        <f>'CATALOGO PAGINA'!AE1306</f>
        <v>12</v>
      </c>
      <c r="D1306" s="626">
        <f>'CATALOGO PAGINA'!AF1306*0.13+'CATALOGO PAGINA'!AF1306</f>
        <v>0.3729</v>
      </c>
      <c r="E1306" s="627"/>
    </row>
    <row r="1307">
      <c r="A1307" s="623" t="str">
        <f>'CATALOGO PAGINA'!C1307</f>
        <v>G2407</v>
      </c>
      <c r="B1307" s="624" t="s">
        <v>7737</v>
      </c>
      <c r="C1307" s="626" t="str">
        <f>'CATALOGO PAGINA'!AE1307</f>
        <v>12</v>
      </c>
      <c r="D1307" s="626">
        <f>'CATALOGO PAGINA'!AF1307*0.13+'CATALOGO PAGINA'!AF1307</f>
        <v>0.3729</v>
      </c>
      <c r="E1307" s="627"/>
    </row>
    <row r="1308">
      <c r="A1308" s="623" t="str">
        <f>'CATALOGO PAGINA'!C1308</f>
        <v>RCP-0455R</v>
      </c>
      <c r="B1308" s="624" t="s">
        <v>7737</v>
      </c>
      <c r="C1308" s="626" t="str">
        <f>'CATALOGO PAGINA'!AE1308</f>
        <v>12</v>
      </c>
      <c r="D1308" s="626">
        <f>'CATALOGO PAGINA'!AF1308*0.13+'CATALOGO PAGINA'!AF1308</f>
        <v>0.4859</v>
      </c>
      <c r="E1308" s="627"/>
    </row>
    <row r="1309">
      <c r="A1309" s="623" t="str">
        <f>'CATALOGO PAGINA'!C1309</f>
        <v>RCP-0261BT</v>
      </c>
      <c r="B1309" s="624" t="s">
        <v>7737</v>
      </c>
      <c r="C1309" s="626" t="str">
        <f>'CATALOGO PAGINA'!AE1309</f>
        <v>12</v>
      </c>
      <c r="D1309" s="626">
        <f>'CATALOGO PAGINA'!AF1309*0.13+'CATALOGO PAGINA'!AF1309</f>
        <v>0.4859</v>
      </c>
      <c r="E1309" s="627"/>
    </row>
    <row r="1310">
      <c r="A1310" s="623" t="str">
        <f>'CATALOGO PAGINA'!C1310</f>
        <v>RAN-0053R2</v>
      </c>
      <c r="B1310" s="624" t="s">
        <v>7737</v>
      </c>
      <c r="C1310" s="626" t="str">
        <f>'CATALOGO PAGINA'!AE1310</f>
        <v>12</v>
      </c>
      <c r="D1310" s="626">
        <f>'CATALOGO PAGINA'!AF1310*0.13+'CATALOGO PAGINA'!AF1310</f>
        <v>0.4859</v>
      </c>
      <c r="E1310" s="627"/>
    </row>
    <row r="1311">
      <c r="A1311" s="623" t="str">
        <f>'CATALOGO PAGINA'!C1311</f>
        <v>RCP-0495GS</v>
      </c>
      <c r="B1311" s="624" t="s">
        <v>7737</v>
      </c>
      <c r="C1311" s="626" t="str">
        <f>'CATALOGO PAGINA'!AE1311</f>
        <v>12</v>
      </c>
      <c r="D1311" s="626">
        <f>'CATALOGO PAGINA'!AF1311*0.13+'CATALOGO PAGINA'!AF1311</f>
        <v>0.4859</v>
      </c>
      <c r="E1311" s="627"/>
    </row>
    <row r="1312">
      <c r="A1312" s="623" t="str">
        <f>'CATALOGO PAGINA'!C1312</f>
        <v>ETB4172</v>
      </c>
      <c r="B1312" s="624" t="s">
        <v>7737</v>
      </c>
      <c r="C1312" s="626" t="str">
        <f>'CATALOGO PAGINA'!AE1312</f>
        <v>12</v>
      </c>
      <c r="D1312" s="626">
        <f>'CATALOGO PAGINA'!AF1312*0.13+'CATALOGO PAGINA'!AF1312</f>
        <v>0.4859</v>
      </c>
      <c r="E1312" s="627"/>
    </row>
    <row r="1313">
      <c r="A1313" s="623" t="str">
        <f>'CATALOGO PAGINA'!C1313</f>
        <v>KL-5517G</v>
      </c>
      <c r="B1313" s="624" t="s">
        <v>7737</v>
      </c>
      <c r="C1313" s="626" t="str">
        <f>'CATALOGO PAGINA'!AE1313</f>
        <v>12</v>
      </c>
      <c r="D1313" s="626">
        <f>'CATALOGO PAGINA'!AF1313*0.13+'CATALOGO PAGINA'!AF1313</f>
        <v>0.4859</v>
      </c>
      <c r="E1313" s="627"/>
    </row>
    <row r="1314">
      <c r="A1314" s="623" t="str">
        <f>'CATALOGO PAGINA'!C1314</f>
        <v>CL-6004</v>
      </c>
      <c r="B1314" s="624" t="s">
        <v>7737</v>
      </c>
      <c r="C1314" s="626" t="str">
        <f>'CATALOGO PAGINA'!AE1314</f>
        <v>12</v>
      </c>
      <c r="D1314" s="626">
        <f>'CATALOGO PAGINA'!AF1314*0.13+'CATALOGO PAGINA'!AF1314</f>
        <v>0.4859</v>
      </c>
      <c r="E1314" s="627"/>
    </row>
    <row r="1315">
      <c r="A1315" s="623" t="str">
        <f>'CATALOGO PAGINA'!C1315</f>
        <v>SCP-0112</v>
      </c>
      <c r="B1315" s="624" t="s">
        <v>7737</v>
      </c>
      <c r="C1315" s="626" t="str">
        <f>'CATALOGO PAGINA'!AE1315</f>
        <v>12</v>
      </c>
      <c r="D1315" s="626">
        <f>'CATALOGO PAGINA'!AF1315*0.13+'CATALOGO PAGINA'!AF1315</f>
        <v>0.4859</v>
      </c>
      <c r="E1315" s="627"/>
    </row>
    <row r="1316">
      <c r="A1316" s="623" t="str">
        <f>'CATALOGO PAGINA'!C1316</f>
        <v>SKC-0070GS6</v>
      </c>
      <c r="B1316" s="624" t="s">
        <v>7737</v>
      </c>
      <c r="C1316" s="626" t="str">
        <f>'CATALOGO PAGINA'!AE1316</f>
        <v>12</v>
      </c>
      <c r="D1316" s="626">
        <f>'CATALOGO PAGINA'!AF1316*0.13+'CATALOGO PAGINA'!AF1316</f>
        <v>0.4859</v>
      </c>
      <c r="E1316" s="627"/>
    </row>
    <row r="1317">
      <c r="A1317" s="623" t="str">
        <f>'CATALOGO PAGINA'!C1317</f>
        <v>RCP-0438R</v>
      </c>
      <c r="B1317" s="624" t="s">
        <v>7737</v>
      </c>
      <c r="C1317" s="626" t="str">
        <f>'CATALOGO PAGINA'!AE1317</f>
        <v>12</v>
      </c>
      <c r="D1317" s="626">
        <f>'CATALOGO PAGINA'!AF1317*0.13+'CATALOGO PAGINA'!AF1317</f>
        <v>0.4859</v>
      </c>
      <c r="E1317" s="627"/>
    </row>
    <row r="1318">
      <c r="A1318" s="623" t="str">
        <f>'CATALOGO PAGINA'!C1318</f>
        <v>SKC-0087</v>
      </c>
      <c r="B1318" s="624" t="s">
        <v>7737</v>
      </c>
      <c r="C1318" s="626" t="str">
        <f>'CATALOGO PAGINA'!AE1318</f>
        <v>12</v>
      </c>
      <c r="D1318" s="626">
        <f>'CATALOGO PAGINA'!AF1318*0.13+'CATALOGO PAGINA'!AF1318</f>
        <v>0.4859</v>
      </c>
      <c r="E1318" s="627"/>
    </row>
    <row r="1319">
      <c r="A1319" s="623" t="str">
        <f>'CATALOGO PAGINA'!C1319</f>
        <v>T17180</v>
      </c>
      <c r="B1319" s="624" t="s">
        <v>7737</v>
      </c>
      <c r="C1319" s="626" t="str">
        <f>'CATALOGO PAGINA'!AE1319</f>
        <v>12</v>
      </c>
      <c r="D1319" s="626">
        <f>'CATALOGO PAGINA'!AF1319*0.13+'CATALOGO PAGINA'!AF1319</f>
        <v>0.6554</v>
      </c>
      <c r="E1319" s="627"/>
    </row>
    <row r="1320">
      <c r="A1320" s="623" t="str">
        <f>'CATALOGO PAGINA'!C1320</f>
        <v>T17182</v>
      </c>
      <c r="B1320" s="624" t="s">
        <v>7737</v>
      </c>
      <c r="C1320" s="626" t="str">
        <f>'CATALOGO PAGINA'!AE1320</f>
        <v>12</v>
      </c>
      <c r="D1320" s="626">
        <f>'CATALOGO PAGINA'!AF1320*0.13+'CATALOGO PAGINA'!AF1320</f>
        <v>0.6554</v>
      </c>
      <c r="E1320" s="627"/>
    </row>
    <row r="1321">
      <c r="A1321" s="623" t="str">
        <f>'CATALOGO PAGINA'!C1321</f>
        <v>T17186</v>
      </c>
      <c r="B1321" s="624" t="s">
        <v>7737</v>
      </c>
      <c r="C1321" s="626" t="str">
        <f>'CATALOGO PAGINA'!AE1321</f>
        <v>12</v>
      </c>
      <c r="D1321" s="626">
        <f>'CATALOGO PAGINA'!AF1321*0.13+'CATALOGO PAGINA'!AF1321</f>
        <v>0.6554</v>
      </c>
      <c r="E1321" s="627"/>
    </row>
    <row r="1322">
      <c r="A1322" s="623" t="str">
        <f>'CATALOGO PAGINA'!C1322</f>
        <v>DE5867</v>
      </c>
      <c r="B1322" s="624" t="s">
        <v>7737</v>
      </c>
      <c r="C1322" s="626" t="str">
        <f>'CATALOGO PAGINA'!AE1322</f>
        <v>12</v>
      </c>
      <c r="D1322" s="626">
        <f>'CATALOGO PAGINA'!AF1322*0.13+'CATALOGO PAGINA'!AF1322</f>
        <v>0.6554</v>
      </c>
      <c r="E1322" s="627"/>
    </row>
    <row r="1323">
      <c r="A1323" s="623" t="str">
        <f>'CATALOGO PAGINA'!C1323</f>
        <v>T17160</v>
      </c>
      <c r="B1323" s="624" t="s">
        <v>7737</v>
      </c>
      <c r="C1323" s="626" t="str">
        <f>'CATALOGO PAGINA'!AE1323</f>
        <v>12</v>
      </c>
      <c r="D1323" s="626">
        <f>'CATALOGO PAGINA'!AF1323*0.13+'CATALOGO PAGINA'!AF1323</f>
        <v>0.6554</v>
      </c>
      <c r="E1323" s="627"/>
    </row>
    <row r="1324">
      <c r="A1324" s="623" t="str">
        <f>'CATALOGO PAGINA'!C1324</f>
        <v>RER-3092R</v>
      </c>
      <c r="B1324" s="624" t="s">
        <v>7737</v>
      </c>
      <c r="C1324" s="626" t="str">
        <f>'CATALOGO PAGINA'!AE1324</f>
        <v>12</v>
      </c>
      <c r="D1324" s="626">
        <f>'CATALOGO PAGINA'!AF1324*0.13+'CATALOGO PAGINA'!AF1324</f>
        <v>0.4859</v>
      </c>
      <c r="E1324" s="627"/>
    </row>
    <row r="1325">
      <c r="A1325" s="623" t="str">
        <f>'CATALOGO PAGINA'!C1325</f>
        <v>MUG-CRK3</v>
      </c>
      <c r="B1325" s="624" t="s">
        <v>7737</v>
      </c>
      <c r="C1325" s="626" t="str">
        <f>'CATALOGO PAGINA'!AE1325</f>
        <v>12</v>
      </c>
      <c r="D1325" s="626">
        <f>'CATALOGO PAGINA'!AF1325*0.13+'CATALOGO PAGINA'!AF1325</f>
        <v>0.452</v>
      </c>
      <c r="E1325" s="627"/>
    </row>
    <row r="1326">
      <c r="A1326" s="623" t="str">
        <f>'CATALOGO PAGINA'!C1326</f>
        <v>0310</v>
      </c>
      <c r="B1326" s="624" t="s">
        <v>7737</v>
      </c>
      <c r="C1326" s="626" t="str">
        <f>'CATALOGO PAGINA'!AE1326</f>
        <v>12</v>
      </c>
      <c r="D1326" s="626">
        <f>'CATALOGO PAGINA'!AF1326*0.13+'CATALOGO PAGINA'!AF1326</f>
        <v>0.0339</v>
      </c>
      <c r="E1326" s="627"/>
    </row>
    <row r="1327">
      <c r="A1327" s="623" t="str">
        <f>'CATALOGO PAGINA'!C1327</f>
        <v>0221</v>
      </c>
      <c r="B1327" s="624" t="s">
        <v>7737</v>
      </c>
      <c r="C1327" s="626" t="str">
        <f>'CATALOGO PAGINA'!AE1327</f>
        <v>12</v>
      </c>
      <c r="D1327" s="626">
        <f>'CATALOGO PAGINA'!AF1327*0.13+'CATALOGO PAGINA'!AF1327</f>
        <v>0.0339</v>
      </c>
      <c r="E1327" s="627"/>
    </row>
    <row r="1328">
      <c r="A1328" s="623" t="str">
        <f>'CATALOGO PAGINA'!C1328</f>
        <v>6614</v>
      </c>
      <c r="B1328" s="624" t="s">
        <v>7737</v>
      </c>
      <c r="C1328" s="626" t="str">
        <f>'CATALOGO PAGINA'!AE1328</f>
        <v>12</v>
      </c>
      <c r="D1328" s="626">
        <f>'CATALOGO PAGINA'!AF1328*0.13+'CATALOGO PAGINA'!AF1328</f>
        <v>0.0339</v>
      </c>
      <c r="E1328" s="627"/>
    </row>
    <row r="1329">
      <c r="A1329" s="623" t="str">
        <f>'CATALOGO PAGINA'!C1329</f>
        <v>EME1451B</v>
      </c>
      <c r="B1329" s="624" t="s">
        <v>7737</v>
      </c>
      <c r="C1329" s="626" t="str">
        <f>'CATALOGO PAGINA'!AE1329</f>
        <v>12</v>
      </c>
      <c r="D1329" s="626">
        <f>'CATALOGO PAGINA'!AF1329*0.13+'CATALOGO PAGINA'!AF1329</f>
        <v>0.4859</v>
      </c>
      <c r="E1329" s="627"/>
    </row>
    <row r="1330">
      <c r="A1330" s="623" t="str">
        <f>'CATALOGO PAGINA'!C1330</f>
        <v>SKC-0055</v>
      </c>
      <c r="B1330" s="624" t="s">
        <v>7737</v>
      </c>
      <c r="C1330" s="626" t="str">
        <f>'CATALOGO PAGINA'!AE1330</f>
        <v>12</v>
      </c>
      <c r="D1330" s="626">
        <f>'CATALOGO PAGINA'!AF1330*0.13+'CATALOGO PAGINA'!AF1330</f>
        <v>0.4859</v>
      </c>
      <c r="E1330" s="627"/>
    </row>
    <row r="1331">
      <c r="A1331" s="623" t="str">
        <f>'CATALOGO PAGINA'!C1331</f>
        <v>601945</v>
      </c>
      <c r="B1331" s="624" t="s">
        <v>7737</v>
      </c>
      <c r="C1331" s="626" t="str">
        <f>'CATALOGO PAGINA'!AE1331</f>
        <v>12</v>
      </c>
      <c r="D1331" s="626">
        <f>'CATALOGO PAGINA'!AF1331*0.13+'CATALOGO PAGINA'!AF1331</f>
        <v>0.8362</v>
      </c>
      <c r="E1331" s="627"/>
    </row>
    <row r="1332">
      <c r="A1332" s="623" t="str">
        <f>'CATALOGO PAGINA'!C1332</f>
        <v>92255</v>
      </c>
      <c r="B1332" s="624" t="s">
        <v>7737</v>
      </c>
      <c r="C1332" s="626" t="str">
        <f>'CATALOGO PAGINA'!AE1332</f>
        <v>12</v>
      </c>
      <c r="D1332" s="626">
        <f>'CATALOGO PAGINA'!AF1332*0.13+'CATALOGO PAGINA'!AF1332</f>
        <v>0.8362</v>
      </c>
      <c r="E1332" s="627"/>
    </row>
    <row r="1333">
      <c r="A1333" s="623" t="str">
        <f>'CATALOGO PAGINA'!C1333</f>
        <v>54695</v>
      </c>
      <c r="B1333" s="624" t="s">
        <v>7737</v>
      </c>
      <c r="C1333" s="626" t="str">
        <f>'CATALOGO PAGINA'!AE1333</f>
        <v>12</v>
      </c>
      <c r="D1333" s="626">
        <f>'CATALOGO PAGINA'!AF1333*0.13+'CATALOGO PAGINA'!AF1333</f>
        <v>1.1526</v>
      </c>
      <c r="E1333" s="627"/>
    </row>
    <row r="1334">
      <c r="A1334" s="623" t="str">
        <f>'CATALOGO PAGINA'!C1334</f>
        <v>69957</v>
      </c>
      <c r="B1334" s="624" t="s">
        <v>7737</v>
      </c>
      <c r="C1334" s="626" t="str">
        <f>'CATALOGO PAGINA'!AE1334</f>
        <v>12</v>
      </c>
      <c r="D1334" s="626">
        <f>'CATALOGO PAGINA'!AF1334*0.13+'CATALOGO PAGINA'!AF1334</f>
        <v>1.1413</v>
      </c>
      <c r="E1334" s="627"/>
    </row>
    <row r="1335">
      <c r="A1335" s="623" t="str">
        <f>'CATALOGO PAGINA'!C1335</f>
        <v>54697</v>
      </c>
      <c r="B1335" s="624" t="s">
        <v>7737</v>
      </c>
      <c r="C1335" s="626" t="str">
        <f>'CATALOGO PAGINA'!AE1335</f>
        <v>12</v>
      </c>
      <c r="D1335" s="626">
        <f>'CATALOGO PAGINA'!AF1335*0.13+'CATALOGO PAGINA'!AF1335</f>
        <v>1.1074</v>
      </c>
      <c r="E1335" s="627"/>
    </row>
    <row r="1336">
      <c r="A1336" s="623" t="str">
        <f>'CATALOGO PAGINA'!C1336</f>
        <v>69956</v>
      </c>
      <c r="B1336" s="624" t="s">
        <v>7737</v>
      </c>
      <c r="C1336" s="626" t="str">
        <f>'CATALOGO PAGINA'!AE1336</f>
        <v>12</v>
      </c>
      <c r="D1336" s="626">
        <f>'CATALOGO PAGINA'!AF1336*0.13+'CATALOGO PAGINA'!AF1336</f>
        <v>1.1413</v>
      </c>
      <c r="E1336" s="627"/>
    </row>
    <row r="1337">
      <c r="A1337" s="623" t="str">
        <f>'CATALOGO PAGINA'!C1337</f>
        <v>54685</v>
      </c>
      <c r="B1337" s="624" t="s">
        <v>7737</v>
      </c>
      <c r="C1337" s="626" t="str">
        <f>'CATALOGO PAGINA'!AE1337</f>
        <v>12</v>
      </c>
      <c r="D1337" s="626">
        <f>'CATALOGO PAGINA'!AF1337*0.13+'CATALOGO PAGINA'!AF1337</f>
        <v>1.1413</v>
      </c>
      <c r="E1337" s="627"/>
    </row>
    <row r="1338">
      <c r="A1338" s="623" t="str">
        <f>'CATALOGO PAGINA'!C1338</f>
        <v>09500</v>
      </c>
      <c r="B1338" s="624" t="s">
        <v>7737</v>
      </c>
      <c r="C1338" s="626" t="str">
        <f>'CATALOGO PAGINA'!AE1338</f>
        <v>12</v>
      </c>
      <c r="D1338" s="626">
        <f>'CATALOGO PAGINA'!AF1338*0.13+'CATALOGO PAGINA'!AF1338</f>
        <v>1.1413</v>
      </c>
      <c r="E1338" s="627"/>
    </row>
    <row r="1339">
      <c r="A1339" s="623" t="str">
        <f>'CATALOGO PAGINA'!C1339</f>
        <v>96055</v>
      </c>
      <c r="B1339" s="624" t="s">
        <v>7737</v>
      </c>
      <c r="C1339" s="626" t="str">
        <f>'CATALOGO PAGINA'!AE1339</f>
        <v>12</v>
      </c>
      <c r="D1339" s="626">
        <f>'CATALOGO PAGINA'!AF1339*0.13+'CATALOGO PAGINA'!AF1339</f>
        <v>0.9153</v>
      </c>
      <c r="E1339" s="627"/>
    </row>
    <row r="1340">
      <c r="A1340" s="623" t="str">
        <f>'CATALOGO PAGINA'!C1340</f>
        <v>96054</v>
      </c>
      <c r="B1340" s="624" t="s">
        <v>7737</v>
      </c>
      <c r="C1340" s="626" t="str">
        <f>'CATALOGO PAGINA'!AE1340</f>
        <v>12</v>
      </c>
      <c r="D1340" s="626">
        <f>'CATALOGO PAGINA'!AF1340*0.13+'CATALOGO PAGINA'!AF1340</f>
        <v>0.9153</v>
      </c>
      <c r="E1340" s="627"/>
    </row>
    <row r="1341">
      <c r="A1341" s="623" t="str">
        <f>'CATALOGO PAGINA'!C1341</f>
        <v>10006</v>
      </c>
      <c r="B1341" s="624" t="s">
        <v>7737</v>
      </c>
      <c r="C1341" s="626" t="str">
        <f>'CATALOGO PAGINA'!AE1341</f>
        <v>12</v>
      </c>
      <c r="D1341" s="626">
        <f>'CATALOGO PAGINA'!AF1341*0.13+'CATALOGO PAGINA'!AF1341</f>
        <v>0.791</v>
      </c>
      <c r="E1341" s="627"/>
    </row>
    <row r="1342">
      <c r="A1342" s="623" t="str">
        <f>'CATALOGO PAGINA'!C1342</f>
        <v>451026</v>
      </c>
      <c r="B1342" s="624" t="s">
        <v>7737</v>
      </c>
      <c r="C1342" s="626" t="str">
        <f>'CATALOGO PAGINA'!AE1342</f>
        <v>28</v>
      </c>
      <c r="D1342" s="626">
        <f>'CATALOGO PAGINA'!AF1342*0.13+'CATALOGO PAGINA'!AF1342</f>
        <v>0.4068</v>
      </c>
      <c r="E1342" s="627"/>
    </row>
    <row r="1343">
      <c r="A1343" s="623" t="str">
        <f>'CATALOGO PAGINA'!C1343</f>
        <v>400058</v>
      </c>
      <c r="B1343" s="624" t="s">
        <v>7737</v>
      </c>
      <c r="C1343" s="626" t="str">
        <f>'CATALOGO PAGINA'!AE1343</f>
        <v>6</v>
      </c>
      <c r="D1343" s="626">
        <f>'CATALOGO PAGINA'!AF1343*0.13+'CATALOGO PAGINA'!AF1343</f>
        <v>2.6329</v>
      </c>
      <c r="E1343" s="627"/>
    </row>
    <row r="1344">
      <c r="A1344" s="623" t="str">
        <f>'CATALOGO PAGINA'!C1344</f>
        <v>412004</v>
      </c>
      <c r="B1344" s="624" t="s">
        <v>7737</v>
      </c>
      <c r="C1344" s="626" t="str">
        <f>'CATALOGO PAGINA'!AE1344</f>
        <v>6</v>
      </c>
      <c r="D1344" s="626">
        <f>'CATALOGO PAGINA'!AF1344*0.13+'CATALOGO PAGINA'!AF1344</f>
        <v>2.6329</v>
      </c>
      <c r="E1344" s="627"/>
    </row>
    <row r="1345">
      <c r="A1345" s="623" t="str">
        <f>'CATALOGO PAGINA'!C1345</f>
        <v>30926</v>
      </c>
      <c r="B1345" s="624" t="s">
        <v>7737</v>
      </c>
      <c r="C1345" s="626" t="str">
        <f>'CATALOGO PAGINA'!AE1345</f>
        <v>14</v>
      </c>
      <c r="D1345" s="626">
        <f>'CATALOGO PAGINA'!AF1345*0.13+'CATALOGO PAGINA'!AF1345</f>
        <v>1.6272</v>
      </c>
      <c r="E1345" s="627"/>
    </row>
    <row r="1346">
      <c r="A1346" s="623" t="str">
        <f>'CATALOGO PAGINA'!C1346</f>
        <v>31526</v>
      </c>
      <c r="B1346" s="624" t="s">
        <v>7737</v>
      </c>
      <c r="C1346" s="626" t="str">
        <f>'CATALOGO PAGINA'!AE1346</f>
        <v>18</v>
      </c>
      <c r="D1346" s="626">
        <f>'CATALOGO PAGINA'!AF1346*0.13+'CATALOGO PAGINA'!AF1346</f>
        <v>1.6385</v>
      </c>
      <c r="E1346" s="627"/>
    </row>
    <row r="1347">
      <c r="A1347" s="623" t="str">
        <f>'CATALOGO PAGINA'!C1347</f>
        <v>606050</v>
      </c>
      <c r="B1347" s="624" t="s">
        <v>7737</v>
      </c>
      <c r="C1347" s="626" t="str">
        <f>'CATALOGO PAGINA'!AE1347</f>
        <v>12</v>
      </c>
      <c r="D1347" s="626">
        <f>'CATALOGO PAGINA'!AF1347*0.13+'CATALOGO PAGINA'!AF1347</f>
        <v>0.5424</v>
      </c>
      <c r="E1347" s="627"/>
    </row>
    <row r="1348">
      <c r="A1348" s="623" t="str">
        <f>'CATALOGO PAGINA'!C1348</f>
        <v>23032</v>
      </c>
      <c r="B1348" s="624" t="s">
        <v>7737</v>
      </c>
      <c r="C1348" s="626" t="str">
        <f>'CATALOGO PAGINA'!AE1348</f>
        <v>12</v>
      </c>
      <c r="D1348" s="626">
        <f>'CATALOGO PAGINA'!AF1348*0.13+'CATALOGO PAGINA'!AF1348</f>
        <v>0.8249</v>
      </c>
      <c r="E1348" s="627"/>
    </row>
    <row r="1349">
      <c r="A1349" s="623" t="str">
        <f>'CATALOGO PAGINA'!C1349</f>
        <v>23033</v>
      </c>
      <c r="B1349" s="624" t="s">
        <v>7737</v>
      </c>
      <c r="C1349" s="626" t="str">
        <f>'CATALOGO PAGINA'!AE1349</f>
        <v>12</v>
      </c>
      <c r="D1349" s="626">
        <f>'CATALOGO PAGINA'!AF1349*0.13+'CATALOGO PAGINA'!AF1349</f>
        <v>0.8249</v>
      </c>
      <c r="E1349" s="627"/>
    </row>
    <row r="1350">
      <c r="A1350" s="623" t="str">
        <f>'CATALOGO PAGINA'!C1350</f>
        <v>CH80397</v>
      </c>
      <c r="B1350" s="624" t="s">
        <v>7737</v>
      </c>
      <c r="C1350" s="626" t="str">
        <f>'CATALOGO PAGINA'!AE1350</f>
        <v>12</v>
      </c>
      <c r="D1350" s="626">
        <f>'CATALOGO PAGINA'!AF1350*0.13+'CATALOGO PAGINA'!AF1350</f>
        <v>0.7006</v>
      </c>
      <c r="E1350" s="627"/>
    </row>
    <row r="1351">
      <c r="A1351" s="623" t="str">
        <f>'CATALOGO PAGINA'!C1351</f>
        <v>28070</v>
      </c>
      <c r="B1351" s="624" t="s">
        <v>7737</v>
      </c>
      <c r="C1351" s="626" t="str">
        <f>'CATALOGO PAGINA'!AE1351</f>
        <v>12</v>
      </c>
      <c r="D1351" s="626">
        <f>'CATALOGO PAGINA'!AF1351*0.13+'CATALOGO PAGINA'!AF1351</f>
        <v>1.0735</v>
      </c>
      <c r="E1351" s="627"/>
    </row>
    <row r="1352">
      <c r="A1352" s="623" t="str">
        <f>'CATALOGO PAGINA'!C1352</f>
        <v>33358</v>
      </c>
      <c r="B1352" s="624" t="s">
        <v>7737</v>
      </c>
      <c r="C1352" s="626" t="str">
        <f>'CATALOGO PAGINA'!AE1352</f>
        <v>12</v>
      </c>
      <c r="D1352" s="626">
        <f>'CATALOGO PAGINA'!AF1352*0.13+'CATALOGO PAGINA'!AF1352</f>
        <v>0.5989</v>
      </c>
      <c r="E1352" s="627"/>
    </row>
    <row r="1353">
      <c r="A1353" s="623" t="str">
        <f>'CATALOGO PAGINA'!C1353</f>
        <v>23165</v>
      </c>
      <c r="B1353" s="624" t="s">
        <v>7737</v>
      </c>
      <c r="C1353" s="626" t="str">
        <f>'CATALOGO PAGINA'!AE1353</f>
        <v>12</v>
      </c>
      <c r="D1353" s="626">
        <f>'CATALOGO PAGINA'!AF1353*0.13+'CATALOGO PAGINA'!AF1353</f>
        <v>0.4859</v>
      </c>
      <c r="E1353" s="627"/>
    </row>
    <row r="1354">
      <c r="A1354" s="623" t="str">
        <f>'CATALOGO PAGINA'!C1354</f>
        <v>BMA0015</v>
      </c>
      <c r="B1354" s="624" t="s">
        <v>7737</v>
      </c>
      <c r="C1354" s="626" t="str">
        <f>'CATALOGO PAGINA'!AE1354</f>
        <v>6</v>
      </c>
      <c r="D1354" s="626">
        <f>'CATALOGO PAGINA'!AF1354*0.13+'CATALOGO PAGINA'!AF1354</f>
        <v>0.2825</v>
      </c>
      <c r="E1354" s="627"/>
    </row>
    <row r="1355">
      <c r="A1355" s="623" t="str">
        <f>'CATALOGO PAGINA'!C1355</f>
        <v>BMR0019 </v>
      </c>
      <c r="B1355" s="624" t="s">
        <v>7737</v>
      </c>
      <c r="C1355" s="626" t="str">
        <f>'CATALOGO PAGINA'!AE1355</f>
        <v>6</v>
      </c>
      <c r="D1355" s="626">
        <f>'CATALOGO PAGINA'!AF1355*0.13+'CATALOGO PAGINA'!AF1355</f>
        <v>0.2825</v>
      </c>
      <c r="E1355" s="627"/>
    </row>
    <row r="1356">
      <c r="A1356" s="623" t="str">
        <f>'CATALOGO PAGINA'!C1356</f>
        <v>3284</v>
      </c>
      <c r="B1356" s="624" t="s">
        <v>7737</v>
      </c>
      <c r="C1356" s="626" t="str">
        <f>'CATALOGO PAGINA'!AE1356</f>
        <v>12</v>
      </c>
      <c r="D1356" s="626">
        <f>'CATALOGO PAGINA'!AF1356*0.13+'CATALOGO PAGINA'!AF1356</f>
        <v>0.6893</v>
      </c>
      <c r="E1356" s="627"/>
    </row>
    <row r="1357">
      <c r="A1357" s="623" t="str">
        <f>'CATALOGO PAGINA'!C1357</f>
        <v>3291</v>
      </c>
      <c r="B1357" s="624" t="s">
        <v>7737</v>
      </c>
      <c r="C1357" s="626" t="str">
        <f>'CATALOGO PAGINA'!AE1357</f>
        <v>12</v>
      </c>
      <c r="D1357" s="626">
        <f>'CATALOGO PAGINA'!AF1357*0.13+'CATALOGO PAGINA'!AF1357</f>
        <v>2.3843</v>
      </c>
      <c r="E1357" s="627"/>
    </row>
    <row r="1358">
      <c r="A1358" s="623" t="str">
        <f>'CATALOGO PAGINA'!C1358</f>
        <v>3280</v>
      </c>
      <c r="B1358" s="624" t="s">
        <v>7737</v>
      </c>
      <c r="C1358" s="626" t="str">
        <f>'CATALOGO PAGINA'!AE1358</f>
        <v>12</v>
      </c>
      <c r="D1358" s="626">
        <f>'CATALOGO PAGINA'!AF1358*0.13+'CATALOGO PAGINA'!AF1358</f>
        <v>1.7741</v>
      </c>
      <c r="E1358" s="627"/>
    </row>
    <row r="1359">
      <c r="A1359" s="623" t="str">
        <f>'CATALOGO PAGINA'!C1359</f>
        <v>00571</v>
      </c>
      <c r="B1359" s="624" t="s">
        <v>7737</v>
      </c>
      <c r="C1359" s="626" t="str">
        <f>'CATALOGO PAGINA'!AE1359</f>
        <v>12</v>
      </c>
      <c r="D1359" s="626">
        <f>'CATALOGO PAGINA'!AF1359*0.13+'CATALOGO PAGINA'!AF1359</f>
        <v>1.4916</v>
      </c>
      <c r="E1359" s="627"/>
    </row>
    <row r="1360">
      <c r="A1360" s="623" t="str">
        <f>'CATALOGO PAGINA'!C1360</f>
        <v>00573</v>
      </c>
      <c r="B1360" s="624" t="s">
        <v>7737</v>
      </c>
      <c r="C1360" s="626" t="str">
        <f>'CATALOGO PAGINA'!AE1360</f>
        <v>12</v>
      </c>
      <c r="D1360" s="626">
        <f>'CATALOGO PAGINA'!AF1360*0.13+'CATALOGO PAGINA'!AF1360</f>
        <v>1.4916</v>
      </c>
      <c r="E1360" s="627"/>
    </row>
    <row r="1361">
      <c r="A1361" s="623" t="str">
        <f>'CATALOGO PAGINA'!C1361</f>
        <v>32607</v>
      </c>
      <c r="B1361" s="624" t="s">
        <v>7737</v>
      </c>
      <c r="C1361" s="626" t="str">
        <f>'CATALOGO PAGINA'!AE1361</f>
        <v>12</v>
      </c>
      <c r="D1361" s="626">
        <f>'CATALOGO PAGINA'!AF1361*0.13+'CATALOGO PAGINA'!AF1361</f>
        <v>3.0058</v>
      </c>
      <c r="E1361" s="627"/>
    </row>
    <row r="1362">
      <c r="A1362" s="623" t="str">
        <f>'CATALOGO PAGINA'!C1362</f>
        <v>32609</v>
      </c>
      <c r="B1362" s="624" t="s">
        <v>7737</v>
      </c>
      <c r="C1362" s="626" t="str">
        <f>'CATALOGO PAGINA'!AE1362</f>
        <v>12</v>
      </c>
      <c r="D1362" s="626">
        <f>'CATALOGO PAGINA'!AF1362*0.13+'CATALOGO PAGINA'!AF1362</f>
        <v>3.0058</v>
      </c>
      <c r="E1362" s="627"/>
    </row>
    <row r="1363">
      <c r="A1363" s="623" t="str">
        <f>'CATALOGO PAGINA'!C1363</f>
        <v>IN85586</v>
      </c>
      <c r="B1363" s="624" t="s">
        <v>7737</v>
      </c>
      <c r="C1363" s="626" t="str">
        <f>'CATALOGO PAGINA'!AE1363</f>
        <v>12</v>
      </c>
      <c r="D1363" s="626">
        <f>'CATALOGO PAGINA'!AF1363*0.13+'CATALOGO PAGINA'!AF1363</f>
        <v>0.9153</v>
      </c>
      <c r="E1363" s="627"/>
    </row>
    <row r="1364">
      <c r="A1364" s="623" t="str">
        <f>'CATALOGO PAGINA'!C1364</f>
        <v>FD17288</v>
      </c>
      <c r="B1364" s="624" t="s">
        <v>7737</v>
      </c>
      <c r="C1364" s="626" t="str">
        <f>'CATALOGO PAGINA'!AE1364</f>
        <v>1</v>
      </c>
      <c r="D1364" s="626">
        <f>'CATALOGO PAGINA'!AF1364*0.13+'CATALOGO PAGINA'!AF1364</f>
        <v>90.4</v>
      </c>
      <c r="E1364" s="627"/>
    </row>
    <row r="1365">
      <c r="A1365" s="623" t="str">
        <f>'CATALOGO PAGINA'!C1365</f>
        <v>82828</v>
      </c>
      <c r="B1365" s="624" t="s">
        <v>7737</v>
      </c>
      <c r="C1365" s="626" t="str">
        <f>'CATALOGO PAGINA'!AE1365</f>
        <v>12</v>
      </c>
      <c r="D1365" s="626">
        <f>'CATALOGO PAGINA'!AF1365*0.13+'CATALOGO PAGINA'!AF1365</f>
        <v>1.5255</v>
      </c>
      <c r="E1365" s="627"/>
    </row>
    <row r="1366">
      <c r="A1366" s="623" t="str">
        <f>'CATALOGO PAGINA'!C1366</f>
        <v>377349</v>
      </c>
      <c r="B1366" s="624" t="s">
        <v>7737</v>
      </c>
      <c r="C1366" s="626" t="str">
        <f>'CATALOGO PAGINA'!AE1366</f>
        <v>12</v>
      </c>
      <c r="D1366" s="626">
        <f>'CATALOGO PAGINA'!AF1366*0.13+'CATALOGO PAGINA'!AF1366</f>
        <v>0.7232</v>
      </c>
      <c r="E1366" s="627"/>
    </row>
    <row r="1367">
      <c r="A1367" s="623" t="str">
        <f>'CATALOGO PAGINA'!C1367</f>
        <v>377347</v>
      </c>
      <c r="B1367" s="624" t="s">
        <v>7737</v>
      </c>
      <c r="C1367" s="626" t="str">
        <f>'CATALOGO PAGINA'!AE1367</f>
        <v>12</v>
      </c>
      <c r="D1367" s="626">
        <f>'CATALOGO PAGINA'!AF1367*0.13+'CATALOGO PAGINA'!AF1367</f>
        <v>0.6667</v>
      </c>
      <c r="E1367" s="627"/>
    </row>
    <row r="1368">
      <c r="A1368" s="623" t="str">
        <f>'CATALOGO PAGINA'!C1368</f>
        <v>377348</v>
      </c>
      <c r="B1368" s="624" t="s">
        <v>7737</v>
      </c>
      <c r="C1368" s="626" t="str">
        <f>'CATALOGO PAGINA'!AE1368</f>
        <v>12</v>
      </c>
      <c r="D1368" s="626">
        <f>'CATALOGO PAGINA'!AF1368*0.13+'CATALOGO PAGINA'!AF1368</f>
        <v>0.5424</v>
      </c>
      <c r="E1368" s="627"/>
    </row>
    <row r="1369">
      <c r="A1369" s="623" t="str">
        <f>'CATALOGO PAGINA'!C1369</f>
        <v>377632</v>
      </c>
      <c r="B1369" s="624" t="s">
        <v>7737</v>
      </c>
      <c r="C1369" s="626" t="str">
        <f>'CATALOGO PAGINA'!AE1369</f>
        <v>6</v>
      </c>
      <c r="D1369" s="626">
        <f>'CATALOGO PAGINA'!AF1369*0.13+'CATALOGO PAGINA'!AF1369</f>
        <v>4.2262</v>
      </c>
      <c r="E1369" s="627"/>
    </row>
    <row r="1370">
      <c r="A1370" s="623" t="str">
        <f>'CATALOGO PAGINA'!C1370</f>
        <v>TK112</v>
      </c>
      <c r="B1370" s="624" t="s">
        <v>7737</v>
      </c>
      <c r="C1370" s="626" t="str">
        <f>'CATALOGO PAGINA'!AE1370</f>
        <v>6</v>
      </c>
      <c r="D1370" s="626">
        <f>'CATALOGO PAGINA'!AF1370*0.13+'CATALOGO PAGINA'!AF1370</f>
        <v>2.1131</v>
      </c>
      <c r="E1370" s="627"/>
    </row>
    <row r="1371">
      <c r="A1371" s="623" t="str">
        <f>'CATALOGO PAGINA'!C1371</f>
        <v>376051</v>
      </c>
      <c r="B1371" s="624" t="s">
        <v>7737</v>
      </c>
      <c r="C1371" s="626" t="str">
        <f>'CATALOGO PAGINA'!AE1371</f>
        <v>12</v>
      </c>
      <c r="D1371" s="626">
        <f>'CATALOGO PAGINA'!AF1371*0.13+'CATALOGO PAGINA'!AF1371</f>
        <v>1.1413</v>
      </c>
      <c r="E1371" s="627"/>
    </row>
    <row r="1372">
      <c r="A1372" s="623" t="str">
        <f>'CATALOGO PAGINA'!C1372</f>
        <v>f</v>
      </c>
      <c r="B1372" s="624" t="s">
        <v>7737</v>
      </c>
      <c r="C1372" s="626" t="str">
        <f>'CATALOGO PAGINA'!AE1372</f>
        <v>12</v>
      </c>
      <c r="D1372" s="626">
        <f>'CATALOGO PAGINA'!AF1372*0.13+'CATALOGO PAGINA'!AF1372</f>
        <v>0.904</v>
      </c>
      <c r="E1372" s="627"/>
    </row>
    <row r="1373">
      <c r="A1373" s="623" t="str">
        <f>'CATALOGO PAGINA'!C1373</f>
        <v>4810</v>
      </c>
      <c r="B1373" s="624" t="s">
        <v>7737</v>
      </c>
      <c r="C1373" s="626" t="str">
        <f>'CATALOGO PAGINA'!AE1373</f>
        <v>12</v>
      </c>
      <c r="D1373" s="626">
        <f>'CATALOGO PAGINA'!AF1373*0.13+'CATALOGO PAGINA'!AF1373</f>
        <v>0.8136</v>
      </c>
      <c r="E1373" s="627"/>
    </row>
    <row r="1374">
      <c r="A1374" s="623" t="str">
        <f>'CATALOGO PAGINA'!C1374</f>
        <v>8500</v>
      </c>
      <c r="B1374" s="624" t="s">
        <v>7737</v>
      </c>
      <c r="C1374" s="626" t="str">
        <f>'CATALOGO PAGINA'!AE1374</f>
        <v>6</v>
      </c>
      <c r="D1374" s="626">
        <f>'CATALOGO PAGINA'!AF1374*0.13+'CATALOGO PAGINA'!AF1374</f>
        <v>3.6273</v>
      </c>
      <c r="E1374" s="627"/>
    </row>
    <row r="1375">
      <c r="A1375" s="623" t="str">
        <f>'CATALOGO PAGINA'!C1375</f>
        <v>20135</v>
      </c>
      <c r="B1375" s="624" t="s">
        <v>7737</v>
      </c>
      <c r="C1375" s="626" t="str">
        <f>'CATALOGO PAGINA'!AE1375</f>
        <v>12</v>
      </c>
      <c r="D1375" s="626">
        <f>'CATALOGO PAGINA'!AF1375*0.13+'CATALOGO PAGINA'!AF1375</f>
        <v>0.904</v>
      </c>
      <c r="E1375" s="627"/>
    </row>
    <row r="1376">
      <c r="A1376" s="623" t="str">
        <f>'CATALOGO PAGINA'!C1376</f>
        <v>2015</v>
      </c>
      <c r="B1376" s="624" t="s">
        <v>7737</v>
      </c>
      <c r="C1376" s="626" t="str">
        <f>'CATALOGO PAGINA'!AE1376</f>
        <v>12</v>
      </c>
      <c r="D1376" s="626">
        <f>'CATALOGO PAGINA'!AF1376*0.13+'CATALOGO PAGINA'!AF1376</f>
        <v>0.904</v>
      </c>
      <c r="E1376" s="627"/>
    </row>
    <row r="1377">
      <c r="A1377" s="623" t="str">
        <f>'CATALOGO PAGINA'!C1377</f>
        <v>20133</v>
      </c>
      <c r="B1377" s="624" t="s">
        <v>7737</v>
      </c>
      <c r="C1377" s="626" t="str">
        <f>'CATALOGO PAGINA'!AE1377</f>
        <v>12</v>
      </c>
      <c r="D1377" s="626">
        <f>'CATALOGO PAGINA'!AF1377*0.13+'CATALOGO PAGINA'!AF1377</f>
        <v>0.904</v>
      </c>
      <c r="E1377" s="627"/>
    </row>
    <row r="1378">
      <c r="A1378" s="623" t="str">
        <f>'CATALOGO PAGINA'!C1378</f>
        <v>20138</v>
      </c>
      <c r="B1378" s="624" t="s">
        <v>7737</v>
      </c>
      <c r="C1378" s="626" t="str">
        <f>'CATALOGO PAGINA'!AE1378</f>
        <v>12</v>
      </c>
      <c r="D1378" s="626">
        <f>'CATALOGO PAGINA'!AF1378*0.13+'CATALOGO PAGINA'!AF1378</f>
        <v>0.904</v>
      </c>
      <c r="E1378" s="627"/>
    </row>
    <row r="1379">
      <c r="A1379" s="623" t="str">
        <f>'CATALOGO PAGINA'!C1379</f>
        <v>2091</v>
      </c>
      <c r="B1379" s="624" t="s">
        <v>7737</v>
      </c>
      <c r="C1379" s="626" t="str">
        <f>'CATALOGO PAGINA'!AE1379</f>
        <v>12</v>
      </c>
      <c r="D1379" s="626">
        <f>'CATALOGO PAGINA'!AF1379*0.13+'CATALOGO PAGINA'!AF1379</f>
        <v>0.904</v>
      </c>
      <c r="E1379" s="627"/>
    </row>
    <row r="1380">
      <c r="A1380" s="623" t="str">
        <f>'CATALOGO PAGINA'!C1380</f>
        <v>20114</v>
      </c>
      <c r="B1380" s="624" t="s">
        <v>7737</v>
      </c>
      <c r="C1380" s="626" t="str">
        <f>'CATALOGO PAGINA'!AE1380</f>
        <v>12</v>
      </c>
      <c r="D1380" s="626">
        <f>'CATALOGO PAGINA'!AF1380*0.13+'CATALOGO PAGINA'!AF1380</f>
        <v>0.904</v>
      </c>
      <c r="E1380" s="627"/>
    </row>
    <row r="1381">
      <c r="A1381" s="623" t="str">
        <f>'CATALOGO PAGINA'!C1381</f>
        <v>20105</v>
      </c>
      <c r="B1381" s="624" t="s">
        <v>7737</v>
      </c>
      <c r="C1381" s="626" t="str">
        <f>'CATALOGO PAGINA'!AE1381</f>
        <v>12</v>
      </c>
      <c r="D1381" s="626">
        <f>'CATALOGO PAGINA'!AF1381*0.13+'CATALOGO PAGINA'!AF1381</f>
        <v>0.904</v>
      </c>
      <c r="E1381" s="627"/>
    </row>
    <row r="1382">
      <c r="A1382" s="623" t="str">
        <f>'CATALOGO PAGINA'!C1382</f>
        <v>2082</v>
      </c>
      <c r="B1382" s="624" t="s">
        <v>7737</v>
      </c>
      <c r="C1382" s="626" t="str">
        <f>'CATALOGO PAGINA'!AE1382</f>
        <v>12</v>
      </c>
      <c r="D1382" s="626">
        <f>'CATALOGO PAGINA'!AF1382*0.13+'CATALOGO PAGINA'!AF1382</f>
        <v>0.904</v>
      </c>
      <c r="E1382" s="627"/>
    </row>
    <row r="1383">
      <c r="A1383" s="623" t="str">
        <f>'CATALOGO PAGINA'!C1383</f>
        <v>20148</v>
      </c>
      <c r="B1383" s="624" t="s">
        <v>7737</v>
      </c>
      <c r="C1383" s="626" t="str">
        <f>'CATALOGO PAGINA'!AE1383</f>
        <v>12</v>
      </c>
      <c r="D1383" s="626">
        <f>'CATALOGO PAGINA'!AF1383*0.13+'CATALOGO PAGINA'!AF1383</f>
        <v>0.904</v>
      </c>
      <c r="E1383" s="627"/>
    </row>
    <row r="1384">
      <c r="A1384" s="623" t="str">
        <f>'CATALOGO PAGINA'!C1384</f>
        <v>20149</v>
      </c>
      <c r="B1384" s="624" t="s">
        <v>7737</v>
      </c>
      <c r="C1384" s="626" t="str">
        <f>'CATALOGO PAGINA'!AE1384</f>
        <v>12</v>
      </c>
      <c r="D1384" s="626">
        <f>'CATALOGO PAGINA'!AF1384*0.13+'CATALOGO PAGINA'!AF1384</f>
        <v>0.904</v>
      </c>
      <c r="E1384" s="627"/>
    </row>
    <row r="1385">
      <c r="A1385" s="623" t="str">
        <f>'CATALOGO PAGINA'!C1385</f>
        <v>20126</v>
      </c>
      <c r="B1385" s="624" t="s">
        <v>7737</v>
      </c>
      <c r="C1385" s="626" t="str">
        <f>'CATALOGO PAGINA'!AE1385</f>
        <v>12</v>
      </c>
      <c r="D1385" s="626">
        <f>'CATALOGO PAGINA'!AF1385*0.13+'CATALOGO PAGINA'!AF1385</f>
        <v>0.904</v>
      </c>
      <c r="E1385" s="627"/>
    </row>
    <row r="1386">
      <c r="A1386" s="623" t="str">
        <f>'CATALOGO PAGINA'!C1386</f>
        <v>Z001-818</v>
      </c>
      <c r="B1386" s="624" t="s">
        <v>7737</v>
      </c>
      <c r="C1386" s="626" t="str">
        <f>'CATALOGO PAGINA'!AE1386</f>
        <v>12</v>
      </c>
      <c r="D1386" s="626">
        <f>'CATALOGO PAGINA'!AF1386*0.13+'CATALOGO PAGINA'!AF1386</f>
        <v>1.2091</v>
      </c>
      <c r="E1386" s="627"/>
    </row>
    <row r="1387">
      <c r="A1387" s="623" t="str">
        <f>'CATALOGO PAGINA'!C1387</f>
        <v>600237</v>
      </c>
      <c r="B1387" s="624" t="s">
        <v>7737</v>
      </c>
      <c r="C1387" s="626" t="str">
        <f>'CATALOGO PAGINA'!AE1387</f>
        <v>12</v>
      </c>
      <c r="D1387" s="626">
        <f>'CATALOGO PAGINA'!AF1387*0.13+'CATALOGO PAGINA'!AF1387</f>
        <v>0.6554</v>
      </c>
      <c r="E1387" s="627"/>
    </row>
    <row r="1388">
      <c r="A1388" s="623" t="str">
        <f>'CATALOGO PAGINA'!C1388</f>
        <v>600238</v>
      </c>
      <c r="B1388" s="624" t="s">
        <v>7737</v>
      </c>
      <c r="C1388" s="626" t="str">
        <f>'CATALOGO PAGINA'!AE1388</f>
        <v>12</v>
      </c>
      <c r="D1388" s="626">
        <f>'CATALOGO PAGINA'!AF1388*0.13+'CATALOGO PAGINA'!AF1388</f>
        <v>0.6554</v>
      </c>
      <c r="E1388" s="627"/>
    </row>
    <row r="1389">
      <c r="A1389" s="623" t="str">
        <f>'CATALOGO PAGINA'!C1389</f>
        <v>505917</v>
      </c>
      <c r="B1389" s="624" t="s">
        <v>7737</v>
      </c>
      <c r="C1389" s="626" t="str">
        <f>'CATALOGO PAGINA'!AE1389</f>
        <v>12</v>
      </c>
      <c r="D1389" s="626">
        <f>'CATALOGO PAGINA'!AF1389*0.13+'CATALOGO PAGINA'!AF1389</f>
        <v>0.5424</v>
      </c>
      <c r="E1389" s="627"/>
    </row>
    <row r="1390">
      <c r="A1390" s="623" t="str">
        <f>'CATALOGO PAGINA'!C1390</f>
        <v>110328</v>
      </c>
      <c r="B1390" s="624" t="s">
        <v>7737</v>
      </c>
      <c r="C1390" s="626" t="str">
        <f>'CATALOGO PAGINA'!AE1390</f>
        <v>6</v>
      </c>
      <c r="D1390" s="626">
        <f>'CATALOGO PAGINA'!AF1390*0.13+'CATALOGO PAGINA'!AF1390</f>
        <v>4.5426</v>
      </c>
      <c r="E1390" s="627"/>
    </row>
    <row r="1391">
      <c r="A1391" s="623" t="str">
        <f>'CATALOGO PAGINA'!C1391</f>
        <v>50074</v>
      </c>
      <c r="B1391" s="624" t="s">
        <v>7737</v>
      </c>
      <c r="C1391" s="626" t="str">
        <f>'CATALOGO PAGINA'!AE1391</f>
        <v>12</v>
      </c>
      <c r="D1391" s="626">
        <f>'CATALOGO PAGINA'!AF1391*0.13+'CATALOGO PAGINA'!AF1391</f>
        <v>0.5424</v>
      </c>
      <c r="E1391" s="627"/>
    </row>
    <row r="1392">
      <c r="A1392" s="623" t="str">
        <f>'CATALOGO PAGINA'!C1392</f>
        <v>600913</v>
      </c>
      <c r="B1392" s="624" t="s">
        <v>7737</v>
      </c>
      <c r="C1392" s="626" t="str">
        <f>'CATALOGO PAGINA'!AE1392</f>
        <v>12</v>
      </c>
      <c r="D1392" s="626">
        <f>'CATALOGO PAGINA'!AF1392*0.13+'CATALOGO PAGINA'!AF1392</f>
        <v>0.5085</v>
      </c>
      <c r="E1392" s="627"/>
    </row>
    <row r="1393">
      <c r="A1393" s="623" t="str">
        <f>'CATALOGO PAGINA'!C1393</f>
        <v>600911</v>
      </c>
      <c r="B1393" s="624" t="s">
        <v>7737</v>
      </c>
      <c r="C1393" s="626" t="str">
        <f>'CATALOGO PAGINA'!AE1393</f>
        <v>12</v>
      </c>
      <c r="D1393" s="626">
        <f>'CATALOGO PAGINA'!AF1393*0.13+'CATALOGO PAGINA'!AF1393</f>
        <v>0.6441</v>
      </c>
      <c r="E1393" s="627"/>
    </row>
    <row r="1394">
      <c r="A1394" s="623" t="str">
        <f>'CATALOGO PAGINA'!C1394</f>
        <v>505729</v>
      </c>
      <c r="B1394" s="624" t="s">
        <v>7737</v>
      </c>
      <c r="C1394" s="626" t="str">
        <f>'CATALOGO PAGINA'!AE1394</f>
        <v>6</v>
      </c>
      <c r="D1394" s="626">
        <f>'CATALOGO PAGINA'!AF1394*0.13+'CATALOGO PAGINA'!AF1394</f>
        <v>1.695</v>
      </c>
      <c r="E1394" s="627"/>
    </row>
    <row r="1395">
      <c r="A1395" s="623" t="str">
        <f>'CATALOGO PAGINA'!C1395</f>
        <v>502533</v>
      </c>
      <c r="B1395" s="624" t="s">
        <v>7737</v>
      </c>
      <c r="C1395" s="626" t="str">
        <f>'CATALOGO PAGINA'!AE1395</f>
        <v>12</v>
      </c>
      <c r="D1395" s="626">
        <f>'CATALOGO PAGINA'!AF1395*0.13+'CATALOGO PAGINA'!AF1395</f>
        <v>0.5763</v>
      </c>
      <c r="E1395" s="627"/>
    </row>
    <row r="1396">
      <c r="A1396" s="623" t="str">
        <f>'CATALOGO PAGINA'!C1396</f>
        <v>505805</v>
      </c>
      <c r="B1396" s="624" t="s">
        <v>7737</v>
      </c>
      <c r="C1396" s="626" t="str">
        <f>'CATALOGO PAGINA'!AE1396</f>
        <v>12</v>
      </c>
      <c r="D1396" s="626">
        <f>'CATALOGO PAGINA'!AF1396*0.13+'CATALOGO PAGINA'!AF1396</f>
        <v>0.6102</v>
      </c>
      <c r="E1396" s="627"/>
    </row>
    <row r="1397">
      <c r="A1397" s="623" t="str">
        <f>'CATALOGO PAGINA'!C1397</f>
        <v>502799</v>
      </c>
      <c r="B1397" s="624" t="s">
        <v>7737</v>
      </c>
      <c r="C1397" s="626" t="str">
        <f>'CATALOGO PAGINA'!AE1397</f>
        <v>12</v>
      </c>
      <c r="D1397" s="626">
        <f>'CATALOGO PAGINA'!AF1397*0.13+'CATALOGO PAGINA'!AF1397</f>
        <v>0.6441</v>
      </c>
      <c r="E1397" s="627"/>
    </row>
    <row r="1398">
      <c r="A1398" s="623" t="str">
        <f>'CATALOGO PAGINA'!C1398</f>
        <v>504977</v>
      </c>
      <c r="B1398" s="624" t="s">
        <v>7737</v>
      </c>
      <c r="C1398" s="626" t="str">
        <f>'CATALOGO PAGINA'!AE1398</f>
        <v>4</v>
      </c>
      <c r="D1398" s="626">
        <f>'CATALOGO PAGINA'!AF1398*0.13+'CATALOGO PAGINA'!AF1398</f>
        <v>5.4466</v>
      </c>
      <c r="E1398" s="627"/>
    </row>
    <row r="1399">
      <c r="A1399" s="623" t="str">
        <f>'CATALOGO PAGINA'!C1399</f>
        <v>504720</v>
      </c>
      <c r="B1399" s="624" t="s">
        <v>7737</v>
      </c>
      <c r="C1399" s="626" t="str">
        <f>'CATALOGO PAGINA'!AE1399</f>
        <v>3</v>
      </c>
      <c r="D1399" s="626">
        <f>'CATALOGO PAGINA'!AF1399*0.13+'CATALOGO PAGINA'!AF1399</f>
        <v>3.3335</v>
      </c>
      <c r="E1399" s="627"/>
    </row>
    <row r="1400">
      <c r="A1400" s="623" t="str">
        <f>'CATALOGO PAGINA'!C1400</f>
        <v>502724</v>
      </c>
      <c r="B1400" s="624" t="s">
        <v>7737</v>
      </c>
      <c r="C1400" s="626" t="str">
        <f>'CATALOGO PAGINA'!AE1400</f>
        <v>6</v>
      </c>
      <c r="D1400" s="626">
        <f>'CATALOGO PAGINA'!AF1400*0.13+'CATALOGO PAGINA'!AF1400</f>
        <v>1.3899</v>
      </c>
      <c r="E1400" s="627"/>
    </row>
    <row r="1401">
      <c r="A1401" s="623" t="str">
        <f>'CATALOGO PAGINA'!C1401</f>
        <v>505755</v>
      </c>
      <c r="B1401" s="624" t="s">
        <v>7737</v>
      </c>
      <c r="C1401" s="626" t="str">
        <f>'CATALOGO PAGINA'!AE1401</f>
        <v>12</v>
      </c>
      <c r="D1401" s="626">
        <f>'CATALOGO PAGINA'!AF1401*0.13+'CATALOGO PAGINA'!AF1401</f>
        <v>0.5537</v>
      </c>
      <c r="E1401" s="627"/>
    </row>
    <row r="1402">
      <c r="A1402" s="623" t="str">
        <f>'CATALOGO PAGINA'!C1402</f>
        <v>T-E0702</v>
      </c>
      <c r="B1402" s="624" t="s">
        <v>7737</v>
      </c>
      <c r="C1402" s="626" t="str">
        <f>'CATALOGO PAGINA'!AE1402</f>
        <v>3</v>
      </c>
      <c r="D1402" s="626">
        <f>'CATALOGO PAGINA'!AF1402*0.13+'CATALOGO PAGINA'!AF1402</f>
        <v>0.8475</v>
      </c>
      <c r="E1402" s="627"/>
    </row>
    <row r="1403">
      <c r="A1403" s="623" t="str">
        <f>'CATALOGO PAGINA'!C1403</f>
        <v>F5955</v>
      </c>
      <c r="B1403" s="624" t="s">
        <v>7737</v>
      </c>
      <c r="C1403" s="626" t="str">
        <f>'CATALOGO PAGINA'!AE1403</f>
        <v>4</v>
      </c>
      <c r="D1403" s="626">
        <f>'CATALOGO PAGINA'!AF1403*0.13+'CATALOGO PAGINA'!AF1403</f>
        <v>1.13</v>
      </c>
      <c r="E1403" s="627"/>
    </row>
    <row r="1404">
      <c r="A1404" s="623" t="str">
        <f>'CATALOGO PAGINA'!C1404</f>
        <v>10387</v>
      </c>
      <c r="B1404" s="624" t="s">
        <v>7737</v>
      </c>
      <c r="C1404" s="626" t="str">
        <f>'CATALOGO PAGINA'!AE1404</f>
        <v>24</v>
      </c>
      <c r="D1404" s="626">
        <f>'CATALOGO PAGINA'!AF1404*0.13+'CATALOGO PAGINA'!AF1404</f>
        <v>0.5424</v>
      </c>
      <c r="E1404" s="627"/>
    </row>
    <row r="1405">
      <c r="A1405" s="623" t="str">
        <f>'CATALOGO PAGINA'!C1405</f>
        <v>IN85590</v>
      </c>
      <c r="B1405" s="624" t="s">
        <v>7737</v>
      </c>
      <c r="C1405" s="626" t="str">
        <f>'CATALOGO PAGINA'!AE1405</f>
        <v>24</v>
      </c>
      <c r="D1405" s="626">
        <f>'CATALOGO PAGINA'!AF1405*0.13+'CATALOGO PAGINA'!AF1405</f>
        <v>0.9153</v>
      </c>
      <c r="E1405" s="627"/>
    </row>
    <row r="1406">
      <c r="A1406" s="623" t="str">
        <f>'CATALOGO PAGINA'!C1406</f>
        <v>ARZ668</v>
      </c>
      <c r="B1406" s="624" t="s">
        <v>7737</v>
      </c>
      <c r="C1406" s="626" t="str">
        <f>'CATALOGO PAGINA'!AE1406</f>
        <v>3</v>
      </c>
      <c r="D1406" s="626">
        <f>'CATALOGO PAGINA'!AF1406*0.13+'CATALOGO PAGINA'!AF1406</f>
        <v>3.8646</v>
      </c>
      <c r="E1406" s="627"/>
    </row>
    <row r="1407">
      <c r="A1407" s="623" t="str">
        <f>'CATALOGO PAGINA'!C1407</f>
        <v>CH86303</v>
      </c>
      <c r="B1407" s="624" t="s">
        <v>7737</v>
      </c>
      <c r="C1407" s="626" t="str">
        <f>'CATALOGO PAGINA'!AE1407</f>
        <v>48</v>
      </c>
      <c r="D1407" s="626">
        <f>'CATALOGO PAGINA'!AF1407*0.13+'CATALOGO PAGINA'!AF1407</f>
        <v>0.339</v>
      </c>
      <c r="E1407" s="627"/>
    </row>
    <row r="1408">
      <c r="A1408" s="623" t="str">
        <f>'CATALOGO PAGINA'!C1408</f>
        <v>CH81812</v>
      </c>
      <c r="B1408" s="624" t="s">
        <v>7737</v>
      </c>
      <c r="C1408" s="626" t="str">
        <f>'CATALOGO PAGINA'!AE1408</f>
        <v>12</v>
      </c>
      <c r="D1408" s="626">
        <f>'CATALOGO PAGINA'!AF1408*0.13+'CATALOGO PAGINA'!AF1408</f>
        <v>0.6102</v>
      </c>
      <c r="E1408" s="627"/>
    </row>
    <row r="1409">
      <c r="A1409" s="623" t="str">
        <f>'CATALOGO PAGINA'!C1409</f>
        <v>CH81874</v>
      </c>
      <c r="B1409" s="624" t="s">
        <v>7737</v>
      </c>
      <c r="C1409" s="626" t="str">
        <f>'CATALOGO PAGINA'!AE1409</f>
        <v>6</v>
      </c>
      <c r="D1409" s="626">
        <f>'CATALOGO PAGINA'!AF1409*0.13+'CATALOGO PAGINA'!AF1409</f>
        <v>0.8136</v>
      </c>
      <c r="E1409" s="627"/>
    </row>
    <row r="1410">
      <c r="A1410" s="623" t="str">
        <f>'CATALOGO PAGINA'!C1410</f>
        <v>IN85118</v>
      </c>
      <c r="B1410" s="624" t="s">
        <v>7737</v>
      </c>
      <c r="C1410" s="626" t="str">
        <f>'CATALOGO PAGINA'!AE1410</f>
        <v>12</v>
      </c>
      <c r="D1410" s="626">
        <f>'CATALOGO PAGINA'!AF1410*0.13+'CATALOGO PAGINA'!AF1410</f>
        <v>0.7232</v>
      </c>
      <c r="E1410" s="627"/>
    </row>
    <row r="1411">
      <c r="A1411" s="623" t="str">
        <f>'CATALOGO PAGINA'!C1411</f>
        <v>ZY-3884-RF-1PK</v>
      </c>
      <c r="B1411" s="624" t="s">
        <v>7737</v>
      </c>
      <c r="C1411" s="626" t="str">
        <f>'CATALOGO PAGINA'!AE1411</f>
        <v>12</v>
      </c>
      <c r="D1411" s="626">
        <f>'CATALOGO PAGINA'!AF1411*0.13+'CATALOGO PAGINA'!AF1411</f>
        <v>0.6667</v>
      </c>
      <c r="E1411" s="627"/>
    </row>
    <row r="1412">
      <c r="A1412" s="623" t="str">
        <f>'CATALOGO PAGINA'!C1412</f>
        <v>CH26699</v>
      </c>
      <c r="B1412" s="624" t="s">
        <v>7737</v>
      </c>
      <c r="C1412" s="626" t="str">
        <f>'CATALOGO PAGINA'!AE1412</f>
        <v>12</v>
      </c>
      <c r="D1412" s="626">
        <f>'CATALOGO PAGINA'!AF1412*0.13+'CATALOGO PAGINA'!AF1412</f>
        <v>1.0735</v>
      </c>
      <c r="E1412" s="627"/>
    </row>
    <row r="1413">
      <c r="A1413" s="623" t="str">
        <f>'CATALOGO PAGINA'!C1413</f>
        <v>CH81960</v>
      </c>
      <c r="B1413" s="624" t="s">
        <v>7737</v>
      </c>
      <c r="C1413" s="626" t="str">
        <f>'CATALOGO PAGINA'!AE1413</f>
        <v>12</v>
      </c>
      <c r="D1413" s="626">
        <f>'CATALOGO PAGINA'!AF1413*0.13+'CATALOGO PAGINA'!AF1413</f>
        <v>0.7571</v>
      </c>
      <c r="E1413" s="627"/>
    </row>
    <row r="1414">
      <c r="A1414" s="623" t="str">
        <f>'CATALOGO PAGINA'!C1414</f>
        <v>CH80856</v>
      </c>
      <c r="B1414" s="624" t="s">
        <v>7737</v>
      </c>
      <c r="C1414" s="626" t="str">
        <f>'CATALOGO PAGINA'!AE1414</f>
        <v>6</v>
      </c>
      <c r="D1414" s="626">
        <f>'CATALOGO PAGINA'!AF1414*0.13+'CATALOGO PAGINA'!AF1414</f>
        <v>1.4125</v>
      </c>
      <c r="E1414" s="627"/>
    </row>
    <row r="1415">
      <c r="A1415" s="623" t="str">
        <f>'CATALOGO PAGINA'!C1415</f>
        <v>CH99162</v>
      </c>
      <c r="B1415" s="624" t="s">
        <v>7737</v>
      </c>
      <c r="C1415" s="626" t="str">
        <f>'CATALOGO PAGINA'!AE1415</f>
        <v>12</v>
      </c>
      <c r="D1415" s="626">
        <f>'CATALOGO PAGINA'!AF1415*0.13+'CATALOGO PAGINA'!AF1415</f>
        <v>0.7232</v>
      </c>
      <c r="E1415" s="627"/>
    </row>
    <row r="1416">
      <c r="A1416" s="623" t="str">
        <f>'CATALOGO PAGINA'!C1416</f>
        <v>CH26623</v>
      </c>
      <c r="B1416" s="624" t="s">
        <v>7737</v>
      </c>
      <c r="C1416" s="626" t="str">
        <f>'CATALOGO PAGINA'!AE1416</f>
        <v>12</v>
      </c>
      <c r="D1416" s="626">
        <f>'CATALOGO PAGINA'!AF1416*0.13+'CATALOGO PAGINA'!AF1416</f>
        <v>0.6328</v>
      </c>
      <c r="E1416" s="627"/>
    </row>
    <row r="1417">
      <c r="A1417" s="623" t="str">
        <f>'CATALOGO PAGINA'!C1417</f>
        <v>CH99039</v>
      </c>
      <c r="B1417" s="624" t="s">
        <v>7737</v>
      </c>
      <c r="C1417" s="626" t="str">
        <f>'CATALOGO PAGINA'!AE1417</f>
        <v>12</v>
      </c>
      <c r="D1417" s="626">
        <f>'CATALOGO PAGINA'!AF1417*0.13+'CATALOGO PAGINA'!AF1417</f>
        <v>0.7345</v>
      </c>
      <c r="E1417" s="627"/>
    </row>
    <row r="1418">
      <c r="A1418" s="623" t="str">
        <f>'CATALOGO PAGINA'!C1418</f>
        <v>CH99042</v>
      </c>
      <c r="B1418" s="624" t="s">
        <v>7737</v>
      </c>
      <c r="C1418" s="626" t="str">
        <f>'CATALOGO PAGINA'!AE1418</f>
        <v>12</v>
      </c>
      <c r="D1418" s="626">
        <f>'CATALOGO PAGINA'!AF1418*0.13+'CATALOGO PAGINA'!AF1418</f>
        <v>0.7345</v>
      </c>
      <c r="E1418" s="627"/>
    </row>
    <row r="1419">
      <c r="A1419" s="623" t="str">
        <f>'CATALOGO PAGINA'!C1419</f>
        <v>CH99049</v>
      </c>
      <c r="B1419" s="624" t="s">
        <v>7737</v>
      </c>
      <c r="C1419" s="626" t="str">
        <f>'CATALOGO PAGINA'!AE1419</f>
        <v>12</v>
      </c>
      <c r="D1419" s="626">
        <f>'CATALOGO PAGINA'!AF1419*0.13+'CATALOGO PAGINA'!AF1419</f>
        <v>0.7797</v>
      </c>
      <c r="E1419" s="627"/>
    </row>
    <row r="1420">
      <c r="A1420" s="623" t="str">
        <f>'CATALOGO PAGINA'!C1420</f>
        <v>7224</v>
      </c>
      <c r="B1420" s="624" t="s">
        <v>7737</v>
      </c>
      <c r="C1420" s="626" t="str">
        <f>'CATALOGO PAGINA'!AE1420</f>
        <v>6</v>
      </c>
      <c r="D1420" s="626">
        <f>'CATALOGO PAGINA'!AF1420*0.13+'CATALOGO PAGINA'!AF1420</f>
        <v>1.4803</v>
      </c>
      <c r="E1420" s="627"/>
    </row>
    <row r="1421">
      <c r="A1421" s="623" t="str">
        <f>'CATALOGO PAGINA'!C1421</f>
        <v>H162</v>
      </c>
      <c r="B1421" s="624" t="s">
        <v>7737</v>
      </c>
      <c r="C1421" s="626" t="str">
        <f>'CATALOGO PAGINA'!AE1421</f>
        <v>12</v>
      </c>
      <c r="D1421" s="626">
        <f>'CATALOGO PAGINA'!AF1421*0.13+'CATALOGO PAGINA'!AF1421</f>
        <v>0.7119</v>
      </c>
      <c r="E1421" s="627"/>
    </row>
    <row r="1422">
      <c r="A1422" s="623" t="str">
        <f>'CATALOGO PAGINA'!C1422</f>
        <v>690075</v>
      </c>
      <c r="B1422" s="624" t="s">
        <v>7737</v>
      </c>
      <c r="C1422" s="626" t="str">
        <f>'CATALOGO PAGINA'!AE1422</f>
        <v>6</v>
      </c>
      <c r="D1422" s="626">
        <f>'CATALOGO PAGINA'!AF1422*0.13+'CATALOGO PAGINA'!AF1422</f>
        <v>1.9775</v>
      </c>
      <c r="E1422" s="627"/>
    </row>
    <row r="1423">
      <c r="A1423" s="623" t="str">
        <f>'CATALOGO PAGINA'!C1423</f>
        <v>20083</v>
      </c>
      <c r="B1423" s="624" t="s">
        <v>7737</v>
      </c>
      <c r="C1423" s="626" t="str">
        <f>'CATALOGO PAGINA'!AE1423</f>
        <v>12</v>
      </c>
      <c r="D1423" s="626">
        <f>'CATALOGO PAGINA'!AF1423*0.13+'CATALOGO PAGINA'!AF1423</f>
        <v>0.9266</v>
      </c>
      <c r="E1423" s="627"/>
    </row>
    <row r="1424">
      <c r="A1424" s="623" t="str">
        <f>'CATALOGO PAGINA'!C1424</f>
        <v>20081</v>
      </c>
      <c r="B1424" s="624" t="s">
        <v>7737</v>
      </c>
      <c r="C1424" s="626" t="str">
        <f>'CATALOGO PAGINA'!AE1424</f>
        <v>12</v>
      </c>
      <c r="D1424" s="626">
        <f>'CATALOGO PAGINA'!AF1424*0.13+'CATALOGO PAGINA'!AF1424</f>
        <v>0.9266</v>
      </c>
      <c r="E1424" s="627"/>
    </row>
    <row r="1425">
      <c r="A1425" s="623" t="str">
        <f>'CATALOGO PAGINA'!C1425</f>
        <v>20082</v>
      </c>
      <c r="B1425" s="624" t="s">
        <v>7737</v>
      </c>
      <c r="C1425" s="626" t="str">
        <f>'CATALOGO PAGINA'!AE1425</f>
        <v>12</v>
      </c>
      <c r="D1425" s="626">
        <f>'CATALOGO PAGINA'!AF1425*0.13+'CATALOGO PAGINA'!AF1425</f>
        <v>0.9266</v>
      </c>
      <c r="E1425" s="627"/>
    </row>
    <row r="1426">
      <c r="A1426" s="623" t="str">
        <f>'CATALOGO PAGINA'!C1426</f>
        <v>20080</v>
      </c>
      <c r="B1426" s="624" t="s">
        <v>7737</v>
      </c>
      <c r="C1426" s="626" t="str">
        <f>'CATALOGO PAGINA'!AE1426</f>
        <v>12</v>
      </c>
      <c r="D1426" s="626">
        <f>'CATALOGO PAGINA'!AF1426*0.13+'CATALOGO PAGINA'!AF1426</f>
        <v>0.9266</v>
      </c>
      <c r="E1426" s="627"/>
    </row>
    <row r="1427">
      <c r="A1427" s="623" t="str">
        <f>'CATALOGO PAGINA'!C1427</f>
        <v>9966</v>
      </c>
      <c r="B1427" s="624" t="s">
        <v>7737</v>
      </c>
      <c r="C1427" s="626" t="str">
        <f>'CATALOGO PAGINA'!AE1427</f>
        <v>12</v>
      </c>
      <c r="D1427" s="626">
        <f>'CATALOGO PAGINA'!AF1427*0.13+'CATALOGO PAGINA'!AF1427</f>
        <v>1.5707</v>
      </c>
      <c r="E1427" s="627"/>
    </row>
    <row r="1428">
      <c r="A1428" s="623" t="str">
        <f>'CATALOGO PAGINA'!C1428</f>
        <v>966-12</v>
      </c>
      <c r="B1428" s="624" t="s">
        <v>7737</v>
      </c>
      <c r="C1428" s="626" t="str">
        <f>'CATALOGO PAGINA'!AE1428</f>
        <v>6</v>
      </c>
      <c r="D1428" s="626">
        <f>'CATALOGO PAGINA'!AF1428*0.13+'CATALOGO PAGINA'!AF1428</f>
        <v>5.4466</v>
      </c>
      <c r="E1428" s="627"/>
    </row>
    <row r="1429">
      <c r="A1429" s="623" t="str">
        <f>'CATALOGO PAGINA'!C1429</f>
        <v>966-11</v>
      </c>
      <c r="B1429" s="624" t="s">
        <v>7737</v>
      </c>
      <c r="C1429" s="626" t="str">
        <f>'CATALOGO PAGINA'!AE1429</f>
        <v>6</v>
      </c>
      <c r="D1429" s="626">
        <f>'CATALOGO PAGINA'!AF1429*0.13+'CATALOGO PAGINA'!AF1429</f>
        <v>4.2375</v>
      </c>
      <c r="E1429" s="627"/>
    </row>
    <row r="1430">
      <c r="A1430" s="623" t="str">
        <f>'CATALOGO PAGINA'!C1430</f>
        <v>966-3</v>
      </c>
      <c r="B1430" s="624" t="s">
        <v>7737</v>
      </c>
      <c r="C1430" s="626" t="str">
        <f>'CATALOGO PAGINA'!AE1430</f>
        <v>6</v>
      </c>
      <c r="D1430" s="626">
        <f>'CATALOGO PAGINA'!AF1430*0.13+'CATALOGO PAGINA'!AF1430</f>
        <v>5.4466</v>
      </c>
      <c r="E1430" s="627"/>
    </row>
    <row r="1431">
      <c r="A1431" s="623" t="str">
        <f>'CATALOGO PAGINA'!C1431</f>
        <v>KT5001</v>
      </c>
      <c r="B1431" s="624" t="s">
        <v>7737</v>
      </c>
      <c r="C1431" s="626" t="str">
        <f>'CATALOGO PAGINA'!AE1431</f>
        <v>12</v>
      </c>
      <c r="D1431" s="626">
        <f>'CATALOGO PAGINA'!AF1431*0.13+'CATALOGO PAGINA'!AF1431</f>
        <v>0.339</v>
      </c>
      <c r="E1431" s="627"/>
    </row>
    <row r="1432">
      <c r="A1432" s="623" t="str">
        <f>'CATALOGO PAGINA'!C1432</f>
        <v>180-111</v>
      </c>
      <c r="B1432" s="624" t="s">
        <v>7737</v>
      </c>
      <c r="C1432" s="626" t="str">
        <f>'CATALOGO PAGINA'!AE1432</f>
        <v>12</v>
      </c>
      <c r="D1432" s="626">
        <f>'CATALOGO PAGINA'!AF1432*0.13+'CATALOGO PAGINA'!AF1432</f>
        <v>0.2825</v>
      </c>
      <c r="E1432" s="627"/>
    </row>
    <row r="1433">
      <c r="A1433" s="623" t="str">
        <f>'CATALOGO PAGINA'!C1433</f>
        <v>B022110</v>
      </c>
      <c r="B1433" s="624" t="s">
        <v>7737</v>
      </c>
      <c r="C1433" s="626" t="str">
        <f>'CATALOGO PAGINA'!AE1433</f>
        <v>12</v>
      </c>
      <c r="D1433" s="626">
        <f>'CATALOGO PAGINA'!AF1433*0.13+'CATALOGO PAGINA'!AF1433</f>
        <v>0.565</v>
      </c>
      <c r="E1433" s="627"/>
    </row>
    <row r="1434">
      <c r="A1434" s="623" t="str">
        <f>'CATALOGO PAGINA'!C1434</f>
        <v>ZR195-1</v>
      </c>
      <c r="B1434" s="624" t="s">
        <v>7737</v>
      </c>
      <c r="C1434" s="626" t="str">
        <f>'CATALOGO PAGINA'!AE1434</f>
        <v>3</v>
      </c>
      <c r="D1434" s="626">
        <f>'CATALOGO PAGINA'!AF1434*0.13+'CATALOGO PAGINA'!AF1434</f>
        <v>5.4466</v>
      </c>
      <c r="E1434" s="627"/>
    </row>
    <row r="1435">
      <c r="A1435" s="623" t="str">
        <f>'CATALOGO PAGINA'!C1435</f>
        <v>8811-7</v>
      </c>
      <c r="B1435" s="624" t="s">
        <v>7737</v>
      </c>
      <c r="C1435" s="626" t="str">
        <f>'CATALOGO PAGINA'!AE1435</f>
        <v>3</v>
      </c>
      <c r="D1435" s="626">
        <f>'CATALOGO PAGINA'!AF1435*0.13+'CATALOGO PAGINA'!AF1435</f>
        <v>4.5313</v>
      </c>
      <c r="E1435" s="627"/>
    </row>
    <row r="1436">
      <c r="A1436" s="623" t="str">
        <f>'CATALOGO PAGINA'!C1436</f>
        <v>8811-22</v>
      </c>
      <c r="B1436" s="624" t="s">
        <v>7737</v>
      </c>
      <c r="C1436" s="626" t="str">
        <f>'CATALOGO PAGINA'!AE1436</f>
        <v>3</v>
      </c>
      <c r="D1436" s="626">
        <f>'CATALOGO PAGINA'!AF1436*0.13+'CATALOGO PAGINA'!AF1436</f>
        <v>4.8364</v>
      </c>
      <c r="E1436" s="627"/>
    </row>
    <row r="1437">
      <c r="A1437" s="623" t="str">
        <f>'CATALOGO PAGINA'!C1437</f>
        <v>YJ388-45</v>
      </c>
      <c r="B1437" s="624" t="s">
        <v>7737</v>
      </c>
      <c r="C1437" s="626" t="str">
        <f>'CATALOGO PAGINA'!AE1437</f>
        <v>3</v>
      </c>
      <c r="D1437" s="626">
        <f>'CATALOGO PAGINA'!AF1437*0.13+'CATALOGO PAGINA'!AF1437</f>
        <v>3.9324</v>
      </c>
      <c r="E1437" s="627"/>
    </row>
    <row r="1438">
      <c r="A1438" s="623" t="str">
        <f>'CATALOGO PAGINA'!C1438</f>
        <v>YJ388-71</v>
      </c>
      <c r="B1438" s="624" t="s">
        <v>7737</v>
      </c>
      <c r="C1438" s="626" t="str">
        <f>'CATALOGO PAGINA'!AE1438</f>
        <v>3</v>
      </c>
      <c r="D1438" s="626">
        <f>'CATALOGO PAGINA'!AF1438*0.13+'CATALOGO PAGINA'!AF1438</f>
        <v>5.1415</v>
      </c>
      <c r="E1438" s="627"/>
    </row>
    <row r="1439">
      <c r="A1439" s="623" t="str">
        <f>'CATALOGO PAGINA'!C1439</f>
        <v>FN032-10</v>
      </c>
      <c r="B1439" s="624" t="s">
        <v>7737</v>
      </c>
      <c r="C1439" s="626" t="str">
        <f>'CATALOGO PAGINA'!AE1439</f>
        <v>3</v>
      </c>
      <c r="D1439" s="626">
        <f>'CATALOGO PAGINA'!AF1439*0.13+'CATALOGO PAGINA'!AF1439</f>
        <v>7.2546</v>
      </c>
      <c r="E1439" s="627"/>
    </row>
    <row r="1440">
      <c r="A1440" s="623" t="str">
        <f>'CATALOGO PAGINA'!C1440</f>
        <v>LY030-1</v>
      </c>
      <c r="B1440" s="624" t="s">
        <v>7737</v>
      </c>
      <c r="C1440" s="626" t="str">
        <f>'CATALOGO PAGINA'!AE1440</f>
        <v>3</v>
      </c>
      <c r="D1440" s="626">
        <f>'CATALOGO PAGINA'!AF1440*0.13+'CATALOGO PAGINA'!AF1440</f>
        <v>3.3222</v>
      </c>
      <c r="E1440" s="627"/>
    </row>
    <row r="1441">
      <c r="A1441" s="623" t="str">
        <f>'CATALOGO PAGINA'!C1441</f>
        <v>LY023-1</v>
      </c>
      <c r="B1441" s="624" t="s">
        <v>7737</v>
      </c>
      <c r="C1441" s="626" t="str">
        <f>'CATALOGO PAGINA'!AE1441</f>
        <v>3</v>
      </c>
      <c r="D1441" s="626">
        <f>'CATALOGO PAGINA'!AF1441*0.13+'CATALOGO PAGINA'!AF1441</f>
        <v>3.3222</v>
      </c>
      <c r="E1441" s="627"/>
    </row>
    <row r="1442">
      <c r="A1442" s="623" t="str">
        <f>'CATALOGO PAGINA'!C1442</f>
        <v>LY028-1</v>
      </c>
      <c r="B1442" s="624" t="s">
        <v>7737</v>
      </c>
      <c r="C1442" s="626" t="str">
        <f>'CATALOGO PAGINA'!AE1442</f>
        <v>3</v>
      </c>
      <c r="D1442" s="626">
        <f>'CATALOGO PAGINA'!AF1442*0.13+'CATALOGO PAGINA'!AF1442</f>
        <v>3.9324</v>
      </c>
      <c r="E1442" s="627"/>
    </row>
    <row r="1443">
      <c r="A1443" s="623" t="str">
        <f>'CATALOGO PAGINA'!C1443</f>
        <v>LD-131D</v>
      </c>
      <c r="B1443" s="624" t="s">
        <v>7737</v>
      </c>
      <c r="C1443" s="626" t="str">
        <f>'CATALOGO PAGINA'!AE1443</f>
        <v>3</v>
      </c>
      <c r="D1443" s="626">
        <f>'CATALOGO PAGINA'!AF1443*0.13+'CATALOGO PAGINA'!AF1443</f>
        <v>3.9324</v>
      </c>
      <c r="E1443" s="627"/>
    </row>
    <row r="1444">
      <c r="A1444" s="623" t="str">
        <f>'CATALOGO PAGINA'!C1444</f>
        <v>JD193-3A</v>
      </c>
      <c r="B1444" s="624" t="s">
        <v>7737</v>
      </c>
      <c r="C1444" s="626" t="str">
        <f>'CATALOGO PAGINA'!AE1444</f>
        <v>3</v>
      </c>
      <c r="D1444" s="626">
        <f>'CATALOGO PAGINA'!AF1444*0.13+'CATALOGO PAGINA'!AF1444</f>
        <v>4.5313</v>
      </c>
      <c r="E1444" s="627"/>
    </row>
    <row r="1445">
      <c r="A1445" s="623" t="str">
        <f>'CATALOGO PAGINA'!C1445</f>
        <v>HA64</v>
      </c>
      <c r="B1445" s="624" t="s">
        <v>7737</v>
      </c>
      <c r="C1445" s="626" t="str">
        <f>'CATALOGO PAGINA'!AE1445</f>
        <v>3</v>
      </c>
      <c r="D1445" s="626">
        <f>'CATALOGO PAGINA'!AF1445*0.13+'CATALOGO PAGINA'!AF1445</f>
        <v>1.2091</v>
      </c>
      <c r="E1445" s="627"/>
    </row>
    <row r="1446">
      <c r="A1446" s="623" t="str">
        <f>'CATALOGO PAGINA'!C1446</f>
        <v>CH99045</v>
      </c>
      <c r="B1446" s="624" t="s">
        <v>7737</v>
      </c>
      <c r="C1446" s="626" t="str">
        <f>'CATALOGO PAGINA'!AE1446</f>
        <v>12</v>
      </c>
      <c r="D1446" s="626">
        <f>'CATALOGO PAGINA'!AF1446*0.13+'CATALOGO PAGINA'!AF1446</f>
        <v>0.8927</v>
      </c>
      <c r="E1446" s="627"/>
    </row>
    <row r="1447">
      <c r="A1447" s="623" t="str">
        <f>'CATALOGO PAGINA'!C1447</f>
        <v>CH99046</v>
      </c>
      <c r="B1447" s="624" t="s">
        <v>7737</v>
      </c>
      <c r="C1447" s="626" t="str">
        <f>'CATALOGO PAGINA'!AE1447</f>
        <v>12</v>
      </c>
      <c r="D1447" s="626">
        <f>'CATALOGO PAGINA'!AF1447*0.13+'CATALOGO PAGINA'!AF1447</f>
        <v>1.4125</v>
      </c>
      <c r="E1447" s="627"/>
    </row>
    <row r="1448">
      <c r="A1448" s="623" t="str">
        <f>'CATALOGO PAGINA'!C1448</f>
        <v>CH990447</v>
      </c>
      <c r="B1448" s="624" t="s">
        <v>7737</v>
      </c>
      <c r="C1448" s="626" t="str">
        <f>'CATALOGO PAGINA'!AE1448</f>
        <v>12</v>
      </c>
      <c r="D1448" s="626">
        <f>'CATALOGO PAGINA'!AF1448*0.13+'CATALOGO PAGINA'!AF1448</f>
        <v>2.1244</v>
      </c>
      <c r="E1448" s="627"/>
    </row>
    <row r="1449">
      <c r="A1449" s="623" t="str">
        <f>'CATALOGO PAGINA'!C1449</f>
        <v>ARB0814</v>
      </c>
      <c r="B1449" s="624" t="s">
        <v>7737</v>
      </c>
      <c r="C1449" s="626" t="str">
        <f>'CATALOGO PAGINA'!AE1449</f>
        <v>6</v>
      </c>
      <c r="D1449" s="626">
        <f>'CATALOGO PAGINA'!AF1449*0.13+'CATALOGO PAGINA'!AF1449</f>
        <v>1.05655</v>
      </c>
      <c r="E1449" s="627"/>
    </row>
    <row r="1450">
      <c r="A1450" s="623" t="str">
        <f>'CATALOGO PAGINA'!C1450</f>
        <v>ARB62031</v>
      </c>
      <c r="B1450" s="624" t="s">
        <v>7737</v>
      </c>
      <c r="C1450" s="626" t="str">
        <f>'CATALOGO PAGINA'!AE1450</f>
        <v>12</v>
      </c>
      <c r="D1450" s="626">
        <f>'CATALOGO PAGINA'!AF1450*0.13+'CATALOGO PAGINA'!AF1450</f>
        <v>0.47234</v>
      </c>
      <c r="E1450" s="627"/>
    </row>
    <row r="1451">
      <c r="A1451" s="623" t="str">
        <f>'CATALOGO PAGINA'!C1451</f>
        <v>ARG0005</v>
      </c>
      <c r="B1451" s="624" t="s">
        <v>7737</v>
      </c>
      <c r="C1451" s="626" t="str">
        <f>'CATALOGO PAGINA'!AE1451</f>
        <v>6</v>
      </c>
      <c r="D1451" s="626">
        <f>'CATALOGO PAGINA'!AF1451*0.13+'CATALOGO PAGINA'!AF1451</f>
        <v>0.80795</v>
      </c>
      <c r="E1451" s="627"/>
    </row>
    <row r="1452">
      <c r="A1452" s="623" t="str">
        <f>'CATALOGO PAGINA'!C1452</f>
        <v>ARG11563</v>
      </c>
      <c r="B1452" s="624" t="s">
        <v>7737</v>
      </c>
      <c r="C1452" s="626" t="str">
        <f>'CATALOGO PAGINA'!AE1452</f>
        <v>3</v>
      </c>
      <c r="D1452" s="626">
        <f>'CATALOGO PAGINA'!AF1452*0.13+'CATALOGO PAGINA'!AF1452</f>
        <v>4.03975</v>
      </c>
      <c r="E1452" s="627"/>
    </row>
    <row r="1453">
      <c r="A1453" s="623" t="str">
        <f>'CATALOGO PAGINA'!C1453</f>
        <v>ARG1604</v>
      </c>
      <c r="B1453" s="624" t="s">
        <v>7737</v>
      </c>
      <c r="C1453" s="626" t="str">
        <f>'CATALOGO PAGINA'!AE1453</f>
        <v>6</v>
      </c>
      <c r="D1453" s="626">
        <f>'CATALOGO PAGINA'!AF1453*0.13+'CATALOGO PAGINA'!AF1453</f>
        <v>1.3673</v>
      </c>
      <c r="E1453" s="627"/>
    </row>
    <row r="1454">
      <c r="A1454" s="623" t="str">
        <f>'CATALOGO PAGINA'!C1454</f>
        <v>ARG1618</v>
      </c>
      <c r="B1454" s="624" t="s">
        <v>7737</v>
      </c>
      <c r="C1454" s="626" t="str">
        <f>'CATALOGO PAGINA'!AE1454</f>
        <v>6</v>
      </c>
      <c r="D1454" s="626">
        <f>'CATALOGO PAGINA'!AF1454*0.13+'CATALOGO PAGINA'!AF1454</f>
        <v>0.93225</v>
      </c>
      <c r="E1454" s="627"/>
    </row>
    <row r="1455">
      <c r="A1455" s="623" t="str">
        <f>'CATALOGO PAGINA'!C1455</f>
        <v>ARG260</v>
      </c>
      <c r="B1455" s="624" t="s">
        <v>7737</v>
      </c>
      <c r="C1455" s="626" t="str">
        <f>'CATALOGO PAGINA'!AE1455</f>
        <v>6</v>
      </c>
      <c r="D1455" s="626">
        <f>'CATALOGO PAGINA'!AF1455*0.13+'CATALOGO PAGINA'!AF1455</f>
        <v>1.18085</v>
      </c>
      <c r="E1455" s="627"/>
    </row>
    <row r="1456">
      <c r="A1456" s="623" t="str">
        <f>'CATALOGO PAGINA'!C1456</f>
        <v>ARG3241</v>
      </c>
      <c r="B1456" s="624" t="s">
        <v>7737</v>
      </c>
      <c r="C1456" s="626" t="str">
        <f>'CATALOGO PAGINA'!AE1456</f>
        <v>6</v>
      </c>
      <c r="D1456" s="626">
        <f>'CATALOGO PAGINA'!AF1456*0.13+'CATALOGO PAGINA'!AF1456</f>
        <v>1.42945</v>
      </c>
      <c r="E1456" s="627"/>
    </row>
    <row r="1457">
      <c r="A1457" s="623" t="str">
        <f>'CATALOGO PAGINA'!C1457</f>
        <v>ARG70634</v>
      </c>
      <c r="B1457" s="624" t="s">
        <v>7737</v>
      </c>
      <c r="C1457" s="626" t="str">
        <f>'CATALOGO PAGINA'!AE1457</f>
        <v>6</v>
      </c>
      <c r="D1457" s="626">
        <f>'CATALOGO PAGINA'!AF1457*0.13+'CATALOGO PAGINA'!AF1457</f>
        <v>1.55375</v>
      </c>
      <c r="E1457" s="627"/>
    </row>
    <row r="1458">
      <c r="A1458" s="623" t="str">
        <f>'CATALOGO PAGINA'!C1458</f>
        <v>ARM0012</v>
      </c>
      <c r="B1458" s="624" t="s">
        <v>7737</v>
      </c>
      <c r="C1458" s="626" t="str">
        <f>'CATALOGO PAGINA'!AE1458</f>
        <v>12</v>
      </c>
      <c r="D1458" s="626">
        <f>'CATALOGO PAGINA'!AF1458*0.13+'CATALOGO PAGINA'!AF1458</f>
        <v>0.80795</v>
      </c>
      <c r="E1458" s="627"/>
    </row>
    <row r="1459">
      <c r="A1459" s="623" t="str">
        <f>'CATALOGO PAGINA'!C1459</f>
        <v>ARM25861</v>
      </c>
      <c r="B1459" s="624" t="s">
        <v>7737</v>
      </c>
      <c r="C1459" s="626" t="str">
        <f>'CATALOGO PAGINA'!AE1459</f>
        <v>12</v>
      </c>
      <c r="D1459" s="626">
        <f>'CATALOGO PAGINA'!AF1459*0.13+'CATALOGO PAGINA'!AF1459</f>
        <v>0.64636</v>
      </c>
      <c r="E1459" s="627"/>
    </row>
    <row r="1460">
      <c r="A1460" s="623" t="str">
        <f>'CATALOGO PAGINA'!C1460</f>
        <v>ARM3030</v>
      </c>
      <c r="B1460" s="624" t="s">
        <v>7737</v>
      </c>
      <c r="C1460" s="626" t="str">
        <f>'CATALOGO PAGINA'!AE1460</f>
        <v>6</v>
      </c>
      <c r="D1460" s="626">
        <f>'CATALOGO PAGINA'!AF1460*0.13+'CATALOGO PAGINA'!AF1460</f>
        <v>1.243</v>
      </c>
      <c r="E1460" s="627"/>
    </row>
    <row r="1461">
      <c r="A1461" s="623" t="str">
        <f>'CATALOGO PAGINA'!C1461</f>
        <v>ARM6652</v>
      </c>
      <c r="B1461" s="624" t="s">
        <v>7737</v>
      </c>
      <c r="C1461" s="626" t="str">
        <f>'CATALOGO PAGINA'!AE1461</f>
        <v>12</v>
      </c>
      <c r="D1461" s="626">
        <f>'CATALOGO PAGINA'!AF1461*0.13+'CATALOGO PAGINA'!AF1461</f>
        <v>0.68365</v>
      </c>
      <c r="E1461" s="627"/>
    </row>
    <row r="1462">
      <c r="A1462" s="623" t="str">
        <f>'CATALOGO PAGINA'!C1462</f>
        <v>ARM899</v>
      </c>
      <c r="B1462" s="624" t="s">
        <v>7737</v>
      </c>
      <c r="C1462" s="626" t="str">
        <f>'CATALOGO PAGINA'!AE1462</f>
        <v>12</v>
      </c>
      <c r="D1462" s="626">
        <f>'CATALOGO PAGINA'!AF1462*0.13+'CATALOGO PAGINA'!AF1462</f>
        <v>0.68365</v>
      </c>
      <c r="E1462" s="627"/>
    </row>
    <row r="1463">
      <c r="A1463" s="623" t="str">
        <f>'CATALOGO PAGINA'!C1463</f>
        <v>ARW10082</v>
      </c>
      <c r="B1463" s="624" t="s">
        <v>7737</v>
      </c>
      <c r="C1463" s="626" t="str">
        <f>'CATALOGO PAGINA'!AE1463</f>
        <v>3</v>
      </c>
      <c r="D1463" s="626">
        <f>'CATALOGO PAGINA'!AF1463*0.13+'CATALOGO PAGINA'!AF1463</f>
        <v>3.729</v>
      </c>
      <c r="E1463" s="627"/>
    </row>
    <row r="1464">
      <c r="A1464" s="623" t="str">
        <f>'CATALOGO PAGINA'!C1464</f>
        <v>ARW21681</v>
      </c>
      <c r="B1464" s="624" t="s">
        <v>7737</v>
      </c>
      <c r="C1464" s="626" t="str">
        <f>'CATALOGO PAGINA'!AE1464</f>
        <v>12</v>
      </c>
      <c r="D1464" s="626">
        <f>'CATALOGO PAGINA'!AF1464*0.13+'CATALOGO PAGINA'!AF1464</f>
        <v>0.73337</v>
      </c>
      <c r="E1464" s="627"/>
    </row>
    <row r="1465">
      <c r="A1465" s="623" t="str">
        <f>'CATALOGO PAGINA'!C1465</f>
        <v>ARY77051</v>
      </c>
      <c r="B1465" s="624" t="s">
        <v>7737</v>
      </c>
      <c r="C1465" s="626" t="str">
        <f>'CATALOGO PAGINA'!AE1465</f>
        <v>3</v>
      </c>
      <c r="D1465" s="626">
        <f>'CATALOGO PAGINA'!AF1465*0.13+'CATALOGO PAGINA'!AF1465</f>
        <v>2.486</v>
      </c>
      <c r="E1465" s="627"/>
    </row>
    <row r="1466">
      <c r="A1466" s="623" t="str">
        <f>'CATALOGO PAGINA'!C1466</f>
        <v>ARZ688</v>
      </c>
      <c r="B1466" s="624" t="s">
        <v>7737</v>
      </c>
      <c r="C1466" s="626" t="str">
        <f>'CATALOGO PAGINA'!AE1466</f>
        <v>3</v>
      </c>
      <c r="D1466" s="626">
        <f>'CATALOGO PAGINA'!AF1466*0.13+'CATALOGO PAGINA'!AF1466</f>
        <v>5.90425</v>
      </c>
      <c r="E1466" s="627"/>
    </row>
    <row r="1467">
      <c r="A1467" s="623" t="str">
        <f>'CATALOGO PAGINA'!C1467</f>
        <v>NM195651</v>
      </c>
      <c r="B1467" s="624" t="s">
        <v>7737</v>
      </c>
      <c r="C1467" s="626" t="str">
        <f>'CATALOGO PAGINA'!AE1467</f>
        <v>6</v>
      </c>
      <c r="D1467" s="626">
        <f>'CATALOGO PAGINA'!AF1467*0.13+'CATALOGO PAGINA'!AF1467</f>
        <v>1.05655</v>
      </c>
      <c r="E1467" s="627"/>
    </row>
    <row r="1468">
      <c r="A1468" s="623" t="str">
        <f>'CATALOGO PAGINA'!C1468</f>
        <v>CH86534</v>
      </c>
      <c r="B1468" s="624" t="s">
        <v>7737</v>
      </c>
      <c r="C1468" s="626" t="str">
        <f>'CATALOGO PAGINA'!AE1468</f>
        <v>12</v>
      </c>
      <c r="D1468" s="626">
        <f>'CATALOGO PAGINA'!AF1468*0.13+'CATALOGO PAGINA'!AF1468</f>
        <v>1.243</v>
      </c>
      <c r="E1468" s="627"/>
    </row>
    <row r="1469">
      <c r="A1469" s="623" t="str">
        <f>'CATALOGO PAGINA'!C1469</f>
        <v>CH81939</v>
      </c>
      <c r="B1469" s="624" t="s">
        <v>7737</v>
      </c>
      <c r="C1469" s="626" t="str">
        <f>'CATALOGO PAGINA'!AE1469</f>
        <v>6</v>
      </c>
      <c r="D1469" s="626">
        <f>'CATALOGO PAGINA'!AF1469*0.13+'CATALOGO PAGINA'!AF1469</f>
        <v>1.0057</v>
      </c>
      <c r="E1469" s="627"/>
    </row>
    <row r="1470">
      <c r="A1470" s="623" t="str">
        <f>'CATALOGO PAGINA'!C1470</f>
        <v>CH86529</v>
      </c>
      <c r="B1470" s="624" t="s">
        <v>7737</v>
      </c>
      <c r="C1470" s="626" t="str">
        <f>'CATALOGO PAGINA'!AE1470</f>
        <v>6</v>
      </c>
      <c r="D1470" s="626">
        <f>'CATALOGO PAGINA'!AF1470*0.13+'CATALOGO PAGINA'!AF1470</f>
        <v>0.7684</v>
      </c>
      <c r="E1470" s="627"/>
    </row>
    <row r="1471">
      <c r="A1471" s="623" t="str">
        <f>'CATALOGO PAGINA'!C1471</f>
        <v>CH24290</v>
      </c>
      <c r="B1471" s="624" t="s">
        <v>7737</v>
      </c>
      <c r="C1471" s="626" t="str">
        <f>'CATALOGO PAGINA'!AE1471</f>
        <v>6</v>
      </c>
      <c r="D1471" s="626">
        <f>'CATALOGO PAGINA'!AF1471*0.13+'CATALOGO PAGINA'!AF1471</f>
        <v>1.0283</v>
      </c>
      <c r="E1471" s="627"/>
    </row>
    <row r="1472">
      <c r="A1472" s="623" t="str">
        <f>'CATALOGO PAGINA'!C1472</f>
        <v>CH91111</v>
      </c>
      <c r="B1472" s="624" t="s">
        <v>7737</v>
      </c>
      <c r="C1472" s="626" t="str">
        <f>'CATALOGO PAGINA'!AE1472</f>
        <v>12</v>
      </c>
      <c r="D1472" s="626">
        <f>'CATALOGO PAGINA'!AF1472*0.13+'CATALOGO PAGINA'!AF1472</f>
        <v>0.565</v>
      </c>
      <c r="E1472" s="627"/>
    </row>
    <row r="1473">
      <c r="A1473" s="623" t="str">
        <f>'CATALOGO PAGINA'!C1473</f>
        <v>CH91110</v>
      </c>
      <c r="B1473" s="624" t="s">
        <v>7737</v>
      </c>
      <c r="C1473" s="626" t="str">
        <f>'CATALOGO PAGINA'!AE1473</f>
        <v>16</v>
      </c>
      <c r="D1473" s="626">
        <f>'CATALOGO PAGINA'!AF1473*0.13+'CATALOGO PAGINA'!AF1473</f>
        <v>0.5537</v>
      </c>
      <c r="E1473" s="627"/>
    </row>
    <row r="1474">
      <c r="A1474" s="623" t="str">
        <f>'CATALOGO PAGINA'!C1474</f>
        <v>CH86349</v>
      </c>
      <c r="B1474" s="624" t="s">
        <v>7737</v>
      </c>
      <c r="C1474" s="626" t="str">
        <f>'CATALOGO PAGINA'!AE1474</f>
        <v>12</v>
      </c>
      <c r="D1474" s="626">
        <f>'CATALOGO PAGINA'!AF1474*0.13+'CATALOGO PAGINA'!AF1474</f>
        <v>1.017</v>
      </c>
      <c r="E1474" s="627"/>
    </row>
    <row r="1475">
      <c r="A1475" s="623" t="str">
        <f>'CATALOGO PAGINA'!C1475</f>
        <v>CH91141</v>
      </c>
      <c r="B1475" s="624" t="s">
        <v>7737</v>
      </c>
      <c r="C1475" s="626" t="str">
        <f>'CATALOGO PAGINA'!AE1475</f>
        <v>6</v>
      </c>
      <c r="D1475" s="626">
        <f>'CATALOGO PAGINA'!AF1475*0.13+'CATALOGO PAGINA'!AF1475</f>
        <v>1.5481</v>
      </c>
      <c r="E1475" s="627"/>
    </row>
    <row r="1476">
      <c r="A1476" s="623" t="str">
        <f>'CATALOGO PAGINA'!C1476</f>
        <v>CH81880</v>
      </c>
      <c r="B1476" s="624" t="s">
        <v>7737</v>
      </c>
      <c r="C1476" s="626" t="str">
        <f>'CATALOGO PAGINA'!AE1476</f>
        <v>12</v>
      </c>
      <c r="D1476" s="626">
        <f>'CATALOGO PAGINA'!AF1476*0.13+'CATALOGO PAGINA'!AF1476</f>
        <v>0.8927</v>
      </c>
      <c r="E1476" s="627"/>
    </row>
    <row r="1477">
      <c r="A1477" s="623" t="str">
        <f>'CATALOGO PAGINA'!C1477</f>
        <v>CH81040</v>
      </c>
      <c r="B1477" s="624" t="s">
        <v>7737</v>
      </c>
      <c r="C1477" s="626" t="str">
        <f>'CATALOGO PAGINA'!AE1477</f>
        <v>6</v>
      </c>
      <c r="D1477" s="626">
        <f>'CATALOGO PAGINA'!AF1477*0.13+'CATALOGO PAGINA'!AF1477</f>
        <v>0.9831</v>
      </c>
      <c r="E1477" s="627"/>
    </row>
    <row r="1478">
      <c r="A1478" s="623" t="str">
        <f>'CATALOGO PAGINA'!C1478</f>
        <v>IN45200</v>
      </c>
      <c r="B1478" s="624" t="s">
        <v>7737</v>
      </c>
      <c r="C1478" s="626" t="str">
        <f>'CATALOGO PAGINA'!AE1478</f>
        <v>12</v>
      </c>
      <c r="D1478" s="626">
        <f>'CATALOGO PAGINA'!AF1478*0.13+'CATALOGO PAGINA'!AF1478</f>
        <v>0.6893</v>
      </c>
      <c r="E1478" s="627"/>
    </row>
    <row r="1479">
      <c r="A1479" s="623" t="str">
        <f>'CATALOGO PAGINA'!C1479</f>
        <v>CH85196</v>
      </c>
      <c r="B1479" s="624" t="s">
        <v>7737</v>
      </c>
      <c r="C1479" s="626" t="str">
        <f>'CATALOGO PAGINA'!AE1479</f>
        <v>12</v>
      </c>
      <c r="D1479" s="626">
        <f>'CATALOGO PAGINA'!AF1479*0.13+'CATALOGO PAGINA'!AF1479</f>
        <v>0.6893</v>
      </c>
      <c r="E1479" s="627"/>
    </row>
    <row r="1480">
      <c r="A1480" s="623" t="str">
        <f>'CATALOGO PAGINA'!C1480</f>
        <v>CH26789</v>
      </c>
      <c r="B1480" s="624" t="s">
        <v>7737</v>
      </c>
      <c r="C1480" s="626" t="str">
        <f>'CATALOGO PAGINA'!AE1480</f>
        <v>12</v>
      </c>
      <c r="D1480" s="626">
        <f>'CATALOGO PAGINA'!AF1480*0.13+'CATALOGO PAGINA'!AF1480</f>
        <v>0.5876</v>
      </c>
      <c r="E1480" s="627"/>
    </row>
    <row r="1481">
      <c r="A1481" s="623" t="str">
        <f>'CATALOGO PAGINA'!C1481</f>
        <v>CH82257</v>
      </c>
      <c r="B1481" s="624" t="s">
        <v>7737</v>
      </c>
      <c r="C1481" s="626" t="str">
        <f>'CATALOGO PAGINA'!AE1481</f>
        <v>6</v>
      </c>
      <c r="D1481" s="626">
        <f>'CATALOGO PAGINA'!AF1481*0.13+'CATALOGO PAGINA'!AF1481</f>
        <v>1.7628</v>
      </c>
      <c r="E1481" s="627"/>
    </row>
    <row r="1482">
      <c r="A1482" s="623" t="str">
        <f>'CATALOGO PAGINA'!C1482</f>
        <v>CH87177</v>
      </c>
      <c r="B1482" s="624" t="s">
        <v>7737</v>
      </c>
      <c r="C1482" s="626" t="str">
        <f>'CATALOGO PAGINA'!AE1482</f>
        <v>6</v>
      </c>
      <c r="D1482" s="626">
        <f>'CATALOGO PAGINA'!AF1482*0.13+'CATALOGO PAGINA'!AF1482</f>
        <v>1.243</v>
      </c>
      <c r="E1482" s="627"/>
    </row>
    <row r="1483">
      <c r="A1483" s="623" t="str">
        <f>'CATALOGO PAGINA'!C1483</f>
        <v>CH76655</v>
      </c>
      <c r="B1483" s="624" t="s">
        <v>7737</v>
      </c>
      <c r="C1483" s="626" t="str">
        <f>'CATALOGO PAGINA'!AE1483</f>
        <v>12</v>
      </c>
      <c r="D1483" s="626">
        <f>'CATALOGO PAGINA'!AF1483*0.13+'CATALOGO PAGINA'!AF1483</f>
        <v>0.8362</v>
      </c>
      <c r="E1483" s="627"/>
    </row>
    <row r="1484">
      <c r="A1484" s="623" t="str">
        <f>'CATALOGO PAGINA'!C1484</f>
        <v>CH11201</v>
      </c>
      <c r="B1484" s="624" t="s">
        <v>7737</v>
      </c>
      <c r="C1484" s="626" t="str">
        <f>'CATALOGO PAGINA'!AE1484</f>
        <v>6</v>
      </c>
      <c r="D1484" s="626">
        <f>'CATALOGO PAGINA'!AF1484*0.13+'CATALOGO PAGINA'!AF1484</f>
        <v>3.0736</v>
      </c>
      <c r="E1484" s="627"/>
    </row>
    <row r="1485">
      <c r="A1485" s="623" t="str">
        <f>'CATALOGO PAGINA'!C1485</f>
        <v>CH26892</v>
      </c>
      <c r="B1485" s="624" t="s">
        <v>7737</v>
      </c>
      <c r="C1485" s="626" t="str">
        <f>'CATALOGO PAGINA'!AE1485</f>
        <v>6</v>
      </c>
      <c r="D1485" s="626">
        <f>'CATALOGO PAGINA'!AF1485*0.13+'CATALOGO PAGINA'!AF1485</f>
        <v>2.2261</v>
      </c>
      <c r="E1485" s="627"/>
    </row>
    <row r="1486">
      <c r="A1486" s="623" t="str">
        <f>'CATALOGO PAGINA'!C1486</f>
        <v>IN11232</v>
      </c>
      <c r="B1486" s="624" t="s">
        <v>7737</v>
      </c>
      <c r="C1486" s="626" t="str">
        <f>'CATALOGO PAGINA'!AE1486</f>
        <v>6</v>
      </c>
      <c r="D1486" s="626">
        <f>'CATALOGO PAGINA'!AF1486*0.13+'CATALOGO PAGINA'!AF1486</f>
        <v>2.0227</v>
      </c>
      <c r="E1486" s="627"/>
    </row>
    <row r="1487">
      <c r="A1487" s="623" t="str">
        <f>'CATALOGO PAGINA'!C1487</f>
        <v>0377AL12</v>
      </c>
      <c r="B1487" s="624" t="s">
        <v>7737</v>
      </c>
      <c r="C1487" s="626" t="str">
        <f>'CATALOGO PAGINA'!AE1487</f>
        <v>12</v>
      </c>
      <c r="D1487" s="626">
        <f>'CATALOGO PAGINA'!AF1487*0.13+'CATALOGO PAGINA'!AF1487</f>
        <v>0.678</v>
      </c>
      <c r="E1487" s="627"/>
    </row>
    <row r="1488">
      <c r="A1488" s="623" t="str">
        <f>'CATALOGO PAGINA'!C1488</f>
        <v>IN99637</v>
      </c>
      <c r="B1488" s="624" t="s">
        <v>7737</v>
      </c>
      <c r="C1488" s="626" t="str">
        <f>'CATALOGO PAGINA'!AE1488</f>
        <v>12</v>
      </c>
      <c r="D1488" s="626">
        <f>'CATALOGO PAGINA'!AF1488*0.13+'CATALOGO PAGINA'!AF1488</f>
        <v>0.3503</v>
      </c>
      <c r="E1488" s="627"/>
    </row>
    <row r="1489">
      <c r="A1489" s="623" t="str">
        <f>'CATALOGO PAGINA'!C1489</f>
        <v>1377</v>
      </c>
      <c r="B1489" s="624" t="s">
        <v>7737</v>
      </c>
      <c r="C1489" s="626" t="str">
        <f>'CATALOGO PAGINA'!AE1489</f>
        <v>12</v>
      </c>
      <c r="D1489" s="626">
        <f>'CATALOGO PAGINA'!AF1489*0.13+'CATALOGO PAGINA'!AF1489</f>
        <v>0.904</v>
      </c>
      <c r="E1489" s="627"/>
    </row>
    <row r="1490">
      <c r="A1490" s="623" t="str">
        <f>'CATALOGO PAGINA'!C1490</f>
        <v>1009</v>
      </c>
      <c r="B1490" s="624" t="s">
        <v>7737</v>
      </c>
      <c r="C1490" s="626" t="str">
        <f>'CATALOGO PAGINA'!AE1490</f>
        <v>12</v>
      </c>
      <c r="D1490" s="626">
        <f>'CATALOGO PAGINA'!AF1490*0.13+'CATALOGO PAGINA'!AF1490</f>
        <v>0.904</v>
      </c>
      <c r="E1490" s="627"/>
    </row>
    <row r="1491">
      <c r="A1491" s="623" t="str">
        <f>'CATALOGO PAGINA'!C1491</f>
        <v>1003</v>
      </c>
      <c r="B1491" s="624" t="s">
        <v>7737</v>
      </c>
      <c r="C1491" s="626" t="str">
        <f>'CATALOGO PAGINA'!AE1491</f>
        <v>12</v>
      </c>
      <c r="D1491" s="626">
        <f>'CATALOGO PAGINA'!AF1491*0.13+'CATALOGO PAGINA'!AF1491</f>
        <v>0.904</v>
      </c>
      <c r="E1491" s="627"/>
    </row>
    <row r="1492">
      <c r="A1492" s="623" t="str">
        <f>'CATALOGO PAGINA'!C1492</f>
        <v>1008</v>
      </c>
      <c r="B1492" s="624" t="s">
        <v>7737</v>
      </c>
      <c r="C1492" s="626" t="str">
        <f>'CATALOGO PAGINA'!AE1492</f>
        <v>12</v>
      </c>
      <c r="D1492" s="626">
        <f>'CATALOGO PAGINA'!AF1492*0.13+'CATALOGO PAGINA'!AF1492</f>
        <v>0.904</v>
      </c>
      <c r="E1492" s="627"/>
    </row>
    <row r="1493">
      <c r="A1493" s="623" t="str">
        <f>'CATALOGO PAGINA'!C1493</f>
        <v>1368</v>
      </c>
      <c r="B1493" s="624" t="s">
        <v>7737</v>
      </c>
      <c r="C1493" s="626" t="str">
        <f>'CATALOGO PAGINA'!AE1493</f>
        <v>12</v>
      </c>
      <c r="D1493" s="626">
        <f>'CATALOGO PAGINA'!AF1493*0.13+'CATALOGO PAGINA'!AF1493</f>
        <v>0.904</v>
      </c>
      <c r="E1493" s="627"/>
    </row>
    <row r="1494">
      <c r="A1494" s="623" t="str">
        <f>'CATALOGO PAGINA'!C1494</f>
        <v>1013</v>
      </c>
      <c r="B1494" s="624" t="s">
        <v>7737</v>
      </c>
      <c r="C1494" s="626" t="str">
        <f>'CATALOGO PAGINA'!AE1494</f>
        <v>12</v>
      </c>
      <c r="D1494" s="626">
        <f>'CATALOGO PAGINA'!AF1494*0.13+'CATALOGO PAGINA'!AF1494</f>
        <v>0.904</v>
      </c>
      <c r="E1494" s="627"/>
    </row>
    <row r="1495">
      <c r="A1495" s="623" t="str">
        <f>'CATALOGO PAGINA'!C1495</f>
        <v>1315</v>
      </c>
      <c r="B1495" s="624" t="s">
        <v>7737</v>
      </c>
      <c r="C1495" s="626" t="str">
        <f>'CATALOGO PAGINA'!AE1495</f>
        <v>12</v>
      </c>
      <c r="D1495" s="626">
        <f>'CATALOGO PAGINA'!AF1495*0.13+'CATALOGO PAGINA'!AF1495</f>
        <v>0.904</v>
      </c>
      <c r="E1495" s="627"/>
    </row>
    <row r="1496">
      <c r="A1496" s="623" t="str">
        <f>'CATALOGO PAGINA'!C1496</f>
        <v>1006</v>
      </c>
      <c r="B1496" s="624" t="s">
        <v>7737</v>
      </c>
      <c r="C1496" s="626" t="str">
        <f>'CATALOGO PAGINA'!AE1496</f>
        <v>12</v>
      </c>
      <c r="D1496" s="626">
        <f>'CATALOGO PAGINA'!AF1496*0.13+'CATALOGO PAGINA'!AF1496</f>
        <v>0.904</v>
      </c>
      <c r="E1496" s="627"/>
    </row>
    <row r="1497">
      <c r="A1497" s="623" t="str">
        <f>'CATALOGO PAGINA'!C1497</f>
        <v>1018</v>
      </c>
      <c r="B1497" s="624" t="s">
        <v>7737</v>
      </c>
      <c r="C1497" s="626" t="str">
        <f>'CATALOGO PAGINA'!AE1497</f>
        <v>12</v>
      </c>
      <c r="D1497" s="626">
        <f>'CATALOGO PAGINA'!AF1497*0.13+'CATALOGO PAGINA'!AF1497</f>
        <v>0.904</v>
      </c>
      <c r="E1497" s="627"/>
    </row>
    <row r="1498">
      <c r="A1498" s="623" t="str">
        <f>'CATALOGO PAGINA'!C1498</f>
        <v>1365</v>
      </c>
      <c r="B1498" s="624" t="s">
        <v>7737</v>
      </c>
      <c r="C1498" s="626" t="str">
        <f>'CATALOGO PAGINA'!AE1498</f>
        <v>12</v>
      </c>
      <c r="D1498" s="626">
        <f>'CATALOGO PAGINA'!AF1498*0.13+'CATALOGO PAGINA'!AF1498</f>
        <v>0.904</v>
      </c>
      <c r="E1498" s="627"/>
    </row>
    <row r="1499">
      <c r="A1499" s="623" t="str">
        <f>'CATALOGO PAGINA'!C1499</f>
        <v>13107</v>
      </c>
      <c r="B1499" s="624" t="s">
        <v>7737</v>
      </c>
      <c r="C1499" s="626" t="str">
        <f>'CATALOGO PAGINA'!AE1499</f>
        <v>12</v>
      </c>
      <c r="D1499" s="626">
        <f>'CATALOGO PAGINA'!AF1499*0.13+'CATALOGO PAGINA'!AF1499</f>
        <v>0.904</v>
      </c>
      <c r="E1499" s="627"/>
    </row>
    <row r="1500">
      <c r="A1500" s="623" t="str">
        <f>'CATALOGO PAGINA'!C1500</f>
        <v>13106</v>
      </c>
      <c r="B1500" s="624" t="s">
        <v>7737</v>
      </c>
      <c r="C1500" s="626" t="str">
        <f>'CATALOGO PAGINA'!AE1500</f>
        <v>12</v>
      </c>
      <c r="D1500" s="626">
        <f>'CATALOGO PAGINA'!AF1500*0.13+'CATALOGO PAGINA'!AF1500</f>
        <v>0.904</v>
      </c>
      <c r="E1500" s="627"/>
    </row>
    <row r="1501">
      <c r="A1501" s="623" t="str">
        <f>'CATALOGO PAGINA'!C1501</f>
        <v>1007</v>
      </c>
      <c r="B1501" s="624" t="s">
        <v>7737</v>
      </c>
      <c r="C1501" s="626" t="str">
        <f>'CATALOGO PAGINA'!AE1501</f>
        <v>12</v>
      </c>
      <c r="D1501" s="626">
        <f>'CATALOGO PAGINA'!AF1501*0.13+'CATALOGO PAGINA'!AF1501</f>
        <v>0.904</v>
      </c>
      <c r="E1501" s="627"/>
    </row>
    <row r="1502">
      <c r="A1502" s="623" t="str">
        <f>'CATALOGO PAGINA'!C1502</f>
        <v>1020</v>
      </c>
      <c r="B1502" s="624" t="s">
        <v>7737</v>
      </c>
      <c r="C1502" s="626" t="str">
        <f>'CATALOGO PAGINA'!AE1502</f>
        <v>12</v>
      </c>
      <c r="D1502" s="626">
        <f>'CATALOGO PAGINA'!AF1502*0.13+'CATALOGO PAGINA'!AF1502</f>
        <v>0.904</v>
      </c>
      <c r="E1502" s="627"/>
    </row>
    <row r="1503">
      <c r="A1503" s="623" t="str">
        <f>'CATALOGO PAGINA'!C1503</f>
        <v>1011</v>
      </c>
      <c r="B1503" s="624" t="s">
        <v>7737</v>
      </c>
      <c r="C1503" s="626" t="str">
        <f>'CATALOGO PAGINA'!AE1503</f>
        <v>12</v>
      </c>
      <c r="D1503" s="626">
        <f>'CATALOGO PAGINA'!AF1503*0.13+'CATALOGO PAGINA'!AF1503</f>
        <v>0.904</v>
      </c>
      <c r="E1503" s="627"/>
    </row>
    <row r="1504">
      <c r="A1504" s="623" t="str">
        <f>'CATALOGO PAGINA'!C1504</f>
        <v>1004</v>
      </c>
      <c r="B1504" s="624" t="s">
        <v>7737</v>
      </c>
      <c r="C1504" s="626" t="str">
        <f>'CATALOGO PAGINA'!AE1504</f>
        <v>12</v>
      </c>
      <c r="D1504" s="626">
        <f>'CATALOGO PAGINA'!AF1504*0.13+'CATALOGO PAGINA'!AF1504</f>
        <v>0.904</v>
      </c>
      <c r="E1504" s="627"/>
    </row>
    <row r="1505">
      <c r="A1505" s="623" t="str">
        <f>'CATALOGO PAGINA'!C1505</f>
        <v>1001</v>
      </c>
      <c r="B1505" s="624" t="s">
        <v>7737</v>
      </c>
      <c r="C1505" s="626" t="str">
        <f>'CATALOGO PAGINA'!AE1505</f>
        <v>12</v>
      </c>
      <c r="D1505" s="626">
        <f>'CATALOGO PAGINA'!AF1505*0.13+'CATALOGO PAGINA'!AF1505</f>
        <v>0.904</v>
      </c>
      <c r="E1505" s="627"/>
    </row>
    <row r="1506">
      <c r="A1506" s="623" t="str">
        <f>'CATALOGO PAGINA'!C1506</f>
        <v>1354</v>
      </c>
      <c r="B1506" s="624" t="s">
        <v>7737</v>
      </c>
      <c r="C1506" s="626" t="str">
        <f>'CATALOGO PAGINA'!AE1506</f>
        <v>12</v>
      </c>
      <c r="D1506" s="626">
        <f>'CATALOGO PAGINA'!AF1506*0.13+'CATALOGO PAGINA'!AF1506</f>
        <v>0.904</v>
      </c>
      <c r="E1506" s="627"/>
    </row>
    <row r="1507">
      <c r="A1507" s="623" t="str">
        <f>'CATALOGO PAGINA'!C1507</f>
        <v>24221</v>
      </c>
      <c r="B1507" s="624" t="s">
        <v>7737</v>
      </c>
      <c r="C1507" s="626" t="str">
        <f>'CATALOGO PAGINA'!AE1507</f>
        <v>12</v>
      </c>
      <c r="D1507" s="626">
        <f>'CATALOGO PAGINA'!AF1507*0.13+'CATALOGO PAGINA'!AF1507</f>
        <v>0.6667</v>
      </c>
      <c r="E1507" s="627"/>
    </row>
    <row r="1508">
      <c r="A1508" s="623" t="str">
        <f>'CATALOGO PAGINA'!C1508</f>
        <v>102282</v>
      </c>
      <c r="B1508" s="624" t="s">
        <v>7737</v>
      </c>
      <c r="C1508" s="626" t="str">
        <f>'CATALOGO PAGINA'!AE1508</f>
        <v>24</v>
      </c>
      <c r="D1508" s="626">
        <f>'CATALOGO PAGINA'!AF1508*0.13+'CATALOGO PAGINA'!AF1508</f>
        <v>0.5424</v>
      </c>
      <c r="E1508" s="627"/>
    </row>
    <row r="1509">
      <c r="A1509" s="623" t="str">
        <f>'CATALOGO PAGINA'!C1509</f>
        <v>102285</v>
      </c>
      <c r="B1509" s="624" t="s">
        <v>7737</v>
      </c>
      <c r="C1509" s="626" t="str">
        <f>'CATALOGO PAGINA'!AE1509</f>
        <v>24</v>
      </c>
      <c r="D1509" s="626">
        <f>'CATALOGO PAGINA'!AF1509*0.13+'CATALOGO PAGINA'!AF1509</f>
        <v>0.5424</v>
      </c>
      <c r="E1509" s="627"/>
    </row>
    <row r="1510">
      <c r="A1510" s="623" t="str">
        <f>'CATALOGO PAGINA'!C1510</f>
        <v>102280</v>
      </c>
      <c r="B1510" s="624" t="s">
        <v>7737</v>
      </c>
      <c r="C1510" s="626" t="str">
        <f>'CATALOGO PAGINA'!AE1510</f>
        <v>24</v>
      </c>
      <c r="D1510" s="626">
        <f>'CATALOGO PAGINA'!AF1510*0.13+'CATALOGO PAGINA'!AF1510</f>
        <v>0.5424</v>
      </c>
      <c r="E1510" s="627"/>
    </row>
    <row r="1511">
      <c r="A1511" s="623" t="str">
        <f>'CATALOGO PAGINA'!C1511</f>
        <v>102083</v>
      </c>
      <c r="B1511" s="624" t="s">
        <v>7737</v>
      </c>
      <c r="C1511" s="626" t="str">
        <f>'CATALOGO PAGINA'!AE1511</f>
        <v>24</v>
      </c>
      <c r="D1511" s="626">
        <f>'CATALOGO PAGINA'!AF1511*0.13+'CATALOGO PAGINA'!AF1511</f>
        <v>0.5424</v>
      </c>
      <c r="E1511" s="627"/>
    </row>
    <row r="1512">
      <c r="A1512" s="623" t="str">
        <f>'CATALOGO PAGINA'!C1512</f>
        <v>102288</v>
      </c>
      <c r="B1512" s="624" t="s">
        <v>7737</v>
      </c>
      <c r="C1512" s="626" t="str">
        <f>'CATALOGO PAGINA'!AE1512</f>
        <v>24</v>
      </c>
      <c r="D1512" s="626">
        <f>'CATALOGO PAGINA'!AF1512*0.13+'CATALOGO PAGINA'!AF1512</f>
        <v>0.5424</v>
      </c>
      <c r="E1512" s="627"/>
    </row>
    <row r="1513">
      <c r="A1513" s="623" t="str">
        <f>'CATALOGO PAGINA'!C1513</f>
        <v>801739</v>
      </c>
      <c r="B1513" s="624" t="s">
        <v>7737</v>
      </c>
      <c r="C1513" s="626" t="str">
        <f>'CATALOGO PAGINA'!AE1513</f>
        <v>10</v>
      </c>
      <c r="D1513" s="626">
        <f>'CATALOGO PAGINA'!AF1513*0.13+'CATALOGO PAGINA'!AF1513</f>
        <v>2.0001</v>
      </c>
      <c r="E1513" s="627"/>
    </row>
    <row r="1514">
      <c r="A1514" s="623" t="str">
        <f>'CATALOGO PAGINA'!C1514</f>
        <v>801794</v>
      </c>
      <c r="B1514" s="624" t="s">
        <v>7737</v>
      </c>
      <c r="C1514" s="626" t="str">
        <f>'CATALOGO PAGINA'!AE1514</f>
        <v>10</v>
      </c>
      <c r="D1514" s="626">
        <f>'CATALOGO PAGINA'!AF1514*0.13+'CATALOGO PAGINA'!AF1514</f>
        <v>1.695</v>
      </c>
      <c r="E1514" s="627"/>
    </row>
    <row r="1515">
      <c r="A1515" s="623" t="str">
        <f>'CATALOGO PAGINA'!C1515</f>
        <v>801796</v>
      </c>
      <c r="B1515" s="624" t="s">
        <v>7737</v>
      </c>
      <c r="C1515" s="626" t="str">
        <f>'CATALOGO PAGINA'!AE1515</f>
        <v>10</v>
      </c>
      <c r="D1515" s="626">
        <f>'CATALOGO PAGINA'!AF1515*0.13+'CATALOGO PAGINA'!AF1515</f>
        <v>1.695</v>
      </c>
      <c r="E1515" s="627"/>
    </row>
    <row r="1516">
      <c r="A1516" s="623" t="str">
        <f>'CATALOGO PAGINA'!C1516</f>
        <v>501124</v>
      </c>
      <c r="B1516" s="624" t="s">
        <v>7737</v>
      </c>
      <c r="C1516" s="626" t="str">
        <f>'CATALOGO PAGINA'!AE1516</f>
        <v>12</v>
      </c>
      <c r="D1516" s="626">
        <f>'CATALOGO PAGINA'!AF1516*0.13+'CATALOGO PAGINA'!AF1516</f>
        <v>0.5085</v>
      </c>
      <c r="E1516" s="627"/>
    </row>
    <row r="1517">
      <c r="A1517" s="623" t="str">
        <f>'CATALOGO PAGINA'!C1517</f>
        <v>502229</v>
      </c>
      <c r="B1517" s="624" t="s">
        <v>7737</v>
      </c>
      <c r="C1517" s="626" t="str">
        <f>'CATALOGO PAGINA'!AE1517</f>
        <v>12</v>
      </c>
      <c r="D1517" s="626">
        <f>'CATALOGO PAGINA'!AF1517*0.13+'CATALOGO PAGINA'!AF1517</f>
        <v>0.5763</v>
      </c>
      <c r="E1517" s="627"/>
    </row>
    <row r="1518">
      <c r="A1518" s="623" t="str">
        <f>'CATALOGO PAGINA'!C1518</f>
        <v>502437</v>
      </c>
      <c r="B1518" s="624" t="s">
        <v>7737</v>
      </c>
      <c r="C1518" s="626" t="str">
        <f>'CATALOGO PAGINA'!AE1518</f>
        <v>12</v>
      </c>
      <c r="D1518" s="626">
        <f>'CATALOGO PAGINA'!AF1518*0.13+'CATALOGO PAGINA'!AF1518</f>
        <v>0.5424</v>
      </c>
      <c r="E1518" s="627"/>
    </row>
    <row r="1519">
      <c r="A1519" s="623" t="str">
        <f>'CATALOGO PAGINA'!C1519</f>
        <v>502230</v>
      </c>
      <c r="B1519" s="624" t="s">
        <v>7737</v>
      </c>
      <c r="C1519" s="626" t="str">
        <f>'CATALOGO PAGINA'!AE1519</f>
        <v>12</v>
      </c>
      <c r="D1519" s="626">
        <f>'CATALOGO PAGINA'!AF1519*0.13+'CATALOGO PAGINA'!AF1519</f>
        <v>0.5424</v>
      </c>
      <c r="E1519" s="627"/>
    </row>
    <row r="1520">
      <c r="A1520" s="623" t="str">
        <f>'CATALOGO PAGINA'!C1520</f>
        <v>501125</v>
      </c>
      <c r="B1520" s="624" t="s">
        <v>7737</v>
      </c>
      <c r="C1520" s="626" t="str">
        <f>'CATALOGO PAGINA'!AE1520</f>
        <v>12</v>
      </c>
      <c r="D1520" s="626">
        <f>'CATALOGO PAGINA'!AF1520*0.13+'CATALOGO PAGINA'!AF1520</f>
        <v>0.5198</v>
      </c>
      <c r="E1520" s="627"/>
    </row>
    <row r="1521">
      <c r="A1521" s="623" t="str">
        <f>'CATALOGO PAGINA'!C1521</f>
        <v>501954</v>
      </c>
      <c r="B1521" s="624" t="s">
        <v>7737</v>
      </c>
      <c r="C1521" s="626" t="str">
        <f>'CATALOGO PAGINA'!AE1521</f>
        <v>12</v>
      </c>
      <c r="D1521" s="626">
        <f>'CATALOGO PAGINA'!AF1521*0.13+'CATALOGO PAGINA'!AF1521</f>
        <v>0.5424</v>
      </c>
      <c r="E1521" s="627"/>
    </row>
    <row r="1522">
      <c r="A1522" s="623" t="str">
        <f>'CATALOGO PAGINA'!C1522</f>
        <v>500906</v>
      </c>
      <c r="B1522" s="624" t="s">
        <v>7737</v>
      </c>
      <c r="C1522" s="626" t="str">
        <f>'CATALOGO PAGINA'!AE1522</f>
        <v>12</v>
      </c>
      <c r="D1522" s="626">
        <f>'CATALOGO PAGINA'!AF1522*0.13+'CATALOGO PAGINA'!AF1522</f>
        <v>0.5763</v>
      </c>
      <c r="E1522" s="627"/>
    </row>
    <row r="1523">
      <c r="A1523" s="623" t="str">
        <f>'CATALOGO PAGINA'!C1523</f>
        <v>502050</v>
      </c>
      <c r="B1523" s="624" t="s">
        <v>7737</v>
      </c>
      <c r="C1523" s="626" t="str">
        <f>'CATALOGO PAGINA'!AE1523</f>
        <v>12</v>
      </c>
      <c r="D1523" s="626">
        <f>'CATALOGO PAGINA'!AF1523*0.13+'CATALOGO PAGINA'!AF1523</f>
        <v>0.4746</v>
      </c>
      <c r="E1523" s="627"/>
    </row>
    <row r="1524">
      <c r="A1524" s="623" t="str">
        <f>'CATALOGO PAGINA'!C1524</f>
        <v>50052</v>
      </c>
      <c r="B1524" s="624" t="s">
        <v>7737</v>
      </c>
      <c r="C1524" s="626" t="str">
        <f>'CATALOGO PAGINA'!AE1524</f>
        <v>12</v>
      </c>
      <c r="D1524" s="626">
        <f>'CATALOGO PAGINA'!AF1524*0.13+'CATALOGO PAGINA'!AF1524</f>
        <v>0.5198</v>
      </c>
      <c r="E1524" s="627"/>
    </row>
    <row r="1525">
      <c r="A1525" s="623" t="str">
        <f>'CATALOGO PAGINA'!C1525</f>
        <v>502231</v>
      </c>
      <c r="B1525" s="624" t="s">
        <v>7737</v>
      </c>
      <c r="C1525" s="626" t="str">
        <f>'CATALOGO PAGINA'!AE1525</f>
        <v>12</v>
      </c>
      <c r="D1525" s="626">
        <f>'CATALOGO PAGINA'!AF1525*0.13+'CATALOGO PAGINA'!AF1525</f>
        <v>0.5537</v>
      </c>
      <c r="E1525" s="627"/>
    </row>
    <row r="1526">
      <c r="A1526" s="623" t="str">
        <f>'CATALOGO PAGINA'!C1526</f>
        <v>502227</v>
      </c>
      <c r="B1526" s="624" t="s">
        <v>7737</v>
      </c>
      <c r="C1526" s="626" t="str">
        <f>'CATALOGO PAGINA'!AE1526</f>
        <v>12</v>
      </c>
      <c r="D1526" s="626">
        <f>'CATALOGO PAGINA'!AF1526*0.13+'CATALOGO PAGINA'!AF1526</f>
        <v>0.5763</v>
      </c>
      <c r="E1526" s="627"/>
    </row>
    <row r="1527">
      <c r="A1527" s="623" t="str">
        <f>'CATALOGO PAGINA'!C1527</f>
        <v>501242</v>
      </c>
      <c r="B1527" s="624" t="s">
        <v>7737</v>
      </c>
      <c r="C1527" s="626" t="str">
        <f>'CATALOGO PAGINA'!AE1527</f>
        <v>12</v>
      </c>
      <c r="D1527" s="626">
        <f>'CATALOGO PAGINA'!AF1527*0.13+'CATALOGO PAGINA'!AF1527</f>
        <v>0.6441</v>
      </c>
      <c r="E1527" s="627"/>
    </row>
    <row r="1528">
      <c r="A1528" s="623" t="str">
        <f>'CATALOGO PAGINA'!C1528</f>
        <v>504845</v>
      </c>
      <c r="B1528" s="624" t="s">
        <v>7737</v>
      </c>
      <c r="C1528" s="626" t="str">
        <f>'CATALOGO PAGINA'!AE1528</f>
        <v>12</v>
      </c>
      <c r="D1528" s="626">
        <f>'CATALOGO PAGINA'!AF1528*0.13+'CATALOGO PAGINA'!AF1528</f>
        <v>0.5424</v>
      </c>
      <c r="E1528" s="627"/>
    </row>
    <row r="1529">
      <c r="A1529" s="623" t="str">
        <f>'CATALOGO PAGINA'!C1529</f>
        <v>501127</v>
      </c>
      <c r="B1529" s="624" t="s">
        <v>7737</v>
      </c>
      <c r="C1529" s="626" t="str">
        <f>'CATALOGO PAGINA'!AE1529</f>
        <v>12</v>
      </c>
      <c r="D1529" s="626">
        <f>'CATALOGO PAGINA'!AF1529*0.13+'CATALOGO PAGINA'!AF1529</f>
        <v>0.5424</v>
      </c>
      <c r="E1529" s="627"/>
    </row>
    <row r="1530">
      <c r="A1530" s="623" t="str">
        <f>'CATALOGO PAGINA'!C1530</f>
        <v>501126</v>
      </c>
      <c r="B1530" s="624" t="s">
        <v>7737</v>
      </c>
      <c r="C1530" s="626" t="str">
        <f>'CATALOGO PAGINA'!AE1530</f>
        <v>12</v>
      </c>
      <c r="D1530" s="626">
        <f>'CATALOGO PAGINA'!AF1530*0.13+'CATALOGO PAGINA'!AF1530</f>
        <v>0.4859</v>
      </c>
      <c r="E1530" s="627"/>
    </row>
    <row r="1531">
      <c r="A1531" s="623" t="str">
        <f>'CATALOGO PAGINA'!C1531</f>
        <v>503176</v>
      </c>
      <c r="B1531" s="624" t="s">
        <v>7737</v>
      </c>
      <c r="C1531" s="626" t="str">
        <f>'CATALOGO PAGINA'!AE1531</f>
        <v>12</v>
      </c>
      <c r="D1531" s="626">
        <f>'CATALOGO PAGINA'!AF1531*0.13+'CATALOGO PAGINA'!AF1531</f>
        <v>0.6667</v>
      </c>
      <c r="E1531" s="627"/>
    </row>
    <row r="1532">
      <c r="A1532" s="623" t="str">
        <f>'CATALOGO PAGINA'!C1532</f>
        <v>505372</v>
      </c>
      <c r="B1532" s="624" t="s">
        <v>7737</v>
      </c>
      <c r="C1532" s="626" t="str">
        <f>'CATALOGO PAGINA'!AE1532</f>
        <v>12</v>
      </c>
      <c r="D1532" s="626">
        <f>'CATALOGO PAGINA'!AF1532*0.13+'CATALOGO PAGINA'!AF1532</f>
        <v>1.4464</v>
      </c>
      <c r="E1532" s="627"/>
    </row>
    <row r="1533">
      <c r="A1533" s="623" t="str">
        <f>'CATALOGO PAGINA'!C1533</f>
        <v>JBL0108</v>
      </c>
      <c r="B1533" s="624" t="s">
        <v>7737</v>
      </c>
      <c r="C1533" s="626" t="str">
        <f>'CATALOGO PAGINA'!AE1533</f>
        <v>12</v>
      </c>
      <c r="D1533" s="626">
        <f>'CATALOGO PAGINA'!AF1533*0.13+'CATALOGO PAGINA'!AF1533</f>
        <v>0.6667</v>
      </c>
      <c r="E1533" s="627"/>
    </row>
    <row r="1534">
      <c r="A1534" s="623" t="str">
        <f>'CATALOGO PAGINA'!C1534</f>
        <v>JBL0115</v>
      </c>
      <c r="B1534" s="624" t="s">
        <v>7737</v>
      </c>
      <c r="C1534" s="626" t="str">
        <f>'CATALOGO PAGINA'!AE1534</f>
        <v>12</v>
      </c>
      <c r="D1534" s="626">
        <f>'CATALOGO PAGINA'!AF1534*0.13+'CATALOGO PAGINA'!AF1534</f>
        <v>0.6667</v>
      </c>
      <c r="E1534" s="627"/>
    </row>
    <row r="1535">
      <c r="A1535" s="623" t="str">
        <f>'CATALOGO PAGINA'!C1535</f>
        <v>JBL0122</v>
      </c>
      <c r="B1535" s="624" t="s">
        <v>7737</v>
      </c>
      <c r="C1535" s="626" t="str">
        <f>'CATALOGO PAGINA'!AE1535</f>
        <v>12</v>
      </c>
      <c r="D1535" s="626">
        <f>'CATALOGO PAGINA'!AF1535*0.13+'CATALOGO PAGINA'!AF1535</f>
        <v>0.6667</v>
      </c>
      <c r="E1535" s="627"/>
    </row>
    <row r="1536">
      <c r="A1536" s="623" t="str">
        <f>'CATALOGO PAGINA'!C1536</f>
        <v>966-4</v>
      </c>
      <c r="B1536" s="624" t="s">
        <v>7737</v>
      </c>
      <c r="C1536" s="626" t="str">
        <f>'CATALOGO PAGINA'!AE1536</f>
        <v>6</v>
      </c>
      <c r="D1536" s="626">
        <f>'CATALOGO PAGINA'!AF1536*0.13+'CATALOGO PAGINA'!AF1536</f>
        <v>5.4466</v>
      </c>
      <c r="E1536" s="627"/>
    </row>
    <row r="1537">
      <c r="A1537" s="623" t="str">
        <f>'CATALOGO PAGINA'!C1537</f>
        <v>378882</v>
      </c>
      <c r="B1537" s="624" t="s">
        <v>7737</v>
      </c>
      <c r="C1537" s="626" t="str">
        <f>'CATALOGO PAGINA'!AE1537</f>
        <v>12</v>
      </c>
      <c r="D1537" s="626">
        <f>'CATALOGO PAGINA'!AF1537*0.13+'CATALOGO PAGINA'!AF1537</f>
        <v>2.7233</v>
      </c>
      <c r="E1537" s="627"/>
    </row>
    <row r="1538">
      <c r="A1538" s="623" t="str">
        <f>'CATALOGO PAGINA'!C1538</f>
        <v>999-65</v>
      </c>
      <c r="B1538" s="624" t="s">
        <v>7737</v>
      </c>
      <c r="C1538" s="626" t="str">
        <f>'CATALOGO PAGINA'!AE1538</f>
        <v>6</v>
      </c>
      <c r="D1538" s="626">
        <f>'CATALOGO PAGINA'!AF1538*0.13+'CATALOGO PAGINA'!AF1538</f>
        <v>3.6273</v>
      </c>
      <c r="E1538" s="627"/>
    </row>
    <row r="1539">
      <c r="A1539" s="623" t="str">
        <f>'CATALOGO PAGINA'!C1539</f>
        <v>21340</v>
      </c>
      <c r="B1539" s="624" t="s">
        <v>7737</v>
      </c>
      <c r="C1539" s="626" t="str">
        <f>'CATALOGO PAGINA'!AE1539</f>
        <v>12</v>
      </c>
      <c r="D1539" s="626">
        <f>'CATALOGO PAGINA'!AF1539*0.13+'CATALOGO PAGINA'!AF1539</f>
        <v>2.4182</v>
      </c>
      <c r="E1539" s="627"/>
    </row>
    <row r="1540">
      <c r="A1540" s="623" t="str">
        <f>'CATALOGO PAGINA'!C1540</f>
        <v>21341</v>
      </c>
      <c r="B1540" s="624" t="s">
        <v>7737</v>
      </c>
      <c r="C1540" s="626" t="str">
        <f>'CATALOGO PAGINA'!AE1540</f>
        <v>12</v>
      </c>
      <c r="D1540" s="626">
        <f>'CATALOGO PAGINA'!AF1540*0.13+'CATALOGO PAGINA'!AF1540</f>
        <v>1.5142</v>
      </c>
      <c r="E1540" s="627"/>
    </row>
    <row r="1541">
      <c r="A1541" s="623" t="str">
        <f>'CATALOGO PAGINA'!C1541</f>
        <v>2055R6</v>
      </c>
      <c r="B1541" s="624" t="s">
        <v>7737</v>
      </c>
      <c r="C1541" s="626" t="str">
        <f>'CATALOGO PAGINA'!AE1541</f>
        <v>12</v>
      </c>
      <c r="D1541" s="626">
        <f>'CATALOGO PAGINA'!AF1541*0.13+'CATALOGO PAGINA'!AF1541</f>
        <v>0.5311</v>
      </c>
      <c r="E1541" s="627"/>
    </row>
    <row r="1542">
      <c r="A1542" s="623" t="str">
        <f>'CATALOGO PAGINA'!C1542</f>
        <v>1186R3</v>
      </c>
      <c r="B1542" s="624" t="s">
        <v>7737</v>
      </c>
      <c r="C1542" s="626" t="str">
        <f>'CATALOGO PAGINA'!AE1542</f>
        <v>12</v>
      </c>
      <c r="D1542" s="626">
        <f>'CATALOGO PAGINA'!AF1542*0.13+'CATALOGO PAGINA'!AF1542</f>
        <v>0.5311</v>
      </c>
      <c r="E1542" s="627"/>
    </row>
    <row r="1543">
      <c r="A1543" s="623" t="str">
        <f>'CATALOGO PAGINA'!C1543</f>
        <v>0153</v>
      </c>
      <c r="B1543" s="624" t="s">
        <v>7737</v>
      </c>
      <c r="C1543" s="626" t="str">
        <f>'CATALOGO PAGINA'!AE1543</f>
        <v>12</v>
      </c>
      <c r="D1543" s="626">
        <f>'CATALOGO PAGINA'!AF1543*0.13+'CATALOGO PAGINA'!AF1543</f>
        <v>1.7628</v>
      </c>
      <c r="E1543" s="627"/>
    </row>
    <row r="1544">
      <c r="A1544" s="623" t="str">
        <f>'CATALOGO PAGINA'!C1544</f>
        <v>0152</v>
      </c>
      <c r="B1544" s="624" t="s">
        <v>7737</v>
      </c>
      <c r="C1544" s="626" t="str">
        <f>'CATALOGO PAGINA'!AE1544</f>
        <v>12</v>
      </c>
      <c r="D1544" s="626">
        <f>'CATALOGO PAGINA'!AF1544*0.13+'CATALOGO PAGINA'!AF1544</f>
        <v>1.7628</v>
      </c>
      <c r="E1544" s="627"/>
    </row>
    <row r="1545">
      <c r="A1545" s="623" t="str">
        <f>'CATALOGO PAGINA'!C1545</f>
        <v>2089</v>
      </c>
      <c r="B1545" s="624" t="s">
        <v>7737</v>
      </c>
      <c r="C1545" s="626" t="str">
        <f>'CATALOGO PAGINA'!AE1545</f>
        <v>16</v>
      </c>
      <c r="D1545" s="626">
        <f>'CATALOGO PAGINA'!AF1545*0.13+'CATALOGO PAGINA'!AF1545</f>
        <v>0.8701</v>
      </c>
      <c r="E1545" s="627"/>
    </row>
    <row r="1546">
      <c r="A1546" s="623" t="str">
        <f>'CATALOGO PAGINA'!C1546</f>
        <v>2313</v>
      </c>
      <c r="B1546" s="624" t="s">
        <v>7737</v>
      </c>
      <c r="C1546" s="626" t="str">
        <f>'CATALOGO PAGINA'!AE1546</f>
        <v>36</v>
      </c>
      <c r="D1546" s="626">
        <f>'CATALOGO PAGINA'!AF1546*0.13+'CATALOGO PAGINA'!AF1546</f>
        <v>0.5876</v>
      </c>
      <c r="E1546" s="627"/>
    </row>
    <row r="1547">
      <c r="A1547" s="623" t="str">
        <f>'CATALOGO PAGINA'!C1547</f>
        <v>2114</v>
      </c>
      <c r="B1547" s="624" t="s">
        <v>7737</v>
      </c>
      <c r="C1547" s="626" t="str">
        <f>'CATALOGO PAGINA'!AE1547</f>
        <v>36</v>
      </c>
      <c r="D1547" s="626">
        <f>'CATALOGO PAGINA'!AF1547*0.13+'CATALOGO PAGINA'!AF1547</f>
        <v>0.5876</v>
      </c>
      <c r="E1547" s="627"/>
    </row>
    <row r="1548">
      <c r="A1548" s="623" t="str">
        <f>'CATALOGO PAGINA'!C1548</f>
        <v>2312</v>
      </c>
      <c r="B1548" s="624" t="s">
        <v>7737</v>
      </c>
      <c r="C1548" s="626" t="str">
        <f>'CATALOGO PAGINA'!AE1548</f>
        <v>36</v>
      </c>
      <c r="D1548" s="626">
        <f>'CATALOGO PAGINA'!AF1548*0.13+'CATALOGO PAGINA'!AF1548</f>
        <v>0.5537</v>
      </c>
      <c r="E1548" s="627"/>
    </row>
    <row r="1549">
      <c r="A1549" s="623" t="str">
        <f>'CATALOGO PAGINA'!C1549</f>
        <v>2314</v>
      </c>
      <c r="B1549" s="624" t="s">
        <v>7737</v>
      </c>
      <c r="C1549" s="626" t="str">
        <f>'CATALOGO PAGINA'!AE1549</f>
        <v>36</v>
      </c>
      <c r="D1549" s="626">
        <f>'CATALOGO PAGINA'!AF1549*0.13+'CATALOGO PAGINA'!AF1549</f>
        <v>0.5537</v>
      </c>
      <c r="E1549" s="627"/>
    </row>
    <row r="1550">
      <c r="A1550" s="623" t="str">
        <f>'CATALOGO PAGINA'!C1550</f>
        <v>0583R</v>
      </c>
      <c r="B1550" s="624" t="s">
        <v>7737</v>
      </c>
      <c r="C1550" s="626" t="str">
        <f>'CATALOGO PAGINA'!AE1550</f>
        <v>12</v>
      </c>
      <c r="D1550" s="626">
        <f>'CATALOGO PAGINA'!AF1550*0.13+'CATALOGO PAGINA'!AF1550</f>
        <v>0.5311</v>
      </c>
      <c r="E1550" s="627"/>
    </row>
    <row r="1551">
      <c r="A1551" s="623" t="str">
        <f>'CATALOGO PAGINA'!C1551</f>
        <v>0541</v>
      </c>
      <c r="B1551" s="624" t="s">
        <v>7737</v>
      </c>
      <c r="C1551" s="626" t="str">
        <f>'CATALOGO PAGINA'!AE1551</f>
        <v>12</v>
      </c>
      <c r="D1551" s="626">
        <f>'CATALOGO PAGINA'!AF1551*0.13+'CATALOGO PAGINA'!AF1551</f>
        <v>0.8588</v>
      </c>
      <c r="E1551" s="627"/>
    </row>
    <row r="1552">
      <c r="A1552" s="623" t="str">
        <f>'CATALOGO PAGINA'!C1552</f>
        <v>0691</v>
      </c>
      <c r="B1552" s="624" t="s">
        <v>7737</v>
      </c>
      <c r="C1552" s="626" t="str">
        <f>'CATALOGO PAGINA'!AE1552</f>
        <v>24</v>
      </c>
      <c r="D1552" s="626">
        <f>'CATALOGO PAGINA'!AF1552*0.13+'CATALOGO PAGINA'!AF1552</f>
        <v>0.6102</v>
      </c>
      <c r="E1552" s="627"/>
    </row>
    <row r="1553">
      <c r="A1553" s="623" t="str">
        <f>'CATALOGO PAGINA'!C1553</f>
        <v>0692</v>
      </c>
      <c r="B1553" s="624" t="s">
        <v>7737</v>
      </c>
      <c r="C1553" s="626" t="str">
        <f>'CATALOGO PAGINA'!AE1553</f>
        <v>24</v>
      </c>
      <c r="D1553" s="626">
        <f>'CATALOGO PAGINA'!AF1553*0.13+'CATALOGO PAGINA'!AF1553</f>
        <v>0.6102</v>
      </c>
      <c r="E1553" s="627"/>
    </row>
    <row r="1554">
      <c r="A1554" s="623" t="str">
        <f>'CATALOGO PAGINA'!C1554</f>
        <v>0567</v>
      </c>
      <c r="B1554" s="624" t="s">
        <v>7737</v>
      </c>
      <c r="C1554" s="626" t="str">
        <f>'CATALOGO PAGINA'!AE1554</f>
        <v>24</v>
      </c>
      <c r="D1554" s="626">
        <f>'CATALOGO PAGINA'!AF1554*0.13+'CATALOGO PAGINA'!AF1554</f>
        <v>0.6102</v>
      </c>
      <c r="E1554" s="627"/>
    </row>
    <row r="1555">
      <c r="A1555" s="623" t="str">
        <f>'CATALOGO PAGINA'!C1555</f>
        <v>0045R3</v>
      </c>
      <c r="B1555" s="624" t="s">
        <v>7737</v>
      </c>
      <c r="C1555" s="626" t="str">
        <f>'CATALOGO PAGINA'!AE1555</f>
        <v>12</v>
      </c>
      <c r="D1555" s="626">
        <f>'CATALOGO PAGINA'!AF1555*0.13+'CATALOGO PAGINA'!AF1555</f>
        <v>0.5311</v>
      </c>
      <c r="E1555" s="627"/>
    </row>
    <row r="1556">
      <c r="A1556" s="623" t="str">
        <f>'CATALOGO PAGINA'!C1556</f>
        <v>0256R</v>
      </c>
      <c r="B1556" s="624" t="s">
        <v>7737</v>
      </c>
      <c r="C1556" s="626" t="str">
        <f>'CATALOGO PAGINA'!AE1556</f>
        <v>12</v>
      </c>
      <c r="D1556" s="626">
        <f>'CATALOGO PAGINA'!AF1556*0.13+'CATALOGO PAGINA'!AF1556</f>
        <v>0.5311</v>
      </c>
      <c r="E1556" s="627"/>
    </row>
    <row r="1557">
      <c r="A1557" s="623" t="str">
        <f>'CATALOGO PAGINA'!C1557</f>
        <v>51085</v>
      </c>
      <c r="B1557" s="624" t="s">
        <v>7737</v>
      </c>
      <c r="C1557" s="626" t="str">
        <f>'CATALOGO PAGINA'!AE1557</f>
        <v>8</v>
      </c>
      <c r="D1557" s="626">
        <f>'CATALOGO PAGINA'!AF1557*0.13+'CATALOGO PAGINA'!AF1557</f>
        <v>1.9775</v>
      </c>
      <c r="E1557" s="627"/>
    </row>
    <row r="1558">
      <c r="A1558" s="623" t="str">
        <f>'CATALOGO PAGINA'!C1558</f>
        <v>80417</v>
      </c>
      <c r="B1558" s="624" t="s">
        <v>7737</v>
      </c>
      <c r="C1558" s="626" t="str">
        <f>'CATALOGO PAGINA'!AE1558</f>
        <v>1</v>
      </c>
      <c r="D1558" s="626">
        <f>'CATALOGO PAGINA'!AF1558*0.13+'CATALOGO PAGINA'!AF1558</f>
        <v>16.95</v>
      </c>
      <c r="E1558" s="627"/>
    </row>
    <row r="1559">
      <c r="A1559" s="623" t="str">
        <f>'CATALOGO PAGINA'!C1559</f>
        <v>96012</v>
      </c>
      <c r="B1559" s="624" t="s">
        <v>7737</v>
      </c>
      <c r="C1559" s="626" t="str">
        <f>'CATALOGO PAGINA'!AE1559</f>
        <v>12</v>
      </c>
      <c r="D1559" s="626">
        <f>'CATALOGO PAGINA'!AF1559*0.13+'CATALOGO PAGINA'!AF1559</f>
        <v>1.8871</v>
      </c>
      <c r="E1559" s="627"/>
    </row>
    <row r="1560">
      <c r="A1560" s="623" t="str">
        <f>'CATALOGO PAGINA'!C1560</f>
        <v>28567</v>
      </c>
      <c r="B1560" s="624" t="s">
        <v>7737</v>
      </c>
      <c r="C1560" s="626" t="str">
        <f>'CATALOGO PAGINA'!AE1560</f>
        <v>6</v>
      </c>
      <c r="D1560" s="626">
        <f>'CATALOGO PAGINA'!AF1560*0.13+'CATALOGO PAGINA'!AF1560</f>
        <v>2.3052</v>
      </c>
      <c r="E1560" s="627"/>
    </row>
    <row r="1561">
      <c r="A1561" s="623" t="str">
        <f>'CATALOGO PAGINA'!C1561</f>
        <v>72333</v>
      </c>
      <c r="B1561" s="624" t="s">
        <v>7737</v>
      </c>
      <c r="C1561" s="626" t="str">
        <f>'CATALOGO PAGINA'!AE1561</f>
        <v>6</v>
      </c>
      <c r="D1561" s="626">
        <f>'CATALOGO PAGINA'!AF1561*0.13+'CATALOGO PAGINA'!AF1561</f>
        <v>2.3052</v>
      </c>
      <c r="E1561" s="627"/>
    </row>
    <row r="1562">
      <c r="A1562" s="623" t="str">
        <f>'CATALOGO PAGINA'!C1562</f>
        <v>95546</v>
      </c>
      <c r="B1562" s="624" t="s">
        <v>7737</v>
      </c>
      <c r="C1562" s="626" t="str">
        <f>'CATALOGO PAGINA'!AE1562</f>
        <v>6</v>
      </c>
      <c r="D1562" s="626">
        <f>'CATALOGO PAGINA'!AF1562*0.13+'CATALOGO PAGINA'!AF1562</f>
        <v>2.3052</v>
      </c>
      <c r="E1562" s="627"/>
    </row>
    <row r="1563">
      <c r="A1563" s="623" t="str">
        <f>'CATALOGO PAGINA'!C1563</f>
        <v>87589</v>
      </c>
      <c r="B1563" s="624" t="s">
        <v>7737</v>
      </c>
      <c r="C1563" s="626" t="str">
        <f>'CATALOGO PAGINA'!AE1563</f>
        <v>6</v>
      </c>
      <c r="D1563" s="626">
        <f>'CATALOGO PAGINA'!AF1563*0.13+'CATALOGO PAGINA'!AF1563</f>
        <v>2.3052</v>
      </c>
      <c r="E1563" s="627"/>
    </row>
    <row r="1564">
      <c r="A1564" s="623" t="str">
        <f>'CATALOGO PAGINA'!C1564</f>
        <v>66882</v>
      </c>
      <c r="B1564" s="624" t="s">
        <v>7737</v>
      </c>
      <c r="C1564" s="626" t="str">
        <f>'CATALOGO PAGINA'!AE1564</f>
        <v>6</v>
      </c>
      <c r="D1564" s="626">
        <f>'CATALOGO PAGINA'!AF1564*0.13+'CATALOGO PAGINA'!AF1564</f>
        <v>2.3052</v>
      </c>
      <c r="E1564" s="627"/>
    </row>
    <row r="1565">
      <c r="A1565" s="623" t="str">
        <f>'CATALOGO PAGINA'!C1565</f>
        <v>65861</v>
      </c>
      <c r="B1565" s="624" t="s">
        <v>7737</v>
      </c>
      <c r="C1565" s="626" t="str">
        <f>'CATALOGO PAGINA'!AE1565</f>
        <v>6</v>
      </c>
      <c r="D1565" s="626">
        <f>'CATALOGO PAGINA'!AF1565*0.13+'CATALOGO PAGINA'!AF1565</f>
        <v>2.3052</v>
      </c>
      <c r="E1565" s="627"/>
    </row>
    <row r="1566">
      <c r="A1566" s="623" t="str">
        <f>'CATALOGO PAGINA'!C1566</f>
        <v>566769</v>
      </c>
      <c r="B1566" s="624" t="s">
        <v>7737</v>
      </c>
      <c r="C1566" s="626" t="str">
        <f>'CATALOGO PAGINA'!AE1566</f>
        <v>6</v>
      </c>
      <c r="D1566" s="626">
        <f>'CATALOGO PAGINA'!AF1566*0.13+'CATALOGO PAGINA'!AF1566</f>
        <v>2.3052</v>
      </c>
      <c r="E1566" s="627"/>
    </row>
    <row r="1567">
      <c r="A1567" s="623" t="str">
        <f>'CATALOGO PAGINA'!C1567</f>
        <v>14116</v>
      </c>
      <c r="B1567" s="624" t="s">
        <v>7737</v>
      </c>
      <c r="C1567" s="626" t="str">
        <f>'CATALOGO PAGINA'!AE1567</f>
        <v>18</v>
      </c>
      <c r="D1567" s="626">
        <f>'CATALOGO PAGINA'!AF1567*0.13+'CATALOGO PAGINA'!AF1567</f>
        <v>1.7289</v>
      </c>
      <c r="E1567" s="627"/>
    </row>
    <row r="1568">
      <c r="A1568" s="623" t="str">
        <f>'CATALOGO PAGINA'!C1568</f>
        <v>14179</v>
      </c>
      <c r="B1568" s="624" t="s">
        <v>7737</v>
      </c>
      <c r="C1568" s="626" t="str">
        <f>'CATALOGO PAGINA'!AE1568</f>
        <v>18</v>
      </c>
      <c r="D1568" s="626">
        <f>'CATALOGO PAGINA'!AF1568*0.13+'CATALOGO PAGINA'!AF1568</f>
        <v>1.7289</v>
      </c>
      <c r="E1568" s="627"/>
    </row>
    <row r="1569">
      <c r="A1569" s="623" t="str">
        <f>'CATALOGO PAGINA'!C1569</f>
        <v>34320</v>
      </c>
      <c r="B1569" s="624" t="s">
        <v>7737</v>
      </c>
      <c r="C1569" s="626" t="str">
        <f>'CATALOGO PAGINA'!AE1569</f>
        <v>12</v>
      </c>
      <c r="D1569" s="626">
        <f>'CATALOGO PAGINA'!AF1569*0.13+'CATALOGO PAGINA'!AF1569</f>
        <v>1.1865</v>
      </c>
      <c r="E1569" s="627"/>
    </row>
    <row r="1570">
      <c r="A1570" s="623" t="str">
        <f>'CATALOGO PAGINA'!C1570</f>
        <v> CH90104</v>
      </c>
      <c r="B1570" s="624" t="s">
        <v>7737</v>
      </c>
      <c r="C1570" s="626" t="str">
        <f>'CATALOGO PAGINA'!AE1570</f>
        <v>6</v>
      </c>
      <c r="D1570" s="626">
        <f>'CATALOGO PAGINA'!AF1570*0.13+'CATALOGO PAGINA'!AF1570</f>
        <v>1.7402</v>
      </c>
      <c r="E1570" s="627"/>
    </row>
    <row r="1571">
      <c r="A1571" s="623" t="str">
        <f>'CATALOGO PAGINA'!C1571</f>
        <v>CH90103</v>
      </c>
      <c r="B1571" s="624" t="s">
        <v>7737</v>
      </c>
      <c r="C1571" s="626" t="str">
        <f>'CATALOGO PAGINA'!AE1571</f>
        <v>6</v>
      </c>
      <c r="D1571" s="626">
        <f>'CATALOGO PAGINA'!AF1571*0.13+'CATALOGO PAGINA'!AF1571</f>
        <v>2.3843</v>
      </c>
      <c r="E1571" s="627"/>
    </row>
    <row r="1572">
      <c r="A1572" s="623" t="str">
        <f>'CATALOGO PAGINA'!C1572</f>
        <v>CH91136</v>
      </c>
      <c r="B1572" s="624" t="s">
        <v>7737</v>
      </c>
      <c r="C1572" s="626" t="str">
        <f>'CATALOGO PAGINA'!AE1572</f>
        <v>12</v>
      </c>
      <c r="D1572" s="626">
        <f>'CATALOGO PAGINA'!AF1572*0.13+'CATALOGO PAGINA'!AF1572</f>
        <v>0.2712</v>
      </c>
      <c r="E1572" s="627"/>
    </row>
    <row r="1573">
      <c r="A1573" s="623" t="str">
        <f>'CATALOGO PAGINA'!C1573</f>
        <v>CH86914</v>
      </c>
      <c r="B1573" s="624" t="s">
        <v>7737</v>
      </c>
      <c r="C1573" s="626" t="str">
        <f>'CATALOGO PAGINA'!AE1573</f>
        <v>12</v>
      </c>
      <c r="D1573" s="626">
        <f>'CATALOGO PAGINA'!AF1573*0.13+'CATALOGO PAGINA'!AF1573</f>
        <v>0.8136</v>
      </c>
      <c r="E1573" s="627"/>
    </row>
    <row r="1574">
      <c r="A1574" s="623" t="str">
        <f>'CATALOGO PAGINA'!C1574</f>
        <v>CH85197</v>
      </c>
      <c r="B1574" s="624" t="s">
        <v>7737</v>
      </c>
      <c r="C1574" s="626" t="str">
        <f>'CATALOGO PAGINA'!AE1574</f>
        <v>12</v>
      </c>
      <c r="D1574" s="626">
        <f>'CATALOGO PAGINA'!AF1574*0.13+'CATALOGO PAGINA'!AF1574</f>
        <v>0.6667</v>
      </c>
      <c r="E1574" s="627"/>
    </row>
    <row r="1575">
      <c r="A1575" s="623" t="str">
        <f>'CATALOGO PAGINA'!C1575</f>
        <v>CH99045</v>
      </c>
      <c r="B1575" s="624" t="s">
        <v>7737</v>
      </c>
      <c r="C1575" s="626" t="str">
        <f>'CATALOGO PAGINA'!AE1575</f>
        <v>12</v>
      </c>
      <c r="D1575" s="626">
        <f>'CATALOGO PAGINA'!AF1575*0.13+'CATALOGO PAGINA'!AF1575</f>
        <v>0.8927</v>
      </c>
      <c r="E1575" s="627"/>
    </row>
    <row r="1576">
      <c r="A1576" s="623" t="str">
        <f>'CATALOGO PAGINA'!C1576</f>
        <v>CH99038</v>
      </c>
      <c r="B1576" s="624" t="s">
        <v>7737</v>
      </c>
      <c r="C1576" s="626" t="str">
        <f>'CATALOGO PAGINA'!AE1576</f>
        <v>12</v>
      </c>
      <c r="D1576" s="626">
        <f>'CATALOGO PAGINA'!AF1576*0.13+'CATALOGO PAGINA'!AF1576</f>
        <v>0.7797</v>
      </c>
      <c r="E1576" s="627"/>
    </row>
    <row r="1577">
      <c r="A1577" s="623" t="str">
        <f>'CATALOGO PAGINA'!C1577</f>
        <v>CR-0378AL24</v>
      </c>
      <c r="B1577" s="624" t="s">
        <v>7737</v>
      </c>
      <c r="C1577" s="626" t="str">
        <f>'CATALOGO PAGINA'!AE1577</f>
        <v>12</v>
      </c>
      <c r="D1577" s="626">
        <f>'CATALOGO PAGINA'!AF1577*0.13+'CATALOGO PAGINA'!AF1577</f>
        <v>0.8136</v>
      </c>
      <c r="E1577" s="627"/>
    </row>
    <row r="1578">
      <c r="A1578" s="623" t="str">
        <f>'CATALOGO PAGINA'!C1578</f>
        <v>CH84162</v>
      </c>
      <c r="B1578" s="624" t="s">
        <v>7737</v>
      </c>
      <c r="C1578" s="626" t="str">
        <f>'CATALOGO PAGINA'!AE1578</f>
        <v>12</v>
      </c>
      <c r="D1578" s="626">
        <f>'CATALOGO PAGINA'!AF1578*0.13+'CATALOGO PAGINA'!AF1578</f>
        <v>0.5876</v>
      </c>
      <c r="E1578" s="627"/>
    </row>
    <row r="1579">
      <c r="A1579" s="623" t="str">
        <f>'CATALOGO PAGINA'!C1579</f>
        <v>21017</v>
      </c>
      <c r="B1579" s="624" t="s">
        <v>7737</v>
      </c>
      <c r="C1579" s="626" t="str">
        <f>'CATALOGO PAGINA'!AE1579</f>
        <v>12</v>
      </c>
      <c r="D1579" s="629">
        <f>'CATALOGO PAGINA'!AF1579*0.13+'CATALOGO PAGINA'!AF1579</f>
        <v>1.13</v>
      </c>
      <c r="E1579" s="627"/>
    </row>
    <row r="1580">
      <c r="A1580" s="623" t="str">
        <f>'CATALOGO PAGINA'!C1580</f>
        <v>21010</v>
      </c>
      <c r="B1580" s="624" t="s">
        <v>7737</v>
      </c>
      <c r="C1580" s="626" t="str">
        <f>'CATALOGO PAGINA'!AE1580</f>
        <v>12</v>
      </c>
      <c r="D1580" s="629">
        <f>'CATALOGO PAGINA'!AF1580*0.13+'CATALOGO PAGINA'!AF1580</f>
        <v>0.8475</v>
      </c>
      <c r="E1580" s="627"/>
    </row>
    <row r="1581">
      <c r="A1581" s="623" t="str">
        <f>'CATALOGO PAGINA'!C1581</f>
        <v>21011</v>
      </c>
      <c r="B1581" s="624" t="s">
        <v>7737</v>
      </c>
      <c r="C1581" s="626" t="str">
        <f>'CATALOGO PAGINA'!AE1581</f>
        <v>6</v>
      </c>
      <c r="D1581" s="629">
        <f>'CATALOGO PAGINA'!AF1581*0.13+'CATALOGO PAGINA'!AF1581</f>
        <v>2.3165</v>
      </c>
      <c r="E1581" s="627"/>
    </row>
    <row r="1582">
      <c r="A1582" s="623" t="str">
        <f>'CATALOGO PAGINA'!C1582</f>
        <v>83165</v>
      </c>
      <c r="B1582" s="624" t="s">
        <v>7737</v>
      </c>
      <c r="C1582" s="626" t="str">
        <f>'CATALOGO PAGINA'!AE1582</f>
        <v>6</v>
      </c>
      <c r="D1582" s="626">
        <f>'CATALOGO PAGINA'!AF1582*0.13+'CATALOGO PAGINA'!AF1582</f>
        <v>0.113</v>
      </c>
      <c r="E1582" s="627"/>
    </row>
    <row r="1583">
      <c r="A1583" s="623" t="str">
        <f>'CATALOGO PAGINA'!C1583</f>
        <v>23480</v>
      </c>
      <c r="B1583" s="624" t="s">
        <v>7737</v>
      </c>
      <c r="C1583" s="626" t="str">
        <f>'CATALOGO PAGINA'!AE1583</f>
        <v>12</v>
      </c>
      <c r="D1583" s="626">
        <f>'CATALOGO PAGINA'!AF1583*0.13+'CATALOGO PAGINA'!AF1583</f>
        <v>0.4746</v>
      </c>
      <c r="E1583" s="627"/>
    </row>
    <row r="1584">
      <c r="A1584" s="623" t="str">
        <f>'CATALOGO PAGINA'!C1584</f>
        <v>40012</v>
      </c>
      <c r="B1584" s="624" t="s">
        <v>7737</v>
      </c>
      <c r="C1584" s="626" t="str">
        <f>'CATALOGO PAGINA'!AE1584</f>
        <v>1</v>
      </c>
      <c r="D1584" s="626">
        <f>'CATALOGO PAGINA'!AF1584*0.13+'CATALOGO PAGINA'!AF1584</f>
        <v>20.34</v>
      </c>
      <c r="E1584" s="627"/>
    </row>
    <row r="1585">
      <c r="A1585" s="623" t="str">
        <f>'CATALOGO PAGINA'!C1585</f>
        <v>5088</v>
      </c>
      <c r="B1585" s="624" t="s">
        <v>7737</v>
      </c>
      <c r="C1585" s="626" t="str">
        <f>'CATALOGO PAGINA'!AE1585</f>
        <v>8</v>
      </c>
      <c r="D1585" s="626">
        <f>'CATALOGO PAGINA'!AF1585*0.13+'CATALOGO PAGINA'!AF1585</f>
        <v>1.808</v>
      </c>
      <c r="E1585" s="627"/>
    </row>
    <row r="1586">
      <c r="A1586" s="623" t="str">
        <f>'CATALOGO PAGINA'!C1586</f>
        <v>NET104126</v>
      </c>
      <c r="B1586" s="624" t="s">
        <v>7737</v>
      </c>
      <c r="C1586" s="626" t="str">
        <f>'CATALOGO PAGINA'!AE1586</f>
        <v>6</v>
      </c>
      <c r="D1586" s="626">
        <f>'CATALOGO PAGINA'!AF1586*0.13+'CATALOGO PAGINA'!AF1586</f>
        <v>0.2825</v>
      </c>
      <c r="E1586" s="627"/>
    </row>
    <row r="1587">
      <c r="A1587" s="623" t="str">
        <f>'CATALOGO PAGINA'!C1587</f>
        <v>BMA0001</v>
      </c>
      <c r="B1587" s="624" t="s">
        <v>7737</v>
      </c>
      <c r="C1587" s="626" t="str">
        <f>'CATALOGO PAGINA'!AE1587</f>
        <v>6</v>
      </c>
      <c r="D1587" s="626">
        <f>'CATALOGO PAGINA'!AF1587*0.13+'CATALOGO PAGINA'!AF1587</f>
        <v>0.2825</v>
      </c>
      <c r="E1587" s="627"/>
    </row>
    <row r="1588">
      <c r="A1588" s="623" t="str">
        <f>'CATALOGO PAGINA'!C1588</f>
        <v>BMA0002</v>
      </c>
      <c r="B1588" s="624" t="s">
        <v>7737</v>
      </c>
      <c r="C1588" s="626" t="str">
        <f>'CATALOGO PAGINA'!AE1588</f>
        <v>6</v>
      </c>
      <c r="D1588" s="626">
        <f>'CATALOGO PAGINA'!AF1588*0.13+'CATALOGO PAGINA'!AF1588</f>
        <v>0.2825</v>
      </c>
      <c r="E1588" s="627"/>
    </row>
    <row r="1589">
      <c r="A1589" s="623" t="str">
        <f>'CATALOGO PAGINA'!C1589</f>
        <v>7186</v>
      </c>
      <c r="B1589" s="624" t="s">
        <v>7737</v>
      </c>
      <c r="C1589" s="626" t="str">
        <f>'CATALOGO PAGINA'!AE1589</f>
        <v>6</v>
      </c>
      <c r="D1589" s="626">
        <f>'CATALOGO PAGINA'!AF1589*0.13+'CATALOGO PAGINA'!AF1589</f>
        <v>0.791</v>
      </c>
      <c r="E1589" s="627"/>
    </row>
    <row r="1590">
      <c r="A1590" s="623" t="str">
        <f>'CATALOGO PAGINA'!C1590</f>
        <v>7182</v>
      </c>
      <c r="B1590" s="624" t="s">
        <v>7737</v>
      </c>
      <c r="C1590" s="626" t="str">
        <f>'CATALOGO PAGINA'!AE1590</f>
        <v>6</v>
      </c>
      <c r="D1590" s="626">
        <f>'CATALOGO PAGINA'!AF1590*0.13+'CATALOGO PAGINA'!AF1590</f>
        <v>0.791</v>
      </c>
      <c r="E1590" s="627"/>
    </row>
    <row r="1591">
      <c r="A1591" s="623" t="str">
        <f>'CATALOGO PAGINA'!C1591</f>
        <v>7188</v>
      </c>
      <c r="B1591" s="624" t="s">
        <v>7737</v>
      </c>
      <c r="C1591" s="626" t="str">
        <f>'CATALOGO PAGINA'!AE1591</f>
        <v>6</v>
      </c>
      <c r="D1591" s="626">
        <f>'CATALOGO PAGINA'!AF1591*0.13+'CATALOGO PAGINA'!AF1591</f>
        <v>0.791</v>
      </c>
      <c r="E1591" s="627"/>
    </row>
    <row r="1592">
      <c r="A1592" s="623" t="str">
        <f>'CATALOGO PAGINA'!C1592</f>
        <v>7180</v>
      </c>
      <c r="B1592" s="624" t="s">
        <v>7737</v>
      </c>
      <c r="C1592" s="626" t="str">
        <f>'CATALOGO PAGINA'!AE1592</f>
        <v>6</v>
      </c>
      <c r="D1592" s="626">
        <f>'CATALOGO PAGINA'!AF1592*0.13+'CATALOGO PAGINA'!AF1592</f>
        <v>0.791</v>
      </c>
      <c r="E1592" s="627"/>
    </row>
    <row r="1593">
      <c r="A1593" s="623" t="str">
        <f>'CATALOGO PAGINA'!C1593</f>
        <v>7162</v>
      </c>
      <c r="B1593" s="624" t="s">
        <v>7737</v>
      </c>
      <c r="C1593" s="626" t="str">
        <f>'CATALOGO PAGINA'!AE1593</f>
        <v>6</v>
      </c>
      <c r="D1593" s="626">
        <f>'CATALOGO PAGINA'!AF1593*0.13+'CATALOGO PAGINA'!AF1593</f>
        <v>0.791</v>
      </c>
      <c r="E1593" s="627"/>
    </row>
    <row r="1594">
      <c r="A1594" s="623" t="str">
        <f>'CATALOGO PAGINA'!C1594</f>
        <v>7166</v>
      </c>
      <c r="B1594" s="624" t="s">
        <v>7737</v>
      </c>
      <c r="C1594" s="626" t="str">
        <f>'CATALOGO PAGINA'!AE1594</f>
        <v>6</v>
      </c>
      <c r="D1594" s="626">
        <f>'CATALOGO PAGINA'!AF1594*0.13+'CATALOGO PAGINA'!AF1594</f>
        <v>0.791</v>
      </c>
      <c r="E1594" s="627"/>
    </row>
    <row r="1595">
      <c r="A1595" s="623" t="str">
        <f>'CATALOGO PAGINA'!C1595</f>
        <v>7168</v>
      </c>
      <c r="B1595" s="624" t="s">
        <v>7737</v>
      </c>
      <c r="C1595" s="626" t="str">
        <f>'CATALOGO PAGINA'!AE1595</f>
        <v>6</v>
      </c>
      <c r="D1595" s="626">
        <f>'CATALOGO PAGINA'!AF1595*0.13+'CATALOGO PAGINA'!AF1595</f>
        <v>0.791</v>
      </c>
      <c r="E1595" s="627"/>
    </row>
    <row r="1596">
      <c r="A1596" s="623" t="str">
        <f>'CATALOGO PAGINA'!C1596</f>
        <v>165142</v>
      </c>
      <c r="B1596" s="624" t="s">
        <v>7737</v>
      </c>
      <c r="C1596" s="626" t="str">
        <f>'CATALOGO PAGINA'!AE1596</f>
        <v>6</v>
      </c>
      <c r="D1596" s="626">
        <f>'CATALOGO PAGINA'!AF1596*0.13+'CATALOGO PAGINA'!AF1596</f>
        <v>1.8758</v>
      </c>
      <c r="E1596" s="627"/>
    </row>
    <row r="1597">
      <c r="A1597" s="623" t="str">
        <f>'CATALOGO PAGINA'!C1597</f>
        <v>QE2749</v>
      </c>
      <c r="B1597" s="624" t="s">
        <v>7737</v>
      </c>
      <c r="C1597" s="626" t="str">
        <f>'CATALOGO PAGINA'!AE1597</f>
        <v>12</v>
      </c>
      <c r="D1597" s="626">
        <f>'CATALOGO PAGINA'!AF1597*0.13+'CATALOGO PAGINA'!AF1597</f>
        <v>0.5424</v>
      </c>
      <c r="E1597" s="627"/>
    </row>
    <row r="1598">
      <c r="A1598" s="623" t="str">
        <f>'CATALOGO PAGINA'!C1598</f>
        <v>CCW20005</v>
      </c>
      <c r="B1598" s="624" t="s">
        <v>7737</v>
      </c>
      <c r="C1598" s="626" t="str">
        <f>'CATALOGO PAGINA'!AE1598</f>
        <v>12</v>
      </c>
      <c r="D1598" s="626">
        <f>'CATALOGO PAGINA'!AF1598*0.13+'CATALOGO PAGINA'!AF1598</f>
        <v>2.486</v>
      </c>
      <c r="E1598" s="627"/>
    </row>
    <row r="1599">
      <c r="A1599" s="623" t="str">
        <f>'CATALOGO PAGINA'!C1599</f>
        <v>B0592</v>
      </c>
      <c r="B1599" s="624" t="s">
        <v>7737</v>
      </c>
      <c r="C1599" s="626" t="str">
        <f>'CATALOGO PAGINA'!AE1599</f>
        <v>12</v>
      </c>
      <c r="D1599" s="626">
        <f>'CATALOGO PAGINA'!AF1599*0.13+'CATALOGO PAGINA'!AF1599</f>
        <v>0.4859</v>
      </c>
      <c r="E1599" s="627"/>
    </row>
    <row r="1600">
      <c r="A1600" s="623" t="str">
        <f>'CATALOGO PAGINA'!C1600</f>
        <v>41660</v>
      </c>
      <c r="B1600" s="624" t="s">
        <v>7737</v>
      </c>
      <c r="C1600" s="626" t="str">
        <f>'CATALOGO PAGINA'!AE1600</f>
        <v>12</v>
      </c>
      <c r="D1600" s="626">
        <f>'CATALOGO PAGINA'!AF1600*0.13+'CATALOGO PAGINA'!AF1600</f>
        <v>1.3108</v>
      </c>
      <c r="E1600" s="627"/>
    </row>
    <row r="1601">
      <c r="A1601" s="623" t="str">
        <f>'CATALOGO PAGINA'!C1601</f>
        <v>01850</v>
      </c>
      <c r="B1601" s="624" t="s">
        <v>7737</v>
      </c>
      <c r="C1601" s="626" t="str">
        <f>'CATALOGO PAGINA'!AE1601</f>
        <v>6</v>
      </c>
      <c r="D1601" s="626">
        <f>'CATALOGO PAGINA'!AF1601*0.13+'CATALOGO PAGINA'!AF1601</f>
        <v>10.1474</v>
      </c>
      <c r="E1601" s="627"/>
    </row>
    <row r="1602">
      <c r="A1602" s="623" t="str">
        <f>'CATALOGO PAGINA'!C1602</f>
        <v>G6037</v>
      </c>
      <c r="B1602" s="624" t="s">
        <v>7737</v>
      </c>
      <c r="C1602" s="626" t="str">
        <f>'CATALOGO PAGINA'!AE1602</f>
        <v>24</v>
      </c>
      <c r="D1602" s="626">
        <f>'CATALOGO PAGINA'!AF1602*0.13+'CATALOGO PAGINA'!AF1602</f>
        <v>0.452</v>
      </c>
      <c r="E1602" s="627"/>
    </row>
    <row r="1603">
      <c r="A1603" s="623" t="str">
        <f>'CATALOGO PAGINA'!C1603</f>
        <v>G6056</v>
      </c>
      <c r="B1603" s="624" t="s">
        <v>7737</v>
      </c>
      <c r="C1603" s="626" t="str">
        <f>'CATALOGO PAGINA'!AE1603</f>
        <v>24</v>
      </c>
      <c r="D1603" s="626">
        <f>'CATALOGO PAGINA'!AF1603*0.13+'CATALOGO PAGINA'!AF1603</f>
        <v>0.452</v>
      </c>
      <c r="E1603" s="627"/>
    </row>
    <row r="1604">
      <c r="A1604" s="623" t="str">
        <f>'CATALOGO PAGINA'!C1604</f>
        <v>G6002</v>
      </c>
      <c r="B1604" s="624" t="s">
        <v>7737</v>
      </c>
      <c r="C1604" s="626" t="str">
        <f>'CATALOGO PAGINA'!AE1604</f>
        <v>24</v>
      </c>
      <c r="D1604" s="626">
        <f>'CATALOGO PAGINA'!AF1604*0.13+'CATALOGO PAGINA'!AF1604</f>
        <v>0.452</v>
      </c>
      <c r="E1604" s="627"/>
    </row>
    <row r="1605">
      <c r="A1605" s="623" t="str">
        <f>'CATALOGO PAGINA'!C1605</f>
        <v>G6057</v>
      </c>
      <c r="B1605" s="624" t="s">
        <v>7737</v>
      </c>
      <c r="C1605" s="626" t="str">
        <f>'CATALOGO PAGINA'!AE1605</f>
        <v>24</v>
      </c>
      <c r="D1605" s="626">
        <f>'CATALOGO PAGINA'!AF1605*0.13+'CATALOGO PAGINA'!AF1605</f>
        <v>0.452</v>
      </c>
      <c r="E1605" s="627"/>
    </row>
    <row r="1606">
      <c r="A1606" s="623" t="str">
        <f>'CATALOGO PAGINA'!C1606</f>
        <v>375889</v>
      </c>
      <c r="B1606" s="624" t="s">
        <v>7737</v>
      </c>
      <c r="C1606" s="626" t="str">
        <f>'CATALOGO PAGINA'!AE1606</f>
        <v>6</v>
      </c>
      <c r="D1606" s="626">
        <f>'CATALOGO PAGINA'!AF1606*0.13+'CATALOGO PAGINA'!AF1606</f>
        <v>2.4182</v>
      </c>
      <c r="E1606" s="627"/>
    </row>
    <row r="1607">
      <c r="A1607" s="623" t="str">
        <f>'CATALOGO PAGINA'!C1607</f>
        <v>377374</v>
      </c>
      <c r="B1607" s="624" t="s">
        <v>7737</v>
      </c>
      <c r="C1607" s="626" t="str">
        <f>'CATALOGO PAGINA'!AE1607</f>
        <v>12</v>
      </c>
      <c r="D1607" s="626">
        <f>'CATALOGO PAGINA'!AF1607*0.13+'CATALOGO PAGINA'!AF1607</f>
        <v>0.7345</v>
      </c>
      <c r="E1607" s="627"/>
    </row>
    <row r="1608">
      <c r="A1608" s="623" t="str">
        <f>'CATALOGO PAGINA'!C1608</f>
        <v>02802</v>
      </c>
      <c r="B1608" s="624" t="s">
        <v>7737</v>
      </c>
      <c r="C1608" s="626" t="str">
        <f>'CATALOGO PAGINA'!AE1608</f>
        <v>12</v>
      </c>
      <c r="D1608" s="626">
        <f>'CATALOGO PAGINA'!AF1608*0.13+'CATALOGO PAGINA'!AF1608</f>
        <v>0.8475</v>
      </c>
      <c r="E1608" s="627"/>
    </row>
    <row r="1609">
      <c r="A1609" s="623" t="str">
        <f>'CATALOGO PAGINA'!C1609</f>
        <v>375941</v>
      </c>
      <c r="B1609" s="624" t="s">
        <v>7737</v>
      </c>
      <c r="C1609" s="626" t="str">
        <f>'CATALOGO PAGINA'!AE1609</f>
        <v>12</v>
      </c>
      <c r="D1609" s="626">
        <f>'CATALOGO PAGINA'!AF1609*0.13+'CATALOGO PAGINA'!AF1609</f>
        <v>0.6667</v>
      </c>
      <c r="E1609" s="627"/>
    </row>
    <row r="1610">
      <c r="A1610" s="623" t="str">
        <f>'CATALOGO PAGINA'!C1610</f>
        <v>83096</v>
      </c>
      <c r="B1610" s="624" t="s">
        <v>7737</v>
      </c>
      <c r="C1610" s="626" t="str">
        <f>'CATALOGO PAGINA'!AE1610</f>
        <v>12</v>
      </c>
      <c r="D1610" s="626">
        <f>'CATALOGO PAGINA'!AF1610*0.13+'CATALOGO PAGINA'!AF1610</f>
        <v>0.6667</v>
      </c>
      <c r="E1610" s="627"/>
    </row>
    <row r="1611">
      <c r="A1611" s="623" t="str">
        <f>'CATALOGO PAGINA'!C1611</f>
        <v>375934</v>
      </c>
      <c r="B1611" s="624" t="s">
        <v>7737</v>
      </c>
      <c r="C1611" s="626" t="str">
        <f>'CATALOGO PAGINA'!AE1611</f>
        <v>12</v>
      </c>
      <c r="D1611" s="626">
        <f>'CATALOGO PAGINA'!AF1611*0.13+'CATALOGO PAGINA'!AF1611</f>
        <v>0.6667</v>
      </c>
      <c r="E1611" s="627"/>
    </row>
    <row r="1612">
      <c r="A1612" s="623" t="str">
        <f>'CATALOGO PAGINA'!C1612</f>
        <v>E24733</v>
      </c>
      <c r="B1612" s="624" t="s">
        <v>7737</v>
      </c>
      <c r="C1612" s="626" t="str">
        <f>'CATALOGO PAGINA'!AE1612</f>
        <v>12</v>
      </c>
      <c r="D1612" s="626">
        <f>'CATALOGO PAGINA'!AF1612*0.13+'CATALOGO PAGINA'!AF1612</f>
        <v>0.6667</v>
      </c>
      <c r="E1612" s="627"/>
    </row>
    <row r="1613">
      <c r="A1613" s="623" t="str">
        <f>'CATALOGO PAGINA'!C1613</f>
        <v>8841</v>
      </c>
      <c r="B1613" s="624" t="s">
        <v>7737</v>
      </c>
      <c r="C1613" s="626" t="str">
        <f>'CATALOGO PAGINA'!AE1613</f>
        <v>3</v>
      </c>
      <c r="D1613" s="626">
        <f>'CATALOGO PAGINA'!AF1613*0.13+'CATALOGO PAGINA'!AF1613</f>
        <v>2.7233</v>
      </c>
      <c r="E1613" s="627"/>
    </row>
    <row r="1614">
      <c r="A1614" s="623" t="str">
        <f>'CATALOGO PAGINA'!C1614</f>
        <v>82243</v>
      </c>
      <c r="B1614" s="624" t="s">
        <v>7737</v>
      </c>
      <c r="C1614" s="626" t="str">
        <f>'CATALOGO PAGINA'!AE1614</f>
        <v>3</v>
      </c>
      <c r="D1614" s="626">
        <f>'CATALOGO PAGINA'!AF1614*0.13+'CATALOGO PAGINA'!AF1614</f>
        <v>4.8364</v>
      </c>
      <c r="E1614" s="627"/>
    </row>
    <row r="1615">
      <c r="A1615" s="623" t="str">
        <f>'CATALOGO PAGINA'!C1615</f>
        <v>HJ978-1</v>
      </c>
      <c r="B1615" s="624" t="s">
        <v>7737</v>
      </c>
      <c r="C1615" s="626" t="str">
        <f>'CATALOGO PAGINA'!AE1615</f>
        <v>3</v>
      </c>
      <c r="D1615" s="626">
        <f>'CATALOGO PAGINA'!AF1615*0.13+'CATALOGO PAGINA'!AF1615</f>
        <v>5.1415</v>
      </c>
      <c r="E1615" s="627"/>
    </row>
    <row r="1616">
      <c r="A1616" s="623" t="str">
        <f>'CATALOGO PAGINA'!C1616</f>
        <v>NY03</v>
      </c>
      <c r="B1616" s="624" t="s">
        <v>7737</v>
      </c>
      <c r="C1616" s="626" t="str">
        <f>'CATALOGO PAGINA'!AE1616</f>
        <v>12</v>
      </c>
      <c r="D1616" s="626">
        <f>'CATALOGO PAGINA'!AF1616*0.13+'CATALOGO PAGINA'!AF1616</f>
        <v>0.7232</v>
      </c>
      <c r="E1616" s="627"/>
    </row>
    <row r="1617">
      <c r="A1617" s="623" t="str">
        <f>'CATALOGO PAGINA'!C1617</f>
        <v>701038</v>
      </c>
      <c r="B1617" s="624" t="s">
        <v>7737</v>
      </c>
      <c r="C1617" s="626" t="str">
        <f>'CATALOGO PAGINA'!AE1617</f>
        <v>50</v>
      </c>
      <c r="D1617" s="626">
        <f>'CATALOGO PAGINA'!AF1617*0.13+'CATALOGO PAGINA'!AF1617</f>
        <v>0.9605</v>
      </c>
      <c r="E1617" s="627"/>
    </row>
    <row r="1618">
      <c r="A1618" s="623" t="str">
        <f>'CATALOGO PAGINA'!C1618</f>
        <v>68378</v>
      </c>
      <c r="B1618" s="624" t="s">
        <v>7737</v>
      </c>
      <c r="C1618" s="626" t="str">
        <f>'CATALOGO PAGINA'!AE1618</f>
        <v>12</v>
      </c>
      <c r="D1618" s="626">
        <f>'CATALOGO PAGINA'!AF1618*0.13+'CATALOGO PAGINA'!AF1618</f>
        <v>1.5594</v>
      </c>
      <c r="E1618" s="627"/>
    </row>
    <row r="1619">
      <c r="A1619" s="623" t="str">
        <f>'CATALOGO PAGINA'!C1619</f>
        <v>68393</v>
      </c>
      <c r="B1619" s="624" t="s">
        <v>7737</v>
      </c>
      <c r="C1619" s="626" t="str">
        <f>'CATALOGO PAGINA'!AE1619</f>
        <v>12</v>
      </c>
      <c r="D1619" s="626">
        <f>'CATALOGO PAGINA'!AF1619*0.13+'CATALOGO PAGINA'!AF1619</f>
        <v>1.5594</v>
      </c>
      <c r="E1619" s="627"/>
    </row>
    <row r="1620">
      <c r="A1620" s="623" t="str">
        <f>'CATALOGO PAGINA'!C1620</f>
        <v>68394</v>
      </c>
      <c r="B1620" s="624" t="s">
        <v>7737</v>
      </c>
      <c r="C1620" s="626" t="str">
        <f>'CATALOGO PAGINA'!AE1620</f>
        <v>12</v>
      </c>
      <c r="D1620" s="626">
        <f>'CATALOGO PAGINA'!AF1620*0.13+'CATALOGO PAGINA'!AF1620</f>
        <v>1.5594</v>
      </c>
      <c r="E1620" s="627"/>
    </row>
    <row r="1621">
      <c r="A1621" s="623" t="str">
        <f>'CATALOGO PAGINA'!C1621</f>
        <v>38676</v>
      </c>
      <c r="B1621" s="624" t="s">
        <v>7737</v>
      </c>
      <c r="C1621" s="626" t="str">
        <f>'CATALOGO PAGINA'!AE1621</f>
        <v>12</v>
      </c>
      <c r="D1621" s="626">
        <f>'CATALOGO PAGINA'!AF1621*0.13+'CATALOGO PAGINA'!AF1621</f>
        <v>1.5594</v>
      </c>
      <c r="E1621" s="627"/>
    </row>
    <row r="1622">
      <c r="A1622" s="623" t="str">
        <f>'CATALOGO PAGINA'!C1622</f>
        <v>0137</v>
      </c>
      <c r="B1622" s="624" t="s">
        <v>7737</v>
      </c>
      <c r="C1622" s="626" t="str">
        <f>'CATALOGO PAGINA'!AE1622</f>
        <v>3</v>
      </c>
      <c r="D1622" s="626">
        <f>'CATALOGO PAGINA'!AF1622*0.13+'CATALOGO PAGINA'!AF1622</f>
        <v>6.4749</v>
      </c>
      <c r="E1622" s="627"/>
    </row>
    <row r="1623">
      <c r="A1623" s="623" t="str">
        <f>'CATALOGO PAGINA'!C1623</f>
        <v>7740</v>
      </c>
      <c r="B1623" s="624" t="s">
        <v>7737</v>
      </c>
      <c r="C1623" s="626" t="str">
        <f>'CATALOGO PAGINA'!AE1623</f>
        <v>3</v>
      </c>
      <c r="D1623" s="626">
        <f>'CATALOGO PAGINA'!AF1623*0.13+'CATALOGO PAGINA'!AF1623</f>
        <v>2.3278</v>
      </c>
      <c r="E1623" s="627"/>
    </row>
    <row r="1624">
      <c r="A1624" s="623" t="str">
        <f>'CATALOGO PAGINA'!C1624</f>
        <v>7641</v>
      </c>
      <c r="B1624" s="624" t="s">
        <v>7737</v>
      </c>
      <c r="C1624" s="626" t="str">
        <f>'CATALOGO PAGINA'!AE1624</f>
        <v>12</v>
      </c>
      <c r="D1624" s="626">
        <f>'CATALOGO PAGINA'!AF1624*0.13+'CATALOGO PAGINA'!AF1624</f>
        <v>2.6442</v>
      </c>
      <c r="E1624" s="627"/>
    </row>
    <row r="1625">
      <c r="A1625" s="623" t="str">
        <f>'CATALOGO PAGINA'!C1625</f>
        <v>0298</v>
      </c>
      <c r="B1625" s="624" t="s">
        <v>7737</v>
      </c>
      <c r="C1625" s="626" t="str">
        <f>'CATALOGO PAGINA'!AE1625</f>
        <v>6</v>
      </c>
      <c r="D1625" s="626">
        <f>'CATALOGO PAGINA'!AF1625*0.13+'CATALOGO PAGINA'!AF1625</f>
        <v>1.921</v>
      </c>
      <c r="E1625" s="627"/>
    </row>
    <row r="1626">
      <c r="A1626" s="623" t="str">
        <f>'CATALOGO PAGINA'!C1626</f>
        <v>0441</v>
      </c>
      <c r="B1626" s="624" t="s">
        <v>7737</v>
      </c>
      <c r="C1626" s="626" t="str">
        <f>'CATALOGO PAGINA'!AE1626</f>
        <v>6</v>
      </c>
      <c r="D1626" s="626">
        <f>'CATALOGO PAGINA'!AF1626*0.13+'CATALOGO PAGINA'!AF1626</f>
        <v>2.3052</v>
      </c>
      <c r="E1626" s="627"/>
    </row>
    <row r="1627">
      <c r="A1627" s="623" t="str">
        <f>'CATALOGO PAGINA'!C1627</f>
        <v>1639</v>
      </c>
      <c r="B1627" s="624" t="s">
        <v>7737</v>
      </c>
      <c r="C1627" s="626" t="str">
        <f>'CATALOGO PAGINA'!AE1627</f>
        <v>6</v>
      </c>
      <c r="D1627" s="626">
        <f>'CATALOGO PAGINA'!AF1627*0.13+'CATALOGO PAGINA'!AF1627</f>
        <v>0.9944</v>
      </c>
      <c r="E1627" s="627"/>
    </row>
    <row r="1628">
      <c r="A1628" s="623" t="str">
        <f>'CATALOGO PAGINA'!C1628</f>
        <v>0335</v>
      </c>
      <c r="B1628" s="624" t="s">
        <v>7737</v>
      </c>
      <c r="C1628" s="626" t="str">
        <f>'CATALOGO PAGINA'!AE1628</f>
        <v>6</v>
      </c>
      <c r="D1628" s="626">
        <f>'CATALOGO PAGINA'!AF1628*0.13+'CATALOGO PAGINA'!AF1628</f>
        <v>0.9944</v>
      </c>
      <c r="E1628" s="627"/>
    </row>
    <row r="1629">
      <c r="A1629" s="623" t="str">
        <f>'CATALOGO PAGINA'!C1629</f>
        <v>7726</v>
      </c>
      <c r="B1629" s="624" t="s">
        <v>7737</v>
      </c>
      <c r="C1629" s="626" t="str">
        <f>'CATALOGO PAGINA'!AE1629</f>
        <v>6</v>
      </c>
      <c r="D1629" s="626">
        <f>'CATALOGO PAGINA'!AF1629*0.13+'CATALOGO PAGINA'!AF1629</f>
        <v>0.8249</v>
      </c>
      <c r="E1629" s="627"/>
    </row>
    <row r="1630">
      <c r="A1630" s="623" t="str">
        <f>'CATALOGO PAGINA'!C1630</f>
        <v>7504</v>
      </c>
      <c r="B1630" s="624" t="s">
        <v>7737</v>
      </c>
      <c r="C1630" s="626" t="str">
        <f>'CATALOGO PAGINA'!AE1630</f>
        <v>6</v>
      </c>
      <c r="D1630" s="626">
        <f>'CATALOGO PAGINA'!AF1630*0.13+'CATALOGO PAGINA'!AF1630</f>
        <v>1.1526</v>
      </c>
      <c r="E1630" s="627"/>
    </row>
    <row r="1631">
      <c r="A1631" s="623" t="str">
        <f>'CATALOGO PAGINA'!C1631</f>
        <v>1646</v>
      </c>
      <c r="B1631" s="624" t="s">
        <v>7737</v>
      </c>
      <c r="C1631" s="626" t="str">
        <f>'CATALOGO PAGINA'!AE1631</f>
        <v>6</v>
      </c>
      <c r="D1631" s="626">
        <f>'CATALOGO PAGINA'!AF1631*0.13+'CATALOGO PAGINA'!AF1631</f>
        <v>0.6441</v>
      </c>
      <c r="E1631" s="627"/>
    </row>
    <row r="1632">
      <c r="A1632" s="623" t="str">
        <f>'CATALOGO PAGINA'!C1632</f>
        <v>1660</v>
      </c>
      <c r="B1632" s="624" t="s">
        <v>7737</v>
      </c>
      <c r="C1632" s="626" t="str">
        <f>'CATALOGO PAGINA'!AE1632</f>
        <v>6</v>
      </c>
      <c r="D1632" s="626">
        <f>'CATALOGO PAGINA'!AF1632*0.13+'CATALOGO PAGINA'!AF1632</f>
        <v>1.2204</v>
      </c>
      <c r="E1632" s="627"/>
    </row>
    <row r="1633">
      <c r="A1633" s="623" t="str">
        <f>'CATALOGO PAGINA'!C1633</f>
        <v>3269</v>
      </c>
      <c r="B1633" s="624" t="s">
        <v>7737</v>
      </c>
      <c r="C1633" s="626" t="str">
        <f>'CATALOGO PAGINA'!AE1633</f>
        <v>12</v>
      </c>
      <c r="D1633" s="626">
        <f>'CATALOGO PAGINA'!AF1633*0.13+'CATALOGO PAGINA'!AF1633</f>
        <v>0.5311</v>
      </c>
      <c r="E1633" s="627"/>
    </row>
    <row r="1634">
      <c r="A1634" s="623" t="str">
        <f>'CATALOGO PAGINA'!C1634</f>
        <v>1977R</v>
      </c>
      <c r="B1634" s="624" t="s">
        <v>7737</v>
      </c>
      <c r="C1634" s="626" t="str">
        <f>'CATALOGO PAGINA'!AE1634</f>
        <v>12</v>
      </c>
      <c r="D1634" s="626">
        <f>'CATALOGO PAGINA'!AF1634*0.13+'CATALOGO PAGINA'!AF1634</f>
        <v>0.5537</v>
      </c>
      <c r="E1634" s="627"/>
    </row>
    <row r="1635">
      <c r="A1635" s="623" t="str">
        <f>'CATALOGO PAGINA'!C1635</f>
        <v>1417R</v>
      </c>
      <c r="B1635" s="624" t="s">
        <v>7737</v>
      </c>
      <c r="C1635" s="626" t="str">
        <f>'CATALOGO PAGINA'!AE1635</f>
        <v>12</v>
      </c>
      <c r="D1635" s="626">
        <f>'CATALOGO PAGINA'!AF1635*0.13+'CATALOGO PAGINA'!AF1635</f>
        <v>0.5989</v>
      </c>
      <c r="E1635" s="627"/>
    </row>
    <row r="1636">
      <c r="A1636" s="623" t="str">
        <f>'CATALOGO PAGINA'!C1636</f>
        <v>1418R</v>
      </c>
      <c r="B1636" s="624" t="s">
        <v>7737</v>
      </c>
      <c r="C1636" s="626" t="str">
        <f>'CATALOGO PAGINA'!AE1636</f>
        <v>12</v>
      </c>
      <c r="D1636" s="626">
        <f>'CATALOGO PAGINA'!AF1636*0.13+'CATALOGO PAGINA'!AF1636</f>
        <v>0.5989</v>
      </c>
      <c r="E1636" s="627"/>
    </row>
    <row r="1637">
      <c r="A1637" s="623" t="str">
        <f>'CATALOGO PAGINA'!C1637</f>
        <v>0289IV</v>
      </c>
      <c r="B1637" s="624" t="s">
        <v>7737</v>
      </c>
      <c r="C1637" s="626" t="str">
        <f>'CATALOGO PAGINA'!AE1637</f>
        <v>12</v>
      </c>
      <c r="D1637" s="626">
        <f>'CATALOGO PAGINA'!AF1637*0.13+'CATALOGO PAGINA'!AF1637</f>
        <v>0.5537</v>
      </c>
      <c r="E1637" s="627"/>
    </row>
    <row r="1638">
      <c r="A1638" s="623" t="str">
        <f>'CATALOGO PAGINA'!C1638</f>
        <v>0002E5</v>
      </c>
      <c r="B1638" s="624" t="s">
        <v>7737</v>
      </c>
      <c r="C1638" s="626" t="str">
        <f>'CATALOGO PAGINA'!AE1638</f>
        <v>12</v>
      </c>
      <c r="D1638" s="626">
        <f>'CATALOGO PAGINA'!AF1638*0.13+'CATALOGO PAGINA'!AF1638</f>
        <v>0.5537</v>
      </c>
      <c r="E1638" s="627"/>
    </row>
    <row r="1639">
      <c r="A1639" s="623" t="str">
        <f>'CATALOGO PAGINA'!C1639</f>
        <v>0537R12</v>
      </c>
      <c r="B1639" s="624" t="s">
        <v>7737</v>
      </c>
      <c r="C1639" s="626" t="str">
        <f>'CATALOGO PAGINA'!AE1639</f>
        <v>12</v>
      </c>
      <c r="D1639" s="626">
        <f>'CATALOGO PAGINA'!AF1639*0.13+'CATALOGO PAGINA'!AF1639</f>
        <v>0.5537</v>
      </c>
      <c r="E1639" s="627"/>
    </row>
    <row r="1640">
      <c r="A1640" s="623" t="str">
        <f>'CATALOGO PAGINA'!C1640</f>
        <v>0290IV</v>
      </c>
      <c r="B1640" s="624" t="s">
        <v>7737</v>
      </c>
      <c r="C1640" s="626" t="str">
        <f>'CATALOGO PAGINA'!AE1640</f>
        <v>12</v>
      </c>
      <c r="D1640" s="626">
        <f>'CATALOGO PAGINA'!AF1640*0.13+'CATALOGO PAGINA'!AF1640</f>
        <v>0.5537</v>
      </c>
      <c r="E1640" s="627"/>
    </row>
    <row r="1641">
      <c r="A1641" s="623" t="str">
        <f>'CATALOGO PAGINA'!C1641</f>
        <v>0803R6</v>
      </c>
      <c r="B1641" s="624" t="s">
        <v>7737</v>
      </c>
      <c r="C1641" s="626" t="str">
        <f>'CATALOGO PAGINA'!AE1641</f>
        <v>12</v>
      </c>
      <c r="D1641" s="626">
        <f>'CATALOGO PAGINA'!AF1641*0.13+'CATALOGO PAGINA'!AF1641</f>
        <v>0.5537</v>
      </c>
      <c r="E1641" s="627"/>
    </row>
    <row r="1642">
      <c r="A1642" s="623" t="str">
        <f>'CATALOGO PAGINA'!C1642</f>
        <v>0708R12</v>
      </c>
      <c r="B1642" s="624" t="s">
        <v>7737</v>
      </c>
      <c r="C1642" s="626" t="str">
        <f>'CATALOGO PAGINA'!AE1642</f>
        <v>12</v>
      </c>
      <c r="D1642" s="626">
        <f>'CATALOGO PAGINA'!AF1642*0.13+'CATALOGO PAGINA'!AF1642</f>
        <v>0.5537</v>
      </c>
      <c r="E1642" s="627"/>
    </row>
    <row r="1643">
      <c r="A1643" s="623" t="str">
        <f>'CATALOGO PAGINA'!C1643</f>
        <v>HM65082</v>
      </c>
      <c r="B1643" s="624" t="s">
        <v>7737</v>
      </c>
      <c r="C1643" s="626" t="str">
        <f>'CATALOGO PAGINA'!AE1643</f>
        <v>6</v>
      </c>
      <c r="D1643" s="626">
        <f>'CATALOGO PAGINA'!AF1643*0.13+'CATALOGO PAGINA'!AF1643</f>
        <v>0.5989</v>
      </c>
      <c r="E1643" s="627"/>
    </row>
    <row r="1644">
      <c r="A1644" s="623" t="str">
        <f>'CATALOGO PAGINA'!C1644</f>
        <v>378537</v>
      </c>
      <c r="B1644" s="624" t="s">
        <v>7737</v>
      </c>
      <c r="C1644" s="626" t="str">
        <f>'CATALOGO PAGINA'!AE1644</f>
        <v>6</v>
      </c>
      <c r="D1644" s="626">
        <f>'CATALOGO PAGINA'!AF1644*0.13+'CATALOGO PAGINA'!AF1644</f>
        <v>0.8475</v>
      </c>
      <c r="E1644" s="627"/>
    </row>
    <row r="1645">
      <c r="A1645" s="623" t="str">
        <f>'CATALOGO PAGINA'!C1645</f>
        <v>6570</v>
      </c>
      <c r="B1645" s="624" t="s">
        <v>7737</v>
      </c>
      <c r="C1645" s="626" t="str">
        <f>'CATALOGO PAGINA'!AE1645</f>
        <v>12</v>
      </c>
      <c r="D1645" s="626">
        <f>'CATALOGO PAGINA'!AF1645*0.13+'CATALOGO PAGINA'!AF1645</f>
        <v>2.4521</v>
      </c>
      <c r="E1645" s="627"/>
    </row>
    <row r="1646">
      <c r="A1646" s="623" t="str">
        <f>'CATALOGO PAGINA'!C1646</f>
        <v>6540</v>
      </c>
      <c r="B1646" s="624" t="s">
        <v>7737</v>
      </c>
      <c r="C1646" s="626" t="str">
        <f>'CATALOGO PAGINA'!AE1646</f>
        <v>12</v>
      </c>
      <c r="D1646" s="626">
        <f>'CATALOGO PAGINA'!AF1646*0.13+'CATALOGO PAGINA'!AF1646</f>
        <v>2.4521</v>
      </c>
      <c r="E1646" s="627"/>
    </row>
    <row r="1647">
      <c r="A1647" s="623" t="str">
        <f>'CATALOGO PAGINA'!C1647</f>
        <v>6560</v>
      </c>
      <c r="B1647" s="624" t="s">
        <v>7737</v>
      </c>
      <c r="C1647" s="626" t="str">
        <f>'CATALOGO PAGINA'!AE1647</f>
        <v>12</v>
      </c>
      <c r="D1647" s="626">
        <f>'CATALOGO PAGINA'!AF1647*0.13+'CATALOGO PAGINA'!AF1647</f>
        <v>2.4521</v>
      </c>
      <c r="E1647" s="627"/>
    </row>
    <row r="1648">
      <c r="A1648" s="623" t="str">
        <f>'CATALOGO PAGINA'!C1648</f>
        <v>6125</v>
      </c>
      <c r="B1648" s="624" t="s">
        <v>7737</v>
      </c>
      <c r="C1648" s="626" t="str">
        <f>'CATALOGO PAGINA'!AE1648</f>
        <v>12</v>
      </c>
      <c r="D1648" s="626">
        <f>'CATALOGO PAGINA'!AF1648*0.13+'CATALOGO PAGINA'!AF1648</f>
        <v>2.4521</v>
      </c>
      <c r="E1648" s="627"/>
    </row>
    <row r="1649">
      <c r="A1649" s="623" t="str">
        <f>'CATALOGO PAGINA'!C1649</f>
        <v>5110</v>
      </c>
      <c r="B1649" s="624" t="s">
        <v>7737</v>
      </c>
      <c r="C1649" s="626" t="str">
        <f>'CATALOGO PAGINA'!AE1649</f>
        <v>12</v>
      </c>
      <c r="D1649" s="626">
        <f>'CATALOGO PAGINA'!AF1649*0.13+'CATALOGO PAGINA'!AF1649</f>
        <v>2.4521</v>
      </c>
      <c r="E1649" s="627"/>
    </row>
    <row r="1650">
      <c r="A1650" s="623" t="str">
        <f>'CATALOGO PAGINA'!C1650</f>
        <v>6094</v>
      </c>
      <c r="B1650" s="624" t="s">
        <v>7737</v>
      </c>
      <c r="C1650" s="626" t="str">
        <f>'CATALOGO PAGINA'!AE1650</f>
        <v>12</v>
      </c>
      <c r="D1650" s="626">
        <f>'CATALOGO PAGINA'!AF1650*0.13+'CATALOGO PAGINA'!AF1650</f>
        <v>2.4521</v>
      </c>
      <c r="E1650" s="627"/>
    </row>
    <row r="1651">
      <c r="A1651" s="623" t="str">
        <f>'CATALOGO PAGINA'!C1651</f>
        <v>0750</v>
      </c>
      <c r="B1651" s="624" t="s">
        <v>7737</v>
      </c>
      <c r="C1651" s="626" t="str">
        <f>'CATALOGO PAGINA'!AE1651</f>
        <v>12</v>
      </c>
      <c r="D1651" s="626">
        <f>'CATALOGO PAGINA'!AF1651*0.13+'CATALOGO PAGINA'!AF1651</f>
        <v>2.4521</v>
      </c>
      <c r="E1651" s="627"/>
    </row>
    <row r="1652">
      <c r="A1652" s="623" t="str">
        <f>'CATALOGO PAGINA'!C1652</f>
        <v>0730</v>
      </c>
      <c r="B1652" s="624" t="s">
        <v>7737</v>
      </c>
      <c r="C1652" s="626" t="str">
        <f>'CATALOGO PAGINA'!AE1652</f>
        <v>12</v>
      </c>
      <c r="D1652" s="626">
        <f>'CATALOGO PAGINA'!AF1652*0.13+'CATALOGO PAGINA'!AF1652</f>
        <v>2.4521</v>
      </c>
      <c r="E1652" s="627"/>
    </row>
    <row r="1653">
      <c r="A1653" s="623" t="str">
        <f>'CATALOGO PAGINA'!C1653</f>
        <v>0720</v>
      </c>
      <c r="B1653" s="624" t="s">
        <v>7737</v>
      </c>
      <c r="C1653" s="626" t="str">
        <f>'CATALOGO PAGINA'!AE1653</f>
        <v>12</v>
      </c>
      <c r="D1653" s="626">
        <f>'CATALOGO PAGINA'!AF1653*0.13+'CATALOGO PAGINA'!AF1653</f>
        <v>2.4521</v>
      </c>
      <c r="E1653" s="627"/>
    </row>
    <row r="1654">
      <c r="A1654" s="623" t="str">
        <f>'CATALOGO PAGINA'!C1654</f>
        <v>2087</v>
      </c>
      <c r="B1654" s="624" t="s">
        <v>7737</v>
      </c>
      <c r="C1654" s="626" t="str">
        <f>'CATALOGO PAGINA'!AE1654</f>
        <v>6</v>
      </c>
      <c r="D1654" s="626">
        <f>'CATALOGO PAGINA'!AF1654*0.13+'CATALOGO PAGINA'!AF1654</f>
        <v>0.6667</v>
      </c>
      <c r="E1654" s="627"/>
    </row>
    <row r="1655">
      <c r="A1655" s="623" t="str">
        <f>'CATALOGO PAGINA'!C1655</f>
        <v>917</v>
      </c>
      <c r="B1655" s="624" t="s">
        <v>7737</v>
      </c>
      <c r="C1655" s="626" t="str">
        <f>'CATALOGO PAGINA'!AE1655</f>
        <v>6</v>
      </c>
      <c r="D1655" s="626">
        <f>'CATALOGO PAGINA'!AF1655*0.13+'CATALOGO PAGINA'!AF1655</f>
        <v>0.6667</v>
      </c>
      <c r="E1655" s="627"/>
    </row>
    <row r="1656">
      <c r="A1656" s="623" t="str">
        <f>'CATALOGO PAGINA'!C1656</f>
        <v>9979</v>
      </c>
      <c r="B1656" s="624" t="s">
        <v>7737</v>
      </c>
      <c r="C1656" s="626" t="str">
        <f>'CATALOGO PAGINA'!AE1656</f>
        <v>6</v>
      </c>
      <c r="D1656" s="626">
        <f>'CATALOGO PAGINA'!AF1656*0.13+'CATALOGO PAGINA'!AF1656</f>
        <v>0.6667</v>
      </c>
      <c r="E1656" s="627"/>
    </row>
    <row r="1657">
      <c r="A1657" s="623" t="str">
        <f>'CATALOGO PAGINA'!C1657</f>
        <v>2157</v>
      </c>
      <c r="B1657" s="624" t="s">
        <v>7737</v>
      </c>
      <c r="C1657" s="626" t="str">
        <f>'CATALOGO PAGINA'!AE1657</f>
        <v>6</v>
      </c>
      <c r="D1657" s="626">
        <f>'CATALOGO PAGINA'!AF1657*0.13+'CATALOGO PAGINA'!AF1657</f>
        <v>0.6667</v>
      </c>
      <c r="E1657" s="627"/>
    </row>
    <row r="1658">
      <c r="A1658" s="623" t="str">
        <f>'CATALOGO PAGINA'!C1658</f>
        <v>241</v>
      </c>
      <c r="B1658" s="624" t="s">
        <v>7737</v>
      </c>
      <c r="C1658" s="626" t="str">
        <f>'CATALOGO PAGINA'!AE1658</f>
        <v>6</v>
      </c>
      <c r="D1658" s="626">
        <f>'CATALOGO PAGINA'!AF1658*0.13+'CATALOGO PAGINA'!AF1658</f>
        <v>0.6667</v>
      </c>
      <c r="E1658" s="627"/>
    </row>
    <row r="1659">
      <c r="A1659" s="623" t="str">
        <f>'CATALOGO PAGINA'!C1659</f>
        <v>JBL0375</v>
      </c>
      <c r="B1659" s="624" t="s">
        <v>7737</v>
      </c>
      <c r="C1659" s="626" t="str">
        <f>'CATALOGO PAGINA'!AE1659</f>
        <v>6</v>
      </c>
      <c r="D1659" s="626">
        <f>'CATALOGO PAGINA'!AF1659*0.13+'CATALOGO PAGINA'!AF1659</f>
        <v>0.6667</v>
      </c>
      <c r="E1659" s="627"/>
    </row>
    <row r="1660">
      <c r="A1660" s="623" t="str">
        <f>'CATALOGO PAGINA'!C1660</f>
        <v>JBL0368</v>
      </c>
      <c r="B1660" s="624" t="s">
        <v>7737</v>
      </c>
      <c r="C1660" s="626" t="str">
        <f>'CATALOGO PAGINA'!AE1660</f>
        <v>6</v>
      </c>
      <c r="D1660" s="626">
        <f>'CATALOGO PAGINA'!AF1660*0.13+'CATALOGO PAGINA'!AF1660</f>
        <v>0.6667</v>
      </c>
      <c r="E1660" s="627"/>
    </row>
    <row r="1661">
      <c r="A1661" s="623" t="str">
        <f>'CATALOGO PAGINA'!C1661</f>
        <v>JBL5978</v>
      </c>
      <c r="B1661" s="624" t="s">
        <v>7737</v>
      </c>
      <c r="C1661" s="626" t="str">
        <f>'CATALOGO PAGINA'!AE1661</f>
        <v>6</v>
      </c>
      <c r="D1661" s="626">
        <f>'CATALOGO PAGINA'!AF1661*0.13+'CATALOGO PAGINA'!AF1661</f>
        <v>0.6667</v>
      </c>
      <c r="E1661" s="627"/>
    </row>
    <row r="1662">
      <c r="A1662" s="623" t="str">
        <f>'CATALOGO PAGINA'!C1662</f>
        <v>JBL1970</v>
      </c>
      <c r="B1662" s="624" t="s">
        <v>7737</v>
      </c>
      <c r="C1662" s="626" t="str">
        <f>'CATALOGO PAGINA'!AE1662</f>
        <v>6</v>
      </c>
      <c r="D1662" s="626">
        <f>'CATALOGO PAGINA'!AF1662*0.13+'CATALOGO PAGINA'!AF1662</f>
        <v>0.6667</v>
      </c>
      <c r="E1662" s="627"/>
    </row>
    <row r="1663">
      <c r="A1663" s="623" t="str">
        <f>'CATALOGO PAGINA'!C1663</f>
        <v>JBL0156</v>
      </c>
      <c r="B1663" s="624" t="s">
        <v>7737</v>
      </c>
      <c r="C1663" s="626" t="str">
        <f>'CATALOGO PAGINA'!AE1663</f>
        <v>6</v>
      </c>
      <c r="D1663" s="626">
        <f>'CATALOGO PAGINA'!AF1663*0.13+'CATALOGO PAGINA'!AF1663</f>
        <v>0.6667</v>
      </c>
      <c r="E1663" s="627"/>
    </row>
    <row r="1664">
      <c r="A1664" s="623" t="str">
        <f>'CATALOGO PAGINA'!C1664</f>
        <v>501247</v>
      </c>
      <c r="B1664" s="624" t="s">
        <v>7737</v>
      </c>
      <c r="C1664" s="626" t="str">
        <f>'CATALOGO PAGINA'!AE1664</f>
        <v>12</v>
      </c>
      <c r="D1664" s="626">
        <f>'CATALOGO PAGINA'!AF1664*0.13+'CATALOGO PAGINA'!AF1664</f>
        <v>0.2825</v>
      </c>
      <c r="E1664" s="627"/>
    </row>
    <row r="1665">
      <c r="A1665" s="623" t="str">
        <f>'CATALOGO PAGINA'!C1665</f>
        <v>501067</v>
      </c>
      <c r="B1665" s="624" t="s">
        <v>7737</v>
      </c>
      <c r="C1665" s="626" t="str">
        <f>'CATALOGO PAGINA'!AE1665</f>
        <v>12</v>
      </c>
      <c r="D1665" s="626">
        <f>'CATALOGO PAGINA'!AF1665*0.13+'CATALOGO PAGINA'!AF1665</f>
        <v>0.4746</v>
      </c>
      <c r="E1665" s="627"/>
    </row>
    <row r="1666">
      <c r="A1666" s="623" t="str">
        <f>'CATALOGO PAGINA'!C1666</f>
        <v>600912</v>
      </c>
      <c r="B1666" s="624" t="s">
        <v>7737</v>
      </c>
      <c r="C1666" s="626" t="str">
        <f>'CATALOGO PAGINA'!AE1666</f>
        <v>12</v>
      </c>
      <c r="D1666" s="626">
        <f>'CATALOGO PAGINA'!AF1666*0.13+'CATALOGO PAGINA'!AF1666</f>
        <v>0.5763</v>
      </c>
      <c r="E1666" s="627"/>
    </row>
    <row r="1667">
      <c r="A1667" s="623" t="str">
        <f>'CATALOGO PAGINA'!C1667</f>
        <v>102230</v>
      </c>
      <c r="B1667" s="624" t="s">
        <v>7737</v>
      </c>
      <c r="C1667" s="626" t="str">
        <f>'CATALOGO PAGINA'!AE1667</f>
        <v>12</v>
      </c>
      <c r="D1667" s="626">
        <f>'CATALOGO PAGINA'!AF1667*0.13+'CATALOGO PAGINA'!AF1667</f>
        <v>0.4633</v>
      </c>
      <c r="E1667" s="627"/>
    </row>
    <row r="1668">
      <c r="A1668" s="623" t="str">
        <f>'CATALOGO PAGINA'!C1668</f>
        <v>501246</v>
      </c>
      <c r="B1668" s="624" t="s">
        <v>7737</v>
      </c>
      <c r="C1668" s="626" t="str">
        <f>'CATALOGO PAGINA'!AE1668</f>
        <v>12</v>
      </c>
      <c r="D1668" s="626">
        <f>'CATALOGO PAGINA'!AF1668*0.13+'CATALOGO PAGINA'!AF1668</f>
        <v>0.2599</v>
      </c>
      <c r="E1668" s="627"/>
    </row>
    <row r="1669">
      <c r="A1669" s="623" t="str">
        <f>'CATALOGO PAGINA'!C1669</f>
        <v>CH10197</v>
      </c>
      <c r="B1669" s="624" t="s">
        <v>7737</v>
      </c>
      <c r="C1669" s="626" t="str">
        <f>'CATALOGO PAGINA'!AE1669</f>
        <v>12</v>
      </c>
      <c r="D1669" s="626">
        <f>'CATALOGO PAGINA'!AF1669*0.13+'CATALOGO PAGINA'!AF1669</f>
        <v>0.7345</v>
      </c>
      <c r="E1669" s="627"/>
    </row>
    <row r="1670">
      <c r="A1670" s="623" t="str">
        <f>'CATALOGO PAGINA'!C1670</f>
        <v>F16LA</v>
      </c>
      <c r="B1670" s="624" t="s">
        <v>7737</v>
      </c>
      <c r="C1670" s="626" t="str">
        <f>'CATALOGO PAGINA'!AE1670</f>
        <v>24</v>
      </c>
      <c r="D1670" s="626">
        <f>'CATALOGO PAGINA'!AF1670*0.13+'CATALOGO PAGINA'!AF1670</f>
        <v>0.904</v>
      </c>
      <c r="E1670" s="627"/>
    </row>
    <row r="1671">
      <c r="A1671" s="623" t="str">
        <f>'CATALOGO PAGINA'!C1671</f>
        <v>F16O</v>
      </c>
      <c r="B1671" s="624" t="s">
        <v>7737</v>
      </c>
      <c r="C1671" s="626" t="str">
        <f>'CATALOGO PAGINA'!AE1671</f>
        <v>24</v>
      </c>
      <c r="D1671" s="626">
        <f>'CATALOGO PAGINA'!AF1671*0.13+'CATALOGO PAGINA'!AF1671</f>
        <v>0.904</v>
      </c>
      <c r="E1671" s="627"/>
    </row>
    <row r="1672">
      <c r="A1672" s="623" t="str">
        <f>'CATALOGO PAGINA'!C1672</f>
        <v>F16PF</v>
      </c>
      <c r="B1672" s="624" t="s">
        <v>7737</v>
      </c>
      <c r="C1672" s="626" t="str">
        <f>'CATALOGO PAGINA'!AE1672</f>
        <v>24</v>
      </c>
      <c r="D1672" s="626">
        <f>'CATALOGO PAGINA'!AF1672*0.13+'CATALOGO PAGINA'!AF1672</f>
        <v>0.904</v>
      </c>
      <c r="E1672" s="627"/>
    </row>
    <row r="1673">
      <c r="A1673" s="623" t="str">
        <f>'CATALOGO PAGINA'!C1673</f>
        <v>F16RL</v>
      </c>
      <c r="B1673" s="624" t="s">
        <v>7737</v>
      </c>
      <c r="C1673" s="626" t="str">
        <f>'CATALOGO PAGINA'!AE1673</f>
        <v>24</v>
      </c>
      <c r="D1673" s="626">
        <f>'CATALOGO PAGINA'!AF1673*0.13+'CATALOGO PAGINA'!AF1673</f>
        <v>0.904</v>
      </c>
      <c r="E1673" s="627"/>
    </row>
    <row r="1674">
      <c r="A1674" s="623" t="str">
        <f>'CATALOGO PAGINA'!C1674</f>
        <v>F28LA</v>
      </c>
      <c r="B1674" s="624" t="s">
        <v>7737</v>
      </c>
      <c r="C1674" s="626" t="str">
        <f>'CATALOGO PAGINA'!AE1674</f>
        <v>12</v>
      </c>
      <c r="D1674" s="626">
        <f>'CATALOGO PAGINA'!AF1674*0.13+'CATALOGO PAGINA'!AF1674</f>
        <v>1.4125</v>
      </c>
      <c r="E1674" s="627"/>
    </row>
    <row r="1675">
      <c r="A1675" s="623" t="str">
        <f>'CATALOGO PAGINA'!C1675</f>
        <v>F28OP</v>
      </c>
      <c r="B1675" s="624" t="s">
        <v>7737</v>
      </c>
      <c r="C1675" s="626" t="str">
        <f>'CATALOGO PAGINA'!AE1675</f>
        <v>12</v>
      </c>
      <c r="D1675" s="626">
        <f>'CATALOGO PAGINA'!AF1675*0.13+'CATALOGO PAGINA'!AF1675</f>
        <v>1.4125</v>
      </c>
      <c r="E1675" s="627"/>
    </row>
    <row r="1676">
      <c r="A1676" s="623" t="str">
        <f>'CATALOGO PAGINA'!C1676</f>
        <v>F28PF</v>
      </c>
      <c r="B1676" s="624" t="s">
        <v>7737</v>
      </c>
      <c r="C1676" s="626" t="str">
        <f>'CATALOGO PAGINA'!AE1676</f>
        <v>12</v>
      </c>
      <c r="D1676" s="626">
        <f>'CATALOGO PAGINA'!AF1676*0.13+'CATALOGO PAGINA'!AF1676</f>
        <v>1.4125</v>
      </c>
      <c r="E1676" s="627"/>
    </row>
    <row r="1677">
      <c r="A1677" s="623" t="str">
        <f>'CATALOGO PAGINA'!C1677</f>
        <v>F28T</v>
      </c>
      <c r="B1677" s="624" t="s">
        <v>7737</v>
      </c>
      <c r="C1677" s="626" t="str">
        <f>'CATALOGO PAGINA'!AE1677</f>
        <v>12</v>
      </c>
      <c r="D1677" s="626">
        <f>'CATALOGO PAGINA'!AF1677*0.13+'CATALOGO PAGINA'!AF1677</f>
        <v>1.4125</v>
      </c>
      <c r="E1677" s="627"/>
    </row>
    <row r="1678">
      <c r="A1678" s="623" t="str">
        <f>'CATALOGO PAGINA'!C1678</f>
        <v>F56BA</v>
      </c>
      <c r="B1678" s="624" t="s">
        <v>7737</v>
      </c>
      <c r="C1678" s="626" t="str">
        <f>'CATALOGO PAGINA'!AE1678</f>
        <v>6</v>
      </c>
      <c r="D1678" s="626">
        <f>'CATALOGO PAGINA'!AF1678*0.13+'CATALOGO PAGINA'!AF1678</f>
        <v>2.6555</v>
      </c>
      <c r="E1678" s="627"/>
    </row>
    <row r="1679">
      <c r="A1679" s="623" t="str">
        <f>'CATALOGO PAGINA'!C1679</f>
        <v>F56BS</v>
      </c>
      <c r="B1679" s="624" t="s">
        <v>7737</v>
      </c>
      <c r="C1679" s="626" t="str">
        <f>'CATALOGO PAGINA'!AE1679</f>
        <v>6</v>
      </c>
      <c r="D1679" s="626">
        <f>'CATALOGO PAGINA'!AF1679*0.13+'CATALOGO PAGINA'!AF1679</f>
        <v>2.6555</v>
      </c>
      <c r="E1679" s="627"/>
    </row>
    <row r="1680">
      <c r="A1680" s="623" t="str">
        <f>'CATALOGO PAGINA'!C1680</f>
        <v>F56LA</v>
      </c>
      <c r="B1680" s="624" t="s">
        <v>7737</v>
      </c>
      <c r="C1680" s="626" t="str">
        <f>'CATALOGO PAGINA'!AE1680</f>
        <v>6</v>
      </c>
      <c r="D1680" s="626">
        <f>'CATALOGO PAGINA'!AF1680*0.13+'CATALOGO PAGINA'!AF1680</f>
        <v>2.6555</v>
      </c>
      <c r="E1680" s="627"/>
    </row>
    <row r="1681">
      <c r="A1681" s="623" t="str">
        <f>'CATALOGO PAGINA'!C1681</f>
        <v>F56PF</v>
      </c>
      <c r="B1681" s="624" t="s">
        <v>7737</v>
      </c>
      <c r="C1681" s="626" t="str">
        <f>'CATALOGO PAGINA'!AE1681</f>
        <v>6</v>
      </c>
      <c r="D1681" s="626">
        <f>'CATALOGO PAGINA'!AF1681*0.13+'CATALOGO PAGINA'!AF1681</f>
        <v>2.6555</v>
      </c>
      <c r="E1681" s="627"/>
    </row>
    <row r="1682">
      <c r="A1682" s="623" t="str">
        <f>'CATALOGO PAGINA'!C1682</f>
        <v>SL64G</v>
      </c>
      <c r="B1682" s="624" t="s">
        <v>7737</v>
      </c>
      <c r="C1682" s="626" t="str">
        <f>'CATALOGO PAGINA'!AE1682</f>
        <v>6</v>
      </c>
      <c r="D1682" s="626">
        <f>'CATALOGO PAGINA'!AF1682*0.13+'CATALOGO PAGINA'!AF1682</f>
        <v>2.8815</v>
      </c>
      <c r="E1682" s="627"/>
    </row>
    <row r="1683">
      <c r="A1683" s="623" t="str">
        <f>'CATALOGO PAGINA'!C1683</f>
        <v>SL64W</v>
      </c>
      <c r="B1683" s="624" t="s">
        <v>7737</v>
      </c>
      <c r="C1683" s="626" t="str">
        <f>'CATALOGO PAGINA'!AE1683</f>
        <v>6</v>
      </c>
      <c r="D1683" s="626">
        <f>'CATALOGO PAGINA'!AF1683*0.13+'CATALOGO PAGINA'!AF1683</f>
        <v>2.8815</v>
      </c>
      <c r="E1683" s="627"/>
    </row>
    <row r="1684">
      <c r="A1684" s="623" t="str">
        <f>'CATALOGO PAGINA'!C1684</f>
        <v>SL64Y</v>
      </c>
      <c r="B1684" s="624" t="s">
        <v>7737</v>
      </c>
      <c r="C1684" s="626" t="str">
        <f>'CATALOGO PAGINA'!AE1684</f>
        <v>6</v>
      </c>
      <c r="D1684" s="626">
        <f>'CATALOGO PAGINA'!AF1684*0.13+'CATALOGO PAGINA'!AF1684</f>
        <v>2.8815</v>
      </c>
      <c r="E1684" s="627"/>
    </row>
    <row r="1685">
      <c r="A1685" s="623" t="str">
        <f>'CATALOGO PAGINA'!C1685</f>
        <v>AL784</v>
      </c>
      <c r="B1685" s="624" t="s">
        <v>7737</v>
      </c>
      <c r="C1685" s="626" t="str">
        <f>'CATALOGO PAGINA'!AE1685</f>
        <v>12</v>
      </c>
      <c r="D1685" s="626">
        <f>'CATALOGO PAGINA'!AF1685*0.13+'CATALOGO PAGINA'!AF1685</f>
        <v>0.565</v>
      </c>
      <c r="E1685" s="627"/>
    </row>
    <row r="1686">
      <c r="A1686" s="623" t="str">
        <f>'CATALOGO PAGINA'!C1686</f>
        <v>AL785</v>
      </c>
      <c r="B1686" s="624" t="s">
        <v>7737</v>
      </c>
      <c r="C1686" s="626" t="str">
        <f>'CATALOGO PAGINA'!AE1686</f>
        <v>12</v>
      </c>
      <c r="D1686" s="626">
        <f>'CATALOGO PAGINA'!AF1686*0.13+'CATALOGO PAGINA'!AF1686</f>
        <v>0.565</v>
      </c>
      <c r="E1686" s="627"/>
    </row>
    <row r="1687">
      <c r="A1687" s="623" t="str">
        <f>'CATALOGO PAGINA'!C1687</f>
        <v>AK692</v>
      </c>
      <c r="B1687" s="624" t="s">
        <v>7737</v>
      </c>
      <c r="C1687" s="626" t="str">
        <f>'CATALOGO PAGINA'!AE1687</f>
        <v>12</v>
      </c>
      <c r="D1687" s="626">
        <f>'CATALOGO PAGINA'!AF1687*0.13+'CATALOGO PAGINA'!AF1687</f>
        <v>0.5424</v>
      </c>
      <c r="E1687" s="627"/>
    </row>
    <row r="1688">
      <c r="A1688" s="623" t="str">
        <f>'CATALOGO PAGINA'!C1688</f>
        <v>02430</v>
      </c>
      <c r="B1688" s="624" t="s">
        <v>7737</v>
      </c>
      <c r="C1688" s="626" t="str">
        <f>'CATALOGO PAGINA'!AE1688</f>
        <v>12</v>
      </c>
      <c r="D1688" s="626">
        <f>'CATALOGO PAGINA'!AF1688*0.13+'CATALOGO PAGINA'!AF1688</f>
        <v>1.0848</v>
      </c>
      <c r="E1688" s="627"/>
    </row>
    <row r="1689">
      <c r="A1689" s="623" t="str">
        <f>'CATALOGO PAGINA'!C1689</f>
        <v>02439</v>
      </c>
      <c r="B1689" s="624" t="s">
        <v>7737</v>
      </c>
      <c r="C1689" s="626" t="str">
        <f>'CATALOGO PAGINA'!AE1689</f>
        <v>12</v>
      </c>
      <c r="D1689" s="626">
        <f>'CATALOGO PAGINA'!AF1689*0.13+'CATALOGO PAGINA'!AF1689</f>
        <v>1.0848</v>
      </c>
      <c r="E1689" s="627"/>
    </row>
    <row r="1690">
      <c r="A1690" s="623" t="str">
        <f>'CATALOGO PAGINA'!C1690</f>
        <v>02444</v>
      </c>
      <c r="B1690" s="624" t="s">
        <v>7737</v>
      </c>
      <c r="C1690" s="626" t="str">
        <f>'CATALOGO PAGINA'!AE1690</f>
        <v>12</v>
      </c>
      <c r="D1690" s="626">
        <f>'CATALOGO PAGINA'!AF1690*0.13+'CATALOGO PAGINA'!AF1690</f>
        <v>1.0848</v>
      </c>
      <c r="E1690" s="627"/>
    </row>
    <row r="1691">
      <c r="A1691" s="623" t="str">
        <f>'CATALOGO PAGINA'!C1691</f>
        <v>02445</v>
      </c>
      <c r="B1691" s="624" t="s">
        <v>7737</v>
      </c>
      <c r="C1691" s="626" t="str">
        <f>'CATALOGO PAGINA'!AE1691</f>
        <v>12</v>
      </c>
      <c r="D1691" s="626">
        <f>'CATALOGO PAGINA'!AF1691*0.13+'CATALOGO PAGINA'!AF1691</f>
        <v>1.0848</v>
      </c>
      <c r="E1691" s="627"/>
    </row>
    <row r="1692">
      <c r="A1692" s="623" t="str">
        <f>'CATALOGO PAGINA'!C1692</f>
        <v>02447</v>
      </c>
      <c r="B1692" s="624" t="s">
        <v>7737</v>
      </c>
      <c r="C1692" s="626" t="str">
        <f>'CATALOGO PAGINA'!AE1692</f>
        <v>12</v>
      </c>
      <c r="D1692" s="626">
        <f>'CATALOGO PAGINA'!AF1692*0.13+'CATALOGO PAGINA'!AF1692</f>
        <v>1.0848</v>
      </c>
      <c r="E1692" s="627"/>
    </row>
    <row r="1693">
      <c r="A1693" s="623" t="str">
        <f>'CATALOGO PAGINA'!C1693</f>
        <v/>
      </c>
      <c r="B1693" s="627"/>
      <c r="C1693" s="631"/>
      <c r="D1693" s="627"/>
      <c r="E1693" s="627"/>
    </row>
    <row r="1694">
      <c r="A1694" s="623" t="str">
        <f>'CATALOGO PAGINA'!C1694</f>
        <v/>
      </c>
      <c r="B1694" s="627"/>
      <c r="C1694" s="631"/>
      <c r="D1694" s="627"/>
      <c r="E1694" s="627"/>
    </row>
    <row r="1695">
      <c r="A1695" s="623" t="str">
        <f>'CATALOGO PAGINA'!C1695</f>
        <v/>
      </c>
      <c r="B1695" s="627"/>
      <c r="C1695" s="631"/>
      <c r="D1695" s="627"/>
      <c r="E1695" s="627"/>
    </row>
    <row r="1696">
      <c r="A1696" s="623"/>
      <c r="B1696" s="627"/>
      <c r="C1696" s="631"/>
      <c r="D1696" s="627"/>
      <c r="E1696" s="627"/>
    </row>
    <row r="1697">
      <c r="A1697" s="623"/>
      <c r="B1697" s="627"/>
      <c r="C1697" s="631"/>
      <c r="D1697" s="627"/>
      <c r="E1697" s="627"/>
    </row>
    <row r="1698">
      <c r="A1698" s="623"/>
      <c r="B1698" s="627"/>
      <c r="C1698" s="631"/>
      <c r="D1698" s="627"/>
      <c r="E1698" s="627"/>
    </row>
    <row r="1699">
      <c r="A1699" s="623"/>
      <c r="B1699" s="627"/>
      <c r="C1699" s="631"/>
      <c r="D1699" s="627"/>
      <c r="E1699" s="627"/>
    </row>
    <row r="1700">
      <c r="A1700" s="623"/>
      <c r="B1700" s="627"/>
      <c r="C1700" s="631"/>
      <c r="D1700" s="627"/>
      <c r="E1700" s="627"/>
    </row>
    <row r="1701">
      <c r="A1701" s="623"/>
      <c r="B1701" s="627"/>
      <c r="C1701" s="631"/>
      <c r="D1701" s="627"/>
      <c r="E1701" s="627"/>
    </row>
    <row r="1702">
      <c r="A1702" s="623"/>
      <c r="B1702" s="627"/>
      <c r="C1702" s="631"/>
      <c r="D1702" s="627"/>
      <c r="E1702" s="627"/>
    </row>
    <row r="1703">
      <c r="A1703" s="623"/>
      <c r="B1703" s="627"/>
      <c r="C1703" s="631"/>
      <c r="D1703" s="627"/>
      <c r="E1703" s="627"/>
    </row>
    <row r="1704">
      <c r="A1704" s="623"/>
      <c r="B1704" s="627"/>
      <c r="C1704" s="631"/>
      <c r="D1704" s="627"/>
      <c r="E1704" s="627"/>
    </row>
    <row r="1705">
      <c r="A1705" s="623"/>
      <c r="B1705" s="627"/>
      <c r="C1705" s="631"/>
      <c r="D1705" s="627"/>
      <c r="E1705" s="627"/>
    </row>
    <row r="1706">
      <c r="A1706" s="623"/>
      <c r="B1706" s="627"/>
      <c r="C1706" s="631"/>
      <c r="D1706" s="627"/>
      <c r="E1706" s="627"/>
    </row>
    <row r="1707">
      <c r="A1707" s="623"/>
      <c r="B1707" s="627"/>
      <c r="C1707" s="631"/>
      <c r="D1707" s="627"/>
      <c r="E1707" s="627"/>
    </row>
    <row r="1708">
      <c r="A1708" s="623"/>
      <c r="B1708" s="627"/>
      <c r="C1708" s="631"/>
      <c r="D1708" s="627"/>
      <c r="E1708" s="627"/>
    </row>
    <row r="1709">
      <c r="A1709" s="623"/>
      <c r="B1709" s="627"/>
      <c r="C1709" s="631"/>
      <c r="D1709" s="627"/>
      <c r="E1709" s="627"/>
    </row>
    <row r="1710">
      <c r="A1710" s="623"/>
      <c r="B1710" s="627"/>
      <c r="C1710" s="631"/>
      <c r="D1710" s="627"/>
      <c r="E1710" s="627"/>
    </row>
    <row r="1711">
      <c r="A1711" s="623"/>
      <c r="B1711" s="627"/>
      <c r="C1711" s="631"/>
      <c r="D1711" s="627"/>
      <c r="E1711" s="627"/>
    </row>
    <row r="1712">
      <c r="A1712" s="623"/>
      <c r="B1712" s="627"/>
      <c r="C1712" s="631"/>
      <c r="D1712" s="627"/>
      <c r="E1712" s="627"/>
    </row>
    <row r="1713">
      <c r="A1713" s="623"/>
      <c r="B1713" s="627"/>
      <c r="C1713" s="631"/>
      <c r="D1713" s="627"/>
      <c r="E1713" s="627"/>
    </row>
    <row r="1714">
      <c r="A1714" s="623"/>
      <c r="B1714" s="627"/>
      <c r="C1714" s="631"/>
      <c r="D1714" s="627"/>
      <c r="E1714" s="627"/>
    </row>
    <row r="1715">
      <c r="A1715" s="623"/>
      <c r="B1715" s="627"/>
      <c r="C1715" s="631"/>
      <c r="D1715" s="627"/>
      <c r="E1715" s="627"/>
    </row>
    <row r="1716">
      <c r="A1716" s="623"/>
      <c r="B1716" s="627"/>
      <c r="C1716" s="631"/>
      <c r="D1716" s="627"/>
      <c r="E1716" s="627"/>
    </row>
    <row r="1717">
      <c r="A1717" s="623"/>
      <c r="B1717" s="627"/>
      <c r="C1717" s="631"/>
      <c r="D1717" s="627"/>
      <c r="E1717" s="627"/>
    </row>
    <row r="1718">
      <c r="A1718" s="623"/>
      <c r="B1718" s="627"/>
      <c r="C1718" s="631"/>
      <c r="D1718" s="627"/>
      <c r="E1718" s="627"/>
    </row>
    <row r="1719">
      <c r="A1719" s="623"/>
      <c r="B1719" s="627"/>
      <c r="C1719" s="631"/>
      <c r="D1719" s="627"/>
      <c r="E1719" s="627"/>
    </row>
    <row r="1720">
      <c r="A1720" s="623"/>
      <c r="B1720" s="627"/>
      <c r="C1720" s="631"/>
      <c r="D1720" s="627"/>
      <c r="E1720" s="627"/>
    </row>
    <row r="1721">
      <c r="A1721" s="623"/>
      <c r="B1721" s="627"/>
      <c r="C1721" s="631"/>
      <c r="D1721" s="627"/>
      <c r="E1721" s="627"/>
    </row>
    <row r="1722">
      <c r="A1722" s="623"/>
      <c r="B1722" s="627"/>
      <c r="C1722" s="631"/>
      <c r="D1722" s="627"/>
      <c r="E1722" s="627"/>
    </row>
    <row r="1723">
      <c r="A1723" s="623"/>
      <c r="B1723" s="627"/>
      <c r="C1723" s="631"/>
      <c r="D1723" s="627"/>
      <c r="E1723" s="627"/>
    </row>
    <row r="1724">
      <c r="A1724" s="623"/>
      <c r="B1724" s="627"/>
      <c r="C1724" s="631"/>
      <c r="D1724" s="627"/>
      <c r="E1724" s="627"/>
    </row>
    <row r="1725">
      <c r="A1725" s="623"/>
      <c r="B1725" s="627"/>
      <c r="C1725" s="631"/>
      <c r="D1725" s="627"/>
      <c r="E1725" s="627"/>
    </row>
    <row r="1726">
      <c r="A1726" s="623"/>
      <c r="B1726" s="627"/>
      <c r="C1726" s="631"/>
      <c r="D1726" s="627"/>
      <c r="E1726" s="627"/>
    </row>
    <row r="1727">
      <c r="A1727" s="623"/>
      <c r="B1727" s="627"/>
      <c r="C1727" s="631"/>
      <c r="D1727" s="627"/>
      <c r="E1727" s="627"/>
    </row>
    <row r="1728">
      <c r="A1728" s="623"/>
      <c r="B1728" s="627"/>
      <c r="C1728" s="631"/>
      <c r="D1728" s="627"/>
      <c r="E1728" s="627"/>
    </row>
    <row r="1729">
      <c r="A1729" s="623"/>
      <c r="B1729" s="627"/>
      <c r="C1729" s="631"/>
      <c r="D1729" s="627"/>
      <c r="E1729" s="627"/>
    </row>
    <row r="1730">
      <c r="A1730" s="623"/>
      <c r="B1730" s="627"/>
      <c r="C1730" s="631"/>
      <c r="D1730" s="627"/>
      <c r="E1730" s="627"/>
    </row>
    <row r="1731">
      <c r="A1731" s="623"/>
      <c r="B1731" s="627"/>
      <c r="C1731" s="631"/>
      <c r="D1731" s="627"/>
      <c r="E1731" s="627"/>
    </row>
    <row r="1732">
      <c r="A1732" s="623"/>
      <c r="B1732" s="627"/>
      <c r="C1732" s="631"/>
      <c r="D1732" s="627"/>
      <c r="E1732" s="627"/>
    </row>
    <row r="1733">
      <c r="A1733" s="623"/>
      <c r="B1733" s="627"/>
      <c r="C1733" s="631"/>
      <c r="D1733" s="627"/>
      <c r="E1733" s="627"/>
    </row>
    <row r="1734">
      <c r="A1734" s="623"/>
      <c r="B1734" s="627"/>
      <c r="C1734" s="631"/>
      <c r="D1734" s="627"/>
      <c r="E1734" s="627"/>
    </row>
    <row r="1735">
      <c r="A1735" s="623"/>
      <c r="B1735" s="627"/>
      <c r="C1735" s="631"/>
      <c r="D1735" s="627"/>
      <c r="E1735" s="627"/>
    </row>
    <row r="1736">
      <c r="A1736" s="623"/>
      <c r="B1736" s="627"/>
      <c r="C1736" s="631"/>
      <c r="D1736" s="627"/>
      <c r="E1736" s="627"/>
    </row>
    <row r="1737">
      <c r="A1737" s="623"/>
      <c r="B1737" s="627"/>
      <c r="C1737" s="631"/>
      <c r="D1737" s="627"/>
      <c r="E1737" s="627"/>
    </row>
    <row r="1738">
      <c r="A1738" s="623"/>
      <c r="B1738" s="627"/>
      <c r="C1738" s="631"/>
      <c r="D1738" s="627"/>
      <c r="E1738" s="627"/>
    </row>
    <row r="1739">
      <c r="A1739" s="623"/>
      <c r="B1739" s="627"/>
      <c r="C1739" s="631"/>
      <c r="D1739" s="627"/>
      <c r="E1739" s="627"/>
    </row>
    <row r="1740">
      <c r="A1740" s="623"/>
      <c r="B1740" s="627"/>
      <c r="C1740" s="631"/>
      <c r="D1740" s="627"/>
      <c r="E1740" s="627"/>
    </row>
    <row r="1741">
      <c r="A1741" s="623"/>
      <c r="B1741" s="627"/>
      <c r="C1741" s="631"/>
      <c r="D1741" s="627"/>
      <c r="E1741" s="627"/>
    </row>
    <row r="1742">
      <c r="A1742" s="623"/>
      <c r="B1742" s="627"/>
      <c r="C1742" s="631"/>
      <c r="D1742" s="627"/>
      <c r="E1742" s="627"/>
    </row>
    <row r="1743">
      <c r="A1743" s="623"/>
      <c r="B1743" s="627"/>
      <c r="C1743" s="631"/>
      <c r="D1743" s="627"/>
      <c r="E1743" s="627"/>
    </row>
    <row r="1744">
      <c r="A1744" s="623"/>
      <c r="B1744" s="627"/>
      <c r="C1744" s="631"/>
      <c r="D1744" s="627"/>
      <c r="E1744" s="627"/>
    </row>
    <row r="1745">
      <c r="A1745" s="623"/>
      <c r="B1745" s="627"/>
      <c r="C1745" s="631"/>
      <c r="D1745" s="627"/>
      <c r="E1745" s="627"/>
    </row>
    <row r="1746">
      <c r="A1746" s="623"/>
      <c r="B1746" s="627"/>
      <c r="C1746" s="631"/>
      <c r="D1746" s="627"/>
      <c r="E1746" s="627"/>
    </row>
    <row r="1747">
      <c r="A1747" s="623"/>
      <c r="B1747" s="627"/>
      <c r="C1747" s="631"/>
      <c r="D1747" s="627"/>
      <c r="E1747" s="627"/>
    </row>
    <row r="1748">
      <c r="A1748" s="623"/>
      <c r="B1748" s="627"/>
      <c r="C1748" s="631"/>
      <c r="D1748" s="627"/>
      <c r="E1748" s="627"/>
    </row>
    <row r="1749">
      <c r="A1749" s="623"/>
      <c r="B1749" s="627"/>
      <c r="C1749" s="631"/>
      <c r="D1749" s="627"/>
      <c r="E1749" s="627"/>
    </row>
    <row r="1750">
      <c r="A1750" s="623"/>
      <c r="B1750" s="627"/>
      <c r="C1750" s="631"/>
      <c r="D1750" s="627"/>
      <c r="E1750" s="627"/>
    </row>
    <row r="1751">
      <c r="A1751" s="623"/>
      <c r="B1751" s="627"/>
      <c r="C1751" s="631"/>
      <c r="D1751" s="627"/>
      <c r="E1751" s="627"/>
    </row>
    <row r="1752">
      <c r="A1752" s="623"/>
      <c r="B1752" s="627"/>
      <c r="C1752" s="631"/>
      <c r="D1752" s="627"/>
      <c r="E1752" s="627"/>
    </row>
    <row r="1753">
      <c r="A1753" s="623"/>
      <c r="B1753" s="627"/>
      <c r="C1753" s="631"/>
      <c r="D1753" s="627"/>
      <c r="E1753" s="627"/>
    </row>
    <row r="1754">
      <c r="A1754" s="623"/>
      <c r="B1754" s="627"/>
      <c r="C1754" s="631"/>
      <c r="D1754" s="627"/>
      <c r="E1754" s="627"/>
    </row>
    <row r="1755">
      <c r="A1755" s="623"/>
      <c r="B1755" s="627"/>
      <c r="C1755" s="631"/>
      <c r="D1755" s="627"/>
      <c r="E1755" s="627"/>
    </row>
    <row r="1756">
      <c r="A1756" s="623"/>
      <c r="B1756" s="627"/>
      <c r="C1756" s="631"/>
      <c r="D1756" s="627"/>
      <c r="E1756" s="627"/>
    </row>
    <row r="1757">
      <c r="A1757" s="623"/>
      <c r="B1757" s="627"/>
      <c r="C1757" s="631"/>
      <c r="D1757" s="627"/>
      <c r="E1757" s="627"/>
    </row>
    <row r="1758">
      <c r="A1758" s="623"/>
      <c r="B1758" s="627"/>
      <c r="C1758" s="631"/>
      <c r="D1758" s="627"/>
      <c r="E1758" s="627"/>
    </row>
    <row r="1759">
      <c r="A1759" s="623"/>
      <c r="B1759" s="627"/>
      <c r="C1759" s="631"/>
      <c r="D1759" s="627"/>
      <c r="E1759" s="627"/>
    </row>
    <row r="1760">
      <c r="A1760" s="623"/>
      <c r="B1760" s="627"/>
      <c r="C1760" s="631"/>
      <c r="D1760" s="627"/>
      <c r="E1760" s="627"/>
    </row>
    <row r="1761">
      <c r="A1761" s="623"/>
      <c r="B1761" s="627"/>
      <c r="C1761" s="631"/>
      <c r="D1761" s="627"/>
      <c r="E1761" s="627"/>
    </row>
    <row r="1762">
      <c r="A1762" s="623"/>
      <c r="B1762" s="627"/>
      <c r="C1762" s="631"/>
      <c r="D1762" s="627"/>
      <c r="E1762" s="627"/>
    </row>
    <row r="1763">
      <c r="A1763" s="623"/>
      <c r="B1763" s="627"/>
      <c r="C1763" s="631"/>
      <c r="D1763" s="627"/>
      <c r="E1763" s="627"/>
    </row>
    <row r="1764">
      <c r="A1764" s="623"/>
      <c r="B1764" s="627"/>
      <c r="C1764" s="631"/>
      <c r="D1764" s="627"/>
      <c r="E1764" s="627"/>
    </row>
    <row r="1765">
      <c r="A1765" s="623"/>
      <c r="B1765" s="627"/>
      <c r="C1765" s="631"/>
      <c r="D1765" s="627"/>
      <c r="E1765" s="627"/>
    </row>
    <row r="1766">
      <c r="A1766" s="623"/>
      <c r="B1766" s="627"/>
      <c r="C1766" s="631"/>
      <c r="D1766" s="627"/>
      <c r="E1766" s="627"/>
    </row>
    <row r="1767">
      <c r="A1767" s="623"/>
      <c r="B1767" s="627"/>
      <c r="C1767" s="631"/>
      <c r="D1767" s="627"/>
      <c r="E1767" s="627"/>
    </row>
    <row r="1768">
      <c r="A1768" s="623"/>
      <c r="B1768" s="627"/>
      <c r="C1768" s="631"/>
      <c r="D1768" s="627"/>
      <c r="E1768" s="627"/>
    </row>
    <row r="1769">
      <c r="A1769" s="623"/>
      <c r="B1769" s="627"/>
      <c r="C1769" s="631"/>
      <c r="D1769" s="627"/>
      <c r="E1769" s="627"/>
    </row>
    <row r="1770">
      <c r="A1770" s="623"/>
      <c r="B1770" s="627"/>
      <c r="C1770" s="631"/>
      <c r="D1770" s="627"/>
      <c r="E1770" s="627"/>
    </row>
    <row r="1771">
      <c r="A1771" s="623"/>
      <c r="B1771" s="627"/>
      <c r="C1771" s="631"/>
      <c r="D1771" s="627"/>
      <c r="E1771" s="627"/>
    </row>
    <row r="1772">
      <c r="A1772" s="623"/>
      <c r="B1772" s="627"/>
      <c r="C1772" s="631"/>
      <c r="D1772" s="627"/>
      <c r="E1772" s="627"/>
    </row>
    <row r="1773">
      <c r="A1773" s="623"/>
      <c r="B1773" s="627"/>
      <c r="C1773" s="631"/>
      <c r="D1773" s="627"/>
      <c r="E1773" s="627"/>
    </row>
    <row r="1774">
      <c r="A1774" s="623"/>
      <c r="B1774" s="627"/>
      <c r="C1774" s="631"/>
      <c r="D1774" s="627"/>
      <c r="E1774" s="627"/>
    </row>
    <row r="1775">
      <c r="A1775" s="623"/>
      <c r="B1775" s="627"/>
      <c r="C1775" s="631"/>
      <c r="D1775" s="627"/>
      <c r="E1775" s="627"/>
    </row>
    <row r="1776">
      <c r="A1776" s="623"/>
      <c r="B1776" s="627"/>
      <c r="C1776" s="631"/>
      <c r="D1776" s="627"/>
      <c r="E1776" s="627"/>
    </row>
    <row r="1777">
      <c r="A1777" s="623"/>
      <c r="B1777" s="627"/>
      <c r="C1777" s="631"/>
      <c r="D1777" s="627"/>
      <c r="E1777" s="627"/>
    </row>
    <row r="1778">
      <c r="A1778" s="623"/>
      <c r="B1778" s="627"/>
      <c r="C1778" s="631"/>
      <c r="D1778" s="627"/>
      <c r="E1778" s="627"/>
    </row>
    <row r="1779">
      <c r="A1779" s="623"/>
      <c r="B1779" s="627"/>
      <c r="C1779" s="631"/>
      <c r="D1779" s="627"/>
      <c r="E1779" s="627"/>
    </row>
    <row r="1780">
      <c r="A1780" s="623"/>
      <c r="B1780" s="627"/>
      <c r="C1780" s="631"/>
      <c r="D1780" s="627"/>
      <c r="E1780" s="627"/>
    </row>
    <row r="1781">
      <c r="A1781" s="623"/>
      <c r="B1781" s="627"/>
      <c r="C1781" s="631"/>
      <c r="D1781" s="627"/>
      <c r="E1781" s="627"/>
    </row>
    <row r="1782">
      <c r="A1782" s="623"/>
      <c r="B1782" s="627"/>
      <c r="C1782" s="631"/>
      <c r="D1782" s="627"/>
      <c r="E1782" s="627"/>
    </row>
    <row r="1783">
      <c r="A1783" s="623"/>
      <c r="B1783" s="627"/>
      <c r="C1783" s="631"/>
      <c r="D1783" s="627"/>
      <c r="E1783" s="627"/>
    </row>
    <row r="1784">
      <c r="A1784" s="623"/>
      <c r="B1784" s="627"/>
      <c r="C1784" s="631"/>
      <c r="D1784" s="627"/>
      <c r="E1784" s="627"/>
    </row>
    <row r="1785">
      <c r="A1785" s="623"/>
      <c r="B1785" s="627"/>
      <c r="C1785" s="631"/>
      <c r="D1785" s="627"/>
      <c r="E1785" s="627"/>
    </row>
    <row r="1786">
      <c r="A1786" s="623"/>
      <c r="B1786" s="627"/>
      <c r="C1786" s="631"/>
      <c r="D1786" s="627"/>
      <c r="E1786" s="627"/>
    </row>
    <row r="1787">
      <c r="A1787" s="623"/>
      <c r="B1787" s="627"/>
      <c r="C1787" s="631"/>
      <c r="D1787" s="627"/>
      <c r="E1787" s="627"/>
    </row>
    <row r="1788">
      <c r="A1788" s="623"/>
      <c r="B1788" s="627"/>
      <c r="C1788" s="631"/>
      <c r="D1788" s="627"/>
      <c r="E1788" s="627"/>
    </row>
    <row r="1789">
      <c r="A1789" s="623"/>
      <c r="B1789" s="627"/>
      <c r="C1789" s="631"/>
      <c r="D1789" s="627"/>
      <c r="E1789" s="627"/>
    </row>
    <row r="1790">
      <c r="A1790" s="623"/>
      <c r="B1790" s="627"/>
      <c r="C1790" s="631"/>
      <c r="D1790" s="627"/>
      <c r="E1790" s="627"/>
    </row>
    <row r="1791">
      <c r="A1791" s="623"/>
      <c r="B1791" s="627"/>
      <c r="C1791" s="631"/>
      <c r="D1791" s="627"/>
      <c r="E1791" s="627"/>
    </row>
    <row r="1792">
      <c r="A1792" s="623"/>
      <c r="B1792" s="627"/>
      <c r="C1792" s="631"/>
      <c r="D1792" s="627"/>
      <c r="E1792" s="627"/>
    </row>
    <row r="1793">
      <c r="A1793" s="623"/>
      <c r="B1793" s="627"/>
      <c r="C1793" s="631"/>
      <c r="D1793" s="627"/>
      <c r="E1793" s="627"/>
    </row>
    <row r="1794">
      <c r="A1794" s="623"/>
      <c r="B1794" s="627"/>
      <c r="C1794" s="631"/>
      <c r="D1794" s="627"/>
      <c r="E1794" s="627"/>
    </row>
    <row r="1795">
      <c r="A1795" s="623"/>
      <c r="B1795" s="627"/>
      <c r="C1795" s="631"/>
      <c r="D1795" s="627"/>
      <c r="E1795" s="627"/>
    </row>
    <row r="1796">
      <c r="A1796" s="623"/>
      <c r="B1796" s="627"/>
      <c r="C1796" s="631"/>
      <c r="D1796" s="627"/>
      <c r="E1796" s="627"/>
    </row>
    <row r="1797">
      <c r="A1797" s="623"/>
      <c r="B1797" s="627"/>
      <c r="C1797" s="631"/>
      <c r="D1797" s="627"/>
      <c r="E1797" s="627"/>
    </row>
    <row r="1798">
      <c r="A1798" s="623"/>
      <c r="B1798" s="627"/>
      <c r="C1798" s="631"/>
      <c r="D1798" s="627"/>
      <c r="E1798" s="627"/>
    </row>
    <row r="1799">
      <c r="A1799" s="623"/>
      <c r="B1799" s="627"/>
      <c r="C1799" s="631"/>
      <c r="D1799" s="627"/>
      <c r="E1799" s="627"/>
    </row>
    <row r="1800">
      <c r="A1800" s="623"/>
      <c r="B1800" s="627"/>
      <c r="C1800" s="631"/>
      <c r="D1800" s="627"/>
      <c r="E1800" s="627"/>
    </row>
    <row r="1801">
      <c r="A1801" s="623"/>
      <c r="B1801" s="627"/>
      <c r="C1801" s="631"/>
      <c r="D1801" s="627"/>
      <c r="E1801" s="627"/>
    </row>
    <row r="1802">
      <c r="A1802" s="623"/>
      <c r="B1802" s="627"/>
      <c r="C1802" s="631"/>
      <c r="D1802" s="627"/>
      <c r="E1802" s="627"/>
    </row>
    <row r="1803">
      <c r="A1803" s="623"/>
      <c r="B1803" s="627"/>
      <c r="C1803" s="631"/>
      <c r="D1803" s="627"/>
      <c r="E1803" s="627"/>
    </row>
    <row r="1804">
      <c r="A1804" s="623"/>
      <c r="B1804" s="627"/>
      <c r="C1804" s="631"/>
      <c r="D1804" s="627"/>
      <c r="E1804" s="627"/>
    </row>
    <row r="1805">
      <c r="A1805" s="623"/>
      <c r="B1805" s="627"/>
      <c r="C1805" s="631"/>
      <c r="D1805" s="627"/>
      <c r="E1805" s="627"/>
    </row>
    <row r="1806">
      <c r="A1806" s="623"/>
      <c r="B1806" s="627"/>
      <c r="C1806" s="631"/>
      <c r="D1806" s="627"/>
      <c r="E1806" s="627"/>
    </row>
    <row r="1807">
      <c r="A1807" s="623"/>
      <c r="B1807" s="627"/>
      <c r="C1807" s="631"/>
      <c r="D1807" s="627"/>
      <c r="E1807" s="627"/>
    </row>
    <row r="1808">
      <c r="A1808" s="623"/>
      <c r="B1808" s="627"/>
      <c r="C1808" s="631"/>
      <c r="D1808" s="627"/>
      <c r="E1808" s="627"/>
    </row>
    <row r="1809">
      <c r="A1809" s="623"/>
      <c r="B1809" s="627"/>
      <c r="C1809" s="631"/>
      <c r="D1809" s="627"/>
      <c r="E1809" s="627"/>
    </row>
    <row r="1810">
      <c r="A1810" s="623"/>
      <c r="B1810" s="627"/>
      <c r="C1810" s="631"/>
      <c r="D1810" s="627"/>
      <c r="E1810" s="627"/>
    </row>
    <row r="1811">
      <c r="A1811" s="623"/>
      <c r="B1811" s="627"/>
      <c r="C1811" s="631"/>
      <c r="D1811" s="627"/>
      <c r="E1811" s="627"/>
    </row>
    <row r="1812">
      <c r="A1812" s="623"/>
      <c r="B1812" s="627"/>
      <c r="C1812" s="631"/>
      <c r="D1812" s="627"/>
      <c r="E1812" s="627"/>
    </row>
    <row r="1813">
      <c r="A1813" s="623"/>
      <c r="B1813" s="627"/>
      <c r="C1813" s="631"/>
      <c r="D1813" s="627"/>
      <c r="E1813" s="627"/>
    </row>
    <row r="1814">
      <c r="A1814" s="623"/>
      <c r="B1814" s="627"/>
      <c r="C1814" s="631"/>
      <c r="D1814" s="627"/>
      <c r="E1814" s="627"/>
    </row>
    <row r="1815">
      <c r="A1815" s="623"/>
      <c r="B1815" s="627"/>
      <c r="C1815" s="631"/>
      <c r="D1815" s="627"/>
      <c r="E1815" s="627"/>
    </row>
    <row r="1816">
      <c r="A1816" s="623"/>
      <c r="B1816" s="627"/>
      <c r="C1816" s="631"/>
      <c r="D1816" s="627"/>
      <c r="E1816" s="627"/>
    </row>
    <row r="1817">
      <c r="A1817" s="623"/>
      <c r="B1817" s="627"/>
      <c r="C1817" s="631"/>
      <c r="D1817" s="627"/>
      <c r="E1817" s="627"/>
    </row>
    <row r="1818">
      <c r="A1818" s="623"/>
      <c r="B1818" s="627"/>
      <c r="C1818" s="631"/>
      <c r="D1818" s="627"/>
      <c r="E1818" s="627"/>
    </row>
    <row r="1819">
      <c r="A1819" s="623"/>
      <c r="B1819" s="627"/>
      <c r="C1819" s="631"/>
      <c r="D1819" s="627"/>
      <c r="E1819" s="627"/>
    </row>
    <row r="1820">
      <c r="A1820" s="623"/>
      <c r="B1820" s="627"/>
      <c r="C1820" s="631"/>
      <c r="D1820" s="627"/>
      <c r="E1820" s="627"/>
    </row>
    <row r="1821">
      <c r="A1821" s="623"/>
      <c r="B1821" s="627"/>
      <c r="C1821" s="631"/>
      <c r="D1821" s="627"/>
      <c r="E1821" s="627"/>
    </row>
    <row r="1822">
      <c r="A1822" s="623"/>
      <c r="B1822" s="627"/>
      <c r="C1822" s="631"/>
      <c r="D1822" s="627"/>
      <c r="E1822" s="627"/>
    </row>
    <row r="1823">
      <c r="A1823" s="623"/>
      <c r="B1823" s="627"/>
      <c r="C1823" s="631"/>
      <c r="D1823" s="627"/>
      <c r="E1823" s="627"/>
    </row>
    <row r="1824">
      <c r="A1824" s="623"/>
      <c r="B1824" s="627"/>
      <c r="C1824" s="631"/>
      <c r="D1824" s="627"/>
      <c r="E1824" s="627"/>
    </row>
    <row r="1825">
      <c r="A1825" s="623"/>
      <c r="B1825" s="627"/>
      <c r="C1825" s="631"/>
      <c r="D1825" s="627"/>
      <c r="E1825" s="627"/>
    </row>
    <row r="1826">
      <c r="A1826" s="623"/>
      <c r="B1826" s="627"/>
      <c r="C1826" s="631"/>
      <c r="D1826" s="627"/>
      <c r="E1826" s="627"/>
    </row>
    <row r="1827">
      <c r="A1827" s="623"/>
      <c r="B1827" s="627"/>
      <c r="C1827" s="631"/>
      <c r="D1827" s="627"/>
      <c r="E1827" s="627"/>
    </row>
    <row r="1828">
      <c r="A1828" s="623"/>
      <c r="B1828" s="627"/>
      <c r="C1828" s="631"/>
      <c r="D1828" s="627"/>
      <c r="E1828" s="627"/>
    </row>
    <row r="1829">
      <c r="A1829" s="623"/>
      <c r="B1829" s="627"/>
      <c r="C1829" s="631"/>
      <c r="D1829" s="627"/>
      <c r="E1829" s="627"/>
    </row>
    <row r="1830">
      <c r="A1830" s="623"/>
      <c r="B1830" s="627"/>
      <c r="C1830" s="631"/>
      <c r="D1830" s="627"/>
      <c r="E1830" s="627"/>
    </row>
    <row r="1831">
      <c r="A1831" s="623"/>
      <c r="B1831" s="627"/>
      <c r="C1831" s="631"/>
      <c r="D1831" s="627"/>
      <c r="E1831" s="627"/>
    </row>
    <row r="1832">
      <c r="A1832" s="623"/>
      <c r="B1832" s="627"/>
      <c r="C1832" s="631"/>
      <c r="D1832" s="627"/>
      <c r="E1832" s="627"/>
    </row>
    <row r="1833">
      <c r="A1833" s="623"/>
      <c r="B1833" s="627"/>
      <c r="C1833" s="631"/>
      <c r="D1833" s="627"/>
      <c r="E1833" s="627"/>
    </row>
    <row r="1834">
      <c r="A1834" s="623"/>
      <c r="B1834" s="627"/>
      <c r="C1834" s="631"/>
      <c r="D1834" s="627"/>
      <c r="E1834" s="627"/>
    </row>
    <row r="1835">
      <c r="A1835" s="623"/>
      <c r="B1835" s="627"/>
      <c r="C1835" s="631"/>
      <c r="D1835" s="627"/>
      <c r="E1835" s="627"/>
    </row>
    <row r="1836">
      <c r="A1836" s="623"/>
      <c r="B1836" s="627"/>
      <c r="C1836" s="631"/>
      <c r="D1836" s="627"/>
      <c r="E1836" s="627"/>
    </row>
    <row r="1837">
      <c r="A1837" s="623"/>
      <c r="B1837" s="627"/>
      <c r="C1837" s="631"/>
      <c r="D1837" s="627"/>
      <c r="E1837" s="627"/>
    </row>
    <row r="1838">
      <c r="A1838" s="623"/>
      <c r="B1838" s="627"/>
      <c r="C1838" s="631"/>
      <c r="D1838" s="627"/>
      <c r="E1838" s="627"/>
    </row>
    <row r="1839">
      <c r="A1839" s="623"/>
      <c r="B1839" s="627"/>
      <c r="C1839" s="631"/>
      <c r="D1839" s="627"/>
      <c r="E1839" s="627"/>
    </row>
    <row r="1840">
      <c r="A1840" s="623"/>
      <c r="B1840" s="627"/>
      <c r="C1840" s="631"/>
      <c r="D1840" s="627"/>
      <c r="E1840" s="627"/>
    </row>
    <row r="1841">
      <c r="A1841" s="623"/>
      <c r="B1841" s="627"/>
      <c r="C1841" s="631"/>
      <c r="D1841" s="627"/>
      <c r="E1841" s="627"/>
    </row>
    <row r="1842">
      <c r="A1842" s="623"/>
      <c r="B1842" s="627"/>
      <c r="C1842" s="631"/>
      <c r="D1842" s="627"/>
      <c r="E1842" s="627"/>
    </row>
    <row r="1843">
      <c r="A1843" s="623"/>
      <c r="B1843" s="627"/>
      <c r="C1843" s="631"/>
      <c r="D1843" s="627"/>
      <c r="E1843" s="627"/>
    </row>
    <row r="1844">
      <c r="A1844" s="623"/>
      <c r="B1844" s="627"/>
      <c r="C1844" s="631"/>
      <c r="D1844" s="627"/>
      <c r="E1844" s="627"/>
    </row>
    <row r="1845">
      <c r="A1845" s="623"/>
      <c r="B1845" s="627"/>
      <c r="C1845" s="631"/>
      <c r="D1845" s="627"/>
      <c r="E1845" s="627"/>
    </row>
    <row r="1846">
      <c r="A1846" s="623"/>
      <c r="B1846" s="627"/>
      <c r="C1846" s="631"/>
      <c r="D1846" s="627"/>
      <c r="E1846" s="627"/>
    </row>
    <row r="1847">
      <c r="A1847" s="623"/>
      <c r="B1847" s="627"/>
      <c r="C1847" s="631"/>
      <c r="D1847" s="627"/>
      <c r="E1847" s="627"/>
    </row>
    <row r="1848">
      <c r="A1848" s="623"/>
      <c r="B1848" s="627"/>
      <c r="C1848" s="631"/>
      <c r="D1848" s="627"/>
      <c r="E1848" s="627"/>
    </row>
    <row r="1849">
      <c r="A1849" s="623"/>
      <c r="B1849" s="627"/>
      <c r="C1849" s="631"/>
      <c r="D1849" s="627"/>
      <c r="E1849" s="627"/>
    </row>
    <row r="1850">
      <c r="A1850" s="623"/>
      <c r="B1850" s="627"/>
      <c r="C1850" s="631"/>
      <c r="D1850" s="627"/>
      <c r="E1850" s="627"/>
    </row>
    <row r="1851">
      <c r="A1851" s="623"/>
      <c r="B1851" s="627"/>
      <c r="C1851" s="631"/>
      <c r="D1851" s="627"/>
      <c r="E1851" s="627"/>
    </row>
    <row r="1852">
      <c r="A1852" s="623"/>
      <c r="B1852" s="627"/>
      <c r="C1852" s="631"/>
      <c r="D1852" s="627"/>
      <c r="E1852" s="627"/>
    </row>
    <row r="1853">
      <c r="A1853" s="623"/>
      <c r="B1853" s="627"/>
      <c r="C1853" s="631"/>
      <c r="D1853" s="627"/>
      <c r="E1853" s="627"/>
    </row>
    <row r="1854">
      <c r="A1854" s="623"/>
      <c r="B1854" s="627"/>
      <c r="C1854" s="631"/>
      <c r="D1854" s="627"/>
      <c r="E1854" s="627"/>
    </row>
    <row r="1855">
      <c r="A1855" s="623"/>
      <c r="B1855" s="627"/>
      <c r="C1855" s="631"/>
      <c r="D1855" s="627"/>
      <c r="E1855" s="627"/>
    </row>
    <row r="1856">
      <c r="A1856" s="623"/>
      <c r="B1856" s="627"/>
      <c r="C1856" s="631"/>
      <c r="D1856" s="627"/>
      <c r="E1856" s="627"/>
    </row>
    <row r="1857">
      <c r="A1857" s="623"/>
      <c r="B1857" s="627"/>
      <c r="C1857" s="631"/>
      <c r="D1857" s="627"/>
      <c r="E1857" s="627"/>
    </row>
    <row r="1858">
      <c r="A1858" s="623"/>
      <c r="B1858" s="627"/>
      <c r="C1858" s="631"/>
      <c r="D1858" s="627"/>
      <c r="E1858" s="627"/>
    </row>
    <row r="1859">
      <c r="A1859" s="623"/>
      <c r="B1859" s="627"/>
      <c r="C1859" s="631"/>
      <c r="D1859" s="627"/>
      <c r="E1859" s="627"/>
    </row>
    <row r="1860">
      <c r="A1860" s="623"/>
      <c r="B1860" s="627"/>
      <c r="C1860" s="631"/>
      <c r="D1860" s="627"/>
      <c r="E1860" s="627"/>
    </row>
    <row r="1861">
      <c r="A1861" s="623"/>
      <c r="B1861" s="627"/>
      <c r="C1861" s="631"/>
      <c r="D1861" s="627"/>
      <c r="E1861" s="627"/>
    </row>
    <row r="1862">
      <c r="A1862" s="623"/>
      <c r="B1862" s="627"/>
      <c r="C1862" s="631"/>
      <c r="D1862" s="627"/>
      <c r="E1862" s="627"/>
    </row>
    <row r="1863">
      <c r="A1863" s="623"/>
      <c r="B1863" s="627"/>
      <c r="C1863" s="631"/>
      <c r="D1863" s="627"/>
      <c r="E1863" s="627"/>
    </row>
    <row r="1864">
      <c r="A1864" s="623"/>
      <c r="B1864" s="627"/>
      <c r="C1864" s="631"/>
      <c r="D1864" s="627"/>
      <c r="E1864" s="627"/>
    </row>
    <row r="1865">
      <c r="A1865" s="623"/>
      <c r="B1865" s="627"/>
      <c r="C1865" s="631"/>
      <c r="D1865" s="627"/>
      <c r="E1865" s="627"/>
    </row>
    <row r="1866">
      <c r="A1866" s="623"/>
      <c r="B1866" s="627"/>
      <c r="C1866" s="631"/>
      <c r="D1866" s="627"/>
      <c r="E1866" s="627"/>
    </row>
    <row r="1867">
      <c r="A1867" s="623"/>
      <c r="B1867" s="627"/>
      <c r="C1867" s="631"/>
      <c r="D1867" s="627"/>
      <c r="E1867" s="627"/>
    </row>
    <row r="1868">
      <c r="A1868" s="623"/>
      <c r="B1868" s="627"/>
      <c r="C1868" s="631"/>
      <c r="D1868" s="627"/>
      <c r="E1868" s="627"/>
    </row>
    <row r="1869">
      <c r="A1869" s="623"/>
      <c r="B1869" s="627"/>
      <c r="C1869" s="631"/>
      <c r="D1869" s="627"/>
      <c r="E1869" s="627"/>
    </row>
    <row r="1870">
      <c r="A1870" s="623"/>
      <c r="B1870" s="627"/>
      <c r="C1870" s="631"/>
      <c r="D1870" s="627"/>
      <c r="E1870" s="627"/>
    </row>
    <row r="1871">
      <c r="A1871" s="623"/>
      <c r="B1871" s="627"/>
      <c r="C1871" s="631"/>
      <c r="D1871" s="627"/>
      <c r="E1871" s="627"/>
    </row>
    <row r="1872">
      <c r="A1872" s="623"/>
      <c r="B1872" s="627"/>
      <c r="C1872" s="631"/>
      <c r="D1872" s="627"/>
      <c r="E1872" s="627"/>
    </row>
    <row r="1873">
      <c r="A1873" s="623"/>
      <c r="B1873" s="627"/>
      <c r="C1873" s="631"/>
      <c r="D1873" s="627"/>
      <c r="E1873" s="627"/>
    </row>
    <row r="1874">
      <c r="A1874" s="623"/>
      <c r="B1874" s="627"/>
      <c r="C1874" s="631"/>
      <c r="D1874" s="627"/>
      <c r="E1874" s="627"/>
    </row>
    <row r="1875">
      <c r="A1875" s="623"/>
      <c r="B1875" s="627"/>
      <c r="C1875" s="631"/>
      <c r="D1875" s="627"/>
      <c r="E1875" s="627"/>
    </row>
    <row r="1876">
      <c r="A1876" s="623"/>
      <c r="B1876" s="627"/>
      <c r="C1876" s="631"/>
      <c r="D1876" s="627"/>
      <c r="E1876" s="627"/>
    </row>
    <row r="1877">
      <c r="A1877" s="623"/>
      <c r="B1877" s="627"/>
      <c r="C1877" s="631"/>
      <c r="D1877" s="627"/>
      <c r="E1877" s="627"/>
    </row>
    <row r="1878">
      <c r="A1878" s="623"/>
      <c r="B1878" s="627"/>
      <c r="C1878" s="631"/>
      <c r="D1878" s="627"/>
      <c r="E1878" s="627"/>
    </row>
    <row r="1879">
      <c r="A1879" s="623"/>
      <c r="B1879" s="627"/>
      <c r="C1879" s="631"/>
      <c r="D1879" s="627"/>
      <c r="E1879" s="627"/>
    </row>
    <row r="1880">
      <c r="A1880" s="623"/>
      <c r="B1880" s="627"/>
      <c r="C1880" s="631"/>
      <c r="D1880" s="627"/>
      <c r="E1880" s="627"/>
    </row>
    <row r="1881">
      <c r="A1881" s="623"/>
      <c r="B1881" s="627"/>
      <c r="C1881" s="631"/>
      <c r="D1881" s="627"/>
      <c r="E1881" s="627"/>
    </row>
    <row r="1882">
      <c r="A1882" s="623"/>
      <c r="B1882" s="627"/>
      <c r="C1882" s="631"/>
      <c r="D1882" s="627"/>
      <c r="E1882" s="627"/>
    </row>
    <row r="1883">
      <c r="A1883" s="623"/>
      <c r="B1883" s="627"/>
      <c r="C1883" s="631"/>
      <c r="D1883" s="627"/>
      <c r="E1883" s="627"/>
    </row>
    <row r="1884">
      <c r="A1884" s="623"/>
      <c r="B1884" s="627"/>
      <c r="C1884" s="631"/>
      <c r="D1884" s="627"/>
      <c r="E1884" s="627"/>
    </row>
    <row r="1885">
      <c r="A1885" s="623"/>
      <c r="B1885" s="627"/>
      <c r="C1885" s="631"/>
      <c r="D1885" s="627"/>
      <c r="E1885" s="627"/>
    </row>
    <row r="1886">
      <c r="A1886" s="623"/>
      <c r="B1886" s="627"/>
      <c r="C1886" s="631"/>
      <c r="D1886" s="627"/>
      <c r="E1886" s="627"/>
    </row>
    <row r="1887">
      <c r="A1887" s="623"/>
      <c r="B1887" s="627"/>
      <c r="C1887" s="631"/>
      <c r="D1887" s="627"/>
      <c r="E1887" s="627"/>
    </row>
    <row r="1888">
      <c r="A1888" s="623"/>
      <c r="B1888" s="627"/>
      <c r="C1888" s="631"/>
      <c r="D1888" s="627"/>
      <c r="E1888" s="627"/>
    </row>
    <row r="1889">
      <c r="A1889" s="623"/>
      <c r="B1889" s="627"/>
      <c r="C1889" s="631"/>
      <c r="D1889" s="627"/>
      <c r="E1889" s="627"/>
    </row>
    <row r="1890">
      <c r="A1890" s="623"/>
      <c r="B1890" s="627"/>
      <c r="C1890" s="631"/>
      <c r="D1890" s="627"/>
      <c r="E1890" s="627"/>
    </row>
    <row r="1891">
      <c r="A1891" s="623"/>
      <c r="B1891" s="627"/>
      <c r="C1891" s="631"/>
      <c r="D1891" s="627"/>
      <c r="E1891" s="627"/>
    </row>
    <row r="1892">
      <c r="A1892" s="623"/>
      <c r="B1892" s="627"/>
      <c r="C1892" s="631"/>
      <c r="D1892" s="627"/>
      <c r="E1892" s="627"/>
    </row>
    <row r="1893">
      <c r="A1893" s="623"/>
      <c r="B1893" s="627"/>
      <c r="C1893" s="631"/>
      <c r="D1893" s="627"/>
      <c r="E1893" s="627"/>
    </row>
    <row r="1894">
      <c r="A1894" s="623"/>
      <c r="B1894" s="627"/>
      <c r="C1894" s="631"/>
      <c r="D1894" s="627"/>
      <c r="E1894" s="627"/>
    </row>
    <row r="1895">
      <c r="A1895" s="623"/>
      <c r="B1895" s="627"/>
      <c r="C1895" s="631"/>
      <c r="D1895" s="627"/>
      <c r="E1895" s="627"/>
    </row>
    <row r="1896">
      <c r="A1896" s="623"/>
      <c r="B1896" s="627"/>
      <c r="C1896" s="631"/>
      <c r="D1896" s="627"/>
      <c r="E1896" s="627"/>
    </row>
    <row r="1897">
      <c r="A1897" s="623"/>
      <c r="B1897" s="627"/>
      <c r="C1897" s="631"/>
      <c r="D1897" s="627"/>
      <c r="E1897" s="627"/>
    </row>
    <row r="1898">
      <c r="A1898" s="623"/>
      <c r="B1898" s="627"/>
      <c r="C1898" s="631"/>
      <c r="D1898" s="627"/>
      <c r="E1898" s="627"/>
    </row>
    <row r="1899">
      <c r="A1899" s="623"/>
      <c r="B1899" s="627"/>
      <c r="C1899" s="631"/>
      <c r="D1899" s="627"/>
      <c r="E1899" s="627"/>
    </row>
    <row r="1900">
      <c r="A1900" s="623"/>
      <c r="B1900" s="627"/>
      <c r="C1900" s="631"/>
      <c r="D1900" s="627"/>
      <c r="E1900" s="627"/>
    </row>
    <row r="1901">
      <c r="A1901" s="623"/>
      <c r="B1901" s="627"/>
      <c r="C1901" s="631"/>
      <c r="D1901" s="627"/>
      <c r="E1901" s="627"/>
    </row>
    <row r="1902">
      <c r="A1902" s="623"/>
      <c r="B1902" s="627"/>
      <c r="C1902" s="631"/>
      <c r="D1902" s="627"/>
      <c r="E1902" s="627"/>
    </row>
    <row r="1903">
      <c r="A1903" s="623"/>
      <c r="B1903" s="627"/>
      <c r="C1903" s="631"/>
      <c r="D1903" s="627"/>
      <c r="E1903" s="627"/>
    </row>
    <row r="1904">
      <c r="A1904" s="623"/>
      <c r="B1904" s="627"/>
      <c r="C1904" s="631"/>
      <c r="D1904" s="627"/>
      <c r="E1904" s="627"/>
    </row>
    <row r="1905">
      <c r="A1905" s="623"/>
      <c r="B1905" s="627"/>
      <c r="C1905" s="631"/>
      <c r="D1905" s="627"/>
      <c r="E1905" s="627"/>
    </row>
    <row r="1906">
      <c r="A1906" s="623"/>
      <c r="B1906" s="627"/>
      <c r="C1906" s="631"/>
      <c r="D1906" s="627"/>
      <c r="E1906" s="627"/>
    </row>
    <row r="1907">
      <c r="A1907" s="623"/>
      <c r="B1907" s="627"/>
      <c r="C1907" s="631"/>
      <c r="D1907" s="627"/>
      <c r="E1907" s="627"/>
    </row>
    <row r="1908">
      <c r="A1908" s="623"/>
      <c r="B1908" s="627"/>
      <c r="C1908" s="631"/>
      <c r="D1908" s="627"/>
      <c r="E1908" s="627"/>
    </row>
    <row r="1909">
      <c r="A1909" s="623"/>
      <c r="B1909" s="627"/>
      <c r="C1909" s="631"/>
      <c r="D1909" s="627"/>
      <c r="E1909" s="627"/>
    </row>
    <row r="1910">
      <c r="A1910" s="623"/>
      <c r="B1910" s="627"/>
      <c r="C1910" s="631"/>
      <c r="D1910" s="627"/>
      <c r="E1910" s="627"/>
    </row>
    <row r="1911">
      <c r="A1911" s="623"/>
      <c r="B1911" s="627"/>
      <c r="C1911" s="631"/>
      <c r="D1911" s="627"/>
      <c r="E1911" s="627"/>
    </row>
    <row r="1912">
      <c r="A1912" s="623"/>
      <c r="B1912" s="627"/>
      <c r="C1912" s="631"/>
      <c r="D1912" s="627"/>
      <c r="E1912" s="627"/>
    </row>
    <row r="1913">
      <c r="A1913" s="623"/>
      <c r="B1913" s="627"/>
      <c r="C1913" s="631"/>
      <c r="D1913" s="627"/>
      <c r="E1913" s="627"/>
    </row>
    <row r="1914">
      <c r="A1914" s="623"/>
      <c r="B1914" s="627"/>
      <c r="C1914" s="631"/>
      <c r="D1914" s="627"/>
      <c r="E1914" s="627"/>
    </row>
    <row r="1915">
      <c r="A1915" s="623"/>
      <c r="B1915" s="627"/>
      <c r="C1915" s="631"/>
      <c r="D1915" s="627"/>
      <c r="E1915" s="627"/>
    </row>
    <row r="1916">
      <c r="A1916" s="623"/>
      <c r="B1916" s="627"/>
      <c r="C1916" s="631"/>
      <c r="D1916" s="627"/>
      <c r="E1916" s="627"/>
    </row>
    <row r="1917">
      <c r="A1917" s="623"/>
      <c r="B1917" s="627"/>
      <c r="C1917" s="631"/>
      <c r="D1917" s="627"/>
      <c r="E1917" s="627"/>
    </row>
    <row r="1918">
      <c r="A1918" s="623"/>
      <c r="B1918" s="627"/>
      <c r="C1918" s="631"/>
      <c r="D1918" s="627"/>
      <c r="E1918" s="627"/>
    </row>
    <row r="1919">
      <c r="A1919" s="623"/>
      <c r="B1919" s="627"/>
      <c r="C1919" s="631"/>
      <c r="D1919" s="627"/>
      <c r="E1919" s="627"/>
    </row>
    <row r="1920">
      <c r="A1920" s="623"/>
      <c r="B1920" s="627"/>
      <c r="C1920" s="631"/>
      <c r="D1920" s="627"/>
      <c r="E1920" s="627"/>
    </row>
    <row r="1921">
      <c r="A1921" s="623"/>
      <c r="B1921" s="627"/>
      <c r="C1921" s="631"/>
      <c r="D1921" s="627"/>
      <c r="E1921" s="627"/>
    </row>
    <row r="1922">
      <c r="A1922" s="623"/>
      <c r="B1922" s="627"/>
      <c r="C1922" s="631"/>
      <c r="D1922" s="627"/>
      <c r="E1922" s="627"/>
    </row>
    <row r="1923">
      <c r="A1923" s="623"/>
      <c r="B1923" s="627"/>
      <c r="C1923" s="631"/>
      <c r="D1923" s="627"/>
      <c r="E1923" s="627"/>
    </row>
    <row r="1924">
      <c r="A1924" s="623"/>
      <c r="B1924" s="627"/>
      <c r="C1924" s="631"/>
      <c r="D1924" s="627"/>
      <c r="E1924" s="627"/>
    </row>
    <row r="1925">
      <c r="A1925" s="623"/>
      <c r="B1925" s="627"/>
      <c r="C1925" s="631"/>
      <c r="D1925" s="627"/>
      <c r="E1925" s="627"/>
    </row>
    <row r="1926">
      <c r="A1926" s="623"/>
      <c r="B1926" s="627"/>
      <c r="C1926" s="631"/>
      <c r="D1926" s="627"/>
      <c r="E1926" s="627"/>
    </row>
    <row r="1927">
      <c r="A1927" s="623"/>
      <c r="B1927" s="627"/>
      <c r="C1927" s="631"/>
      <c r="D1927" s="627"/>
      <c r="E1927" s="627"/>
    </row>
    <row r="1928">
      <c r="A1928" s="623"/>
      <c r="B1928" s="627"/>
      <c r="C1928" s="631"/>
      <c r="D1928" s="627"/>
      <c r="E1928" s="627"/>
    </row>
    <row r="1929">
      <c r="A1929" s="623"/>
      <c r="B1929" s="627"/>
      <c r="C1929" s="631"/>
      <c r="D1929" s="627"/>
      <c r="E1929" s="627"/>
    </row>
    <row r="1930">
      <c r="A1930" s="623"/>
      <c r="B1930" s="627"/>
      <c r="C1930" s="631"/>
      <c r="D1930" s="627"/>
      <c r="E1930" s="627"/>
    </row>
    <row r="1931">
      <c r="A1931" s="623"/>
      <c r="B1931" s="627"/>
      <c r="C1931" s="631"/>
      <c r="D1931" s="627"/>
      <c r="E1931" s="627"/>
    </row>
    <row r="1932">
      <c r="A1932" s="623"/>
      <c r="B1932" s="627"/>
      <c r="C1932" s="631"/>
      <c r="D1932" s="627"/>
      <c r="E1932" s="627"/>
    </row>
    <row r="1933">
      <c r="A1933" s="623"/>
      <c r="B1933" s="627"/>
      <c r="C1933" s="631"/>
      <c r="D1933" s="627"/>
      <c r="E1933" s="627"/>
    </row>
    <row r="1934">
      <c r="A1934" s="623"/>
      <c r="B1934" s="627"/>
      <c r="C1934" s="631"/>
      <c r="D1934" s="627"/>
      <c r="E1934" s="627"/>
    </row>
    <row r="1935">
      <c r="A1935" s="623"/>
      <c r="B1935" s="627"/>
      <c r="C1935" s="631"/>
      <c r="D1935" s="627"/>
      <c r="E1935" s="627"/>
    </row>
    <row r="1936">
      <c r="A1936" s="623"/>
      <c r="B1936" s="627"/>
      <c r="C1936" s="631"/>
      <c r="D1936" s="627"/>
      <c r="E1936" s="627"/>
    </row>
    <row r="1937">
      <c r="A1937" s="623"/>
      <c r="B1937" s="627"/>
      <c r="C1937" s="631"/>
      <c r="D1937" s="627"/>
      <c r="E1937" s="627"/>
    </row>
    <row r="1938">
      <c r="A1938" s="623"/>
      <c r="B1938" s="627"/>
      <c r="C1938" s="631"/>
      <c r="D1938" s="627"/>
      <c r="E1938" s="627"/>
    </row>
    <row r="1939">
      <c r="A1939" s="623"/>
      <c r="B1939" s="627"/>
      <c r="C1939" s="631"/>
      <c r="D1939" s="627"/>
      <c r="E1939" s="627"/>
    </row>
    <row r="1940">
      <c r="A1940" s="623"/>
      <c r="B1940" s="627"/>
      <c r="C1940" s="631"/>
      <c r="D1940" s="627"/>
      <c r="E1940" s="627"/>
    </row>
    <row r="1941">
      <c r="A1941" s="623"/>
      <c r="B1941" s="627"/>
      <c r="C1941" s="631"/>
      <c r="D1941" s="627"/>
      <c r="E1941" s="627"/>
    </row>
    <row r="1942">
      <c r="A1942" s="623"/>
      <c r="B1942" s="627"/>
      <c r="C1942" s="631"/>
      <c r="D1942" s="627"/>
      <c r="E1942" s="627"/>
    </row>
    <row r="1943">
      <c r="A1943" s="623"/>
      <c r="B1943" s="627"/>
      <c r="C1943" s="631"/>
      <c r="D1943" s="627"/>
      <c r="E1943" s="627"/>
    </row>
    <row r="1944">
      <c r="A1944" s="623"/>
      <c r="B1944" s="627"/>
      <c r="C1944" s="631"/>
      <c r="D1944" s="627"/>
      <c r="E1944" s="627"/>
    </row>
    <row r="1945">
      <c r="A1945" s="623"/>
      <c r="B1945" s="627"/>
      <c r="C1945" s="631"/>
      <c r="D1945" s="627"/>
      <c r="E1945" s="627"/>
    </row>
    <row r="1946">
      <c r="A1946" s="623"/>
      <c r="B1946" s="627"/>
      <c r="C1946" s="631"/>
      <c r="D1946" s="627"/>
      <c r="E1946" s="627"/>
    </row>
    <row r="1947">
      <c r="A1947" s="623"/>
      <c r="B1947" s="627"/>
      <c r="C1947" s="631"/>
      <c r="D1947" s="627"/>
      <c r="E1947" s="627"/>
    </row>
    <row r="1948">
      <c r="A1948" s="623"/>
      <c r="B1948" s="627"/>
      <c r="C1948" s="631"/>
      <c r="D1948" s="627"/>
      <c r="E1948" s="627"/>
    </row>
    <row r="1949">
      <c r="A1949" s="623"/>
      <c r="B1949" s="627"/>
      <c r="C1949" s="631"/>
      <c r="D1949" s="627"/>
      <c r="E1949" s="627"/>
    </row>
    <row r="1950">
      <c r="A1950" s="623"/>
      <c r="B1950" s="627"/>
      <c r="C1950" s="631"/>
      <c r="D1950" s="627"/>
      <c r="E1950" s="627"/>
    </row>
    <row r="1951">
      <c r="A1951" s="623"/>
      <c r="B1951" s="627"/>
      <c r="C1951" s="631"/>
      <c r="D1951" s="627"/>
      <c r="E1951" s="627"/>
    </row>
    <row r="1952">
      <c r="A1952" s="623"/>
      <c r="B1952" s="627"/>
      <c r="C1952" s="631"/>
      <c r="D1952" s="627"/>
      <c r="E1952" s="627"/>
    </row>
    <row r="1953">
      <c r="A1953" s="623"/>
      <c r="B1953" s="627"/>
      <c r="C1953" s="631"/>
      <c r="D1953" s="627"/>
      <c r="E1953" s="627"/>
    </row>
    <row r="1954">
      <c r="A1954" s="623"/>
      <c r="B1954" s="627"/>
      <c r="C1954" s="631"/>
      <c r="D1954" s="627"/>
      <c r="E1954" s="627"/>
    </row>
    <row r="1955">
      <c r="A1955" s="623"/>
      <c r="B1955" s="627"/>
      <c r="C1955" s="631"/>
      <c r="D1955" s="627"/>
      <c r="E1955" s="627"/>
    </row>
    <row r="1956">
      <c r="A1956" s="623"/>
      <c r="B1956" s="627"/>
      <c r="C1956" s="631"/>
      <c r="D1956" s="627"/>
      <c r="E1956" s="627"/>
    </row>
    <row r="1957">
      <c r="A1957" s="623"/>
      <c r="B1957" s="627"/>
      <c r="C1957" s="631"/>
      <c r="D1957" s="627"/>
      <c r="E1957" s="627"/>
    </row>
    <row r="1958">
      <c r="A1958" s="623"/>
      <c r="B1958" s="627"/>
      <c r="C1958" s="631"/>
      <c r="D1958" s="627"/>
      <c r="E1958" s="627"/>
    </row>
    <row r="1959">
      <c r="A1959" s="623"/>
      <c r="B1959" s="627"/>
      <c r="C1959" s="631"/>
      <c r="D1959" s="627"/>
      <c r="E1959" s="627"/>
    </row>
    <row r="1960">
      <c r="A1960" s="623"/>
      <c r="B1960" s="627"/>
      <c r="C1960" s="631"/>
      <c r="D1960" s="627"/>
      <c r="E1960" s="627"/>
    </row>
    <row r="1961">
      <c r="A1961" s="623"/>
      <c r="B1961" s="627"/>
      <c r="C1961" s="631"/>
      <c r="D1961" s="627"/>
      <c r="E1961" s="627"/>
    </row>
    <row r="1962">
      <c r="A1962" s="623"/>
      <c r="B1962" s="627"/>
      <c r="C1962" s="631"/>
      <c r="D1962" s="627"/>
      <c r="E1962" s="627"/>
    </row>
    <row r="1963">
      <c r="A1963" s="623"/>
      <c r="B1963" s="627"/>
      <c r="C1963" s="631"/>
      <c r="D1963" s="627"/>
      <c r="E1963" s="627"/>
    </row>
    <row r="1964">
      <c r="A1964" s="623"/>
      <c r="B1964" s="627"/>
      <c r="C1964" s="631"/>
      <c r="D1964" s="627"/>
      <c r="E1964" s="627"/>
    </row>
    <row r="1965">
      <c r="A1965" s="623"/>
      <c r="B1965" s="627"/>
      <c r="C1965" s="631"/>
      <c r="D1965" s="627"/>
      <c r="E1965" s="627"/>
    </row>
    <row r="1966">
      <c r="A1966" s="623"/>
      <c r="B1966" s="627"/>
      <c r="C1966" s="631"/>
      <c r="D1966" s="627"/>
      <c r="E1966" s="627"/>
    </row>
    <row r="1967">
      <c r="A1967" s="623"/>
      <c r="B1967" s="627"/>
      <c r="C1967" s="631"/>
      <c r="D1967" s="627"/>
      <c r="E1967" s="627"/>
    </row>
    <row r="1968">
      <c r="A1968" s="623"/>
      <c r="B1968" s="627"/>
      <c r="C1968" s="631"/>
      <c r="D1968" s="627"/>
      <c r="E1968" s="627"/>
    </row>
    <row r="1969">
      <c r="A1969" s="623"/>
      <c r="B1969" s="627"/>
      <c r="C1969" s="631"/>
      <c r="D1969" s="627"/>
      <c r="E1969" s="627"/>
    </row>
    <row r="1970">
      <c r="A1970" s="623"/>
      <c r="B1970" s="627"/>
      <c r="C1970" s="631"/>
      <c r="D1970" s="627"/>
      <c r="E1970" s="627"/>
    </row>
    <row r="1971">
      <c r="A1971" s="623"/>
      <c r="B1971" s="627"/>
      <c r="C1971" s="631"/>
      <c r="D1971" s="627"/>
      <c r="E1971" s="627"/>
    </row>
    <row r="1972">
      <c r="A1972" s="623"/>
      <c r="B1972" s="627"/>
      <c r="C1972" s="631"/>
      <c r="D1972" s="627"/>
      <c r="E1972" s="627"/>
    </row>
    <row r="1973">
      <c r="A1973" s="623"/>
      <c r="B1973" s="627"/>
      <c r="C1973" s="631"/>
      <c r="D1973" s="627"/>
      <c r="E1973" s="627"/>
    </row>
    <row r="1974">
      <c r="A1974" s="623"/>
      <c r="B1974" s="627"/>
      <c r="C1974" s="631"/>
      <c r="D1974" s="627"/>
      <c r="E1974" s="627"/>
    </row>
    <row r="1975">
      <c r="A1975" s="623"/>
      <c r="B1975" s="627"/>
      <c r="C1975" s="631"/>
      <c r="D1975" s="627"/>
      <c r="E1975" s="627"/>
    </row>
    <row r="1976">
      <c r="A1976" s="623"/>
      <c r="B1976" s="627"/>
      <c r="C1976" s="631"/>
      <c r="D1976" s="627"/>
      <c r="E1976" s="627"/>
    </row>
    <row r="1977">
      <c r="A1977" s="623"/>
      <c r="B1977" s="627"/>
      <c r="C1977" s="631"/>
      <c r="D1977" s="627"/>
      <c r="E1977" s="627"/>
    </row>
    <row r="1978">
      <c r="A1978" s="623"/>
      <c r="B1978" s="627"/>
      <c r="C1978" s="631"/>
      <c r="D1978" s="627"/>
      <c r="E1978" s="627"/>
    </row>
    <row r="1979">
      <c r="A1979" s="623"/>
      <c r="B1979" s="627"/>
      <c r="C1979" s="631"/>
      <c r="D1979" s="627"/>
      <c r="E1979" s="627"/>
    </row>
    <row r="1980">
      <c r="A1980" s="623"/>
      <c r="B1980" s="627"/>
      <c r="C1980" s="631"/>
      <c r="D1980" s="627"/>
      <c r="E1980" s="627"/>
    </row>
    <row r="1981">
      <c r="A1981" s="623"/>
      <c r="B1981" s="627"/>
      <c r="C1981" s="631"/>
      <c r="D1981" s="627"/>
      <c r="E1981" s="627"/>
    </row>
    <row r="1982">
      <c r="A1982" s="623"/>
      <c r="B1982" s="627"/>
      <c r="C1982" s="631"/>
      <c r="D1982" s="627"/>
      <c r="E1982" s="627"/>
    </row>
    <row r="1983">
      <c r="A1983" s="623"/>
      <c r="B1983" s="627"/>
      <c r="C1983" s="631"/>
      <c r="D1983" s="627"/>
      <c r="E1983" s="627"/>
    </row>
    <row r="1984">
      <c r="A1984" s="623"/>
      <c r="B1984" s="627"/>
      <c r="C1984" s="631"/>
      <c r="D1984" s="627"/>
      <c r="E1984" s="627"/>
    </row>
    <row r="1985">
      <c r="A1985" s="623"/>
      <c r="B1985" s="627"/>
      <c r="C1985" s="631"/>
      <c r="D1985" s="627"/>
      <c r="E1985" s="627"/>
    </row>
    <row r="1986">
      <c r="A1986" s="623"/>
      <c r="B1986" s="627"/>
      <c r="C1986" s="631"/>
      <c r="D1986" s="627"/>
      <c r="E1986" s="627"/>
    </row>
    <row r="1987">
      <c r="A1987" s="623"/>
      <c r="B1987" s="627"/>
      <c r="C1987" s="631"/>
      <c r="D1987" s="627"/>
      <c r="E1987" s="627"/>
    </row>
    <row r="1988">
      <c r="A1988" s="623"/>
      <c r="B1988" s="627"/>
      <c r="C1988" s="631"/>
      <c r="D1988" s="627"/>
      <c r="E1988" s="627"/>
    </row>
    <row r="1989">
      <c r="A1989" s="623"/>
      <c r="B1989" s="627"/>
      <c r="C1989" s="631"/>
      <c r="D1989" s="627"/>
      <c r="E1989" s="62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5.38"/>
  </cols>
  <sheetData>
    <row r="1">
      <c r="A1" s="623" t="str">
        <f>'CATALOGO PAGINA'!C1</f>
        <v>SKU</v>
      </c>
      <c r="B1" s="621" t="s">
        <v>7732</v>
      </c>
      <c r="C1" s="633" t="s">
        <v>7733</v>
      </c>
      <c r="D1" s="621" t="s">
        <v>7734</v>
      </c>
      <c r="E1" s="621" t="s">
        <v>7735</v>
      </c>
    </row>
    <row r="2">
      <c r="A2" s="623" t="str">
        <f>'CATALOGO PAGINA'!C2</f>
        <v>FD853</v>
      </c>
      <c r="B2" s="624" t="s">
        <v>7738</v>
      </c>
      <c r="C2" s="626" t="str">
        <f>'CATALOGO PAGINA'!AE2</f>
        <v>6</v>
      </c>
      <c r="D2" s="634">
        <f>'CATALOGO PAGINA'!AG2</f>
        <v>0.99913</v>
      </c>
    </row>
    <row r="3">
      <c r="A3" s="623" t="str">
        <f>'CATALOGO PAGINA'!C3</f>
        <v>FD1013S</v>
      </c>
      <c r="B3" s="624" t="s">
        <v>7738</v>
      </c>
      <c r="C3" s="626" t="str">
        <f>'CATALOGO PAGINA'!AE3</f>
        <v>12</v>
      </c>
      <c r="D3" s="634">
        <f>'CATALOGO PAGINA'!AG3</f>
        <v>0.754</v>
      </c>
    </row>
    <row r="4">
      <c r="A4" s="623" t="str">
        <f>'CATALOGO PAGINA'!C4</f>
        <v>FD1013M</v>
      </c>
      <c r="B4" s="624" t="s">
        <v>7738</v>
      </c>
      <c r="C4" s="626" t="str">
        <f>'CATALOGO PAGINA'!AE4</f>
        <v>12</v>
      </c>
      <c r="D4" s="634">
        <f>'CATALOGO PAGINA'!AG4</f>
        <v>1.247</v>
      </c>
    </row>
    <row r="5">
      <c r="A5" s="623" t="str">
        <f>'CATALOGO PAGINA'!C5</f>
        <v>FD1013L</v>
      </c>
      <c r="B5" s="624" t="s">
        <v>7738</v>
      </c>
      <c r="C5" s="626" t="str">
        <f>'CATALOGO PAGINA'!AE5</f>
        <v>12</v>
      </c>
      <c r="D5" s="634">
        <f>'CATALOGO PAGINA'!AG5</f>
        <v>1.7458</v>
      </c>
    </row>
    <row r="6">
      <c r="A6" s="623" t="str">
        <f>'CATALOGO PAGINA'!C6</f>
        <v>CN91092-A</v>
      </c>
      <c r="B6" s="624" t="s">
        <v>7738</v>
      </c>
      <c r="C6" s="626" t="str">
        <f>'CATALOGO PAGINA'!AE6</f>
        <v>12</v>
      </c>
      <c r="D6" s="634">
        <f>'CATALOGO PAGINA'!AG6</f>
        <v>1.386</v>
      </c>
    </row>
    <row r="7">
      <c r="A7" s="623" t="str">
        <f>'CATALOGO PAGINA'!C7</f>
        <v>41661</v>
      </c>
      <c r="B7" s="624" t="s">
        <v>7738</v>
      </c>
      <c r="C7" s="626" t="str">
        <f>'CATALOGO PAGINA'!AE7</f>
        <v>6</v>
      </c>
      <c r="D7" s="634">
        <f>'CATALOGO PAGINA'!AG7</f>
        <v>2.87</v>
      </c>
    </row>
    <row r="8">
      <c r="A8" s="623" t="str">
        <f>'CATALOGO PAGINA'!C8</f>
        <v>FD1606</v>
      </c>
      <c r="B8" s="624" t="s">
        <v>7738</v>
      </c>
      <c r="C8" s="626" t="str">
        <f>'CATALOGO PAGINA'!AE8</f>
        <v>12</v>
      </c>
      <c r="D8" s="634">
        <f>'CATALOGO PAGINA'!AG8</f>
        <v>2.8</v>
      </c>
    </row>
    <row r="9">
      <c r="A9" s="623" t="str">
        <f>'CATALOGO PAGINA'!C9</f>
        <v>801440</v>
      </c>
      <c r="B9" s="624" t="s">
        <v>7738</v>
      </c>
      <c r="C9" s="626" t="str">
        <f>'CATALOGO PAGINA'!AE9</f>
        <v>12</v>
      </c>
      <c r="D9" s="634">
        <f>'CATALOGO PAGINA'!AG9</f>
        <v>1.372</v>
      </c>
    </row>
    <row r="10">
      <c r="A10" s="623" t="str">
        <f>'CATALOGO PAGINA'!C10</f>
        <v>8888</v>
      </c>
      <c r="B10" s="624" t="s">
        <v>7738</v>
      </c>
      <c r="C10" s="626" t="str">
        <f>'CATALOGO PAGINA'!AE10</f>
        <v>48</v>
      </c>
      <c r="D10" s="634">
        <f>'CATALOGO PAGINA'!AG10</f>
        <v>0.468</v>
      </c>
    </row>
    <row r="11">
      <c r="A11" s="623" t="str">
        <f>'CATALOGO PAGINA'!C11</f>
        <v>6134</v>
      </c>
      <c r="B11" s="624" t="s">
        <v>7738</v>
      </c>
      <c r="C11" s="626" t="str">
        <f>'CATALOGO PAGINA'!AE11</f>
        <v>12</v>
      </c>
      <c r="D11" s="634">
        <f>'CATALOGO PAGINA'!AG11</f>
        <v>1.675</v>
      </c>
    </row>
    <row r="12">
      <c r="A12" s="623" t="str">
        <f>'CATALOGO PAGINA'!C12</f>
        <v>8594</v>
      </c>
      <c r="B12" s="624" t="s">
        <v>7738</v>
      </c>
      <c r="C12" s="626" t="str">
        <f>'CATALOGO PAGINA'!AE12</f>
        <v>12</v>
      </c>
      <c r="D12" s="634">
        <f>'CATALOGO PAGINA'!AG12</f>
        <v>2.2375</v>
      </c>
    </row>
    <row r="13">
      <c r="A13" s="623" t="str">
        <f>'CATALOGO PAGINA'!C13</f>
        <v>7532</v>
      </c>
      <c r="B13" s="624" t="s">
        <v>7738</v>
      </c>
      <c r="C13" s="626" t="str">
        <f>'CATALOGO PAGINA'!AE13</f>
        <v>12</v>
      </c>
      <c r="D13" s="634">
        <f>'CATALOGO PAGINA'!AG13</f>
        <v>1.3</v>
      </c>
    </row>
    <row r="14">
      <c r="A14" s="623" t="str">
        <f>'CATALOGO PAGINA'!C14</f>
        <v>9300</v>
      </c>
      <c r="B14" s="624" t="s">
        <v>7738</v>
      </c>
      <c r="C14" s="626" t="str">
        <f>'CATALOGO PAGINA'!AE14</f>
        <v>12</v>
      </c>
      <c r="D14" s="634">
        <f>'CATALOGO PAGINA'!AG14</f>
        <v>1.6875</v>
      </c>
    </row>
    <row r="15">
      <c r="A15" s="623" t="str">
        <f>'CATALOGO PAGINA'!C15</f>
        <v>7348</v>
      </c>
      <c r="B15" s="624" t="s">
        <v>7738</v>
      </c>
      <c r="C15" s="626" t="str">
        <f>'CATALOGO PAGINA'!AE15</f>
        <v>12</v>
      </c>
      <c r="D15" s="634">
        <f>'CATALOGO PAGINA'!AG15</f>
        <v>1.3</v>
      </c>
    </row>
    <row r="16">
      <c r="A16" s="623" t="str">
        <f>'CATALOGO PAGINA'!C16</f>
        <v>7355</v>
      </c>
      <c r="B16" s="624" t="s">
        <v>7738</v>
      </c>
      <c r="C16" s="626" t="str">
        <f>'CATALOGO PAGINA'!AE16</f>
        <v>12</v>
      </c>
      <c r="D16" s="634">
        <f>'CATALOGO PAGINA'!AG16</f>
        <v>1.3</v>
      </c>
    </row>
    <row r="17">
      <c r="A17" s="623" t="str">
        <f>'CATALOGO PAGINA'!C17</f>
        <v>0361</v>
      </c>
      <c r="B17" s="624" t="s">
        <v>7738</v>
      </c>
      <c r="C17" s="626" t="str">
        <f>'CATALOGO PAGINA'!AE17</f>
        <v>12</v>
      </c>
      <c r="D17" s="634">
        <f>'CATALOGO PAGINA'!AG17</f>
        <v>1.417</v>
      </c>
    </row>
    <row r="18">
      <c r="A18" s="623" t="str">
        <f>'CATALOGO PAGINA'!C18</f>
        <v>8914</v>
      </c>
      <c r="B18" s="624" t="s">
        <v>7738</v>
      </c>
      <c r="C18" s="626" t="str">
        <f>'CATALOGO PAGINA'!AE18</f>
        <v>12</v>
      </c>
      <c r="D18" s="634">
        <f>'CATALOGO PAGINA'!AG18</f>
        <v>1.417</v>
      </c>
    </row>
    <row r="19">
      <c r="A19" s="623" t="str">
        <f>'CATALOGO PAGINA'!C19</f>
        <v>3543</v>
      </c>
      <c r="B19" s="624" t="s">
        <v>7738</v>
      </c>
      <c r="C19" s="626" t="str">
        <f>'CATALOGO PAGINA'!AE19</f>
        <v>12</v>
      </c>
      <c r="D19" s="634">
        <f>'CATALOGO PAGINA'!AG19</f>
        <v>1.45</v>
      </c>
    </row>
    <row r="20">
      <c r="A20" s="623" t="str">
        <f>'CATALOGO PAGINA'!C20</f>
        <v>7729</v>
      </c>
      <c r="B20" s="624" t="s">
        <v>7738</v>
      </c>
      <c r="C20" s="626" t="str">
        <f>'CATALOGO PAGINA'!AE20</f>
        <v>12</v>
      </c>
      <c r="D20" s="634">
        <f>'CATALOGO PAGINA'!AG20</f>
        <v>1.3</v>
      </c>
    </row>
    <row r="21">
      <c r="A21" s="623" t="str">
        <f>'CATALOGO PAGINA'!C21</f>
        <v>6026</v>
      </c>
      <c r="B21" s="624" t="s">
        <v>7738</v>
      </c>
      <c r="C21" s="626" t="str">
        <f>'CATALOGO PAGINA'!AE21</f>
        <v>12</v>
      </c>
      <c r="D21" s="634">
        <f>'CATALOGO PAGINA'!AG21</f>
        <v>1.825</v>
      </c>
    </row>
    <row r="22">
      <c r="A22" s="623" t="str">
        <f>'CATALOGO PAGINA'!C22</f>
        <v>8208</v>
      </c>
      <c r="B22" s="624" t="s">
        <v>7738</v>
      </c>
      <c r="C22" s="626" t="str">
        <f>'CATALOGO PAGINA'!AE22</f>
        <v>12</v>
      </c>
      <c r="D22" s="634">
        <f>'CATALOGO PAGINA'!AG22</f>
        <v>1.344</v>
      </c>
    </row>
    <row r="23">
      <c r="A23" s="623" t="str">
        <f>'CATALOGO PAGINA'!C23</f>
        <v>7712</v>
      </c>
      <c r="B23" s="624" t="s">
        <v>7738</v>
      </c>
      <c r="C23" s="626" t="str">
        <f>'CATALOGO PAGINA'!AE23</f>
        <v>24</v>
      </c>
      <c r="D23" s="634">
        <f>'CATALOGO PAGINA'!AG23</f>
        <v>0.725</v>
      </c>
    </row>
    <row r="24">
      <c r="A24" s="623" t="str">
        <f>'CATALOGO PAGINA'!C24</f>
        <v>6088</v>
      </c>
      <c r="B24" s="624" t="s">
        <v>7738</v>
      </c>
      <c r="C24" s="626" t="str">
        <f>'CATALOGO PAGINA'!AE24</f>
        <v>12</v>
      </c>
      <c r="D24" s="634">
        <f>'CATALOGO PAGINA'!AG24</f>
        <v>1.825</v>
      </c>
    </row>
    <row r="25">
      <c r="A25" s="623" t="str">
        <f>'CATALOGO PAGINA'!C25</f>
        <v>5218</v>
      </c>
      <c r="B25" s="624" t="s">
        <v>7738</v>
      </c>
      <c r="C25" s="626" t="str">
        <f>'CATALOGO PAGINA'!AE25</f>
        <v>12</v>
      </c>
      <c r="D25" s="634">
        <f>'CATALOGO PAGINA'!AG25</f>
        <v>1.825</v>
      </c>
    </row>
    <row r="26">
      <c r="A26" s="623" t="str">
        <f>'CATALOGO PAGINA'!C26</f>
        <v>5999</v>
      </c>
      <c r="B26" s="624" t="s">
        <v>7738</v>
      </c>
      <c r="C26" s="626" t="str">
        <f>'CATALOGO PAGINA'!AE26</f>
        <v>12</v>
      </c>
      <c r="D26" s="634">
        <f>'CATALOGO PAGINA'!AG26</f>
        <v>1.825</v>
      </c>
    </row>
    <row r="27">
      <c r="A27" s="623" t="str">
        <f>'CATALOGO PAGINA'!C27</f>
        <v>9637</v>
      </c>
      <c r="B27" s="624" t="s">
        <v>7738</v>
      </c>
      <c r="C27" s="626" t="str">
        <f>'CATALOGO PAGINA'!AE27</f>
        <v>12</v>
      </c>
      <c r="D27" s="634">
        <f>'CATALOGO PAGINA'!AG27</f>
        <v>2.275</v>
      </c>
    </row>
    <row r="28">
      <c r="A28" s="623" t="str">
        <f>'CATALOGO PAGINA'!C28</f>
        <v>5982</v>
      </c>
      <c r="B28" s="624" t="s">
        <v>7738</v>
      </c>
      <c r="C28" s="626" t="str">
        <f>'CATALOGO PAGINA'!AE28</f>
        <v>12</v>
      </c>
      <c r="D28" s="634">
        <f>'CATALOGO PAGINA'!AG28</f>
        <v>1.825</v>
      </c>
    </row>
    <row r="29">
      <c r="A29" s="623" t="str">
        <f>'CATALOGO PAGINA'!C29</f>
        <v>6853</v>
      </c>
      <c r="B29" s="624" t="s">
        <v>7738</v>
      </c>
      <c r="C29" s="626" t="str">
        <f>'CATALOGO PAGINA'!AE29</f>
        <v>12</v>
      </c>
      <c r="D29" s="634">
        <f>'CATALOGO PAGINA'!AG29</f>
        <v>1.825</v>
      </c>
    </row>
    <row r="30">
      <c r="A30" s="623" t="str">
        <f>'CATALOGO PAGINA'!C30</f>
        <v>6002</v>
      </c>
      <c r="B30" s="624" t="s">
        <v>7738</v>
      </c>
      <c r="C30" s="626" t="str">
        <f>'CATALOGO PAGINA'!AE30</f>
        <v>12</v>
      </c>
      <c r="D30" s="634">
        <f>'CATALOGO PAGINA'!AG30</f>
        <v>1.825</v>
      </c>
    </row>
    <row r="31">
      <c r="A31" s="623" t="str">
        <f>'CATALOGO PAGINA'!C31</f>
        <v>3260</v>
      </c>
      <c r="B31" s="624" t="s">
        <v>7738</v>
      </c>
      <c r="C31" s="626" t="str">
        <f>'CATALOGO PAGINA'!AE31</f>
        <v>12</v>
      </c>
      <c r="D31" s="634">
        <f>'CATALOGO PAGINA'!AG31</f>
        <v>1.825</v>
      </c>
    </row>
    <row r="32">
      <c r="A32" s="623" t="str">
        <f>'CATALOGO PAGINA'!C32</f>
        <v>N-211</v>
      </c>
      <c r="B32" s="624" t="s">
        <v>7738</v>
      </c>
      <c r="C32" s="626" t="str">
        <f>'CATALOGO PAGINA'!AE32</f>
        <v>1</v>
      </c>
      <c r="D32" s="634">
        <f>'CATALOGO PAGINA'!AG32</f>
        <v>4.446</v>
      </c>
    </row>
    <row r="33">
      <c r="A33" s="623" t="str">
        <f>'CATALOGO PAGINA'!C33</f>
        <v>9113</v>
      </c>
      <c r="B33" s="624" t="s">
        <v>7738</v>
      </c>
      <c r="C33" s="626" t="str">
        <f>'CATALOGO PAGINA'!AE33</f>
        <v>6</v>
      </c>
      <c r="D33" s="634">
        <f>'CATALOGO PAGINA'!AG33</f>
        <v>3.76441</v>
      </c>
    </row>
    <row r="34">
      <c r="A34" s="623" t="str">
        <f>'CATALOGO PAGINA'!C34</f>
        <v>9991</v>
      </c>
      <c r="B34" s="624" t="s">
        <v>7738</v>
      </c>
      <c r="C34" s="626" t="str">
        <f>'CATALOGO PAGINA'!AE34</f>
        <v>12</v>
      </c>
      <c r="D34" s="634">
        <f>'CATALOGO PAGINA'!AG34</f>
        <v>1.775</v>
      </c>
    </row>
    <row r="35">
      <c r="A35" s="623" t="str">
        <f>'CATALOGO PAGINA'!C35</f>
        <v>FD083</v>
      </c>
      <c r="B35" s="624" t="s">
        <v>7738</v>
      </c>
      <c r="C35" s="626" t="str">
        <f>'CATALOGO PAGINA'!AE35</f>
        <v>12</v>
      </c>
      <c r="D35" s="634">
        <f>'CATALOGO PAGINA'!AG35</f>
        <v>0.75</v>
      </c>
    </row>
    <row r="36">
      <c r="A36" s="623" t="str">
        <f>'CATALOGO PAGINA'!C36</f>
        <v>JW-04</v>
      </c>
      <c r="B36" s="624" t="s">
        <v>7738</v>
      </c>
      <c r="C36" s="626" t="str">
        <f>'CATALOGO PAGINA'!AE36</f>
        <v>12</v>
      </c>
      <c r="D36" s="634">
        <f>'CATALOGO PAGINA'!AG36</f>
        <v>0.792</v>
      </c>
    </row>
    <row r="37">
      <c r="A37" s="623" t="str">
        <f>'CATALOGO PAGINA'!C37</f>
        <v>FD913</v>
      </c>
      <c r="B37" s="624" t="s">
        <v>7738</v>
      </c>
      <c r="C37" s="626" t="str">
        <f>'CATALOGO PAGINA'!AE37</f>
        <v>12</v>
      </c>
      <c r="D37" s="634">
        <f>'CATALOGO PAGINA'!AG37</f>
        <v>0.6039</v>
      </c>
    </row>
    <row r="38">
      <c r="A38" s="623" t="str">
        <f>'CATALOGO PAGINA'!C38</f>
        <v>CH87337</v>
      </c>
      <c r="B38" s="624" t="s">
        <v>7738</v>
      </c>
      <c r="C38" s="626" t="str">
        <f>'CATALOGO PAGINA'!AE38</f>
        <v>6</v>
      </c>
      <c r="D38" s="634">
        <f>'CATALOGO PAGINA'!AG38</f>
        <v>1.218</v>
      </c>
    </row>
    <row r="39">
      <c r="A39" s="623" t="str">
        <f>'CATALOGO PAGINA'!C39</f>
        <v>IN81752</v>
      </c>
      <c r="B39" s="624" t="s">
        <v>7738</v>
      </c>
      <c r="C39" s="626" t="str">
        <f>'CATALOGO PAGINA'!AE39</f>
        <v>12</v>
      </c>
      <c r="D39" s="634">
        <f>'CATALOGO PAGINA'!AG39</f>
        <v>0.714</v>
      </c>
    </row>
    <row r="40">
      <c r="A40" s="623" t="str">
        <f>'CATALOGO PAGINA'!C40</f>
        <v>IN81751</v>
      </c>
      <c r="B40" s="624" t="s">
        <v>7738</v>
      </c>
      <c r="C40" s="626" t="str">
        <f>'CATALOGO PAGINA'!AE40</f>
        <v>12</v>
      </c>
      <c r="D40" s="634">
        <f>'CATALOGO PAGINA'!AG40</f>
        <v>0.4266</v>
      </c>
    </row>
    <row r="41">
      <c r="A41" s="623" t="str">
        <f>'CATALOGO PAGINA'!C41</f>
        <v>IN81750-A</v>
      </c>
      <c r="B41" s="624" t="s">
        <v>7738</v>
      </c>
      <c r="C41" s="626" t="str">
        <f>'CATALOGO PAGINA'!AE41</f>
        <v>12</v>
      </c>
      <c r="D41" s="634">
        <f>'CATALOGO PAGINA'!AG41</f>
        <v>0.84</v>
      </c>
    </row>
    <row r="42">
      <c r="A42" s="623" t="str">
        <f>'CATALOGO PAGINA'!C42</f>
        <v>CH80088</v>
      </c>
      <c r="B42" s="624" t="s">
        <v>7738</v>
      </c>
      <c r="C42" s="626" t="str">
        <f>'CATALOGO PAGINA'!AE42</f>
        <v>12</v>
      </c>
      <c r="D42" s="634">
        <f>'CATALOGO PAGINA'!AG42</f>
        <v>0.588</v>
      </c>
    </row>
    <row r="43">
      <c r="A43" s="623" t="str">
        <f>'CATALOGO PAGINA'!C43</f>
        <v>FD426</v>
      </c>
      <c r="B43" s="624" t="s">
        <v>7738</v>
      </c>
      <c r="C43" s="626" t="str">
        <f>'CATALOGO PAGINA'!AE43</f>
        <v>12</v>
      </c>
      <c r="D43" s="634">
        <f>'CATALOGO PAGINA'!AG43</f>
        <v>0.595</v>
      </c>
    </row>
    <row r="44">
      <c r="A44" s="623" t="str">
        <f>'CATALOGO PAGINA'!C44</f>
        <v>502831</v>
      </c>
      <c r="B44" s="624" t="s">
        <v>7738</v>
      </c>
      <c r="C44" s="626" t="str">
        <f>'CATALOGO PAGINA'!AE44</f>
        <v>6</v>
      </c>
      <c r="D44" s="634">
        <f>'CATALOGO PAGINA'!AG44</f>
        <v>0.728</v>
      </c>
    </row>
    <row r="45">
      <c r="A45" s="623" t="str">
        <f>'CATALOGO PAGINA'!C45</f>
        <v>CH87333</v>
      </c>
      <c r="B45" s="624" t="s">
        <v>7738</v>
      </c>
      <c r="C45" s="626" t="str">
        <f>'CATALOGO PAGINA'!AE45</f>
        <v>6</v>
      </c>
      <c r="D45" s="634">
        <f>'CATALOGO PAGINA'!AG45</f>
        <v>1.372</v>
      </c>
    </row>
    <row r="46">
      <c r="A46" s="623" t="str">
        <f>'CATALOGO PAGINA'!C46</f>
        <v>CH87335</v>
      </c>
      <c r="B46" s="624" t="s">
        <v>7738</v>
      </c>
      <c r="C46" s="626" t="str">
        <f>'CATALOGO PAGINA'!AE46</f>
        <v>6</v>
      </c>
      <c r="D46" s="634">
        <f>'CATALOGO PAGINA'!AG46</f>
        <v>1.862</v>
      </c>
    </row>
    <row r="47">
      <c r="A47" s="623" t="str">
        <f>'CATALOGO PAGINA'!C47</f>
        <v>CH87336</v>
      </c>
      <c r="B47" s="624" t="s">
        <v>7738</v>
      </c>
      <c r="C47" s="626" t="str">
        <f>'CATALOGO PAGINA'!AE47</f>
        <v>6</v>
      </c>
      <c r="D47" s="634">
        <f>'CATALOGO PAGINA'!AG47</f>
        <v>2.282</v>
      </c>
    </row>
    <row r="48">
      <c r="A48" s="623" t="str">
        <f>'CATALOGO PAGINA'!C48</f>
        <v>CH48111</v>
      </c>
      <c r="B48" s="624" t="s">
        <v>7738</v>
      </c>
      <c r="C48" s="626" t="str">
        <f>'CATALOGO PAGINA'!AE48</f>
        <v>6</v>
      </c>
      <c r="D48" s="634">
        <f>'CATALOGO PAGINA'!AG48</f>
        <v>4.704</v>
      </c>
    </row>
    <row r="49">
      <c r="A49" s="623" t="str">
        <f>'CATALOGO PAGINA'!C49</f>
        <v>50073</v>
      </c>
      <c r="B49" s="624" t="s">
        <v>7738</v>
      </c>
      <c r="C49" s="626" t="str">
        <f>'CATALOGO PAGINA'!AE49</f>
        <v>12</v>
      </c>
      <c r="D49" s="634">
        <f>'CATALOGO PAGINA'!AG49</f>
        <v>0.756</v>
      </c>
    </row>
    <row r="50">
      <c r="A50" s="623" t="str">
        <f>'CATALOGO PAGINA'!C50</f>
        <v>5726</v>
      </c>
      <c r="B50" s="624" t="s">
        <v>7738</v>
      </c>
      <c r="C50" s="626" t="str">
        <f>'CATALOGO PAGINA'!AE50</f>
        <v>12</v>
      </c>
      <c r="D50" s="634">
        <f>'CATALOGO PAGINA'!AG50</f>
        <v>0.98</v>
      </c>
    </row>
    <row r="51">
      <c r="A51" s="623" t="str">
        <f>'CATALOGO PAGINA'!C51</f>
        <v>5028</v>
      </c>
      <c r="B51" s="624" t="s">
        <v>7738</v>
      </c>
      <c r="C51" s="626" t="str">
        <f>'CATALOGO PAGINA'!AE51</f>
        <v>6</v>
      </c>
      <c r="D51" s="634">
        <f>'CATALOGO PAGINA'!AG51</f>
        <v>1.74624</v>
      </c>
    </row>
    <row r="52">
      <c r="A52" s="623" t="str">
        <f>'CATALOGO PAGINA'!C52</f>
        <v>4984</v>
      </c>
      <c r="B52" s="624" t="s">
        <v>7738</v>
      </c>
      <c r="C52" s="626" t="str">
        <f>'CATALOGO PAGINA'!AE52</f>
        <v>6</v>
      </c>
      <c r="D52" s="634">
        <f>'CATALOGO PAGINA'!AG52</f>
        <v>0.896</v>
      </c>
    </row>
    <row r="53">
      <c r="A53" s="623" t="str">
        <f>'CATALOGO PAGINA'!C53</f>
        <v>69465</v>
      </c>
      <c r="B53" s="624" t="s">
        <v>7738</v>
      </c>
      <c r="C53" s="626" t="str">
        <f>'CATALOGO PAGINA'!AE53</f>
        <v>12</v>
      </c>
      <c r="D53" s="634">
        <f>'CATALOGO PAGINA'!AG53</f>
        <v>2.07</v>
      </c>
    </row>
    <row r="54">
      <c r="A54" s="623" t="str">
        <f>'CATALOGO PAGINA'!C54</f>
        <v>69519</v>
      </c>
      <c r="B54" s="624" t="s">
        <v>7738</v>
      </c>
      <c r="C54" s="626" t="str">
        <f>'CATALOGO PAGINA'!AE54</f>
        <v>12</v>
      </c>
      <c r="D54" s="634">
        <f>'CATALOGO PAGINA'!AG54</f>
        <v>2.07</v>
      </c>
    </row>
    <row r="55">
      <c r="A55" s="623" t="str">
        <f>'CATALOGO PAGINA'!C55</f>
        <v>69463</v>
      </c>
      <c r="B55" s="624" t="s">
        <v>7738</v>
      </c>
      <c r="C55" s="626" t="str">
        <f>'CATALOGO PAGINA'!AE55</f>
        <v>12</v>
      </c>
      <c r="D55" s="634">
        <f>'CATALOGO PAGINA'!AG55</f>
        <v>2.07</v>
      </c>
    </row>
    <row r="56">
      <c r="A56" s="623" t="str">
        <f>'CATALOGO PAGINA'!C56</f>
        <v>69506</v>
      </c>
      <c r="B56" s="624" t="s">
        <v>7738</v>
      </c>
      <c r="C56" s="626" t="str">
        <f>'CATALOGO PAGINA'!AE56</f>
        <v>12</v>
      </c>
      <c r="D56" s="634">
        <f>'CATALOGO PAGINA'!AG56</f>
        <v>2.07</v>
      </c>
    </row>
    <row r="57">
      <c r="A57" s="623" t="str">
        <f>'CATALOGO PAGINA'!C57</f>
        <v>69512</v>
      </c>
      <c r="B57" s="624" t="s">
        <v>7738</v>
      </c>
      <c r="C57" s="626" t="str">
        <f>'CATALOGO PAGINA'!AE57</f>
        <v>12</v>
      </c>
      <c r="D57" s="634">
        <f>'CATALOGO PAGINA'!AG57</f>
        <v>2.07</v>
      </c>
    </row>
    <row r="58">
      <c r="A58" s="623" t="str">
        <f>'CATALOGO PAGINA'!C58</f>
        <v>69504</v>
      </c>
      <c r="B58" s="624" t="s">
        <v>7738</v>
      </c>
      <c r="C58" s="626" t="str">
        <f>'CATALOGO PAGINA'!AE58</f>
        <v>12</v>
      </c>
      <c r="D58" s="634">
        <f>'CATALOGO PAGINA'!AG58</f>
        <v>2.07</v>
      </c>
    </row>
    <row r="59">
      <c r="A59" s="623" t="str">
        <f>'CATALOGO PAGINA'!C59</f>
        <v>900782</v>
      </c>
      <c r="B59" s="624" t="s">
        <v>7738</v>
      </c>
      <c r="C59" s="626" t="str">
        <f>'CATALOGO PAGINA'!AE59</f>
        <v>12</v>
      </c>
      <c r="D59" s="634">
        <f>'CATALOGO PAGINA'!AG59</f>
        <v>0.938</v>
      </c>
    </row>
    <row r="60">
      <c r="A60" s="623" t="str">
        <f>'CATALOGO PAGINA'!C60</f>
        <v>FD2206</v>
      </c>
      <c r="B60" s="624" t="s">
        <v>7738</v>
      </c>
      <c r="C60" s="626" t="str">
        <f>'CATALOGO PAGINA'!AE60</f>
        <v>6</v>
      </c>
      <c r="D60" s="634">
        <f>'CATALOGO PAGINA'!AG60</f>
        <v>1.152</v>
      </c>
    </row>
    <row r="61">
      <c r="A61" s="623" t="str">
        <f>'CATALOGO PAGINA'!C61</f>
        <v>600290</v>
      </c>
      <c r="B61" s="624" t="s">
        <v>7738</v>
      </c>
      <c r="C61" s="626" t="str">
        <f>'CATALOGO PAGINA'!AE61</f>
        <v>6</v>
      </c>
      <c r="D61" s="634">
        <f>'CATALOGO PAGINA'!AG61</f>
        <v>1.0875</v>
      </c>
    </row>
    <row r="62">
      <c r="A62" s="623" t="str">
        <f>'CATALOGO PAGINA'!C62</f>
        <v>600289</v>
      </c>
      <c r="B62" s="624" t="s">
        <v>7738</v>
      </c>
      <c r="C62" s="626" t="str">
        <f>'CATALOGO PAGINA'!AE62</f>
        <v>6</v>
      </c>
      <c r="D62" s="634">
        <f>'CATALOGO PAGINA'!AG62</f>
        <v>1.89</v>
      </c>
    </row>
    <row r="63">
      <c r="A63" s="623" t="str">
        <f>'CATALOGO PAGINA'!C63</f>
        <v>503743</v>
      </c>
      <c r="B63" s="624" t="s">
        <v>7738</v>
      </c>
      <c r="C63" s="626" t="str">
        <f>'CATALOGO PAGINA'!AE63</f>
        <v>12</v>
      </c>
      <c r="D63" s="634">
        <f>'CATALOGO PAGINA'!AG63</f>
        <v>0.7384</v>
      </c>
    </row>
    <row r="64">
      <c r="A64" s="623" t="str">
        <f>'CATALOGO PAGINA'!C64</f>
        <v>505797</v>
      </c>
      <c r="B64" s="624" t="s">
        <v>7738</v>
      </c>
      <c r="C64" s="626" t="str">
        <f>'CATALOGO PAGINA'!AE64</f>
        <v>12</v>
      </c>
      <c r="D64" s="634">
        <f>'CATALOGO PAGINA'!AG64</f>
        <v>0.798</v>
      </c>
    </row>
    <row r="65">
      <c r="A65" s="623" t="str">
        <f>'CATALOGO PAGINA'!C65</f>
        <v>2026</v>
      </c>
      <c r="B65" s="624" t="s">
        <v>7738</v>
      </c>
      <c r="C65" s="626" t="str">
        <f>'CATALOGO PAGINA'!AE65</f>
        <v>12</v>
      </c>
      <c r="D65" s="634">
        <f>'CATALOGO PAGINA'!AG65</f>
        <v>0.6975</v>
      </c>
    </row>
    <row r="66">
      <c r="A66" s="623" t="str">
        <f>'CATALOGO PAGINA'!C66</f>
        <v>5728</v>
      </c>
      <c r="B66" s="624" t="s">
        <v>7738</v>
      </c>
      <c r="C66" s="626" t="str">
        <f>'CATALOGO PAGINA'!AE66</f>
        <v>12</v>
      </c>
      <c r="D66" s="634">
        <f>'CATALOGO PAGINA'!AG66</f>
        <v>0.7</v>
      </c>
    </row>
    <row r="67">
      <c r="A67" s="623" t="str">
        <f>'CATALOGO PAGINA'!C67</f>
        <v>5749</v>
      </c>
      <c r="B67" s="624" t="s">
        <v>7738</v>
      </c>
      <c r="C67" s="626" t="str">
        <f>'CATALOGO PAGINA'!AE67</f>
        <v>12</v>
      </c>
      <c r="D67" s="634">
        <f>'CATALOGO PAGINA'!AG67</f>
        <v>0.696</v>
      </c>
    </row>
    <row r="68">
      <c r="A68" s="623" t="str">
        <f>'CATALOGO PAGINA'!C68</f>
        <v>3296-9</v>
      </c>
      <c r="B68" s="624" t="s">
        <v>7738</v>
      </c>
      <c r="C68" s="626" t="str">
        <f>'CATALOGO PAGINA'!AE68</f>
        <v>12</v>
      </c>
      <c r="D68" s="634">
        <f>'CATALOGO PAGINA'!AG68</f>
        <v>0.7</v>
      </c>
    </row>
    <row r="69">
      <c r="A69" s="623" t="str">
        <f>'CATALOGO PAGINA'!C69</f>
        <v>3294-9</v>
      </c>
      <c r="B69" s="624" t="s">
        <v>7738</v>
      </c>
      <c r="C69" s="626" t="str">
        <f>'CATALOGO PAGINA'!AE69</f>
        <v>12</v>
      </c>
      <c r="D69" s="634">
        <f>'CATALOGO PAGINA'!AG69</f>
        <v>0.6984</v>
      </c>
    </row>
    <row r="70">
      <c r="A70" s="623" t="str">
        <f>'CATALOGO PAGINA'!C70</f>
        <v>P3849</v>
      </c>
      <c r="B70" s="624" t="s">
        <v>7738</v>
      </c>
      <c r="C70" s="626" t="str">
        <f>'CATALOGO PAGINA'!AE70</f>
        <v>12</v>
      </c>
      <c r="D70" s="634">
        <f>'CATALOGO PAGINA'!AG70</f>
        <v>0.6975</v>
      </c>
    </row>
    <row r="71">
      <c r="A71" s="623" t="str">
        <f>'CATALOGO PAGINA'!C71</f>
        <v>6779</v>
      </c>
      <c r="B71" s="624" t="s">
        <v>7738</v>
      </c>
      <c r="C71" s="626" t="str">
        <f>'CATALOGO PAGINA'!AE71</f>
        <v>12</v>
      </c>
      <c r="D71" s="634">
        <f>'CATALOGO PAGINA'!AG71</f>
        <v>1.5498</v>
      </c>
    </row>
    <row r="72">
      <c r="A72" s="623" t="str">
        <f>'CATALOGO PAGINA'!C72</f>
        <v>82165</v>
      </c>
      <c r="B72" s="624" t="s">
        <v>7738</v>
      </c>
      <c r="C72" s="626" t="str">
        <f>'CATALOGO PAGINA'!AE72</f>
        <v>2</v>
      </c>
      <c r="D72" s="634">
        <f>'CATALOGO PAGINA'!AG72</f>
        <v>4.29012</v>
      </c>
    </row>
    <row r="73">
      <c r="A73" s="623" t="str">
        <f>'CATALOGO PAGINA'!C73</f>
        <v>82167</v>
      </c>
      <c r="B73" s="624" t="s">
        <v>7738</v>
      </c>
      <c r="C73" s="626" t="str">
        <f>'CATALOGO PAGINA'!AE73</f>
        <v>2</v>
      </c>
      <c r="D73" s="634">
        <f>'CATALOGO PAGINA'!AG73</f>
        <v>4.29012</v>
      </c>
    </row>
    <row r="74">
      <c r="A74" s="623" t="str">
        <f>'CATALOGO PAGINA'!C74</f>
        <v>82166</v>
      </c>
      <c r="B74" s="624" t="s">
        <v>7738</v>
      </c>
      <c r="C74" s="626" t="str">
        <f>'CATALOGO PAGINA'!AE74</f>
        <v>2</v>
      </c>
      <c r="D74" s="634">
        <f>'CATALOGO PAGINA'!AG74</f>
        <v>4.29012</v>
      </c>
    </row>
    <row r="75">
      <c r="A75" s="623" t="str">
        <f>'CATALOGO PAGINA'!C75</f>
        <v>82164</v>
      </c>
      <c r="B75" s="624" t="s">
        <v>7738</v>
      </c>
      <c r="C75" s="626" t="str">
        <f>'CATALOGO PAGINA'!AE75</f>
        <v>2</v>
      </c>
      <c r="D75" s="634">
        <f>'CATALOGO PAGINA'!AG75</f>
        <v>4.29012</v>
      </c>
    </row>
    <row r="76">
      <c r="A76" s="623" t="str">
        <f>'CATALOGO PAGINA'!C76</f>
        <v>8821</v>
      </c>
      <c r="B76" s="624" t="s">
        <v>7738</v>
      </c>
      <c r="C76" s="626" t="str">
        <f>'CATALOGO PAGINA'!AE76</f>
        <v>12</v>
      </c>
      <c r="D76" s="634">
        <f>'CATALOGO PAGINA'!AG76</f>
        <v>0.7884</v>
      </c>
    </row>
    <row r="77">
      <c r="A77" s="623" t="str">
        <f>'CATALOGO PAGINA'!C77</f>
        <v>98112</v>
      </c>
      <c r="B77" s="624" t="s">
        <v>7738</v>
      </c>
      <c r="C77" s="626" t="str">
        <f>'CATALOGO PAGINA'!AE77</f>
        <v>12</v>
      </c>
      <c r="D77" s="634">
        <f>'CATALOGO PAGINA'!AG77</f>
        <v>0.8464</v>
      </c>
    </row>
    <row r="78">
      <c r="A78" s="623" t="str">
        <f>'CATALOGO PAGINA'!C78</f>
        <v>FD812</v>
      </c>
      <c r="B78" s="624" t="s">
        <v>7738</v>
      </c>
      <c r="C78" s="626" t="str">
        <f>'CATALOGO PAGINA'!AE78</f>
        <v>12</v>
      </c>
      <c r="D78" s="634">
        <f>'CATALOGO PAGINA'!AG78</f>
        <v>0.546</v>
      </c>
    </row>
    <row r="79">
      <c r="A79" s="623" t="str">
        <f>'CATALOGO PAGINA'!C79</f>
        <v>803100</v>
      </c>
      <c r="B79" s="624" t="s">
        <v>7738</v>
      </c>
      <c r="C79" s="626" t="str">
        <f>'CATALOGO PAGINA'!AE79</f>
        <v>12</v>
      </c>
      <c r="D79" s="634">
        <f>'CATALOGO PAGINA'!AG79</f>
        <v>0.588</v>
      </c>
    </row>
    <row r="80">
      <c r="A80" s="623" t="str">
        <f>'CATALOGO PAGINA'!C80</f>
        <v>FD470</v>
      </c>
      <c r="B80" s="624" t="s">
        <v>7738</v>
      </c>
      <c r="C80" s="626" t="str">
        <f>'CATALOGO PAGINA'!AE80</f>
        <v>6</v>
      </c>
      <c r="D80" s="634">
        <f>'CATALOGO PAGINA'!AG80</f>
        <v>1.0008</v>
      </c>
    </row>
    <row r="81">
      <c r="A81" s="623" t="str">
        <f>'CATALOGO PAGINA'!C81</f>
        <v>FD697</v>
      </c>
      <c r="B81" s="624" t="s">
        <v>7738</v>
      </c>
      <c r="C81" s="626" t="str">
        <f>'CATALOGO PAGINA'!AE81</f>
        <v>12</v>
      </c>
      <c r="D81" s="634">
        <f>'CATALOGO PAGINA'!AG81</f>
        <v>0.5952</v>
      </c>
    </row>
    <row r="82">
      <c r="A82" s="623" t="str">
        <f>'CATALOGO PAGINA'!C82</f>
        <v>FD221057</v>
      </c>
      <c r="B82" s="624" t="s">
        <v>7738</v>
      </c>
      <c r="C82" s="626" t="str">
        <f>'CATALOGO PAGINA'!AE82</f>
        <v>12</v>
      </c>
      <c r="D82" s="634">
        <f>'CATALOGO PAGINA'!AG82</f>
        <v>0.7876</v>
      </c>
    </row>
    <row r="83">
      <c r="A83" s="623" t="str">
        <f>'CATALOGO PAGINA'!C83</f>
        <v>3317</v>
      </c>
      <c r="B83" s="624" t="s">
        <v>7738</v>
      </c>
      <c r="C83" s="626" t="str">
        <f>'CATALOGO PAGINA'!AE83</f>
        <v>12</v>
      </c>
      <c r="D83" s="634">
        <f>'CATALOGO PAGINA'!AG83</f>
        <v>0.5508</v>
      </c>
    </row>
    <row r="84">
      <c r="A84" s="623" t="str">
        <f>'CATALOGO PAGINA'!C84</f>
        <v>XR2025</v>
      </c>
      <c r="B84" s="624" t="s">
        <v>7738</v>
      </c>
      <c r="C84" s="626" t="str">
        <f>'CATALOGO PAGINA'!AE84</f>
        <v>12</v>
      </c>
      <c r="D84" s="634">
        <f>'CATALOGO PAGINA'!AG84</f>
        <v>0.6954</v>
      </c>
    </row>
    <row r="85">
      <c r="A85" s="623" t="str">
        <f>'CATALOGO PAGINA'!C85</f>
        <v>TT1811-48</v>
      </c>
      <c r="B85" s="624" t="s">
        <v>7738</v>
      </c>
      <c r="C85" s="626" t="str">
        <f>'CATALOGO PAGINA'!AE85</f>
        <v>6</v>
      </c>
      <c r="D85" s="634">
        <f>'CATALOGO PAGINA'!AG85</f>
        <v>1.6544</v>
      </c>
    </row>
    <row r="86">
      <c r="A86" s="623" t="str">
        <f>'CATALOGO PAGINA'!C86</f>
        <v>FD524</v>
      </c>
      <c r="B86" s="624" t="s">
        <v>7738</v>
      </c>
      <c r="C86" s="626" t="str">
        <f>'CATALOGO PAGINA'!AE86</f>
        <v>12</v>
      </c>
      <c r="D86" s="634">
        <f>'CATALOGO PAGINA'!AG86</f>
        <v>0.648</v>
      </c>
    </row>
    <row r="87">
      <c r="A87" s="623" t="str">
        <f>'CATALOGO PAGINA'!C87</f>
        <v>CH91033</v>
      </c>
      <c r="B87" s="624" t="s">
        <v>7738</v>
      </c>
      <c r="C87" s="626" t="str">
        <f>'CATALOGO PAGINA'!AE87</f>
        <v>6</v>
      </c>
      <c r="D87" s="634">
        <f>'CATALOGO PAGINA'!AG87</f>
        <v>2.842</v>
      </c>
    </row>
    <row r="88">
      <c r="A88" s="623" t="str">
        <f>'CATALOGO PAGINA'!C88</f>
        <v>003-680</v>
      </c>
      <c r="B88" s="624" t="s">
        <v>7738</v>
      </c>
      <c r="C88" s="626" t="str">
        <f>'CATALOGO PAGINA'!AE88</f>
        <v>3</v>
      </c>
      <c r="D88" s="634">
        <f>'CATALOGO PAGINA'!AG88</f>
        <v>3.99575</v>
      </c>
    </row>
    <row r="89">
      <c r="A89" s="623" t="str">
        <f>'CATALOGO PAGINA'!C89</f>
        <v>CH86439</v>
      </c>
      <c r="B89" s="624" t="s">
        <v>7738</v>
      </c>
      <c r="C89" s="626" t="str">
        <f>'CATALOGO PAGINA'!AE89</f>
        <v>6</v>
      </c>
      <c r="D89" s="634">
        <f>'CATALOGO PAGINA'!AG89</f>
        <v>1.4</v>
      </c>
    </row>
    <row r="90">
      <c r="A90" s="623" t="str">
        <f>'CATALOGO PAGINA'!C90</f>
        <v>40844</v>
      </c>
      <c r="B90" s="624" t="s">
        <v>7738</v>
      </c>
      <c r="C90" s="626" t="str">
        <f>'CATALOGO PAGINA'!AE90</f>
        <v>6</v>
      </c>
      <c r="D90" s="634">
        <f>'CATALOGO PAGINA'!AG90</f>
        <v>2.8496</v>
      </c>
    </row>
    <row r="91">
      <c r="A91" s="623" t="str">
        <f>'CATALOGO PAGINA'!C91</f>
        <v>71552</v>
      </c>
      <c r="B91" s="624" t="s">
        <v>7738</v>
      </c>
      <c r="C91" s="626" t="str">
        <f>'CATALOGO PAGINA'!AE91</f>
        <v>6</v>
      </c>
      <c r="D91" s="634">
        <f>'CATALOGO PAGINA'!AG91</f>
        <v>2.8496</v>
      </c>
    </row>
    <row r="92">
      <c r="A92" s="623" t="str">
        <f>'CATALOGO PAGINA'!C92</f>
        <v>40855</v>
      </c>
      <c r="B92" s="624" t="s">
        <v>7738</v>
      </c>
      <c r="C92" s="626" t="str">
        <f>'CATALOGO PAGINA'!AE92</f>
        <v>6</v>
      </c>
      <c r="D92" s="634">
        <f>'CATALOGO PAGINA'!AG92</f>
        <v>2.877</v>
      </c>
    </row>
    <row r="93">
      <c r="A93" s="623" t="str">
        <f>'CATALOGO PAGINA'!C93</f>
        <v>71553</v>
      </c>
      <c r="B93" s="624" t="s">
        <v>7738</v>
      </c>
      <c r="C93" s="626" t="str">
        <f>'CATALOGO PAGINA'!AE93</f>
        <v>6</v>
      </c>
      <c r="D93" s="634">
        <f>'CATALOGO PAGINA'!AG93</f>
        <v>2.8495</v>
      </c>
    </row>
    <row r="94">
      <c r="A94" s="623" t="str">
        <f>'CATALOGO PAGINA'!C94</f>
        <v>55132</v>
      </c>
      <c r="B94" s="624" t="s">
        <v>7738</v>
      </c>
      <c r="C94" s="626" t="str">
        <f>'CATALOGO PAGINA'!AE94</f>
        <v>6</v>
      </c>
      <c r="D94" s="634">
        <f>'CATALOGO PAGINA'!AG94</f>
        <v>2.8496</v>
      </c>
    </row>
    <row r="95">
      <c r="A95" s="623" t="str">
        <f>'CATALOGO PAGINA'!C95</f>
        <v>99740</v>
      </c>
      <c r="B95" s="624" t="s">
        <v>7738</v>
      </c>
      <c r="C95" s="626" t="str">
        <f>'CATALOGO PAGINA'!AE95</f>
        <v>6</v>
      </c>
      <c r="D95" s="634">
        <f>'CATALOGO PAGINA'!AG95</f>
        <v>2.84544</v>
      </c>
    </row>
    <row r="96">
      <c r="A96" s="623" t="str">
        <f>'CATALOGO PAGINA'!C96</f>
        <v>99738</v>
      </c>
      <c r="B96" s="624" t="s">
        <v>7738</v>
      </c>
      <c r="C96" s="626" t="str">
        <f>'CATALOGO PAGINA'!AE96</f>
        <v>6</v>
      </c>
      <c r="D96" s="634">
        <f>'CATALOGO PAGINA'!AG96</f>
        <v>2.8496</v>
      </c>
    </row>
    <row r="97">
      <c r="A97" s="623" t="str">
        <f>'CATALOGO PAGINA'!C97</f>
        <v>71497</v>
      </c>
      <c r="B97" s="624" t="s">
        <v>7738</v>
      </c>
      <c r="C97" s="626" t="str">
        <f>'CATALOGO PAGINA'!AE97</f>
        <v>6</v>
      </c>
      <c r="D97" s="634">
        <f>'CATALOGO PAGINA'!AG97</f>
        <v>2.8495</v>
      </c>
    </row>
    <row r="98">
      <c r="A98" s="623" t="str">
        <f>'CATALOGO PAGINA'!C98</f>
        <v>000131</v>
      </c>
      <c r="B98" s="624" t="s">
        <v>7738</v>
      </c>
      <c r="C98" s="626" t="str">
        <f>'CATALOGO PAGINA'!AE98</f>
        <v>6</v>
      </c>
      <c r="D98" s="634">
        <f>'CATALOGO PAGINA'!AG98</f>
        <v>2.8496</v>
      </c>
    </row>
    <row r="99">
      <c r="A99" s="623" t="str">
        <f>'CATALOGO PAGINA'!C99</f>
        <v>71551</v>
      </c>
      <c r="B99" s="624" t="s">
        <v>7738</v>
      </c>
      <c r="C99" s="626" t="str">
        <f>'CATALOGO PAGINA'!AE99</f>
        <v>6</v>
      </c>
      <c r="D99" s="634">
        <f>'CATALOGO PAGINA'!AG99</f>
        <v>2.8495</v>
      </c>
    </row>
    <row r="100">
      <c r="A100" s="623" t="str">
        <f>'CATALOGO PAGINA'!C100</f>
        <v>48888</v>
      </c>
      <c r="B100" s="624" t="s">
        <v>7738</v>
      </c>
      <c r="C100" s="626" t="str">
        <f>'CATALOGO PAGINA'!AE100</f>
        <v>12</v>
      </c>
      <c r="D100" s="634">
        <f>'CATALOGO PAGINA'!AG100</f>
        <v>2.226</v>
      </c>
    </row>
    <row r="101">
      <c r="A101" s="623" t="str">
        <f>'CATALOGO PAGINA'!C101</f>
        <v>48857</v>
      </c>
      <c r="B101" s="624" t="s">
        <v>7738</v>
      </c>
      <c r="C101" s="626" t="str">
        <f>'CATALOGO PAGINA'!AE101</f>
        <v>12</v>
      </c>
      <c r="D101" s="634">
        <f>'CATALOGO PAGINA'!AG101</f>
        <v>2.226</v>
      </c>
    </row>
    <row r="102">
      <c r="A102" s="623" t="str">
        <f>'CATALOGO PAGINA'!C102</f>
        <v>48864</v>
      </c>
      <c r="B102" s="624" t="s">
        <v>7738</v>
      </c>
      <c r="C102" s="626" t="str">
        <f>'CATALOGO PAGINA'!AE102</f>
        <v>12</v>
      </c>
      <c r="D102" s="634">
        <f>'CATALOGO PAGINA'!AG102</f>
        <v>2.226</v>
      </c>
    </row>
    <row r="103">
      <c r="A103" s="623" t="str">
        <f>'CATALOGO PAGINA'!C103</f>
        <v>48918</v>
      </c>
      <c r="B103" s="624" t="s">
        <v>7738</v>
      </c>
      <c r="C103" s="626" t="str">
        <f>'CATALOGO PAGINA'!AE103</f>
        <v>12</v>
      </c>
      <c r="D103" s="634">
        <f>'CATALOGO PAGINA'!AG103</f>
        <v>2.226</v>
      </c>
    </row>
    <row r="104">
      <c r="A104" s="623" t="str">
        <f>'CATALOGO PAGINA'!C104</f>
        <v>48901</v>
      </c>
      <c r="B104" s="624" t="s">
        <v>7738</v>
      </c>
      <c r="C104" s="626" t="str">
        <f>'CATALOGO PAGINA'!AE104</f>
        <v>12</v>
      </c>
      <c r="D104" s="634">
        <f>'CATALOGO PAGINA'!AG104</f>
        <v>2.226</v>
      </c>
    </row>
    <row r="105">
      <c r="A105" s="623" t="str">
        <f>'CATALOGO PAGINA'!C105</f>
        <v>48895</v>
      </c>
      <c r="B105" s="624" t="s">
        <v>7738</v>
      </c>
      <c r="C105" s="626" t="str">
        <f>'CATALOGO PAGINA'!AE105</f>
        <v>12</v>
      </c>
      <c r="D105" s="634">
        <f>'CATALOGO PAGINA'!AG105</f>
        <v>2.226</v>
      </c>
    </row>
    <row r="106">
      <c r="A106" s="623" t="str">
        <f>'CATALOGO PAGINA'!C106</f>
        <v>4522</v>
      </c>
      <c r="B106" s="624" t="s">
        <v>7738</v>
      </c>
      <c r="C106" s="626" t="str">
        <f>'CATALOGO PAGINA'!AE106</f>
        <v>12</v>
      </c>
      <c r="D106" s="634">
        <f>'CATALOGO PAGINA'!AG106</f>
        <v>1.0375</v>
      </c>
    </row>
    <row r="107">
      <c r="A107" s="623" t="str">
        <f>'CATALOGO PAGINA'!C107</f>
        <v>28063</v>
      </c>
      <c r="B107" s="624" t="s">
        <v>7738</v>
      </c>
      <c r="C107" s="626" t="str">
        <f>'CATALOGO PAGINA'!AE107</f>
        <v>12</v>
      </c>
      <c r="D107" s="634">
        <f>'CATALOGO PAGINA'!AG107</f>
        <v>1.349</v>
      </c>
    </row>
    <row r="108">
      <c r="A108" s="623" t="str">
        <f>'CATALOGO PAGINA'!C108</f>
        <v>10412</v>
      </c>
      <c r="B108" s="624" t="s">
        <v>7738</v>
      </c>
      <c r="C108" s="626" t="str">
        <f>'CATALOGO PAGINA'!AE108</f>
        <v>12</v>
      </c>
      <c r="D108" s="634">
        <f>'CATALOGO PAGINA'!AG108</f>
        <v>1.0875</v>
      </c>
    </row>
    <row r="109">
      <c r="A109" s="623" t="str">
        <f>'CATALOGO PAGINA'!C109</f>
        <v>1803</v>
      </c>
      <c r="B109" s="624" t="s">
        <v>7738</v>
      </c>
      <c r="C109" s="626" t="str">
        <f>'CATALOGO PAGINA'!AE109</f>
        <v>20</v>
      </c>
      <c r="D109" s="634">
        <f>'CATALOGO PAGINA'!AG109</f>
        <v>1.125</v>
      </c>
    </row>
    <row r="110">
      <c r="A110" s="623" t="str">
        <f>'CATALOGO PAGINA'!C110</f>
        <v>1810</v>
      </c>
      <c r="B110" s="624" t="s">
        <v>7738</v>
      </c>
      <c r="C110" s="626" t="str">
        <f>'CATALOGO PAGINA'!AE110</f>
        <v>20</v>
      </c>
      <c r="D110" s="634">
        <f>'CATALOGO PAGINA'!AG110</f>
        <v>1.125</v>
      </c>
    </row>
    <row r="111">
      <c r="A111" s="623" t="str">
        <f>'CATALOGO PAGINA'!C111</f>
        <v>4484</v>
      </c>
      <c r="B111" s="624" t="s">
        <v>7738</v>
      </c>
      <c r="C111" s="626" t="str">
        <f>'CATALOGO PAGINA'!AE111</f>
        <v>12</v>
      </c>
      <c r="D111" s="634">
        <f>'CATALOGO PAGINA'!AG111</f>
        <v>1.125</v>
      </c>
    </row>
    <row r="112">
      <c r="A112" s="623" t="str">
        <f>'CATALOGO PAGINA'!C112</f>
        <v>4477</v>
      </c>
      <c r="B112" s="624" t="s">
        <v>7738</v>
      </c>
      <c r="C112" s="626" t="str">
        <f>'CATALOGO PAGINA'!AE112</f>
        <v>12</v>
      </c>
      <c r="D112" s="634">
        <f>'CATALOGO PAGINA'!AG112</f>
        <v>1.125</v>
      </c>
    </row>
    <row r="113">
      <c r="A113" s="623" t="str">
        <f>'CATALOGO PAGINA'!C113</f>
        <v>4521</v>
      </c>
      <c r="B113" s="624" t="s">
        <v>7738</v>
      </c>
      <c r="C113" s="626" t="str">
        <f>'CATALOGO PAGINA'!AE113</f>
        <v>12</v>
      </c>
      <c r="D113" s="634">
        <f>'CATALOGO PAGINA'!AG113</f>
        <v>1.125</v>
      </c>
    </row>
    <row r="114">
      <c r="A114" s="623" t="str">
        <f>'CATALOGO PAGINA'!C114</f>
        <v>14001</v>
      </c>
      <c r="B114" s="624" t="s">
        <v>7738</v>
      </c>
      <c r="C114" s="626" t="str">
        <f>'CATALOGO PAGINA'!AE114</f>
        <v>12</v>
      </c>
      <c r="D114" s="634">
        <f>'CATALOGO PAGINA'!AG114</f>
        <v>2.5</v>
      </c>
    </row>
    <row r="115">
      <c r="A115" s="623" t="str">
        <f>'CATALOGO PAGINA'!C115</f>
        <v>FD927</v>
      </c>
      <c r="B115" s="624" t="s">
        <v>7738</v>
      </c>
      <c r="C115" s="626" t="str">
        <f>'CATALOGO PAGINA'!AE115</f>
        <v>12</v>
      </c>
      <c r="D115" s="634">
        <f>'CATALOGO PAGINA'!AG115</f>
        <v>1.0032</v>
      </c>
    </row>
    <row r="116">
      <c r="A116" s="623" t="str">
        <f>'CATALOGO PAGINA'!C116</f>
        <v>FD20</v>
      </c>
      <c r="B116" s="624" t="s">
        <v>7738</v>
      </c>
      <c r="C116" s="626" t="str">
        <f>'CATALOGO PAGINA'!AE116</f>
        <v>3</v>
      </c>
      <c r="D116" s="634">
        <f>'CATALOGO PAGINA'!AG116</f>
        <v>4.2</v>
      </c>
    </row>
    <row r="117">
      <c r="A117" s="623" t="str">
        <f>'CATALOGO PAGINA'!C117</f>
        <v>504280</v>
      </c>
      <c r="B117" s="624" t="s">
        <v>7738</v>
      </c>
      <c r="C117" s="626" t="str">
        <f>'CATALOGO PAGINA'!AE117</f>
        <v>12</v>
      </c>
      <c r="D117" s="634">
        <f>'CATALOGO PAGINA'!AG117</f>
        <v>0.756</v>
      </c>
    </row>
    <row r="118">
      <c r="A118" s="623" t="str">
        <f>'CATALOGO PAGINA'!C118</f>
        <v>FD221052</v>
      </c>
      <c r="B118" s="624" t="s">
        <v>7738</v>
      </c>
      <c r="C118" s="626" t="str">
        <f>'CATALOGO PAGINA'!AE118</f>
        <v>12</v>
      </c>
      <c r="D118" s="634">
        <f>'CATALOGO PAGINA'!AG118</f>
        <v>0.4464</v>
      </c>
    </row>
    <row r="119">
      <c r="A119" s="623" t="str">
        <f>'CATALOGO PAGINA'!C119</f>
        <v>501895</v>
      </c>
      <c r="B119" s="624" t="s">
        <v>7738</v>
      </c>
      <c r="C119" s="626" t="str">
        <f>'CATALOGO PAGINA'!AE119</f>
        <v>12</v>
      </c>
      <c r="D119" s="634">
        <f>'CATALOGO PAGINA'!AG119</f>
        <v>1.0148</v>
      </c>
    </row>
    <row r="120">
      <c r="A120" s="623" t="str">
        <f>'CATALOGO PAGINA'!C120</f>
        <v>401120</v>
      </c>
      <c r="B120" s="624" t="s">
        <v>7738</v>
      </c>
      <c r="C120" s="626" t="str">
        <f>'CATALOGO PAGINA'!AE120</f>
        <v>12</v>
      </c>
      <c r="D120" s="634">
        <f>'CATALOGO PAGINA'!AG120</f>
        <v>0.75</v>
      </c>
    </row>
    <row r="121">
      <c r="A121" s="623" t="str">
        <f>'CATALOGO PAGINA'!C121</f>
        <v>76291</v>
      </c>
      <c r="B121" s="624" t="s">
        <v>7738</v>
      </c>
      <c r="C121" s="626" t="str">
        <f>'CATALOGO PAGINA'!AE121</f>
        <v>12</v>
      </c>
      <c r="D121" s="634">
        <f>'CATALOGO PAGINA'!AG121</f>
        <v>1.1454</v>
      </c>
    </row>
    <row r="122">
      <c r="A122" s="623" t="str">
        <f>'CATALOGO PAGINA'!C122</f>
        <v>61646</v>
      </c>
      <c r="B122" s="624" t="s">
        <v>7738</v>
      </c>
      <c r="C122" s="626" t="str">
        <f>'CATALOGO PAGINA'!AE122</f>
        <v>12</v>
      </c>
      <c r="D122" s="634">
        <f>'CATALOGO PAGINA'!AG122</f>
        <v>1.0934</v>
      </c>
    </row>
    <row r="123">
      <c r="A123" s="623" t="str">
        <f>'CATALOGO PAGINA'!C123</f>
        <v>79930</v>
      </c>
      <c r="B123" s="624" t="s">
        <v>7738</v>
      </c>
      <c r="C123" s="626" t="str">
        <f>'CATALOGO PAGINA'!AE123</f>
        <v>12</v>
      </c>
      <c r="D123" s="634">
        <f>'CATALOGO PAGINA'!AG123</f>
        <v>1.014</v>
      </c>
    </row>
    <row r="124">
      <c r="A124" s="623" t="str">
        <f>'CATALOGO PAGINA'!C124</f>
        <v>401078</v>
      </c>
      <c r="B124" s="624" t="s">
        <v>7738</v>
      </c>
      <c r="C124" s="626" t="str">
        <f>'CATALOGO PAGINA'!AE124</f>
        <v>12</v>
      </c>
      <c r="D124" s="634">
        <f>'CATALOGO PAGINA'!AG124</f>
        <v>1.4504</v>
      </c>
    </row>
    <row r="125">
      <c r="A125" s="623" t="str">
        <f>'CATALOGO PAGINA'!C125</f>
        <v>8985</v>
      </c>
      <c r="B125" s="624" t="s">
        <v>7738</v>
      </c>
      <c r="C125" s="626" t="str">
        <f>'CATALOGO PAGINA'!AE125</f>
        <v>12</v>
      </c>
      <c r="D125" s="634">
        <f>'CATALOGO PAGINA'!AG125</f>
        <v>1.1475</v>
      </c>
    </row>
    <row r="126">
      <c r="A126" s="623" t="str">
        <f>'CATALOGO PAGINA'!C126</f>
        <v>50023</v>
      </c>
      <c r="B126" s="624" t="s">
        <v>7738</v>
      </c>
      <c r="C126" s="626" t="str">
        <f>'CATALOGO PAGINA'!AE126</f>
        <v>12</v>
      </c>
      <c r="D126" s="634">
        <f>'CATALOGO PAGINA'!AG126</f>
        <v>0.7198</v>
      </c>
    </row>
    <row r="127">
      <c r="A127" s="623" t="str">
        <f>'CATALOGO PAGINA'!C127</f>
        <v>50025</v>
      </c>
      <c r="B127" s="624" t="s">
        <v>7738</v>
      </c>
      <c r="C127" s="626" t="str">
        <f>'CATALOGO PAGINA'!AE127</f>
        <v>12</v>
      </c>
      <c r="D127" s="634">
        <f>'CATALOGO PAGINA'!AG127</f>
        <v>0.7192</v>
      </c>
    </row>
    <row r="128">
      <c r="A128" s="623" t="str">
        <f>'CATALOGO PAGINA'!C128</f>
        <v>A02-506</v>
      </c>
      <c r="B128" s="624" t="s">
        <v>7738</v>
      </c>
      <c r="C128" s="626" t="str">
        <f>'CATALOGO PAGINA'!AE128</f>
        <v>12</v>
      </c>
      <c r="D128" s="634">
        <f>'CATALOGO PAGINA'!AG128</f>
        <v>1.349</v>
      </c>
    </row>
    <row r="129">
      <c r="A129" s="623" t="str">
        <f>'CATALOGO PAGINA'!C129</f>
        <v>601060</v>
      </c>
      <c r="B129" s="624" t="s">
        <v>7738</v>
      </c>
      <c r="C129" s="626" t="str">
        <f>'CATALOGO PAGINA'!AE129</f>
        <v>12</v>
      </c>
      <c r="D129" s="634">
        <f>'CATALOGO PAGINA'!AG129</f>
        <v>1.61</v>
      </c>
    </row>
    <row r="130">
      <c r="A130" s="623" t="str">
        <f>'CATALOGO PAGINA'!C130</f>
        <v>7224</v>
      </c>
      <c r="B130" s="624" t="s">
        <v>7738</v>
      </c>
      <c r="C130" s="626" t="str">
        <f>'CATALOGO PAGINA'!AE130</f>
        <v>6</v>
      </c>
      <c r="D130" s="634">
        <f>'CATALOGO PAGINA'!AG130</f>
        <v>1.8995</v>
      </c>
    </row>
    <row r="131">
      <c r="A131" s="623" t="str">
        <f>'CATALOGO PAGINA'!C131</f>
        <v>11814</v>
      </c>
      <c r="B131" s="624" t="s">
        <v>7738</v>
      </c>
      <c r="C131" s="626" t="str">
        <f>'CATALOGO PAGINA'!AE131</f>
        <v>12</v>
      </c>
      <c r="D131" s="634">
        <f>'CATALOGO PAGINA'!AG131</f>
        <v>0.84</v>
      </c>
    </row>
    <row r="132">
      <c r="A132" s="623" t="str">
        <f>'CATALOGO PAGINA'!C132</f>
        <v>50017</v>
      </c>
      <c r="B132" s="624" t="s">
        <v>7738</v>
      </c>
      <c r="C132" s="626" t="str">
        <f>'CATALOGO PAGINA'!AE132</f>
        <v>12</v>
      </c>
      <c r="D132" s="634">
        <f>'CATALOGO PAGINA'!AG132</f>
        <v>1.152</v>
      </c>
    </row>
    <row r="133">
      <c r="A133" s="623" t="str">
        <f>'CATALOGO PAGINA'!C133</f>
        <v>50020</v>
      </c>
      <c r="B133" s="624" t="s">
        <v>7738</v>
      </c>
      <c r="C133" s="626" t="str">
        <f>'CATALOGO PAGINA'!AE133</f>
        <v>12</v>
      </c>
      <c r="D133" s="634">
        <f>'CATALOGO PAGINA'!AG133</f>
        <v>1.152</v>
      </c>
    </row>
    <row r="134">
      <c r="A134" s="623" t="str">
        <f>'CATALOGO PAGINA'!C134</f>
        <v>CH85582</v>
      </c>
      <c r="B134" s="624" t="s">
        <v>7738</v>
      </c>
      <c r="C134" s="626" t="str">
        <f>'CATALOGO PAGINA'!AE134</f>
        <v>6</v>
      </c>
      <c r="D134" s="634">
        <f>'CATALOGO PAGINA'!AG134</f>
        <v>1.022</v>
      </c>
    </row>
    <row r="135">
      <c r="A135" s="623" t="str">
        <f>'CATALOGO PAGINA'!C135</f>
        <v>CH81038</v>
      </c>
      <c r="B135" s="624" t="s">
        <v>7738</v>
      </c>
      <c r="C135" s="626" t="str">
        <f>'CATALOGO PAGINA'!AE135</f>
        <v>12</v>
      </c>
      <c r="D135" s="634">
        <f>'CATALOGO PAGINA'!AG135</f>
        <v>1.218</v>
      </c>
    </row>
    <row r="136">
      <c r="A136" s="623" t="str">
        <f>'CATALOGO PAGINA'!C136</f>
        <v>CH81035</v>
      </c>
      <c r="B136" s="624" t="s">
        <v>7738</v>
      </c>
      <c r="C136" s="626" t="str">
        <f>'CATALOGO PAGINA'!AE136</f>
        <v>12</v>
      </c>
      <c r="D136" s="634">
        <f>'CATALOGO PAGINA'!AG136</f>
        <v>1.218</v>
      </c>
    </row>
    <row r="137">
      <c r="A137" s="623" t="str">
        <f>'CATALOGO PAGINA'!C137</f>
        <v>CH81036</v>
      </c>
      <c r="B137" s="624" t="s">
        <v>7738</v>
      </c>
      <c r="C137" s="626" t="str">
        <f>'CATALOGO PAGINA'!AE137</f>
        <v>12</v>
      </c>
      <c r="D137" s="634">
        <f>'CATALOGO PAGINA'!AG137</f>
        <v>1.218</v>
      </c>
    </row>
    <row r="138">
      <c r="A138" s="623" t="str">
        <f>'CATALOGO PAGINA'!C138</f>
        <v>PK80031</v>
      </c>
      <c r="B138" s="624" t="s">
        <v>7738</v>
      </c>
      <c r="C138" s="626" t="str">
        <f>'CATALOGO PAGINA'!AE138</f>
        <v>12</v>
      </c>
      <c r="D138" s="634">
        <f>'CATALOGO PAGINA'!AG138</f>
        <v>1.008</v>
      </c>
    </row>
    <row r="139">
      <c r="A139" s="623" t="str">
        <f>'CATALOGO PAGINA'!C139</f>
        <v>CH81966</v>
      </c>
      <c r="B139" s="624" t="s">
        <v>7738</v>
      </c>
      <c r="C139" s="626" t="str">
        <f>'CATALOGO PAGINA'!AE139</f>
        <v>12</v>
      </c>
      <c r="D139" s="634">
        <f>'CATALOGO PAGINA'!AG139</f>
        <v>0.91</v>
      </c>
    </row>
    <row r="140">
      <c r="A140" s="623" t="str">
        <f>'CATALOGO PAGINA'!C140</f>
        <v>CH80446</v>
      </c>
      <c r="B140" s="624" t="s">
        <v>7738</v>
      </c>
      <c r="C140" s="626" t="str">
        <f>'CATALOGO PAGINA'!AE140</f>
        <v>12</v>
      </c>
      <c r="D140" s="634">
        <f>'CATALOGO PAGINA'!AG140</f>
        <v>1.45</v>
      </c>
    </row>
    <row r="141">
      <c r="A141" s="623" t="str">
        <f>'CATALOGO PAGINA'!C141</f>
        <v>CH81974</v>
      </c>
      <c r="B141" s="624" t="s">
        <v>7738</v>
      </c>
      <c r="C141" s="626" t="str">
        <f>'CATALOGO PAGINA'!AE141</f>
        <v>6</v>
      </c>
      <c r="D141" s="634">
        <f>'CATALOGO PAGINA'!AG141</f>
        <v>1.218</v>
      </c>
    </row>
    <row r="142">
      <c r="A142" s="623" t="str">
        <f>'CATALOGO PAGINA'!C142</f>
        <v>CH82605</v>
      </c>
      <c r="B142" s="624" t="s">
        <v>7738</v>
      </c>
      <c r="C142" s="626" t="str">
        <f>'CATALOGO PAGINA'!AE142</f>
        <v>12</v>
      </c>
      <c r="D142" s="634">
        <f>'CATALOGO PAGINA'!AG142</f>
        <v>0.98</v>
      </c>
    </row>
    <row r="143">
      <c r="A143" s="623" t="str">
        <f>'CATALOGO PAGINA'!C143</f>
        <v>CH80371</v>
      </c>
      <c r="B143" s="624" t="s">
        <v>7738</v>
      </c>
      <c r="C143" s="626" t="str">
        <f>'CATALOGO PAGINA'!AE143</f>
        <v>12</v>
      </c>
      <c r="D143" s="634">
        <f>'CATALOGO PAGINA'!AG143</f>
        <v>0.518</v>
      </c>
    </row>
    <row r="144">
      <c r="A144" s="623" t="str">
        <f>'CATALOGO PAGINA'!C144</f>
        <v>CH80372</v>
      </c>
      <c r="B144" s="624" t="s">
        <v>7738</v>
      </c>
      <c r="C144" s="626" t="str">
        <f>'CATALOGO PAGINA'!AE144</f>
        <v>12</v>
      </c>
      <c r="D144" s="634">
        <f>'CATALOGO PAGINA'!AG144</f>
        <v>0.518</v>
      </c>
    </row>
    <row r="145">
      <c r="A145" s="623" t="str">
        <f>'CATALOGO PAGINA'!C145</f>
        <v>PK80029</v>
      </c>
      <c r="B145" s="624" t="s">
        <v>7738</v>
      </c>
      <c r="C145" s="626" t="str">
        <f>'CATALOGO PAGINA'!AE145</f>
        <v>12</v>
      </c>
      <c r="D145" s="634">
        <f>'CATALOGO PAGINA'!AG145</f>
        <v>0.49</v>
      </c>
    </row>
    <row r="146">
      <c r="A146" s="623" t="str">
        <f>'CATALOGO PAGINA'!C146</f>
        <v>PK80027N</v>
      </c>
      <c r="B146" s="624" t="s">
        <v>7738</v>
      </c>
      <c r="C146" s="626" t="str">
        <f>'CATALOGO PAGINA'!AE146</f>
        <v>12</v>
      </c>
      <c r="D146" s="634">
        <f>'CATALOGO PAGINA'!AG146</f>
        <v>0.728</v>
      </c>
    </row>
    <row r="147">
      <c r="A147" s="623" t="str">
        <f>'CATALOGO PAGINA'!C147</f>
        <v>11815</v>
      </c>
      <c r="B147" s="624" t="s">
        <v>7738</v>
      </c>
      <c r="C147" s="626" t="str">
        <f>'CATALOGO PAGINA'!AE147</f>
        <v>12</v>
      </c>
      <c r="D147" s="634">
        <f>'CATALOGO PAGINA'!AG147</f>
        <v>0.84</v>
      </c>
    </row>
    <row r="148">
      <c r="A148" s="623" t="str">
        <f>'CATALOGO PAGINA'!C148</f>
        <v>11217</v>
      </c>
      <c r="B148" s="624" t="s">
        <v>7738</v>
      </c>
      <c r="C148" s="626" t="str">
        <f>'CATALOGO PAGINA'!AE148</f>
        <v>12</v>
      </c>
      <c r="D148" s="634">
        <f>'CATALOGO PAGINA'!AG148</f>
        <v>0.783</v>
      </c>
    </row>
    <row r="149">
      <c r="A149" s="623" t="str">
        <f>'CATALOGO PAGINA'!C149</f>
        <v>01006</v>
      </c>
      <c r="B149" s="624" t="s">
        <v>7738</v>
      </c>
      <c r="C149" s="626" t="str">
        <f>'CATALOGO PAGINA'!AE149</f>
        <v>12</v>
      </c>
      <c r="D149" s="634">
        <f>'CATALOGO PAGINA'!AG149</f>
        <v>0.8</v>
      </c>
    </row>
    <row r="150">
      <c r="A150" s="623" t="str">
        <f>'CATALOGO PAGINA'!C150</f>
        <v>2607</v>
      </c>
      <c r="B150" s="624" t="s">
        <v>7738</v>
      </c>
      <c r="C150" s="626" t="str">
        <f>'CATALOGO PAGINA'!AE150</f>
        <v>6</v>
      </c>
      <c r="D150" s="634">
        <f>'CATALOGO PAGINA'!AG150</f>
        <v>2.254</v>
      </c>
    </row>
    <row r="151">
      <c r="A151" s="623" t="str">
        <f>'CATALOGO PAGINA'!C151</f>
        <v>5813</v>
      </c>
      <c r="B151" s="624" t="s">
        <v>7738</v>
      </c>
      <c r="C151" s="626" t="str">
        <f>'CATALOGO PAGINA'!AE151</f>
        <v>6</v>
      </c>
      <c r="D151" s="634">
        <f>'CATALOGO PAGINA'!AG151</f>
        <v>5.25</v>
      </c>
    </row>
    <row r="152">
      <c r="A152" s="623" t="str">
        <f>'CATALOGO PAGINA'!C152</f>
        <v>CH44281</v>
      </c>
      <c r="B152" s="624" t="s">
        <v>7738</v>
      </c>
      <c r="C152" s="626" t="str">
        <f>'CATALOGO PAGINA'!AE152</f>
        <v>6</v>
      </c>
      <c r="D152" s="634">
        <f>'CATALOGO PAGINA'!AG152</f>
        <v>0.84</v>
      </c>
    </row>
    <row r="153">
      <c r="A153" s="623" t="str">
        <f>'CATALOGO PAGINA'!C153</f>
        <v>CH81957</v>
      </c>
      <c r="B153" s="624" t="s">
        <v>7738</v>
      </c>
      <c r="C153" s="626" t="str">
        <f>'CATALOGO PAGINA'!AE153</f>
        <v>12</v>
      </c>
      <c r="D153" s="634">
        <f>'CATALOGO PAGINA'!AG153</f>
        <v>0.812</v>
      </c>
    </row>
    <row r="154">
      <c r="A154" s="623" t="str">
        <f>'CATALOGO PAGINA'!C154</f>
        <v>CH86098</v>
      </c>
      <c r="B154" s="624" t="s">
        <v>7738</v>
      </c>
      <c r="C154" s="626" t="str">
        <f>'CATALOGO PAGINA'!AE154</f>
        <v>12</v>
      </c>
      <c r="D154" s="634">
        <f>'CATALOGO PAGINA'!AG154</f>
        <v>0.812</v>
      </c>
    </row>
    <row r="155">
      <c r="A155" s="623" t="str">
        <f>'CATALOGO PAGINA'!C155</f>
        <v>CH82261</v>
      </c>
      <c r="B155" s="624" t="s">
        <v>7738</v>
      </c>
      <c r="C155" s="626" t="str">
        <f>'CATALOGO PAGINA'!AE155</f>
        <v>12</v>
      </c>
      <c r="D155" s="634">
        <f>'CATALOGO PAGINA'!AG155</f>
        <v>0.742</v>
      </c>
    </row>
    <row r="156">
      <c r="A156" s="623" t="str">
        <f>'CATALOGO PAGINA'!C156</f>
        <v>CV88010</v>
      </c>
      <c r="B156" s="624" t="s">
        <v>7738</v>
      </c>
      <c r="C156" s="626" t="str">
        <f>'CATALOGO PAGINA'!AE156</f>
        <v>12</v>
      </c>
      <c r="D156" s="634">
        <f>'CATALOGO PAGINA'!AG156</f>
        <v>1.344</v>
      </c>
    </row>
    <row r="157">
      <c r="A157" s="623" t="str">
        <f>'CATALOGO PAGINA'!C157</f>
        <v>CH81819</v>
      </c>
      <c r="B157" s="624" t="s">
        <v>7738</v>
      </c>
      <c r="C157" s="626" t="str">
        <f>'CATALOGO PAGINA'!AE157</f>
        <v>12</v>
      </c>
      <c r="D157" s="634">
        <f>'CATALOGO PAGINA'!AG157</f>
        <v>0.616</v>
      </c>
    </row>
    <row r="158">
      <c r="A158" s="623" t="str">
        <f>'CATALOGO PAGINA'!C158</f>
        <v>CH11147</v>
      </c>
      <c r="B158" s="624" t="s">
        <v>7738</v>
      </c>
      <c r="C158" s="626" t="str">
        <f>'CATALOGO PAGINA'!AE158</f>
        <v>3</v>
      </c>
      <c r="D158" s="634">
        <f>'CATALOGO PAGINA'!AG158</f>
        <v>6.328</v>
      </c>
    </row>
    <row r="159">
      <c r="A159" s="623" t="str">
        <f>'CATALOGO PAGINA'!C159</f>
        <v>01173</v>
      </c>
      <c r="B159" s="624" t="s">
        <v>7738</v>
      </c>
      <c r="C159" s="626" t="str">
        <f>'CATALOGO PAGINA'!AE159</f>
        <v>12</v>
      </c>
      <c r="D159" s="634">
        <f>'CATALOGO PAGINA'!AG159</f>
        <v>2.4983</v>
      </c>
    </row>
    <row r="160">
      <c r="A160" s="623" t="str">
        <f>'CATALOGO PAGINA'!C160</f>
        <v>11002</v>
      </c>
      <c r="B160" s="624" t="s">
        <v>7738</v>
      </c>
      <c r="C160" s="626" t="str">
        <f>'CATALOGO PAGINA'!AE160</f>
        <v>12</v>
      </c>
      <c r="D160" s="634">
        <f>'CATALOGO PAGINA'!AG160</f>
        <v>2.24672</v>
      </c>
    </row>
    <row r="161">
      <c r="A161" s="623" t="str">
        <f>'CATALOGO PAGINA'!C161</f>
        <v>6608-28B</v>
      </c>
      <c r="B161" s="624" t="s">
        <v>7738</v>
      </c>
      <c r="C161" s="626" t="str">
        <f>'CATALOGO PAGINA'!AE161</f>
        <v>3</v>
      </c>
      <c r="D161" s="634">
        <f>'CATALOGO PAGINA'!AG161</f>
        <v>5.4375</v>
      </c>
    </row>
    <row r="162">
      <c r="A162" s="623" t="str">
        <f>'CATALOGO PAGINA'!C162</f>
        <v>880-7</v>
      </c>
      <c r="B162" s="624" t="s">
        <v>7738</v>
      </c>
      <c r="C162" s="626" t="str">
        <f>'CATALOGO PAGINA'!AE162</f>
        <v>3</v>
      </c>
      <c r="D162" s="634">
        <f>'CATALOGO PAGINA'!AG162</f>
        <v>5.2455</v>
      </c>
    </row>
    <row r="163">
      <c r="A163" s="623" t="str">
        <f>'CATALOGO PAGINA'!C163</f>
        <v>377144</v>
      </c>
      <c r="B163" s="624" t="s">
        <v>7738</v>
      </c>
      <c r="C163" s="626" t="str">
        <f>'CATALOGO PAGINA'!AE163</f>
        <v>12</v>
      </c>
      <c r="D163" s="634">
        <f>'CATALOGO PAGINA'!AG163</f>
        <v>0.7884</v>
      </c>
    </row>
    <row r="164">
      <c r="A164" s="623" t="str">
        <f>'CATALOGO PAGINA'!C164</f>
        <v>993-6E</v>
      </c>
      <c r="B164" s="624" t="s">
        <v>7738</v>
      </c>
      <c r="C164" s="626" t="str">
        <f>'CATALOGO PAGINA'!AE164</f>
        <v>3</v>
      </c>
      <c r="D164" s="634">
        <f>'CATALOGO PAGINA'!AG164</f>
        <v>6.2488</v>
      </c>
    </row>
    <row r="165">
      <c r="A165" s="623" t="str">
        <f>'CATALOGO PAGINA'!C165</f>
        <v>671B</v>
      </c>
      <c r="B165" s="624" t="s">
        <v>7738</v>
      </c>
      <c r="C165" s="626" t="str">
        <f>'CATALOGO PAGINA'!AE165</f>
        <v>3</v>
      </c>
      <c r="D165" s="634">
        <f>'CATALOGO PAGINA'!AG165</f>
        <v>5.79846</v>
      </c>
    </row>
    <row r="166">
      <c r="A166" s="623" t="str">
        <f>'CATALOGO PAGINA'!C166</f>
        <v>ZR173-1</v>
      </c>
      <c r="B166" s="624" t="s">
        <v>7738</v>
      </c>
      <c r="C166" s="626" t="str">
        <f>'CATALOGO PAGINA'!AE166</f>
        <v>3</v>
      </c>
      <c r="D166" s="634">
        <f>'CATALOGO PAGINA'!AG166</f>
        <v>6.989</v>
      </c>
    </row>
    <row r="167">
      <c r="A167" s="623" t="str">
        <f>'CATALOGO PAGINA'!C167</f>
        <v>99229</v>
      </c>
      <c r="B167" s="624" t="s">
        <v>7738</v>
      </c>
      <c r="C167" s="626" t="str">
        <f>'CATALOGO PAGINA'!AE167</f>
        <v>3</v>
      </c>
      <c r="D167" s="634">
        <f>'CATALOGO PAGINA'!AG167</f>
        <v>3.74755</v>
      </c>
    </row>
    <row r="168">
      <c r="A168" s="623" t="str">
        <f>'CATALOGO PAGINA'!C168</f>
        <v>LD-131A</v>
      </c>
      <c r="B168" s="624" t="s">
        <v>7738</v>
      </c>
      <c r="C168" s="626" t="str">
        <f>'CATALOGO PAGINA'!AE168</f>
        <v>3</v>
      </c>
      <c r="D168" s="634">
        <f>'CATALOGO PAGINA'!AG168</f>
        <v>5.4984</v>
      </c>
    </row>
    <row r="169">
      <c r="A169" s="623" t="str">
        <f>'CATALOGO PAGINA'!C169</f>
        <v>9409</v>
      </c>
      <c r="B169" s="624" t="s">
        <v>7738</v>
      </c>
      <c r="C169" s="626" t="str">
        <f>'CATALOGO PAGINA'!AE169</f>
        <v>3</v>
      </c>
      <c r="D169" s="634">
        <f>'CATALOGO PAGINA'!AG169</f>
        <v>8.49927</v>
      </c>
    </row>
    <row r="170">
      <c r="A170" s="623" t="str">
        <f>'CATALOGO PAGINA'!C170</f>
        <v>2290</v>
      </c>
      <c r="B170" s="624" t="s">
        <v>7738</v>
      </c>
      <c r="C170" s="626" t="str">
        <f>'CATALOGO PAGINA'!AE170</f>
        <v>3</v>
      </c>
      <c r="D170" s="634">
        <f>'CATALOGO PAGINA'!AG170</f>
        <v>3.4945</v>
      </c>
    </row>
    <row r="171">
      <c r="A171" s="623" t="str">
        <f>'CATALOGO PAGINA'!C171</f>
        <v>377145</v>
      </c>
      <c r="B171" s="624" t="s">
        <v>7738</v>
      </c>
      <c r="C171" s="626" t="str">
        <f>'CATALOGO PAGINA'!AE171</f>
        <v>6</v>
      </c>
      <c r="D171" s="634">
        <f>'CATALOGO PAGINA'!AG171</f>
        <v>1.001</v>
      </c>
    </row>
    <row r="172">
      <c r="A172" s="623" t="str">
        <f>'CATALOGO PAGINA'!C172</f>
        <v>6632</v>
      </c>
      <c r="B172" s="624" t="s">
        <v>7738</v>
      </c>
      <c r="C172" s="626" t="str">
        <f>'CATALOGO PAGINA'!AE172</f>
        <v>3</v>
      </c>
      <c r="D172" s="634">
        <f>'CATALOGO PAGINA'!AG172</f>
        <v>6.989</v>
      </c>
    </row>
    <row r="173">
      <c r="A173" s="623" t="str">
        <f>'CATALOGO PAGINA'!C173</f>
        <v>ZR174-4</v>
      </c>
      <c r="B173" s="624" t="s">
        <v>7738</v>
      </c>
      <c r="C173" s="626" t="str">
        <f>'CATALOGO PAGINA'!AE173</f>
        <v>3</v>
      </c>
      <c r="D173" s="634">
        <f>'CATALOGO PAGINA'!AG173</f>
        <v>6.54668</v>
      </c>
    </row>
    <row r="174">
      <c r="A174" s="623" t="str">
        <f>'CATALOGO PAGINA'!C174</f>
        <v>FL169</v>
      </c>
      <c r="B174" s="624" t="s">
        <v>7738</v>
      </c>
      <c r="C174" s="626" t="str">
        <f>'CATALOGO PAGINA'!AE174</f>
        <v>6</v>
      </c>
      <c r="D174" s="634">
        <f>'CATALOGO PAGINA'!AG174</f>
        <v>2.7489</v>
      </c>
    </row>
    <row r="175">
      <c r="A175" s="623" t="str">
        <f>'CATALOGO PAGINA'!C175</f>
        <v>82220</v>
      </c>
      <c r="B175" s="624" t="s">
        <v>7738</v>
      </c>
      <c r="C175" s="626" t="str">
        <f>'CATALOGO PAGINA'!AE175</f>
        <v>12</v>
      </c>
      <c r="D175" s="634">
        <f>'CATALOGO PAGINA'!AG175</f>
        <v>0.464</v>
      </c>
    </row>
    <row r="176">
      <c r="A176" s="623" t="str">
        <f>'CATALOGO PAGINA'!C176</f>
        <v>82221</v>
      </c>
      <c r="B176" s="624" t="s">
        <v>7738</v>
      </c>
      <c r="C176" s="626" t="str">
        <f>'CATALOGO PAGINA'!AE176</f>
        <v>12</v>
      </c>
      <c r="D176" s="634">
        <f>'CATALOGO PAGINA'!AG176</f>
        <v>0.464</v>
      </c>
    </row>
    <row r="177">
      <c r="A177" s="623" t="str">
        <f>'CATALOGO PAGINA'!C177</f>
        <v>66018</v>
      </c>
      <c r="B177" s="624" t="s">
        <v>7738</v>
      </c>
      <c r="C177" s="626" t="str">
        <f>'CATALOGO PAGINA'!AE177</f>
        <v>3</v>
      </c>
      <c r="D177" s="634">
        <f>'CATALOGO PAGINA'!AG177</f>
        <v>3.8982</v>
      </c>
    </row>
    <row r="178">
      <c r="A178" s="623" t="str">
        <f>'CATALOGO PAGINA'!C178</f>
        <v>FAN040</v>
      </c>
      <c r="B178" s="624" t="s">
        <v>7738</v>
      </c>
      <c r="C178" s="626" t="str">
        <f>'CATALOGO PAGINA'!AE178</f>
        <v>12</v>
      </c>
      <c r="D178" s="634">
        <f>'CATALOGO PAGINA'!AG178</f>
        <v>0.546</v>
      </c>
    </row>
    <row r="179">
      <c r="A179" s="623" t="str">
        <f>'CATALOGO PAGINA'!C179</f>
        <v>ARG1901</v>
      </c>
      <c r="B179" s="624" t="s">
        <v>7738</v>
      </c>
      <c r="C179" s="626" t="str">
        <f>'CATALOGO PAGINA'!AE179</f>
        <v>12</v>
      </c>
      <c r="D179" s="634">
        <f>'CATALOGO PAGINA'!AG179</f>
        <v>0.9715</v>
      </c>
    </row>
    <row r="180">
      <c r="A180" s="623" t="str">
        <f>'CATALOGO PAGINA'!C180</f>
        <v>8999</v>
      </c>
      <c r="B180" s="624" t="s">
        <v>7738</v>
      </c>
      <c r="C180" s="626" t="str">
        <f>'CATALOGO PAGINA'!AE180</f>
        <v>3</v>
      </c>
      <c r="D180" s="634">
        <f>'CATALOGO PAGINA'!AG180</f>
        <v>6.9745</v>
      </c>
    </row>
    <row r="181">
      <c r="A181" s="623" t="str">
        <f>'CATALOGO PAGINA'!C181</f>
        <v>8811-15</v>
      </c>
      <c r="B181" s="624" t="s">
        <v>7738</v>
      </c>
      <c r="C181" s="626" t="str">
        <f>'CATALOGO PAGINA'!AE181</f>
        <v>6</v>
      </c>
      <c r="D181" s="634">
        <f>'CATALOGO PAGINA'!AG181</f>
        <v>5.9976</v>
      </c>
    </row>
    <row r="182">
      <c r="A182" s="623" t="str">
        <f>'CATALOGO PAGINA'!C182</f>
        <v>DR5024</v>
      </c>
      <c r="B182" s="624" t="s">
        <v>7738</v>
      </c>
      <c r="C182" s="626" t="str">
        <f>'CATALOGO PAGINA'!AE182</f>
        <v>6</v>
      </c>
      <c r="D182" s="634">
        <f>'CATALOGO PAGINA'!AG182</f>
        <v>3.4968</v>
      </c>
    </row>
    <row r="183">
      <c r="A183" s="623" t="str">
        <f>'CATALOGO PAGINA'!C183</f>
        <v>RS-9038-28A</v>
      </c>
      <c r="B183" s="624" t="s">
        <v>7738</v>
      </c>
      <c r="C183" s="626" t="str">
        <f>'CATALOGO PAGINA'!AE183</f>
        <v>3</v>
      </c>
      <c r="D183" s="634">
        <f>'CATALOGO PAGINA'!AG183</f>
        <v>4.9968</v>
      </c>
    </row>
    <row r="184">
      <c r="A184" s="623" t="str">
        <f>'CATALOGO PAGINA'!C184</f>
        <v>FW338-7A</v>
      </c>
      <c r="B184" s="624" t="s">
        <v>7738</v>
      </c>
      <c r="C184" s="626" t="str">
        <f>'CATALOGO PAGINA'!AE184</f>
        <v>3</v>
      </c>
      <c r="D184" s="634">
        <f>'CATALOGO PAGINA'!AG184</f>
        <v>6.989</v>
      </c>
    </row>
    <row r="185">
      <c r="A185" s="623" t="str">
        <f>'CATALOGO PAGINA'!C185</f>
        <v>BLS82-2</v>
      </c>
      <c r="B185" s="624" t="s">
        <v>7738</v>
      </c>
      <c r="C185" s="626" t="str">
        <f>'CATALOGO PAGINA'!AE185</f>
        <v>3</v>
      </c>
      <c r="D185" s="634">
        <f>'CATALOGO PAGINA'!AG185</f>
        <v>3.103</v>
      </c>
    </row>
    <row r="186">
      <c r="A186" s="623" t="str">
        <f>'CATALOGO PAGINA'!C186</f>
        <v>8882</v>
      </c>
      <c r="B186" s="624" t="s">
        <v>7738</v>
      </c>
      <c r="C186" s="626" t="str">
        <f>'CATALOGO PAGINA'!AE186</f>
        <v>3</v>
      </c>
      <c r="D186" s="634">
        <f>'CATALOGO PAGINA'!AG186</f>
        <v>6.3</v>
      </c>
    </row>
    <row r="187">
      <c r="A187" s="623" t="str">
        <f>'CATALOGO PAGINA'!C187</f>
        <v>393-40</v>
      </c>
      <c r="B187" s="624" t="s">
        <v>7738</v>
      </c>
      <c r="C187" s="626" t="str">
        <f>'CATALOGO PAGINA'!AE187</f>
        <v>3</v>
      </c>
      <c r="D187" s="634">
        <f>'CATALOGO PAGINA'!AG187</f>
        <v>4.99565</v>
      </c>
    </row>
    <row r="188">
      <c r="A188" s="623" t="str">
        <f>'CATALOGO PAGINA'!C188</f>
        <v>LD-172A</v>
      </c>
      <c r="B188" s="624" t="s">
        <v>7738</v>
      </c>
      <c r="C188" s="626" t="str">
        <f>'CATALOGO PAGINA'!AE188</f>
        <v>3</v>
      </c>
      <c r="D188" s="634">
        <f>'CATALOGO PAGINA'!AG188</f>
        <v>7.0004</v>
      </c>
    </row>
    <row r="189">
      <c r="A189" s="623" t="str">
        <f>'CATALOGO PAGINA'!C189</f>
        <v>FS238-28A</v>
      </c>
      <c r="B189" s="624" t="s">
        <v>7738</v>
      </c>
      <c r="C189" s="626" t="str">
        <f>'CATALOGO PAGINA'!AE189</f>
        <v>3</v>
      </c>
      <c r="D189" s="634">
        <f>'CATALOGO PAGINA'!AG189</f>
        <v>6.2488</v>
      </c>
    </row>
    <row r="190">
      <c r="A190" s="623" t="str">
        <f>'CATALOGO PAGINA'!C190</f>
        <v>ARG201302</v>
      </c>
      <c r="B190" s="624" t="s">
        <v>7738</v>
      </c>
      <c r="C190" s="626" t="str">
        <f>'CATALOGO PAGINA'!AE190</f>
        <v>6</v>
      </c>
      <c r="D190" s="634">
        <f>'CATALOGO PAGINA'!AG190</f>
        <v>1.595</v>
      </c>
    </row>
    <row r="191">
      <c r="A191" s="623" t="str">
        <f>'CATALOGO PAGINA'!C191</f>
        <v>ZR183</v>
      </c>
      <c r="B191" s="624" t="s">
        <v>7738</v>
      </c>
      <c r="C191" s="626" t="str">
        <f>'CATALOGO PAGINA'!AE191</f>
        <v>3</v>
      </c>
      <c r="D191" s="634">
        <f>'CATALOGO PAGINA'!AG191</f>
        <v>6.2496</v>
      </c>
    </row>
    <row r="192">
      <c r="A192" s="623" t="str">
        <f>'CATALOGO PAGINA'!C192</f>
        <v>HG-890</v>
      </c>
      <c r="B192" s="624" t="s">
        <v>7738</v>
      </c>
      <c r="C192" s="626" t="str">
        <f>'CATALOGO PAGINA'!AE192</f>
        <v>3</v>
      </c>
      <c r="D192" s="634">
        <f>'CATALOGO PAGINA'!AG192</f>
        <v>5.7524</v>
      </c>
    </row>
    <row r="193">
      <c r="A193" s="623" t="str">
        <f>'CATALOGO PAGINA'!C193</f>
        <v>9902</v>
      </c>
      <c r="B193" s="624" t="s">
        <v>7738</v>
      </c>
      <c r="C193" s="626" t="str">
        <f>'CATALOGO PAGINA'!AE193</f>
        <v>3</v>
      </c>
      <c r="D193" s="634">
        <f>'CATALOGO PAGINA'!AG193</f>
        <v>6.50268</v>
      </c>
    </row>
    <row r="194">
      <c r="A194" s="623" t="str">
        <f>'CATALOGO PAGINA'!C194</f>
        <v>9901</v>
      </c>
      <c r="B194" s="624" t="s">
        <v>7738</v>
      </c>
      <c r="C194" s="626" t="str">
        <f>'CATALOGO PAGINA'!AE194</f>
        <v>3</v>
      </c>
      <c r="D194" s="634">
        <f>'CATALOGO PAGINA'!AG194</f>
        <v>6.50268</v>
      </c>
    </row>
    <row r="195">
      <c r="A195" s="623" t="str">
        <f>'CATALOGO PAGINA'!C195</f>
        <v>3592</v>
      </c>
      <c r="B195" s="624" t="s">
        <v>7738</v>
      </c>
      <c r="C195" s="626" t="str">
        <f>'CATALOGO PAGINA'!AE195</f>
        <v>12</v>
      </c>
      <c r="D195" s="634">
        <f>'CATALOGO PAGINA'!AG195</f>
        <v>0.966</v>
      </c>
    </row>
    <row r="196">
      <c r="A196" s="623" t="str">
        <f>'CATALOGO PAGINA'!C196</f>
        <v>1689</v>
      </c>
      <c r="B196" s="624" t="s">
        <v>7738</v>
      </c>
      <c r="C196" s="626" t="str">
        <f>'CATALOGO PAGINA'!AE196</f>
        <v>12</v>
      </c>
      <c r="D196" s="634">
        <f>'CATALOGO PAGINA'!AG196</f>
        <v>0.5986</v>
      </c>
    </row>
    <row r="197">
      <c r="A197" s="623" t="str">
        <f>'CATALOGO PAGINA'!C197</f>
        <v>WH-3006</v>
      </c>
      <c r="B197" s="624" t="s">
        <v>7738</v>
      </c>
      <c r="C197" s="626" t="str">
        <f>'CATALOGO PAGINA'!AE197</f>
        <v>3</v>
      </c>
      <c r="D197" s="634">
        <f>'CATALOGO PAGINA'!AG197</f>
        <v>5.84658</v>
      </c>
    </row>
    <row r="198">
      <c r="A198" s="623" t="str">
        <f>'CATALOGO PAGINA'!C198</f>
        <v>FW338-6A</v>
      </c>
      <c r="B198" s="624" t="s">
        <v>7738</v>
      </c>
      <c r="C198" s="626" t="str">
        <f>'CATALOGO PAGINA'!AE198</f>
        <v>3</v>
      </c>
      <c r="D198" s="634">
        <f>'CATALOGO PAGINA'!AG198</f>
        <v>6.6521</v>
      </c>
    </row>
    <row r="199">
      <c r="A199" s="623" t="str">
        <f>'CATALOGO PAGINA'!C199</f>
        <v>8811-5</v>
      </c>
      <c r="B199" s="624" t="s">
        <v>7738</v>
      </c>
      <c r="C199" s="626" t="str">
        <f>'CATALOGO PAGINA'!AE199</f>
        <v>3</v>
      </c>
      <c r="D199" s="634">
        <f>'CATALOGO PAGINA'!AG199</f>
        <v>6.989</v>
      </c>
    </row>
    <row r="200">
      <c r="A200" s="623" t="str">
        <f>'CATALOGO PAGINA'!C200</f>
        <v>6010M</v>
      </c>
      <c r="B200" s="624" t="s">
        <v>7738</v>
      </c>
      <c r="C200" s="626" t="str">
        <f>'CATALOGO PAGINA'!AE200</f>
        <v>12</v>
      </c>
      <c r="D200" s="634">
        <f>'CATALOGO PAGINA'!AG200</f>
        <v>0.3995</v>
      </c>
    </row>
    <row r="201">
      <c r="A201" s="623" t="str">
        <f>'CATALOGO PAGINA'!C201</f>
        <v>SW7616</v>
      </c>
      <c r="B201" s="624" t="s">
        <v>7738</v>
      </c>
      <c r="C201" s="626" t="str">
        <f>'CATALOGO PAGINA'!AE201</f>
        <v>4</v>
      </c>
      <c r="D201" s="634">
        <f>'CATALOGO PAGINA'!AG201</f>
        <v>1.45</v>
      </c>
    </row>
    <row r="202">
      <c r="A202" s="623" t="str">
        <f>'CATALOGO PAGINA'!C202</f>
        <v>SWF5823</v>
      </c>
      <c r="B202" s="624" t="s">
        <v>7738</v>
      </c>
      <c r="C202" s="626" t="str">
        <f>'CATALOGO PAGINA'!AE202</f>
        <v>8</v>
      </c>
      <c r="D202" s="634">
        <f>'CATALOGO PAGINA'!AG202</f>
        <v>0.9</v>
      </c>
    </row>
    <row r="203">
      <c r="A203" s="623" t="str">
        <f>'CATALOGO PAGINA'!C203</f>
        <v>F4778</v>
      </c>
      <c r="B203" s="624" t="s">
        <v>7738</v>
      </c>
      <c r="C203" s="626" t="str">
        <f>'CATALOGO PAGINA'!AE203</f>
        <v>2</v>
      </c>
      <c r="D203" s="634">
        <f>'CATALOGO PAGINA'!AG203</f>
        <v>4.75</v>
      </c>
    </row>
    <row r="204">
      <c r="A204" s="623" t="str">
        <f>'CATALOGO PAGINA'!C204</f>
        <v>FS238-12A</v>
      </c>
      <c r="B204" s="624" t="s">
        <v>7738</v>
      </c>
      <c r="C204" s="626" t="str">
        <f>'CATALOGO PAGINA'!AE204</f>
        <v>3</v>
      </c>
      <c r="D204" s="634">
        <f>'CATALOGO PAGINA'!AG204</f>
        <v>6.2454</v>
      </c>
    </row>
    <row r="205">
      <c r="A205" s="623" t="str">
        <f>'CATALOGO PAGINA'!C205</f>
        <v>YJ388-68</v>
      </c>
      <c r="B205" s="624" t="s">
        <v>7738</v>
      </c>
      <c r="C205" s="626" t="str">
        <f>'CATALOGO PAGINA'!AE205</f>
        <v>3</v>
      </c>
      <c r="D205" s="634">
        <f>'CATALOGO PAGINA'!AG205</f>
        <v>6.50268</v>
      </c>
    </row>
    <row r="206">
      <c r="A206" s="623" t="str">
        <f>'CATALOGO PAGINA'!C206</f>
        <v>28678</v>
      </c>
      <c r="B206" s="624" t="s">
        <v>7738</v>
      </c>
      <c r="C206" s="626" t="str">
        <f>'CATALOGO PAGINA'!AE206</f>
        <v>6</v>
      </c>
      <c r="D206" s="634">
        <f>'CATALOGO PAGINA'!AG206</f>
        <v>4.19628</v>
      </c>
    </row>
    <row r="207">
      <c r="A207" s="623" t="str">
        <f>'CATALOGO PAGINA'!C207</f>
        <v>725</v>
      </c>
      <c r="B207" s="624" t="s">
        <v>7738</v>
      </c>
      <c r="C207" s="626" t="str">
        <f>'CATALOGO PAGINA'!AE207</f>
        <v>3</v>
      </c>
      <c r="D207" s="634">
        <f>'CATALOGO PAGINA'!AG207</f>
        <v>2.3055</v>
      </c>
    </row>
    <row r="208">
      <c r="A208" s="623" t="str">
        <f>'CATALOGO PAGINA'!C208</f>
        <v>P904-A</v>
      </c>
      <c r="B208" s="624" t="s">
        <v>7738</v>
      </c>
      <c r="C208" s="626" t="str">
        <f>'CATALOGO PAGINA'!AE208</f>
        <v>3</v>
      </c>
      <c r="D208" s="634">
        <f>'CATALOGO PAGINA'!AG208</f>
        <v>8.4966</v>
      </c>
    </row>
    <row r="209">
      <c r="A209" s="623" t="str">
        <f>'CATALOGO PAGINA'!C209</f>
        <v>393-34</v>
      </c>
      <c r="B209" s="624" t="s">
        <v>7738</v>
      </c>
      <c r="C209" s="626" t="str">
        <f>'CATALOGO PAGINA'!AE209</f>
        <v>3</v>
      </c>
      <c r="D209" s="634">
        <f>'CATALOGO PAGINA'!AG209</f>
        <v>5.34704</v>
      </c>
    </row>
    <row r="210">
      <c r="A210" s="623" t="str">
        <f>'CATALOGO PAGINA'!C210</f>
        <v>8811-19</v>
      </c>
      <c r="B210" s="624" t="s">
        <v>7738</v>
      </c>
      <c r="C210" s="626" t="str">
        <f>'CATALOGO PAGINA'!AE210</f>
        <v>3</v>
      </c>
      <c r="D210" s="634">
        <f>'CATALOGO PAGINA'!AG210</f>
        <v>6.7522</v>
      </c>
    </row>
    <row r="211">
      <c r="A211" s="623" t="str">
        <f>'CATALOGO PAGINA'!C211</f>
        <v>YJ388-44</v>
      </c>
      <c r="B211" s="624" t="s">
        <v>7738</v>
      </c>
      <c r="C211" s="626" t="str">
        <f>'CATALOGO PAGINA'!AE211</f>
        <v>3</v>
      </c>
      <c r="D211" s="634">
        <f>'CATALOGO PAGINA'!AG211</f>
        <v>6.7522</v>
      </c>
    </row>
    <row r="212">
      <c r="A212" s="623" t="str">
        <f>'CATALOGO PAGINA'!C212</f>
        <v>FW-2038A</v>
      </c>
      <c r="B212" s="624" t="s">
        <v>7738</v>
      </c>
      <c r="C212" s="626" t="str">
        <f>'CATALOGO PAGINA'!AE212</f>
        <v>3</v>
      </c>
      <c r="D212" s="634">
        <f>'CATALOGO PAGINA'!AG212</f>
        <v>4.5</v>
      </c>
    </row>
    <row r="213">
      <c r="A213" s="623" t="str">
        <f>'CATALOGO PAGINA'!C213</f>
        <v>KH332-2</v>
      </c>
      <c r="B213" s="624" t="s">
        <v>7738</v>
      </c>
      <c r="C213" s="626" t="str">
        <f>'CATALOGO PAGINA'!AE213</f>
        <v>3</v>
      </c>
      <c r="D213" s="634">
        <f>'CATALOGO PAGINA'!AG213</f>
        <v>6.989</v>
      </c>
    </row>
    <row r="214">
      <c r="A214" s="623" t="str">
        <f>'CATALOGO PAGINA'!C214</f>
        <v>258</v>
      </c>
      <c r="B214" s="624" t="s">
        <v>7738</v>
      </c>
      <c r="C214" s="626" t="str">
        <f>'CATALOGO PAGINA'!AE214</f>
        <v>3</v>
      </c>
      <c r="D214" s="634">
        <f>'CATALOGO PAGINA'!AG214</f>
        <v>9.99912</v>
      </c>
    </row>
    <row r="215">
      <c r="A215" s="623" t="str">
        <f>'CATALOGO PAGINA'!C215</f>
        <v>LD-169A</v>
      </c>
      <c r="B215" s="624" t="s">
        <v>7738</v>
      </c>
      <c r="C215" s="626" t="str">
        <f>'CATALOGO PAGINA'!AE215</f>
        <v>3</v>
      </c>
      <c r="D215" s="634">
        <f>'CATALOGO PAGINA'!AG215</f>
        <v>5.74846</v>
      </c>
    </row>
    <row r="216">
      <c r="A216" s="623" t="str">
        <f>'CATALOGO PAGINA'!C216</f>
        <v>ZR156-3</v>
      </c>
      <c r="B216" s="624" t="s">
        <v>7738</v>
      </c>
      <c r="C216" s="626" t="str">
        <f>'CATALOGO PAGINA'!AE216</f>
        <v>3</v>
      </c>
      <c r="D216" s="634">
        <f>'CATALOGO PAGINA'!AG216</f>
        <v>7.0004</v>
      </c>
    </row>
    <row r="217">
      <c r="A217" s="623" t="str">
        <f>'CATALOGO PAGINA'!C217</f>
        <v>LD-155B</v>
      </c>
      <c r="B217" s="624" t="s">
        <v>7738</v>
      </c>
      <c r="C217" s="626" t="str">
        <f>'CATALOGO PAGINA'!AE217</f>
        <v>3</v>
      </c>
      <c r="D217" s="634">
        <f>'CATALOGO PAGINA'!AG217</f>
        <v>5.74846</v>
      </c>
    </row>
    <row r="218">
      <c r="A218" s="623" t="str">
        <f>'CATALOGO PAGINA'!C218</f>
        <v>FD815</v>
      </c>
      <c r="B218" s="624" t="s">
        <v>7738</v>
      </c>
      <c r="C218" s="626" t="str">
        <f>'CATALOGO PAGINA'!AE218</f>
        <v>6</v>
      </c>
      <c r="D218" s="634">
        <f>'CATALOGO PAGINA'!AG218</f>
        <v>4.551</v>
      </c>
    </row>
    <row r="219">
      <c r="A219" s="623" t="str">
        <f>'CATALOGO PAGINA'!C219</f>
        <v>FD8632</v>
      </c>
      <c r="B219" s="624" t="s">
        <v>7738</v>
      </c>
      <c r="C219" s="626" t="str">
        <f>'CATALOGO PAGINA'!AE219</f>
        <v>12</v>
      </c>
      <c r="D219" s="634">
        <f>'CATALOGO PAGINA'!AG219</f>
        <v>0.504</v>
      </c>
    </row>
    <row r="220">
      <c r="A220" s="623" t="str">
        <f>'CATALOGO PAGINA'!C220</f>
        <v>TW-2025</v>
      </c>
      <c r="B220" s="624" t="s">
        <v>7738</v>
      </c>
      <c r="C220" s="626" t="str">
        <f>'CATALOGO PAGINA'!AE220</f>
        <v>3</v>
      </c>
      <c r="D220" s="634">
        <f>'CATALOGO PAGINA'!AG220</f>
        <v>6.748</v>
      </c>
    </row>
    <row r="221">
      <c r="A221" s="623" t="str">
        <f>'CATALOGO PAGINA'!C221</f>
        <v>91407P</v>
      </c>
      <c r="B221" s="624" t="s">
        <v>7738</v>
      </c>
      <c r="C221" s="626" t="str">
        <f>'CATALOGO PAGINA'!AE221</f>
        <v>12</v>
      </c>
      <c r="D221" s="634">
        <f>'CATALOGO PAGINA'!AG221</f>
        <v>0.6</v>
      </c>
    </row>
    <row r="222">
      <c r="A222" s="623" t="str">
        <f>'CATALOGO PAGINA'!C222</f>
        <v>FD724</v>
      </c>
      <c r="B222" s="624" t="s">
        <v>7738</v>
      </c>
      <c r="C222" s="626" t="str">
        <f>'CATALOGO PAGINA'!AE222</f>
        <v>6</v>
      </c>
      <c r="D222" s="634">
        <f>'CATALOGO PAGINA'!AG222</f>
        <v>1.246</v>
      </c>
    </row>
    <row r="223">
      <c r="A223" s="623" t="str">
        <f>'CATALOGO PAGINA'!C223</f>
        <v>ARB808</v>
      </c>
      <c r="B223" s="624" t="s">
        <v>7738</v>
      </c>
      <c r="C223" s="626" t="str">
        <f>'CATALOGO PAGINA'!AE223</f>
        <v>12</v>
      </c>
      <c r="D223" s="634">
        <f>'CATALOGO PAGINA'!AG223</f>
        <v>0.8967</v>
      </c>
    </row>
    <row r="224">
      <c r="A224" s="623" t="str">
        <f>'CATALOGO PAGINA'!C224</f>
        <v>ARB0608</v>
      </c>
      <c r="B224" s="624" t="s">
        <v>7738</v>
      </c>
      <c r="C224" s="626" t="str">
        <f>'CATALOGO PAGINA'!AE224</f>
        <v>6</v>
      </c>
      <c r="D224" s="634">
        <f>'CATALOGO PAGINA'!AG224</f>
        <v>1.363</v>
      </c>
    </row>
    <row r="225">
      <c r="A225" s="623" t="str">
        <f>'CATALOGO PAGINA'!C225</f>
        <v>1013</v>
      </c>
      <c r="B225" s="624" t="s">
        <v>7738</v>
      </c>
      <c r="C225" s="626" t="str">
        <f>'CATALOGO PAGINA'!AE225</f>
        <v>3</v>
      </c>
      <c r="D225" s="634">
        <f>'CATALOGO PAGINA'!AG225</f>
        <v>2.1462</v>
      </c>
    </row>
    <row r="226">
      <c r="A226" s="623" t="str">
        <f>'CATALOGO PAGINA'!C226</f>
        <v>ARB2017</v>
      </c>
      <c r="B226" s="624" t="s">
        <v>7738</v>
      </c>
      <c r="C226" s="626" t="str">
        <f>'CATALOGO PAGINA'!AE226</f>
        <v>12</v>
      </c>
      <c r="D226" s="634">
        <f>'CATALOGO PAGINA'!AG226</f>
        <v>0.9996</v>
      </c>
    </row>
    <row r="227">
      <c r="A227" s="623" t="str">
        <f>'CATALOGO PAGINA'!C227</f>
        <v>ARB3132</v>
      </c>
      <c r="B227" s="624" t="s">
        <v>7738</v>
      </c>
      <c r="C227" s="626" t="str">
        <f>'CATALOGO PAGINA'!AE227</f>
        <v>6</v>
      </c>
      <c r="D227" s="634">
        <f>'CATALOGO PAGINA'!AG227</f>
        <v>1.2035</v>
      </c>
    </row>
    <row r="228">
      <c r="A228" s="623" t="str">
        <f>'CATALOGO PAGINA'!C228</f>
        <v>ARB55297</v>
      </c>
      <c r="B228" s="624" t="s">
        <v>7738</v>
      </c>
      <c r="C228" s="626" t="str">
        <f>'CATALOGO PAGINA'!AE228</f>
        <v>6</v>
      </c>
      <c r="D228" s="634">
        <f>'CATALOGO PAGINA'!AG228</f>
        <v>2.146</v>
      </c>
    </row>
    <row r="229">
      <c r="A229" s="623" t="str">
        <f>'CATALOGO PAGINA'!C229</f>
        <v>ARB694</v>
      </c>
      <c r="B229" s="624" t="s">
        <v>7738</v>
      </c>
      <c r="C229" s="626" t="str">
        <f>'CATALOGO PAGINA'!AE229</f>
        <v>6</v>
      </c>
      <c r="D229" s="634">
        <f>'CATALOGO PAGINA'!AG229</f>
        <v>1.1455</v>
      </c>
    </row>
    <row r="230">
      <c r="A230" s="623" t="str">
        <f>'CATALOGO PAGINA'!C230</f>
        <v>ARB1208</v>
      </c>
      <c r="B230" s="624" t="s">
        <v>7738</v>
      </c>
      <c r="C230" s="626" t="str">
        <f>'CATALOGO PAGINA'!AE230</f>
        <v>6</v>
      </c>
      <c r="D230" s="634">
        <f>'CATALOGO PAGINA'!AG230</f>
        <v>1.363</v>
      </c>
    </row>
    <row r="231">
      <c r="A231" s="623" t="str">
        <f>'CATALOGO PAGINA'!C231</f>
        <v>NB2022</v>
      </c>
      <c r="B231" s="624" t="s">
        <v>7738</v>
      </c>
      <c r="C231" s="626" t="str">
        <f>'CATALOGO PAGINA'!AE231</f>
        <v>6</v>
      </c>
      <c r="D231" s="634">
        <f>'CATALOGO PAGINA'!AG231</f>
        <v>1.1455</v>
      </c>
    </row>
    <row r="232">
      <c r="A232" s="623" t="str">
        <f>'CATALOGO PAGINA'!C232</f>
        <v>ARG39936</v>
      </c>
      <c r="B232" s="624" t="s">
        <v>7738</v>
      </c>
      <c r="C232" s="626" t="str">
        <f>'CATALOGO PAGINA'!AE232</f>
        <v>12</v>
      </c>
      <c r="D232" s="634">
        <f>'CATALOGO PAGINA'!AG232</f>
        <v>0.754</v>
      </c>
    </row>
    <row r="233">
      <c r="A233" s="623" t="str">
        <f>'CATALOGO PAGINA'!C233</f>
        <v>ARG3461</v>
      </c>
      <c r="B233" s="624" t="s">
        <v>7738</v>
      </c>
      <c r="C233" s="626" t="str">
        <f>'CATALOGO PAGINA'!AE233</f>
        <v>12</v>
      </c>
      <c r="D233" s="634">
        <f>'CATALOGO PAGINA'!AG233</f>
        <v>0.7497</v>
      </c>
    </row>
    <row r="234">
      <c r="A234" s="623" t="str">
        <f>'CATALOGO PAGINA'!C234</f>
        <v>ARG32871</v>
      </c>
      <c r="B234" s="624" t="s">
        <v>7738</v>
      </c>
      <c r="C234" s="626" t="str">
        <f>'CATALOGO PAGINA'!AE234</f>
        <v>12</v>
      </c>
      <c r="D234" s="634">
        <f>'CATALOGO PAGINA'!AG234</f>
        <v>1.04616</v>
      </c>
    </row>
    <row r="235">
      <c r="A235" s="623" t="str">
        <f>'CATALOGO PAGINA'!C235</f>
        <v>ARG20167</v>
      </c>
      <c r="B235" s="624" t="s">
        <v>7738</v>
      </c>
      <c r="C235" s="626" t="str">
        <f>'CATALOGO PAGINA'!AE235</f>
        <v>6</v>
      </c>
      <c r="D235" s="634">
        <f>'CATALOGO PAGINA'!AG235</f>
        <v>1.1907</v>
      </c>
    </row>
    <row r="236">
      <c r="A236" s="623" t="str">
        <f>'CATALOGO PAGINA'!C236</f>
        <v>ARM711</v>
      </c>
      <c r="B236" s="624" t="s">
        <v>7738</v>
      </c>
      <c r="C236" s="626" t="str">
        <f>'CATALOGO PAGINA'!AE236</f>
        <v>6</v>
      </c>
      <c r="D236" s="634">
        <f>'CATALOGO PAGINA'!AG236</f>
        <v>1.2035</v>
      </c>
    </row>
    <row r="237">
      <c r="A237" s="623" t="str">
        <f>'CATALOGO PAGINA'!C237</f>
        <v>ARG2017</v>
      </c>
      <c r="B237" s="624" t="s">
        <v>7738</v>
      </c>
      <c r="C237" s="626" t="str">
        <f>'CATALOGO PAGINA'!AE237</f>
        <v>6</v>
      </c>
      <c r="D237" s="634">
        <f>'CATALOGO PAGINA'!AG237</f>
        <v>0.9996</v>
      </c>
    </row>
    <row r="238">
      <c r="A238" s="623" t="str">
        <f>'CATALOGO PAGINA'!C238</f>
        <v>ARB6622</v>
      </c>
      <c r="B238" s="624" t="s">
        <v>7738</v>
      </c>
      <c r="C238" s="626" t="str">
        <f>'CATALOGO PAGINA'!AE238</f>
        <v>12</v>
      </c>
      <c r="D238" s="634">
        <f>'CATALOGO PAGINA'!AG238</f>
        <v>0.6854</v>
      </c>
    </row>
    <row r="239">
      <c r="A239" s="623" t="str">
        <f>'CATALOGO PAGINA'!C239</f>
        <v>NB8601</v>
      </c>
      <c r="B239" s="624" t="s">
        <v>7738</v>
      </c>
      <c r="C239" s="626" t="str">
        <f>'CATALOGO PAGINA'!AE239</f>
        <v>12</v>
      </c>
      <c r="D239" s="634">
        <f>'CATALOGO PAGINA'!AG239</f>
        <v>0.6512</v>
      </c>
    </row>
    <row r="240">
      <c r="A240" s="623" t="str">
        <f>'CATALOGO PAGINA'!C240</f>
        <v>ARG53918</v>
      </c>
      <c r="B240" s="624" t="s">
        <v>7738</v>
      </c>
      <c r="C240" s="626" t="str">
        <f>'CATALOGO PAGINA'!AE240</f>
        <v>6</v>
      </c>
      <c r="D240" s="634">
        <f>'CATALOGO PAGINA'!AG240</f>
        <v>1.247</v>
      </c>
    </row>
    <row r="241">
      <c r="A241" s="623" t="str">
        <f>'CATALOGO PAGINA'!C241</f>
        <v>ARM6622</v>
      </c>
      <c r="B241" s="624" t="s">
        <v>7738</v>
      </c>
      <c r="C241" s="626" t="str">
        <f>'CATALOGO PAGINA'!AE241</f>
        <v>12</v>
      </c>
      <c r="D241" s="634">
        <f>'CATALOGO PAGINA'!AG241</f>
        <v>0.696</v>
      </c>
    </row>
    <row r="242">
      <c r="A242" s="623" t="str">
        <f>'CATALOGO PAGINA'!C242</f>
        <v>NB858</v>
      </c>
      <c r="B242" s="624" t="s">
        <v>7738</v>
      </c>
      <c r="C242" s="626" t="str">
        <f>'CATALOGO PAGINA'!AE242</f>
        <v>12</v>
      </c>
      <c r="D242" s="634">
        <f>'CATALOGO PAGINA'!AG242</f>
        <v>0.899</v>
      </c>
    </row>
    <row r="243">
      <c r="A243" s="623" t="str">
        <f>'CATALOGO PAGINA'!C243</f>
        <v>NG2643</v>
      </c>
      <c r="B243" s="624" t="s">
        <v>7738</v>
      </c>
      <c r="C243" s="626" t="str">
        <f>'CATALOGO PAGINA'!AE243</f>
        <v>6</v>
      </c>
      <c r="D243" s="634">
        <f>'CATALOGO PAGINA'!AG243</f>
        <v>1.1455</v>
      </c>
    </row>
    <row r="244">
      <c r="A244" s="623" t="str">
        <f>'CATALOGO PAGINA'!C244</f>
        <v>NG2811</v>
      </c>
      <c r="B244" s="624" t="s">
        <v>7738</v>
      </c>
      <c r="C244" s="626" t="str">
        <f>'CATALOGO PAGINA'!AE244</f>
        <v>6</v>
      </c>
      <c r="D244" s="634">
        <f>'CATALOGO PAGINA'!AG244</f>
        <v>1.4892</v>
      </c>
    </row>
    <row r="245">
      <c r="A245" s="623" t="str">
        <f>'CATALOGO PAGINA'!C245</f>
        <v>NG3016</v>
      </c>
      <c r="B245" s="624" t="s">
        <v>7738</v>
      </c>
      <c r="C245" s="626" t="str">
        <f>'CATALOGO PAGINA'!AE245</f>
        <v>12</v>
      </c>
      <c r="D245" s="634">
        <f>'CATALOGO PAGINA'!AG245</f>
        <v>0.899</v>
      </c>
    </row>
    <row r="246">
      <c r="A246" s="623" t="str">
        <f>'CATALOGO PAGINA'!C246</f>
        <v>ARZ00449</v>
      </c>
      <c r="B246" s="624" t="s">
        <v>7738</v>
      </c>
      <c r="C246" s="626" t="str">
        <f>'CATALOGO PAGINA'!AE246</f>
        <v>3</v>
      </c>
      <c r="D246" s="634">
        <f>'CATALOGO PAGINA'!AG246</f>
        <v>8.49528</v>
      </c>
    </row>
    <row r="247">
      <c r="A247" s="623" t="str">
        <f>'CATALOGO PAGINA'!C247</f>
        <v>ARZ6617</v>
      </c>
      <c r="B247" s="624" t="s">
        <v>7738</v>
      </c>
      <c r="C247" s="626" t="str">
        <f>'CATALOGO PAGINA'!AE247</f>
        <v>3</v>
      </c>
      <c r="D247" s="634">
        <f>'CATALOGO PAGINA'!AG247</f>
        <v>4.7538</v>
      </c>
    </row>
    <row r="248">
      <c r="A248" s="623" t="str">
        <f>'CATALOGO PAGINA'!C248</f>
        <v>ARG1861</v>
      </c>
      <c r="B248" s="624" t="s">
        <v>7738</v>
      </c>
      <c r="C248" s="626" t="str">
        <f>'CATALOGO PAGINA'!AE248</f>
        <v>6</v>
      </c>
      <c r="D248" s="634">
        <f>'CATALOGO PAGINA'!AG248</f>
        <v>1.1745</v>
      </c>
    </row>
    <row r="249">
      <c r="A249" s="623" t="str">
        <f>'CATALOGO PAGINA'!C249</f>
        <v>HC-002B-1</v>
      </c>
      <c r="B249" s="624" t="s">
        <v>7738</v>
      </c>
      <c r="C249" s="626" t="str">
        <f>'CATALOGO PAGINA'!AE249</f>
        <v>3</v>
      </c>
      <c r="D249" s="634">
        <f>'CATALOGO PAGINA'!AG249</f>
        <v>3.886</v>
      </c>
    </row>
    <row r="250">
      <c r="A250" s="623" t="str">
        <f>'CATALOGO PAGINA'!C250</f>
        <v>ZR186</v>
      </c>
      <c r="B250" s="624" t="s">
        <v>7738</v>
      </c>
      <c r="C250" s="626" t="str">
        <f>'CATALOGO PAGINA'!AE250</f>
        <v>3</v>
      </c>
      <c r="D250" s="634">
        <f>'CATALOGO PAGINA'!AG250</f>
        <v>4.99565</v>
      </c>
    </row>
    <row r="251">
      <c r="A251" s="623" t="str">
        <f>'CATALOGO PAGINA'!C251</f>
        <v>ARZ35731</v>
      </c>
      <c r="B251" s="624" t="s">
        <v>7738</v>
      </c>
      <c r="C251" s="626" t="str">
        <f>'CATALOGO PAGINA'!AE251</f>
        <v>3</v>
      </c>
      <c r="D251" s="634">
        <f>'CATALOGO PAGINA'!AG251</f>
        <v>4.74525</v>
      </c>
    </row>
    <row r="252">
      <c r="A252" s="623" t="str">
        <f>'CATALOGO PAGINA'!C252</f>
        <v>ARY33352</v>
      </c>
      <c r="B252" s="624" t="s">
        <v>7738</v>
      </c>
      <c r="C252" s="626" t="str">
        <f>'CATALOGO PAGINA'!AE252</f>
        <v>3</v>
      </c>
      <c r="D252" s="634">
        <f>'CATALOGO PAGINA'!AG252</f>
        <v>4.5978</v>
      </c>
    </row>
    <row r="253">
      <c r="A253" s="623" t="str">
        <f>'CATALOGO PAGINA'!C253</f>
        <v>ARB02011</v>
      </c>
      <c r="B253" s="624" t="s">
        <v>7738</v>
      </c>
      <c r="C253" s="626" t="str">
        <f>'CATALOGO PAGINA'!AE253</f>
        <v>6</v>
      </c>
      <c r="D253" s="634">
        <f>'CATALOGO PAGINA'!AG253</f>
        <v>1.04544</v>
      </c>
    </row>
    <row r="254">
      <c r="A254" s="623" t="str">
        <f>'CATALOGO PAGINA'!C254</f>
        <v>ARB3201</v>
      </c>
      <c r="B254" s="624" t="s">
        <v>7738</v>
      </c>
      <c r="C254" s="626" t="str">
        <f>'CATALOGO PAGINA'!AE254</f>
        <v>12</v>
      </c>
      <c r="D254" s="634">
        <f>'CATALOGO PAGINA'!AG254</f>
        <v>1.247</v>
      </c>
    </row>
    <row r="255">
      <c r="A255" s="623" t="str">
        <f>'CATALOGO PAGINA'!C255</f>
        <v>ARB202</v>
      </c>
      <c r="B255" s="624" t="s">
        <v>7738</v>
      </c>
      <c r="C255" s="626" t="str">
        <f>'CATALOGO PAGINA'!AE255</f>
        <v>6</v>
      </c>
      <c r="D255" s="634">
        <f>'CATALOGO PAGINA'!AG255</f>
        <v>0.9715</v>
      </c>
    </row>
    <row r="256">
      <c r="A256" s="623" t="str">
        <f>'CATALOGO PAGINA'!C256</f>
        <v>ARB0061</v>
      </c>
      <c r="B256" s="624" t="s">
        <v>7738</v>
      </c>
      <c r="C256" s="626" t="str">
        <f>'CATALOGO PAGINA'!AE256</f>
        <v>12</v>
      </c>
      <c r="D256" s="634">
        <f>'CATALOGO PAGINA'!AG256</f>
        <v>0.986</v>
      </c>
    </row>
    <row r="257">
      <c r="A257" s="623" t="str">
        <f>'CATALOGO PAGINA'!C257</f>
        <v>ARB0578</v>
      </c>
      <c r="B257" s="624" t="s">
        <v>7738</v>
      </c>
      <c r="C257" s="626" t="str">
        <f>'CATALOGO PAGINA'!AE257</f>
        <v>3</v>
      </c>
      <c r="D257" s="634">
        <f>'CATALOGO PAGINA'!AG257</f>
        <v>1.392</v>
      </c>
    </row>
    <row r="258">
      <c r="A258" s="623" t="str">
        <f>'CATALOGO PAGINA'!C258</f>
        <v>ARB1204</v>
      </c>
      <c r="B258" s="624" t="s">
        <v>7738</v>
      </c>
      <c r="C258" s="626" t="str">
        <f>'CATALOGO PAGINA'!AE258</f>
        <v>12</v>
      </c>
      <c r="D258" s="634">
        <f>'CATALOGO PAGINA'!AG258</f>
        <v>0.8265</v>
      </c>
    </row>
    <row r="259">
      <c r="A259" s="623" t="str">
        <f>'CATALOGO PAGINA'!C259</f>
        <v>ARM1145</v>
      </c>
      <c r="B259" s="624" t="s">
        <v>7738</v>
      </c>
      <c r="C259" s="626" t="str">
        <f>'CATALOGO PAGINA'!AE259</f>
        <v>12</v>
      </c>
      <c r="D259" s="634">
        <f>'CATALOGO PAGINA'!AG259</f>
        <v>0.8456</v>
      </c>
    </row>
    <row r="260">
      <c r="A260" s="623" t="str">
        <f>'CATALOGO PAGINA'!C260</f>
        <v>ARB8248C</v>
      </c>
      <c r="B260" s="624" t="s">
        <v>7738</v>
      </c>
      <c r="C260" s="626" t="str">
        <f>'CATALOGO PAGINA'!AE260</f>
        <v>12</v>
      </c>
      <c r="D260" s="634">
        <f>'CATALOGO PAGINA'!AG260</f>
        <v>0.7975</v>
      </c>
    </row>
    <row r="261">
      <c r="A261" s="623" t="str">
        <f>'CATALOGO PAGINA'!C261</f>
        <v>ARW80</v>
      </c>
      <c r="B261" s="624" t="s">
        <v>7738</v>
      </c>
      <c r="C261" s="626" t="str">
        <f>'CATALOGO PAGINA'!AE261</f>
        <v>12</v>
      </c>
      <c r="D261" s="634">
        <f>'CATALOGO PAGINA'!AG261</f>
        <v>0.8493</v>
      </c>
    </row>
    <row r="262">
      <c r="A262" s="623" t="str">
        <f>'CATALOGO PAGINA'!C262</f>
        <v>ARM147</v>
      </c>
      <c r="B262" s="624" t="s">
        <v>7738</v>
      </c>
      <c r="C262" s="626" t="str">
        <f>'CATALOGO PAGINA'!AE262</f>
        <v>12</v>
      </c>
      <c r="D262" s="634">
        <f>'CATALOGO PAGINA'!AG262</f>
        <v>0.6854</v>
      </c>
    </row>
    <row r="263">
      <c r="A263" s="623" t="str">
        <f>'CATALOGO PAGINA'!C263</f>
        <v>ARG1107</v>
      </c>
      <c r="B263" s="624" t="s">
        <v>7738</v>
      </c>
      <c r="C263" s="626" t="str">
        <f>'CATALOGO PAGINA'!AE263</f>
        <v>12</v>
      </c>
      <c r="D263" s="634">
        <f>'CATALOGO PAGINA'!AG263</f>
        <v>0.754</v>
      </c>
    </row>
    <row r="264">
      <c r="A264" s="623" t="str">
        <f>'CATALOGO PAGINA'!C264</f>
        <v>ARB00118</v>
      </c>
      <c r="B264" s="624" t="s">
        <v>7738</v>
      </c>
      <c r="C264" s="626" t="str">
        <f>'CATALOGO PAGINA'!AE264</f>
        <v>12</v>
      </c>
      <c r="D264" s="634">
        <f>'CATALOGO PAGINA'!AG264</f>
        <v>0.5075</v>
      </c>
    </row>
    <row r="265">
      <c r="A265" s="623" t="str">
        <f>'CATALOGO PAGINA'!C265</f>
        <v>ARB05451</v>
      </c>
      <c r="B265" s="624" t="s">
        <v>7738</v>
      </c>
      <c r="C265" s="626" t="str">
        <f>'CATALOGO PAGINA'!AE265</f>
        <v>12</v>
      </c>
      <c r="D265" s="634">
        <f>'CATALOGO PAGINA'!AG265</f>
        <v>1.04832</v>
      </c>
    </row>
    <row r="266">
      <c r="A266" s="623" t="str">
        <f>'CATALOGO PAGINA'!C266</f>
        <v>ARB0081</v>
      </c>
      <c r="B266" s="624" t="s">
        <v>7738</v>
      </c>
      <c r="C266" s="626" t="str">
        <f>'CATALOGO PAGINA'!AE266</f>
        <v>6</v>
      </c>
      <c r="D266" s="634">
        <f>'CATALOGO PAGINA'!AG266</f>
        <v>1.247</v>
      </c>
    </row>
    <row r="267">
      <c r="A267" s="623" t="str">
        <f>'CATALOGO PAGINA'!C267</f>
        <v>ARM048</v>
      </c>
      <c r="B267" s="624" t="s">
        <v>7738</v>
      </c>
      <c r="C267" s="626" t="str">
        <f>'CATALOGO PAGINA'!AE267</f>
        <v>12</v>
      </c>
      <c r="D267" s="634">
        <f>'CATALOGO PAGINA'!AG267</f>
        <v>0.8493</v>
      </c>
    </row>
    <row r="268">
      <c r="A268" s="623" t="str">
        <f>'CATALOGO PAGINA'!C268</f>
        <v>ARM007</v>
      </c>
      <c r="B268" s="624" t="s">
        <v>7738</v>
      </c>
      <c r="C268" s="626" t="str">
        <f>'CATALOGO PAGINA'!AE268</f>
        <v>12</v>
      </c>
      <c r="D268" s="634">
        <f>'CATALOGO PAGINA'!AG268</f>
        <v>1.0952</v>
      </c>
    </row>
    <row r="269">
      <c r="A269" s="623" t="str">
        <f>'CATALOGO PAGINA'!C269</f>
        <v>NG2586</v>
      </c>
      <c r="B269" s="624" t="s">
        <v>7738</v>
      </c>
      <c r="C269" s="626" t="str">
        <f>'CATALOGO PAGINA'!AE269</f>
        <v>12</v>
      </c>
      <c r="D269" s="634">
        <f>'CATALOGO PAGINA'!AG269</f>
        <v>0.957</v>
      </c>
    </row>
    <row r="270">
      <c r="A270" s="623" t="str">
        <f>'CATALOGO PAGINA'!C270</f>
        <v>ARG8581</v>
      </c>
      <c r="B270" s="624" t="s">
        <v>7738</v>
      </c>
      <c r="C270" s="626" t="str">
        <f>'CATALOGO PAGINA'!AE270</f>
        <v>12</v>
      </c>
      <c r="D270" s="634">
        <f>'CATALOGO PAGINA'!AG270</f>
        <v>0.957</v>
      </c>
    </row>
    <row r="271">
      <c r="A271" s="623" t="str">
        <f>'CATALOGO PAGINA'!C271</f>
        <v>915</v>
      </c>
      <c r="B271" s="624" t="s">
        <v>7738</v>
      </c>
      <c r="C271" s="626" t="str">
        <f>'CATALOGO PAGINA'!AE271</f>
        <v>6</v>
      </c>
      <c r="D271" s="634">
        <f>'CATALOGO PAGINA'!AG271</f>
        <v>2.34577</v>
      </c>
    </row>
    <row r="272">
      <c r="A272" s="623" t="str">
        <f>'CATALOGO PAGINA'!C272</f>
        <v>ARM2009</v>
      </c>
      <c r="B272" s="624" t="s">
        <v>7738</v>
      </c>
      <c r="C272" s="626" t="str">
        <f>'CATALOGO PAGINA'!AE272</f>
        <v>12</v>
      </c>
      <c r="D272" s="634">
        <f>'CATALOGO PAGINA'!AG272</f>
        <v>1.04904</v>
      </c>
    </row>
    <row r="273">
      <c r="A273" s="623" t="str">
        <f>'CATALOGO PAGINA'!C273</f>
        <v>ARG70637</v>
      </c>
      <c r="B273" s="624" t="s">
        <v>7738</v>
      </c>
      <c r="C273" s="626" t="str">
        <f>'CATALOGO PAGINA'!AE273</f>
        <v>6</v>
      </c>
      <c r="D273" s="634">
        <f>'CATALOGO PAGINA'!AG273</f>
        <v>2.001</v>
      </c>
    </row>
    <row r="274">
      <c r="A274" s="623" t="str">
        <f>'CATALOGO PAGINA'!C274</f>
        <v>ARM2012</v>
      </c>
      <c r="B274" s="624" t="s">
        <v>7738</v>
      </c>
      <c r="C274" s="626" t="str">
        <f>'CATALOGO PAGINA'!AE274</f>
        <v>6</v>
      </c>
      <c r="D274" s="634">
        <f>'CATALOGO PAGINA'!AG274</f>
        <v>0.957</v>
      </c>
    </row>
    <row r="275">
      <c r="A275" s="623" t="str">
        <f>'CATALOGO PAGINA'!C275</f>
        <v>ARG101N</v>
      </c>
      <c r="B275" s="624" t="s">
        <v>7738</v>
      </c>
      <c r="C275" s="626" t="str">
        <f>'CATALOGO PAGINA'!AE275</f>
        <v>6</v>
      </c>
      <c r="D275" s="634">
        <f>'CATALOGO PAGINA'!AG275</f>
        <v>1.247</v>
      </c>
    </row>
    <row r="276">
      <c r="A276" s="623" t="str">
        <f>'CATALOGO PAGINA'!C276</f>
        <v>NG9610</v>
      </c>
      <c r="B276" s="624" t="s">
        <v>7738</v>
      </c>
      <c r="C276" s="626" t="str">
        <f>'CATALOGO PAGINA'!AE276</f>
        <v>12</v>
      </c>
      <c r="D276" s="634">
        <f>'CATALOGO PAGINA'!AG276</f>
        <v>0.986</v>
      </c>
    </row>
    <row r="277">
      <c r="A277" s="623" t="str">
        <f>'CATALOGO PAGINA'!C277</f>
        <v>ARM130211</v>
      </c>
      <c r="B277" s="624" t="s">
        <v>7738</v>
      </c>
      <c r="C277" s="626" t="str">
        <f>'CATALOGO PAGINA'!AE277</f>
        <v>12</v>
      </c>
      <c r="D277" s="634">
        <f>'CATALOGO PAGINA'!AG277</f>
        <v>0.696</v>
      </c>
    </row>
    <row r="278">
      <c r="A278" s="623" t="str">
        <f>'CATALOGO PAGINA'!C278</f>
        <v>BLD332</v>
      </c>
      <c r="B278" s="624" t="s">
        <v>7738</v>
      </c>
      <c r="C278" s="626" t="str">
        <f>'CATALOGO PAGINA'!AE278</f>
        <v>12</v>
      </c>
      <c r="D278" s="634">
        <f>'CATALOGO PAGINA'!AG278</f>
        <v>2.34738</v>
      </c>
    </row>
    <row r="279">
      <c r="A279" s="623" t="str">
        <f>'CATALOGO PAGINA'!C279</f>
        <v>JQ211B</v>
      </c>
      <c r="B279" s="624" t="s">
        <v>7738</v>
      </c>
      <c r="C279" s="626" t="str">
        <f>'CATALOGO PAGINA'!AE279</f>
        <v>3</v>
      </c>
      <c r="D279" s="634">
        <f>'CATALOGO PAGINA'!AG279</f>
        <v>6.2488</v>
      </c>
    </row>
    <row r="280">
      <c r="A280" s="623" t="str">
        <f>'CATALOGO PAGINA'!C280</f>
        <v>538-N</v>
      </c>
      <c r="B280" s="624" t="s">
        <v>7738</v>
      </c>
      <c r="C280" s="626" t="str">
        <f>'CATALOGO PAGINA'!AE280</f>
        <v>12</v>
      </c>
      <c r="D280" s="634">
        <f>'CATALOGO PAGINA'!AG280</f>
        <v>3.49932</v>
      </c>
    </row>
    <row r="281">
      <c r="A281" s="623" t="str">
        <f>'CATALOGO PAGINA'!C281</f>
        <v>YJ388-6</v>
      </c>
      <c r="B281" s="624" t="s">
        <v>7738</v>
      </c>
      <c r="C281" s="626" t="str">
        <f>'CATALOGO PAGINA'!AE281</f>
        <v>3</v>
      </c>
      <c r="D281" s="634">
        <f>'CATALOGO PAGINA'!AG281</f>
        <v>6.89634</v>
      </c>
    </row>
    <row r="282">
      <c r="A282" s="623" t="str">
        <f>'CATALOGO PAGINA'!C282</f>
        <v>ARG11562</v>
      </c>
      <c r="B282" s="624" t="s">
        <v>7738</v>
      </c>
      <c r="C282" s="626" t="str">
        <f>'CATALOGO PAGINA'!AE282</f>
        <v>3</v>
      </c>
      <c r="D282" s="634">
        <f>'CATALOGO PAGINA'!AG282</f>
        <v>5.9885</v>
      </c>
    </row>
    <row r="283">
      <c r="A283" s="623" t="str">
        <f>'CATALOGO PAGINA'!C283</f>
        <v>ZR1143</v>
      </c>
      <c r="B283" s="624" t="s">
        <v>7738</v>
      </c>
      <c r="C283" s="626" t="str">
        <f>'CATALOGO PAGINA'!AE283</f>
        <v>3</v>
      </c>
      <c r="D283" s="634">
        <f>'CATALOGO PAGINA'!AG283</f>
        <v>6.2488</v>
      </c>
    </row>
    <row r="284">
      <c r="A284" s="623" t="str">
        <f>'CATALOGO PAGINA'!C284</f>
        <v>FD221059</v>
      </c>
      <c r="B284" s="624" t="s">
        <v>7738</v>
      </c>
      <c r="C284" s="626" t="str">
        <f>'CATALOGO PAGINA'!AE284</f>
        <v>6</v>
      </c>
      <c r="D284" s="634">
        <f>'CATALOGO PAGINA'!AG284</f>
        <v>2.146</v>
      </c>
    </row>
    <row r="285">
      <c r="A285" s="623" t="str">
        <f>'CATALOGO PAGINA'!C285</f>
        <v>FD221006</v>
      </c>
      <c r="B285" s="624" t="s">
        <v>7738</v>
      </c>
      <c r="C285" s="626" t="str">
        <f>'CATALOGO PAGINA'!AE285</f>
        <v>12</v>
      </c>
      <c r="D285" s="634">
        <f>'CATALOGO PAGINA'!AG285</f>
        <v>0.847</v>
      </c>
    </row>
    <row r="286">
      <c r="A286" s="623" t="str">
        <f>'CATALOGO PAGINA'!C286</f>
        <v>2964</v>
      </c>
      <c r="B286" s="624" t="s">
        <v>7738</v>
      </c>
      <c r="C286" s="626" t="str">
        <f>'CATALOGO PAGINA'!AE286</f>
        <v>12</v>
      </c>
      <c r="D286" s="634">
        <f>'CATALOGO PAGINA'!AG286</f>
        <v>0.4472</v>
      </c>
    </row>
    <row r="287">
      <c r="A287" s="623" t="str">
        <f>'CATALOGO PAGINA'!C287</f>
        <v>ARB2882</v>
      </c>
      <c r="B287" s="624" t="s">
        <v>7738</v>
      </c>
      <c r="C287" s="626" t="str">
        <f>'CATALOGO PAGINA'!AE287</f>
        <v>12</v>
      </c>
      <c r="D287" s="634">
        <f>'CATALOGO PAGINA'!AG287</f>
        <v>0.7395</v>
      </c>
    </row>
    <row r="288">
      <c r="A288" s="623" t="str">
        <f>'CATALOGO PAGINA'!C288</f>
        <v>0079</v>
      </c>
      <c r="B288" s="624" t="s">
        <v>7738</v>
      </c>
      <c r="C288" s="626" t="str">
        <f>'CATALOGO PAGINA'!AE288</f>
        <v>6</v>
      </c>
      <c r="D288" s="634">
        <f>'CATALOGO PAGINA'!AG288</f>
        <v>2.85</v>
      </c>
    </row>
    <row r="289">
      <c r="A289" s="623" t="str">
        <f>'CATALOGO PAGINA'!C289</f>
        <v>336399F</v>
      </c>
      <c r="B289" s="624" t="s">
        <v>7738</v>
      </c>
      <c r="C289" s="626" t="str">
        <f>'CATALOGO PAGINA'!AE289</f>
        <v>12</v>
      </c>
      <c r="D289" s="634">
        <f>'CATALOGO PAGINA'!AG289</f>
        <v>1.806</v>
      </c>
    </row>
    <row r="290">
      <c r="A290" s="623" t="str">
        <f>'CATALOGO PAGINA'!C290</f>
        <v>EC660612</v>
      </c>
      <c r="B290" s="624" t="s">
        <v>7738</v>
      </c>
      <c r="C290" s="626" t="str">
        <f>'CATALOGO PAGINA'!AE290</f>
        <v>6</v>
      </c>
      <c r="D290" s="634">
        <f>'CATALOGO PAGINA'!AG290</f>
        <v>2.547</v>
      </c>
    </row>
    <row r="291">
      <c r="A291" s="623" t="str">
        <f>'CATALOGO PAGINA'!C291</f>
        <v>CH90095</v>
      </c>
      <c r="B291" s="624" t="s">
        <v>7738</v>
      </c>
      <c r="C291" s="626" t="str">
        <f>'CATALOGO PAGINA'!AE291</f>
        <v>12</v>
      </c>
      <c r="D291" s="634">
        <f>'CATALOGO PAGINA'!AG291</f>
        <v>2.03</v>
      </c>
    </row>
    <row r="292">
      <c r="A292" s="623" t="str">
        <f>'CATALOGO PAGINA'!C292</f>
        <v>CH90087</v>
      </c>
      <c r="B292" s="624" t="s">
        <v>7738</v>
      </c>
      <c r="C292" s="626" t="str">
        <f>'CATALOGO PAGINA'!AE292</f>
        <v>12</v>
      </c>
      <c r="D292" s="634">
        <f>'CATALOGO PAGINA'!AG292</f>
        <v>2.912</v>
      </c>
    </row>
    <row r="293">
      <c r="A293" s="623" t="str">
        <f>'CATALOGO PAGINA'!C293</f>
        <v>CH90089</v>
      </c>
      <c r="B293" s="624" t="s">
        <v>7738</v>
      </c>
      <c r="C293" s="626" t="str">
        <f>'CATALOGO PAGINA'!AE293</f>
        <v>6</v>
      </c>
      <c r="D293" s="634">
        <f>'CATALOGO PAGINA'!AG293</f>
        <v>4.62</v>
      </c>
    </row>
    <row r="294">
      <c r="A294" s="623" t="str">
        <f>'CATALOGO PAGINA'!C294</f>
        <v>FD1996</v>
      </c>
      <c r="B294" s="624" t="s">
        <v>7738</v>
      </c>
      <c r="C294" s="626" t="str">
        <f>'CATALOGO PAGINA'!AE294</f>
        <v>12</v>
      </c>
      <c r="D294" s="634">
        <f>'CATALOGO PAGINA'!AG294</f>
        <v>0.4472</v>
      </c>
    </row>
    <row r="295">
      <c r="A295" s="623" t="str">
        <f>'CATALOGO PAGINA'!C295</f>
        <v>FD610</v>
      </c>
      <c r="B295" s="624" t="s">
        <v>7738</v>
      </c>
      <c r="C295" s="626" t="str">
        <f>'CATALOGO PAGINA'!AE295</f>
        <v>12</v>
      </c>
      <c r="D295" s="634">
        <f>'CATALOGO PAGINA'!AG295</f>
        <v>0.45</v>
      </c>
    </row>
    <row r="296">
      <c r="A296" s="623" t="str">
        <f>'CATALOGO PAGINA'!C296</f>
        <v>2546</v>
      </c>
      <c r="B296" s="624" t="s">
        <v>7738</v>
      </c>
      <c r="C296" s="626" t="str">
        <f>'CATALOGO PAGINA'!AE296</f>
        <v>12</v>
      </c>
      <c r="D296" s="634">
        <f>'CATALOGO PAGINA'!AG296</f>
        <v>0.756</v>
      </c>
    </row>
    <row r="297">
      <c r="A297" s="623" t="str">
        <f>'CATALOGO PAGINA'!C297</f>
        <v>NB808</v>
      </c>
      <c r="B297" s="624" t="s">
        <v>7738</v>
      </c>
      <c r="C297" s="626" t="str">
        <f>'CATALOGO PAGINA'!AE297</f>
        <v>12</v>
      </c>
      <c r="D297" s="634">
        <f>'CATALOGO PAGINA'!AG297</f>
        <v>0.8555</v>
      </c>
    </row>
    <row r="298">
      <c r="A298" s="623" t="str">
        <f>'CATALOGO PAGINA'!C298</f>
        <v>FD2207</v>
      </c>
      <c r="B298" s="624" t="s">
        <v>7738</v>
      </c>
      <c r="C298" s="626" t="str">
        <f>'CATALOGO PAGINA'!AE298</f>
        <v>6</v>
      </c>
      <c r="D298" s="634">
        <f>'CATALOGO PAGINA'!AG298</f>
        <v>0.801</v>
      </c>
    </row>
    <row r="299">
      <c r="A299" s="623" t="str">
        <f>'CATALOGO PAGINA'!C299</f>
        <v>0042</v>
      </c>
      <c r="B299" s="624" t="s">
        <v>7738</v>
      </c>
      <c r="C299" s="626" t="str">
        <f>'CATALOGO PAGINA'!AE299</f>
        <v>6</v>
      </c>
      <c r="D299" s="634">
        <f>'CATALOGO PAGINA'!AG299</f>
        <v>0.9</v>
      </c>
    </row>
    <row r="300">
      <c r="A300" s="623" t="str">
        <f>'CATALOGO PAGINA'!C300</f>
        <v>3038</v>
      </c>
      <c r="B300" s="624" t="s">
        <v>7738</v>
      </c>
      <c r="C300" s="626" t="str">
        <f>'CATALOGO PAGINA'!AE300</f>
        <v>3</v>
      </c>
      <c r="D300" s="634">
        <f>'CATALOGO PAGINA'!AG300</f>
        <v>9.954</v>
      </c>
    </row>
    <row r="301">
      <c r="A301" s="623" t="str">
        <f>'CATALOGO PAGINA'!C301</f>
        <v>CN92055</v>
      </c>
      <c r="B301" s="624" t="s">
        <v>7738</v>
      </c>
      <c r="C301" s="626" t="str">
        <f>'CATALOGO PAGINA'!AE301</f>
        <v>12</v>
      </c>
      <c r="D301" s="634">
        <f>'CATALOGO PAGINA'!AG301</f>
        <v>0.6958</v>
      </c>
    </row>
    <row r="302">
      <c r="A302" s="623" t="str">
        <f>'CATALOGO PAGINA'!C302</f>
        <v>CN92063</v>
      </c>
      <c r="B302" s="624" t="s">
        <v>7738</v>
      </c>
      <c r="C302" s="626" t="str">
        <f>'CATALOGO PAGINA'!AE302</f>
        <v>12</v>
      </c>
      <c r="D302" s="634">
        <f>'CATALOGO PAGINA'!AG302</f>
        <v>0.6958</v>
      </c>
    </row>
    <row r="303">
      <c r="A303" s="623" t="str">
        <f>'CATALOGO PAGINA'!C303</f>
        <v>CN92054</v>
      </c>
      <c r="B303" s="624" t="s">
        <v>7738</v>
      </c>
      <c r="C303" s="626" t="str">
        <f>'CATALOGO PAGINA'!AE303</f>
        <v>12</v>
      </c>
      <c r="D303" s="634">
        <f>'CATALOGO PAGINA'!AG303</f>
        <v>0.6958</v>
      </c>
    </row>
    <row r="304">
      <c r="A304" s="623" t="str">
        <f>'CATALOGO PAGINA'!C304</f>
        <v>CN92064</v>
      </c>
      <c r="B304" s="624" t="s">
        <v>7738</v>
      </c>
      <c r="C304" s="626" t="str">
        <f>'CATALOGO PAGINA'!AE304</f>
        <v>12</v>
      </c>
      <c r="D304" s="634">
        <f>'CATALOGO PAGINA'!AG304</f>
        <v>0.6958</v>
      </c>
    </row>
    <row r="305">
      <c r="A305" s="623" t="str">
        <f>'CATALOGO PAGINA'!C305</f>
        <v>CN92065</v>
      </c>
      <c r="B305" s="624" t="s">
        <v>7738</v>
      </c>
      <c r="C305" s="626" t="str">
        <f>'CATALOGO PAGINA'!AE305</f>
        <v>12</v>
      </c>
      <c r="D305" s="634">
        <f>'CATALOGO PAGINA'!AG305</f>
        <v>0.6958</v>
      </c>
    </row>
    <row r="306">
      <c r="A306" s="623" t="str">
        <f>'CATALOGO PAGINA'!C306</f>
        <v>CN92066</v>
      </c>
      <c r="B306" s="624" t="s">
        <v>7738</v>
      </c>
      <c r="C306" s="626" t="str">
        <f>'CATALOGO PAGINA'!AE306</f>
        <v>12</v>
      </c>
      <c r="D306" s="634">
        <f>'CATALOGO PAGINA'!AG306</f>
        <v>0.6958</v>
      </c>
    </row>
    <row r="307">
      <c r="A307" s="623" t="str">
        <f>'CATALOGO PAGINA'!C307</f>
        <v>FK-0865-038</v>
      </c>
      <c r="B307" s="624" t="s">
        <v>7738</v>
      </c>
      <c r="C307" s="626" t="str">
        <f>'CATALOGO PAGINA'!AE307</f>
        <v>12</v>
      </c>
      <c r="D307" s="634">
        <f>'CATALOGO PAGINA'!AG307</f>
        <v>0.6006</v>
      </c>
    </row>
    <row r="308">
      <c r="A308" s="623" t="str">
        <f>'CATALOGO PAGINA'!C308</f>
        <v>FK-0865-037</v>
      </c>
      <c r="B308" s="624" t="s">
        <v>7738</v>
      </c>
      <c r="C308" s="626" t="str">
        <f>'CATALOGO PAGINA'!AE308</f>
        <v>12</v>
      </c>
      <c r="D308" s="634">
        <f>'CATALOGO PAGINA'!AG308</f>
        <v>0.6006</v>
      </c>
    </row>
    <row r="309">
      <c r="A309" s="623" t="str">
        <f>'CATALOGO PAGINA'!C309</f>
        <v>FK-0865-036</v>
      </c>
      <c r="B309" s="624" t="s">
        <v>7738</v>
      </c>
      <c r="C309" s="626" t="str">
        <f>'CATALOGO PAGINA'!AE309</f>
        <v>12</v>
      </c>
      <c r="D309" s="634">
        <f>'CATALOGO PAGINA'!AG309</f>
        <v>0.6006</v>
      </c>
    </row>
    <row r="310">
      <c r="A310" s="623" t="str">
        <f>'CATALOGO PAGINA'!C310</f>
        <v>FK-0865-039</v>
      </c>
      <c r="B310" s="624" t="s">
        <v>7738</v>
      </c>
      <c r="C310" s="626" t="str">
        <f>'CATALOGO PAGINA'!AE310</f>
        <v>12</v>
      </c>
      <c r="D310" s="634">
        <f>'CATALOGO PAGINA'!AG310</f>
        <v>0.6006</v>
      </c>
    </row>
    <row r="311">
      <c r="A311" s="623" t="str">
        <f>'CATALOGO PAGINA'!C311</f>
        <v>FK-0865-041</v>
      </c>
      <c r="B311" s="624" t="s">
        <v>7738</v>
      </c>
      <c r="C311" s="626" t="str">
        <f>'CATALOGO PAGINA'!AE311</f>
        <v>12</v>
      </c>
      <c r="D311" s="634">
        <f>'CATALOGO PAGINA'!AG311</f>
        <v>0.6006</v>
      </c>
    </row>
    <row r="312">
      <c r="A312" s="623" t="str">
        <f>'CATALOGO PAGINA'!C312</f>
        <v>CN92062</v>
      </c>
      <c r="B312" s="624" t="s">
        <v>7738</v>
      </c>
      <c r="C312" s="626" t="str">
        <f>'CATALOGO PAGINA'!AE312</f>
        <v>12</v>
      </c>
      <c r="D312" s="634">
        <f>'CATALOGO PAGINA'!AG312</f>
        <v>0.7007</v>
      </c>
    </row>
    <row r="313">
      <c r="A313" s="623" t="str">
        <f>'CATALOGO PAGINA'!C313</f>
        <v>FK0865-046</v>
      </c>
      <c r="B313" s="624" t="s">
        <v>7738</v>
      </c>
      <c r="C313" s="626" t="str">
        <f>'CATALOGO PAGINA'!AE313</f>
        <v>12</v>
      </c>
      <c r="D313" s="634">
        <f>'CATALOGO PAGINA'!AG313</f>
        <v>0.6006</v>
      </c>
    </row>
    <row r="314">
      <c r="A314" s="623" t="str">
        <f>'CATALOGO PAGINA'!C314</f>
        <v>FK-0865-050</v>
      </c>
      <c r="B314" s="624" t="s">
        <v>7738</v>
      </c>
      <c r="C314" s="626" t="str">
        <f>'CATALOGO PAGINA'!AE314</f>
        <v>12</v>
      </c>
      <c r="D314" s="634">
        <f>'CATALOGO PAGINA'!AG314</f>
        <v>0.6006</v>
      </c>
    </row>
    <row r="315">
      <c r="A315" s="623" t="str">
        <f>'CATALOGO PAGINA'!C315</f>
        <v>CH90074</v>
      </c>
      <c r="B315" s="624" t="s">
        <v>7738</v>
      </c>
      <c r="C315" s="626" t="str">
        <f>'CATALOGO PAGINA'!AE315</f>
        <v>6</v>
      </c>
      <c r="D315" s="634">
        <f>'CATALOGO PAGINA'!AG315</f>
        <v>2.43333</v>
      </c>
    </row>
    <row r="316">
      <c r="A316" s="623" t="str">
        <f>'CATALOGO PAGINA'!C316</f>
        <v>ARM710</v>
      </c>
      <c r="B316" s="624" t="s">
        <v>7738</v>
      </c>
      <c r="C316" s="626" t="str">
        <f>'CATALOGO PAGINA'!AE316</f>
        <v>12</v>
      </c>
      <c r="D316" s="634">
        <f>'CATALOGO PAGINA'!AG316</f>
        <v>1.245</v>
      </c>
    </row>
    <row r="317">
      <c r="A317" s="623" t="str">
        <f>'CATALOGO PAGINA'!C317</f>
        <v>ARB56826</v>
      </c>
      <c r="B317" s="624" t="s">
        <v>7738</v>
      </c>
      <c r="C317" s="626" t="str">
        <f>'CATALOGO PAGINA'!AE317</f>
        <v>12</v>
      </c>
      <c r="D317" s="634">
        <f>'CATALOGO PAGINA'!AG317</f>
        <v>0.9135</v>
      </c>
    </row>
    <row r="318">
      <c r="A318" s="623" t="str">
        <f>'CATALOGO PAGINA'!C318</f>
        <v>03001</v>
      </c>
      <c r="B318" s="624" t="s">
        <v>7738</v>
      </c>
      <c r="C318" s="626" t="str">
        <f>'CATALOGO PAGINA'!AE318</f>
        <v>12</v>
      </c>
      <c r="D318" s="634">
        <f>'CATALOGO PAGINA'!AG318</f>
        <v>2.75</v>
      </c>
    </row>
    <row r="319">
      <c r="A319" s="623" t="str">
        <f>'CATALOGO PAGINA'!C319</f>
        <v>02001</v>
      </c>
      <c r="B319" s="624" t="s">
        <v>7738</v>
      </c>
      <c r="C319" s="626" t="str">
        <f>'CATALOGO PAGINA'!AE319</f>
        <v>12</v>
      </c>
      <c r="D319" s="634">
        <f>'CATALOGO PAGINA'!AG319</f>
        <v>2.75</v>
      </c>
    </row>
    <row r="320">
      <c r="A320" s="623" t="str">
        <f>'CATALOGO PAGINA'!C320</f>
        <v>HA13</v>
      </c>
      <c r="B320" s="624" t="s">
        <v>7738</v>
      </c>
      <c r="C320" s="626" t="str">
        <f>'CATALOGO PAGINA'!AE320</f>
        <v>12</v>
      </c>
      <c r="D320" s="634">
        <f>'CATALOGO PAGINA'!AG320</f>
        <v>2.291</v>
      </c>
    </row>
    <row r="321">
      <c r="A321" s="623" t="str">
        <f>'CATALOGO PAGINA'!C321</f>
        <v>05023</v>
      </c>
      <c r="B321" s="624" t="s">
        <v>7738</v>
      </c>
      <c r="C321" s="626" t="str">
        <f>'CATALOGO PAGINA'!AE321</f>
        <v>12</v>
      </c>
      <c r="D321" s="634">
        <f>'CATALOGO PAGINA'!AG321</f>
        <v>1.75</v>
      </c>
    </row>
    <row r="322">
      <c r="A322" s="623" t="str">
        <f>'CATALOGO PAGINA'!C322</f>
        <v>A16</v>
      </c>
      <c r="B322" s="624" t="s">
        <v>7738</v>
      </c>
      <c r="C322" s="626" t="str">
        <f>'CATALOGO PAGINA'!AE322</f>
        <v>12</v>
      </c>
      <c r="D322" s="634">
        <f>'CATALOGO PAGINA'!AG322</f>
        <v>0.6882</v>
      </c>
    </row>
    <row r="323">
      <c r="A323" s="623" t="str">
        <f>'CATALOGO PAGINA'!C323</f>
        <v>502052</v>
      </c>
      <c r="B323" s="624" t="s">
        <v>7738</v>
      </c>
      <c r="C323" s="626" t="str">
        <f>'CATALOGO PAGINA'!AE323</f>
        <v>6</v>
      </c>
      <c r="D323" s="634">
        <f>'CATALOGO PAGINA'!AG323</f>
        <v>0.7473</v>
      </c>
    </row>
    <row r="324">
      <c r="A324" s="623" t="str">
        <f>'CATALOGO PAGINA'!C324</f>
        <v>O32</v>
      </c>
      <c r="B324" s="624" t="s">
        <v>7738</v>
      </c>
      <c r="C324" s="626" t="str">
        <f>'CATALOGO PAGINA'!AE324</f>
        <v>12</v>
      </c>
      <c r="D324" s="634">
        <f>'CATALOGO PAGINA'!AG324</f>
        <v>0.552</v>
      </c>
    </row>
    <row r="325">
      <c r="A325" s="623" t="str">
        <f>'CATALOGO PAGINA'!C325</f>
        <v>2232</v>
      </c>
      <c r="B325" s="624" t="s">
        <v>7738</v>
      </c>
      <c r="C325" s="626" t="str">
        <f>'CATALOGO PAGINA'!AE325</f>
        <v>6</v>
      </c>
      <c r="D325" s="634">
        <f>'CATALOGO PAGINA'!AG325</f>
        <v>4.494</v>
      </c>
    </row>
    <row r="326">
      <c r="A326" s="623" t="str">
        <f>'CATALOGO PAGINA'!C326</f>
        <v>CN91266</v>
      </c>
      <c r="B326" s="624" t="s">
        <v>7738</v>
      </c>
      <c r="C326" s="626" t="str">
        <f>'CATALOGO PAGINA'!AE326</f>
        <v>12</v>
      </c>
      <c r="D326" s="634">
        <f>'CATALOGO PAGINA'!AG326</f>
        <v>0.644</v>
      </c>
    </row>
    <row r="327">
      <c r="A327" s="623" t="str">
        <f>'CATALOGO PAGINA'!C327</f>
        <v>501069</v>
      </c>
      <c r="B327" s="624" t="s">
        <v>7738</v>
      </c>
      <c r="C327" s="626" t="str">
        <f>'CATALOGO PAGINA'!AE327</f>
        <v>12</v>
      </c>
      <c r="D327" s="634">
        <f>'CATALOGO PAGINA'!AG327</f>
        <v>0.448</v>
      </c>
    </row>
    <row r="328">
      <c r="A328" s="623" t="str">
        <f>'CATALOGO PAGINA'!C328</f>
        <v>FD221019</v>
      </c>
      <c r="B328" s="624" t="s">
        <v>7738</v>
      </c>
      <c r="C328" s="626" t="str">
        <f>'CATALOGO PAGINA'!AE328</f>
        <v>12</v>
      </c>
      <c r="D328" s="634">
        <f>'CATALOGO PAGINA'!AG328</f>
        <v>0.546</v>
      </c>
    </row>
    <row r="329">
      <c r="A329" s="623" t="str">
        <f>'CATALOGO PAGINA'!C329</f>
        <v>FD221020</v>
      </c>
      <c r="B329" s="624" t="s">
        <v>7738</v>
      </c>
      <c r="C329" s="626" t="str">
        <f>'CATALOGO PAGINA'!AE329</f>
        <v>12</v>
      </c>
      <c r="D329" s="634">
        <f>'CATALOGO PAGINA'!AG329</f>
        <v>0.76</v>
      </c>
    </row>
    <row r="330">
      <c r="A330" s="623" t="str">
        <f>'CATALOGO PAGINA'!C330</f>
        <v>FD20005</v>
      </c>
      <c r="B330" s="624" t="s">
        <v>7738</v>
      </c>
      <c r="C330" s="626" t="str">
        <f>'CATALOGO PAGINA'!AE330</f>
        <v>12</v>
      </c>
      <c r="D330" s="634">
        <f>'CATALOGO PAGINA'!AG330</f>
        <v>0.5973</v>
      </c>
    </row>
    <row r="331">
      <c r="A331" s="623" t="str">
        <f>'CATALOGO PAGINA'!C331</f>
        <v>ZC9911</v>
      </c>
      <c r="B331" s="624" t="s">
        <v>7738</v>
      </c>
      <c r="C331" s="626" t="str">
        <f>'CATALOGO PAGINA'!AE331</f>
        <v>12</v>
      </c>
      <c r="D331" s="634">
        <f>'CATALOGO PAGINA'!AG331</f>
        <v>0.5475</v>
      </c>
    </row>
    <row r="332">
      <c r="A332" s="623" t="str">
        <f>'CATALOGO PAGINA'!C332</f>
        <v>FD981</v>
      </c>
      <c r="B332" s="624" t="s">
        <v>7738</v>
      </c>
      <c r="C332" s="626" t="str">
        <f>'CATALOGO PAGINA'!AE332</f>
        <v>12</v>
      </c>
      <c r="D332" s="634">
        <f>'CATALOGO PAGINA'!AG332</f>
        <v>0.648</v>
      </c>
    </row>
    <row r="333">
      <c r="A333" s="623" t="str">
        <f>'CATALOGO PAGINA'!C333</f>
        <v>P08511</v>
      </c>
      <c r="B333" s="624" t="s">
        <v>7738</v>
      </c>
      <c r="C333" s="626" t="str">
        <f>'CATALOGO PAGINA'!AE333</f>
        <v>12</v>
      </c>
      <c r="D333" s="634">
        <f>'CATALOGO PAGINA'!AG333</f>
        <v>0.45</v>
      </c>
    </row>
    <row r="334">
      <c r="A334" s="623" t="str">
        <f>'CATALOGO PAGINA'!C334</f>
        <v>FD1091</v>
      </c>
      <c r="B334" s="624" t="s">
        <v>7738</v>
      </c>
      <c r="C334" s="626" t="str">
        <f>'CATALOGO PAGINA'!AE334</f>
        <v>12</v>
      </c>
      <c r="D334" s="634">
        <f>'CATALOGO PAGINA'!AG334</f>
        <v>0.4485</v>
      </c>
    </row>
    <row r="335">
      <c r="A335" s="623" t="str">
        <f>'CATALOGO PAGINA'!C335</f>
        <v>FD717</v>
      </c>
      <c r="B335" s="624" t="s">
        <v>7738</v>
      </c>
      <c r="C335" s="626" t="str">
        <f>'CATALOGO PAGINA'!AE335</f>
        <v>1</v>
      </c>
      <c r="D335" s="634">
        <f>'CATALOGO PAGINA'!AG335</f>
        <v>4.248</v>
      </c>
    </row>
    <row r="336">
      <c r="A336" s="623" t="str">
        <f>'CATALOGO PAGINA'!C336</f>
        <v>FD718</v>
      </c>
      <c r="B336" s="624" t="s">
        <v>7738</v>
      </c>
      <c r="C336" s="626" t="str">
        <f>'CATALOGO PAGINA'!AE336</f>
        <v>1</v>
      </c>
      <c r="D336" s="634">
        <f>'CATALOGO PAGINA'!AG336</f>
        <v>5.2507</v>
      </c>
    </row>
    <row r="337">
      <c r="A337" s="623" t="str">
        <f>'CATALOGO PAGINA'!C337</f>
        <v>6025</v>
      </c>
      <c r="B337" s="624" t="s">
        <v>7738</v>
      </c>
      <c r="C337" s="626" t="str">
        <f>'CATALOGO PAGINA'!AE337</f>
        <v>12</v>
      </c>
      <c r="D337" s="634">
        <f>'CATALOGO PAGINA'!AG337</f>
        <v>0.546</v>
      </c>
    </row>
    <row r="338">
      <c r="A338" s="623" t="str">
        <f>'CATALOGO PAGINA'!C338</f>
        <v>8938</v>
      </c>
      <c r="B338" s="624" t="s">
        <v>7738</v>
      </c>
      <c r="C338" s="626" t="str">
        <f>'CATALOGO PAGINA'!AE338</f>
        <v>12</v>
      </c>
      <c r="D338" s="634">
        <f>'CATALOGO PAGINA'!AG338</f>
        <v>0.549</v>
      </c>
    </row>
    <row r="339">
      <c r="A339" s="623" t="str">
        <f>'CATALOGO PAGINA'!C339</f>
        <v>6001</v>
      </c>
      <c r="B339" s="624" t="s">
        <v>7738</v>
      </c>
      <c r="C339" s="626" t="str">
        <f>'CATALOGO PAGINA'!AE339</f>
        <v>12</v>
      </c>
      <c r="D339" s="634">
        <f>'CATALOGO PAGINA'!AG339</f>
        <v>0.549</v>
      </c>
    </row>
    <row r="340">
      <c r="A340" s="623" t="str">
        <f>'CATALOGO PAGINA'!C340</f>
        <v>8289</v>
      </c>
      <c r="B340" s="624" t="s">
        <v>7738</v>
      </c>
      <c r="C340" s="626" t="str">
        <f>'CATALOGO PAGINA'!AE340</f>
        <v>12</v>
      </c>
      <c r="D340" s="634">
        <f>'CATALOGO PAGINA'!AG340</f>
        <v>0.5504</v>
      </c>
    </row>
    <row r="341">
      <c r="A341" s="623" t="str">
        <f>'CATALOGO PAGINA'!C341</f>
        <v>CH81981</v>
      </c>
      <c r="B341" s="624" t="s">
        <v>7738</v>
      </c>
      <c r="C341" s="626" t="str">
        <f>'CATALOGO PAGINA'!AE341</f>
        <v>12</v>
      </c>
      <c r="D341" s="634">
        <f>'CATALOGO PAGINA'!AG341</f>
        <v>1.4</v>
      </c>
    </row>
    <row r="342">
      <c r="A342" s="623" t="str">
        <f>'CATALOGO PAGINA'!C342</f>
        <v>CH26687</v>
      </c>
      <c r="B342" s="624" t="s">
        <v>7738</v>
      </c>
      <c r="C342" s="626" t="str">
        <f>'CATALOGO PAGINA'!AE342</f>
        <v>12</v>
      </c>
      <c r="D342" s="634">
        <f>'CATALOGO PAGINA'!AG342</f>
        <v>0.812</v>
      </c>
    </row>
    <row r="343">
      <c r="A343" s="623" t="str">
        <f>'CATALOGO PAGINA'!C343</f>
        <v>18106</v>
      </c>
      <c r="B343" s="624" t="s">
        <v>7738</v>
      </c>
      <c r="C343" s="626" t="str">
        <f>'CATALOGO PAGINA'!AE343</f>
        <v>12</v>
      </c>
      <c r="D343" s="634">
        <f>'CATALOGO PAGINA'!AG343</f>
        <v>0.6963</v>
      </c>
    </row>
    <row r="344">
      <c r="A344" s="623" t="str">
        <f>'CATALOGO PAGINA'!C344</f>
        <v>21087</v>
      </c>
      <c r="B344" s="624" t="s">
        <v>7738</v>
      </c>
      <c r="C344" s="626" t="str">
        <f>'CATALOGO PAGINA'!AE344</f>
        <v>1</v>
      </c>
      <c r="D344" s="634">
        <f>'CATALOGO PAGINA'!AG344</f>
        <v>17.496</v>
      </c>
    </row>
    <row r="345">
      <c r="A345" s="623" t="str">
        <f>'CATALOGO PAGINA'!C345</f>
        <v>21019</v>
      </c>
      <c r="B345" s="624" t="s">
        <v>7738</v>
      </c>
      <c r="C345" s="626" t="str">
        <f>'CATALOGO PAGINA'!AE345</f>
        <v>1</v>
      </c>
      <c r="D345" s="634">
        <f>'CATALOGO PAGINA'!AG345</f>
        <v>14.999088</v>
      </c>
    </row>
    <row r="346">
      <c r="A346" s="623" t="str">
        <f>'CATALOGO PAGINA'!C346</f>
        <v>50060</v>
      </c>
      <c r="B346" s="624" t="s">
        <v>7738</v>
      </c>
      <c r="C346" s="626" t="str">
        <f>'CATALOGO PAGINA'!AE346</f>
        <v>12</v>
      </c>
      <c r="D346" s="634">
        <f>'CATALOGO PAGINA'!AG346</f>
        <v>0.592</v>
      </c>
    </row>
    <row r="347">
      <c r="A347" s="623" t="str">
        <f>'CATALOGO PAGINA'!C347</f>
        <v>MLS-205</v>
      </c>
      <c r="B347" s="624" t="s">
        <v>7738</v>
      </c>
      <c r="C347" s="626" t="str">
        <f>'CATALOGO PAGINA'!AE347</f>
        <v>12</v>
      </c>
      <c r="D347" s="634">
        <f>'CATALOGO PAGINA'!AG347</f>
        <v>0.6</v>
      </c>
    </row>
    <row r="348">
      <c r="A348" s="623" t="str">
        <f>'CATALOGO PAGINA'!C348</f>
        <v>FD607</v>
      </c>
      <c r="B348" s="624" t="s">
        <v>7738</v>
      </c>
      <c r="C348" s="626" t="str">
        <f>'CATALOGO PAGINA'!AE348</f>
        <v>12</v>
      </c>
      <c r="D348" s="634">
        <f>'CATALOGO PAGINA'!AG348</f>
        <v>0.5481</v>
      </c>
    </row>
    <row r="349">
      <c r="A349" s="623" t="str">
        <f>'CATALOGO PAGINA'!C349</f>
        <v>FD32784</v>
      </c>
      <c r="B349" s="624" t="s">
        <v>7738</v>
      </c>
      <c r="C349" s="626" t="str">
        <f>'CATALOGO PAGINA'!AE349</f>
        <v>12</v>
      </c>
      <c r="D349" s="634">
        <f>'CATALOGO PAGINA'!AG349</f>
        <v>0.6006</v>
      </c>
    </row>
    <row r="350">
      <c r="A350" s="623" t="str">
        <f>'CATALOGO PAGINA'!C350</f>
        <v>600280</v>
      </c>
      <c r="B350" s="624" t="s">
        <v>7738</v>
      </c>
      <c r="C350" s="626" t="str">
        <f>'CATALOGO PAGINA'!AE350</f>
        <v>12</v>
      </c>
      <c r="D350" s="634">
        <f>'CATALOGO PAGINA'!AG350</f>
        <v>0.9983</v>
      </c>
    </row>
    <row r="351">
      <c r="A351" s="623" t="str">
        <f>'CATALOGO PAGINA'!C351</f>
        <v>FD606</v>
      </c>
      <c r="B351" s="624" t="s">
        <v>7738</v>
      </c>
      <c r="C351" s="626" t="str">
        <f>'CATALOGO PAGINA'!AE351</f>
        <v>12</v>
      </c>
      <c r="D351" s="634">
        <f>'CATALOGO PAGINA'!AG351</f>
        <v>0.3</v>
      </c>
    </row>
    <row r="352">
      <c r="A352" s="623" t="str">
        <f>'CATALOGO PAGINA'!C352</f>
        <v>702011</v>
      </c>
      <c r="B352" s="624" t="s">
        <v>7738</v>
      </c>
      <c r="C352" s="626" t="str">
        <f>'CATALOGO PAGINA'!AE352</f>
        <v>12</v>
      </c>
      <c r="D352" s="634">
        <f>'CATALOGO PAGINA'!AG352</f>
        <v>1.9458</v>
      </c>
    </row>
    <row r="353">
      <c r="A353" s="623" t="str">
        <f>'CATALOGO PAGINA'!C353</f>
        <v>FD70 </v>
      </c>
      <c r="B353" s="624" t="s">
        <v>7738</v>
      </c>
      <c r="C353" s="626" t="str">
        <f>'CATALOGO PAGINA'!AE353</f>
        <v>3</v>
      </c>
      <c r="D353" s="634">
        <f>'CATALOGO PAGINA'!AG353</f>
        <v>5.2</v>
      </c>
    </row>
    <row r="354">
      <c r="A354" s="623" t="str">
        <f>'CATALOGO PAGINA'!C354</f>
        <v>FD50 </v>
      </c>
      <c r="B354" s="624" t="s">
        <v>7738</v>
      </c>
      <c r="C354" s="626" t="str">
        <f>'CATALOGO PAGINA'!AE354</f>
        <v>3</v>
      </c>
      <c r="D354" s="634">
        <f>'CATALOGO PAGINA'!AG354</f>
        <v>5.2</v>
      </c>
    </row>
    <row r="355">
      <c r="A355" s="623" t="str">
        <f>'CATALOGO PAGINA'!C355</f>
        <v>86027</v>
      </c>
      <c r="B355" s="624" t="s">
        <v>7738</v>
      </c>
      <c r="C355" s="626" t="str">
        <f>'CATALOGO PAGINA'!AE355</f>
        <v>12</v>
      </c>
      <c r="D355" s="634">
        <f>'CATALOGO PAGINA'!AG355</f>
        <v>2.5024</v>
      </c>
    </row>
    <row r="356">
      <c r="A356" s="623" t="str">
        <f>'CATALOGO PAGINA'!C356</f>
        <v>82639</v>
      </c>
      <c r="B356" s="624" t="s">
        <v>7738</v>
      </c>
      <c r="C356" s="626" t="str">
        <f>'CATALOGO PAGINA'!AE356</f>
        <v>72</v>
      </c>
      <c r="D356" s="634">
        <f>'CATALOGO PAGINA'!AG356</f>
        <v>0.532</v>
      </c>
    </row>
    <row r="357">
      <c r="A357" s="623" t="str">
        <f>'CATALOGO PAGINA'!C357</f>
        <v>CH82275</v>
      </c>
      <c r="B357" s="624" t="s">
        <v>7738</v>
      </c>
      <c r="C357" s="626" t="str">
        <f>'CATALOGO PAGINA'!AE357</f>
        <v>6</v>
      </c>
      <c r="D357" s="634">
        <f>'CATALOGO PAGINA'!AG357</f>
        <v>2.94756</v>
      </c>
    </row>
    <row r="358">
      <c r="A358" s="623" t="str">
        <f>'CATALOGO PAGINA'!C358</f>
        <v>CH85476</v>
      </c>
      <c r="B358" s="624" t="s">
        <v>7738</v>
      </c>
      <c r="C358" s="626" t="str">
        <f>'CATALOGO PAGINA'!AE358</f>
        <v>6</v>
      </c>
      <c r="D358" s="634">
        <f>'CATALOGO PAGINA'!AG358</f>
        <v>2.5491</v>
      </c>
    </row>
    <row r="359">
      <c r="A359" s="623" t="str">
        <f>'CATALOGO PAGINA'!C359</f>
        <v>CH85477</v>
      </c>
      <c r="B359" s="624" t="s">
        <v>7738</v>
      </c>
      <c r="C359" s="626" t="str">
        <f>'CATALOGO PAGINA'!AE359</f>
        <v>6</v>
      </c>
      <c r="D359" s="634">
        <f>'CATALOGO PAGINA'!AG359</f>
        <v>2.5491</v>
      </c>
    </row>
    <row r="360">
      <c r="A360" s="623" t="str">
        <f>'CATALOGO PAGINA'!C360</f>
        <v>CH86490</v>
      </c>
      <c r="B360" s="624" t="s">
        <v>7738</v>
      </c>
      <c r="C360" s="626" t="str">
        <f>'CATALOGO PAGINA'!AE360</f>
        <v>6</v>
      </c>
      <c r="D360" s="634">
        <f>'CATALOGO PAGINA'!AG360</f>
        <v>4.731</v>
      </c>
    </row>
    <row r="361">
      <c r="A361" s="623" t="str">
        <f>'CATALOGO PAGINA'!C361</f>
        <v>FD608</v>
      </c>
      <c r="B361" s="624" t="s">
        <v>7738</v>
      </c>
      <c r="C361" s="626" t="str">
        <f>'CATALOGO PAGINA'!AE361</f>
        <v>12</v>
      </c>
      <c r="D361" s="634">
        <f>'CATALOGO PAGINA'!AG361</f>
        <v>0.56</v>
      </c>
    </row>
    <row r="362">
      <c r="A362" s="623" t="str">
        <f>'CATALOGO PAGINA'!C362</f>
        <v>FD487</v>
      </c>
      <c r="B362" s="624" t="s">
        <v>7738</v>
      </c>
      <c r="C362" s="626" t="str">
        <f>'CATALOGO PAGINA'!AE362</f>
        <v>12</v>
      </c>
      <c r="D362" s="634">
        <f>'CATALOGO PAGINA'!AG362</f>
        <v>0.7</v>
      </c>
    </row>
    <row r="363">
      <c r="A363" s="623" t="str">
        <f>'CATALOGO PAGINA'!C363</f>
        <v>3015</v>
      </c>
      <c r="B363" s="624" t="s">
        <v>7738</v>
      </c>
      <c r="C363" s="626" t="str">
        <f>'CATALOGO PAGINA'!AE363</f>
        <v>12</v>
      </c>
      <c r="D363" s="634">
        <f>'CATALOGO PAGINA'!AG363</f>
        <v>0.799</v>
      </c>
    </row>
    <row r="364">
      <c r="A364" s="623" t="str">
        <f>'CATALOGO PAGINA'!C364</f>
        <v>FD824</v>
      </c>
      <c r="B364" s="624" t="s">
        <v>7738</v>
      </c>
      <c r="C364" s="626" t="str">
        <f>'CATALOGO PAGINA'!AE364</f>
        <v>12</v>
      </c>
      <c r="D364" s="634">
        <f>'CATALOGO PAGINA'!AG364</f>
        <v>0.7476</v>
      </c>
    </row>
    <row r="365">
      <c r="A365" s="623" t="str">
        <f>'CATALOGO PAGINA'!C365</f>
        <v>501555W</v>
      </c>
      <c r="B365" s="624" t="s">
        <v>7738</v>
      </c>
      <c r="C365" s="626" t="str">
        <f>'CATALOGO PAGINA'!AE365</f>
        <v>12</v>
      </c>
      <c r="D365" s="634">
        <f>'CATALOGO PAGINA'!AG365</f>
        <v>0.651</v>
      </c>
    </row>
    <row r="366">
      <c r="A366" s="623" t="str">
        <f>'CATALOGO PAGINA'!C366</f>
        <v>501555B</v>
      </c>
      <c r="B366" s="624" t="s">
        <v>7738</v>
      </c>
      <c r="C366" s="626" t="str">
        <f>'CATALOGO PAGINA'!AE366</f>
        <v>12</v>
      </c>
      <c r="D366" s="634">
        <f>'CATALOGO PAGINA'!AG366</f>
        <v>0.651</v>
      </c>
    </row>
    <row r="367">
      <c r="A367" s="623" t="str">
        <f>'CATALOGO PAGINA'!C367</f>
        <v>FD2208</v>
      </c>
      <c r="B367" s="624" t="s">
        <v>7738</v>
      </c>
      <c r="C367" s="626" t="str">
        <f>'CATALOGO PAGINA'!AE367</f>
        <v>6</v>
      </c>
      <c r="D367" s="634">
        <f>'CATALOGO PAGINA'!AG367</f>
        <v>1.0017</v>
      </c>
    </row>
    <row r="368">
      <c r="A368" s="623" t="str">
        <f>'CATALOGO PAGINA'!C368</f>
        <v>36076</v>
      </c>
      <c r="B368" s="624" t="s">
        <v>7738</v>
      </c>
      <c r="C368" s="626" t="str">
        <f>'CATALOGO PAGINA'!AE368</f>
        <v>12</v>
      </c>
      <c r="D368" s="634">
        <f>'CATALOGO PAGINA'!AG368</f>
        <v>1.4453</v>
      </c>
    </row>
    <row r="369">
      <c r="A369" s="623" t="str">
        <f>'CATALOGO PAGINA'!C369</f>
        <v>5752</v>
      </c>
      <c r="B369" s="624" t="s">
        <v>7738</v>
      </c>
      <c r="C369" s="626" t="str">
        <f>'CATALOGO PAGINA'!AE369</f>
        <v>8</v>
      </c>
      <c r="D369" s="634">
        <f>'CATALOGO PAGINA'!AG369</f>
        <v>1.946</v>
      </c>
    </row>
    <row r="370">
      <c r="A370" s="623" t="str">
        <f>'CATALOGO PAGINA'!C370</f>
        <v>501556</v>
      </c>
      <c r="B370" s="624" t="s">
        <v>7738</v>
      </c>
      <c r="C370" s="626" t="str">
        <f>'CATALOGO PAGINA'!AE370</f>
        <v>12</v>
      </c>
      <c r="D370" s="634">
        <f>'CATALOGO PAGINA'!AG370</f>
        <v>0.651</v>
      </c>
    </row>
    <row r="371">
      <c r="A371" s="623" t="str">
        <f>'CATALOGO PAGINA'!C371</f>
        <v>H016</v>
      </c>
      <c r="B371" s="624" t="s">
        <v>7738</v>
      </c>
      <c r="C371" s="626" t="str">
        <f>'CATALOGO PAGINA'!AE371</f>
        <v>6</v>
      </c>
      <c r="D371" s="634">
        <f>'CATALOGO PAGINA'!AG371</f>
        <v>4.2486</v>
      </c>
    </row>
    <row r="372">
      <c r="A372" s="623" t="str">
        <f>'CATALOGO PAGINA'!C372</f>
        <v>FD822</v>
      </c>
      <c r="B372" s="624" t="s">
        <v>7738</v>
      </c>
      <c r="C372" s="626" t="str">
        <f>'CATALOGO PAGINA'!AE372</f>
        <v>6</v>
      </c>
      <c r="D372" s="634">
        <f>'CATALOGO PAGINA'!AG372</f>
        <v>1.4985</v>
      </c>
    </row>
    <row r="373">
      <c r="A373" s="623" t="str">
        <f>'CATALOGO PAGINA'!C373</f>
        <v>FD79</v>
      </c>
      <c r="B373" s="624" t="s">
        <v>7738</v>
      </c>
      <c r="C373" s="626" t="str">
        <f>'CATALOGO PAGINA'!AE373</f>
        <v>12</v>
      </c>
      <c r="D373" s="634">
        <f>'CATALOGO PAGINA'!AG373</f>
        <v>0.845</v>
      </c>
    </row>
    <row r="374">
      <c r="A374" s="623" t="str">
        <f>'CATALOGO PAGINA'!C374</f>
        <v>DC-38</v>
      </c>
      <c r="B374" s="624" t="s">
        <v>7738</v>
      </c>
      <c r="C374" s="626" t="str">
        <f>'CATALOGO PAGINA'!AE374</f>
        <v>3</v>
      </c>
      <c r="D374" s="634">
        <f>'CATALOGO PAGINA'!AG374</f>
        <v>11.00038</v>
      </c>
    </row>
    <row r="375">
      <c r="A375" s="623" t="str">
        <f>'CATALOGO PAGINA'!C375</f>
        <v>FD712</v>
      </c>
      <c r="B375" s="624" t="s">
        <v>7738</v>
      </c>
      <c r="C375" s="626" t="str">
        <f>'CATALOGO PAGINA'!AE375</f>
        <v>12</v>
      </c>
      <c r="D375" s="634">
        <f>'CATALOGO PAGINA'!AG375</f>
        <v>0.79</v>
      </c>
    </row>
    <row r="376">
      <c r="A376" s="623" t="str">
        <f>'CATALOGO PAGINA'!C376</f>
        <v>09032</v>
      </c>
      <c r="B376" s="624" t="s">
        <v>7738</v>
      </c>
      <c r="C376" s="626" t="str">
        <f>'CATALOGO PAGINA'!AE376</f>
        <v>12</v>
      </c>
      <c r="D376" s="634">
        <f>'CATALOGO PAGINA'!AG376</f>
        <v>2.5</v>
      </c>
    </row>
    <row r="377">
      <c r="A377" s="623" t="str">
        <f>'CATALOGO PAGINA'!C377</f>
        <v>FD711</v>
      </c>
      <c r="B377" s="624" t="s">
        <v>7738</v>
      </c>
      <c r="C377" s="626" t="str">
        <f>'CATALOGO PAGINA'!AE377</f>
        <v>6</v>
      </c>
      <c r="D377" s="634">
        <f>'CATALOGO PAGINA'!AG377</f>
        <v>0.7938</v>
      </c>
    </row>
    <row r="378">
      <c r="A378" s="623" t="str">
        <f>'CATALOGO PAGINA'!C378</f>
        <v>3283</v>
      </c>
      <c r="B378" s="624" t="s">
        <v>7738</v>
      </c>
      <c r="C378" s="626" t="str">
        <f>'CATALOGO PAGINA'!AE378</f>
        <v>12</v>
      </c>
      <c r="D378" s="634">
        <f>'CATALOGO PAGINA'!AG378</f>
        <v>0.396</v>
      </c>
    </row>
    <row r="379">
      <c r="A379" s="623" t="str">
        <f>'CATALOGO PAGINA'!C379</f>
        <v>3285</v>
      </c>
      <c r="B379" s="624" t="s">
        <v>7738</v>
      </c>
      <c r="C379" s="626" t="str">
        <f>'CATALOGO PAGINA'!AE379</f>
        <v>12</v>
      </c>
      <c r="D379" s="634">
        <f>'CATALOGO PAGINA'!AG379</f>
        <v>1.19</v>
      </c>
    </row>
    <row r="380">
      <c r="A380" s="623" t="str">
        <f>'CATALOGO PAGINA'!C380</f>
        <v>CH91109</v>
      </c>
      <c r="B380" s="624" t="s">
        <v>7738</v>
      </c>
      <c r="C380" s="626" t="str">
        <f>'CATALOGO PAGINA'!AE380</f>
        <v>12</v>
      </c>
      <c r="D380" s="634">
        <f>'CATALOGO PAGINA'!AG380</f>
        <v>0.686</v>
      </c>
    </row>
    <row r="381">
      <c r="A381" s="623" t="str">
        <f>'CATALOGO PAGINA'!C381</f>
        <v>CH91134</v>
      </c>
      <c r="B381" s="624" t="s">
        <v>7738</v>
      </c>
      <c r="C381" s="626" t="str">
        <f>'CATALOGO PAGINA'!AE381</f>
        <v>12</v>
      </c>
      <c r="D381" s="634">
        <f>'CATALOGO PAGINA'!AG381</f>
        <v>0.644</v>
      </c>
    </row>
    <row r="382">
      <c r="A382" s="623" t="str">
        <f>'CATALOGO PAGINA'!C382</f>
        <v>CH26660</v>
      </c>
      <c r="B382" s="624" t="s">
        <v>7738</v>
      </c>
      <c r="C382" s="626" t="str">
        <f>'CATALOGO PAGINA'!AE382</f>
        <v>12</v>
      </c>
      <c r="D382" s="634">
        <f>'CATALOGO PAGINA'!AG382</f>
        <v>1.036</v>
      </c>
    </row>
    <row r="383">
      <c r="A383" s="623" t="str">
        <f>'CATALOGO PAGINA'!C383</f>
        <v>CH80389</v>
      </c>
      <c r="B383" s="624" t="s">
        <v>7738</v>
      </c>
      <c r="C383" s="626" t="str">
        <f>'CATALOGO PAGINA'!AE383</f>
        <v>12</v>
      </c>
      <c r="D383" s="634">
        <f>'CATALOGO PAGINA'!AG383</f>
        <v>0.686</v>
      </c>
    </row>
    <row r="384">
      <c r="A384" s="623" t="str">
        <f>'CATALOGO PAGINA'!C384</f>
        <v>CH26632</v>
      </c>
      <c r="B384" s="624" t="s">
        <v>7738</v>
      </c>
      <c r="C384" s="626" t="str">
        <f>'CATALOGO PAGINA'!AE384</f>
        <v>12</v>
      </c>
      <c r="D384" s="634">
        <f>'CATALOGO PAGINA'!AG384</f>
        <v>0.686</v>
      </c>
    </row>
    <row r="385">
      <c r="A385" s="623" t="str">
        <f>'CATALOGO PAGINA'!C385</f>
        <v>CH86501</v>
      </c>
      <c r="B385" s="624" t="s">
        <v>7738</v>
      </c>
      <c r="C385" s="626" t="str">
        <f>'CATALOGO PAGINA'!AE385</f>
        <v>6</v>
      </c>
      <c r="D385" s="634">
        <f>'CATALOGO PAGINA'!AG385</f>
        <v>3.248</v>
      </c>
    </row>
    <row r="386">
      <c r="A386" s="623" t="str">
        <f>'CATALOGO PAGINA'!C386</f>
        <v>CV86655</v>
      </c>
      <c r="B386" s="624" t="s">
        <v>7738</v>
      </c>
      <c r="C386" s="626" t="str">
        <f>'CATALOGO PAGINA'!AE386</f>
        <v>6</v>
      </c>
      <c r="D386" s="634">
        <f>'CATALOGO PAGINA'!AG386</f>
        <v>1.26</v>
      </c>
    </row>
    <row r="387">
      <c r="A387" s="623" t="str">
        <f>'CATALOGO PAGINA'!C387</f>
        <v>CH86126</v>
      </c>
      <c r="B387" s="624" t="s">
        <v>7738</v>
      </c>
      <c r="C387" s="626" t="str">
        <f>'CATALOGO PAGINA'!AE387</f>
        <v>6</v>
      </c>
      <c r="D387" s="634">
        <f>'CATALOGO PAGINA'!AG387</f>
        <v>1.162</v>
      </c>
    </row>
    <row r="388">
      <c r="A388" s="623" t="str">
        <f>'CATALOGO PAGINA'!C388</f>
        <v>FD837</v>
      </c>
      <c r="B388" s="624" t="s">
        <v>7738</v>
      </c>
      <c r="C388" s="626" t="str">
        <f>'CATALOGO PAGINA'!AE388</f>
        <v>12</v>
      </c>
      <c r="D388" s="634">
        <f>'CATALOGO PAGINA'!AG388</f>
        <v>0.6524</v>
      </c>
    </row>
    <row r="389">
      <c r="A389" s="623" t="str">
        <f>'CATALOGO PAGINA'!C389</f>
        <v>12001</v>
      </c>
      <c r="B389" s="624" t="s">
        <v>7738</v>
      </c>
      <c r="C389" s="626" t="str">
        <f>'CATALOGO PAGINA'!AE389</f>
        <v>12</v>
      </c>
      <c r="D389" s="634">
        <f>'CATALOGO PAGINA'!AG389</f>
        <v>2.5</v>
      </c>
    </row>
    <row r="390">
      <c r="A390" s="623" t="str">
        <f>'CATALOGO PAGINA'!C390</f>
        <v>YL-1010</v>
      </c>
      <c r="B390" s="624" t="s">
        <v>7738</v>
      </c>
      <c r="C390" s="626" t="str">
        <f>'CATALOGO PAGINA'!AE390</f>
        <v>3</v>
      </c>
      <c r="D390" s="634">
        <f>'CATALOGO PAGINA'!AG390</f>
        <v>6.489</v>
      </c>
    </row>
    <row r="391">
      <c r="A391" s="623" t="str">
        <f>'CATALOGO PAGINA'!C391</f>
        <v>3182</v>
      </c>
      <c r="B391" s="624" t="s">
        <v>7738</v>
      </c>
      <c r="C391" s="626" t="str">
        <f>'CATALOGO PAGINA'!AE391</f>
        <v>1</v>
      </c>
      <c r="D391" s="634">
        <f>'CATALOGO PAGINA'!AG391</f>
        <v>14.0505</v>
      </c>
    </row>
    <row r="392">
      <c r="A392" s="623" t="str">
        <f>'CATALOGO PAGINA'!C392</f>
        <v>FD7854</v>
      </c>
      <c r="B392" s="624" t="s">
        <v>7738</v>
      </c>
      <c r="C392" s="626" t="str">
        <f>'CATALOGO PAGINA'!AE392</f>
        <v>6</v>
      </c>
      <c r="D392" s="634">
        <f>'CATALOGO PAGINA'!AG392</f>
        <v>3.5</v>
      </c>
    </row>
    <row r="393">
      <c r="A393" s="623" t="str">
        <f>'CATALOGO PAGINA'!C393</f>
        <v>3281</v>
      </c>
      <c r="B393" s="624" t="s">
        <v>7738</v>
      </c>
      <c r="C393" s="626" t="str">
        <f>'CATALOGO PAGINA'!AE393</f>
        <v>12</v>
      </c>
      <c r="D393" s="634">
        <f>'CATALOGO PAGINA'!AG393</f>
        <v>2.4492</v>
      </c>
    </row>
    <row r="394">
      <c r="A394" s="623" t="str">
        <f>'CATALOGO PAGINA'!C394</f>
        <v>40007</v>
      </c>
      <c r="B394" s="624" t="s">
        <v>7738</v>
      </c>
      <c r="C394" s="626" t="str">
        <f>'CATALOGO PAGINA'!AE394</f>
        <v>3</v>
      </c>
      <c r="D394" s="634">
        <f>'CATALOGO PAGINA'!AG394</f>
        <v>4.0015</v>
      </c>
    </row>
    <row r="395">
      <c r="A395" s="623" t="str">
        <f>'CATALOGO PAGINA'!C395</f>
        <v>FD0299</v>
      </c>
      <c r="B395" s="624" t="s">
        <v>7738</v>
      </c>
      <c r="C395" s="626" t="str">
        <f>'CATALOGO PAGINA'!AE395</f>
        <v>6</v>
      </c>
      <c r="D395" s="634">
        <f>'CATALOGO PAGINA'!AG395</f>
        <v>0.45</v>
      </c>
    </row>
    <row r="396">
      <c r="A396" s="623" t="str">
        <f>'CATALOGO PAGINA'!C396</f>
        <v>2570</v>
      </c>
      <c r="B396" s="624" t="s">
        <v>7738</v>
      </c>
      <c r="C396" s="626" t="str">
        <f>'CATALOGO PAGINA'!AE396</f>
        <v>12</v>
      </c>
      <c r="D396" s="634">
        <f>'CATALOGO PAGINA'!AG396</f>
        <v>0.98</v>
      </c>
    </row>
    <row r="397">
      <c r="A397" s="623" t="str">
        <f>'CATALOGO PAGINA'!C397</f>
        <v>2571</v>
      </c>
      <c r="B397" s="624" t="s">
        <v>7738</v>
      </c>
      <c r="C397" s="626" t="str">
        <f>'CATALOGO PAGINA'!AE397</f>
        <v>12</v>
      </c>
      <c r="D397" s="634">
        <f>'CATALOGO PAGINA'!AG397</f>
        <v>0.98</v>
      </c>
    </row>
    <row r="398">
      <c r="A398" s="623" t="str">
        <f>'CATALOGO PAGINA'!C398</f>
        <v>3282</v>
      </c>
      <c r="B398" s="624" t="s">
        <v>7738</v>
      </c>
      <c r="C398" s="626" t="str">
        <f>'CATALOGO PAGINA'!AE398</f>
        <v>12</v>
      </c>
      <c r="D398" s="634">
        <f>'CATALOGO PAGINA'!AG398</f>
        <v>0.4452</v>
      </c>
    </row>
    <row r="399">
      <c r="A399" s="623" t="str">
        <f>'CATALOGO PAGINA'!C399</f>
        <v>3286</v>
      </c>
      <c r="B399" s="624" t="s">
        <v>7738</v>
      </c>
      <c r="C399" s="626" t="str">
        <f>'CATALOGO PAGINA'!AE399</f>
        <v>6</v>
      </c>
      <c r="D399" s="634">
        <f>'CATALOGO PAGINA'!AG399</f>
        <v>3.7504</v>
      </c>
    </row>
    <row r="400">
      <c r="A400" s="623" t="str">
        <f>'CATALOGO PAGINA'!C400</f>
        <v>7875</v>
      </c>
      <c r="B400" s="624" t="s">
        <v>7738</v>
      </c>
      <c r="C400" s="626" t="str">
        <f>'CATALOGO PAGINA'!AE400</f>
        <v>1</v>
      </c>
      <c r="D400" s="634">
        <f>'CATALOGO PAGINA'!AG400</f>
        <v>16.7506</v>
      </c>
    </row>
    <row r="401">
      <c r="A401" s="623" t="str">
        <f>'CATALOGO PAGINA'!C401</f>
        <v>WT202226</v>
      </c>
      <c r="B401" s="624" t="s">
        <v>7738</v>
      </c>
      <c r="C401" s="626" t="str">
        <f>'CATALOGO PAGINA'!AE401</f>
        <v>12</v>
      </c>
      <c r="D401" s="634">
        <f>'CATALOGO PAGINA'!AG401</f>
        <v>0.7938</v>
      </c>
    </row>
    <row r="402">
      <c r="A402" s="623" t="str">
        <f>'CATALOGO PAGINA'!C402</f>
        <v>FD810</v>
      </c>
      <c r="B402" s="624" t="s">
        <v>7738</v>
      </c>
      <c r="C402" s="626" t="str">
        <f>'CATALOGO PAGINA'!AE402</f>
        <v>12</v>
      </c>
      <c r="D402" s="634">
        <f>'CATALOGO PAGINA'!AG402</f>
        <v>1.0976</v>
      </c>
    </row>
    <row r="403">
      <c r="A403" s="623" t="str">
        <f>'CATALOGO PAGINA'!C403</f>
        <v>IN86003</v>
      </c>
      <c r="B403" s="624" t="s">
        <v>7738</v>
      </c>
      <c r="C403" s="626" t="str">
        <f>'CATALOGO PAGINA'!AE403</f>
        <v>12</v>
      </c>
      <c r="D403" s="634">
        <f>'CATALOGO PAGINA'!AG403</f>
        <v>0.896</v>
      </c>
    </row>
    <row r="404">
      <c r="A404" s="623" t="str">
        <f>'CATALOGO PAGINA'!C404</f>
        <v>IN86006</v>
      </c>
      <c r="B404" s="624" t="s">
        <v>7738</v>
      </c>
      <c r="C404" s="626" t="str">
        <f>'CATALOGO PAGINA'!AE404</f>
        <v>12</v>
      </c>
      <c r="D404" s="634">
        <f>'CATALOGO PAGINA'!AG404</f>
        <v>1.036</v>
      </c>
    </row>
    <row r="405">
      <c r="A405" s="623" t="str">
        <f>'CATALOGO PAGINA'!C405</f>
        <v>IN85602</v>
      </c>
      <c r="B405" s="624" t="s">
        <v>7738</v>
      </c>
      <c r="C405" s="626" t="str">
        <f>'CATALOGO PAGINA'!AE405</f>
        <v>12</v>
      </c>
      <c r="D405" s="634">
        <f>'CATALOGO PAGINA'!AG405</f>
        <v>0.728</v>
      </c>
    </row>
    <row r="406">
      <c r="A406" s="623" t="str">
        <f>'CATALOGO PAGINA'!C406</f>
        <v>IN85597</v>
      </c>
      <c r="B406" s="624" t="s">
        <v>7738</v>
      </c>
      <c r="C406" s="626" t="str">
        <f>'CATALOGO PAGINA'!AE406</f>
        <v>12</v>
      </c>
      <c r="D406" s="634">
        <f>'CATALOGO PAGINA'!AG406</f>
        <v>0.77</v>
      </c>
    </row>
    <row r="407">
      <c r="A407" s="623" t="str">
        <f>'CATALOGO PAGINA'!C407</f>
        <v>IN24841</v>
      </c>
      <c r="B407" s="624" t="s">
        <v>7738</v>
      </c>
      <c r="C407" s="626" t="str">
        <f>'CATALOGO PAGINA'!AE407</f>
        <v>12</v>
      </c>
      <c r="D407" s="634">
        <f>'CATALOGO PAGINA'!AG407</f>
        <v>0.952</v>
      </c>
    </row>
    <row r="408">
      <c r="A408" s="623" t="str">
        <f>'CATALOGO PAGINA'!C408</f>
        <v>IN24840</v>
      </c>
      <c r="B408" s="624" t="s">
        <v>7738</v>
      </c>
      <c r="C408" s="626" t="str">
        <f>'CATALOGO PAGINA'!AE408</f>
        <v>12</v>
      </c>
      <c r="D408" s="634">
        <f>'CATALOGO PAGINA'!AG408</f>
        <v>1.106</v>
      </c>
    </row>
    <row r="409">
      <c r="A409" s="623" t="str">
        <f>'CATALOGO PAGINA'!C409</f>
        <v>0747</v>
      </c>
      <c r="B409" s="624" t="s">
        <v>7738</v>
      </c>
      <c r="C409" s="626" t="str">
        <f>'CATALOGO PAGINA'!AE409</f>
        <v>6</v>
      </c>
      <c r="D409" s="634">
        <f>'CATALOGO PAGINA'!AG409</f>
        <v>1.792</v>
      </c>
    </row>
    <row r="410">
      <c r="A410" s="623" t="str">
        <f>'CATALOGO PAGINA'!C410</f>
        <v>IN23592</v>
      </c>
      <c r="B410" s="624" t="s">
        <v>7738</v>
      </c>
      <c r="C410" s="626" t="str">
        <f>'CATALOGO PAGINA'!AE410</f>
        <v>12</v>
      </c>
      <c r="D410" s="634">
        <f>'CATALOGO PAGINA'!AG410</f>
        <v>0.957</v>
      </c>
    </row>
    <row r="411">
      <c r="A411" s="623" t="str">
        <f>'CATALOGO PAGINA'!C411</f>
        <v>CN90036</v>
      </c>
      <c r="B411" s="624" t="s">
        <v>7738</v>
      </c>
      <c r="C411" s="626" t="str">
        <f>'CATALOGO PAGINA'!AE411</f>
        <v>12</v>
      </c>
      <c r="D411" s="634">
        <f>'CATALOGO PAGINA'!AG411</f>
        <v>0.644</v>
      </c>
    </row>
    <row r="412">
      <c r="A412" s="623" t="str">
        <f>'CATALOGO PAGINA'!C412</f>
        <v>FD2302</v>
      </c>
      <c r="B412" s="624" t="s">
        <v>7738</v>
      </c>
      <c r="C412" s="626" t="str">
        <f>'CATALOGO PAGINA'!AE412</f>
        <v>12</v>
      </c>
      <c r="D412" s="634">
        <f>'CATALOGO PAGINA'!AG412</f>
        <v>2.4984</v>
      </c>
    </row>
    <row r="413">
      <c r="A413" s="623" t="str">
        <f>'CATALOGO PAGINA'!C413</f>
        <v>FD2301</v>
      </c>
      <c r="B413" s="624" t="s">
        <v>7738</v>
      </c>
      <c r="C413" s="626" t="str">
        <f>'CATALOGO PAGINA'!AE413</f>
        <v>12</v>
      </c>
      <c r="D413" s="634">
        <f>'CATALOGO PAGINA'!AG413</f>
        <v>2.5025</v>
      </c>
    </row>
    <row r="414">
      <c r="A414" s="623" t="str">
        <f>'CATALOGO PAGINA'!C414</f>
        <v>FD1602</v>
      </c>
      <c r="B414" s="624" t="s">
        <v>7738</v>
      </c>
      <c r="C414" s="626" t="str">
        <f>'CATALOGO PAGINA'!AE414</f>
        <v>12</v>
      </c>
      <c r="D414" s="634">
        <f>'CATALOGO PAGINA'!AG414</f>
        <v>2.4955</v>
      </c>
    </row>
    <row r="415">
      <c r="A415" s="623" t="str">
        <f>'CATALOGO PAGINA'!C415</f>
        <v>80089</v>
      </c>
      <c r="B415" s="624" t="s">
        <v>7738</v>
      </c>
      <c r="C415" s="626" t="str">
        <f>'CATALOGO PAGINA'!AE415</f>
        <v>12</v>
      </c>
      <c r="D415" s="634">
        <f>'CATALOGO PAGINA'!AG415</f>
        <v>0.7</v>
      </c>
    </row>
    <row r="416">
      <c r="A416" s="623" t="str">
        <f>'CATALOGO PAGINA'!C416</f>
        <v>YL2032</v>
      </c>
      <c r="B416" s="624" t="s">
        <v>7738</v>
      </c>
      <c r="C416" s="626" t="str">
        <f>'CATALOGO PAGINA'!AE416</f>
        <v>3</v>
      </c>
      <c r="D416" s="634">
        <f>'CATALOGO PAGINA'!AG416</f>
        <v>3.99</v>
      </c>
    </row>
    <row r="417">
      <c r="A417" s="623" t="str">
        <f>'CATALOGO PAGINA'!C417</f>
        <v>86000</v>
      </c>
      <c r="B417" s="624" t="s">
        <v>7738</v>
      </c>
      <c r="C417" s="626" t="str">
        <f>'CATALOGO PAGINA'!AE417</f>
        <v>12</v>
      </c>
      <c r="D417" s="634">
        <f>'CATALOGO PAGINA'!AG417</f>
        <v>0.91</v>
      </c>
    </row>
    <row r="418">
      <c r="A418" s="623" t="str">
        <f>'CATALOGO PAGINA'!C418</f>
        <v>86011</v>
      </c>
      <c r="B418" s="624" t="s">
        <v>7738</v>
      </c>
      <c r="C418" s="626" t="str">
        <f>'CATALOGO PAGINA'!AE418</f>
        <v>12</v>
      </c>
      <c r="D418" s="634">
        <f>'CATALOGO PAGINA'!AG418</f>
        <v>0.91</v>
      </c>
    </row>
    <row r="419">
      <c r="A419" s="623" t="str">
        <f>'CATALOGO PAGINA'!C419</f>
        <v>86018</v>
      </c>
      <c r="B419" s="624" t="s">
        <v>7738</v>
      </c>
      <c r="C419" s="626" t="str">
        <f>'CATALOGO PAGINA'!AE419</f>
        <v>12</v>
      </c>
      <c r="D419" s="634">
        <f>'CATALOGO PAGINA'!AG419</f>
        <v>0.854</v>
      </c>
    </row>
    <row r="420">
      <c r="A420" s="623" t="str">
        <f>'CATALOGO PAGINA'!C420</f>
        <v>86013</v>
      </c>
      <c r="B420" s="624" t="s">
        <v>7738</v>
      </c>
      <c r="C420" s="626" t="str">
        <f>'CATALOGO PAGINA'!AE420</f>
        <v>12</v>
      </c>
      <c r="D420" s="634">
        <f>'CATALOGO PAGINA'!AG420</f>
        <v>0.91</v>
      </c>
    </row>
    <row r="421">
      <c r="A421" s="623" t="str">
        <f>'CATALOGO PAGINA'!C421</f>
        <v>7535</v>
      </c>
      <c r="B421" s="624" t="s">
        <v>7738</v>
      </c>
      <c r="C421" s="626" t="str">
        <f>'CATALOGO PAGINA'!AE421</f>
        <v>6</v>
      </c>
      <c r="D421" s="634">
        <f>'CATALOGO PAGINA'!AG421</f>
        <v>0.852</v>
      </c>
    </row>
    <row r="422">
      <c r="A422" s="623" t="str">
        <f>'CATALOGO PAGINA'!C422</f>
        <v>7542</v>
      </c>
      <c r="B422" s="624" t="s">
        <v>7738</v>
      </c>
      <c r="C422" s="626" t="str">
        <f>'CATALOGO PAGINA'!AE422</f>
        <v>12</v>
      </c>
      <c r="D422" s="634">
        <f>'CATALOGO PAGINA'!AG422</f>
        <v>0.902</v>
      </c>
    </row>
    <row r="423">
      <c r="A423" s="623" t="str">
        <f>'CATALOGO PAGINA'!C423</f>
        <v>7559</v>
      </c>
      <c r="B423" s="624" t="s">
        <v>7738</v>
      </c>
      <c r="C423" s="626" t="str">
        <f>'CATALOGO PAGINA'!AE423</f>
        <v>12</v>
      </c>
      <c r="D423" s="634">
        <f>'CATALOGO PAGINA'!AG423</f>
        <v>1.012</v>
      </c>
    </row>
    <row r="424">
      <c r="A424" s="623" t="str">
        <f>'CATALOGO PAGINA'!C424</f>
        <v>FD708</v>
      </c>
      <c r="B424" s="624" t="s">
        <v>7738</v>
      </c>
      <c r="C424" s="626" t="str">
        <f>'CATALOGO PAGINA'!AE424</f>
        <v>6</v>
      </c>
      <c r="D424" s="634">
        <f>'CATALOGO PAGINA'!AG424</f>
        <v>6.4988</v>
      </c>
    </row>
    <row r="425">
      <c r="A425" s="623" t="str">
        <f>'CATALOGO PAGINA'!C425</f>
        <v>CH82268</v>
      </c>
      <c r="B425" s="624" t="s">
        <v>7738</v>
      </c>
      <c r="C425" s="626" t="str">
        <f>'CATALOGO PAGINA'!AE425</f>
        <v>6</v>
      </c>
      <c r="D425" s="634">
        <f>'CATALOGO PAGINA'!AG425</f>
        <v>1.6302</v>
      </c>
    </row>
    <row r="426">
      <c r="A426" s="623" t="str">
        <f>'CATALOGO PAGINA'!C426</f>
        <v>CH10024</v>
      </c>
      <c r="B426" s="624" t="s">
        <v>7738</v>
      </c>
      <c r="C426" s="626" t="str">
        <f>'CATALOGO PAGINA'!AE426</f>
        <v>6</v>
      </c>
      <c r="D426" s="634">
        <f>'CATALOGO PAGINA'!AG426</f>
        <v>1.4382</v>
      </c>
    </row>
    <row r="427">
      <c r="A427" s="623" t="str">
        <f>'CATALOGO PAGINA'!C427</f>
        <v>CH85606</v>
      </c>
      <c r="B427" s="624" t="s">
        <v>7738</v>
      </c>
      <c r="C427" s="626" t="str">
        <f>'CATALOGO PAGINA'!AE427</f>
        <v>6</v>
      </c>
      <c r="D427" s="634">
        <f>'CATALOGO PAGINA'!AG427</f>
        <v>1.83</v>
      </c>
    </row>
    <row r="428">
      <c r="A428" s="623" t="str">
        <f>'CATALOGO PAGINA'!C428</f>
        <v>CH86412</v>
      </c>
      <c r="B428" s="624" t="s">
        <v>7738</v>
      </c>
      <c r="C428" s="626" t="str">
        <f>'CATALOGO PAGINA'!AE428</f>
        <v>6</v>
      </c>
      <c r="D428" s="634">
        <f>'CATALOGO PAGINA'!AG428</f>
        <v>1.245</v>
      </c>
    </row>
    <row r="429">
      <c r="A429" s="623" t="str">
        <f>'CATALOGO PAGINA'!C429</f>
        <v>CH85676</v>
      </c>
      <c r="B429" s="624" t="s">
        <v>7738</v>
      </c>
      <c r="C429" s="626" t="str">
        <f>'CATALOGO PAGINA'!AE429</f>
        <v>6</v>
      </c>
      <c r="D429" s="634">
        <f>'CATALOGO PAGINA'!AG429</f>
        <v>1.245</v>
      </c>
    </row>
    <row r="430">
      <c r="A430" s="623" t="str">
        <f>'CATALOGO PAGINA'!C430</f>
        <v>CN90073</v>
      </c>
      <c r="B430" s="624" t="s">
        <v>7738</v>
      </c>
      <c r="C430" s="626" t="str">
        <f>'CATALOGO PAGINA'!AE430</f>
        <v>12</v>
      </c>
      <c r="D430" s="634">
        <f>'CATALOGO PAGINA'!AG430</f>
        <v>0.546</v>
      </c>
    </row>
    <row r="431">
      <c r="A431" s="623" t="str">
        <f>'CATALOGO PAGINA'!C431</f>
        <v>0182</v>
      </c>
      <c r="B431" s="624" t="s">
        <v>7738</v>
      </c>
      <c r="C431" s="626" t="str">
        <f>'CATALOGO PAGINA'!AE431</f>
        <v>3</v>
      </c>
      <c r="D431" s="634">
        <f>'CATALOGO PAGINA'!AG431</f>
        <v>5.25136</v>
      </c>
    </row>
    <row r="432">
      <c r="A432" s="623" t="str">
        <f>'CATALOGO PAGINA'!C432</f>
        <v>MA2025</v>
      </c>
      <c r="B432" s="624" t="s">
        <v>7738</v>
      </c>
      <c r="C432" s="626" t="str">
        <f>'CATALOGO PAGINA'!AE432</f>
        <v>6</v>
      </c>
      <c r="D432" s="634">
        <f>'CATALOGO PAGINA'!AG432</f>
        <v>0.5</v>
      </c>
    </row>
    <row r="433">
      <c r="A433" s="623" t="str">
        <f>'CATALOGO PAGINA'!C433</f>
        <v>7993</v>
      </c>
      <c r="B433" s="624" t="s">
        <v>7738</v>
      </c>
      <c r="C433" s="626" t="str">
        <f>'CATALOGO PAGINA'!AE433</f>
        <v>6</v>
      </c>
      <c r="D433" s="634">
        <f>'CATALOGO PAGINA'!AG433</f>
        <v>5.9985</v>
      </c>
    </row>
    <row r="434">
      <c r="A434" s="623" t="str">
        <f>'CATALOGO PAGINA'!C434</f>
        <v>CH81731</v>
      </c>
      <c r="B434" s="624" t="s">
        <v>7738</v>
      </c>
      <c r="C434" s="626" t="str">
        <f>'CATALOGO PAGINA'!AE434</f>
        <v>6</v>
      </c>
      <c r="D434" s="634">
        <f>'CATALOGO PAGINA'!AG434</f>
        <v>1.4229</v>
      </c>
    </row>
    <row r="435">
      <c r="A435" s="623" t="str">
        <f>'CATALOGO PAGINA'!C435</f>
        <v>CH82263</v>
      </c>
      <c r="B435" s="624" t="s">
        <v>7738</v>
      </c>
      <c r="C435" s="626" t="str">
        <f>'CATALOGO PAGINA'!AE435</f>
        <v>12</v>
      </c>
      <c r="D435" s="634">
        <f>'CATALOGO PAGINA'!AG435</f>
        <v>1.05</v>
      </c>
    </row>
    <row r="436">
      <c r="A436" s="623" t="str">
        <f>'CATALOGO PAGINA'!C436</f>
        <v>CH86320</v>
      </c>
      <c r="B436" s="624" t="s">
        <v>7738</v>
      </c>
      <c r="C436" s="626" t="str">
        <f>'CATALOGO PAGINA'!AE436</f>
        <v>12</v>
      </c>
      <c r="D436" s="634">
        <f>'CATALOGO PAGINA'!AG436</f>
        <v>0.756</v>
      </c>
    </row>
    <row r="437">
      <c r="A437" s="623" t="str">
        <f>'CATALOGO PAGINA'!C437</f>
        <v>CV76801</v>
      </c>
      <c r="B437" s="624" t="s">
        <v>7738</v>
      </c>
      <c r="C437" s="626" t="str">
        <f>'CATALOGO PAGINA'!AE437</f>
        <v>12</v>
      </c>
      <c r="D437" s="634">
        <f>'CATALOGO PAGINA'!AG437</f>
        <v>1.064</v>
      </c>
    </row>
    <row r="438">
      <c r="A438" s="623" t="str">
        <f>'CATALOGO PAGINA'!C438</f>
        <v>CH99298</v>
      </c>
      <c r="B438" s="624" t="s">
        <v>7738</v>
      </c>
      <c r="C438" s="626" t="str">
        <f>'CATALOGO PAGINA'!AE438</f>
        <v>12</v>
      </c>
      <c r="D438" s="634">
        <f>'CATALOGO PAGINA'!AG438</f>
        <v>4.536</v>
      </c>
    </row>
    <row r="439">
      <c r="A439" s="623" t="str">
        <f>'CATALOGO PAGINA'!C439</f>
        <v>CH35463</v>
      </c>
      <c r="B439" s="624" t="s">
        <v>7738</v>
      </c>
      <c r="C439" s="626" t="str">
        <f>'CATALOGO PAGINA'!AE439</f>
        <v>6</v>
      </c>
      <c r="D439" s="634">
        <f>'CATALOGO PAGINA'!AG439</f>
        <v>3.248</v>
      </c>
    </row>
    <row r="440">
      <c r="A440" s="623" t="str">
        <f>'CATALOGO PAGINA'!C440</f>
        <v>CH89043</v>
      </c>
      <c r="B440" s="624" t="s">
        <v>7738</v>
      </c>
      <c r="C440" s="626" t="str">
        <f>'CATALOGO PAGINA'!AE440</f>
        <v>12</v>
      </c>
      <c r="D440" s="634">
        <f>'CATALOGO PAGINA'!AG440</f>
        <v>0.7975</v>
      </c>
    </row>
    <row r="441">
      <c r="A441" s="623" t="str">
        <f>'CATALOGO PAGINA'!C441</f>
        <v>CV86646</v>
      </c>
      <c r="B441" s="624" t="s">
        <v>7738</v>
      </c>
      <c r="C441" s="626" t="str">
        <f>'CATALOGO PAGINA'!AE441</f>
        <v>6</v>
      </c>
      <c r="D441" s="634">
        <f>'CATALOGO PAGINA'!AG441</f>
        <v>1.9458</v>
      </c>
    </row>
    <row r="442">
      <c r="A442" s="623" t="str">
        <f>'CATALOGO PAGINA'!C442</f>
        <v>CH82302</v>
      </c>
      <c r="B442" s="624" t="s">
        <v>7738</v>
      </c>
      <c r="C442" s="626" t="str">
        <f>'CATALOGO PAGINA'!AE442</f>
        <v>12</v>
      </c>
      <c r="D442" s="634">
        <f>'CATALOGO PAGINA'!AG442</f>
        <v>0.6468</v>
      </c>
    </row>
    <row r="443">
      <c r="A443" s="623" t="str">
        <f>'CATALOGO PAGINA'!C443</f>
        <v>82769</v>
      </c>
      <c r="B443" s="624" t="s">
        <v>7738</v>
      </c>
      <c r="C443" s="626" t="str">
        <f>'CATALOGO PAGINA'!AE443</f>
        <v>12</v>
      </c>
      <c r="D443" s="634">
        <f>'CATALOGO PAGINA'!AG443</f>
        <v>0.812</v>
      </c>
    </row>
    <row r="444">
      <c r="A444" s="623" t="str">
        <f>'CATALOGO PAGINA'!C444</f>
        <v>82641</v>
      </c>
      <c r="B444" s="624" t="s">
        <v>7738</v>
      </c>
      <c r="C444" s="626" t="str">
        <f>'CATALOGO PAGINA'!AE444</f>
        <v>12</v>
      </c>
      <c r="D444" s="634">
        <f>'CATALOGO PAGINA'!AG444</f>
        <v>1.19</v>
      </c>
    </row>
    <row r="445">
      <c r="A445" s="623" t="str">
        <f>'CATALOGO PAGINA'!C445</f>
        <v>55650</v>
      </c>
      <c r="B445" s="624" t="s">
        <v>7738</v>
      </c>
      <c r="C445" s="626" t="str">
        <f>'CATALOGO PAGINA'!AE445</f>
        <v>8</v>
      </c>
      <c r="D445" s="634">
        <f>'CATALOGO PAGINA'!AG445</f>
        <v>0.5964</v>
      </c>
    </row>
    <row r="446">
      <c r="A446" s="623" t="str">
        <f>'CATALOGO PAGINA'!C446</f>
        <v>55653</v>
      </c>
      <c r="B446" s="624" t="s">
        <v>7738</v>
      </c>
      <c r="C446" s="626" t="str">
        <f>'CATALOGO PAGINA'!AE446</f>
        <v>8</v>
      </c>
      <c r="D446" s="634">
        <f>'CATALOGO PAGINA'!AG446</f>
        <v>0.588</v>
      </c>
    </row>
    <row r="447">
      <c r="A447" s="623" t="str">
        <f>'CATALOGO PAGINA'!C447</f>
        <v>TY55503</v>
      </c>
      <c r="B447" s="624" t="s">
        <v>7738</v>
      </c>
      <c r="C447" s="626" t="str">
        <f>'CATALOGO PAGINA'!AE447</f>
        <v>8</v>
      </c>
      <c r="D447" s="634">
        <f>'CATALOGO PAGINA'!AG447</f>
        <v>0.714</v>
      </c>
    </row>
    <row r="448">
      <c r="A448" s="623" t="str">
        <f>'CATALOGO PAGINA'!C448</f>
        <v>82640</v>
      </c>
      <c r="B448" s="624" t="s">
        <v>7738</v>
      </c>
      <c r="C448" s="626" t="str">
        <f>'CATALOGO PAGINA'!AE448</f>
        <v>12</v>
      </c>
      <c r="D448" s="634">
        <f>'CATALOGO PAGINA'!AG448</f>
        <v>1.2816</v>
      </c>
    </row>
    <row r="449">
      <c r="A449" s="623" t="str">
        <f>'CATALOGO PAGINA'!C449</f>
        <v>55651</v>
      </c>
      <c r="B449" s="624" t="s">
        <v>7738</v>
      </c>
      <c r="C449" s="626" t="str">
        <f>'CATALOGO PAGINA'!AE449</f>
        <v>8</v>
      </c>
      <c r="D449" s="634">
        <f>'CATALOGO PAGINA'!AG449</f>
        <v>0.588</v>
      </c>
    </row>
    <row r="450">
      <c r="A450" s="623" t="str">
        <f>'CATALOGO PAGINA'!C450</f>
        <v>IN85589</v>
      </c>
      <c r="B450" s="624" t="s">
        <v>7738</v>
      </c>
      <c r="C450" s="626" t="str">
        <f>'CATALOGO PAGINA'!AE450</f>
        <v>12</v>
      </c>
      <c r="D450" s="634">
        <f>'CATALOGO PAGINA'!AG450</f>
        <v>1.134</v>
      </c>
    </row>
    <row r="451">
      <c r="A451" s="623" t="str">
        <f>'CATALOGO PAGINA'!C451</f>
        <v>90207-A</v>
      </c>
      <c r="B451" s="624" t="s">
        <v>7738</v>
      </c>
      <c r="C451" s="626" t="str">
        <f>'CATALOGO PAGINA'!AE451</f>
        <v>12</v>
      </c>
      <c r="D451" s="634">
        <f>'CATALOGO PAGINA'!AG451</f>
        <v>1.386</v>
      </c>
    </row>
    <row r="452">
      <c r="A452" s="623" t="str">
        <f>'CATALOGO PAGINA'!C452</f>
        <v>CN91096-A</v>
      </c>
      <c r="B452" s="624" t="s">
        <v>7738</v>
      </c>
      <c r="C452" s="626" t="str">
        <f>'CATALOGO PAGINA'!AE452</f>
        <v>12</v>
      </c>
      <c r="D452" s="634">
        <f>'CATALOGO PAGINA'!AG452</f>
        <v>1.19</v>
      </c>
    </row>
    <row r="453">
      <c r="A453" s="623" t="str">
        <f>'CATALOGO PAGINA'!C453</f>
        <v>81023-A</v>
      </c>
      <c r="B453" s="624" t="s">
        <v>7738</v>
      </c>
      <c r="C453" s="626" t="str">
        <f>'CATALOGO PAGINA'!AE453</f>
        <v>12</v>
      </c>
      <c r="D453" s="634">
        <f>'CATALOGO PAGINA'!AG453</f>
        <v>1.386</v>
      </c>
    </row>
    <row r="454">
      <c r="A454" s="623" t="str">
        <f>'CATALOGO PAGINA'!C454</f>
        <v>90211-A</v>
      </c>
      <c r="B454" s="624" t="s">
        <v>7738</v>
      </c>
      <c r="C454" s="626" t="str">
        <f>'CATALOGO PAGINA'!AE454</f>
        <v>12</v>
      </c>
      <c r="D454" s="634">
        <f>'CATALOGO PAGINA'!AG454</f>
        <v>1.302</v>
      </c>
    </row>
    <row r="455">
      <c r="A455" s="623" t="str">
        <f>'CATALOGO PAGINA'!C455</f>
        <v>CN90214-A</v>
      </c>
      <c r="B455" s="624" t="s">
        <v>7738</v>
      </c>
      <c r="C455" s="626" t="str">
        <f>'CATALOGO PAGINA'!AE455</f>
        <v>12</v>
      </c>
      <c r="D455" s="634">
        <f>'CATALOGO PAGINA'!AG455</f>
        <v>1.302</v>
      </c>
    </row>
    <row r="456">
      <c r="A456" s="623" t="str">
        <f>'CATALOGO PAGINA'!C456</f>
        <v>CN90220</v>
      </c>
      <c r="B456" s="624" t="s">
        <v>7738</v>
      </c>
      <c r="C456" s="626" t="str">
        <f>'CATALOGO PAGINA'!AE456</f>
        <v>12</v>
      </c>
      <c r="D456" s="634">
        <f>'CATALOGO PAGINA'!AG456</f>
        <v>1.302</v>
      </c>
    </row>
    <row r="457">
      <c r="A457" s="623" t="str">
        <f>'CATALOGO PAGINA'!C457</f>
        <v>CN90215-A</v>
      </c>
      <c r="B457" s="624" t="s">
        <v>7738</v>
      </c>
      <c r="C457" s="626" t="str">
        <f>'CATALOGO PAGINA'!AE457</f>
        <v>12</v>
      </c>
      <c r="D457" s="634">
        <f>'CATALOGO PAGINA'!AG457</f>
        <v>1.302</v>
      </c>
    </row>
    <row r="458">
      <c r="A458" s="623" t="str">
        <f>'CATALOGO PAGINA'!C458</f>
        <v>CN90208-A</v>
      </c>
      <c r="B458" s="624" t="s">
        <v>7738</v>
      </c>
      <c r="C458" s="626" t="str">
        <f>'CATALOGO PAGINA'!AE458</f>
        <v>12</v>
      </c>
      <c r="D458" s="634">
        <f>'CATALOGO PAGINA'!AG458</f>
        <v>1.386</v>
      </c>
    </row>
    <row r="459">
      <c r="A459" s="623" t="str">
        <f>'CATALOGO PAGINA'!C459</f>
        <v>86022</v>
      </c>
      <c r="B459" s="624" t="s">
        <v>7738</v>
      </c>
      <c r="C459" s="626">
        <f>'CATALOGO PAGINA'!AE459</f>
        <v>12</v>
      </c>
      <c r="D459" s="634">
        <f>'CATALOGO PAGINA'!AG459</f>
        <v>1.036</v>
      </c>
    </row>
    <row r="460">
      <c r="A460" s="623" t="str">
        <f>'CATALOGO PAGINA'!C460</f>
        <v>IN86007</v>
      </c>
      <c r="B460" s="624" t="s">
        <v>7738</v>
      </c>
      <c r="C460" s="626" t="str">
        <f>'CATALOGO PAGINA'!AE460</f>
        <v>12</v>
      </c>
      <c r="D460" s="634">
        <f>'CATALOGO PAGINA'!AG460</f>
        <v>0.896</v>
      </c>
    </row>
    <row r="461">
      <c r="A461" s="623" t="str">
        <f>'CATALOGO PAGINA'!C461</f>
        <v>CN91093</v>
      </c>
      <c r="B461" s="624" t="s">
        <v>7738</v>
      </c>
      <c r="C461" s="626" t="str">
        <f>'CATALOGO PAGINA'!AE461</f>
        <v>12</v>
      </c>
      <c r="D461" s="634">
        <f>'CATALOGO PAGINA'!AG461</f>
        <v>1.302</v>
      </c>
    </row>
    <row r="462">
      <c r="A462" s="623" t="str">
        <f>'CATALOGO PAGINA'!C462</f>
        <v>IN86009</v>
      </c>
      <c r="B462" s="624" t="s">
        <v>7738</v>
      </c>
      <c r="C462" s="626" t="str">
        <f>'CATALOGO PAGINA'!AE462</f>
        <v>12</v>
      </c>
      <c r="D462" s="634">
        <f>'CATALOGO PAGINA'!AG462</f>
        <v>1.4453</v>
      </c>
    </row>
    <row r="463">
      <c r="A463" s="623" t="str">
        <f>'CATALOGO PAGINA'!C463</f>
        <v>IN86008</v>
      </c>
      <c r="B463" s="624" t="s">
        <v>7738</v>
      </c>
      <c r="C463" s="626" t="str">
        <f>'CATALOGO PAGINA'!AE463</f>
        <v>12</v>
      </c>
      <c r="D463" s="634">
        <f>'CATALOGO PAGINA'!AG463</f>
        <v>1.4484</v>
      </c>
    </row>
    <row r="464">
      <c r="A464" s="623" t="str">
        <f>'CATALOGO PAGINA'!C464</f>
        <v>39197</v>
      </c>
      <c r="B464" s="624" t="s">
        <v>7738</v>
      </c>
      <c r="C464" s="626" t="str">
        <f>'CATALOGO PAGINA'!AE464</f>
        <v>15</v>
      </c>
      <c r="D464" s="634">
        <f>'CATALOGO PAGINA'!AG464</f>
        <v>1.386</v>
      </c>
    </row>
    <row r="465">
      <c r="A465" s="623" t="str">
        <f>'CATALOGO PAGINA'!C465</f>
        <v>55702</v>
      </c>
      <c r="B465" s="624" t="s">
        <v>7738</v>
      </c>
      <c r="C465" s="626" t="str">
        <f>'CATALOGO PAGINA'!AE465</f>
        <v>12</v>
      </c>
      <c r="D465" s="634">
        <f>'CATALOGO PAGINA'!AG465</f>
        <v>0.812</v>
      </c>
    </row>
    <row r="466">
      <c r="A466" s="623" t="str">
        <f>'CATALOGO PAGINA'!C466</f>
        <v>55712</v>
      </c>
      <c r="B466" s="624" t="s">
        <v>7738</v>
      </c>
      <c r="C466" s="626" t="str">
        <f>'CATALOGO PAGINA'!AE466</f>
        <v>12</v>
      </c>
      <c r="D466" s="634">
        <f>'CATALOGO PAGINA'!AG466</f>
        <v>0.812</v>
      </c>
    </row>
    <row r="467">
      <c r="A467" s="623" t="str">
        <f>'CATALOGO PAGINA'!C467</f>
        <v>55713</v>
      </c>
      <c r="B467" s="624" t="s">
        <v>7738</v>
      </c>
      <c r="C467" s="626" t="str">
        <f>'CATALOGO PAGINA'!AE467</f>
        <v>12</v>
      </c>
      <c r="D467" s="634">
        <f>'CATALOGO PAGINA'!AG467</f>
        <v>0.812</v>
      </c>
    </row>
    <row r="468">
      <c r="A468" s="623" t="str">
        <f>'CATALOGO PAGINA'!C468</f>
        <v>55703</v>
      </c>
      <c r="B468" s="624" t="s">
        <v>7738</v>
      </c>
      <c r="C468" s="626" t="str">
        <f>'CATALOGO PAGINA'!AE468</f>
        <v>12</v>
      </c>
      <c r="D468" s="634">
        <f>'CATALOGO PAGINA'!AG468</f>
        <v>0.812</v>
      </c>
    </row>
    <row r="469">
      <c r="A469" s="623" t="str">
        <f>'CATALOGO PAGINA'!C469</f>
        <v>82733</v>
      </c>
      <c r="B469" s="624" t="s">
        <v>7738</v>
      </c>
      <c r="C469" s="626" t="str">
        <f>'CATALOGO PAGINA'!AE469</f>
        <v>12</v>
      </c>
      <c r="D469" s="634">
        <f>'CATALOGO PAGINA'!AG469</f>
        <v>1.12</v>
      </c>
    </row>
    <row r="470">
      <c r="A470" s="623" t="str">
        <f>'CATALOGO PAGINA'!C470</f>
        <v>55622</v>
      </c>
      <c r="B470" s="624" t="s">
        <v>7738</v>
      </c>
      <c r="C470" s="626" t="str">
        <f>'CATALOGO PAGINA'!AE470</f>
        <v>24</v>
      </c>
      <c r="D470" s="634">
        <f>'CATALOGO PAGINA'!AG470</f>
        <v>1.232</v>
      </c>
    </row>
    <row r="471">
      <c r="A471" s="623" t="str">
        <f>'CATALOGO PAGINA'!C471</f>
        <v>55624</v>
      </c>
      <c r="B471" s="624" t="s">
        <v>7738</v>
      </c>
      <c r="C471" s="626" t="str">
        <f>'CATALOGO PAGINA'!AE471</f>
        <v>24</v>
      </c>
      <c r="D471" s="634">
        <f>'CATALOGO PAGINA'!AG471</f>
        <v>1.232</v>
      </c>
    </row>
    <row r="472">
      <c r="A472" s="623" t="str">
        <f>'CATALOGO PAGINA'!C472</f>
        <v>55623</v>
      </c>
      <c r="B472" s="624" t="s">
        <v>7738</v>
      </c>
      <c r="C472" s="626" t="str">
        <f>'CATALOGO PAGINA'!AE472</f>
        <v>24</v>
      </c>
      <c r="D472" s="634">
        <f>'CATALOGO PAGINA'!AG472</f>
        <v>1.232</v>
      </c>
    </row>
    <row r="473">
      <c r="A473" s="623" t="str">
        <f>'CATALOGO PAGINA'!C473</f>
        <v>98031</v>
      </c>
      <c r="B473" s="624" t="s">
        <v>7738</v>
      </c>
      <c r="C473" s="626" t="str">
        <f>'CATALOGO PAGINA'!AE473</f>
        <v>15</v>
      </c>
      <c r="D473" s="634">
        <f>'CATALOGO PAGINA'!AG473</f>
        <v>1.386</v>
      </c>
    </row>
    <row r="474">
      <c r="A474" s="623" t="str">
        <f>'CATALOGO PAGINA'!C474</f>
        <v>55564</v>
      </c>
      <c r="B474" s="624" t="s">
        <v>7738</v>
      </c>
      <c r="C474" s="626" t="str">
        <f>'CATALOGO PAGINA'!AE474</f>
        <v>12</v>
      </c>
      <c r="D474" s="634">
        <f>'CATALOGO PAGINA'!AG474</f>
        <v>1.064</v>
      </c>
    </row>
    <row r="475">
      <c r="A475" s="623" t="str">
        <f>'CATALOGO PAGINA'!C475</f>
        <v>82102901</v>
      </c>
      <c r="B475" s="624" t="s">
        <v>7738</v>
      </c>
      <c r="C475" s="626" t="str">
        <f>'CATALOGO PAGINA'!AE475</f>
        <v>12</v>
      </c>
      <c r="D475" s="634">
        <f>'CATALOGO PAGINA'!AG475</f>
        <v>0.714</v>
      </c>
    </row>
    <row r="476">
      <c r="A476" s="623" t="str">
        <f>'CATALOGO PAGINA'!C476</f>
        <v>82129629</v>
      </c>
      <c r="B476" s="624" t="s">
        <v>7738</v>
      </c>
      <c r="C476" s="626" t="str">
        <f>'CATALOGO PAGINA'!AE476</f>
        <v>12</v>
      </c>
      <c r="D476" s="634">
        <f>'CATALOGO PAGINA'!AG476</f>
        <v>0.7</v>
      </c>
    </row>
    <row r="477">
      <c r="A477" s="623" t="str">
        <f>'CATALOGO PAGINA'!C477</f>
        <v>55561</v>
      </c>
      <c r="B477" s="624" t="s">
        <v>7738</v>
      </c>
      <c r="C477" s="626" t="str">
        <f>'CATALOGO PAGINA'!AE477</f>
        <v>12</v>
      </c>
      <c r="D477" s="634">
        <f>'CATALOGO PAGINA'!AG477</f>
        <v>0.924</v>
      </c>
    </row>
    <row r="478">
      <c r="A478" s="623" t="str">
        <f>'CATALOGO PAGINA'!C478</f>
        <v>CN90205</v>
      </c>
      <c r="B478" s="624" t="s">
        <v>7738</v>
      </c>
      <c r="C478" s="626" t="str">
        <f>'CATALOGO PAGINA'!AE478</f>
        <v>12</v>
      </c>
      <c r="D478" s="634">
        <f>'CATALOGO PAGINA'!AG478</f>
        <v>1.372</v>
      </c>
    </row>
    <row r="479">
      <c r="A479" s="623" t="str">
        <f>'CATALOGO PAGINA'!C479</f>
        <v>82129630</v>
      </c>
      <c r="B479" s="624" t="s">
        <v>7738</v>
      </c>
      <c r="C479" s="626" t="str">
        <f>'CATALOGO PAGINA'!AE479</f>
        <v>12</v>
      </c>
      <c r="D479" s="634">
        <f>'CATALOGO PAGINA'!AG479</f>
        <v>0.714</v>
      </c>
    </row>
    <row r="480">
      <c r="A480" s="623" t="str">
        <f>'CATALOGO PAGINA'!C480</f>
        <v>IN86043</v>
      </c>
      <c r="B480" s="624" t="s">
        <v>7738</v>
      </c>
      <c r="C480" s="626" t="str">
        <f>'CATALOGO PAGINA'!AE480</f>
        <v>6</v>
      </c>
      <c r="D480" s="634">
        <f>'CATALOGO PAGINA'!AG480</f>
        <v>1.176</v>
      </c>
    </row>
    <row r="481">
      <c r="A481" s="623" t="str">
        <f>'CATALOGO PAGINA'!C481</f>
        <v>CN90206</v>
      </c>
      <c r="B481" s="624" t="s">
        <v>7738</v>
      </c>
      <c r="C481" s="626" t="str">
        <f>'CATALOGO PAGINA'!AE481</f>
        <v>12</v>
      </c>
      <c r="D481" s="634">
        <f>'CATALOGO PAGINA'!AG481</f>
        <v>1.554</v>
      </c>
    </row>
    <row r="482">
      <c r="A482" s="623" t="str">
        <f>'CATALOGO PAGINA'!C482</f>
        <v>28138</v>
      </c>
      <c r="B482" s="624" t="s">
        <v>7738</v>
      </c>
      <c r="C482" s="626" t="str">
        <f>'CATALOGO PAGINA'!AE482</f>
        <v>6</v>
      </c>
      <c r="D482" s="634">
        <f>'CATALOGO PAGINA'!AG482</f>
        <v>1.848</v>
      </c>
    </row>
    <row r="483">
      <c r="A483" s="623" t="str">
        <f>'CATALOGO PAGINA'!C483</f>
        <v>55567</v>
      </c>
      <c r="B483" s="624" t="s">
        <v>7738</v>
      </c>
      <c r="C483" s="626" t="str">
        <f>'CATALOGO PAGINA'!AE483</f>
        <v>12</v>
      </c>
      <c r="D483" s="634">
        <f>'CATALOGO PAGINA'!AG483</f>
        <v>1.064</v>
      </c>
    </row>
    <row r="484">
      <c r="A484" s="623" t="str">
        <f>'CATALOGO PAGINA'!C484</f>
        <v>IN85177</v>
      </c>
      <c r="B484" s="624" t="s">
        <v>7738</v>
      </c>
      <c r="C484" s="626" t="str">
        <f>'CATALOGO PAGINA'!AE484</f>
        <v>12</v>
      </c>
      <c r="D484" s="634">
        <f>'CATALOGO PAGINA'!AG484</f>
        <v>0.91</v>
      </c>
    </row>
    <row r="485">
      <c r="A485" s="623" t="str">
        <f>'CATALOGO PAGINA'!C485</f>
        <v>96063</v>
      </c>
      <c r="B485" s="624" t="s">
        <v>7738</v>
      </c>
      <c r="C485" s="626" t="str">
        <f>'CATALOGO PAGINA'!AE485</f>
        <v>6</v>
      </c>
      <c r="D485" s="634">
        <f>'CATALOGO PAGINA'!AG485</f>
        <v>3.962</v>
      </c>
    </row>
    <row r="486">
      <c r="A486" s="623" t="str">
        <f>'CATALOGO PAGINA'!C486</f>
        <v>96067</v>
      </c>
      <c r="B486" s="624" t="s">
        <v>7738</v>
      </c>
      <c r="C486" s="626" t="str">
        <f>'CATALOGO PAGINA'!AE486</f>
        <v>6</v>
      </c>
      <c r="D486" s="634">
        <f>'CATALOGO PAGINA'!AG486</f>
        <v>3.962</v>
      </c>
    </row>
    <row r="487">
      <c r="A487" s="623" t="str">
        <f>'CATALOGO PAGINA'!C487</f>
        <v>96068</v>
      </c>
      <c r="B487" s="624" t="s">
        <v>7738</v>
      </c>
      <c r="C487" s="626" t="str">
        <f>'CATALOGO PAGINA'!AE487</f>
        <v>6</v>
      </c>
      <c r="D487" s="634">
        <f>'CATALOGO PAGINA'!AG487</f>
        <v>3.962</v>
      </c>
    </row>
    <row r="488">
      <c r="A488" s="623" t="str">
        <f>'CATALOGO PAGINA'!C488</f>
        <v>96060</v>
      </c>
      <c r="B488" s="624" t="s">
        <v>7738</v>
      </c>
      <c r="C488" s="626" t="str">
        <f>'CATALOGO PAGINA'!AE488</f>
        <v>6</v>
      </c>
      <c r="D488" s="634">
        <f>'CATALOGO PAGINA'!AG488</f>
        <v>3.88584</v>
      </c>
    </row>
    <row r="489">
      <c r="A489" s="623" t="str">
        <f>'CATALOGO PAGINA'!C489</f>
        <v>96070</v>
      </c>
      <c r="B489" s="624" t="s">
        <v>7738</v>
      </c>
      <c r="C489" s="626" t="str">
        <f>'CATALOGO PAGINA'!AE489</f>
        <v>6</v>
      </c>
      <c r="D489" s="634">
        <f>'CATALOGO PAGINA'!AG489</f>
        <v>3.962</v>
      </c>
    </row>
    <row r="490">
      <c r="A490" s="623" t="str">
        <f>'CATALOGO PAGINA'!C490</f>
        <v>96061</v>
      </c>
      <c r="B490" s="624" t="s">
        <v>7738</v>
      </c>
      <c r="C490" s="626" t="str">
        <f>'CATALOGO PAGINA'!AE490</f>
        <v>6</v>
      </c>
      <c r="D490" s="634">
        <f>'CATALOGO PAGINA'!AG490</f>
        <v>3.962</v>
      </c>
    </row>
    <row r="491">
      <c r="A491" s="623" t="str">
        <f>'CATALOGO PAGINA'!C491</f>
        <v>96064</v>
      </c>
      <c r="B491" s="624" t="s">
        <v>7738</v>
      </c>
      <c r="C491" s="626" t="str">
        <f>'CATALOGO PAGINA'!AE491</f>
        <v>6</v>
      </c>
      <c r="D491" s="634">
        <f>'CATALOGO PAGINA'!AG491</f>
        <v>3.962</v>
      </c>
    </row>
    <row r="492">
      <c r="A492" s="623" t="str">
        <f>'CATALOGO PAGINA'!C492</f>
        <v>96062</v>
      </c>
      <c r="B492" s="624" t="s">
        <v>7738</v>
      </c>
      <c r="C492" s="626" t="str">
        <f>'CATALOGO PAGINA'!AE492</f>
        <v>6</v>
      </c>
      <c r="D492" s="634">
        <f>'CATALOGO PAGINA'!AG492</f>
        <v>4.6872</v>
      </c>
    </row>
    <row r="493">
      <c r="A493" s="623" t="str">
        <f>'CATALOGO PAGINA'!C493</f>
        <v>96065</v>
      </c>
      <c r="B493" s="624" t="s">
        <v>7738</v>
      </c>
      <c r="C493" s="626" t="str">
        <f>'CATALOGO PAGINA'!AE493</f>
        <v>6</v>
      </c>
      <c r="D493" s="634">
        <f>'CATALOGO PAGINA'!AG493</f>
        <v>3.962</v>
      </c>
    </row>
    <row r="494">
      <c r="A494" s="623" t="str">
        <f>'CATALOGO PAGINA'!C494</f>
        <v>96069</v>
      </c>
      <c r="B494" s="624" t="s">
        <v>7738</v>
      </c>
      <c r="C494" s="626" t="str">
        <f>'CATALOGO PAGINA'!AE494</f>
        <v>6</v>
      </c>
      <c r="D494" s="634">
        <f>'CATALOGO PAGINA'!AG494</f>
        <v>3.962</v>
      </c>
    </row>
    <row r="495">
      <c r="A495" s="623" t="str">
        <f>'CATALOGO PAGINA'!C495</f>
        <v>00782</v>
      </c>
      <c r="B495" s="624" t="s">
        <v>7738</v>
      </c>
      <c r="C495" s="626" t="str">
        <f>'CATALOGO PAGINA'!AE495</f>
        <v>12</v>
      </c>
      <c r="D495" s="634">
        <f>'CATALOGO PAGINA'!AG495</f>
        <v>1.484</v>
      </c>
    </row>
    <row r="496">
      <c r="A496" s="623" t="str">
        <f>'CATALOGO PAGINA'!C496</f>
        <v>IN85190</v>
      </c>
      <c r="B496" s="624" t="s">
        <v>7738</v>
      </c>
      <c r="C496" s="626" t="str">
        <f>'CATALOGO PAGINA'!AE496</f>
        <v>12</v>
      </c>
      <c r="D496" s="634">
        <f>'CATALOGO PAGINA'!AG496</f>
        <v>1.106</v>
      </c>
    </row>
    <row r="497">
      <c r="A497" s="623" t="str">
        <f>'CATALOGO PAGINA'!C497</f>
        <v>00780</v>
      </c>
      <c r="B497" s="624" t="s">
        <v>7738</v>
      </c>
      <c r="C497" s="626" t="str">
        <f>'CATALOGO PAGINA'!AE497</f>
        <v>6</v>
      </c>
      <c r="D497" s="634">
        <f>'CATALOGO PAGINA'!AG497</f>
        <v>1.47</v>
      </c>
    </row>
    <row r="498">
      <c r="A498" s="623" t="str">
        <f>'CATALOGO PAGINA'!C498</f>
        <v>00783</v>
      </c>
      <c r="B498" s="624" t="s">
        <v>7738</v>
      </c>
      <c r="C498" s="626" t="str">
        <f>'CATALOGO PAGINA'!AE498</f>
        <v>6</v>
      </c>
      <c r="D498" s="634">
        <f>'CATALOGO PAGINA'!AG498</f>
        <v>1.47</v>
      </c>
    </row>
    <row r="499">
      <c r="A499" s="623" t="str">
        <f>'CATALOGO PAGINA'!C499</f>
        <v>00779</v>
      </c>
      <c r="B499" s="624" t="s">
        <v>7738</v>
      </c>
      <c r="C499" s="626" t="str">
        <f>'CATALOGO PAGINA'!AE499</f>
        <v>6</v>
      </c>
      <c r="D499" s="634">
        <f>'CATALOGO PAGINA'!AG499</f>
        <v>1.47</v>
      </c>
    </row>
    <row r="500">
      <c r="A500" s="623" t="str">
        <f>'CATALOGO PAGINA'!C500</f>
        <v>CN56718</v>
      </c>
      <c r="B500" s="624" t="s">
        <v>7738</v>
      </c>
      <c r="C500" s="626" t="str">
        <f>'CATALOGO PAGINA'!AE500</f>
        <v>12</v>
      </c>
      <c r="D500" s="634">
        <f>'CATALOGO PAGINA'!AG500</f>
        <v>0.896</v>
      </c>
    </row>
    <row r="501">
      <c r="A501" s="623" t="str">
        <f>'CATALOGO PAGINA'!C501</f>
        <v>CN56174</v>
      </c>
      <c r="B501" s="624" t="s">
        <v>7738</v>
      </c>
      <c r="C501" s="626" t="str">
        <f>'CATALOGO PAGINA'!AE501</f>
        <v>12</v>
      </c>
      <c r="D501" s="634">
        <f>'CATALOGO PAGINA'!AG501</f>
        <v>0.924</v>
      </c>
    </row>
    <row r="502">
      <c r="A502" s="623" t="str">
        <f>'CATALOGO PAGINA'!C502</f>
        <v>CN56177</v>
      </c>
      <c r="B502" s="624" t="s">
        <v>7738</v>
      </c>
      <c r="C502" s="626" t="str">
        <f>'CATALOGO PAGINA'!AE502</f>
        <v>12</v>
      </c>
      <c r="D502" s="634">
        <f>'CATALOGO PAGINA'!AG502</f>
        <v>0.924</v>
      </c>
    </row>
    <row r="503">
      <c r="A503" s="623" t="str">
        <f>'CATALOGO PAGINA'!C503</f>
        <v>85940</v>
      </c>
      <c r="B503" s="624" t="s">
        <v>7738</v>
      </c>
      <c r="C503" s="626" t="str">
        <f>'CATALOGO PAGINA'!AE503</f>
        <v>12</v>
      </c>
      <c r="D503" s="634">
        <f>'CATALOGO PAGINA'!AG503</f>
        <v>1.218</v>
      </c>
    </row>
    <row r="504">
      <c r="A504" s="623" t="str">
        <f>'CATALOGO PAGINA'!C504</f>
        <v>85941</v>
      </c>
      <c r="B504" s="624" t="s">
        <v>7738</v>
      </c>
      <c r="C504" s="626" t="str">
        <f>'CATALOGO PAGINA'!AE504</f>
        <v>12</v>
      </c>
      <c r="D504" s="634">
        <f>'CATALOGO PAGINA'!AG504</f>
        <v>1.288</v>
      </c>
    </row>
    <row r="505">
      <c r="A505" s="623" t="str">
        <f>'CATALOGO PAGINA'!C505</f>
        <v>91102</v>
      </c>
      <c r="B505" s="624" t="s">
        <v>7738</v>
      </c>
      <c r="C505" s="626" t="str">
        <f>'CATALOGO PAGINA'!AE505</f>
        <v>12</v>
      </c>
      <c r="D505" s="634">
        <f>'CATALOGO PAGINA'!AG505</f>
        <v>1.778</v>
      </c>
    </row>
    <row r="506">
      <c r="A506" s="623" t="str">
        <f>'CATALOGO PAGINA'!C506</f>
        <v>85939</v>
      </c>
      <c r="B506" s="624" t="s">
        <v>7738</v>
      </c>
      <c r="C506" s="626" t="str">
        <f>'CATALOGO PAGINA'!AE506</f>
        <v>12</v>
      </c>
      <c r="D506" s="634">
        <f>'CATALOGO PAGINA'!AG506</f>
        <v>1.218</v>
      </c>
    </row>
    <row r="507">
      <c r="A507" s="623" t="str">
        <f>'CATALOGO PAGINA'!C507</f>
        <v>14108</v>
      </c>
      <c r="B507" s="624" t="s">
        <v>7738</v>
      </c>
      <c r="C507" s="626" t="str">
        <f>'CATALOGO PAGINA'!AE507</f>
        <v>18</v>
      </c>
      <c r="D507" s="634">
        <f>'CATALOGO PAGINA'!AG507</f>
        <v>2.1075</v>
      </c>
    </row>
    <row r="508">
      <c r="A508" s="623" t="str">
        <f>'CATALOGO PAGINA'!C508</f>
        <v>25413</v>
      </c>
      <c r="B508" s="624" t="s">
        <v>7738</v>
      </c>
      <c r="C508" s="626" t="str">
        <f>'CATALOGO PAGINA'!AE508</f>
        <v>12</v>
      </c>
      <c r="D508" s="634">
        <f>'CATALOGO PAGINA'!AG508</f>
        <v>2.744</v>
      </c>
    </row>
    <row r="509">
      <c r="A509" s="623" t="str">
        <f>'CATALOGO PAGINA'!C509</f>
        <v>14184</v>
      </c>
      <c r="B509" s="624" t="s">
        <v>7738</v>
      </c>
      <c r="C509" s="626" t="str">
        <f>'CATALOGO PAGINA'!AE509</f>
        <v>18</v>
      </c>
      <c r="D509" s="634">
        <f>'CATALOGO PAGINA'!AG509</f>
        <v>2.1075</v>
      </c>
    </row>
    <row r="510">
      <c r="A510" s="623" t="str">
        <f>'CATALOGO PAGINA'!C510</f>
        <v>IN85585</v>
      </c>
      <c r="B510" s="624" t="s">
        <v>7738</v>
      </c>
      <c r="C510" s="626" t="str">
        <f>'CATALOGO PAGINA'!AE510</f>
        <v>12</v>
      </c>
      <c r="D510" s="634">
        <f>'CATALOGO PAGINA'!AG510</f>
        <v>1.134</v>
      </c>
    </row>
    <row r="511">
      <c r="A511" s="623" t="str">
        <f>'CATALOGO PAGINA'!C511</f>
        <v>82629</v>
      </c>
      <c r="B511" s="624" t="s">
        <v>7738</v>
      </c>
      <c r="C511" s="626" t="str">
        <f>'CATALOGO PAGINA'!AE511</f>
        <v>12</v>
      </c>
      <c r="D511" s="634">
        <f>'CATALOGO PAGINA'!AG511</f>
        <v>1.551</v>
      </c>
    </row>
    <row r="512">
      <c r="A512" s="623" t="str">
        <f>'CATALOGO PAGINA'!C512</f>
        <v>82630</v>
      </c>
      <c r="B512" s="624" t="s">
        <v>7738</v>
      </c>
      <c r="C512" s="626" t="str">
        <f>'CATALOGO PAGINA'!AE512</f>
        <v>12</v>
      </c>
      <c r="D512" s="634">
        <f>'CATALOGO PAGINA'!AG512</f>
        <v>1.5087</v>
      </c>
    </row>
    <row r="513">
      <c r="A513" s="623" t="str">
        <f>'CATALOGO PAGINA'!C513</f>
        <v>IN85600</v>
      </c>
      <c r="B513" s="624" t="s">
        <v>7738</v>
      </c>
      <c r="C513" s="626" t="str">
        <f>'CATALOGO PAGINA'!AE513</f>
        <v>12</v>
      </c>
      <c r="D513" s="634">
        <f>'CATALOGO PAGINA'!AG513</f>
        <v>0.896</v>
      </c>
    </row>
    <row r="514">
      <c r="A514" s="623" t="str">
        <f>'CATALOGO PAGINA'!C514</f>
        <v>IN68303</v>
      </c>
      <c r="B514" s="624" t="s">
        <v>7738</v>
      </c>
      <c r="C514" s="626" t="str">
        <f>'CATALOGO PAGINA'!AE514</f>
        <v>12</v>
      </c>
      <c r="D514" s="634">
        <f>'CATALOGO PAGINA'!AG514</f>
        <v>0.896</v>
      </c>
    </row>
    <row r="515">
      <c r="A515" s="623" t="str">
        <f>'CATALOGO PAGINA'!C515</f>
        <v>IN85601</v>
      </c>
      <c r="B515" s="624" t="s">
        <v>7738</v>
      </c>
      <c r="C515" s="626" t="str">
        <f>'CATALOGO PAGINA'!AE515</f>
        <v>12</v>
      </c>
      <c r="D515" s="634">
        <f>'CATALOGO PAGINA'!AG515</f>
        <v>0.952</v>
      </c>
    </row>
    <row r="516">
      <c r="A516" s="623" t="str">
        <f>'CATALOGO PAGINA'!C516</f>
        <v> CN92017</v>
      </c>
      <c r="B516" s="624" t="s">
        <v>7738</v>
      </c>
      <c r="C516" s="626" t="str">
        <f>'CATALOGO PAGINA'!AE516</f>
        <v>12</v>
      </c>
      <c r="D516" s="634">
        <f>'CATALOGO PAGINA'!AG516</f>
        <v>0.896</v>
      </c>
    </row>
    <row r="517">
      <c r="A517" s="623" t="str">
        <f>'CATALOGO PAGINA'!C517</f>
        <v>CN85185</v>
      </c>
      <c r="B517" s="624" t="s">
        <v>7738</v>
      </c>
      <c r="C517" s="626" t="str">
        <f>'CATALOGO PAGINA'!AE517</f>
        <v>50</v>
      </c>
      <c r="D517" s="634">
        <f>'CATALOGO PAGINA'!AG517</f>
        <v>0.49</v>
      </c>
    </row>
    <row r="518">
      <c r="A518" s="623" t="str">
        <f>'CATALOGO PAGINA'!C518</f>
        <v>96050</v>
      </c>
      <c r="B518" s="624" t="s">
        <v>7738</v>
      </c>
      <c r="C518" s="626" t="str">
        <f>'CATALOGO PAGINA'!AE518</f>
        <v>12</v>
      </c>
      <c r="D518" s="634">
        <f>'CATALOGO PAGINA'!AG518</f>
        <v>1.134</v>
      </c>
    </row>
    <row r="519">
      <c r="A519" s="623" t="str">
        <f>'CATALOGO PAGINA'!C519</f>
        <v>96051</v>
      </c>
      <c r="B519" s="624" t="s">
        <v>7738</v>
      </c>
      <c r="C519" s="626" t="str">
        <f>'CATALOGO PAGINA'!AE519</f>
        <v>12</v>
      </c>
      <c r="D519" s="634">
        <f>'CATALOGO PAGINA'!AG519</f>
        <v>1.134</v>
      </c>
    </row>
    <row r="520">
      <c r="A520" s="623" t="str">
        <f>'CATALOGO PAGINA'!C520</f>
        <v>IN68304</v>
      </c>
      <c r="B520" s="624" t="s">
        <v>7738</v>
      </c>
      <c r="C520" s="626" t="str">
        <f>'CATALOGO PAGINA'!AE520</f>
        <v>12</v>
      </c>
      <c r="D520" s="634">
        <f>'CATALOGO PAGINA'!AG520</f>
        <v>0.896</v>
      </c>
    </row>
    <row r="521">
      <c r="A521" s="623" t="str">
        <f>'CATALOGO PAGINA'!C521</f>
        <v>86021</v>
      </c>
      <c r="B521" s="624" t="s">
        <v>7738</v>
      </c>
      <c r="C521" s="626" t="str">
        <f>'CATALOGO PAGINA'!AE521</f>
        <v>12</v>
      </c>
      <c r="D521" s="634">
        <f>'CATALOGO PAGINA'!AG521</f>
        <v>0.91</v>
      </c>
    </row>
    <row r="522">
      <c r="A522" s="623" t="str">
        <f>'CATALOGO PAGINA'!C522</f>
        <v>86012</v>
      </c>
      <c r="B522" s="624" t="s">
        <v>7738</v>
      </c>
      <c r="C522" s="626" t="str">
        <f>'CATALOGO PAGINA'!AE522</f>
        <v>12</v>
      </c>
      <c r="D522" s="634">
        <f>'CATALOGO PAGINA'!AG522</f>
        <v>0.91</v>
      </c>
    </row>
    <row r="523">
      <c r="A523" s="623" t="str">
        <f>'CATALOGO PAGINA'!C523</f>
        <v>86019</v>
      </c>
      <c r="B523" s="624" t="s">
        <v>7738</v>
      </c>
      <c r="C523" s="626" t="str">
        <f>'CATALOGO PAGINA'!AE523</f>
        <v>12</v>
      </c>
      <c r="D523" s="634">
        <f>'CATALOGO PAGINA'!AG523</f>
        <v>0.798</v>
      </c>
    </row>
    <row r="524">
      <c r="A524" s="623" t="str">
        <f>'CATALOGO PAGINA'!C524</f>
        <v>86017</v>
      </c>
      <c r="B524" s="624" t="s">
        <v>7738</v>
      </c>
      <c r="C524" s="626" t="str">
        <f>'CATALOGO PAGINA'!AE524</f>
        <v>12</v>
      </c>
      <c r="D524" s="634">
        <f>'CATALOGO PAGINA'!AG524</f>
        <v>0.91</v>
      </c>
    </row>
    <row r="525">
      <c r="A525" s="623" t="str">
        <f>'CATALOGO PAGINA'!C525</f>
        <v>86020</v>
      </c>
      <c r="B525" s="624" t="s">
        <v>7738</v>
      </c>
      <c r="C525" s="626" t="str">
        <f>'CATALOGO PAGINA'!AE525</f>
        <v>12</v>
      </c>
      <c r="D525" s="634">
        <f>'CATALOGO PAGINA'!AG525</f>
        <v>0.798</v>
      </c>
    </row>
    <row r="526">
      <c r="A526" s="623" t="str">
        <f>'CATALOGO PAGINA'!C526</f>
        <v>86014</v>
      </c>
      <c r="B526" s="624" t="s">
        <v>7738</v>
      </c>
      <c r="C526" s="626" t="str">
        <f>'CATALOGO PAGINA'!AE526</f>
        <v>12</v>
      </c>
      <c r="D526" s="634">
        <f>'CATALOGO PAGINA'!AG526</f>
        <v>0.798</v>
      </c>
    </row>
    <row r="527">
      <c r="A527" s="623" t="str">
        <f>'CATALOGO PAGINA'!C527</f>
        <v>87016</v>
      </c>
      <c r="B527" s="624" t="s">
        <v>7738</v>
      </c>
      <c r="C527" s="626" t="str">
        <f>'CATALOGO PAGINA'!AE527</f>
        <v>12</v>
      </c>
      <c r="D527" s="634">
        <f>'CATALOGO PAGINA'!AG527</f>
        <v>0.798</v>
      </c>
    </row>
    <row r="528">
      <c r="A528" s="623" t="str">
        <f>'CATALOGO PAGINA'!C528</f>
        <v>87015</v>
      </c>
      <c r="B528" s="624" t="s">
        <v>7738</v>
      </c>
      <c r="C528" s="626" t="str">
        <f>'CATALOGO PAGINA'!AE528</f>
        <v>12</v>
      </c>
      <c r="D528" s="634">
        <f>'CATALOGO PAGINA'!AG528</f>
        <v>0.91</v>
      </c>
    </row>
    <row r="529">
      <c r="A529" s="623" t="str">
        <f>'CATALOGO PAGINA'!C529</f>
        <v>87010</v>
      </c>
      <c r="B529" s="624" t="s">
        <v>7738</v>
      </c>
      <c r="C529" s="626" t="str">
        <f>'CATALOGO PAGINA'!AE529</f>
        <v>12</v>
      </c>
      <c r="D529" s="634">
        <f>'CATALOGO PAGINA'!AG529</f>
        <v>0.91</v>
      </c>
    </row>
    <row r="530">
      <c r="A530" s="623" t="str">
        <f>'CATALOGO PAGINA'!C530</f>
        <v>82333</v>
      </c>
      <c r="B530" s="624" t="s">
        <v>7738</v>
      </c>
      <c r="C530" s="626" t="str">
        <f>'CATALOGO PAGINA'!AE530</f>
        <v>12</v>
      </c>
      <c r="D530" s="634">
        <f>'CATALOGO PAGINA'!AG530</f>
        <v>1.274</v>
      </c>
    </row>
    <row r="531">
      <c r="A531" s="623" t="str">
        <f>'CATALOGO PAGINA'!C531</f>
        <v>82327</v>
      </c>
      <c r="B531" s="624" t="s">
        <v>7738</v>
      </c>
      <c r="C531" s="626" t="str">
        <f>'CATALOGO PAGINA'!AE531</f>
        <v>12</v>
      </c>
      <c r="D531" s="634">
        <f>'CATALOGO PAGINA'!AG531</f>
        <v>1.274</v>
      </c>
    </row>
    <row r="532">
      <c r="A532" s="623" t="str">
        <f>'CATALOGO PAGINA'!C532</f>
        <v>86313</v>
      </c>
      <c r="B532" s="624" t="s">
        <v>7738</v>
      </c>
      <c r="C532" s="626" t="str">
        <f>'CATALOGO PAGINA'!AE532</f>
        <v>12</v>
      </c>
      <c r="D532" s="634">
        <f>'CATALOGO PAGINA'!AG532</f>
        <v>1.036</v>
      </c>
    </row>
    <row r="533">
      <c r="A533" s="623" t="str">
        <f>'CATALOGO PAGINA'!C533</f>
        <v>86317</v>
      </c>
      <c r="B533" s="624" t="s">
        <v>7738</v>
      </c>
      <c r="C533" s="626" t="str">
        <f>'CATALOGO PAGINA'!AE533</f>
        <v>12</v>
      </c>
      <c r="D533" s="634">
        <f>'CATALOGO PAGINA'!AG533</f>
        <v>1.036</v>
      </c>
    </row>
    <row r="534">
      <c r="A534" s="623" t="str">
        <f>'CATALOGO PAGINA'!C534</f>
        <v>86311</v>
      </c>
      <c r="B534" s="624" t="s">
        <v>7738</v>
      </c>
      <c r="C534" s="626" t="str">
        <f>'CATALOGO PAGINA'!AE534</f>
        <v>12</v>
      </c>
      <c r="D534" s="634">
        <f>'CATALOGO PAGINA'!AG534</f>
        <v>1.036</v>
      </c>
    </row>
    <row r="535">
      <c r="A535" s="623" t="str">
        <f>'CATALOGO PAGINA'!C535</f>
        <v>86310</v>
      </c>
      <c r="B535" s="624" t="s">
        <v>7738</v>
      </c>
      <c r="C535" s="626" t="str">
        <f>'CATALOGO PAGINA'!AE535</f>
        <v>12</v>
      </c>
      <c r="D535" s="634">
        <f>'CATALOGO PAGINA'!AG535</f>
        <v>1.036</v>
      </c>
    </row>
    <row r="536">
      <c r="A536" s="623" t="str">
        <f>'CATALOGO PAGINA'!C536</f>
        <v>86312</v>
      </c>
      <c r="B536" s="624" t="s">
        <v>7738</v>
      </c>
      <c r="C536" s="626" t="str">
        <f>'CATALOGO PAGINA'!AE536</f>
        <v>12</v>
      </c>
      <c r="D536" s="634">
        <f>'CATALOGO PAGINA'!AG536</f>
        <v>1.036</v>
      </c>
    </row>
    <row r="537">
      <c r="A537" s="623" t="str">
        <f>'CATALOGO PAGINA'!C537</f>
        <v>86324</v>
      </c>
      <c r="B537" s="624" t="s">
        <v>7738</v>
      </c>
      <c r="C537" s="626" t="str">
        <f>'CATALOGO PAGINA'!AE537</f>
        <v>12</v>
      </c>
      <c r="D537" s="634">
        <f>'CATALOGO PAGINA'!AG537</f>
        <v>1.036</v>
      </c>
    </row>
    <row r="538">
      <c r="A538" s="623" t="str">
        <f>'CATALOGO PAGINA'!C538</f>
        <v>86318</v>
      </c>
      <c r="B538" s="624" t="s">
        <v>7738</v>
      </c>
      <c r="C538" s="626" t="str">
        <f>'CATALOGO PAGINA'!AE538</f>
        <v>12</v>
      </c>
      <c r="D538" s="634">
        <f>'CATALOGO PAGINA'!AG538</f>
        <v>1.036</v>
      </c>
    </row>
    <row r="539">
      <c r="A539" s="623" t="str">
        <f>'CATALOGO PAGINA'!C539</f>
        <v>86314</v>
      </c>
      <c r="B539" s="624" t="s">
        <v>7738</v>
      </c>
      <c r="C539" s="626" t="str">
        <f>'CATALOGO PAGINA'!AE539</f>
        <v>12</v>
      </c>
      <c r="D539" s="634">
        <f>'CATALOGO PAGINA'!AG539</f>
        <v>1.036</v>
      </c>
    </row>
    <row r="540">
      <c r="A540" s="623" t="str">
        <f>'CATALOGO PAGINA'!C540</f>
        <v>86316</v>
      </c>
      <c r="B540" s="624" t="s">
        <v>7738</v>
      </c>
      <c r="C540" s="626" t="str">
        <f>'CATALOGO PAGINA'!AE540</f>
        <v>12</v>
      </c>
      <c r="D540" s="634">
        <f>'CATALOGO PAGINA'!AG540</f>
        <v>1.036</v>
      </c>
    </row>
    <row r="541">
      <c r="A541" s="623" t="str">
        <f>'CATALOGO PAGINA'!C541</f>
        <v>01114</v>
      </c>
      <c r="B541" s="624" t="s">
        <v>7738</v>
      </c>
      <c r="C541" s="626" t="str">
        <f>'CATALOGO PAGINA'!AE541</f>
        <v>12</v>
      </c>
      <c r="D541" s="634">
        <f>'CATALOGO PAGINA'!AG541</f>
        <v>1.638</v>
      </c>
    </row>
    <row r="542">
      <c r="A542" s="623" t="str">
        <f>'CATALOGO PAGINA'!C542</f>
        <v>001117</v>
      </c>
      <c r="B542" s="624" t="s">
        <v>7738</v>
      </c>
      <c r="C542" s="626" t="str">
        <f>'CATALOGO PAGINA'!AE542</f>
        <v>12</v>
      </c>
      <c r="D542" s="634">
        <f>'CATALOGO PAGINA'!AG542</f>
        <v>1.638</v>
      </c>
    </row>
    <row r="543">
      <c r="A543" s="623" t="str">
        <f>'CATALOGO PAGINA'!C543</f>
        <v>55566</v>
      </c>
      <c r="B543" s="624" t="s">
        <v>7738</v>
      </c>
      <c r="C543" s="626" t="str">
        <f>'CATALOGO PAGINA'!AE543</f>
        <v>12</v>
      </c>
      <c r="D543" s="634">
        <f>'CATALOGO PAGINA'!AG543</f>
        <v>1.064</v>
      </c>
    </row>
    <row r="544">
      <c r="A544" s="623" t="str">
        <f>'CATALOGO PAGINA'!C544</f>
        <v>80747</v>
      </c>
      <c r="B544" s="624" t="s">
        <v>7738</v>
      </c>
      <c r="C544" s="626" t="str">
        <f>'CATALOGO PAGINA'!AE544</f>
        <v>6</v>
      </c>
      <c r="D544" s="634">
        <f>'CATALOGO PAGINA'!AG544</f>
        <v>1.974</v>
      </c>
    </row>
    <row r="545">
      <c r="A545" s="623" t="str">
        <f>'CATALOGO PAGINA'!C545</f>
        <v>28114</v>
      </c>
      <c r="B545" s="624" t="s">
        <v>7738</v>
      </c>
      <c r="C545" s="626" t="str">
        <f>'CATALOGO PAGINA'!AE545</f>
        <v>6</v>
      </c>
      <c r="D545" s="634">
        <f>'CATALOGO PAGINA'!AG545</f>
        <v>1.862</v>
      </c>
    </row>
    <row r="546">
      <c r="A546" s="623" t="str">
        <f>'CATALOGO PAGINA'!C546</f>
        <v>91580</v>
      </c>
      <c r="B546" s="624" t="s">
        <v>7738</v>
      </c>
      <c r="C546" s="626" t="str">
        <f>'CATALOGO PAGINA'!AE546</f>
        <v>6</v>
      </c>
      <c r="D546" s="634">
        <f>'CATALOGO PAGINA'!AG546</f>
        <v>1.862</v>
      </c>
    </row>
    <row r="547">
      <c r="A547" s="623" t="str">
        <f>'CATALOGO PAGINA'!C547</f>
        <v>82331</v>
      </c>
      <c r="B547" s="624" t="s">
        <v>7738</v>
      </c>
      <c r="C547" s="626" t="str">
        <f>'CATALOGO PAGINA'!AE547</f>
        <v>12</v>
      </c>
      <c r="D547" s="634">
        <f>'CATALOGO PAGINA'!AG547</f>
        <v>1.274</v>
      </c>
    </row>
    <row r="548">
      <c r="A548" s="623" t="str">
        <f>'CATALOGO PAGINA'!C548</f>
        <v>82332</v>
      </c>
      <c r="B548" s="624" t="s">
        <v>7738</v>
      </c>
      <c r="C548" s="626" t="str">
        <f>'CATALOGO PAGINA'!AE548</f>
        <v>12</v>
      </c>
      <c r="D548" s="634">
        <f>'CATALOGO PAGINA'!AG548</f>
        <v>1.274</v>
      </c>
    </row>
    <row r="549">
      <c r="A549" s="623" t="str">
        <f>'CATALOGO PAGINA'!C549</f>
        <v>82325</v>
      </c>
      <c r="B549" s="624" t="s">
        <v>7738</v>
      </c>
      <c r="C549" s="626" t="str">
        <f>'CATALOGO PAGINA'!AE549</f>
        <v>12</v>
      </c>
      <c r="D549" s="634">
        <f>'CATALOGO PAGINA'!AG549</f>
        <v>1.274</v>
      </c>
    </row>
    <row r="550">
      <c r="A550" s="623" t="str">
        <f>'CATALOGO PAGINA'!C550</f>
        <v>82329</v>
      </c>
      <c r="B550" s="624" t="s">
        <v>7738</v>
      </c>
      <c r="C550" s="626" t="str">
        <f>'CATALOGO PAGINA'!AE550</f>
        <v>12</v>
      </c>
      <c r="D550" s="634">
        <f>'CATALOGO PAGINA'!AG550</f>
        <v>1.274</v>
      </c>
    </row>
    <row r="551">
      <c r="A551" s="623" t="str">
        <f>'CATALOGO PAGINA'!C551</f>
        <v>IN00058</v>
      </c>
      <c r="B551" s="624" t="s">
        <v>7738</v>
      </c>
      <c r="C551" s="626" t="str">
        <f>'CATALOGO PAGINA'!AE551</f>
        <v>12</v>
      </c>
      <c r="D551" s="634">
        <f>'CATALOGO PAGINA'!AG551</f>
        <v>0.728</v>
      </c>
    </row>
    <row r="552">
      <c r="A552" s="623" t="str">
        <f>'CATALOGO PAGINA'!C552</f>
        <v>IN00056</v>
      </c>
      <c r="B552" s="624" t="s">
        <v>7738</v>
      </c>
      <c r="C552" s="626" t="str">
        <f>'CATALOGO PAGINA'!AE552</f>
        <v>12</v>
      </c>
      <c r="D552" s="634">
        <f>'CATALOGO PAGINA'!AG552</f>
        <v>0.728</v>
      </c>
    </row>
    <row r="553">
      <c r="A553" s="623" t="str">
        <f>'CATALOGO PAGINA'!C553</f>
        <v>IN00057</v>
      </c>
      <c r="B553" s="624" t="s">
        <v>7738</v>
      </c>
      <c r="C553" s="626" t="str">
        <f>'CATALOGO PAGINA'!AE553</f>
        <v>12</v>
      </c>
      <c r="D553" s="634">
        <f>'CATALOGO PAGINA'!AG553</f>
        <v>0.728</v>
      </c>
    </row>
    <row r="554">
      <c r="A554" s="623" t="str">
        <f>'CATALOGO PAGINA'!C554</f>
        <v>82334</v>
      </c>
      <c r="B554" s="624" t="s">
        <v>7738</v>
      </c>
      <c r="C554" s="626" t="str">
        <f>'CATALOGO PAGINA'!AE554</f>
        <v>12</v>
      </c>
      <c r="D554" s="634">
        <f>'CATALOGO PAGINA'!AG554</f>
        <v>1.274</v>
      </c>
    </row>
    <row r="555">
      <c r="A555" s="623" t="str">
        <f>'CATALOGO PAGINA'!C555</f>
        <v>82330</v>
      </c>
      <c r="B555" s="624" t="s">
        <v>7738</v>
      </c>
      <c r="C555" s="626" t="str">
        <f>'CATALOGO PAGINA'!AE555</f>
        <v>12</v>
      </c>
      <c r="D555" s="634">
        <f>'CATALOGO PAGINA'!AG555</f>
        <v>1.274</v>
      </c>
    </row>
    <row r="556">
      <c r="A556" s="623" t="str">
        <f>'CATALOGO PAGINA'!C556</f>
        <v>82335</v>
      </c>
      <c r="B556" s="624" t="s">
        <v>7738</v>
      </c>
      <c r="C556" s="626" t="str">
        <f>'CATALOGO PAGINA'!AE556</f>
        <v>12</v>
      </c>
      <c r="D556" s="634">
        <f>'CATALOGO PAGINA'!AG556</f>
        <v>1.274</v>
      </c>
    </row>
    <row r="557">
      <c r="A557" s="623" t="str">
        <f>'CATALOGO PAGINA'!C557</f>
        <v>82326</v>
      </c>
      <c r="B557" s="624" t="s">
        <v>7738</v>
      </c>
      <c r="C557" s="626" t="str">
        <f>'CATALOGO PAGINA'!AE557</f>
        <v>12</v>
      </c>
      <c r="D557" s="634">
        <f>'CATALOGO PAGINA'!AG557</f>
        <v>1.274</v>
      </c>
    </row>
    <row r="558">
      <c r="A558" s="623" t="str">
        <f>'CATALOGO PAGINA'!C558</f>
        <v>82328</v>
      </c>
      <c r="B558" s="624" t="s">
        <v>7738</v>
      </c>
      <c r="C558" s="626" t="str">
        <f>'CATALOGO PAGINA'!AE558</f>
        <v>12</v>
      </c>
      <c r="D558" s="634">
        <f>'CATALOGO PAGINA'!AG558</f>
        <v>1.274</v>
      </c>
    </row>
    <row r="559">
      <c r="A559" s="623" t="str">
        <f>'CATALOGO PAGINA'!C559</f>
        <v>IN00059</v>
      </c>
      <c r="B559" s="624" t="s">
        <v>7738</v>
      </c>
      <c r="C559" s="626" t="str">
        <f>'CATALOGO PAGINA'!AE559</f>
        <v>12</v>
      </c>
      <c r="D559" s="634">
        <f>'CATALOGO PAGINA'!AG559</f>
        <v>0.728</v>
      </c>
    </row>
    <row r="560">
      <c r="A560" s="623" t="str">
        <f>'CATALOGO PAGINA'!C560</f>
        <v>55563</v>
      </c>
      <c r="B560" s="624" t="s">
        <v>7738</v>
      </c>
      <c r="C560" s="626" t="str">
        <f>'CATALOGO PAGINA'!AE560</f>
        <v>12</v>
      </c>
      <c r="D560" s="634">
        <f>'CATALOGO PAGINA'!AG560</f>
        <v>1.064</v>
      </c>
    </row>
    <row r="561">
      <c r="A561" s="623" t="str">
        <f>'CATALOGO PAGINA'!C561</f>
        <v>CN91263</v>
      </c>
      <c r="B561" s="624" t="s">
        <v>7738</v>
      </c>
      <c r="C561" s="626" t="str">
        <f>'CATALOGO PAGINA'!AE561</f>
        <v>12</v>
      </c>
      <c r="D561" s="634">
        <f>'CATALOGO PAGINA'!AG561</f>
        <v>0.728</v>
      </c>
    </row>
    <row r="562">
      <c r="A562" s="623" t="str">
        <f>'CATALOGO PAGINA'!C562</f>
        <v>TY10003</v>
      </c>
      <c r="B562" s="624" t="s">
        <v>7738</v>
      </c>
      <c r="C562" s="626" t="str">
        <f>'CATALOGO PAGINA'!AE562</f>
        <v>12</v>
      </c>
      <c r="D562" s="634">
        <f>'CATALOGO PAGINA'!AG562</f>
        <v>0.812</v>
      </c>
    </row>
    <row r="563">
      <c r="A563" s="623" t="str">
        <f>'CATALOGO PAGINA'!C563</f>
        <v>TY10001</v>
      </c>
      <c r="B563" s="624" t="s">
        <v>7738</v>
      </c>
      <c r="C563" s="626" t="str">
        <f>'CATALOGO PAGINA'!AE563</f>
        <v>12</v>
      </c>
      <c r="D563" s="634">
        <f>'CATALOGO PAGINA'!AG563</f>
        <v>0.812</v>
      </c>
    </row>
    <row r="564">
      <c r="A564" s="623" t="str">
        <f>'CATALOGO PAGINA'!C564</f>
        <v>55757</v>
      </c>
      <c r="B564" s="624" t="s">
        <v>7738</v>
      </c>
      <c r="C564" s="626" t="str">
        <f>'CATALOGO PAGINA'!AE564</f>
        <v>12</v>
      </c>
      <c r="D564" s="634">
        <f>'CATALOGO PAGINA'!AG564</f>
        <v>1.33</v>
      </c>
    </row>
    <row r="565">
      <c r="A565" s="623" t="str">
        <f>'CATALOGO PAGINA'!C565</f>
        <v>CN91264</v>
      </c>
      <c r="B565" s="624" t="s">
        <v>7738</v>
      </c>
      <c r="C565" s="626" t="str">
        <f>'CATALOGO PAGINA'!AE565</f>
        <v>12</v>
      </c>
      <c r="D565" s="634">
        <f>'CATALOGO PAGINA'!AG565</f>
        <v>0.77</v>
      </c>
    </row>
    <row r="566">
      <c r="A566" s="623" t="str">
        <f>'CATALOGO PAGINA'!C566</f>
        <v>91121</v>
      </c>
      <c r="B566" s="624" t="s">
        <v>7738</v>
      </c>
      <c r="C566" s="626" t="str">
        <f>'CATALOGO PAGINA'!AE566</f>
        <v>12</v>
      </c>
      <c r="D566" s="634">
        <f>'CATALOGO PAGINA'!AG566</f>
        <v>1.274</v>
      </c>
    </row>
    <row r="567">
      <c r="A567" s="623" t="str">
        <f>'CATALOGO PAGINA'!C567</f>
        <v>5032</v>
      </c>
      <c r="B567" s="624" t="s">
        <v>7738</v>
      </c>
      <c r="C567" s="626" t="str">
        <f>'CATALOGO PAGINA'!AE567</f>
        <v>12</v>
      </c>
      <c r="D567" s="634">
        <f>'CATALOGO PAGINA'!AG567</f>
        <v>1.56415</v>
      </c>
    </row>
    <row r="568">
      <c r="A568" s="623" t="str">
        <f>'CATALOGO PAGINA'!C568</f>
        <v>86501</v>
      </c>
      <c r="B568" s="624" t="s">
        <v>7738</v>
      </c>
      <c r="C568" s="626" t="str">
        <f>'CATALOGO PAGINA'!AE568</f>
        <v>12</v>
      </c>
      <c r="D568" s="634">
        <f>'CATALOGO PAGINA'!AG568</f>
        <v>0.966</v>
      </c>
    </row>
    <row r="569">
      <c r="A569" s="623" t="str">
        <f>'CATALOGO PAGINA'!C569</f>
        <v>10007</v>
      </c>
      <c r="B569" s="624" t="s">
        <v>7738</v>
      </c>
      <c r="C569" s="626" t="str">
        <f>'CATALOGO PAGINA'!AE569</f>
        <v>12</v>
      </c>
      <c r="D569" s="634">
        <f>'CATALOGO PAGINA'!AG569</f>
        <v>1.05</v>
      </c>
    </row>
    <row r="570">
      <c r="A570" s="623" t="str">
        <f>'CATALOGO PAGINA'!C570</f>
        <v>10005</v>
      </c>
      <c r="B570" s="624" t="s">
        <v>7738</v>
      </c>
      <c r="C570" s="626" t="str">
        <f>'CATALOGO PAGINA'!AE570</f>
        <v>12</v>
      </c>
      <c r="D570" s="634">
        <f>'CATALOGO PAGINA'!AG570</f>
        <v>1.05</v>
      </c>
    </row>
    <row r="571">
      <c r="A571" s="623" t="str">
        <f>'CATALOGO PAGINA'!C571</f>
        <v>10004</v>
      </c>
      <c r="B571" s="624" t="s">
        <v>7738</v>
      </c>
      <c r="C571" s="626" t="str">
        <f>'CATALOGO PAGINA'!AE571</f>
        <v>12</v>
      </c>
      <c r="D571" s="634">
        <f>'CATALOGO PAGINA'!AG571</f>
        <v>1.05</v>
      </c>
    </row>
    <row r="572">
      <c r="A572" s="623" t="str">
        <f>'CATALOGO PAGINA'!C572</f>
        <v>67415</v>
      </c>
      <c r="B572" s="624" t="s">
        <v>7738</v>
      </c>
      <c r="C572" s="626" t="str">
        <f>'CATALOGO PAGINA'!AE572</f>
        <v>12</v>
      </c>
      <c r="D572" s="634">
        <f>'CATALOGO PAGINA'!AG572</f>
        <v>1.806</v>
      </c>
    </row>
    <row r="573">
      <c r="A573" s="623" t="str">
        <f>'CATALOGO PAGINA'!C573</f>
        <v>39568</v>
      </c>
      <c r="B573" s="624" t="s">
        <v>7738</v>
      </c>
      <c r="C573" s="626" t="str">
        <f>'CATALOGO PAGINA'!AE573</f>
        <v>12</v>
      </c>
      <c r="D573" s="634">
        <f>'CATALOGO PAGINA'!AG573</f>
        <v>1.806</v>
      </c>
    </row>
    <row r="574">
      <c r="A574" s="623" t="str">
        <f>'CATALOGO PAGINA'!C574</f>
        <v>91119</v>
      </c>
      <c r="B574" s="624" t="s">
        <v>7738</v>
      </c>
      <c r="C574" s="626" t="str">
        <f>'CATALOGO PAGINA'!AE574</f>
        <v>12</v>
      </c>
      <c r="D574" s="634">
        <f>'CATALOGO PAGINA'!AG574</f>
        <v>0.742</v>
      </c>
    </row>
    <row r="575">
      <c r="A575" s="623" t="str">
        <f>'CATALOGO PAGINA'!C575</f>
        <v>231326</v>
      </c>
      <c r="B575" s="624" t="s">
        <v>7738</v>
      </c>
      <c r="C575" s="626" t="str">
        <f>'CATALOGO PAGINA'!AE575</f>
        <v>12</v>
      </c>
      <c r="D575" s="634">
        <f>'CATALOGO PAGINA'!AG575</f>
        <v>1.806</v>
      </c>
    </row>
    <row r="576">
      <c r="A576" s="623" t="str">
        <f>'CATALOGO PAGINA'!C576</f>
        <v>15492</v>
      </c>
      <c r="B576" s="624" t="s">
        <v>7738</v>
      </c>
      <c r="C576" s="626" t="str">
        <f>'CATALOGO PAGINA'!AE576</f>
        <v>12</v>
      </c>
      <c r="D576" s="634">
        <f>'CATALOGO PAGINA'!AG576</f>
        <v>1.806</v>
      </c>
    </row>
    <row r="577">
      <c r="A577" s="623" t="str">
        <f>'CATALOGO PAGINA'!C577</f>
        <v>51343</v>
      </c>
      <c r="B577" s="624" t="s">
        <v>7738</v>
      </c>
      <c r="C577" s="626" t="str">
        <f>'CATALOGO PAGINA'!AE577</f>
        <v>12</v>
      </c>
      <c r="D577" s="634">
        <f>'CATALOGO PAGINA'!AG577</f>
        <v>1.554</v>
      </c>
    </row>
    <row r="578">
      <c r="A578" s="623" t="str">
        <f>'CATALOGO PAGINA'!C578</f>
        <v>51344</v>
      </c>
      <c r="B578" s="624" t="s">
        <v>7738</v>
      </c>
      <c r="C578" s="626" t="str">
        <f>'CATALOGO PAGINA'!AE578</f>
        <v>12</v>
      </c>
      <c r="D578" s="634">
        <f>'CATALOGO PAGINA'!AG578</f>
        <v>1.5543</v>
      </c>
    </row>
    <row r="579">
      <c r="A579" s="623" t="str">
        <f>'CATALOGO PAGINA'!C579</f>
        <v>51345</v>
      </c>
      <c r="B579" s="624" t="s">
        <v>7738</v>
      </c>
      <c r="C579" s="626" t="str">
        <f>'CATALOGO PAGINA'!AE579</f>
        <v>12</v>
      </c>
      <c r="D579" s="634">
        <f>'CATALOGO PAGINA'!AG579</f>
        <v>1.554</v>
      </c>
    </row>
    <row r="580">
      <c r="A580" s="623" t="str">
        <f>'CATALOGO PAGINA'!C580</f>
        <v>39570</v>
      </c>
      <c r="B580" s="624" t="s">
        <v>7738</v>
      </c>
      <c r="C580" s="626" t="str">
        <f>'CATALOGO PAGINA'!AE580</f>
        <v>12</v>
      </c>
      <c r="D580" s="634">
        <f>'CATALOGO PAGINA'!AG580</f>
        <v>2.016</v>
      </c>
    </row>
    <row r="581">
      <c r="A581" s="623" t="str">
        <f>'CATALOGO PAGINA'!C581</f>
        <v>39569</v>
      </c>
      <c r="B581" s="624" t="s">
        <v>7738</v>
      </c>
      <c r="C581" s="626" t="str">
        <f>'CATALOGO PAGINA'!AE581</f>
        <v>12</v>
      </c>
      <c r="D581" s="634">
        <f>'CATALOGO PAGINA'!AG581</f>
        <v>2.016</v>
      </c>
    </row>
    <row r="582">
      <c r="A582" s="623" t="str">
        <f>'CATALOGO PAGINA'!C582</f>
        <v>15493</v>
      </c>
      <c r="B582" s="624" t="s">
        <v>7738</v>
      </c>
      <c r="C582" s="626" t="str">
        <f>'CATALOGO PAGINA'!AE582</f>
        <v>12</v>
      </c>
      <c r="D582" s="634">
        <f>'CATALOGO PAGINA'!AG582</f>
        <v>2.016</v>
      </c>
    </row>
    <row r="583">
      <c r="A583" s="623" t="str">
        <f>'CATALOGO PAGINA'!C583</f>
        <v>10008</v>
      </c>
      <c r="B583" s="624" t="s">
        <v>7738</v>
      </c>
      <c r="C583" s="626" t="str">
        <f>'CATALOGO PAGINA'!AE583</f>
        <v>12</v>
      </c>
      <c r="D583" s="634">
        <f>'CATALOGO PAGINA'!AG583</f>
        <v>1.05</v>
      </c>
    </row>
    <row r="584">
      <c r="A584" s="623" t="str">
        <f>'CATALOGO PAGINA'!C584</f>
        <v>39567</v>
      </c>
      <c r="B584" s="624" t="s">
        <v>7738</v>
      </c>
      <c r="C584" s="626" t="str">
        <f>'CATALOGO PAGINA'!AE584</f>
        <v>12</v>
      </c>
      <c r="D584" s="634">
        <f>'CATALOGO PAGINA'!AG584</f>
        <v>1.806</v>
      </c>
    </row>
    <row r="585">
      <c r="A585" s="623" t="str">
        <f>'CATALOGO PAGINA'!C585</f>
        <v>FD733</v>
      </c>
      <c r="B585" s="624" t="s">
        <v>7738</v>
      </c>
      <c r="C585" s="626" t="str">
        <f>'CATALOGO PAGINA'!AE585</f>
        <v>12</v>
      </c>
      <c r="D585" s="634">
        <f>'CATALOGO PAGINA'!AG585</f>
        <v>3.2487</v>
      </c>
    </row>
    <row r="586">
      <c r="A586" s="623" t="str">
        <f>'CATALOGO PAGINA'!C586</f>
        <v>FD7909</v>
      </c>
      <c r="B586" s="624" t="s">
        <v>7738</v>
      </c>
      <c r="C586" s="626" t="str">
        <f>'CATALOGO PAGINA'!AE586</f>
        <v>6</v>
      </c>
      <c r="D586" s="634">
        <f>'CATALOGO PAGINA'!AG586</f>
        <v>2.101</v>
      </c>
    </row>
    <row r="587">
      <c r="A587" s="623" t="str">
        <f>'CATALOGO PAGINA'!C587</f>
        <v>38-1</v>
      </c>
      <c r="B587" s="624" t="s">
        <v>7738</v>
      </c>
      <c r="C587" s="626" t="str">
        <f>'CATALOGO PAGINA'!AE587</f>
        <v>12</v>
      </c>
      <c r="D587" s="634">
        <f>'CATALOGO PAGINA'!AG587</f>
        <v>1.998</v>
      </c>
    </row>
    <row r="588">
      <c r="A588" s="623" t="str">
        <f>'CATALOGO PAGINA'!C588</f>
        <v>FD7849</v>
      </c>
      <c r="B588" s="624" t="s">
        <v>7738</v>
      </c>
      <c r="C588" s="626" t="str">
        <f>'CATALOGO PAGINA'!AE588</f>
        <v>6</v>
      </c>
      <c r="D588" s="634">
        <f>'CATALOGO PAGINA'!AG588</f>
        <v>0.798</v>
      </c>
    </row>
    <row r="589">
      <c r="A589" s="623" t="str">
        <f>'CATALOGO PAGINA'!C589</f>
        <v>FD7847</v>
      </c>
      <c r="B589" s="624" t="s">
        <v>7738</v>
      </c>
      <c r="C589" s="626" t="str">
        <f>'CATALOGO PAGINA'!AE589</f>
        <v>6</v>
      </c>
      <c r="D589" s="634">
        <f>'CATALOGO PAGINA'!AG589</f>
        <v>0.7952</v>
      </c>
    </row>
    <row r="590">
      <c r="A590" s="623" t="str">
        <f>'CATALOGO PAGINA'!C590</f>
        <v>FD7848</v>
      </c>
      <c r="B590" s="624" t="s">
        <v>7738</v>
      </c>
      <c r="C590" s="626" t="str">
        <f>'CATALOGO PAGINA'!AE590</f>
        <v>6</v>
      </c>
      <c r="D590" s="634">
        <f>'CATALOGO PAGINA'!AG590</f>
        <v>0.8016</v>
      </c>
    </row>
    <row r="591">
      <c r="A591" s="623" t="str">
        <f>'CATALOGO PAGINA'!C591</f>
        <v>FD7850</v>
      </c>
      <c r="B591" s="624" t="s">
        <v>7738</v>
      </c>
      <c r="C591" s="626" t="str">
        <f>'CATALOGO PAGINA'!AE591</f>
        <v>6</v>
      </c>
      <c r="D591" s="634">
        <f>'CATALOGO PAGINA'!AG591</f>
        <v>0.9009</v>
      </c>
    </row>
    <row r="592">
      <c r="A592" s="623" t="str">
        <f>'CATALOGO PAGINA'!C592</f>
        <v>CX-212</v>
      </c>
      <c r="B592" s="624" t="s">
        <v>7738</v>
      </c>
      <c r="C592" s="626" t="str">
        <f>'CATALOGO PAGINA'!AE592</f>
        <v>6</v>
      </c>
      <c r="D592" s="634">
        <f>'CATALOGO PAGINA'!AG592</f>
        <v>4.00125</v>
      </c>
    </row>
    <row r="593">
      <c r="A593" s="623" t="str">
        <f>'CATALOGO PAGINA'!C593</f>
        <v>40069</v>
      </c>
      <c r="B593" s="624" t="s">
        <v>7738</v>
      </c>
      <c r="C593" s="626" t="str">
        <f>'CATALOGO PAGINA'!AE593</f>
        <v>1</v>
      </c>
      <c r="D593" s="634">
        <f>'CATALOGO PAGINA'!AG593</f>
        <v>21.9975</v>
      </c>
    </row>
    <row r="594">
      <c r="A594" s="623" t="str">
        <f>'CATALOGO PAGINA'!C594</f>
        <v>04010</v>
      </c>
      <c r="B594" s="624" t="s">
        <v>7738</v>
      </c>
      <c r="C594" s="626" t="str">
        <f>'CATALOGO PAGINA'!AE594</f>
        <v>6</v>
      </c>
      <c r="D594" s="634">
        <f>'CATALOGO PAGINA'!AG594</f>
        <v>4.9956</v>
      </c>
    </row>
    <row r="595">
      <c r="A595" s="623" t="str">
        <f>'CATALOGO PAGINA'!C595</f>
        <v>FD237</v>
      </c>
      <c r="B595" s="624" t="s">
        <v>7738</v>
      </c>
      <c r="C595" s="626" t="str">
        <f>'CATALOGO PAGINA'!AE595</f>
        <v>6</v>
      </c>
      <c r="D595" s="634">
        <f>'CATALOGO PAGINA'!AG595</f>
        <v>7.49705</v>
      </c>
    </row>
    <row r="596">
      <c r="A596" s="623" t="str">
        <f>'CATALOGO PAGINA'!C596</f>
        <v>SJ2632-12A</v>
      </c>
      <c r="B596" s="624" t="s">
        <v>7738</v>
      </c>
      <c r="C596" s="626" t="str">
        <f>'CATALOGO PAGINA'!AE596</f>
        <v>12</v>
      </c>
      <c r="D596" s="634">
        <f>'CATALOGO PAGINA'!AG596</f>
        <v>0.7473</v>
      </c>
    </row>
    <row r="597">
      <c r="A597" s="623" t="str">
        <f>'CATALOGO PAGINA'!C597</f>
        <v>SJ2632-12B</v>
      </c>
      <c r="B597" s="624" t="s">
        <v>7738</v>
      </c>
      <c r="C597" s="626" t="str">
        <f>'CATALOGO PAGINA'!AE597</f>
        <v>12</v>
      </c>
      <c r="D597" s="634">
        <f>'CATALOGO PAGINA'!AG597</f>
        <v>0.7473</v>
      </c>
    </row>
    <row r="598">
      <c r="A598" s="623" t="str">
        <f>'CATALOGO PAGINA'!C598</f>
        <v>690200</v>
      </c>
      <c r="B598" s="624" t="s">
        <v>7738</v>
      </c>
      <c r="C598" s="626" t="str">
        <f>'CATALOGO PAGINA'!AE598</f>
        <v>6</v>
      </c>
      <c r="D598" s="634">
        <f>'CATALOGO PAGINA'!AG598</f>
        <v>1.498</v>
      </c>
    </row>
    <row r="599">
      <c r="A599" s="623" t="str">
        <f>'CATALOGO PAGINA'!C599</f>
        <v>690325</v>
      </c>
      <c r="B599" s="624" t="s">
        <v>7738</v>
      </c>
      <c r="C599" s="626" t="str">
        <f>'CATALOGO PAGINA'!AE599</f>
        <v>3</v>
      </c>
      <c r="D599" s="634">
        <f>'CATALOGO PAGINA'!AG599</f>
        <v>4.2</v>
      </c>
    </row>
    <row r="600">
      <c r="A600" s="623" t="str">
        <f>'CATALOGO PAGINA'!C600</f>
        <v>690327</v>
      </c>
      <c r="B600" s="624" t="s">
        <v>7738</v>
      </c>
      <c r="C600" s="626" t="str">
        <f>'CATALOGO PAGINA'!AE600</f>
        <v>6</v>
      </c>
      <c r="D600" s="634">
        <f>'CATALOGO PAGINA'!AG600</f>
        <v>2.996</v>
      </c>
    </row>
    <row r="601">
      <c r="A601" s="623" t="str">
        <f>'CATALOGO PAGINA'!C601</f>
        <v>690251</v>
      </c>
      <c r="B601" s="624" t="s">
        <v>7738</v>
      </c>
      <c r="C601" s="626" t="str">
        <f>'CATALOGO PAGINA'!AE601</f>
        <v>6</v>
      </c>
      <c r="D601" s="634">
        <f>'CATALOGO PAGINA'!AG601</f>
        <v>1.498</v>
      </c>
    </row>
    <row r="602">
      <c r="A602" s="623" t="str">
        <f>'CATALOGO PAGINA'!C602</f>
        <v>690289</v>
      </c>
      <c r="B602" s="624" t="s">
        <v>7738</v>
      </c>
      <c r="C602" s="626" t="str">
        <f>'CATALOGO PAGINA'!AE602</f>
        <v>3</v>
      </c>
      <c r="D602" s="634">
        <f>'CATALOGO PAGINA'!AG602</f>
        <v>2.394</v>
      </c>
    </row>
    <row r="603">
      <c r="A603" s="623" t="str">
        <f>'CATALOGO PAGINA'!C603</f>
        <v>40472</v>
      </c>
      <c r="B603" s="624" t="s">
        <v>7738</v>
      </c>
      <c r="C603" s="626" t="str">
        <f>'CATALOGO PAGINA'!AE603</f>
        <v>12</v>
      </c>
      <c r="D603" s="634">
        <f>'CATALOGO PAGINA'!AG603</f>
        <v>0.784</v>
      </c>
    </row>
    <row r="604">
      <c r="A604" s="623" t="str">
        <f>'CATALOGO PAGINA'!C604</f>
        <v>FD221005</v>
      </c>
      <c r="B604" s="624" t="s">
        <v>7738</v>
      </c>
      <c r="C604" s="626" t="str">
        <f>'CATALOGO PAGINA'!AE604</f>
        <v>12</v>
      </c>
      <c r="D604" s="634">
        <f>'CATALOGO PAGINA'!AG604</f>
        <v>0.4485</v>
      </c>
    </row>
    <row r="605">
      <c r="A605" s="623" t="str">
        <f>'CATALOGO PAGINA'!C605</f>
        <v>900528</v>
      </c>
      <c r="B605" s="624" t="s">
        <v>7738</v>
      </c>
      <c r="C605" s="626" t="str">
        <f>'CATALOGO PAGINA'!AE605</f>
        <v>6</v>
      </c>
      <c r="D605" s="634">
        <f>'CATALOGO PAGINA'!AG605</f>
        <v>1.162</v>
      </c>
    </row>
    <row r="606">
      <c r="A606" s="623" t="str">
        <f>'CATALOGO PAGINA'!C606</f>
        <v>900527</v>
      </c>
      <c r="B606" s="624" t="s">
        <v>7738</v>
      </c>
      <c r="C606" s="626" t="str">
        <f>'CATALOGO PAGINA'!AE606</f>
        <v>6</v>
      </c>
      <c r="D606" s="634">
        <f>'CATALOGO PAGINA'!AG606</f>
        <v>1.05</v>
      </c>
    </row>
    <row r="607">
      <c r="A607" s="623" t="str">
        <f>'CATALOGO PAGINA'!C607</f>
        <v>32276</v>
      </c>
      <c r="B607" s="624" t="s">
        <v>7738</v>
      </c>
      <c r="C607" s="626" t="str">
        <f>'CATALOGO PAGINA'!AE607</f>
        <v>12</v>
      </c>
      <c r="D607" s="634">
        <f>'CATALOGO PAGINA'!AG607</f>
        <v>0.5945</v>
      </c>
    </row>
    <row r="608">
      <c r="A608" s="623" t="str">
        <f>'CATALOGO PAGINA'!C608</f>
        <v>96056</v>
      </c>
      <c r="B608" s="624" t="s">
        <v>7738</v>
      </c>
      <c r="C608" s="626" t="str">
        <f>'CATALOGO PAGINA'!AE608</f>
        <v>12</v>
      </c>
      <c r="D608" s="634">
        <f>'CATALOGO PAGINA'!AG608</f>
        <v>0.63</v>
      </c>
    </row>
    <row r="609">
      <c r="A609" s="623" t="str">
        <f>'CATALOGO PAGINA'!C609</f>
        <v>FD221003</v>
      </c>
      <c r="B609" s="624" t="s">
        <v>7738</v>
      </c>
      <c r="C609" s="626" t="str">
        <f>'CATALOGO PAGINA'!AE609</f>
        <v>12</v>
      </c>
      <c r="D609" s="634">
        <f>'CATALOGO PAGINA'!AG609</f>
        <v>0.5</v>
      </c>
    </row>
    <row r="610">
      <c r="A610" s="623" t="str">
        <f>'CATALOGO PAGINA'!C610</f>
        <v>01792</v>
      </c>
      <c r="B610" s="624" t="s">
        <v>7738</v>
      </c>
      <c r="C610" s="626" t="str">
        <f>'CATALOGO PAGINA'!AE610</f>
        <v>1</v>
      </c>
      <c r="D610" s="634">
        <f>'CATALOGO PAGINA'!AG610</f>
        <v>12.00375</v>
      </c>
    </row>
    <row r="611">
      <c r="A611" s="623" t="str">
        <f>'CATALOGO PAGINA'!C611</f>
        <v>452741</v>
      </c>
      <c r="B611" s="624" t="s">
        <v>7738</v>
      </c>
      <c r="C611" s="626" t="str">
        <f>'CATALOGO PAGINA'!AE611</f>
        <v>1</v>
      </c>
      <c r="D611" s="634">
        <f>'CATALOGO PAGINA'!AG611</f>
        <v>10.9956</v>
      </c>
    </row>
    <row r="612">
      <c r="A612" s="623" t="str">
        <f>'CATALOGO PAGINA'!C612</f>
        <v>62776</v>
      </c>
      <c r="B612" s="624" t="s">
        <v>7738</v>
      </c>
      <c r="C612" s="626" t="str">
        <f>'CATALOGO PAGINA'!AE612</f>
        <v>1</v>
      </c>
      <c r="D612" s="634">
        <f>'CATALOGO PAGINA'!AG612</f>
        <v>7.99722</v>
      </c>
    </row>
    <row r="613">
      <c r="A613" s="623" t="str">
        <f>'CATALOGO PAGINA'!C613</f>
        <v>38816</v>
      </c>
      <c r="B613" s="624" t="s">
        <v>7738</v>
      </c>
      <c r="C613" s="626" t="str">
        <f>'CATALOGO PAGINA'!AE613</f>
        <v>1</v>
      </c>
      <c r="D613" s="634">
        <f>'CATALOGO PAGINA'!AG613</f>
        <v>10.99728</v>
      </c>
    </row>
    <row r="614">
      <c r="A614" s="623" t="str">
        <f>'CATALOGO PAGINA'!C614</f>
        <v>87894</v>
      </c>
      <c r="B614" s="624" t="s">
        <v>7738</v>
      </c>
      <c r="C614" s="626" t="str">
        <f>'CATALOGO PAGINA'!AE614</f>
        <v>1</v>
      </c>
      <c r="D614" s="634">
        <f>'CATALOGO PAGINA'!AG614</f>
        <v>10.99728</v>
      </c>
    </row>
    <row r="615">
      <c r="A615" s="623" t="str">
        <f>'CATALOGO PAGINA'!C615</f>
        <v>62775</v>
      </c>
      <c r="B615" s="624" t="s">
        <v>7738</v>
      </c>
      <c r="C615" s="626" t="str">
        <f>'CATALOGO PAGINA'!AE615</f>
        <v>1</v>
      </c>
      <c r="D615" s="634">
        <f>'CATALOGO PAGINA'!AG615</f>
        <v>10.9956</v>
      </c>
    </row>
    <row r="616">
      <c r="A616" s="623" t="str">
        <f>'CATALOGO PAGINA'!C616</f>
        <v>85725</v>
      </c>
      <c r="B616" s="624" t="s">
        <v>7738</v>
      </c>
      <c r="C616" s="626" t="str">
        <f>'CATALOGO PAGINA'!AE616</f>
        <v>1</v>
      </c>
      <c r="D616" s="634">
        <f>'CATALOGO PAGINA'!AG616</f>
        <v>7.99722</v>
      </c>
    </row>
    <row r="617">
      <c r="A617" s="623" t="str">
        <f>'CATALOGO PAGINA'!C617</f>
        <v>85829</v>
      </c>
      <c r="B617" s="624" t="s">
        <v>7738</v>
      </c>
      <c r="C617" s="626" t="str">
        <f>'CATALOGO PAGINA'!AE617</f>
        <v>1</v>
      </c>
      <c r="D617" s="634">
        <f>'CATALOGO PAGINA'!AG617</f>
        <v>12.9965</v>
      </c>
    </row>
    <row r="618">
      <c r="A618" s="623" t="str">
        <f>'CATALOGO PAGINA'!C618</f>
        <v>62872</v>
      </c>
      <c r="B618" s="624" t="s">
        <v>7738</v>
      </c>
      <c r="C618" s="626" t="str">
        <f>'CATALOGO PAGINA'!AE618</f>
        <v>1</v>
      </c>
      <c r="D618" s="634">
        <f>'CATALOGO PAGINA'!AG618</f>
        <v>17.0005</v>
      </c>
    </row>
    <row r="619">
      <c r="A619" s="623" t="str">
        <f>'CATALOGO PAGINA'!C619</f>
        <v>1058</v>
      </c>
      <c r="B619" s="624" t="s">
        <v>7738</v>
      </c>
      <c r="C619" s="626" t="str">
        <f>'CATALOGO PAGINA'!AE619</f>
        <v>1</v>
      </c>
      <c r="D619" s="634">
        <f>'CATALOGO PAGINA'!AG619</f>
        <v>5.5</v>
      </c>
    </row>
    <row r="620">
      <c r="A620" s="623" t="str">
        <f>'CATALOGO PAGINA'!C620</f>
        <v>50150</v>
      </c>
      <c r="B620" s="624" t="s">
        <v>7738</v>
      </c>
      <c r="C620" s="626" t="str">
        <f>'CATALOGO PAGINA'!AE620</f>
        <v>1</v>
      </c>
      <c r="D620" s="634">
        <f>'CATALOGO PAGINA'!AG620</f>
        <v>24.871</v>
      </c>
    </row>
    <row r="621">
      <c r="A621" s="623" t="str">
        <f>'CATALOGO PAGINA'!C621</f>
        <v>40120</v>
      </c>
      <c r="B621" s="624" t="s">
        <v>7738</v>
      </c>
      <c r="C621" s="626" t="str">
        <f>'CATALOGO PAGINA'!AE621</f>
        <v>1</v>
      </c>
      <c r="D621" s="634">
        <f>'CATALOGO PAGINA'!AG621</f>
        <v>25.79</v>
      </c>
    </row>
    <row r="622">
      <c r="A622" s="623" t="str">
        <f>'CATALOGO PAGINA'!C622</f>
        <v>4417</v>
      </c>
      <c r="B622" s="624" t="s">
        <v>7738</v>
      </c>
      <c r="C622" s="626" t="str">
        <f>'CATALOGO PAGINA'!AE622</f>
        <v>2</v>
      </c>
      <c r="D622" s="634">
        <f>'CATALOGO PAGINA'!AG622</f>
        <v>3.15</v>
      </c>
    </row>
    <row r="623">
      <c r="A623" s="623" t="str">
        <f>'CATALOGO PAGINA'!C623</f>
        <v>5040</v>
      </c>
      <c r="B623" s="624" t="s">
        <v>7738</v>
      </c>
      <c r="C623" s="626" t="str">
        <f>'CATALOGO PAGINA'!AE623</f>
        <v>1</v>
      </c>
      <c r="D623" s="634">
        <f>'CATALOGO PAGINA'!AG623</f>
        <v>4.9998</v>
      </c>
    </row>
    <row r="624">
      <c r="A624" s="623" t="str">
        <f>'CATALOGO PAGINA'!C624</f>
        <v>4402</v>
      </c>
      <c r="B624" s="624" t="s">
        <v>7738</v>
      </c>
      <c r="C624" s="626" t="str">
        <f>'CATALOGO PAGINA'!AE624</f>
        <v>2</v>
      </c>
      <c r="D624" s="634">
        <f>'CATALOGO PAGINA'!AG624</f>
        <v>3.15</v>
      </c>
    </row>
    <row r="625">
      <c r="A625" s="623" t="str">
        <f>'CATALOGO PAGINA'!C625</f>
        <v>1301</v>
      </c>
      <c r="B625" s="624" t="s">
        <v>7738</v>
      </c>
      <c r="C625" s="626" t="str">
        <f>'CATALOGO PAGINA'!AE625</f>
        <v>12</v>
      </c>
      <c r="D625" s="634">
        <f>'CATALOGO PAGINA'!AG625</f>
        <v>1.89</v>
      </c>
    </row>
    <row r="626">
      <c r="A626" s="623" t="str">
        <f>'CATALOGO PAGINA'!C626</f>
        <v>502330</v>
      </c>
      <c r="B626" s="624" t="s">
        <v>7738</v>
      </c>
      <c r="C626" s="626" t="str">
        <f>'CATALOGO PAGINA'!AE626</f>
        <v>12</v>
      </c>
      <c r="D626" s="634">
        <f>'CATALOGO PAGINA'!AG626</f>
        <v>0.696</v>
      </c>
    </row>
    <row r="627">
      <c r="A627" s="623" t="str">
        <f>'CATALOGO PAGINA'!C627</f>
        <v>501093</v>
      </c>
      <c r="B627" s="624" t="s">
        <v>7738</v>
      </c>
      <c r="C627" s="626" t="str">
        <f>'CATALOGO PAGINA'!AE627</f>
        <v>12</v>
      </c>
      <c r="D627" s="634">
        <f>'CATALOGO PAGINA'!AG627</f>
        <v>0.588</v>
      </c>
    </row>
    <row r="628">
      <c r="A628" s="623" t="str">
        <f>'CATALOGO PAGINA'!C628</f>
        <v>7541</v>
      </c>
      <c r="B628" s="624" t="s">
        <v>7738</v>
      </c>
      <c r="C628" s="626" t="str">
        <f>'CATALOGO PAGINA'!AE628</f>
        <v>6</v>
      </c>
      <c r="D628" s="634">
        <f>'CATALOGO PAGINA'!AG628</f>
        <v>3.752</v>
      </c>
    </row>
    <row r="629">
      <c r="A629" s="623" t="str">
        <f>'CATALOGO PAGINA'!C629</f>
        <v>2038</v>
      </c>
      <c r="B629" s="624" t="s">
        <v>7738</v>
      </c>
      <c r="C629" s="626" t="str">
        <f>'CATALOGO PAGINA'!AE629</f>
        <v>12</v>
      </c>
      <c r="D629" s="634">
        <f>'CATALOGO PAGINA'!AG629</f>
        <v>1.2</v>
      </c>
    </row>
    <row r="630">
      <c r="A630" s="623" t="str">
        <f>'CATALOGO PAGINA'!C630</f>
        <v>83208</v>
      </c>
      <c r="B630" s="624" t="s">
        <v>7738</v>
      </c>
      <c r="C630" s="626" t="str">
        <f>'CATALOGO PAGINA'!AE630</f>
        <v>12</v>
      </c>
      <c r="D630" s="634">
        <f>'CATALOGO PAGINA'!AG630</f>
        <v>0.704</v>
      </c>
    </row>
    <row r="631">
      <c r="A631" s="623" t="str">
        <f>'CATALOGO PAGINA'!C631</f>
        <v>4404</v>
      </c>
      <c r="B631" s="624" t="s">
        <v>7738</v>
      </c>
      <c r="C631" s="626" t="str">
        <f>'CATALOGO PAGINA'!AE631</f>
        <v>2</v>
      </c>
      <c r="D631" s="634">
        <f>'CATALOGO PAGINA'!AG631</f>
        <v>3.15</v>
      </c>
    </row>
    <row r="632">
      <c r="A632" s="623" t="str">
        <f>'CATALOGO PAGINA'!C632</f>
        <v>82718</v>
      </c>
      <c r="B632" s="624" t="s">
        <v>7738</v>
      </c>
      <c r="C632" s="626" t="str">
        <f>'CATALOGO PAGINA'!AE632</f>
        <v>12</v>
      </c>
      <c r="D632" s="634">
        <f>'CATALOGO PAGINA'!AG632</f>
        <v>0.5945</v>
      </c>
    </row>
    <row r="633">
      <c r="A633" s="623" t="str">
        <f>'CATALOGO PAGINA'!C633</f>
        <v>11123</v>
      </c>
      <c r="B633" s="624" t="s">
        <v>7738</v>
      </c>
      <c r="C633" s="626" t="str">
        <f>'CATALOGO PAGINA'!AE633</f>
        <v>12</v>
      </c>
      <c r="D633" s="634">
        <f>'CATALOGO PAGINA'!AG633</f>
        <v>0.495</v>
      </c>
    </row>
    <row r="634">
      <c r="A634" s="623" t="str">
        <f>'CATALOGO PAGINA'!C634</f>
        <v>FD710</v>
      </c>
      <c r="B634" s="624" t="s">
        <v>7738</v>
      </c>
      <c r="C634" s="626" t="str">
        <f>'CATALOGO PAGINA'!AE634</f>
        <v>12</v>
      </c>
      <c r="D634" s="634">
        <f>'CATALOGO PAGINA'!AG634</f>
        <v>0.646</v>
      </c>
    </row>
    <row r="635">
      <c r="A635" s="623" t="str">
        <f>'CATALOGO PAGINA'!C635</f>
        <v>548</v>
      </c>
      <c r="B635" s="624" t="s">
        <v>7738</v>
      </c>
      <c r="C635" s="626" t="str">
        <f>'CATALOGO PAGINA'!AE635</f>
        <v>12</v>
      </c>
      <c r="D635" s="634">
        <f>'CATALOGO PAGINA'!AG635</f>
        <v>0.41</v>
      </c>
    </row>
    <row r="636">
      <c r="A636" s="623" t="str">
        <f>'CATALOGO PAGINA'!C636</f>
        <v>2048</v>
      </c>
      <c r="B636" s="624" t="s">
        <v>7738</v>
      </c>
      <c r="C636" s="626" t="str">
        <f>'CATALOGO PAGINA'!AE636</f>
        <v>12</v>
      </c>
      <c r="D636" s="634">
        <f>'CATALOGO PAGINA'!AG636</f>
        <v>1.1972</v>
      </c>
    </row>
    <row r="637">
      <c r="A637" s="623" t="str">
        <f>'CATALOGO PAGINA'!C637</f>
        <v>2044</v>
      </c>
      <c r="B637" s="624" t="s">
        <v>7738</v>
      </c>
      <c r="C637" s="626" t="str">
        <f>'CATALOGO PAGINA'!AE637</f>
        <v>12</v>
      </c>
      <c r="D637" s="634">
        <f>'CATALOGO PAGINA'!AG637</f>
        <v>1.1972</v>
      </c>
    </row>
    <row r="638">
      <c r="A638" s="623" t="str">
        <f>'CATALOGO PAGINA'!C638</f>
        <v>2043</v>
      </c>
      <c r="B638" s="624" t="s">
        <v>7738</v>
      </c>
      <c r="C638" s="626" t="str">
        <f>'CATALOGO PAGINA'!AE638</f>
        <v>12</v>
      </c>
      <c r="D638" s="634">
        <f>'CATALOGO PAGINA'!AG638</f>
        <v>1.1972</v>
      </c>
    </row>
    <row r="639">
      <c r="A639" s="623" t="str">
        <f>'CATALOGO PAGINA'!C639</f>
        <v>2050</v>
      </c>
      <c r="B639" s="624" t="s">
        <v>7738</v>
      </c>
      <c r="C639" s="626" t="str">
        <f>'CATALOGO PAGINA'!AE639</f>
        <v>12</v>
      </c>
      <c r="D639" s="634">
        <f>'CATALOGO PAGINA'!AG639</f>
        <v>1.1972</v>
      </c>
    </row>
    <row r="640">
      <c r="A640" s="623" t="str">
        <f>'CATALOGO PAGINA'!C640</f>
        <v>WH-A08</v>
      </c>
      <c r="B640" s="624" t="s">
        <v>7738</v>
      </c>
      <c r="C640" s="626" t="str">
        <f>'CATALOGO PAGINA'!AE640</f>
        <v>6</v>
      </c>
      <c r="D640" s="634">
        <f>'CATALOGO PAGINA'!AG640</f>
        <v>2.52</v>
      </c>
    </row>
    <row r="641">
      <c r="A641" s="623" t="str">
        <f>'CATALOGO PAGINA'!C641</f>
        <v>82695</v>
      </c>
      <c r="B641" s="624" t="s">
        <v>7738</v>
      </c>
      <c r="C641" s="626" t="str">
        <f>'CATALOGO PAGINA'!AE641</f>
        <v>12</v>
      </c>
      <c r="D641" s="634">
        <f>'CATALOGO PAGINA'!AG641</f>
        <v>0.938</v>
      </c>
    </row>
    <row r="642">
      <c r="A642" s="623" t="str">
        <f>'CATALOGO PAGINA'!C642</f>
        <v>82697</v>
      </c>
      <c r="B642" s="624" t="s">
        <v>7738</v>
      </c>
      <c r="C642" s="626" t="str">
        <f>'CATALOGO PAGINA'!AE642</f>
        <v>12</v>
      </c>
      <c r="D642" s="634">
        <f>'CATALOGO PAGINA'!AG642</f>
        <v>0.9514</v>
      </c>
    </row>
    <row r="643">
      <c r="A643" s="623" t="str">
        <f>'CATALOGO PAGINA'!C643</f>
        <v>86122</v>
      </c>
      <c r="B643" s="624" t="s">
        <v>7738</v>
      </c>
      <c r="C643" s="626" t="str">
        <f>'CATALOGO PAGINA'!AE643</f>
        <v>12</v>
      </c>
      <c r="D643" s="634">
        <f>'CATALOGO PAGINA'!AG643</f>
        <v>0.9024</v>
      </c>
    </row>
    <row r="644">
      <c r="A644" s="623" t="str">
        <f>'CATALOGO PAGINA'!C644</f>
        <v>86075</v>
      </c>
      <c r="B644" s="624" t="s">
        <v>7738</v>
      </c>
      <c r="C644" s="626" t="str">
        <f>'CATALOGO PAGINA'!AE644</f>
        <v>12</v>
      </c>
      <c r="D644" s="634">
        <f>'CATALOGO PAGINA'!AG644</f>
        <v>0.84564</v>
      </c>
    </row>
    <row r="645">
      <c r="A645" s="623" t="str">
        <f>'CATALOGO PAGINA'!C645</f>
        <v>86071</v>
      </c>
      <c r="B645" s="624" t="s">
        <v>7738</v>
      </c>
      <c r="C645" s="626" t="str">
        <f>'CATALOGO PAGINA'!AE645</f>
        <v>12</v>
      </c>
      <c r="D645" s="634">
        <f>'CATALOGO PAGINA'!AG645</f>
        <v>0.966</v>
      </c>
    </row>
    <row r="646">
      <c r="A646" s="623" t="str">
        <f>'CATALOGO PAGINA'!C646</f>
        <v>86070</v>
      </c>
      <c r="B646" s="624" t="s">
        <v>7738</v>
      </c>
      <c r="C646" s="626" t="str">
        <f>'CATALOGO PAGINA'!AE646</f>
        <v>12</v>
      </c>
      <c r="D646" s="634">
        <f>'CATALOGO PAGINA'!AG646</f>
        <v>0.896</v>
      </c>
    </row>
    <row r="647">
      <c r="A647" s="623" t="str">
        <f>'CATALOGO PAGINA'!C647</f>
        <v>86069</v>
      </c>
      <c r="B647" s="624" t="s">
        <v>7738</v>
      </c>
      <c r="C647" s="626" t="str">
        <f>'CATALOGO PAGINA'!AE647</f>
        <v>12</v>
      </c>
      <c r="D647" s="634">
        <f>'CATALOGO PAGINA'!AG647</f>
        <v>0.938</v>
      </c>
    </row>
    <row r="648">
      <c r="A648" s="623" t="str">
        <f>'CATALOGO PAGINA'!C648</f>
        <v>86072</v>
      </c>
      <c r="B648" s="624" t="s">
        <v>7738</v>
      </c>
      <c r="C648" s="626" t="str">
        <f>'CATALOGO PAGINA'!AE648</f>
        <v>12</v>
      </c>
      <c r="D648" s="634">
        <f>'CATALOGO PAGINA'!AG648</f>
        <v>1.008</v>
      </c>
    </row>
    <row r="649">
      <c r="A649" s="623" t="str">
        <f>'CATALOGO PAGINA'!C649</f>
        <v>86077</v>
      </c>
      <c r="B649" s="624" t="s">
        <v>7738</v>
      </c>
      <c r="C649" s="626" t="str">
        <f>'CATALOGO PAGINA'!AE649</f>
        <v>12</v>
      </c>
      <c r="D649" s="634">
        <f>'CATALOGO PAGINA'!AG649</f>
        <v>0.876</v>
      </c>
    </row>
    <row r="650">
      <c r="A650" s="623" t="str">
        <f>'CATALOGO PAGINA'!C650</f>
        <v>86073</v>
      </c>
      <c r="B650" s="624" t="s">
        <v>7738</v>
      </c>
      <c r="C650" s="626" t="str">
        <f>'CATALOGO PAGINA'!AE650</f>
        <v>12</v>
      </c>
      <c r="D650" s="634">
        <f>'CATALOGO PAGINA'!AG650</f>
        <v>0.896</v>
      </c>
    </row>
    <row r="651">
      <c r="A651" s="623" t="str">
        <f>'CATALOGO PAGINA'!C651</f>
        <v>82700</v>
      </c>
      <c r="B651" s="624" t="s">
        <v>7738</v>
      </c>
      <c r="C651" s="626" t="str">
        <f>'CATALOGO PAGINA'!AE651</f>
        <v>12</v>
      </c>
      <c r="D651" s="634">
        <f>'CATALOGO PAGINA'!AG651</f>
        <v>0.8476</v>
      </c>
    </row>
    <row r="652">
      <c r="A652" s="623" t="str">
        <f>'CATALOGO PAGINA'!C652</f>
        <v>4414</v>
      </c>
      <c r="B652" s="624" t="s">
        <v>7738</v>
      </c>
      <c r="C652" s="626" t="str">
        <f>'CATALOGO PAGINA'!AE652</f>
        <v>2</v>
      </c>
      <c r="D652" s="634">
        <f>'CATALOGO PAGINA'!AG652</f>
        <v>3.15</v>
      </c>
    </row>
    <row r="653">
      <c r="A653" s="623" t="str">
        <f>'CATALOGO PAGINA'!C653</f>
        <v>4416</v>
      </c>
      <c r="B653" s="624" t="s">
        <v>7738</v>
      </c>
      <c r="C653" s="626" t="str">
        <f>'CATALOGO PAGINA'!AE653</f>
        <v>2</v>
      </c>
      <c r="D653" s="634">
        <f>'CATALOGO PAGINA'!AG653</f>
        <v>3.15</v>
      </c>
    </row>
    <row r="654">
      <c r="A654" s="623" t="str">
        <f>'CATALOGO PAGINA'!C654</f>
        <v>462027</v>
      </c>
      <c r="B654" s="624" t="s">
        <v>7738</v>
      </c>
      <c r="C654" s="626" t="str">
        <f>'CATALOGO PAGINA'!AE654</f>
        <v>1</v>
      </c>
      <c r="D654" s="634">
        <f>'CATALOGO PAGINA'!AG654</f>
        <v>13.9968</v>
      </c>
    </row>
    <row r="655">
      <c r="A655" s="623" t="str">
        <f>'CATALOGO PAGINA'!C655</f>
        <v>44737</v>
      </c>
      <c r="B655" s="624" t="s">
        <v>7738</v>
      </c>
      <c r="C655" s="626" t="str">
        <f>'CATALOGO PAGINA'!AE655</f>
        <v>12</v>
      </c>
      <c r="D655" s="634">
        <f>'CATALOGO PAGINA'!AG655</f>
        <v>0.812</v>
      </c>
    </row>
    <row r="656">
      <c r="A656" s="623" t="str">
        <f>'CATALOGO PAGINA'!C656</f>
        <v>37227</v>
      </c>
      <c r="B656" s="624" t="s">
        <v>7738</v>
      </c>
      <c r="C656" s="626" t="str">
        <f>'CATALOGO PAGINA'!AE656</f>
        <v>16</v>
      </c>
      <c r="D656" s="634">
        <f>'CATALOGO PAGINA'!AG656</f>
        <v>1.4999</v>
      </c>
    </row>
    <row r="657">
      <c r="A657" s="623" t="str">
        <f>'CATALOGO PAGINA'!C657</f>
        <v>37224</v>
      </c>
      <c r="B657" s="624" t="s">
        <v>7738</v>
      </c>
      <c r="C657" s="626" t="str">
        <f>'CATALOGO PAGINA'!AE657</f>
        <v>16</v>
      </c>
      <c r="D657" s="634">
        <f>'CATALOGO PAGINA'!AG657</f>
        <v>1.4999</v>
      </c>
    </row>
    <row r="658">
      <c r="A658" s="623" t="str">
        <f>'CATALOGO PAGINA'!C658</f>
        <v>37221</v>
      </c>
      <c r="B658" s="624" t="s">
        <v>7738</v>
      </c>
      <c r="C658" s="626" t="str">
        <f>'CATALOGO PAGINA'!AE658</f>
        <v>16</v>
      </c>
      <c r="D658" s="634">
        <f>'CATALOGO PAGINA'!AG658</f>
        <v>1.53</v>
      </c>
    </row>
    <row r="659">
      <c r="A659" s="623" t="str">
        <f>'CATALOGO PAGINA'!C659</f>
        <v>372212</v>
      </c>
      <c r="B659" s="624" t="s">
        <v>7738</v>
      </c>
      <c r="C659" s="626" t="str">
        <f>'CATALOGO PAGINA'!AE659</f>
        <v>16</v>
      </c>
      <c r="D659" s="634">
        <f>'CATALOGO PAGINA'!AG659</f>
        <v>1.698</v>
      </c>
    </row>
    <row r="660">
      <c r="A660" s="623" t="str">
        <f>'CATALOGO PAGINA'!C660</f>
        <v>4205</v>
      </c>
      <c r="B660" s="624" t="s">
        <v>7738</v>
      </c>
      <c r="C660" s="626" t="str">
        <f>'CATALOGO PAGINA'!AE660</f>
        <v>6</v>
      </c>
      <c r="D660" s="634">
        <f>'CATALOGO PAGINA'!AG660</f>
        <v>1.4</v>
      </c>
    </row>
    <row r="661">
      <c r="A661" s="623" t="str">
        <f>'CATALOGO PAGINA'!C661</f>
        <v>4201</v>
      </c>
      <c r="B661" s="624" t="s">
        <v>7738</v>
      </c>
      <c r="C661" s="626" t="str">
        <f>'CATALOGO PAGINA'!AE661</f>
        <v>12</v>
      </c>
      <c r="D661" s="634">
        <f>'CATALOGO PAGINA'!AG661</f>
        <v>0.448</v>
      </c>
    </row>
    <row r="662">
      <c r="A662" s="623" t="str">
        <f>'CATALOGO PAGINA'!C662</f>
        <v>37226</v>
      </c>
      <c r="B662" s="624" t="s">
        <v>7738</v>
      </c>
      <c r="C662" s="626" t="str">
        <f>'CATALOGO PAGINA'!AE662</f>
        <v>16</v>
      </c>
      <c r="D662" s="634">
        <f>'CATALOGO PAGINA'!AG662</f>
        <v>1.4999</v>
      </c>
    </row>
    <row r="663">
      <c r="A663" s="623" t="str">
        <f>'CATALOGO PAGINA'!C663</f>
        <v>900501</v>
      </c>
      <c r="B663" s="624" t="s">
        <v>7738</v>
      </c>
      <c r="C663" s="626" t="str">
        <f>'CATALOGO PAGINA'!AE663</f>
        <v>6</v>
      </c>
      <c r="D663" s="634">
        <f>'CATALOGO PAGINA'!AG663</f>
        <v>0.7056</v>
      </c>
    </row>
    <row r="664">
      <c r="A664" s="623" t="str">
        <f>'CATALOGO PAGINA'!C664</f>
        <v>900502</v>
      </c>
      <c r="B664" s="624" t="s">
        <v>7738</v>
      </c>
      <c r="C664" s="626" t="str">
        <f>'CATALOGO PAGINA'!AE664</f>
        <v>6</v>
      </c>
      <c r="D664" s="634">
        <f>'CATALOGO PAGINA'!AG664</f>
        <v>0.7344</v>
      </c>
    </row>
    <row r="665">
      <c r="A665" s="623" t="str">
        <f>'CATALOGO PAGINA'!C665</f>
        <v>900499</v>
      </c>
      <c r="B665" s="624" t="s">
        <v>7738</v>
      </c>
      <c r="C665" s="626" t="str">
        <f>'CATALOGO PAGINA'!AE665</f>
        <v>6</v>
      </c>
      <c r="D665" s="634">
        <f>'CATALOGO PAGINA'!AG665</f>
        <v>0.7056</v>
      </c>
    </row>
    <row r="666">
      <c r="A666" s="623" t="str">
        <f>'CATALOGO PAGINA'!C666</f>
        <v>2904</v>
      </c>
      <c r="B666" s="624" t="s">
        <v>7738</v>
      </c>
      <c r="C666" s="626" t="str">
        <f>'CATALOGO PAGINA'!AE666</f>
        <v>6</v>
      </c>
      <c r="D666" s="634">
        <f>'CATALOGO PAGINA'!AG666</f>
        <v>2.254</v>
      </c>
    </row>
    <row r="667">
      <c r="A667" s="623" t="str">
        <f>'CATALOGO PAGINA'!C667</f>
        <v>G6055</v>
      </c>
      <c r="B667" s="624" t="s">
        <v>7738</v>
      </c>
      <c r="C667" s="626" t="str">
        <f>'CATALOGO PAGINA'!AE667</f>
        <v>24</v>
      </c>
      <c r="D667" s="634">
        <f>'CATALOGO PAGINA'!AG667</f>
        <v>0.6</v>
      </c>
    </row>
    <row r="668">
      <c r="A668" s="623" t="str">
        <f>'CATALOGO PAGINA'!C668</f>
        <v>G6054</v>
      </c>
      <c r="B668" s="624" t="s">
        <v>7738</v>
      </c>
      <c r="C668" s="626" t="str">
        <f>'CATALOGO PAGINA'!AE668</f>
        <v>24</v>
      </c>
      <c r="D668" s="634">
        <f>'CATALOGO PAGINA'!AG668</f>
        <v>0.6</v>
      </c>
    </row>
    <row r="669">
      <c r="A669" s="623" t="str">
        <f>'CATALOGO PAGINA'!C669</f>
        <v>92242</v>
      </c>
      <c r="B669" s="624" t="s">
        <v>7738</v>
      </c>
      <c r="C669" s="626" t="str">
        <f>'CATALOGO PAGINA'!AE669</f>
        <v>12</v>
      </c>
      <c r="D669" s="634">
        <f>'CATALOGO PAGINA'!AG669</f>
        <v>1.036</v>
      </c>
    </row>
    <row r="670">
      <c r="A670" s="623" t="str">
        <f>'CATALOGO PAGINA'!C670</f>
        <v>452178</v>
      </c>
      <c r="B670" s="624" t="s">
        <v>7738</v>
      </c>
      <c r="C670" s="626" t="str">
        <f>'CATALOGO PAGINA'!AE670</f>
        <v>12</v>
      </c>
      <c r="D670" s="634">
        <f>'CATALOGO PAGINA'!AG670</f>
        <v>1.102</v>
      </c>
    </row>
    <row r="671">
      <c r="A671" s="623" t="str">
        <f>'CATALOGO PAGINA'!C671</f>
        <v>372278</v>
      </c>
      <c r="B671" s="624" t="s">
        <v>7738</v>
      </c>
      <c r="C671" s="626" t="str">
        <f>'CATALOGO PAGINA'!AE671</f>
        <v>16</v>
      </c>
      <c r="D671" s="634">
        <f>'CATALOGO PAGINA'!AG671</f>
        <v>1.4976</v>
      </c>
    </row>
    <row r="672">
      <c r="A672" s="623" t="str">
        <f>'CATALOGO PAGINA'!C672</f>
        <v>609031</v>
      </c>
      <c r="B672" s="624" t="s">
        <v>7738</v>
      </c>
      <c r="C672" s="626" t="str">
        <f>'CATALOGO PAGINA'!AE672</f>
        <v>12</v>
      </c>
      <c r="D672" s="634">
        <f>'CATALOGO PAGINA'!AG672</f>
        <v>0.9135</v>
      </c>
    </row>
    <row r="673">
      <c r="A673" s="623" t="str">
        <f>'CATALOGO PAGINA'!C673</f>
        <v>92246</v>
      </c>
      <c r="B673" s="624" t="s">
        <v>7738</v>
      </c>
      <c r="C673" s="626" t="str">
        <f>'CATALOGO PAGINA'!AE673</f>
        <v>12</v>
      </c>
      <c r="D673" s="634">
        <f>'CATALOGO PAGINA'!AG673</f>
        <v>0.938</v>
      </c>
    </row>
    <row r="674">
      <c r="A674" s="623" t="str">
        <f>'CATALOGO PAGINA'!C674</f>
        <v>92241</v>
      </c>
      <c r="B674" s="624" t="s">
        <v>7738</v>
      </c>
      <c r="C674" s="626" t="str">
        <f>'CATALOGO PAGINA'!AE674</f>
        <v>12</v>
      </c>
      <c r="D674" s="634">
        <f>'CATALOGO PAGINA'!AG674</f>
        <v>0.938</v>
      </c>
    </row>
    <row r="675">
      <c r="A675" s="623" t="str">
        <f>'CATALOGO PAGINA'!C675</f>
        <v>92239</v>
      </c>
      <c r="B675" s="624" t="s">
        <v>7738</v>
      </c>
      <c r="C675" s="626" t="str">
        <f>'CATALOGO PAGINA'!AE675</f>
        <v>12</v>
      </c>
      <c r="D675" s="634">
        <f>'CATALOGO PAGINA'!AG675</f>
        <v>0.9135</v>
      </c>
    </row>
    <row r="676">
      <c r="A676" s="623" t="str">
        <f>'CATALOGO PAGINA'!C676</f>
        <v>92238</v>
      </c>
      <c r="B676" s="624" t="s">
        <v>7738</v>
      </c>
      <c r="C676" s="626" t="str">
        <f>'CATALOGO PAGINA'!AE676</f>
        <v>12</v>
      </c>
      <c r="D676" s="634">
        <f>'CATALOGO PAGINA'!AG676</f>
        <v>0.9135</v>
      </c>
    </row>
    <row r="677">
      <c r="A677" s="623" t="str">
        <f>'CATALOGO PAGINA'!C677</f>
        <v>601917</v>
      </c>
      <c r="B677" s="624" t="s">
        <v>7738</v>
      </c>
      <c r="C677" s="626" t="str">
        <f>'CATALOGO PAGINA'!AE677</f>
        <v>24</v>
      </c>
      <c r="D677" s="634">
        <f>'CATALOGO PAGINA'!AG677</f>
        <v>0.9089</v>
      </c>
    </row>
    <row r="678">
      <c r="A678" s="623" t="str">
        <f>'CATALOGO PAGINA'!C678</f>
        <v>601935</v>
      </c>
      <c r="B678" s="624" t="s">
        <v>7738</v>
      </c>
      <c r="C678" s="626" t="str">
        <f>'CATALOGO PAGINA'!AE678</f>
        <v>12</v>
      </c>
      <c r="D678" s="634">
        <f>'CATALOGO PAGINA'!AG678</f>
        <v>0.938</v>
      </c>
    </row>
    <row r="679">
      <c r="A679" s="623" t="str">
        <f>'CATALOGO PAGINA'!C679</f>
        <v>32216</v>
      </c>
      <c r="B679" s="624" t="s">
        <v>7738</v>
      </c>
      <c r="C679" s="626" t="str">
        <f>'CATALOGO PAGINA'!AE679</f>
        <v>12</v>
      </c>
      <c r="D679" s="634">
        <f>'CATALOGO PAGINA'!AG679</f>
        <v>1.2638</v>
      </c>
    </row>
    <row r="680">
      <c r="A680" s="623" t="str">
        <f>'CATALOGO PAGINA'!C680</f>
        <v>32206</v>
      </c>
      <c r="B680" s="624" t="s">
        <v>7738</v>
      </c>
      <c r="C680" s="626" t="str">
        <f>'CATALOGO PAGINA'!AE680</f>
        <v>12</v>
      </c>
      <c r="D680" s="634">
        <f>'CATALOGO PAGINA'!AG680</f>
        <v>0.8151</v>
      </c>
    </row>
    <row r="681">
      <c r="A681" s="623" t="str">
        <f>'CATALOGO PAGINA'!C681</f>
        <v>2097</v>
      </c>
      <c r="B681" s="624" t="s">
        <v>7738</v>
      </c>
      <c r="C681" s="626" t="str">
        <f>'CATALOGO PAGINA'!AE681</f>
        <v>12</v>
      </c>
      <c r="D681" s="634">
        <f>'CATALOGO PAGINA'!AG681</f>
        <v>1.248</v>
      </c>
    </row>
    <row r="682">
      <c r="A682" s="623" t="str">
        <f>'CATALOGO PAGINA'!C682</f>
        <v>20141</v>
      </c>
      <c r="B682" s="624" t="s">
        <v>7738</v>
      </c>
      <c r="C682" s="626" t="str">
        <f>'CATALOGO PAGINA'!AE682</f>
        <v>12</v>
      </c>
      <c r="D682" s="634">
        <f>'CATALOGO PAGINA'!AG682</f>
        <v>1.248</v>
      </c>
    </row>
    <row r="683">
      <c r="A683" s="623" t="str">
        <f>'CATALOGO PAGINA'!C683</f>
        <v>92250</v>
      </c>
      <c r="B683" s="624" t="s">
        <v>7738</v>
      </c>
      <c r="C683" s="626" t="str">
        <f>'CATALOGO PAGINA'!AE683</f>
        <v>12</v>
      </c>
      <c r="D683" s="634">
        <f>'CATALOGO PAGINA'!AG683</f>
        <v>0.9425</v>
      </c>
    </row>
    <row r="684">
      <c r="A684" s="623" t="str">
        <f>'CATALOGO PAGINA'!C684</f>
        <v>17177</v>
      </c>
      <c r="B684" s="624" t="s">
        <v>7738</v>
      </c>
      <c r="C684" s="626" t="str">
        <f>'CATALOGO PAGINA'!AE684</f>
        <v>12</v>
      </c>
      <c r="D684" s="634">
        <f>'CATALOGO PAGINA'!AG684</f>
        <v>0.9425</v>
      </c>
    </row>
    <row r="685">
      <c r="A685" s="623" t="str">
        <f>'CATALOGO PAGINA'!C685</f>
        <v>92252</v>
      </c>
      <c r="B685" s="624" t="s">
        <v>7738</v>
      </c>
      <c r="C685" s="626" t="str">
        <f>'CATALOGO PAGINA'!AE685</f>
        <v>12</v>
      </c>
      <c r="D685" s="634">
        <f>'CATALOGO PAGINA'!AG685</f>
        <v>1.008</v>
      </c>
    </row>
    <row r="686">
      <c r="A686" s="623" t="str">
        <f>'CATALOGO PAGINA'!C686</f>
        <v>CH81808</v>
      </c>
      <c r="B686" s="624" t="s">
        <v>7738</v>
      </c>
      <c r="C686" s="626" t="str">
        <f>'CATALOGO PAGINA'!AE686</f>
        <v>6</v>
      </c>
      <c r="D686" s="634">
        <f>'CATALOGO PAGINA'!AG686</f>
        <v>1.792</v>
      </c>
    </row>
    <row r="687">
      <c r="A687" s="623" t="str">
        <f>'CATALOGO PAGINA'!C687</f>
        <v>H103</v>
      </c>
      <c r="B687" s="624" t="s">
        <v>7738</v>
      </c>
      <c r="C687" s="626" t="str">
        <f>'CATALOGO PAGINA'!AE687</f>
        <v>6</v>
      </c>
      <c r="D687" s="634">
        <f>'CATALOGO PAGINA'!AG687</f>
        <v>0.7884</v>
      </c>
    </row>
    <row r="688">
      <c r="A688" s="623" t="str">
        <f>'CATALOGO PAGINA'!C688</f>
        <v>FD2210 </v>
      </c>
      <c r="B688" s="624" t="s">
        <v>7738</v>
      </c>
      <c r="C688" s="626" t="str">
        <f>'CATALOGO PAGINA'!AE688</f>
        <v>12</v>
      </c>
      <c r="D688" s="634">
        <f>'CATALOGO PAGINA'!AG688</f>
        <v>0.8464</v>
      </c>
    </row>
    <row r="689">
      <c r="A689" s="623" t="str">
        <f>'CATALOGO PAGINA'!C689</f>
        <v>FD2212</v>
      </c>
      <c r="B689" s="624" t="s">
        <v>7738</v>
      </c>
      <c r="C689" s="626" t="str">
        <f>'CATALOGO PAGINA'!AE689</f>
        <v>12</v>
      </c>
      <c r="D689" s="634">
        <f>'CATALOGO PAGINA'!AG689</f>
        <v>0.8474</v>
      </c>
    </row>
    <row r="690">
      <c r="A690" s="623" t="str">
        <f>'CATALOGO PAGINA'!C690</f>
        <v>07005</v>
      </c>
      <c r="B690" s="624" t="s">
        <v>7738</v>
      </c>
      <c r="C690" s="626" t="str">
        <f>'CATALOGO PAGINA'!AE690</f>
        <v>12</v>
      </c>
      <c r="D690" s="634">
        <f>'CATALOGO PAGINA'!AG690</f>
        <v>1.8894</v>
      </c>
    </row>
    <row r="691">
      <c r="A691" s="623" t="str">
        <f>'CATALOGO PAGINA'!C691</f>
        <v>01055</v>
      </c>
      <c r="B691" s="624" t="s">
        <v>7738</v>
      </c>
      <c r="C691" s="626" t="str">
        <f>'CATALOGO PAGINA'!AE691</f>
        <v>12</v>
      </c>
      <c r="D691" s="634">
        <f>'CATALOGO PAGINA'!AG691</f>
        <v>2.5</v>
      </c>
    </row>
    <row r="692">
      <c r="A692" s="623" t="str">
        <f>'CATALOGO PAGINA'!C692</f>
        <v>04003</v>
      </c>
      <c r="B692" s="624" t="s">
        <v>7738</v>
      </c>
      <c r="C692" s="626" t="str">
        <f>'CATALOGO PAGINA'!AE692</f>
        <v>12</v>
      </c>
      <c r="D692" s="634">
        <f>'CATALOGO PAGINA'!AG692</f>
        <v>2.75</v>
      </c>
    </row>
    <row r="693">
      <c r="A693" s="623" t="str">
        <f>'CATALOGO PAGINA'!C693</f>
        <v>FD2229</v>
      </c>
      <c r="B693" s="624" t="s">
        <v>7738</v>
      </c>
      <c r="C693" s="626" t="str">
        <f>'CATALOGO PAGINA'!AE693</f>
        <v>12</v>
      </c>
      <c r="D693" s="634">
        <f>'CATALOGO PAGINA'!AG693</f>
        <v>0.799</v>
      </c>
    </row>
    <row r="694">
      <c r="A694" s="623" t="str">
        <f>'CATALOGO PAGINA'!C694</f>
        <v>0184</v>
      </c>
      <c r="B694" s="624" t="s">
        <v>7738</v>
      </c>
      <c r="C694" s="626" t="str">
        <f>'CATALOGO PAGINA'!AE694</f>
        <v>6</v>
      </c>
      <c r="D694" s="634">
        <f>'CATALOGO PAGINA'!AG694</f>
        <v>0.8996</v>
      </c>
    </row>
    <row r="695">
      <c r="A695" s="623" t="str">
        <f>'CATALOGO PAGINA'!C695</f>
        <v>7757</v>
      </c>
      <c r="B695" s="624" t="s">
        <v>7738</v>
      </c>
      <c r="C695" s="626" t="str">
        <f>'CATALOGO PAGINA'!AE695</f>
        <v>6</v>
      </c>
      <c r="D695" s="634">
        <f>'CATALOGO PAGINA'!AG695</f>
        <v>0.896</v>
      </c>
    </row>
    <row r="696">
      <c r="A696" s="623" t="str">
        <f>'CATALOGO PAGINA'!C696</f>
        <v>FD811</v>
      </c>
      <c r="B696" s="624" t="s">
        <v>7738</v>
      </c>
      <c r="C696" s="626" t="str">
        <f>'CATALOGO PAGINA'!AE696</f>
        <v>6</v>
      </c>
      <c r="D696" s="634">
        <f>'CATALOGO PAGINA'!AG696</f>
        <v>1.254</v>
      </c>
    </row>
    <row r="697">
      <c r="A697" s="623" t="str">
        <f>'CATALOGO PAGINA'!C697</f>
        <v>15010</v>
      </c>
      <c r="B697" s="624" t="s">
        <v>7738</v>
      </c>
      <c r="C697" s="626" t="str">
        <f>'CATALOGO PAGINA'!AE697</f>
        <v>12</v>
      </c>
      <c r="D697" s="634">
        <f>'CATALOGO PAGINA'!AG697</f>
        <v>0.882</v>
      </c>
    </row>
    <row r="698">
      <c r="A698" s="623" t="str">
        <f>'CATALOGO PAGINA'!C698</f>
        <v>FL-8002</v>
      </c>
      <c r="B698" s="624" t="s">
        <v>7738</v>
      </c>
      <c r="C698" s="626" t="str">
        <f>'CATALOGO PAGINA'!AE698</f>
        <v>6</v>
      </c>
      <c r="D698" s="634">
        <f>'CATALOGO PAGINA'!AG698</f>
        <v>0.69</v>
      </c>
    </row>
    <row r="699">
      <c r="A699" s="623" t="str">
        <f>'CATALOGO PAGINA'!C699</f>
        <v>96320</v>
      </c>
      <c r="B699" s="624" t="s">
        <v>7738</v>
      </c>
      <c r="C699" s="626" t="str">
        <f>'CATALOGO PAGINA'!AE699</f>
        <v>12</v>
      </c>
      <c r="D699" s="634">
        <f>'CATALOGO PAGINA'!AG699</f>
        <v>1.4523</v>
      </c>
    </row>
    <row r="700">
      <c r="A700" s="623" t="str">
        <f>'CATALOGO PAGINA'!C700</f>
        <v>501615</v>
      </c>
      <c r="B700" s="624" t="s">
        <v>7738</v>
      </c>
      <c r="C700" s="626" t="str">
        <f>'CATALOGO PAGINA'!AE700</f>
        <v>12</v>
      </c>
      <c r="D700" s="634">
        <f>'CATALOGO PAGINA'!AG700</f>
        <v>0.5863</v>
      </c>
    </row>
    <row r="701">
      <c r="A701" s="623" t="str">
        <f>'CATALOGO PAGINA'!C701</f>
        <v>11499</v>
      </c>
      <c r="B701" s="624" t="s">
        <v>7738</v>
      </c>
      <c r="C701" s="626" t="str">
        <f>'CATALOGO PAGINA'!AE701</f>
        <v>12</v>
      </c>
      <c r="D701" s="634">
        <f>'CATALOGO PAGINA'!AG701</f>
        <v>0.791</v>
      </c>
    </row>
    <row r="702">
      <c r="A702" s="623" t="str">
        <f>'CATALOGO PAGINA'!C702</f>
        <v>23-3</v>
      </c>
      <c r="B702" s="624" t="s">
        <v>7738</v>
      </c>
      <c r="C702" s="626" t="str">
        <f>'CATALOGO PAGINA'!AE702</f>
        <v>12</v>
      </c>
      <c r="D702" s="634">
        <f>'CATALOGO PAGINA'!AG702</f>
        <v>0.7992</v>
      </c>
    </row>
    <row r="703">
      <c r="A703" s="623" t="str">
        <f>'CATALOGO PAGINA'!C703</f>
        <v>G804</v>
      </c>
      <c r="B703" s="624" t="s">
        <v>7738</v>
      </c>
      <c r="C703" s="626" t="str">
        <f>'CATALOGO PAGINA'!AE703</f>
        <v>12</v>
      </c>
      <c r="D703" s="634">
        <f>'CATALOGO PAGINA'!AG703</f>
        <v>0.3996</v>
      </c>
    </row>
    <row r="704">
      <c r="A704" s="623" t="str">
        <f>'CATALOGO PAGINA'!C704</f>
        <v>FD501</v>
      </c>
      <c r="B704" s="624" t="s">
        <v>7738</v>
      </c>
      <c r="C704" s="626" t="str">
        <f>'CATALOGO PAGINA'!AE704</f>
        <v>6</v>
      </c>
      <c r="D704" s="634">
        <f>'CATALOGO PAGINA'!AG704</f>
        <v>2.0475</v>
      </c>
    </row>
    <row r="705">
      <c r="A705" s="623" t="str">
        <f>'CATALOGO PAGINA'!C705</f>
        <v>J3884</v>
      </c>
      <c r="B705" s="624" t="s">
        <v>7738</v>
      </c>
      <c r="C705" s="626" t="str">
        <f>'CATALOGO PAGINA'!AE705</f>
        <v>12</v>
      </c>
      <c r="D705" s="634">
        <f>'CATALOGO PAGINA'!AG705</f>
        <v>0.742</v>
      </c>
    </row>
    <row r="706">
      <c r="A706" s="623" t="str">
        <f>'CATALOGO PAGINA'!C706</f>
        <v>6201</v>
      </c>
      <c r="B706" s="624" t="s">
        <v>7738</v>
      </c>
      <c r="C706" s="626" t="str">
        <f>'CATALOGO PAGINA'!AE706</f>
        <v>12</v>
      </c>
      <c r="D706" s="634">
        <f>'CATALOGO PAGINA'!AG706</f>
        <v>0.729</v>
      </c>
    </row>
    <row r="707">
      <c r="A707" s="623" t="str">
        <f>'CATALOGO PAGINA'!C707</f>
        <v>FD2214</v>
      </c>
      <c r="B707" s="624" t="s">
        <v>7738</v>
      </c>
      <c r="C707" s="626" t="str">
        <f>'CATALOGO PAGINA'!AE707</f>
        <v>12</v>
      </c>
      <c r="D707" s="634">
        <f>'CATALOGO PAGINA'!AG707</f>
        <v>0.952</v>
      </c>
    </row>
    <row r="708">
      <c r="A708" s="623" t="str">
        <f>'CATALOGO PAGINA'!C708</f>
        <v>6033</v>
      </c>
      <c r="B708" s="624" t="s">
        <v>7738</v>
      </c>
      <c r="C708" s="626" t="str">
        <f>'CATALOGO PAGINA'!AE708</f>
        <v>12</v>
      </c>
      <c r="D708" s="634">
        <f>'CATALOGO PAGINA'!AG708</f>
        <v>0.6</v>
      </c>
    </row>
    <row r="709">
      <c r="A709" s="623" t="str">
        <f>'CATALOGO PAGINA'!C709</f>
        <v>7183M</v>
      </c>
      <c r="B709" s="624" t="s">
        <v>7738</v>
      </c>
      <c r="C709" s="626" t="str">
        <f>'CATALOGO PAGINA'!AE709</f>
        <v>12</v>
      </c>
      <c r="D709" s="634">
        <f>'CATALOGO PAGINA'!AG709</f>
        <v>0.742</v>
      </c>
    </row>
    <row r="710">
      <c r="A710" s="623" t="str">
        <f>'CATALOGO PAGINA'!C710</f>
        <v>7183L</v>
      </c>
      <c r="B710" s="624" t="s">
        <v>7738</v>
      </c>
      <c r="C710" s="626" t="str">
        <f>'CATALOGO PAGINA'!AE710</f>
        <v>12</v>
      </c>
      <c r="D710" s="634">
        <f>'CATALOGO PAGINA'!AG710</f>
        <v>0.742</v>
      </c>
    </row>
    <row r="711">
      <c r="A711" s="623" t="str">
        <f>'CATALOGO PAGINA'!C711</f>
        <v>503530</v>
      </c>
      <c r="B711" s="624" t="s">
        <v>7738</v>
      </c>
      <c r="C711" s="626" t="str">
        <f>'CATALOGO PAGINA'!AE711</f>
        <v>12</v>
      </c>
      <c r="D711" s="634">
        <f>'CATALOGO PAGINA'!AG711</f>
        <v>0.672</v>
      </c>
    </row>
    <row r="712">
      <c r="A712" s="623" t="str">
        <f>'CATALOGO PAGINA'!C712</f>
        <v>7695</v>
      </c>
      <c r="B712" s="624" t="s">
        <v>7738</v>
      </c>
      <c r="C712" s="626" t="str">
        <f>'CATALOGO PAGINA'!AE712</f>
        <v>12</v>
      </c>
      <c r="D712" s="634">
        <f>'CATALOGO PAGINA'!AG712</f>
        <v>0.987</v>
      </c>
    </row>
    <row r="713">
      <c r="A713" s="623" t="str">
        <f>'CATALOGO PAGINA'!C713</f>
        <v>FD908</v>
      </c>
      <c r="B713" s="624" t="s">
        <v>7738</v>
      </c>
      <c r="C713" s="626" t="str">
        <f>'CATALOGO PAGINA'!AE713</f>
        <v>12</v>
      </c>
      <c r="D713" s="634">
        <f>'CATALOGO PAGINA'!AG713</f>
        <v>0.91</v>
      </c>
    </row>
    <row r="714">
      <c r="A714" s="623" t="str">
        <f>'CATALOGO PAGINA'!C714</f>
        <v>FD7856</v>
      </c>
      <c r="B714" s="624" t="s">
        <v>7738</v>
      </c>
      <c r="C714" s="626" t="str">
        <f>'CATALOGO PAGINA'!AE714</f>
        <v>3</v>
      </c>
      <c r="D714" s="634">
        <f>'CATALOGO PAGINA'!AG714</f>
        <v>6.228</v>
      </c>
    </row>
    <row r="715">
      <c r="A715" s="623" t="str">
        <f>'CATALOGO PAGINA'!C715</f>
        <v>FD7860</v>
      </c>
      <c r="B715" s="624" t="s">
        <v>7738</v>
      </c>
      <c r="C715" s="626" t="str">
        <f>'CATALOGO PAGINA'!AE715</f>
        <v>3</v>
      </c>
      <c r="D715" s="634">
        <f>'CATALOGO PAGINA'!AG715</f>
        <v>8.7492</v>
      </c>
    </row>
    <row r="716">
      <c r="A716" s="623" t="str">
        <f>'CATALOGO PAGINA'!C716</f>
        <v>FD809</v>
      </c>
      <c r="B716" s="624" t="s">
        <v>7738</v>
      </c>
      <c r="C716" s="626" t="str">
        <f>'CATALOGO PAGINA'!AE716</f>
        <v>12</v>
      </c>
      <c r="D716" s="634">
        <f>'CATALOGO PAGINA'!AG716</f>
        <v>0.5046</v>
      </c>
    </row>
    <row r="717">
      <c r="A717" s="623" t="str">
        <f>'CATALOGO PAGINA'!C717</f>
        <v>SC5100</v>
      </c>
      <c r="B717" s="624" t="s">
        <v>7738</v>
      </c>
      <c r="C717" s="626" t="str">
        <f>'CATALOGO PAGINA'!AE717</f>
        <v>12</v>
      </c>
      <c r="D717" s="634">
        <f>'CATALOGO PAGINA'!AG717</f>
        <v>2.8</v>
      </c>
    </row>
    <row r="718">
      <c r="A718" s="623" t="str">
        <f>'CATALOGO PAGINA'!C718</f>
        <v>7597</v>
      </c>
      <c r="B718" s="624" t="s">
        <v>7738</v>
      </c>
      <c r="C718" s="626" t="str">
        <f>'CATALOGO PAGINA'!AE718</f>
        <v>3</v>
      </c>
      <c r="D718" s="634">
        <f>'CATALOGO PAGINA'!AG718</f>
        <v>2.618</v>
      </c>
    </row>
    <row r="719">
      <c r="A719" s="623" t="str">
        <f>'CATALOGO PAGINA'!C719</f>
        <v>05281</v>
      </c>
      <c r="B719" s="624" t="s">
        <v>7738</v>
      </c>
      <c r="C719" s="626" t="str">
        <f>'CATALOGO PAGINA'!AE719</f>
        <v>12</v>
      </c>
      <c r="D719" s="634">
        <f>'CATALOGO PAGINA'!AG719</f>
        <v>1.96</v>
      </c>
    </row>
    <row r="720">
      <c r="A720" s="623" t="str">
        <f>'CATALOGO PAGINA'!C720</f>
        <v>26012</v>
      </c>
      <c r="B720" s="624" t="s">
        <v>7738</v>
      </c>
      <c r="C720" s="626" t="str">
        <f>'CATALOGO PAGINA'!AE720</f>
        <v>12</v>
      </c>
      <c r="D720" s="634">
        <f>'CATALOGO PAGINA'!AG720</f>
        <v>0.552</v>
      </c>
    </row>
    <row r="721">
      <c r="A721" s="623" t="str">
        <f>'CATALOGO PAGINA'!C721</f>
        <v>502768</v>
      </c>
      <c r="B721" s="624" t="s">
        <v>7738</v>
      </c>
      <c r="C721" s="626" t="str">
        <f>'CATALOGO PAGINA'!AE721</f>
        <v>12</v>
      </c>
      <c r="D721" s="634">
        <f>'CATALOGO PAGINA'!AG721</f>
        <v>0.7038</v>
      </c>
    </row>
    <row r="722">
      <c r="A722" s="623" t="str">
        <f>'CATALOGO PAGINA'!C722</f>
        <v>503549</v>
      </c>
      <c r="B722" s="624" t="s">
        <v>7738</v>
      </c>
      <c r="C722" s="626" t="str">
        <f>'CATALOGO PAGINA'!AE722</f>
        <v>6</v>
      </c>
      <c r="D722" s="634">
        <f>'CATALOGO PAGINA'!AG722</f>
        <v>1.1676</v>
      </c>
    </row>
    <row r="723">
      <c r="A723" s="623" t="str">
        <f>'CATALOGO PAGINA'!C723</f>
        <v>3017</v>
      </c>
      <c r="B723" s="624" t="s">
        <v>7738</v>
      </c>
      <c r="C723" s="626" t="str">
        <f>'CATALOGO PAGINA'!AE723</f>
        <v>12</v>
      </c>
      <c r="D723" s="634">
        <f>'CATALOGO PAGINA'!AG723</f>
        <v>0.945</v>
      </c>
    </row>
    <row r="724">
      <c r="A724" s="623" t="str">
        <f>'CATALOGO PAGINA'!C724</f>
        <v>8172</v>
      </c>
      <c r="B724" s="624" t="s">
        <v>7738</v>
      </c>
      <c r="C724" s="626" t="str">
        <f>'CATALOGO PAGINA'!AE724</f>
        <v>12</v>
      </c>
      <c r="D724" s="634">
        <f>'CATALOGO PAGINA'!AG724</f>
        <v>0.459</v>
      </c>
    </row>
    <row r="725">
      <c r="A725" s="623" t="str">
        <f>'CATALOGO PAGINA'!C725</f>
        <v>690209</v>
      </c>
      <c r="B725" s="624" t="s">
        <v>7738</v>
      </c>
      <c r="C725" s="626" t="str">
        <f>'CATALOGO PAGINA'!AE725</f>
        <v>3</v>
      </c>
      <c r="D725" s="634">
        <f>'CATALOGO PAGINA'!AG725</f>
        <v>6.552</v>
      </c>
    </row>
    <row r="726">
      <c r="A726" s="623" t="str">
        <f>'CATALOGO PAGINA'!C726</f>
        <v>L140</v>
      </c>
      <c r="B726" s="624" t="s">
        <v>7738</v>
      </c>
      <c r="C726" s="626" t="str">
        <f>'CATALOGO PAGINA'!AE726</f>
        <v>12</v>
      </c>
      <c r="D726" s="634">
        <f>'CATALOGO PAGINA'!AG726</f>
        <v>0.7473</v>
      </c>
    </row>
    <row r="727">
      <c r="A727" s="623" t="str">
        <f>'CATALOGO PAGINA'!C727</f>
        <v>FD1828</v>
      </c>
      <c r="B727" s="624" t="s">
        <v>7738</v>
      </c>
      <c r="C727" s="626" t="str">
        <f>'CATALOGO PAGINA'!AE727</f>
        <v>6</v>
      </c>
      <c r="D727" s="634">
        <f>'CATALOGO PAGINA'!AG727</f>
        <v>1.3254</v>
      </c>
    </row>
    <row r="728">
      <c r="A728" s="623" t="str">
        <f>'CATALOGO PAGINA'!C728</f>
        <v>FD813</v>
      </c>
      <c r="B728" s="624" t="s">
        <v>7738</v>
      </c>
      <c r="C728" s="626" t="str">
        <f>'CATALOGO PAGINA'!AE728</f>
        <v>12</v>
      </c>
      <c r="D728" s="634">
        <f>'CATALOGO PAGINA'!AG728</f>
        <v>0.45</v>
      </c>
    </row>
    <row r="729">
      <c r="A729" s="623" t="str">
        <f>'CATALOGO PAGINA'!C729</f>
        <v>T125</v>
      </c>
      <c r="B729" s="624" t="s">
        <v>7738</v>
      </c>
      <c r="C729" s="626" t="str">
        <f>'CATALOGO PAGINA'!AE729</f>
        <v>6</v>
      </c>
      <c r="D729" s="634">
        <f>'CATALOGO PAGINA'!AG729</f>
        <v>0.714</v>
      </c>
    </row>
    <row r="730">
      <c r="A730" s="623" t="str">
        <f>'CATALOGO PAGINA'!C730</f>
        <v>FD291</v>
      </c>
      <c r="B730" s="624" t="s">
        <v>7738</v>
      </c>
      <c r="C730" s="626" t="str">
        <f>'CATALOGO PAGINA'!AE730</f>
        <v>6</v>
      </c>
      <c r="D730" s="634">
        <f>'CATALOGO PAGINA'!AG730</f>
        <v>2.9988</v>
      </c>
    </row>
    <row r="731">
      <c r="A731" s="623" t="str">
        <f>'CATALOGO PAGINA'!C731</f>
        <v>A224</v>
      </c>
      <c r="B731" s="624" t="s">
        <v>7738</v>
      </c>
      <c r="C731" s="626" t="str">
        <f>'CATALOGO PAGINA'!AE731</f>
        <v>12</v>
      </c>
      <c r="D731" s="634">
        <f>'CATALOGO PAGINA'!AG731</f>
        <v>0.495</v>
      </c>
    </row>
    <row r="732">
      <c r="A732" s="623" t="str">
        <f>'CATALOGO PAGINA'!C732</f>
        <v>505603</v>
      </c>
      <c r="B732" s="624" t="s">
        <v>7738</v>
      </c>
      <c r="C732" s="626" t="str">
        <f>'CATALOGO PAGINA'!AE732</f>
        <v>12</v>
      </c>
      <c r="D732" s="634">
        <f>'CATALOGO PAGINA'!AG732</f>
        <v>0.7504</v>
      </c>
    </row>
    <row r="733">
      <c r="A733" s="623" t="str">
        <f>'CATALOGO PAGINA'!C733</f>
        <v>FD4016</v>
      </c>
      <c r="B733" s="624" t="s">
        <v>7738</v>
      </c>
      <c r="C733" s="626" t="str">
        <f>'CATALOGO PAGINA'!AE733</f>
        <v>12</v>
      </c>
      <c r="D733" s="634">
        <f>'CATALOGO PAGINA'!AG733</f>
        <v>0.3752</v>
      </c>
    </row>
    <row r="734">
      <c r="A734" s="623" t="str">
        <f>'CATALOGO PAGINA'!C734</f>
        <v>1102</v>
      </c>
      <c r="B734" s="624" t="s">
        <v>7738</v>
      </c>
      <c r="C734" s="626" t="str">
        <f>'CATALOGO PAGINA'!AE734</f>
        <v>12</v>
      </c>
      <c r="D734" s="634">
        <f>'CATALOGO PAGINA'!AG734</f>
        <v>0.5984</v>
      </c>
    </row>
    <row r="735">
      <c r="A735" s="623" t="str">
        <f>'CATALOGO PAGINA'!C735</f>
        <v>99000</v>
      </c>
      <c r="B735" s="624" t="s">
        <v>7738</v>
      </c>
      <c r="C735" s="626" t="str">
        <f>'CATALOGO PAGINA'!AE735</f>
        <v>12</v>
      </c>
      <c r="D735" s="634">
        <f>'CATALOGO PAGINA'!AG735</f>
        <v>0.648</v>
      </c>
    </row>
    <row r="736">
      <c r="A736" s="623" t="str">
        <f>'CATALOGO PAGINA'!C736</f>
        <v>FD823</v>
      </c>
      <c r="B736" s="624" t="s">
        <v>7738</v>
      </c>
      <c r="C736" s="626" t="str">
        <f>'CATALOGO PAGINA'!AE736</f>
        <v>12</v>
      </c>
      <c r="D736" s="634">
        <f>'CATALOGO PAGINA'!AG736</f>
        <v>0.501</v>
      </c>
    </row>
    <row r="737">
      <c r="A737" s="623" t="str">
        <f>'CATALOGO PAGINA'!C737</f>
        <v>3710</v>
      </c>
      <c r="B737" s="624" t="s">
        <v>7738</v>
      </c>
      <c r="C737" s="626" t="str">
        <f>'CATALOGO PAGINA'!AE737</f>
        <v>12</v>
      </c>
      <c r="D737" s="634">
        <f>'CATALOGO PAGINA'!AG737</f>
        <v>0.7029</v>
      </c>
    </row>
    <row r="738">
      <c r="A738" s="623" t="str">
        <f>'CATALOGO PAGINA'!C738</f>
        <v>3709</v>
      </c>
      <c r="B738" s="624" t="s">
        <v>7738</v>
      </c>
      <c r="C738" s="626" t="str">
        <f>'CATALOGO PAGINA'!AE738</f>
        <v>12</v>
      </c>
      <c r="D738" s="634">
        <f>'CATALOGO PAGINA'!AG738</f>
        <v>0.699</v>
      </c>
    </row>
    <row r="739">
      <c r="A739" s="623" t="str">
        <f>'CATALOGO PAGINA'!C739</f>
        <v>W5979</v>
      </c>
      <c r="B739" s="624" t="s">
        <v>7738</v>
      </c>
      <c r="C739" s="626" t="str">
        <f>'CATALOGO PAGINA'!AE739</f>
        <v>12</v>
      </c>
      <c r="D739" s="634">
        <f>'CATALOGO PAGINA'!AG739</f>
        <v>0.702</v>
      </c>
    </row>
    <row r="740">
      <c r="A740" s="623" t="str">
        <f>'CATALOGO PAGINA'!C740</f>
        <v>503289</v>
      </c>
      <c r="B740" s="624" t="s">
        <v>7738</v>
      </c>
      <c r="C740" s="626" t="str">
        <f>'CATALOGO PAGINA'!AE740</f>
        <v>12</v>
      </c>
      <c r="D740" s="634">
        <f>'CATALOGO PAGINA'!AG740</f>
        <v>0.7488</v>
      </c>
    </row>
    <row r="741">
      <c r="A741" s="623" t="str">
        <f>'CATALOGO PAGINA'!C741</f>
        <v>5691</v>
      </c>
      <c r="B741" s="624" t="s">
        <v>7738</v>
      </c>
      <c r="C741" s="626" t="str">
        <f>'CATALOGO PAGINA'!AE741</f>
        <v>12</v>
      </c>
      <c r="D741" s="634">
        <f>'CATALOGO PAGINA'!AG741</f>
        <v>0.98</v>
      </c>
    </row>
    <row r="742">
      <c r="A742" s="623" t="str">
        <f>'CATALOGO PAGINA'!C742</f>
        <v>5601</v>
      </c>
      <c r="B742" s="624" t="s">
        <v>7738</v>
      </c>
      <c r="C742" s="626" t="str">
        <f>'CATALOGO PAGINA'!AE742</f>
        <v>12</v>
      </c>
      <c r="D742" s="634">
        <f>'CATALOGO PAGINA'!AG742</f>
        <v>0.595</v>
      </c>
    </row>
    <row r="743">
      <c r="A743" s="623" t="str">
        <f>'CATALOGO PAGINA'!C743</f>
        <v>FD918</v>
      </c>
      <c r="B743" s="624" t="s">
        <v>7738</v>
      </c>
      <c r="C743" s="626" t="str">
        <f>'CATALOGO PAGINA'!AE743</f>
        <v>12</v>
      </c>
      <c r="D743" s="634">
        <f>'CATALOGO PAGINA'!AG743</f>
        <v>0.76</v>
      </c>
    </row>
    <row r="744">
      <c r="A744" s="623" t="str">
        <f>'CATALOGO PAGINA'!C744</f>
        <v>5448</v>
      </c>
      <c r="B744" s="624" t="s">
        <v>7738</v>
      </c>
      <c r="C744" s="626" t="str">
        <f>'CATALOGO PAGINA'!AE744</f>
        <v>12</v>
      </c>
      <c r="D744" s="634">
        <f>'CATALOGO PAGINA'!AG744</f>
        <v>1.4</v>
      </c>
    </row>
    <row r="745">
      <c r="A745" s="623" t="str">
        <f>'CATALOGO PAGINA'!C745</f>
        <v>50069</v>
      </c>
      <c r="B745" s="624" t="s">
        <v>7738</v>
      </c>
      <c r="C745" s="626" t="str">
        <f>'CATALOGO PAGINA'!AE745</f>
        <v>12</v>
      </c>
      <c r="D745" s="634">
        <f>'CATALOGO PAGINA'!AG745</f>
        <v>0.75</v>
      </c>
    </row>
    <row r="746">
      <c r="A746" s="623" t="str">
        <f>'CATALOGO PAGINA'!C746</f>
        <v>FD928</v>
      </c>
      <c r="B746" s="624" t="s">
        <v>7738</v>
      </c>
      <c r="C746" s="626" t="str">
        <f>'CATALOGO PAGINA'!AE746</f>
        <v>12</v>
      </c>
      <c r="D746" s="634">
        <f>'CATALOGO PAGINA'!AG746</f>
        <v>1.245</v>
      </c>
    </row>
    <row r="747">
      <c r="A747" s="623" t="str">
        <f>'CATALOGO PAGINA'!C747</f>
        <v>ZY-898</v>
      </c>
      <c r="B747" s="624" t="s">
        <v>7738</v>
      </c>
      <c r="C747" s="626" t="str">
        <f>'CATALOGO PAGINA'!AE747</f>
        <v>12</v>
      </c>
      <c r="D747" s="634">
        <f>'CATALOGO PAGINA'!AG747</f>
        <v>1.001</v>
      </c>
    </row>
    <row r="748">
      <c r="A748" s="623" t="str">
        <f>'CATALOGO PAGINA'!C748</f>
        <v>0713</v>
      </c>
      <c r="B748" s="624" t="s">
        <v>7738</v>
      </c>
      <c r="C748" s="626" t="str">
        <f>'CATALOGO PAGINA'!AE748</f>
        <v>12</v>
      </c>
      <c r="D748" s="634">
        <f>'CATALOGO PAGINA'!AG748</f>
        <v>0.742</v>
      </c>
    </row>
    <row r="749">
      <c r="A749" s="623" t="str">
        <f>'CATALOGO PAGINA'!C749</f>
        <v>20400</v>
      </c>
      <c r="B749" s="624" t="s">
        <v>7738</v>
      </c>
      <c r="C749" s="626" t="str">
        <f>'CATALOGO PAGINA'!AE749</f>
        <v>12</v>
      </c>
      <c r="D749" s="634">
        <f>'CATALOGO PAGINA'!AG749</f>
        <v>0.7546</v>
      </c>
    </row>
    <row r="750">
      <c r="A750" s="623" t="str">
        <f>'CATALOGO PAGINA'!C750</f>
        <v>50122</v>
      </c>
      <c r="B750" s="624" t="s">
        <v>7738</v>
      </c>
      <c r="C750" s="626" t="str">
        <f>'CATALOGO PAGINA'!AE750</f>
        <v>12</v>
      </c>
      <c r="D750" s="634">
        <f>'CATALOGO PAGINA'!AG750</f>
        <v>0.7038</v>
      </c>
    </row>
    <row r="751">
      <c r="A751" s="623" t="str">
        <f>'CATALOGO PAGINA'!C751</f>
        <v>257010</v>
      </c>
      <c r="B751" s="624" t="s">
        <v>7738</v>
      </c>
      <c r="C751" s="626" t="str">
        <f>'CATALOGO PAGINA'!AE751</f>
        <v>6</v>
      </c>
      <c r="D751" s="634">
        <f>'CATALOGO PAGINA'!AG751</f>
        <v>0.918</v>
      </c>
    </row>
    <row r="752">
      <c r="A752" s="623" t="str">
        <f>'CATALOGO PAGINA'!C752</f>
        <v>257008</v>
      </c>
      <c r="B752" s="624" t="s">
        <v>7738</v>
      </c>
      <c r="C752" s="626" t="str">
        <f>'CATALOGO PAGINA'!AE752</f>
        <v>6</v>
      </c>
      <c r="D752" s="634">
        <f>'CATALOGO PAGINA'!AG752</f>
        <v>0.918</v>
      </c>
    </row>
    <row r="753">
      <c r="A753" s="623" t="str">
        <f>'CATALOGO PAGINA'!C753</f>
        <v>257009</v>
      </c>
      <c r="B753" s="624" t="s">
        <v>7738</v>
      </c>
      <c r="C753" s="626" t="str">
        <f>'CATALOGO PAGINA'!AE753</f>
        <v>6</v>
      </c>
      <c r="D753" s="634">
        <f>'CATALOGO PAGINA'!AG753</f>
        <v>0.918</v>
      </c>
    </row>
    <row r="754">
      <c r="A754" s="623" t="str">
        <f>'CATALOGO PAGINA'!C754</f>
        <v>1901</v>
      </c>
      <c r="B754" s="624" t="s">
        <v>7738</v>
      </c>
      <c r="C754" s="626" t="str">
        <f>'CATALOGO PAGINA'!AE754</f>
        <v>6</v>
      </c>
      <c r="D754" s="634">
        <f>'CATALOGO PAGINA'!AG754</f>
        <v>3.156</v>
      </c>
    </row>
    <row r="755">
      <c r="A755" s="623" t="str">
        <f>'CATALOGO PAGINA'!C755</f>
        <v>502832</v>
      </c>
      <c r="B755" s="624" t="s">
        <v>7738</v>
      </c>
      <c r="C755" s="626" t="str">
        <f>'CATALOGO PAGINA'!AE755</f>
        <v>12</v>
      </c>
      <c r="D755" s="634">
        <f>'CATALOGO PAGINA'!AG755</f>
        <v>0.924</v>
      </c>
    </row>
    <row r="756">
      <c r="A756" s="623" t="str">
        <f>'CATALOGO PAGINA'!C756</f>
        <v>FD297</v>
      </c>
      <c r="B756" s="624" t="s">
        <v>7738</v>
      </c>
      <c r="C756" s="626" t="str">
        <f>'CATALOGO PAGINA'!AE756</f>
        <v>6</v>
      </c>
      <c r="D756" s="634">
        <f>'CATALOGO PAGINA'!AG756</f>
        <v>2.4963</v>
      </c>
    </row>
    <row r="757">
      <c r="A757" s="623" t="str">
        <f>'CATALOGO PAGINA'!C757</f>
        <v>11175</v>
      </c>
      <c r="B757" s="624" t="s">
        <v>7738</v>
      </c>
      <c r="C757" s="626" t="str">
        <f>'CATALOGO PAGINA'!AE757</f>
        <v>12</v>
      </c>
      <c r="D757" s="634">
        <f>'CATALOGO PAGINA'!AG757</f>
        <v>0.588</v>
      </c>
    </row>
    <row r="758">
      <c r="A758" s="623" t="str">
        <f>'CATALOGO PAGINA'!C758</f>
        <v>11174</v>
      </c>
      <c r="B758" s="624" t="s">
        <v>7738</v>
      </c>
      <c r="C758" s="626" t="str">
        <f>'CATALOGO PAGINA'!AE758</f>
        <v>12</v>
      </c>
      <c r="D758" s="634">
        <f>'CATALOGO PAGINA'!AG758</f>
        <v>0.588</v>
      </c>
    </row>
    <row r="759">
      <c r="A759" s="623" t="str">
        <f>'CATALOGO PAGINA'!C759</f>
        <v>FD192</v>
      </c>
      <c r="B759" s="624" t="s">
        <v>7738</v>
      </c>
      <c r="C759" s="626" t="str">
        <f>'CATALOGO PAGINA'!AE759</f>
        <v>12</v>
      </c>
      <c r="D759" s="634">
        <f>'CATALOGO PAGINA'!AG759</f>
        <v>0.6048</v>
      </c>
    </row>
    <row r="760">
      <c r="A760" s="623" t="str">
        <f>'CATALOGO PAGINA'!C760</f>
        <v>502207</v>
      </c>
      <c r="B760" s="624" t="s">
        <v>7738</v>
      </c>
      <c r="C760" s="626" t="str">
        <f>'CATALOGO PAGINA'!AE760</f>
        <v>6</v>
      </c>
      <c r="D760" s="634">
        <f>'CATALOGO PAGINA'!AG760</f>
        <v>1.7466</v>
      </c>
    </row>
    <row r="761">
      <c r="A761" s="623" t="str">
        <f>'CATALOGO PAGINA'!C761</f>
        <v>502204</v>
      </c>
      <c r="B761" s="624" t="s">
        <v>7738</v>
      </c>
      <c r="C761" s="626" t="str">
        <f>'CATALOGO PAGINA'!AE761</f>
        <v>6</v>
      </c>
      <c r="D761" s="634">
        <f>'CATALOGO PAGINA'!AG761</f>
        <v>3.2522</v>
      </c>
    </row>
    <row r="762">
      <c r="A762" s="623" t="str">
        <f>'CATALOGO PAGINA'!C762</f>
        <v>FD731</v>
      </c>
      <c r="B762" s="624" t="s">
        <v>7738</v>
      </c>
      <c r="C762" s="626" t="str">
        <f>'CATALOGO PAGINA'!AE762</f>
        <v>6</v>
      </c>
      <c r="D762" s="634">
        <f>'CATALOGO PAGINA'!AG762</f>
        <v>3.2508</v>
      </c>
    </row>
    <row r="763">
      <c r="A763" s="623" t="str">
        <f>'CATALOGO PAGINA'!C763</f>
        <v>FD826</v>
      </c>
      <c r="B763" s="624" t="s">
        <v>7738</v>
      </c>
      <c r="C763" s="626" t="str">
        <f>'CATALOGO PAGINA'!AE763</f>
        <v>6</v>
      </c>
      <c r="D763" s="634">
        <f>'CATALOGO PAGINA'!AG763</f>
        <v>2.25</v>
      </c>
    </row>
    <row r="764">
      <c r="A764" s="623" t="str">
        <f>'CATALOGO PAGINA'!C764</f>
        <v>T083</v>
      </c>
      <c r="B764" s="624" t="s">
        <v>7738</v>
      </c>
      <c r="C764" s="626" t="str">
        <f>'CATALOGO PAGINA'!AE764</f>
        <v>12</v>
      </c>
      <c r="D764" s="634">
        <f>'CATALOGO PAGINA'!AG764</f>
        <v>0.868</v>
      </c>
    </row>
    <row r="765">
      <c r="A765" s="623" t="str">
        <f>'CATALOGO PAGINA'!C765</f>
        <v>ARM002</v>
      </c>
      <c r="B765" s="624" t="s">
        <v>7738</v>
      </c>
      <c r="C765" s="626" t="str">
        <f>'CATALOGO PAGINA'!AE765</f>
        <v>12</v>
      </c>
      <c r="D765" s="634">
        <f>'CATALOGO PAGINA'!AG765</f>
        <v>0.6525</v>
      </c>
    </row>
    <row r="766">
      <c r="A766" s="623" t="str">
        <f>'CATALOGO PAGINA'!C766</f>
        <v>ARB1205</v>
      </c>
      <c r="B766" s="624" t="s">
        <v>7738</v>
      </c>
      <c r="C766" s="626" t="str">
        <f>'CATALOGO PAGINA'!AE766</f>
        <v>12</v>
      </c>
      <c r="D766" s="634">
        <f>'CATALOGO PAGINA'!AG766</f>
        <v>0.87</v>
      </c>
    </row>
    <row r="767">
      <c r="A767" s="623" t="str">
        <f>'CATALOGO PAGINA'!C767</f>
        <v>ARB2002</v>
      </c>
      <c r="B767" s="624" t="s">
        <v>7738</v>
      </c>
      <c r="C767" s="626" t="str">
        <f>'CATALOGO PAGINA'!AE767</f>
        <v>6</v>
      </c>
      <c r="D767" s="634">
        <f>'CATALOGO PAGINA'!AG767</f>
        <v>1.0005</v>
      </c>
    </row>
    <row r="768">
      <c r="A768" s="623" t="str">
        <f>'CATALOGO PAGINA'!C768</f>
        <v>JYD1193A</v>
      </c>
      <c r="B768" s="624" t="s">
        <v>7738</v>
      </c>
      <c r="C768" s="626" t="str">
        <f>'CATALOGO PAGINA'!AE768</f>
        <v>3</v>
      </c>
      <c r="D768" s="634">
        <f>'CATALOGO PAGINA'!AG768</f>
        <v>4.9445</v>
      </c>
    </row>
    <row r="769">
      <c r="A769" s="623" t="str">
        <f>'CATALOGO PAGINA'!C769</f>
        <v>ARB60710</v>
      </c>
      <c r="B769" s="624" t="s">
        <v>7738</v>
      </c>
      <c r="C769" s="626" t="str">
        <f>'CATALOGO PAGINA'!AE769</f>
        <v>12</v>
      </c>
      <c r="D769" s="634">
        <f>'CATALOGO PAGINA'!AG769</f>
        <v>0.957</v>
      </c>
    </row>
    <row r="770">
      <c r="A770" s="623" t="str">
        <f>'CATALOGO PAGINA'!C770</f>
        <v>ARB11810</v>
      </c>
      <c r="B770" s="624" t="s">
        <v>7738</v>
      </c>
      <c r="C770" s="626" t="str">
        <f>'CATALOGO PAGINA'!AE770</f>
        <v>12</v>
      </c>
      <c r="D770" s="634">
        <f>'CATALOGO PAGINA'!AG770</f>
        <v>0.957</v>
      </c>
    </row>
    <row r="771">
      <c r="A771" s="623" t="str">
        <f>'CATALOGO PAGINA'!C771</f>
        <v>HR-969</v>
      </c>
      <c r="B771" s="624" t="s">
        <v>7738</v>
      </c>
      <c r="C771" s="626" t="str">
        <f>'CATALOGO PAGINA'!AE771</f>
        <v>12</v>
      </c>
      <c r="D771" s="634">
        <f>'CATALOGO PAGINA'!AG771</f>
        <v>0.464</v>
      </c>
    </row>
    <row r="772">
      <c r="A772" s="623" t="str">
        <f>'CATALOGO PAGINA'!C772</f>
        <v>ARB90110</v>
      </c>
      <c r="B772" s="624" t="s">
        <v>7738</v>
      </c>
      <c r="C772" s="626" t="str">
        <f>'CATALOGO PAGINA'!AE772</f>
        <v>12</v>
      </c>
      <c r="D772" s="634">
        <f>'CATALOGO PAGINA'!AG772</f>
        <v>0.957</v>
      </c>
    </row>
    <row r="773">
      <c r="A773" s="623" t="str">
        <f>'CATALOGO PAGINA'!C773</f>
        <v>ARB70110</v>
      </c>
      <c r="B773" s="624" t="s">
        <v>7738</v>
      </c>
      <c r="C773" s="626" t="str">
        <f>'CATALOGO PAGINA'!AE773</f>
        <v>12</v>
      </c>
      <c r="D773" s="634">
        <f>'CATALOGO PAGINA'!AG773</f>
        <v>0.957</v>
      </c>
    </row>
    <row r="774">
      <c r="A774" s="623" t="str">
        <f>'CATALOGO PAGINA'!C774</f>
        <v>NG8810</v>
      </c>
      <c r="B774" s="624" t="s">
        <v>7738</v>
      </c>
      <c r="C774" s="626" t="str">
        <f>'CATALOGO PAGINA'!AE774</f>
        <v>12</v>
      </c>
      <c r="D774" s="634">
        <f>'CATALOGO PAGINA'!AG774</f>
        <v>0.9425</v>
      </c>
    </row>
    <row r="775">
      <c r="A775" s="623" t="str">
        <f>'CATALOGO PAGINA'!C775</f>
        <v>626B</v>
      </c>
      <c r="B775" s="624" t="s">
        <v>7738</v>
      </c>
      <c r="C775" s="626" t="str">
        <f>'CATALOGO PAGINA'!AE775</f>
        <v>3</v>
      </c>
      <c r="D775" s="634">
        <f>'CATALOGO PAGINA'!AG775</f>
        <v>6.0032</v>
      </c>
    </row>
    <row r="776">
      <c r="A776" s="623" t="str">
        <f>'CATALOGO PAGINA'!C776</f>
        <v>C-093</v>
      </c>
      <c r="B776" s="624" t="s">
        <v>7738</v>
      </c>
      <c r="C776" s="626" t="str">
        <f>'CATALOGO PAGINA'!AE776</f>
        <v>12</v>
      </c>
      <c r="D776" s="634">
        <f>'CATALOGO PAGINA'!AG776</f>
        <v>0.7685</v>
      </c>
    </row>
    <row r="777">
      <c r="A777" s="623" t="str">
        <f>'CATALOGO PAGINA'!C777</f>
        <v>10698</v>
      </c>
      <c r="B777" s="624" t="s">
        <v>7738</v>
      </c>
      <c r="C777" s="626" t="str">
        <f>'CATALOGO PAGINA'!AE777</f>
        <v>6</v>
      </c>
      <c r="D777" s="634">
        <f>'CATALOGO PAGINA'!AG777</f>
        <v>3.4655</v>
      </c>
    </row>
    <row r="778">
      <c r="A778" s="623" t="str">
        <f>'CATALOGO PAGINA'!C778</f>
        <v>202B</v>
      </c>
      <c r="B778" s="624" t="s">
        <v>7738</v>
      </c>
      <c r="C778" s="626" t="str">
        <f>'CATALOGO PAGINA'!AE778</f>
        <v>3</v>
      </c>
      <c r="D778" s="634">
        <f>'CATALOGO PAGINA'!AG778</f>
        <v>9.6135</v>
      </c>
    </row>
    <row r="779">
      <c r="A779" s="623" t="str">
        <f>'CATALOGO PAGINA'!C779</f>
        <v>FD701</v>
      </c>
      <c r="B779" s="624" t="s">
        <v>7738</v>
      </c>
      <c r="C779" s="626" t="str">
        <f>'CATALOGO PAGINA'!AE779</f>
        <v>6</v>
      </c>
      <c r="D779" s="634">
        <f>'CATALOGO PAGINA'!AG779</f>
        <v>1.7485</v>
      </c>
    </row>
    <row r="780">
      <c r="A780" s="623" t="str">
        <f>'CATALOGO PAGINA'!C780</f>
        <v>FD707</v>
      </c>
      <c r="B780" s="624" t="s">
        <v>7738</v>
      </c>
      <c r="C780" s="626" t="str">
        <f>'CATALOGO PAGINA'!AE780</f>
        <v>6</v>
      </c>
      <c r="D780" s="634">
        <f>'CATALOGO PAGINA'!AG780</f>
        <v>2.4511</v>
      </c>
    </row>
    <row r="781">
      <c r="A781" s="623" t="str">
        <f>'CATALOGO PAGINA'!C781</f>
        <v>53998</v>
      </c>
      <c r="B781" s="624" t="s">
        <v>7738</v>
      </c>
      <c r="C781" s="626" t="str">
        <f>'CATALOGO PAGINA'!AE781</f>
        <v>18</v>
      </c>
      <c r="D781" s="634">
        <f>'CATALOGO PAGINA'!AG781</f>
        <v>2.1</v>
      </c>
    </row>
    <row r="782">
      <c r="A782" s="623" t="str">
        <f>'CATALOGO PAGINA'!C782</f>
        <v>ARM001</v>
      </c>
      <c r="B782" s="624" t="s">
        <v>7738</v>
      </c>
      <c r="C782" s="626" t="str">
        <f>'CATALOGO PAGINA'!AE782</f>
        <v>12</v>
      </c>
      <c r="D782" s="634">
        <f>'CATALOGO PAGINA'!AG782</f>
        <v>0.8555</v>
      </c>
    </row>
    <row r="783">
      <c r="A783" s="623" t="str">
        <f>'CATALOGO PAGINA'!C783</f>
        <v>ARB1325</v>
      </c>
      <c r="B783" s="624" t="s">
        <v>7738</v>
      </c>
      <c r="C783" s="626" t="str">
        <f>'CATALOGO PAGINA'!AE783</f>
        <v>6</v>
      </c>
      <c r="D783" s="634">
        <f>'CATALOGO PAGINA'!AG783</f>
        <v>3.6685</v>
      </c>
    </row>
    <row r="784">
      <c r="A784" s="623" t="str">
        <f>'CATALOGO PAGINA'!C784</f>
        <v>JY-Q002</v>
      </c>
      <c r="B784" s="624" t="s">
        <v>7738</v>
      </c>
      <c r="C784" s="626" t="str">
        <f>'CATALOGO PAGINA'!AE784</f>
        <v>3</v>
      </c>
      <c r="D784" s="634">
        <f>'CATALOGO PAGINA'!AG784</f>
        <v>4.234</v>
      </c>
    </row>
    <row r="785">
      <c r="A785" s="623" t="str">
        <f>'CATALOGO PAGINA'!C785</f>
        <v>YF669-19</v>
      </c>
      <c r="B785" s="624" t="s">
        <v>7738</v>
      </c>
      <c r="C785" s="626" t="str">
        <f>'CATALOGO PAGINA'!AE785</f>
        <v>3</v>
      </c>
      <c r="D785" s="634">
        <f>'CATALOGO PAGINA'!AG785</f>
        <v>4.99554</v>
      </c>
    </row>
    <row r="786">
      <c r="A786" s="623" t="str">
        <f>'CATALOGO PAGINA'!C786</f>
        <v>YJ388-67</v>
      </c>
      <c r="B786" s="624" t="s">
        <v>7738</v>
      </c>
      <c r="C786" s="626" t="str">
        <f>'CATALOGO PAGINA'!AE786</f>
        <v>3</v>
      </c>
      <c r="D786" s="634">
        <f>'CATALOGO PAGINA'!AG786</f>
        <v>6.583</v>
      </c>
    </row>
    <row r="787">
      <c r="A787" s="623" t="str">
        <f>'CATALOGO PAGINA'!C787</f>
        <v>8817</v>
      </c>
      <c r="B787" s="624" t="s">
        <v>7738</v>
      </c>
      <c r="C787" s="626" t="str">
        <f>'CATALOGO PAGINA'!AE787</f>
        <v>3</v>
      </c>
      <c r="D787" s="634">
        <f>'CATALOGO PAGINA'!AG787</f>
        <v>6.9745</v>
      </c>
    </row>
    <row r="788">
      <c r="A788" s="623" t="str">
        <f>'CATALOGO PAGINA'!C788</f>
        <v>ARZ05002</v>
      </c>
      <c r="B788" s="624" t="s">
        <v>7738</v>
      </c>
      <c r="C788" s="626" t="str">
        <f>'CATALOGO PAGINA'!AE788</f>
        <v>3</v>
      </c>
      <c r="D788" s="634">
        <f>'CATALOGO PAGINA'!AG788</f>
        <v>7.6415</v>
      </c>
    </row>
    <row r="789">
      <c r="A789" s="623" t="str">
        <f>'CATALOGO PAGINA'!C789</f>
        <v>ARZ8662</v>
      </c>
      <c r="B789" s="624" t="s">
        <v>7738</v>
      </c>
      <c r="C789" s="626" t="str">
        <f>'CATALOGO PAGINA'!AE789</f>
        <v>3</v>
      </c>
      <c r="D789" s="634">
        <f>'CATALOGO PAGINA'!AG789</f>
        <v>7.6415</v>
      </c>
    </row>
    <row r="790">
      <c r="A790" s="623" t="str">
        <f>'CATALOGO PAGINA'!C790</f>
        <v>ARM050</v>
      </c>
      <c r="B790" s="624" t="s">
        <v>7738</v>
      </c>
      <c r="C790" s="626" t="str">
        <f>'CATALOGO PAGINA'!AE790</f>
        <v>12</v>
      </c>
      <c r="D790" s="634">
        <f>'CATALOGO PAGINA'!AG790</f>
        <v>0.667</v>
      </c>
    </row>
    <row r="791">
      <c r="A791" s="623" t="str">
        <f>'CATALOGO PAGINA'!C791</f>
        <v>NB21986</v>
      </c>
      <c r="B791" s="624" t="s">
        <v>7738</v>
      </c>
      <c r="C791" s="626" t="str">
        <f>'CATALOGO PAGINA'!AE791</f>
        <v>12</v>
      </c>
      <c r="D791" s="634">
        <f>'CATALOGO PAGINA'!AG791</f>
        <v>0.6525</v>
      </c>
    </row>
    <row r="792">
      <c r="A792" s="623" t="str">
        <f>'CATALOGO PAGINA'!C792</f>
        <v>ARB01910</v>
      </c>
      <c r="B792" s="624" t="s">
        <v>7738</v>
      </c>
      <c r="C792" s="626" t="str">
        <f>'CATALOGO PAGINA'!AE792</f>
        <v>6</v>
      </c>
      <c r="D792" s="634">
        <f>'CATALOGO PAGINA'!AG792</f>
        <v>0.957</v>
      </c>
    </row>
    <row r="793">
      <c r="A793" s="623" t="str">
        <f>'CATALOGO PAGINA'!C793</f>
        <v>ARB01310</v>
      </c>
      <c r="B793" s="624" t="s">
        <v>7738</v>
      </c>
      <c r="C793" s="626" t="str">
        <f>'CATALOGO PAGINA'!AE793</f>
        <v>6</v>
      </c>
      <c r="D793" s="634">
        <f>'CATALOGO PAGINA'!AG793</f>
        <v>0.957</v>
      </c>
    </row>
    <row r="794">
      <c r="A794" s="623" t="str">
        <f>'CATALOGO PAGINA'!C794</f>
        <v>ARB77711</v>
      </c>
      <c r="B794" s="624" t="s">
        <v>7738</v>
      </c>
      <c r="C794" s="626" t="str">
        <f>'CATALOGO PAGINA'!AE794</f>
        <v>6</v>
      </c>
      <c r="D794" s="634">
        <f>'CATALOGO PAGINA'!AG794</f>
        <v>1.015</v>
      </c>
    </row>
    <row r="795">
      <c r="A795" s="623" t="str">
        <f>'CATALOGO PAGINA'!C795</f>
        <v>ARG0257</v>
      </c>
      <c r="B795" s="624" t="s">
        <v>7738</v>
      </c>
      <c r="C795" s="626" t="str">
        <f>'CATALOGO PAGINA'!AE795</f>
        <v>6</v>
      </c>
      <c r="D795" s="634">
        <f>'CATALOGO PAGINA'!AG795</f>
        <v>0.9425</v>
      </c>
    </row>
    <row r="796">
      <c r="A796" s="623" t="str">
        <f>'CATALOGO PAGINA'!C796</f>
        <v>1012AB</v>
      </c>
      <c r="B796" s="624" t="s">
        <v>7738</v>
      </c>
      <c r="C796" s="626" t="str">
        <f>'CATALOGO PAGINA'!AE796</f>
        <v>6</v>
      </c>
      <c r="D796" s="634">
        <f>'CATALOGO PAGINA'!AG796</f>
        <v>3.074</v>
      </c>
    </row>
    <row r="797">
      <c r="A797" s="623" t="str">
        <f>'CATALOGO PAGINA'!C797</f>
        <v>ARY193</v>
      </c>
      <c r="B797" s="624" t="s">
        <v>7738</v>
      </c>
      <c r="C797" s="626" t="str">
        <f>'CATALOGO PAGINA'!AE797</f>
        <v>3</v>
      </c>
      <c r="D797" s="634">
        <f>'CATALOGO PAGINA'!AG797</f>
        <v>5.945</v>
      </c>
    </row>
    <row r="798">
      <c r="A798" s="623" t="str">
        <f>'CATALOGO PAGINA'!C798</f>
        <v>HJ708</v>
      </c>
      <c r="B798" s="624" t="s">
        <v>7738</v>
      </c>
      <c r="C798" s="626" t="str">
        <f>'CATALOGO PAGINA'!AE798</f>
        <v>3</v>
      </c>
      <c r="D798" s="634">
        <f>'CATALOGO PAGINA'!AG798</f>
        <v>5.336</v>
      </c>
    </row>
    <row r="799">
      <c r="A799" s="623" t="str">
        <f>'CATALOGO PAGINA'!C799</f>
        <v>6371</v>
      </c>
      <c r="B799" s="624" t="s">
        <v>7738</v>
      </c>
      <c r="C799" s="626" t="str">
        <f>'CATALOGO PAGINA'!AE799</f>
        <v>12</v>
      </c>
      <c r="D799" s="634">
        <f>'CATALOGO PAGINA'!AG799</f>
        <v>3.886</v>
      </c>
    </row>
    <row r="800">
      <c r="A800" s="623" t="str">
        <f>'CATALOGO PAGINA'!C800</f>
        <v>ARM25862</v>
      </c>
      <c r="B800" s="624" t="s">
        <v>7738</v>
      </c>
      <c r="C800" s="626" t="str">
        <f>'CATALOGO PAGINA'!AE800</f>
        <v>12</v>
      </c>
      <c r="D800" s="634">
        <f>'CATALOGO PAGINA'!AG800</f>
        <v>0.841</v>
      </c>
    </row>
    <row r="801">
      <c r="A801" s="623" t="str">
        <f>'CATALOGO PAGINA'!C801</f>
        <v>ARM8094</v>
      </c>
      <c r="B801" s="624" t="s">
        <v>7738</v>
      </c>
      <c r="C801" s="626" t="str">
        <f>'CATALOGO PAGINA'!AE801</f>
        <v>12</v>
      </c>
      <c r="D801" s="634">
        <f>'CATALOGO PAGINA'!AG801</f>
        <v>0.812</v>
      </c>
    </row>
    <row r="802">
      <c r="A802" s="623" t="str">
        <f>'CATALOGO PAGINA'!C802</f>
        <v>ARG406</v>
      </c>
      <c r="B802" s="624" t="s">
        <v>7738</v>
      </c>
      <c r="C802" s="626" t="str">
        <f>'CATALOGO PAGINA'!AE802</f>
        <v>6</v>
      </c>
      <c r="D802" s="634">
        <f>'CATALOGO PAGINA'!AG802</f>
        <v>1.0585</v>
      </c>
    </row>
    <row r="803">
      <c r="A803" s="623" t="str">
        <f>'CATALOGO PAGINA'!C803</f>
        <v>ARG77</v>
      </c>
      <c r="B803" s="624" t="s">
        <v>7738</v>
      </c>
      <c r="C803" s="626" t="str">
        <f>'CATALOGO PAGINA'!AE803</f>
        <v>6</v>
      </c>
      <c r="D803" s="634">
        <f>'CATALOGO PAGINA'!AG803</f>
        <v>1.508</v>
      </c>
    </row>
    <row r="804">
      <c r="A804" s="623" t="str">
        <f>'CATALOGO PAGINA'!C804</f>
        <v>ARY33066</v>
      </c>
      <c r="B804" s="624" t="s">
        <v>7738</v>
      </c>
      <c r="C804" s="626" t="str">
        <f>'CATALOGO PAGINA'!AE804</f>
        <v>3</v>
      </c>
      <c r="D804" s="634">
        <f>'CATALOGO PAGINA'!AG804</f>
        <v>4.147</v>
      </c>
    </row>
    <row r="805">
      <c r="A805" s="623" t="str">
        <f>'CATALOGO PAGINA'!C805</f>
        <v>CQ-668</v>
      </c>
      <c r="B805" s="624" t="s">
        <v>7738</v>
      </c>
      <c r="C805" s="626" t="str">
        <f>'CATALOGO PAGINA'!AE805</f>
        <v>3</v>
      </c>
      <c r="D805" s="634">
        <f>'CATALOGO PAGINA'!AG805</f>
        <v>4.2775</v>
      </c>
    </row>
    <row r="806">
      <c r="A806" s="623" t="str">
        <f>'CATALOGO PAGINA'!C806</f>
        <v>X007</v>
      </c>
      <c r="B806" s="624" t="s">
        <v>7738</v>
      </c>
      <c r="C806" s="626" t="str">
        <f>'CATALOGO PAGINA'!AE806</f>
        <v>3</v>
      </c>
      <c r="D806" s="634">
        <f>'CATALOGO PAGINA'!AG806</f>
        <v>4.611</v>
      </c>
    </row>
    <row r="807">
      <c r="A807" s="623" t="str">
        <f>'CATALOGO PAGINA'!C807</f>
        <v>ARM1938</v>
      </c>
      <c r="B807" s="624" t="s">
        <v>7738</v>
      </c>
      <c r="C807" s="626" t="str">
        <f>'CATALOGO PAGINA'!AE807</f>
        <v>12</v>
      </c>
      <c r="D807" s="634">
        <f>'CATALOGO PAGINA'!AG807</f>
        <v>0.8</v>
      </c>
    </row>
    <row r="808">
      <c r="A808" s="623" t="str">
        <f>'CATALOGO PAGINA'!C808</f>
        <v>ARG16041</v>
      </c>
      <c r="B808" s="624" t="s">
        <v>7738</v>
      </c>
      <c r="C808" s="626" t="str">
        <f>'CATALOGO PAGINA'!AE808</f>
        <v>6</v>
      </c>
      <c r="D808" s="634">
        <f>'CATALOGO PAGINA'!AG808</f>
        <v>1.508</v>
      </c>
    </row>
    <row r="809">
      <c r="A809" s="623" t="str">
        <f>'CATALOGO PAGINA'!C809</f>
        <v>157-3B</v>
      </c>
      <c r="B809" s="624" t="s">
        <v>7738</v>
      </c>
      <c r="C809" s="626" t="str">
        <f>'CATALOGO PAGINA'!AE809</f>
        <v>3</v>
      </c>
      <c r="D809" s="634">
        <f>'CATALOGO PAGINA'!AG809</f>
        <v>4.7415</v>
      </c>
    </row>
    <row r="810">
      <c r="A810" s="623" t="str">
        <f>'CATALOGO PAGINA'!C810</f>
        <v>JHP201661</v>
      </c>
      <c r="B810" s="624" t="s">
        <v>7738</v>
      </c>
      <c r="C810" s="626" t="str">
        <f>'CATALOGO PAGINA'!AE810</f>
        <v>3</v>
      </c>
      <c r="D810" s="634">
        <f>'CATALOGO PAGINA'!AG810</f>
        <v>5.1765</v>
      </c>
    </row>
    <row r="811">
      <c r="A811" s="623" t="str">
        <f>'CATALOGO PAGINA'!C811</f>
        <v>KH332-5</v>
      </c>
      <c r="B811" s="624" t="s">
        <v>7738</v>
      </c>
      <c r="C811" s="626" t="str">
        <f>'CATALOGO PAGINA'!AE811</f>
        <v>3</v>
      </c>
      <c r="D811" s="634">
        <f>'CATALOGO PAGINA'!AG811</f>
        <v>5.3795</v>
      </c>
    </row>
    <row r="812">
      <c r="A812" s="623" t="str">
        <f>'CATALOGO PAGINA'!C812</f>
        <v>FW2033</v>
      </c>
      <c r="B812" s="624" t="s">
        <v>7738</v>
      </c>
      <c r="C812" s="626" t="str">
        <f>'CATALOGO PAGINA'!AE812</f>
        <v>3</v>
      </c>
      <c r="D812" s="634">
        <f>'CATALOGO PAGINA'!AG812</f>
        <v>5.829</v>
      </c>
    </row>
    <row r="813">
      <c r="A813" s="623" t="str">
        <f>'CATALOGO PAGINA'!C813</f>
        <v>ZR160</v>
      </c>
      <c r="B813" s="624" t="s">
        <v>7738</v>
      </c>
      <c r="C813" s="626" t="str">
        <f>'CATALOGO PAGINA'!AE813</f>
        <v>3</v>
      </c>
      <c r="D813" s="634">
        <f>'CATALOGO PAGINA'!AG813</f>
        <v>6.1915</v>
      </c>
    </row>
    <row r="814">
      <c r="A814" s="623" t="str">
        <f>'CATALOGO PAGINA'!C814</f>
        <v>0927</v>
      </c>
      <c r="B814" s="624" t="s">
        <v>7738</v>
      </c>
      <c r="C814" s="626" t="str">
        <f>'CATALOGO PAGINA'!AE814</f>
        <v>3</v>
      </c>
      <c r="D814" s="634">
        <f>'CATALOGO PAGINA'!AG814</f>
        <v>6.583</v>
      </c>
    </row>
    <row r="815">
      <c r="A815" s="623" t="str">
        <f>'CATALOGO PAGINA'!C815</f>
        <v>8811-25</v>
      </c>
      <c r="B815" s="624" t="s">
        <v>7738</v>
      </c>
      <c r="C815" s="626" t="str">
        <f>'CATALOGO PAGINA'!AE815</f>
        <v>3</v>
      </c>
      <c r="D815" s="634">
        <f>'CATALOGO PAGINA'!AG815</f>
        <v>7.25</v>
      </c>
    </row>
    <row r="816">
      <c r="A816" s="623" t="str">
        <f>'CATALOGO PAGINA'!C816</f>
        <v>A380-200</v>
      </c>
      <c r="B816" s="624" t="s">
        <v>7738</v>
      </c>
      <c r="C816" s="626" t="str">
        <f>'CATALOGO PAGINA'!AE816</f>
        <v>3</v>
      </c>
      <c r="D816" s="634">
        <f>'CATALOGO PAGINA'!AG816</f>
        <v>5.22</v>
      </c>
    </row>
    <row r="817">
      <c r="A817" s="623" t="str">
        <f>'CATALOGO PAGINA'!C817</f>
        <v>HG-683</v>
      </c>
      <c r="B817" s="624" t="s">
        <v>7738</v>
      </c>
      <c r="C817" s="626" t="str">
        <f>'CATALOGO PAGINA'!AE817</f>
        <v>3</v>
      </c>
      <c r="D817" s="634">
        <f>'CATALOGO PAGINA'!AG817</f>
        <v>5.1765</v>
      </c>
    </row>
    <row r="818">
      <c r="A818" s="623" t="str">
        <f>'CATALOGO PAGINA'!C818</f>
        <v>222-18B</v>
      </c>
      <c r="B818" s="624" t="s">
        <v>7738</v>
      </c>
      <c r="C818" s="626" t="str">
        <f>'CATALOGO PAGINA'!AE818</f>
        <v>3</v>
      </c>
      <c r="D818" s="634">
        <f>'CATALOGO PAGINA'!AG818</f>
        <v>5.4085</v>
      </c>
    </row>
    <row r="819">
      <c r="A819" s="623" t="str">
        <f>'CATALOGO PAGINA'!C819</f>
        <v>NY99973</v>
      </c>
      <c r="B819" s="624" t="s">
        <v>7738</v>
      </c>
      <c r="C819" s="626" t="str">
        <f>'CATALOGO PAGINA'!AE819</f>
        <v>3</v>
      </c>
      <c r="D819" s="634">
        <f>'CATALOGO PAGINA'!AG819</f>
        <v>5.945</v>
      </c>
    </row>
    <row r="820">
      <c r="A820" s="623" t="str">
        <f>'CATALOGO PAGINA'!C820</f>
        <v>ARY191</v>
      </c>
      <c r="B820" s="624" t="s">
        <v>7738</v>
      </c>
      <c r="C820" s="626" t="str">
        <f>'CATALOGO PAGINA'!AE820</f>
        <v>3</v>
      </c>
      <c r="D820" s="634">
        <f>'CATALOGO PAGINA'!AG820</f>
        <v>5.945</v>
      </c>
    </row>
    <row r="821">
      <c r="A821" s="623" t="str">
        <f>'CATALOGO PAGINA'!C821</f>
        <v>FW-2040A</v>
      </c>
      <c r="B821" s="624" t="s">
        <v>7738</v>
      </c>
      <c r="C821" s="626" t="str">
        <f>'CATALOGO PAGINA'!AE821</f>
        <v>3</v>
      </c>
      <c r="D821" s="634">
        <f>'CATALOGO PAGINA'!AG821</f>
        <v>6.1915</v>
      </c>
    </row>
    <row r="822">
      <c r="A822" s="623" t="str">
        <f>'CATALOGO PAGINA'!C822</f>
        <v>ARY00881</v>
      </c>
      <c r="B822" s="624" t="s">
        <v>7738</v>
      </c>
      <c r="C822" s="626" t="str">
        <f>'CATALOGO PAGINA'!AE822</f>
        <v>3</v>
      </c>
      <c r="D822" s="634">
        <f>'CATALOGO PAGINA'!AG822</f>
        <v>6.1915</v>
      </c>
    </row>
    <row r="823">
      <c r="A823" s="623" t="str">
        <f>'CATALOGO PAGINA'!C823</f>
        <v>AK2867</v>
      </c>
      <c r="B823" s="624" t="s">
        <v>7738</v>
      </c>
      <c r="C823" s="626" t="str">
        <f>'CATALOGO PAGINA'!AE823</f>
        <v>3</v>
      </c>
      <c r="D823" s="634">
        <f>'CATALOGO PAGINA'!AG823</f>
        <v>4.611</v>
      </c>
    </row>
    <row r="824">
      <c r="A824" s="623" t="str">
        <f>'CATALOGO PAGINA'!C824</f>
        <v>QF05-3</v>
      </c>
      <c r="B824" s="624" t="s">
        <v>7738</v>
      </c>
      <c r="C824" s="626" t="str">
        <f>'CATALOGO PAGINA'!AE824</f>
        <v>3</v>
      </c>
      <c r="D824" s="634">
        <f>'CATALOGO PAGINA'!AG824</f>
        <v>6.1915</v>
      </c>
    </row>
    <row r="825">
      <c r="A825" s="623" t="str">
        <f>'CATALOGO PAGINA'!C825</f>
        <v>JD199-5B</v>
      </c>
      <c r="B825" s="624" t="s">
        <v>7738</v>
      </c>
      <c r="C825" s="626" t="str">
        <f>'CATALOGO PAGINA'!AE825</f>
        <v>3</v>
      </c>
      <c r="D825" s="634">
        <f>'CATALOGO PAGINA'!AG825</f>
        <v>6.1915</v>
      </c>
    </row>
    <row r="826">
      <c r="A826" s="623" t="str">
        <f>'CATALOGO PAGINA'!C826</f>
        <v>YJ-3030</v>
      </c>
      <c r="B826" s="624" t="s">
        <v>7738</v>
      </c>
      <c r="C826" s="626" t="str">
        <f>'CATALOGO PAGINA'!AE826</f>
        <v>3</v>
      </c>
      <c r="D826" s="634">
        <f>'CATALOGO PAGINA'!AG826</f>
        <v>7.366</v>
      </c>
    </row>
    <row r="827">
      <c r="A827" s="623" t="str">
        <f>'CATALOGO PAGINA'!C827</f>
        <v>YJ-3034</v>
      </c>
      <c r="B827" s="624" t="s">
        <v>7738</v>
      </c>
      <c r="C827" s="626" t="str">
        <f>'CATALOGO PAGINA'!AE827</f>
        <v>3</v>
      </c>
      <c r="D827" s="634">
        <f>'CATALOGO PAGINA'!AG827</f>
        <v>7.743</v>
      </c>
    </row>
    <row r="828">
      <c r="A828" s="623" t="str">
        <f>'CATALOGO PAGINA'!C828</f>
        <v>FD829</v>
      </c>
      <c r="B828" s="624" t="s">
        <v>7738</v>
      </c>
      <c r="C828" s="626" t="str">
        <f>'CATALOGO PAGINA'!AE828</f>
        <v>3</v>
      </c>
      <c r="D828" s="634">
        <f>'CATALOGO PAGINA'!AG828</f>
        <v>4.3355</v>
      </c>
    </row>
    <row r="829">
      <c r="A829" s="623" t="str">
        <f>'CATALOGO PAGINA'!C829</f>
        <v>951C</v>
      </c>
      <c r="B829" s="624" t="s">
        <v>7738</v>
      </c>
      <c r="C829" s="626" t="str">
        <f>'CATALOGO PAGINA'!AE829</f>
        <v>3</v>
      </c>
      <c r="D829" s="634">
        <f>'CATALOGO PAGINA'!AG829</f>
        <v>6.206</v>
      </c>
    </row>
    <row r="830">
      <c r="A830" s="623" t="str">
        <f>'CATALOGO PAGINA'!C830</f>
        <v>01200</v>
      </c>
      <c r="B830" s="624" t="s">
        <v>7738</v>
      </c>
      <c r="C830" s="626" t="str">
        <f>'CATALOGO PAGINA'!AE830</f>
        <v>12</v>
      </c>
      <c r="D830" s="634">
        <f>'CATALOGO PAGINA'!AG830</f>
        <v>2.99625</v>
      </c>
    </row>
    <row r="831">
      <c r="A831" s="623" t="str">
        <f>'CATALOGO PAGINA'!C831</f>
        <v>FD803XM</v>
      </c>
      <c r="B831" s="624" t="s">
        <v>7738</v>
      </c>
      <c r="C831" s="626" t="str">
        <f>'CATALOGO PAGINA'!AE831</f>
        <v>6</v>
      </c>
      <c r="D831" s="634">
        <f>'CATALOGO PAGINA'!AG831</f>
        <v>0.876</v>
      </c>
    </row>
    <row r="832">
      <c r="A832" s="623" t="str">
        <f>'CATALOGO PAGINA'!C832</f>
        <v>3168</v>
      </c>
      <c r="B832" s="624" t="s">
        <v>7738</v>
      </c>
      <c r="C832" s="626" t="str">
        <f>'CATALOGO PAGINA'!AE832</f>
        <v>6</v>
      </c>
      <c r="D832" s="634">
        <f>'CATALOGO PAGINA'!AG832</f>
        <v>0.9</v>
      </c>
    </row>
    <row r="833">
      <c r="A833" s="623" t="str">
        <f>'CATALOGO PAGINA'!C833</f>
        <v>FD82203</v>
      </c>
      <c r="B833" s="624" t="s">
        <v>7738</v>
      </c>
      <c r="C833" s="626" t="str">
        <f>'CATALOGO PAGINA'!AE833</f>
        <v>12</v>
      </c>
      <c r="D833" s="634">
        <f>'CATALOGO PAGINA'!AG833</f>
        <v>0.738</v>
      </c>
    </row>
    <row r="834">
      <c r="A834" s="623" t="str">
        <f>'CATALOGO PAGINA'!C834</f>
        <v>7139</v>
      </c>
      <c r="B834" s="624" t="s">
        <v>7738</v>
      </c>
      <c r="C834" s="626" t="str">
        <f>'CATALOGO PAGINA'!AE834</f>
        <v>12</v>
      </c>
      <c r="D834" s="634">
        <f>'CATALOGO PAGINA'!AG834</f>
        <v>1.7484</v>
      </c>
    </row>
    <row r="835">
      <c r="A835" s="623" t="str">
        <f>'CATALOGO PAGINA'!C835</f>
        <v>32608</v>
      </c>
      <c r="B835" s="624" t="s">
        <v>7738</v>
      </c>
      <c r="C835" s="626" t="str">
        <f>'CATALOGO PAGINA'!AE835</f>
        <v>12</v>
      </c>
      <c r="D835" s="634">
        <f>'CATALOGO PAGINA'!AG835</f>
        <v>3.458</v>
      </c>
    </row>
    <row r="836">
      <c r="A836" s="623" t="str">
        <f>'CATALOGO PAGINA'!C836</f>
        <v>0163</v>
      </c>
      <c r="B836" s="624" t="s">
        <v>7738</v>
      </c>
      <c r="C836" s="626" t="str">
        <f>'CATALOGO PAGINA'!AE836</f>
        <v>6</v>
      </c>
      <c r="D836" s="634">
        <f>'CATALOGO PAGINA'!AG836</f>
        <v>1.501</v>
      </c>
    </row>
    <row r="837">
      <c r="A837" s="623" t="str">
        <f>'CATALOGO PAGINA'!C837</f>
        <v>501164</v>
      </c>
      <c r="B837" s="624" t="s">
        <v>7738</v>
      </c>
      <c r="C837" s="626" t="str">
        <f>'CATALOGO PAGINA'!AE837</f>
        <v>12</v>
      </c>
      <c r="D837" s="634">
        <f>'CATALOGO PAGINA'!AG837</f>
        <v>1.722</v>
      </c>
    </row>
    <row r="838">
      <c r="A838" s="623" t="str">
        <f>'CATALOGO PAGINA'!C838</f>
        <v>8078-3</v>
      </c>
      <c r="B838" s="624" t="s">
        <v>7738</v>
      </c>
      <c r="C838" s="626" t="str">
        <f>'CATALOGO PAGINA'!AE838</f>
        <v>6</v>
      </c>
      <c r="D838" s="634">
        <f>'CATALOGO PAGINA'!AG838</f>
        <v>0.728</v>
      </c>
    </row>
    <row r="839">
      <c r="A839" s="623" t="str">
        <f>'CATALOGO PAGINA'!C839</f>
        <v>Z001-838</v>
      </c>
      <c r="B839" s="624" t="s">
        <v>7738</v>
      </c>
      <c r="C839" s="626" t="str">
        <f>'CATALOGO PAGINA'!AE839</f>
        <v>6</v>
      </c>
      <c r="D839" s="634">
        <f>'CATALOGO PAGINA'!AG839</f>
        <v>3.5</v>
      </c>
    </row>
    <row r="840">
      <c r="A840" s="623" t="str">
        <f>'CATALOGO PAGINA'!C840</f>
        <v>7078</v>
      </c>
      <c r="B840" s="624" t="s">
        <v>7738</v>
      </c>
      <c r="C840" s="626" t="str">
        <f>'CATALOGO PAGINA'!AE840</f>
        <v>12</v>
      </c>
      <c r="D840" s="634">
        <f>'CATALOGO PAGINA'!AG840</f>
        <v>2.15175</v>
      </c>
    </row>
    <row r="841">
      <c r="A841" s="623" t="str">
        <f>'CATALOGO PAGINA'!C841</f>
        <v>2402</v>
      </c>
      <c r="B841" s="624" t="s">
        <v>7738</v>
      </c>
      <c r="C841" s="626" t="str">
        <f>'CATALOGO PAGINA'!AE841</f>
        <v>6</v>
      </c>
      <c r="D841" s="634">
        <f>'CATALOGO PAGINA'!AG841</f>
        <v>2.94</v>
      </c>
    </row>
    <row r="842">
      <c r="A842" s="623" t="str">
        <f>'CATALOGO PAGINA'!C842</f>
        <v>FD7857</v>
      </c>
      <c r="B842" s="624" t="s">
        <v>7738</v>
      </c>
      <c r="C842" s="626" t="str">
        <f>'CATALOGO PAGINA'!AE842</f>
        <v>10</v>
      </c>
      <c r="D842" s="634">
        <f>'CATALOGO PAGINA'!AG842</f>
        <v>9.751</v>
      </c>
    </row>
    <row r="843">
      <c r="A843" s="623" t="str">
        <f>'CATALOGO PAGINA'!C843</f>
        <v>38-15</v>
      </c>
      <c r="B843" s="624" t="s">
        <v>7738</v>
      </c>
      <c r="C843" s="626" t="str">
        <f>'CATALOGO PAGINA'!AE843</f>
        <v>6</v>
      </c>
      <c r="D843" s="634">
        <f>'CATALOGO PAGINA'!AG843</f>
        <v>0.56</v>
      </c>
    </row>
    <row r="844">
      <c r="A844" s="623" t="str">
        <f>'CATALOGO PAGINA'!C844</f>
        <v>SS10100</v>
      </c>
      <c r="B844" s="624" t="s">
        <v>7738</v>
      </c>
      <c r="C844" s="626" t="str">
        <f>'CATALOGO PAGINA'!AE844</f>
        <v>10</v>
      </c>
      <c r="D844" s="634">
        <f>'CATALOGO PAGINA'!AG844</f>
        <v>2.646</v>
      </c>
    </row>
    <row r="845">
      <c r="A845" s="623" t="str">
        <f>'CATALOGO PAGINA'!C845</f>
        <v>FK10100</v>
      </c>
      <c r="B845" s="624" t="s">
        <v>7738</v>
      </c>
      <c r="C845" s="626" t="str">
        <f>'CATALOGO PAGINA'!AE845</f>
        <v>10</v>
      </c>
      <c r="D845" s="634">
        <f>'CATALOGO PAGINA'!AG845</f>
        <v>2.646</v>
      </c>
    </row>
    <row r="846">
      <c r="A846" s="623" t="str">
        <f>'CATALOGO PAGINA'!C846</f>
        <v>FD985</v>
      </c>
      <c r="B846" s="624" t="s">
        <v>7738</v>
      </c>
      <c r="C846" s="626" t="str">
        <f>'CATALOGO PAGINA'!AE846</f>
        <v>6</v>
      </c>
      <c r="D846" s="634">
        <f>'CATALOGO PAGINA'!AG846</f>
        <v>0.588</v>
      </c>
    </row>
    <row r="847">
      <c r="A847" s="623" t="str">
        <f>'CATALOGO PAGINA'!C847</f>
        <v>EC670606</v>
      </c>
      <c r="B847" s="624" t="s">
        <v>7738</v>
      </c>
      <c r="C847" s="626" t="str">
        <f>'CATALOGO PAGINA'!AE847</f>
        <v>6</v>
      </c>
      <c r="D847" s="634">
        <f>'CATALOGO PAGINA'!AG847</f>
        <v>1.4</v>
      </c>
    </row>
    <row r="848">
      <c r="A848" s="623" t="str">
        <f>'CATALOGO PAGINA'!C848</f>
        <v>FD100</v>
      </c>
      <c r="B848" s="624" t="s">
        <v>7738</v>
      </c>
      <c r="C848" s="626" t="str">
        <f>'CATALOGO PAGINA'!AE848</f>
        <v>3</v>
      </c>
      <c r="D848" s="634">
        <f>'CATALOGO PAGINA'!AG848</f>
        <v>5.6</v>
      </c>
    </row>
    <row r="849">
      <c r="A849" s="623" t="str">
        <f>'CATALOGO PAGINA'!C849</f>
        <v>FD907</v>
      </c>
      <c r="B849" s="624" t="s">
        <v>7738</v>
      </c>
      <c r="C849" s="626" t="str">
        <f>'CATALOGO PAGINA'!AE849</f>
        <v>12</v>
      </c>
      <c r="D849" s="634">
        <f>'CATALOGO PAGINA'!AG849</f>
        <v>0.574</v>
      </c>
    </row>
    <row r="850">
      <c r="A850" s="623" t="str">
        <f>'CATALOGO PAGINA'!C850</f>
        <v>FD704</v>
      </c>
      <c r="B850" s="624" t="s">
        <v>7738</v>
      </c>
      <c r="C850" s="626" t="str">
        <f>'CATALOGO PAGINA'!AE850</f>
        <v>6</v>
      </c>
      <c r="D850" s="634">
        <f>'CATALOGO PAGINA'!AG850</f>
        <v>1.932</v>
      </c>
    </row>
    <row r="851">
      <c r="A851" s="623" t="str">
        <f>'CATALOGO PAGINA'!C851</f>
        <v>FD705</v>
      </c>
      <c r="B851" s="624" t="s">
        <v>7738</v>
      </c>
      <c r="C851" s="626" t="str">
        <f>'CATALOGO PAGINA'!AE851</f>
        <v>6</v>
      </c>
      <c r="D851" s="634">
        <f>'CATALOGO PAGINA'!AG851</f>
        <v>1.932</v>
      </c>
    </row>
    <row r="852">
      <c r="A852" s="623" t="str">
        <f>'CATALOGO PAGINA'!C852</f>
        <v>206117</v>
      </c>
      <c r="B852" s="624" t="s">
        <v>7738</v>
      </c>
      <c r="C852" s="626" t="str">
        <f>'CATALOGO PAGINA'!AE852</f>
        <v>12</v>
      </c>
      <c r="D852" s="634">
        <f>'CATALOGO PAGINA'!AG852</f>
        <v>2.408</v>
      </c>
    </row>
    <row r="853">
      <c r="A853" s="623" t="str">
        <f>'CATALOGO PAGINA'!C853</f>
        <v>16306</v>
      </c>
      <c r="B853" s="624" t="s">
        <v>7738</v>
      </c>
      <c r="C853" s="626" t="str">
        <f>'CATALOGO PAGINA'!AE853</f>
        <v>12</v>
      </c>
      <c r="D853" s="634">
        <f>'CATALOGO PAGINA'!AG853</f>
        <v>2.408</v>
      </c>
    </row>
    <row r="854">
      <c r="A854" s="623" t="str">
        <f>'CATALOGO PAGINA'!C854</f>
        <v>50102</v>
      </c>
      <c r="B854" s="624" t="s">
        <v>7738</v>
      </c>
      <c r="C854" s="626" t="str">
        <f>'CATALOGO PAGINA'!AE854</f>
        <v>12</v>
      </c>
      <c r="D854" s="634">
        <f>'CATALOGO PAGINA'!AG854</f>
        <v>1.862</v>
      </c>
    </row>
    <row r="855">
      <c r="A855" s="623" t="str">
        <f>'CATALOGO PAGINA'!C855</f>
        <v>01520</v>
      </c>
      <c r="B855" s="624" t="s">
        <v>7738</v>
      </c>
      <c r="C855" s="626" t="str">
        <f>'CATALOGO PAGINA'!AE855</f>
        <v>12</v>
      </c>
      <c r="D855" s="634">
        <f>'CATALOGO PAGINA'!AG855</f>
        <v>1.666</v>
      </c>
    </row>
    <row r="856">
      <c r="A856" s="623" t="str">
        <f>'CATALOGO PAGINA'!C856</f>
        <v>202018</v>
      </c>
      <c r="B856" s="624" t="s">
        <v>7738</v>
      </c>
      <c r="C856" s="626" t="str">
        <f>'CATALOGO PAGINA'!AE856</f>
        <v>12</v>
      </c>
      <c r="D856" s="634">
        <f>'CATALOGO PAGINA'!AG856</f>
        <v>2.254</v>
      </c>
    </row>
    <row r="857">
      <c r="A857" s="623" t="str">
        <f>'CATALOGO PAGINA'!C857</f>
        <v>202017</v>
      </c>
      <c r="B857" s="624" t="s">
        <v>7738</v>
      </c>
      <c r="C857" s="626" t="str">
        <f>'CATALOGO PAGINA'!AE857</f>
        <v>12</v>
      </c>
      <c r="D857" s="634">
        <f>'CATALOGO PAGINA'!AG857</f>
        <v>2.254</v>
      </c>
    </row>
    <row r="858">
      <c r="A858" s="623" t="str">
        <f>'CATALOGO PAGINA'!C858</f>
        <v>26634</v>
      </c>
      <c r="B858" s="624" t="s">
        <v>7738</v>
      </c>
      <c r="C858" s="626" t="str">
        <f>'CATALOGO PAGINA'!AE858</f>
        <v>12</v>
      </c>
      <c r="D858" s="634">
        <f>'CATALOGO PAGINA'!AG858</f>
        <v>3.92</v>
      </c>
    </row>
    <row r="859">
      <c r="A859" s="623" t="str">
        <f>'CATALOGO PAGINA'!C859</f>
        <v>70255</v>
      </c>
      <c r="B859" s="624" t="s">
        <v>7738</v>
      </c>
      <c r="C859" s="626" t="str">
        <f>'CATALOGO PAGINA'!AE859</f>
        <v>12</v>
      </c>
      <c r="D859" s="634">
        <f>'CATALOGO PAGINA'!AG859</f>
        <v>0.35</v>
      </c>
    </row>
    <row r="860">
      <c r="A860" s="623" t="str">
        <f>'CATALOGO PAGINA'!C860</f>
        <v>7092</v>
      </c>
      <c r="B860" s="624" t="s">
        <v>7738</v>
      </c>
      <c r="C860" s="626" t="str">
        <f>'CATALOGO PAGINA'!AE860</f>
        <v>6</v>
      </c>
      <c r="D860" s="634">
        <f>'CATALOGO PAGINA'!AG860</f>
        <v>2.548</v>
      </c>
    </row>
    <row r="861">
      <c r="A861" s="623" t="str">
        <f>'CATALOGO PAGINA'!C861</f>
        <v>FD830</v>
      </c>
      <c r="B861" s="624" t="s">
        <v>7738</v>
      </c>
      <c r="C861" s="626" t="str">
        <f>'CATALOGO PAGINA'!AE861</f>
        <v>6</v>
      </c>
      <c r="D861" s="634">
        <f>'CATALOGO PAGINA'!AG861</f>
        <v>1.568</v>
      </c>
    </row>
    <row r="862">
      <c r="A862" s="623" t="str">
        <f>'CATALOGO PAGINA'!C862</f>
        <v>7085</v>
      </c>
      <c r="B862" s="624" t="s">
        <v>7738</v>
      </c>
      <c r="C862" s="626" t="str">
        <f>'CATALOGO PAGINA'!AE862</f>
        <v>6</v>
      </c>
      <c r="D862" s="634">
        <f>'CATALOGO PAGINA'!AG862</f>
        <v>1.498</v>
      </c>
    </row>
    <row r="863">
      <c r="A863" s="623" t="str">
        <f>'CATALOGO PAGINA'!C863</f>
        <v>FD7905</v>
      </c>
      <c r="B863" s="624" t="s">
        <v>7738</v>
      </c>
      <c r="C863" s="626" t="str">
        <f>'CATALOGO PAGINA'!AE863</f>
        <v>3</v>
      </c>
      <c r="D863" s="634">
        <f>'CATALOGO PAGINA'!AG863</f>
        <v>4.9</v>
      </c>
    </row>
    <row r="864">
      <c r="A864" s="623" t="str">
        <f>'CATALOGO PAGINA'!C864</f>
        <v>WT202207</v>
      </c>
      <c r="B864" s="624" t="s">
        <v>7738</v>
      </c>
      <c r="C864" s="626" t="str">
        <f>'CATALOGO PAGINA'!AE864</f>
        <v>12</v>
      </c>
      <c r="D864" s="634">
        <f>'CATALOGO PAGINA'!AG864</f>
        <v>0.588</v>
      </c>
    </row>
    <row r="865">
      <c r="A865" s="623" t="str">
        <f>'CATALOGO PAGINA'!C865</f>
        <v>FD816</v>
      </c>
      <c r="B865" s="624" t="s">
        <v>7738</v>
      </c>
      <c r="C865" s="626" t="str">
        <f>'CATALOGO PAGINA'!AE865</f>
        <v>6</v>
      </c>
      <c r="D865" s="634">
        <f>'CATALOGO PAGINA'!AG865</f>
        <v>1.764</v>
      </c>
    </row>
    <row r="866">
      <c r="A866" s="623" t="str">
        <f>'CATALOGO PAGINA'!C866</f>
        <v>2440</v>
      </c>
      <c r="B866" s="624" t="s">
        <v>7738</v>
      </c>
      <c r="C866" s="626" t="str">
        <f>'CATALOGO PAGINA'!AE866</f>
        <v>6</v>
      </c>
      <c r="D866" s="634">
        <f>'CATALOGO PAGINA'!AG866</f>
        <v>1.904</v>
      </c>
    </row>
    <row r="867">
      <c r="A867" s="623" t="str">
        <f>'CATALOGO PAGINA'!C867</f>
        <v>05713</v>
      </c>
      <c r="B867" s="624" t="s">
        <v>7738</v>
      </c>
      <c r="C867" s="626" t="str">
        <f>'CATALOGO PAGINA'!AE867</f>
        <v>12</v>
      </c>
      <c r="D867" s="634">
        <f>'CATALOGO PAGINA'!AG867</f>
        <v>1.512</v>
      </c>
    </row>
    <row r="868">
      <c r="A868" s="623" t="str">
        <f>'CATALOGO PAGINA'!C868</f>
        <v>FD221016</v>
      </c>
      <c r="B868" s="624" t="s">
        <v>7738</v>
      </c>
      <c r="C868" s="626" t="str">
        <f>'CATALOGO PAGINA'!AE868</f>
        <v>12</v>
      </c>
      <c r="D868" s="634">
        <f>'CATALOGO PAGINA'!AG868</f>
        <v>2</v>
      </c>
    </row>
    <row r="869">
      <c r="A869" s="623" t="str">
        <f>'CATALOGO PAGINA'!C869</f>
        <v>05737</v>
      </c>
      <c r="B869" s="624" t="s">
        <v>7738</v>
      </c>
      <c r="C869" s="626" t="str">
        <f>'CATALOGO PAGINA'!AE869</f>
        <v>12</v>
      </c>
      <c r="D869" s="634">
        <f>'CATALOGO PAGINA'!AG869</f>
        <v>1.512</v>
      </c>
    </row>
    <row r="870">
      <c r="A870" s="623" t="str">
        <f>'CATALOGO PAGINA'!C870</f>
        <v>520931</v>
      </c>
      <c r="B870" s="624" t="s">
        <v>7738</v>
      </c>
      <c r="C870" s="626" t="str">
        <f>'CATALOGO PAGINA'!AE870</f>
        <v>12</v>
      </c>
      <c r="D870" s="634">
        <f>'CATALOGO PAGINA'!AG870</f>
        <v>0.7</v>
      </c>
    </row>
    <row r="871">
      <c r="A871" s="623" t="str">
        <f>'CATALOGO PAGINA'!C871</f>
        <v>52095</v>
      </c>
      <c r="B871" s="624" t="s">
        <v>7738</v>
      </c>
      <c r="C871" s="626" t="str">
        <f>'CATALOGO PAGINA'!AE871</f>
        <v>12</v>
      </c>
      <c r="D871" s="634">
        <f>'CATALOGO PAGINA'!AG871</f>
        <v>0.7</v>
      </c>
    </row>
    <row r="872">
      <c r="A872" s="623" t="str">
        <f>'CATALOGO PAGINA'!C872</f>
        <v>52097</v>
      </c>
      <c r="B872" s="624" t="s">
        <v>7738</v>
      </c>
      <c r="C872" s="626" t="str">
        <f>'CATALOGO PAGINA'!AE872</f>
        <v>12</v>
      </c>
      <c r="D872" s="634">
        <f>'CATALOGO PAGINA'!AG872</f>
        <v>0.7</v>
      </c>
    </row>
    <row r="873">
      <c r="A873" s="623" t="str">
        <f>'CATALOGO PAGINA'!C873</f>
        <v>40849</v>
      </c>
      <c r="B873" s="624" t="s">
        <v>7738</v>
      </c>
      <c r="C873" s="626" t="str">
        <f>'CATALOGO PAGINA'!AE873</f>
        <v>6</v>
      </c>
      <c r="D873" s="634">
        <f>'CATALOGO PAGINA'!AG873</f>
        <v>2.781</v>
      </c>
    </row>
    <row r="874">
      <c r="A874" s="623" t="str">
        <f>'CATALOGO PAGINA'!C874</f>
        <v>40850</v>
      </c>
      <c r="B874" s="624" t="s">
        <v>7738</v>
      </c>
      <c r="C874" s="626" t="str">
        <f>'CATALOGO PAGINA'!AE874</f>
        <v>6</v>
      </c>
      <c r="D874" s="634">
        <f>'CATALOGO PAGINA'!AG874</f>
        <v>2.808</v>
      </c>
    </row>
    <row r="875">
      <c r="A875" s="623" t="str">
        <f>'CATALOGO PAGINA'!C875</f>
        <v>40847</v>
      </c>
      <c r="B875" s="624" t="s">
        <v>7738</v>
      </c>
      <c r="C875" s="626" t="str">
        <f>'CATALOGO PAGINA'!AE875</f>
        <v>6</v>
      </c>
      <c r="D875" s="634">
        <f>'CATALOGO PAGINA'!AG875</f>
        <v>2.808</v>
      </c>
    </row>
    <row r="876">
      <c r="A876" s="623" t="str">
        <f>'CATALOGO PAGINA'!C876</f>
        <v>022813</v>
      </c>
      <c r="B876" s="624" t="s">
        <v>7738</v>
      </c>
      <c r="C876" s="626" t="str">
        <f>'CATALOGO PAGINA'!AE876</f>
        <v>6</v>
      </c>
      <c r="D876" s="634">
        <f>'CATALOGO PAGINA'!AG876</f>
        <v>2.808</v>
      </c>
    </row>
    <row r="877">
      <c r="A877" s="623" t="str">
        <f>'CATALOGO PAGINA'!C877</f>
        <v>406047</v>
      </c>
      <c r="B877" s="624" t="s">
        <v>7738</v>
      </c>
      <c r="C877" s="626" t="str">
        <f>'CATALOGO PAGINA'!AE877</f>
        <v>6</v>
      </c>
      <c r="D877" s="634">
        <f>'CATALOGO PAGINA'!AG877</f>
        <v>2.754</v>
      </c>
    </row>
    <row r="878">
      <c r="A878" s="623" t="str">
        <f>'CATALOGO PAGINA'!C878</f>
        <v>83411</v>
      </c>
      <c r="B878" s="624" t="s">
        <v>7738</v>
      </c>
      <c r="C878" s="626" t="str">
        <f>'CATALOGO PAGINA'!AE878</f>
        <v>6</v>
      </c>
      <c r="D878" s="634">
        <f>'CATALOGO PAGINA'!AG878</f>
        <v>2.754</v>
      </c>
    </row>
    <row r="879">
      <c r="A879" s="623" t="str">
        <f>'CATALOGO PAGINA'!C879</f>
        <v>7312</v>
      </c>
      <c r="B879" s="624" t="s">
        <v>7738</v>
      </c>
      <c r="C879" s="626" t="str">
        <f>'CATALOGO PAGINA'!AE879</f>
        <v>12</v>
      </c>
      <c r="D879" s="634">
        <f>'CATALOGO PAGINA'!AG879</f>
        <v>2.07</v>
      </c>
    </row>
    <row r="880">
      <c r="A880" s="623" t="str">
        <f>'CATALOGO PAGINA'!C880</f>
        <v>3036</v>
      </c>
      <c r="B880" s="624" t="s">
        <v>7738</v>
      </c>
      <c r="C880" s="626" t="str">
        <f>'CATALOGO PAGINA'!AE880</f>
        <v>3</v>
      </c>
      <c r="D880" s="634">
        <f>'CATALOGO PAGINA'!AG880</f>
        <v>5.25</v>
      </c>
    </row>
    <row r="881">
      <c r="A881" s="623" t="str">
        <f>'CATALOGO PAGINA'!C881</f>
        <v>51107</v>
      </c>
      <c r="B881" s="624" t="s">
        <v>7738</v>
      </c>
      <c r="C881" s="626" t="str">
        <f>'CATALOGO PAGINA'!AE881</f>
        <v>12</v>
      </c>
      <c r="D881" s="634">
        <f>'CATALOGO PAGINA'!AG881</f>
        <v>1.204</v>
      </c>
    </row>
    <row r="882">
      <c r="A882" s="623" t="str">
        <f>'CATALOGO PAGINA'!C882</f>
        <v>FD7966</v>
      </c>
      <c r="B882" s="624" t="s">
        <v>7738</v>
      </c>
      <c r="C882" s="626" t="str">
        <f>'CATALOGO PAGINA'!AE882</f>
        <v>6</v>
      </c>
      <c r="D882" s="634">
        <f>'CATALOGO PAGINA'!AG882</f>
        <v>4.2</v>
      </c>
    </row>
    <row r="883">
      <c r="A883" s="623" t="str">
        <f>'CATALOGO PAGINA'!C883</f>
        <v>61647</v>
      </c>
      <c r="B883" s="624" t="s">
        <v>7738</v>
      </c>
      <c r="C883" s="626" t="str">
        <f>'CATALOGO PAGINA'!AE883</f>
        <v>12</v>
      </c>
      <c r="D883" s="634">
        <f>'CATALOGO PAGINA'!AG883</f>
        <v>1.014</v>
      </c>
    </row>
    <row r="884">
      <c r="A884" s="623" t="str">
        <f>'CATALOGO PAGINA'!C884</f>
        <v>99113</v>
      </c>
      <c r="B884" s="624" t="s">
        <v>7738</v>
      </c>
      <c r="C884" s="626" t="str">
        <f>'CATALOGO PAGINA'!AE884</f>
        <v>12</v>
      </c>
      <c r="D884" s="634">
        <f>'CATALOGO PAGINA'!AG884</f>
        <v>1.162</v>
      </c>
    </row>
    <row r="885">
      <c r="A885" s="623" t="str">
        <f>'CATALOGO PAGINA'!C885</f>
        <v>0133</v>
      </c>
      <c r="B885" s="624" t="s">
        <v>7738</v>
      </c>
      <c r="C885" s="626" t="str">
        <f>'CATALOGO PAGINA'!AE885</f>
        <v>6</v>
      </c>
      <c r="D885" s="634">
        <f>'CATALOGO PAGINA'!AG885</f>
        <v>2.212</v>
      </c>
    </row>
    <row r="886">
      <c r="A886" s="623" t="str">
        <f>'CATALOGO PAGINA'!C886</f>
        <v>650181</v>
      </c>
      <c r="B886" s="624" t="s">
        <v>7738</v>
      </c>
      <c r="C886" s="626" t="str">
        <f>'CATALOGO PAGINA'!AE886</f>
        <v>6</v>
      </c>
      <c r="D886" s="634">
        <f>'CATALOGO PAGINA'!AG886</f>
        <v>0.952</v>
      </c>
    </row>
    <row r="887">
      <c r="A887" s="623" t="str">
        <f>'CATALOGO PAGINA'!C887</f>
        <v>2045</v>
      </c>
      <c r="B887" s="624" t="s">
        <v>7738</v>
      </c>
      <c r="C887" s="626" t="str">
        <f>'CATALOGO PAGINA'!AE887</f>
        <v>3</v>
      </c>
      <c r="D887" s="634">
        <f>'CATALOGO PAGINA'!AG887</f>
        <v>4.9</v>
      </c>
    </row>
    <row r="888">
      <c r="A888" s="623" t="str">
        <f>'CATALOGO PAGINA'!C888</f>
        <v>FD503</v>
      </c>
      <c r="B888" s="624" t="s">
        <v>7738</v>
      </c>
      <c r="C888" s="626" t="str">
        <f>'CATALOGO PAGINA'!AE888</f>
        <v>12</v>
      </c>
      <c r="D888" s="634">
        <f>'CATALOGO PAGINA'!AG888</f>
        <v>3.29</v>
      </c>
    </row>
    <row r="889">
      <c r="A889" s="623" t="str">
        <f>'CATALOGO PAGINA'!C889</f>
        <v>74412</v>
      </c>
      <c r="B889" s="624" t="s">
        <v>7738</v>
      </c>
      <c r="C889" s="626" t="str">
        <f>'CATALOGO PAGINA'!AE889</f>
        <v>12</v>
      </c>
      <c r="D889" s="634">
        <f>'CATALOGO PAGINA'!AG889</f>
        <v>1.204</v>
      </c>
    </row>
    <row r="890">
      <c r="A890" s="623" t="str">
        <f>'CATALOGO PAGINA'!C890</f>
        <v>51110</v>
      </c>
      <c r="B890" s="624" t="s">
        <v>7738</v>
      </c>
      <c r="C890" s="626" t="str">
        <f>'CATALOGO PAGINA'!AE890</f>
        <v>12</v>
      </c>
      <c r="D890" s="634">
        <f>'CATALOGO PAGINA'!AG890</f>
        <v>1.106</v>
      </c>
    </row>
    <row r="891">
      <c r="A891" s="623" t="str">
        <f>'CATALOGO PAGINA'!C891</f>
        <v>66074</v>
      </c>
      <c r="B891" s="624" t="s">
        <v>7738</v>
      </c>
      <c r="C891" s="626" t="str">
        <f>'CATALOGO PAGINA'!AE891</f>
        <v>12</v>
      </c>
      <c r="D891" s="634">
        <f>'CATALOGO PAGINA'!AG891</f>
        <v>1.106</v>
      </c>
    </row>
    <row r="892">
      <c r="A892" s="623" t="str">
        <f>'CATALOGO PAGINA'!C892</f>
        <v>238</v>
      </c>
      <c r="B892" s="624" t="s">
        <v>7738</v>
      </c>
      <c r="C892" s="626" t="str">
        <f>'CATALOGO PAGINA'!AE892</f>
        <v>12</v>
      </c>
      <c r="D892" s="634">
        <f>'CATALOGO PAGINA'!AG892</f>
        <v>4.55</v>
      </c>
    </row>
    <row r="893">
      <c r="A893" s="623" t="str">
        <f>'CATALOGO PAGINA'!C893</f>
        <v>102009</v>
      </c>
      <c r="B893" s="624" t="s">
        <v>7738</v>
      </c>
      <c r="C893" s="626" t="str">
        <f>'CATALOGO PAGINA'!AE893</f>
        <v>12</v>
      </c>
      <c r="D893" s="634">
        <f>'CATALOGO PAGINA'!AG893</f>
        <v>0.63</v>
      </c>
    </row>
    <row r="894">
      <c r="A894" s="623" t="str">
        <f>'CATALOGO PAGINA'!C894</f>
        <v>01130</v>
      </c>
      <c r="B894" s="624" t="s">
        <v>7738</v>
      </c>
      <c r="C894" s="626" t="str">
        <f>'CATALOGO PAGINA'!AE894</f>
        <v>6</v>
      </c>
      <c r="D894" s="634">
        <f>'CATALOGO PAGINA'!AG894</f>
        <v>1.022</v>
      </c>
    </row>
    <row r="895">
      <c r="A895" s="623" t="str">
        <f>'CATALOGO PAGINA'!C895</f>
        <v>FD1605</v>
      </c>
      <c r="B895" s="624" t="s">
        <v>7738</v>
      </c>
      <c r="C895" s="626" t="str">
        <f>'CATALOGO PAGINA'!AE895</f>
        <v>6</v>
      </c>
      <c r="D895" s="634">
        <f>'CATALOGO PAGINA'!AG895</f>
        <v>1.26</v>
      </c>
    </row>
    <row r="896">
      <c r="A896" s="623" t="str">
        <f>'CATALOGO PAGINA'!C896</f>
        <v>FD909</v>
      </c>
      <c r="B896" s="624" t="s">
        <v>7738</v>
      </c>
      <c r="C896" s="626" t="str">
        <f>'CATALOGO PAGINA'!AE896</f>
        <v>3</v>
      </c>
      <c r="D896" s="634">
        <f>'CATALOGO PAGINA'!AG896</f>
        <v>3.36</v>
      </c>
    </row>
    <row r="897">
      <c r="A897" s="623" t="str">
        <f>'CATALOGO PAGINA'!C897</f>
        <v>FD1601</v>
      </c>
      <c r="B897" s="624" t="s">
        <v>7738</v>
      </c>
      <c r="C897" s="626" t="str">
        <f>'CATALOGO PAGINA'!AE897</f>
        <v>6</v>
      </c>
      <c r="D897" s="634">
        <f>'CATALOGO PAGINA'!AG897</f>
        <v>1.638</v>
      </c>
    </row>
    <row r="898">
      <c r="A898" s="623" t="str">
        <f>'CATALOGO PAGINA'!C898</f>
        <v>FD709</v>
      </c>
      <c r="B898" s="624" t="s">
        <v>7738</v>
      </c>
      <c r="C898" s="626" t="str">
        <f>'CATALOGO PAGINA'!AE898</f>
        <v>6</v>
      </c>
      <c r="D898" s="634">
        <f>'CATALOGO PAGINA'!AG898</f>
        <v>2.24</v>
      </c>
    </row>
    <row r="899">
      <c r="A899" s="623" t="str">
        <f>'CATALOGO PAGINA'!C899</f>
        <v>FD82216</v>
      </c>
      <c r="B899" s="624" t="s">
        <v>7738</v>
      </c>
      <c r="C899" s="626" t="str">
        <f>'CATALOGO PAGINA'!AE899</f>
        <v>3</v>
      </c>
      <c r="D899" s="634">
        <f>'CATALOGO PAGINA'!AG899</f>
        <v>8.19</v>
      </c>
    </row>
    <row r="900">
      <c r="A900" s="623" t="str">
        <f>'CATALOGO PAGINA'!C900</f>
        <v>503715</v>
      </c>
      <c r="B900" s="624" t="s">
        <v>7738</v>
      </c>
      <c r="C900" s="626" t="str">
        <f>'CATALOGO PAGINA'!AE900</f>
        <v>12</v>
      </c>
      <c r="D900" s="634">
        <f>'CATALOGO PAGINA'!AG900</f>
        <v>1.162</v>
      </c>
    </row>
    <row r="901">
      <c r="A901" s="623" t="str">
        <f>'CATALOGO PAGINA'!C901</f>
        <v>ARB2883</v>
      </c>
      <c r="B901" s="624" t="s">
        <v>7738</v>
      </c>
      <c r="C901" s="626" t="str">
        <f>'CATALOGO PAGINA'!AE901</f>
        <v>12</v>
      </c>
      <c r="D901" s="634">
        <f>'CATALOGO PAGINA'!AG901</f>
        <v>0.644</v>
      </c>
    </row>
    <row r="902">
      <c r="A902" s="623" t="str">
        <f>'CATALOGO PAGINA'!C902</f>
        <v>5264</v>
      </c>
      <c r="B902" s="624" t="s">
        <v>7738</v>
      </c>
      <c r="C902" s="626" t="str">
        <f>'CATALOGO PAGINA'!AE902</f>
        <v>12</v>
      </c>
      <c r="D902" s="634">
        <f>'CATALOGO PAGINA'!AG902</f>
        <v>0.8496</v>
      </c>
    </row>
    <row r="903">
      <c r="A903" s="623" t="str">
        <f>'CATALOGO PAGINA'!C903</f>
        <v>5257</v>
      </c>
      <c r="B903" s="624" t="s">
        <v>7738</v>
      </c>
      <c r="C903" s="626" t="str">
        <f>'CATALOGO PAGINA'!AE903</f>
        <v>12</v>
      </c>
      <c r="D903" s="634">
        <f>'CATALOGO PAGINA'!AG903</f>
        <v>0.7506</v>
      </c>
    </row>
    <row r="904">
      <c r="A904" s="623" t="str">
        <f>'CATALOGO PAGINA'!C904</f>
        <v>7603</v>
      </c>
      <c r="B904" s="624" t="s">
        <v>7738</v>
      </c>
      <c r="C904" s="626" t="str">
        <f>'CATALOGO PAGINA'!AE904</f>
        <v>3</v>
      </c>
      <c r="D904" s="634">
        <f>'CATALOGO PAGINA'!AG904</f>
        <v>1.764</v>
      </c>
    </row>
    <row r="905">
      <c r="A905" s="623" t="str">
        <f>'CATALOGO PAGINA'!C905</f>
        <v>7283</v>
      </c>
      <c r="B905" s="624" t="s">
        <v>7738</v>
      </c>
      <c r="C905" s="626" t="str">
        <f>'CATALOGO PAGINA'!AE905</f>
        <v>3</v>
      </c>
      <c r="D905" s="634">
        <f>'CATALOGO PAGINA'!AG905</f>
        <v>2.254</v>
      </c>
    </row>
    <row r="906">
      <c r="A906" s="623" t="str">
        <f>'CATALOGO PAGINA'!C906</f>
        <v>95110</v>
      </c>
      <c r="B906" s="624" t="s">
        <v>7738</v>
      </c>
      <c r="C906" s="626" t="str">
        <f>'CATALOGO PAGINA'!AE906</f>
        <v>12</v>
      </c>
      <c r="D906" s="634">
        <f>'CATALOGO PAGINA'!AG906</f>
        <v>3.01</v>
      </c>
    </row>
    <row r="907">
      <c r="A907" s="623" t="str">
        <f>'CATALOGO PAGINA'!C907</f>
        <v>98038</v>
      </c>
      <c r="B907" s="624" t="s">
        <v>7738</v>
      </c>
      <c r="C907" s="626" t="str">
        <f>'CATALOGO PAGINA'!AE907</f>
        <v>15</v>
      </c>
      <c r="D907" s="634">
        <f>'CATALOGO PAGINA'!AG907</f>
        <v>1.386</v>
      </c>
    </row>
    <row r="908">
      <c r="A908" s="623" t="str">
        <f>'CATALOGO PAGINA'!C908</f>
        <v>CN91403</v>
      </c>
      <c r="B908" s="624" t="s">
        <v>7738</v>
      </c>
      <c r="C908" s="626" t="str">
        <f>'CATALOGO PAGINA'!AE908</f>
        <v>12</v>
      </c>
      <c r="D908" s="634">
        <f>'CATALOGO PAGINA'!AG908</f>
        <v>1.12</v>
      </c>
    </row>
    <row r="909">
      <c r="A909" s="623" t="str">
        <f>'CATALOGO PAGINA'!C909</f>
        <v>IN24866-A</v>
      </c>
      <c r="B909" s="624" t="s">
        <v>7738</v>
      </c>
      <c r="C909" s="626" t="str">
        <f>'CATALOGO PAGINA'!AE909</f>
        <v>12</v>
      </c>
      <c r="D909" s="634">
        <f>'CATALOGO PAGINA'!AG909</f>
        <v>0.882</v>
      </c>
    </row>
    <row r="910">
      <c r="A910" s="623" t="str">
        <f>'CATALOGO PAGINA'!C910</f>
        <v>IN24843-A</v>
      </c>
      <c r="B910" s="624" t="s">
        <v>7738</v>
      </c>
      <c r="C910" s="626" t="str">
        <f>'CATALOGO PAGINA'!AE910</f>
        <v>12</v>
      </c>
      <c r="D910" s="634">
        <f>'CATALOGO PAGINA'!AG910</f>
        <v>0.882</v>
      </c>
    </row>
    <row r="911">
      <c r="A911" s="623" t="str">
        <f>'CATALOGO PAGINA'!C911</f>
        <v>IN24842-A</v>
      </c>
      <c r="B911" s="624" t="s">
        <v>7738</v>
      </c>
      <c r="C911" s="626" t="str">
        <f>'CATALOGO PAGINA'!AE911</f>
        <v>12</v>
      </c>
      <c r="D911" s="634">
        <f>'CATALOGO PAGINA'!AG911</f>
        <v>0.882</v>
      </c>
    </row>
    <row r="912">
      <c r="A912" s="623" t="str">
        <f>'CATALOGO PAGINA'!C912</f>
        <v>55565</v>
      </c>
      <c r="B912" s="624" t="s">
        <v>7738</v>
      </c>
      <c r="C912" s="626" t="str">
        <f>'CATALOGO PAGINA'!AE912</f>
        <v>12</v>
      </c>
      <c r="D912" s="634">
        <f>'CATALOGO PAGINA'!AG912</f>
        <v>0.924</v>
      </c>
    </row>
    <row r="913">
      <c r="A913" s="623" t="str">
        <f>'CATALOGO PAGINA'!C913</f>
        <v>82669</v>
      </c>
      <c r="B913" s="624" t="s">
        <v>7738</v>
      </c>
      <c r="C913" s="626" t="str">
        <f>'CATALOGO PAGINA'!AE913</f>
        <v>12</v>
      </c>
      <c r="D913" s="634">
        <f>'CATALOGO PAGINA'!AG913</f>
        <v>1.078</v>
      </c>
    </row>
    <row r="914">
      <c r="A914" s="623" t="str">
        <f>'CATALOGO PAGINA'!C914</f>
        <v>82668</v>
      </c>
      <c r="B914" s="624" t="s">
        <v>7738</v>
      </c>
      <c r="C914" s="626" t="str">
        <f>'CATALOGO PAGINA'!AE914</f>
        <v>12</v>
      </c>
      <c r="D914" s="634">
        <f>'CATALOGO PAGINA'!AG914</f>
        <v>1.078</v>
      </c>
    </row>
    <row r="915">
      <c r="A915" s="623" t="str">
        <f>'CATALOGO PAGINA'!C915</f>
        <v>83024</v>
      </c>
      <c r="B915" s="624" t="s">
        <v>7738</v>
      </c>
      <c r="C915" s="626" t="str">
        <f>'CATALOGO PAGINA'!AE915</f>
        <v>12</v>
      </c>
      <c r="D915" s="634">
        <f>'CATALOGO PAGINA'!AG915</f>
        <v>0.924</v>
      </c>
    </row>
    <row r="916">
      <c r="A916" s="623" t="str">
        <f>'CATALOGO PAGINA'!C916</f>
        <v>83025</v>
      </c>
      <c r="B916" s="624" t="s">
        <v>7738</v>
      </c>
      <c r="C916" s="626" t="str">
        <f>'CATALOGO PAGINA'!AE916</f>
        <v>12</v>
      </c>
      <c r="D916" s="634">
        <f>'CATALOGO PAGINA'!AG916</f>
        <v>0.924</v>
      </c>
    </row>
    <row r="917">
      <c r="A917" s="623" t="str">
        <f>'CATALOGO PAGINA'!C917</f>
        <v>83022</v>
      </c>
      <c r="B917" s="624" t="s">
        <v>7738</v>
      </c>
      <c r="C917" s="626" t="str">
        <f>'CATALOGO PAGINA'!AE917</f>
        <v>12</v>
      </c>
      <c r="D917" s="634">
        <f>'CATALOGO PAGINA'!AG917</f>
        <v>0.924</v>
      </c>
    </row>
    <row r="918">
      <c r="A918" s="623" t="str">
        <f>'CATALOGO PAGINA'!C918</f>
        <v>83020</v>
      </c>
      <c r="B918" s="624" t="s">
        <v>7738</v>
      </c>
      <c r="C918" s="626" t="str">
        <f>'CATALOGO PAGINA'!AE918</f>
        <v>12</v>
      </c>
      <c r="D918" s="634">
        <f>'CATALOGO PAGINA'!AG918</f>
        <v>0.924</v>
      </c>
    </row>
    <row r="919">
      <c r="A919" s="623" t="str">
        <f>'CATALOGO PAGINA'!C919</f>
        <v>83016</v>
      </c>
      <c r="B919" s="624" t="s">
        <v>7738</v>
      </c>
      <c r="C919" s="626" t="str">
        <f>'CATALOGO PAGINA'!AE919</f>
        <v>12</v>
      </c>
      <c r="D919" s="634">
        <f>'CATALOGO PAGINA'!AG919</f>
        <v>0.924</v>
      </c>
    </row>
    <row r="920">
      <c r="A920" s="623" t="str">
        <f>'CATALOGO PAGINA'!C920</f>
        <v>FD818C</v>
      </c>
      <c r="B920" s="624" t="s">
        <v>7738</v>
      </c>
      <c r="C920" s="626" t="str">
        <f>'CATALOGO PAGINA'!AE920</f>
        <v>6</v>
      </c>
      <c r="D920" s="634">
        <f>'CATALOGO PAGINA'!AG920</f>
        <v>1.778</v>
      </c>
    </row>
    <row r="921">
      <c r="A921" s="623" t="str">
        <f>'CATALOGO PAGINA'!C921</f>
        <v>FD817V</v>
      </c>
      <c r="B921" s="624" t="s">
        <v>7738</v>
      </c>
      <c r="C921" s="626" t="str">
        <f>'CATALOGO PAGINA'!AE921</f>
        <v>6</v>
      </c>
      <c r="D921" s="634">
        <f>'CATALOGO PAGINA'!AG921</f>
        <v>1.358</v>
      </c>
    </row>
    <row r="922">
      <c r="A922" s="623" t="str">
        <f>'CATALOGO PAGINA'!C922</f>
        <v>FD819</v>
      </c>
      <c r="B922" s="624" t="s">
        <v>7738</v>
      </c>
      <c r="C922" s="626" t="str">
        <f>'CATALOGO PAGINA'!AE922</f>
        <v>12</v>
      </c>
      <c r="D922" s="634">
        <f>'CATALOGO PAGINA'!AG922</f>
        <v>0.574</v>
      </c>
    </row>
    <row r="923">
      <c r="A923" s="623" t="str">
        <f>'CATALOGO PAGINA'!C923</f>
        <v>6064</v>
      </c>
      <c r="B923" s="624" t="s">
        <v>7738</v>
      </c>
      <c r="C923" s="626" t="str">
        <f>'CATALOGO PAGINA'!AE923</f>
        <v>12</v>
      </c>
      <c r="D923" s="634">
        <f>'CATALOGO PAGINA'!AG923</f>
        <v>1.825</v>
      </c>
    </row>
    <row r="924">
      <c r="A924" s="623" t="str">
        <f>'CATALOGO PAGINA'!C924</f>
        <v>9644</v>
      </c>
      <c r="B924" s="624" t="s">
        <v>7738</v>
      </c>
      <c r="C924" s="626" t="str">
        <f>'CATALOGO PAGINA'!AE924</f>
        <v>12</v>
      </c>
      <c r="D924" s="634">
        <f>'CATALOGO PAGINA'!AG924</f>
        <v>2.275</v>
      </c>
    </row>
    <row r="925">
      <c r="A925" s="623" t="str">
        <f>'CATALOGO PAGINA'!C925</f>
        <v>6248</v>
      </c>
      <c r="B925" s="624" t="s">
        <v>7738</v>
      </c>
      <c r="C925" s="626" t="str">
        <f>'CATALOGO PAGINA'!AE925</f>
        <v>12</v>
      </c>
      <c r="D925" s="634">
        <f>'CATALOGO PAGINA'!AG925</f>
        <v>2.0375</v>
      </c>
    </row>
    <row r="926">
      <c r="A926" s="623" t="str">
        <f>'CATALOGO PAGINA'!C926</f>
        <v>6040</v>
      </c>
      <c r="B926" s="624" t="s">
        <v>7738</v>
      </c>
      <c r="C926" s="626" t="str">
        <f>'CATALOGO PAGINA'!AE926</f>
        <v>12</v>
      </c>
      <c r="D926" s="634">
        <f>'CATALOGO PAGINA'!AG926</f>
        <v>1.825</v>
      </c>
    </row>
    <row r="927">
      <c r="A927" s="623" t="str">
        <f>'CATALOGO PAGINA'!C927</f>
        <v>9620</v>
      </c>
      <c r="B927" s="624" t="s">
        <v>7738</v>
      </c>
      <c r="C927" s="626" t="str">
        <f>'CATALOGO PAGINA'!AE927</f>
        <v>12</v>
      </c>
      <c r="D927" s="634">
        <f>'CATALOGO PAGINA'!AG927</f>
        <v>2.275</v>
      </c>
    </row>
    <row r="928">
      <c r="A928" s="623" t="str">
        <f>'CATALOGO PAGINA'!C928</f>
        <v>6408</v>
      </c>
      <c r="B928" s="624" t="s">
        <v>7738</v>
      </c>
      <c r="C928" s="626" t="str">
        <f>'CATALOGO PAGINA'!AE928</f>
        <v>12</v>
      </c>
      <c r="D928" s="634">
        <f>'CATALOGO PAGINA'!AG928</f>
        <v>2.275</v>
      </c>
    </row>
    <row r="929">
      <c r="A929" s="623" t="str">
        <f>'CATALOGO PAGINA'!C929</f>
        <v>6415</v>
      </c>
      <c r="B929" s="624" t="s">
        <v>7738</v>
      </c>
      <c r="C929" s="626" t="str">
        <f>'CATALOGO PAGINA'!AE929</f>
        <v>12</v>
      </c>
      <c r="D929" s="634">
        <f>'CATALOGO PAGINA'!AG929</f>
        <v>2.275</v>
      </c>
    </row>
    <row r="930">
      <c r="A930" s="623" t="str">
        <f>'CATALOGO PAGINA'!C930</f>
        <v>6422</v>
      </c>
      <c r="B930" s="624" t="s">
        <v>7738</v>
      </c>
      <c r="C930" s="626" t="str">
        <f>'CATALOGO PAGINA'!AE930</f>
        <v>12</v>
      </c>
      <c r="D930" s="634">
        <f>'CATALOGO PAGINA'!AG930</f>
        <v>2.275</v>
      </c>
    </row>
    <row r="931">
      <c r="A931" s="623" t="str">
        <f>'CATALOGO PAGINA'!C931</f>
        <v>1557</v>
      </c>
      <c r="B931" s="624" t="s">
        <v>7738</v>
      </c>
      <c r="C931" s="626" t="str">
        <f>'CATALOGO PAGINA'!AE931</f>
        <v>12</v>
      </c>
      <c r="D931" s="634">
        <f>'CATALOGO PAGINA'!AG931</f>
        <v>2.07</v>
      </c>
    </row>
    <row r="932">
      <c r="A932" s="623" t="str">
        <f>'CATALOGO PAGINA'!C932</f>
        <v>5030</v>
      </c>
      <c r="B932" s="624" t="s">
        <v>7738</v>
      </c>
      <c r="C932" s="626" t="str">
        <f>'CATALOGO PAGINA'!AE932</f>
        <v>12</v>
      </c>
      <c r="D932" s="634">
        <f>'CATALOGO PAGINA'!AG932</f>
        <v>2.07</v>
      </c>
    </row>
    <row r="933">
      <c r="A933" s="623" t="str">
        <f>'CATALOGO PAGINA'!C933</f>
        <v>6854</v>
      </c>
      <c r="B933" s="624" t="s">
        <v>7738</v>
      </c>
      <c r="C933" s="626" t="str">
        <f>'CATALOGO PAGINA'!AE933</f>
        <v>12</v>
      </c>
      <c r="D933" s="634">
        <f>'CATALOGO PAGINA'!AG933</f>
        <v>2.07</v>
      </c>
    </row>
    <row r="934">
      <c r="A934" s="623" t="str">
        <f>'CATALOGO PAGINA'!C934</f>
        <v>9166</v>
      </c>
      <c r="B934" s="624" t="s">
        <v>7738</v>
      </c>
      <c r="C934" s="626" t="str">
        <f>'CATALOGO PAGINA'!AE934</f>
        <v>12</v>
      </c>
      <c r="D934" s="634">
        <f>'CATALOGO PAGINA'!AG934</f>
        <v>2.07</v>
      </c>
    </row>
    <row r="935">
      <c r="A935" s="623" t="str">
        <f>'CATALOGO PAGINA'!C935</f>
        <v>CN55137</v>
      </c>
      <c r="B935" s="624" t="s">
        <v>7738</v>
      </c>
      <c r="C935" s="626" t="str">
        <f>'CATALOGO PAGINA'!AE935</f>
        <v>12</v>
      </c>
      <c r="D935" s="634">
        <f>'CATALOGO PAGINA'!AG935</f>
        <v>1.344</v>
      </c>
    </row>
    <row r="936">
      <c r="A936" s="623" t="str">
        <f>'CATALOGO PAGINA'!C936</f>
        <v>CN55138</v>
      </c>
      <c r="B936" s="624" t="s">
        <v>7738</v>
      </c>
      <c r="C936" s="626" t="str">
        <f>'CATALOGO PAGINA'!AE936</f>
        <v>12</v>
      </c>
      <c r="D936" s="634">
        <f>'CATALOGO PAGINA'!AG936</f>
        <v>1.344</v>
      </c>
    </row>
    <row r="937">
      <c r="A937" s="623" t="str">
        <f>'CATALOGO PAGINA'!C937</f>
        <v>IN85603</v>
      </c>
      <c r="B937" s="624" t="s">
        <v>7738</v>
      </c>
      <c r="C937" s="626" t="str">
        <f>'CATALOGO PAGINA'!AE937</f>
        <v>12</v>
      </c>
      <c r="D937" s="634">
        <f>'CATALOGO PAGINA'!AG937</f>
        <v>0.77</v>
      </c>
    </row>
    <row r="938">
      <c r="A938" s="623" t="str">
        <f>'CATALOGO PAGINA'!C938</f>
        <v>4923</v>
      </c>
      <c r="B938" s="624" t="s">
        <v>7738</v>
      </c>
      <c r="C938" s="626" t="str">
        <f>'CATALOGO PAGINA'!AE938</f>
        <v>12</v>
      </c>
      <c r="D938" s="634">
        <f>'CATALOGO PAGINA'!AG938</f>
        <v>1.0375</v>
      </c>
    </row>
    <row r="939">
      <c r="A939" s="623" t="str">
        <f>'CATALOGO PAGINA'!C939</f>
        <v>5473</v>
      </c>
      <c r="B939" s="624" t="s">
        <v>7738</v>
      </c>
      <c r="C939" s="626" t="str">
        <f>'CATALOGO PAGINA'!AE939</f>
        <v>12</v>
      </c>
      <c r="D939" s="634">
        <f>'CATALOGO PAGINA'!AG939</f>
        <v>1.25</v>
      </c>
    </row>
    <row r="940">
      <c r="A940" s="623" t="str">
        <f>'CATALOGO PAGINA'!C940</f>
        <v>4954</v>
      </c>
      <c r="B940" s="624" t="s">
        <v>7738</v>
      </c>
      <c r="C940" s="626" t="str">
        <f>'CATALOGO PAGINA'!AE940</f>
        <v>12</v>
      </c>
      <c r="D940" s="634">
        <f>'CATALOGO PAGINA'!AG940</f>
        <v>1.0375</v>
      </c>
    </row>
    <row r="941">
      <c r="A941" s="623" t="str">
        <f>'CATALOGO PAGINA'!C941</f>
        <v>IN85500</v>
      </c>
      <c r="B941" s="624" t="s">
        <v>7738</v>
      </c>
      <c r="C941" s="626" t="str">
        <f>'CATALOGO PAGINA'!AE941</f>
        <v>12</v>
      </c>
      <c r="D941" s="634">
        <f>'CATALOGO PAGINA'!AG941</f>
        <v>0.77</v>
      </c>
    </row>
    <row r="942">
      <c r="A942" s="623" t="str">
        <f>'CATALOGO PAGINA'!C942</f>
        <v>6321</v>
      </c>
      <c r="B942" s="624" t="s">
        <v>7738</v>
      </c>
      <c r="C942" s="626" t="str">
        <f>'CATALOGO PAGINA'!AE942</f>
        <v>12</v>
      </c>
      <c r="D942" s="634">
        <f>'CATALOGO PAGINA'!AG942</f>
        <v>1.0375</v>
      </c>
    </row>
    <row r="943">
      <c r="A943" s="623" t="str">
        <f>'CATALOGO PAGINA'!C943</f>
        <v>SA-42</v>
      </c>
      <c r="B943" s="624" t="s">
        <v>7738</v>
      </c>
      <c r="C943" s="626" t="str">
        <f>'CATALOGO PAGINA'!AE943</f>
        <v>12</v>
      </c>
      <c r="D943" s="634">
        <f>'CATALOGO PAGINA'!AG943</f>
        <v>2.35</v>
      </c>
    </row>
    <row r="944">
      <c r="A944" s="623" t="str">
        <f>'CATALOGO PAGINA'!C944</f>
        <v>FD915</v>
      </c>
      <c r="B944" s="624" t="s">
        <v>7738</v>
      </c>
      <c r="C944" s="626" t="str">
        <f>'CATALOGO PAGINA'!AE944</f>
        <v>6</v>
      </c>
      <c r="D944" s="634">
        <f>'CATALOGO PAGINA'!AG944</f>
        <v>1.624</v>
      </c>
    </row>
    <row r="945">
      <c r="A945" s="623" t="str">
        <f>'CATALOGO PAGINA'!C945</f>
        <v>0765</v>
      </c>
      <c r="B945" s="624" t="s">
        <v>7738</v>
      </c>
      <c r="C945" s="626" t="str">
        <f>'CATALOGO PAGINA'!AE945</f>
        <v>12</v>
      </c>
      <c r="D945" s="634">
        <f>'CATALOGO PAGINA'!AG945</f>
        <v>1.162</v>
      </c>
    </row>
    <row r="946">
      <c r="A946" s="623" t="str">
        <f>'CATALOGO PAGINA'!C946</f>
        <v>5081</v>
      </c>
      <c r="B946" s="624" t="s">
        <v>7738</v>
      </c>
      <c r="C946" s="626" t="str">
        <f>'CATALOGO PAGINA'!AE946</f>
        <v>12</v>
      </c>
      <c r="D946" s="634">
        <f>'CATALOGO PAGINA'!AG946</f>
        <v>1.162</v>
      </c>
    </row>
    <row r="947">
      <c r="A947" s="623" t="str">
        <f>'CATALOGO PAGINA'!C947</f>
        <v>9324</v>
      </c>
      <c r="B947" s="624" t="s">
        <v>7738</v>
      </c>
      <c r="C947" s="626" t="str">
        <f>'CATALOGO PAGINA'!AE947</f>
        <v>12</v>
      </c>
      <c r="D947" s="634">
        <f>'CATALOGO PAGINA'!AG947</f>
        <v>1.736</v>
      </c>
    </row>
    <row r="948">
      <c r="A948" s="623" t="str">
        <f>'CATALOGO PAGINA'!C948</f>
        <v>0053</v>
      </c>
      <c r="B948" s="624" t="s">
        <v>7738</v>
      </c>
      <c r="C948" s="626" t="str">
        <f>'CATALOGO PAGINA'!AE948</f>
        <v>12</v>
      </c>
      <c r="D948" s="634">
        <f>'CATALOGO PAGINA'!AG948</f>
        <v>2.212</v>
      </c>
    </row>
    <row r="949">
      <c r="A949" s="623" t="str">
        <f>'CATALOGO PAGINA'!C949</f>
        <v>9120</v>
      </c>
      <c r="B949" s="624" t="s">
        <v>7738</v>
      </c>
      <c r="C949" s="626" t="str">
        <f>'CATALOGO PAGINA'!AE949</f>
        <v>12</v>
      </c>
      <c r="D949" s="634">
        <f>'CATALOGO PAGINA'!AG949</f>
        <v>3.15</v>
      </c>
    </row>
    <row r="950">
      <c r="A950" s="623" t="str">
        <f>'CATALOGO PAGINA'!C950</f>
        <v>82763</v>
      </c>
      <c r="B950" s="624" t="s">
        <v>7738</v>
      </c>
      <c r="C950" s="626" t="str">
        <f>'CATALOGO PAGINA'!AE950</f>
        <v>12</v>
      </c>
      <c r="D950" s="634">
        <f>'CATALOGO PAGINA'!AG950</f>
        <v>2.3712</v>
      </c>
    </row>
    <row r="951">
      <c r="A951" s="623" t="str">
        <f>'CATALOGO PAGINA'!C951</f>
        <v>0159</v>
      </c>
      <c r="B951" s="624" t="s">
        <v>7738</v>
      </c>
      <c r="C951" s="626" t="str">
        <f>'CATALOGO PAGINA'!AE951</f>
        <v>12</v>
      </c>
      <c r="D951" s="634">
        <f>'CATALOGO PAGINA'!AG951</f>
        <v>1.755</v>
      </c>
    </row>
    <row r="952">
      <c r="A952" s="623" t="str">
        <f>'CATALOGO PAGINA'!C952</f>
        <v>30141</v>
      </c>
      <c r="B952" s="624" t="s">
        <v>7738</v>
      </c>
      <c r="C952" s="626" t="str">
        <f>'CATALOGO PAGINA'!AE952</f>
        <v>12</v>
      </c>
      <c r="D952" s="634">
        <f>'CATALOGO PAGINA'!AG952</f>
        <v>1.729</v>
      </c>
    </row>
    <row r="953">
      <c r="A953" s="623" t="str">
        <f>'CATALOGO PAGINA'!C953</f>
        <v>CH85486</v>
      </c>
      <c r="B953" s="624" t="s">
        <v>7738</v>
      </c>
      <c r="C953" s="626" t="str">
        <f>'CATALOGO PAGINA'!AE953</f>
        <v>12</v>
      </c>
      <c r="D953" s="634">
        <f>'CATALOGO PAGINA'!AG953</f>
        <v>0.728</v>
      </c>
    </row>
    <row r="954">
      <c r="A954" s="623" t="str">
        <f>'CATALOGO PAGINA'!C954</f>
        <v>CN90047</v>
      </c>
      <c r="B954" s="624" t="s">
        <v>7738</v>
      </c>
      <c r="C954" s="626" t="str">
        <f>'CATALOGO PAGINA'!AE954</f>
        <v>12</v>
      </c>
      <c r="D954" s="634">
        <f>'CATALOGO PAGINA'!AG954</f>
        <v>0.91</v>
      </c>
    </row>
    <row r="955">
      <c r="A955" s="623" t="str">
        <f>'CATALOGO PAGINA'!C955</f>
        <v>6205</v>
      </c>
      <c r="B955" s="624" t="s">
        <v>7738</v>
      </c>
      <c r="C955" s="626" t="str">
        <f>'CATALOGO PAGINA'!AE955</f>
        <v>12</v>
      </c>
      <c r="D955" s="634">
        <f>'CATALOGO PAGINA'!AG955</f>
        <v>0.7506</v>
      </c>
    </row>
    <row r="956">
      <c r="A956" s="623" t="str">
        <f>'CATALOGO PAGINA'!C956</f>
        <v>HQT5</v>
      </c>
      <c r="B956" s="624" t="s">
        <v>7738</v>
      </c>
      <c r="C956" s="626" t="str">
        <f>'CATALOGO PAGINA'!AE956</f>
        <v>6</v>
      </c>
      <c r="D956" s="634">
        <f>'CATALOGO PAGINA'!AG956</f>
        <v>1.75</v>
      </c>
    </row>
    <row r="957">
      <c r="A957" s="623" t="str">
        <f>'CATALOGO PAGINA'!C957</f>
        <v>HQT5</v>
      </c>
      <c r="B957" s="624" t="s">
        <v>7738</v>
      </c>
      <c r="C957" s="626" t="str">
        <f>'CATALOGO PAGINA'!AE957</f>
        <v>6</v>
      </c>
      <c r="D957" s="634">
        <f>'CATALOGO PAGINA'!AG957</f>
        <v>1.75</v>
      </c>
    </row>
    <row r="958">
      <c r="A958" s="623" t="str">
        <f>'CATALOGO PAGINA'!C958</f>
        <v>A02-704</v>
      </c>
      <c r="B958" s="624" t="s">
        <v>7738</v>
      </c>
      <c r="C958" s="626" t="str">
        <f>'CATALOGO PAGINA'!AE958</f>
        <v>12</v>
      </c>
      <c r="D958" s="634">
        <f>'CATALOGO PAGINA'!AG958</f>
        <v>1.26</v>
      </c>
    </row>
    <row r="959">
      <c r="A959" s="623" t="str">
        <f>'CATALOGO PAGINA'!C959</f>
        <v>6012</v>
      </c>
      <c r="B959" s="624" t="s">
        <v>7738</v>
      </c>
      <c r="C959" s="626" t="str">
        <f>'CATALOGO PAGINA'!AE959</f>
        <v>12</v>
      </c>
      <c r="D959" s="634">
        <f>'CATALOGO PAGINA'!AG959</f>
        <v>0.742</v>
      </c>
    </row>
    <row r="960">
      <c r="A960" s="623" t="str">
        <f>'CATALOGO PAGINA'!C960</f>
        <v>326-1</v>
      </c>
      <c r="B960" s="624" t="s">
        <v>7738</v>
      </c>
      <c r="C960" s="626" t="str">
        <f>'CATALOGO PAGINA'!AE960</f>
        <v>6</v>
      </c>
      <c r="D960" s="634">
        <f>'CATALOGO PAGINA'!AG960</f>
        <v>1.05</v>
      </c>
    </row>
    <row r="961">
      <c r="A961" s="623" t="str">
        <f>'CATALOGO PAGINA'!C961</f>
        <v>J4016</v>
      </c>
      <c r="B961" s="624" t="s">
        <v>7738</v>
      </c>
      <c r="C961" s="626" t="str">
        <f>'CATALOGO PAGINA'!AE961</f>
        <v>6</v>
      </c>
      <c r="D961" s="634">
        <f>'CATALOGO PAGINA'!AG961</f>
        <v>1.47</v>
      </c>
    </row>
    <row r="962">
      <c r="A962" s="623" t="str">
        <f>'CATALOGO PAGINA'!C962</f>
        <v>161-7</v>
      </c>
      <c r="B962" s="624" t="s">
        <v>7738</v>
      </c>
      <c r="C962" s="626" t="str">
        <f>'CATALOGO PAGINA'!AE962</f>
        <v>3</v>
      </c>
      <c r="D962" s="634">
        <f>'CATALOGO PAGINA'!AG962</f>
        <v>7.7575</v>
      </c>
    </row>
    <row r="963">
      <c r="A963" s="623" t="str">
        <f>'CATALOGO PAGINA'!C963</f>
        <v>ARY101</v>
      </c>
      <c r="B963" s="624" t="s">
        <v>7738</v>
      </c>
      <c r="C963" s="626" t="str">
        <f>'CATALOGO PAGINA'!AE963</f>
        <v>3</v>
      </c>
      <c r="D963" s="634">
        <f>'CATALOGO PAGINA'!AG963</f>
        <v>9.918</v>
      </c>
    </row>
    <row r="964">
      <c r="A964" s="623" t="str">
        <f>'CATALOGO PAGINA'!C964</f>
        <v>ARB82488</v>
      </c>
      <c r="B964" s="624" t="s">
        <v>7738</v>
      </c>
      <c r="C964" s="626" t="str">
        <f>'CATALOGO PAGINA'!AE964</f>
        <v>12</v>
      </c>
      <c r="D964" s="634">
        <f>'CATALOGO PAGINA'!AG964</f>
        <v>0.754</v>
      </c>
    </row>
    <row r="965">
      <c r="A965" s="623" t="str">
        <f>'CATALOGO PAGINA'!C965</f>
        <v>ARW0562</v>
      </c>
      <c r="B965" s="624" t="s">
        <v>7738</v>
      </c>
      <c r="C965" s="626" t="str">
        <f>'CATALOGO PAGINA'!AE965</f>
        <v>12</v>
      </c>
      <c r="D965" s="634">
        <f>'CATALOGO PAGINA'!AG965</f>
        <v>1.102</v>
      </c>
    </row>
    <row r="966">
      <c r="A966" s="623" t="str">
        <f>'CATALOGO PAGINA'!C966</f>
        <v>2010</v>
      </c>
      <c r="B966" s="624" t="s">
        <v>7738</v>
      </c>
      <c r="C966" s="626" t="str">
        <f>'CATALOGO PAGINA'!AE966</f>
        <v>12</v>
      </c>
      <c r="D966" s="634">
        <f>'CATALOGO PAGINA'!AG966</f>
        <v>2.842</v>
      </c>
    </row>
    <row r="967">
      <c r="A967" s="623" t="str">
        <f>'CATALOGO PAGINA'!C967</f>
        <v>5788B</v>
      </c>
      <c r="B967" s="624" t="s">
        <v>7738</v>
      </c>
      <c r="C967" s="626" t="str">
        <f>'CATALOGO PAGINA'!AE967</f>
        <v>3</v>
      </c>
      <c r="D967" s="634">
        <f>'CATALOGO PAGINA'!AG967</f>
        <v>4.9445</v>
      </c>
    </row>
    <row r="968">
      <c r="A968" s="623" t="str">
        <f>'CATALOGO PAGINA'!C968</f>
        <v>ARB77791</v>
      </c>
      <c r="B968" s="624" t="s">
        <v>7738</v>
      </c>
      <c r="C968" s="626" t="str">
        <f>'CATALOGO PAGINA'!AE968</f>
        <v>12</v>
      </c>
      <c r="D968" s="634">
        <f>'CATALOGO PAGINA'!AG968</f>
        <v>0.986</v>
      </c>
    </row>
    <row r="969">
      <c r="A969" s="623" t="str">
        <f>'CATALOGO PAGINA'!C969</f>
        <v>FW-2069A</v>
      </c>
      <c r="B969" s="624" t="s">
        <v>7738</v>
      </c>
      <c r="C969" s="626" t="str">
        <f>'CATALOGO PAGINA'!AE969</f>
        <v>3</v>
      </c>
      <c r="D969" s="634">
        <f>'CATALOGO PAGINA'!AG969</f>
        <v>6.09</v>
      </c>
    </row>
    <row r="970">
      <c r="A970" s="623" t="str">
        <f>'CATALOGO PAGINA'!C970</f>
        <v>JS124</v>
      </c>
      <c r="B970" s="624" t="s">
        <v>7738</v>
      </c>
      <c r="C970" s="626" t="str">
        <f>'CATALOGO PAGINA'!AE970</f>
        <v>3</v>
      </c>
      <c r="D970" s="634">
        <f>'CATALOGO PAGINA'!AG970</f>
        <v>6.09</v>
      </c>
    </row>
    <row r="971">
      <c r="A971" s="623" t="str">
        <f>'CATALOGO PAGINA'!C971</f>
        <v>FD635</v>
      </c>
      <c r="B971" s="624" t="s">
        <v>7738</v>
      </c>
      <c r="C971" s="626" t="str">
        <f>'CATALOGO PAGINA'!AE971</f>
        <v>6</v>
      </c>
      <c r="D971" s="634">
        <f>'CATALOGO PAGINA'!AG971</f>
        <v>1.752</v>
      </c>
    </row>
    <row r="972">
      <c r="A972" s="623" t="str">
        <f>'CATALOGO PAGINA'!C972</f>
        <v>36-DCJ</v>
      </c>
      <c r="B972" s="624" t="s">
        <v>7738</v>
      </c>
      <c r="C972" s="626" t="str">
        <f>'CATALOGO PAGINA'!AE972</f>
        <v>3</v>
      </c>
      <c r="D972" s="634">
        <f>'CATALOGO PAGINA'!AG972</f>
        <v>1.5515</v>
      </c>
    </row>
    <row r="973">
      <c r="A973" s="623" t="str">
        <f>'CATALOGO PAGINA'!C973</f>
        <v>S7530</v>
      </c>
      <c r="B973" s="624" t="s">
        <v>7738</v>
      </c>
      <c r="C973" s="626" t="str">
        <f>'CATALOGO PAGINA'!AE973</f>
        <v>6</v>
      </c>
      <c r="D973" s="634">
        <f>'CATALOGO PAGINA'!AG973</f>
        <v>0.754</v>
      </c>
    </row>
    <row r="974">
      <c r="A974" s="623" t="str">
        <f>'CATALOGO PAGINA'!C974</f>
        <v>S7531</v>
      </c>
      <c r="B974" s="624" t="s">
        <v>7738</v>
      </c>
      <c r="C974" s="626" t="str">
        <f>'CATALOGO PAGINA'!AE974</f>
        <v>6</v>
      </c>
      <c r="D974" s="634">
        <f>'CATALOGO PAGINA'!AG974</f>
        <v>0.754</v>
      </c>
    </row>
    <row r="975">
      <c r="A975" s="623" t="str">
        <f>'CATALOGO PAGINA'!C975</f>
        <v>S7509</v>
      </c>
      <c r="B975" s="624" t="s">
        <v>7738</v>
      </c>
      <c r="C975" s="626" t="str">
        <f>'CATALOGO PAGINA'!AE975</f>
        <v>6</v>
      </c>
      <c r="D975" s="634">
        <f>'CATALOGO PAGINA'!AG975</f>
        <v>0.7395</v>
      </c>
    </row>
    <row r="976">
      <c r="A976" s="623" t="str">
        <f>'CATALOGO PAGINA'!C976</f>
        <v>JH218922</v>
      </c>
      <c r="B976" s="624" t="s">
        <v>7738</v>
      </c>
      <c r="C976" s="626" t="str">
        <f>'CATALOGO PAGINA'!AE976</f>
        <v>6</v>
      </c>
      <c r="D976" s="634">
        <f>'CATALOGO PAGINA'!AG976</f>
        <v>0.899</v>
      </c>
    </row>
    <row r="977">
      <c r="A977" s="623" t="str">
        <f>'CATALOGO PAGINA'!C977</f>
        <v>JH207505</v>
      </c>
      <c r="B977" s="624" t="s">
        <v>7738</v>
      </c>
      <c r="C977" s="626" t="str">
        <f>'CATALOGO PAGINA'!AE977</f>
        <v>6</v>
      </c>
      <c r="D977" s="634">
        <f>'CATALOGO PAGINA'!AG977</f>
        <v>0.899</v>
      </c>
    </row>
    <row r="978">
      <c r="A978" s="623" t="str">
        <f>'CATALOGO PAGINA'!C978</f>
        <v>JH207506</v>
      </c>
      <c r="B978" s="624" t="s">
        <v>7738</v>
      </c>
      <c r="C978" s="626" t="str">
        <f>'CATALOGO PAGINA'!AE978</f>
        <v>6</v>
      </c>
      <c r="D978" s="634">
        <f>'CATALOGO PAGINA'!AG978</f>
        <v>0.899</v>
      </c>
    </row>
    <row r="979">
      <c r="A979" s="623" t="str">
        <f>'CATALOGO PAGINA'!C979</f>
        <v>JH207512</v>
      </c>
      <c r="B979" s="624" t="s">
        <v>7738</v>
      </c>
      <c r="C979" s="626" t="str">
        <f>'CATALOGO PAGINA'!AE979</f>
        <v>6</v>
      </c>
      <c r="D979" s="634">
        <f>'CATALOGO PAGINA'!AG979</f>
        <v>0.9715</v>
      </c>
    </row>
    <row r="980">
      <c r="A980" s="623" t="str">
        <f>'CATALOGO PAGINA'!C980</f>
        <v>JH218919</v>
      </c>
      <c r="B980" s="624" t="s">
        <v>7738</v>
      </c>
      <c r="C980" s="626" t="str">
        <f>'CATALOGO PAGINA'!AE980</f>
        <v>6</v>
      </c>
      <c r="D980" s="634">
        <f>'CATALOGO PAGINA'!AG980</f>
        <v>0.899</v>
      </c>
    </row>
    <row r="981">
      <c r="A981" s="623" t="str">
        <f>'CATALOGO PAGINA'!C981</f>
        <v>JH218920</v>
      </c>
      <c r="B981" s="624" t="s">
        <v>7738</v>
      </c>
      <c r="C981" s="626" t="str">
        <f>'CATALOGO PAGINA'!AE981</f>
        <v>6</v>
      </c>
      <c r="D981" s="634">
        <f>'CATALOGO PAGINA'!AG981</f>
        <v>0.899</v>
      </c>
    </row>
    <row r="982">
      <c r="A982" s="623" t="str">
        <f>'CATALOGO PAGINA'!C982</f>
        <v>JH218921</v>
      </c>
      <c r="B982" s="624" t="s">
        <v>7738</v>
      </c>
      <c r="C982" s="626" t="str">
        <f>'CATALOGO PAGINA'!AE982</f>
        <v>6</v>
      </c>
      <c r="D982" s="634">
        <f>'CATALOGO PAGINA'!AG982</f>
        <v>0.899</v>
      </c>
    </row>
    <row r="983">
      <c r="A983" s="623" t="str">
        <f>'CATALOGO PAGINA'!C983</f>
        <v>JH207507</v>
      </c>
      <c r="B983" s="624" t="s">
        <v>7738</v>
      </c>
      <c r="C983" s="626" t="str">
        <f>'CATALOGO PAGINA'!AE983</f>
        <v>6</v>
      </c>
      <c r="D983" s="634">
        <f>'CATALOGO PAGINA'!AG983</f>
        <v>1.189</v>
      </c>
    </row>
    <row r="984">
      <c r="A984" s="623" t="str">
        <f>'CATALOGO PAGINA'!C984</f>
        <v>JH218907</v>
      </c>
      <c r="B984" s="624" t="s">
        <v>7738</v>
      </c>
      <c r="C984" s="626" t="str">
        <f>'CATALOGO PAGINA'!AE984</f>
        <v>6</v>
      </c>
      <c r="D984" s="634">
        <f>'CATALOGO PAGINA'!AG984</f>
        <v>2.2765</v>
      </c>
    </row>
    <row r="985">
      <c r="A985" s="623" t="str">
        <f>'CATALOGO PAGINA'!C985</f>
        <v>376209</v>
      </c>
      <c r="B985" s="624" t="s">
        <v>7738</v>
      </c>
      <c r="C985" s="626" t="str">
        <f>'CATALOGO PAGINA'!AE985</f>
        <v>1</v>
      </c>
      <c r="D985" s="634">
        <f>'CATALOGO PAGINA'!AG985</f>
        <v>33.495</v>
      </c>
    </row>
    <row r="986">
      <c r="A986" s="623" t="str">
        <f>'CATALOGO PAGINA'!C986</f>
        <v>376102</v>
      </c>
      <c r="B986" s="624" t="s">
        <v>7738</v>
      </c>
      <c r="C986" s="626" t="str">
        <f>'CATALOGO PAGINA'!AE986</f>
        <v>6</v>
      </c>
      <c r="D986" s="634">
        <f>'CATALOGO PAGINA'!AG986</f>
        <v>6.75444</v>
      </c>
    </row>
    <row r="987">
      <c r="A987" s="623" t="str">
        <f>'CATALOGO PAGINA'!C987</f>
        <v>HL518</v>
      </c>
      <c r="B987" s="624" t="s">
        <v>7738</v>
      </c>
      <c r="C987" s="626" t="str">
        <f>'CATALOGO PAGINA'!AE987</f>
        <v>3</v>
      </c>
      <c r="D987" s="634">
        <f>'CATALOGO PAGINA'!AG987</f>
        <v>5.25156</v>
      </c>
    </row>
    <row r="988">
      <c r="A988" s="623" t="str">
        <f>'CATALOGO PAGINA'!C988</f>
        <v>ARB12024</v>
      </c>
      <c r="B988" s="624" t="s">
        <v>7738</v>
      </c>
      <c r="C988" s="626" t="str">
        <f>'CATALOGO PAGINA'!AE988</f>
        <v>12</v>
      </c>
      <c r="D988" s="634">
        <f>'CATALOGO PAGINA'!AG988</f>
        <v>0.8265</v>
      </c>
    </row>
    <row r="989">
      <c r="A989" s="623" t="str">
        <f>'CATALOGO PAGINA'!C989</f>
        <v>ARG0776</v>
      </c>
      <c r="B989" s="624" t="s">
        <v>7738</v>
      </c>
      <c r="C989" s="626" t="str">
        <f>'CATALOGO PAGINA'!AE989</f>
        <v>12</v>
      </c>
      <c r="D989" s="634">
        <f>'CATALOGO PAGINA'!AG989</f>
        <v>0.58</v>
      </c>
    </row>
    <row r="990">
      <c r="A990" s="623" t="str">
        <f>'CATALOGO PAGINA'!C990</f>
        <v>876E-8AB</v>
      </c>
      <c r="B990" s="624" t="s">
        <v>7738</v>
      </c>
      <c r="C990" s="626" t="str">
        <f>'CATALOGO PAGINA'!AE990</f>
        <v>6</v>
      </c>
      <c r="D990" s="634">
        <f>'CATALOGO PAGINA'!AG990</f>
        <v>1.8995</v>
      </c>
    </row>
    <row r="991">
      <c r="A991" s="623" t="str">
        <f>'CATALOGO PAGINA'!C991</f>
        <v>DH009-29</v>
      </c>
      <c r="B991" s="624" t="s">
        <v>7738</v>
      </c>
      <c r="C991" s="626" t="str">
        <f>'CATALOGO PAGINA'!AE991</f>
        <v>6</v>
      </c>
      <c r="D991" s="634">
        <f>'CATALOGO PAGINA'!AG991</f>
        <v>4.9445</v>
      </c>
    </row>
    <row r="992">
      <c r="A992" s="623" t="str">
        <f>'CATALOGO PAGINA'!C992</f>
        <v>LQ1413</v>
      </c>
      <c r="B992" s="624" t="s">
        <v>7738</v>
      </c>
      <c r="C992" s="626" t="str">
        <f>'CATALOGO PAGINA'!AE992</f>
        <v>3</v>
      </c>
      <c r="D992" s="634">
        <f>'CATALOGO PAGINA'!AG992</f>
        <v>5.8145</v>
      </c>
    </row>
    <row r="993">
      <c r="A993" s="623" t="str">
        <f>'CATALOGO PAGINA'!C993</f>
        <v>FW2036</v>
      </c>
      <c r="B993" s="624" t="s">
        <v>7738</v>
      </c>
      <c r="C993" s="626" t="str">
        <f>'CATALOGO PAGINA'!AE993</f>
        <v>3</v>
      </c>
      <c r="D993" s="634">
        <f>'CATALOGO PAGINA'!AG993</f>
        <v>8.004</v>
      </c>
    </row>
    <row r="994">
      <c r="A994" s="623" t="str">
        <f>'CATALOGO PAGINA'!C994</f>
        <v>757P</v>
      </c>
      <c r="B994" s="624" t="s">
        <v>7738</v>
      </c>
      <c r="C994" s="626" t="str">
        <f>'CATALOGO PAGINA'!AE994</f>
        <v>3</v>
      </c>
      <c r="D994" s="634">
        <f>'CATALOGO PAGINA'!AG994</f>
        <v>11.426</v>
      </c>
    </row>
    <row r="995">
      <c r="A995" s="623" t="str">
        <f>'CATALOGO PAGINA'!C995</f>
        <v>66-03D</v>
      </c>
      <c r="B995" s="624" t="s">
        <v>7738</v>
      </c>
      <c r="C995" s="626" t="str">
        <f>'CATALOGO PAGINA'!AE995</f>
        <v>3</v>
      </c>
      <c r="D995" s="634">
        <f>'CATALOGO PAGINA'!AG995</f>
        <v>10.6575</v>
      </c>
    </row>
    <row r="996">
      <c r="A996" s="623" t="str">
        <f>'CATALOGO PAGINA'!C996</f>
        <v>ARW8708</v>
      </c>
      <c r="B996" s="624" t="s">
        <v>7738</v>
      </c>
      <c r="C996" s="626" t="str">
        <f>'CATALOGO PAGINA'!AE996</f>
        <v>3</v>
      </c>
      <c r="D996" s="634">
        <f>'CATALOGO PAGINA'!AG996</f>
        <v>2.9725</v>
      </c>
    </row>
    <row r="997">
      <c r="A997" s="623" t="str">
        <f>'CATALOGO PAGINA'!C997</f>
        <v>ARW612</v>
      </c>
      <c r="B997" s="624" t="s">
        <v>7738</v>
      </c>
      <c r="C997" s="626" t="str">
        <f>'CATALOGO PAGINA'!AE997</f>
        <v>12</v>
      </c>
      <c r="D997" s="634">
        <f>'CATALOGO PAGINA'!AG997</f>
        <v>0.812</v>
      </c>
    </row>
    <row r="998">
      <c r="A998" s="623" t="str">
        <f>'CATALOGO PAGINA'!C998</f>
        <v>ARW10163</v>
      </c>
      <c r="B998" s="624" t="s">
        <v>7738</v>
      </c>
      <c r="C998" s="626" t="str">
        <f>'CATALOGO PAGINA'!AE998</f>
        <v>12</v>
      </c>
      <c r="D998" s="634">
        <f>'CATALOGO PAGINA'!AG998</f>
        <v>0.9486</v>
      </c>
    </row>
    <row r="999">
      <c r="A999" s="623" t="str">
        <f>'CATALOGO PAGINA'!C999</f>
        <v>ARM034</v>
      </c>
      <c r="B999" s="624" t="s">
        <v>7738</v>
      </c>
      <c r="C999" s="626" t="str">
        <f>'CATALOGO PAGINA'!AE999</f>
        <v>12</v>
      </c>
      <c r="D999" s="634">
        <f>'CATALOGO PAGINA'!AG999</f>
        <v>1.102</v>
      </c>
    </row>
    <row r="1000">
      <c r="A1000" s="623" t="str">
        <f>'CATALOGO PAGINA'!C1000</f>
        <v>ARG19201</v>
      </c>
      <c r="B1000" s="624" t="s">
        <v>7738</v>
      </c>
      <c r="C1000" s="626" t="str">
        <f>'CATALOGO PAGINA'!AE1000</f>
        <v>12</v>
      </c>
      <c r="D1000" s="634">
        <f>'CATALOGO PAGINA'!AG1000</f>
        <v>1.0005</v>
      </c>
    </row>
    <row r="1001">
      <c r="A1001" s="623" t="str">
        <f>'CATALOGO PAGINA'!C1001</f>
        <v>ARM33319</v>
      </c>
      <c r="B1001" s="624" t="s">
        <v>7738</v>
      </c>
      <c r="C1001" s="626" t="str">
        <f>'CATALOGO PAGINA'!AE1001</f>
        <v>6</v>
      </c>
      <c r="D1001" s="634">
        <f>'CATALOGO PAGINA'!AG1001</f>
        <v>1.2035</v>
      </c>
    </row>
    <row r="1002">
      <c r="A1002" s="623" t="str">
        <f>'CATALOGO PAGINA'!C1002</f>
        <v>NM19564</v>
      </c>
      <c r="B1002" s="624" t="s">
        <v>7738</v>
      </c>
      <c r="C1002" s="626" t="str">
        <f>'CATALOGO PAGINA'!AE1002</f>
        <v>6</v>
      </c>
      <c r="D1002" s="634">
        <f>'CATALOGO PAGINA'!AG1002</f>
        <v>1.2035</v>
      </c>
    </row>
    <row r="1003">
      <c r="A1003" s="623" t="str">
        <f>'CATALOGO PAGINA'!C1003</f>
        <v>ARY555291</v>
      </c>
      <c r="B1003" s="624" t="s">
        <v>7738</v>
      </c>
      <c r="C1003" s="626" t="str">
        <f>'CATALOGO PAGINA'!AE1003</f>
        <v>6</v>
      </c>
      <c r="D1003" s="634">
        <f>'CATALOGO PAGINA'!AG1003</f>
        <v>3.74963</v>
      </c>
    </row>
    <row r="1004">
      <c r="A1004" s="623" t="str">
        <f>'CATALOGO PAGINA'!C1004</f>
        <v>ARB88953</v>
      </c>
      <c r="B1004" s="624" t="s">
        <v>7738</v>
      </c>
      <c r="C1004" s="626" t="str">
        <f>'CATALOGO PAGINA'!AE1004</f>
        <v>12</v>
      </c>
      <c r="D1004" s="634">
        <f>'CATALOGO PAGINA'!AG1004</f>
        <v>0.7395</v>
      </c>
    </row>
    <row r="1005">
      <c r="A1005" s="623" t="str">
        <f>'CATALOGO PAGINA'!C1005</f>
        <v>ARW8948</v>
      </c>
      <c r="B1005" s="624" t="s">
        <v>7738</v>
      </c>
      <c r="C1005" s="626" t="str">
        <f>'CATALOGO PAGINA'!AE1005</f>
        <v>3</v>
      </c>
      <c r="D1005" s="634">
        <f>'CATALOGO PAGINA'!AG1005</f>
        <v>3.306</v>
      </c>
    </row>
    <row r="1006">
      <c r="A1006" s="623" t="str">
        <f>'CATALOGO PAGINA'!C1006</f>
        <v>ARB3602</v>
      </c>
      <c r="B1006" s="624" t="s">
        <v>7738</v>
      </c>
      <c r="C1006" s="626" t="str">
        <f>'CATALOGO PAGINA'!AE1006</f>
        <v>6</v>
      </c>
      <c r="D1006" s="634">
        <f>'CATALOGO PAGINA'!AG1006</f>
        <v>0.9135</v>
      </c>
    </row>
    <row r="1007">
      <c r="A1007" s="623" t="str">
        <f>'CATALOGO PAGINA'!C1007</f>
        <v>ARB0052</v>
      </c>
      <c r="B1007" s="624" t="s">
        <v>7738</v>
      </c>
      <c r="C1007" s="626" t="str">
        <f>'CATALOGO PAGINA'!AE1007</f>
        <v>6</v>
      </c>
      <c r="D1007" s="634">
        <f>'CATALOGO PAGINA'!AG1007</f>
        <v>1.073</v>
      </c>
    </row>
    <row r="1008">
      <c r="A1008" s="623" t="str">
        <f>'CATALOGO PAGINA'!C1008</f>
        <v>ARB112</v>
      </c>
      <c r="B1008" s="624" t="s">
        <v>7738</v>
      </c>
      <c r="C1008" s="626" t="str">
        <f>'CATALOGO PAGINA'!AE1008</f>
        <v>6</v>
      </c>
      <c r="D1008" s="634">
        <f>'CATALOGO PAGINA'!AG1008</f>
        <v>1.1455</v>
      </c>
    </row>
    <row r="1009">
      <c r="A1009" s="623" t="str">
        <f>'CATALOGO PAGINA'!C1009</f>
        <v>ARB0015</v>
      </c>
      <c r="B1009" s="624" t="s">
        <v>7738</v>
      </c>
      <c r="C1009" s="626" t="str">
        <f>'CATALOGO PAGINA'!AE1009</f>
        <v>6</v>
      </c>
      <c r="D1009" s="634">
        <f>'CATALOGO PAGINA'!AG1009</f>
        <v>1.1455</v>
      </c>
    </row>
    <row r="1010">
      <c r="A1010" s="623" t="str">
        <f>'CATALOGO PAGINA'!C1010</f>
        <v>ARB0615</v>
      </c>
      <c r="B1010" s="624" t="s">
        <v>7738</v>
      </c>
      <c r="C1010" s="626" t="str">
        <f>'CATALOGO PAGINA'!AE1010</f>
        <v>6</v>
      </c>
      <c r="D1010" s="634">
        <f>'CATALOGO PAGINA'!AG1010</f>
        <v>1.2035</v>
      </c>
    </row>
    <row r="1011">
      <c r="A1011" s="623" t="str">
        <f>'CATALOGO PAGINA'!C1011</f>
        <v>ARB18071</v>
      </c>
      <c r="B1011" s="624" t="s">
        <v>7738</v>
      </c>
      <c r="C1011" s="626" t="str">
        <f>'CATALOGO PAGINA'!AE1011</f>
        <v>6</v>
      </c>
      <c r="D1011" s="634">
        <f>'CATALOGO PAGINA'!AG1011</f>
        <v>1.479</v>
      </c>
    </row>
    <row r="1012">
      <c r="A1012" s="623" t="str">
        <f>'CATALOGO PAGINA'!C1012</f>
        <v>ARB9030H</v>
      </c>
      <c r="B1012" s="624" t="s">
        <v>7738</v>
      </c>
      <c r="C1012" s="626" t="str">
        <f>'CATALOGO PAGINA'!AE1012</f>
        <v>6</v>
      </c>
      <c r="D1012" s="634">
        <f>'CATALOGO PAGINA'!AG1012</f>
        <v>1.247</v>
      </c>
    </row>
    <row r="1013">
      <c r="A1013" s="623" t="str">
        <f>'CATALOGO PAGINA'!C1013</f>
        <v>NB9331</v>
      </c>
      <c r="B1013" s="624" t="s">
        <v>7738</v>
      </c>
      <c r="C1013" s="626" t="str">
        <f>'CATALOGO PAGINA'!AE1013</f>
        <v>6</v>
      </c>
      <c r="D1013" s="634">
        <f>'CATALOGO PAGINA'!AG1013</f>
        <v>1.0295</v>
      </c>
    </row>
    <row r="1014">
      <c r="A1014" s="623" t="str">
        <f>'CATALOGO PAGINA'!C1014</f>
        <v>NM80808</v>
      </c>
      <c r="B1014" s="624" t="s">
        <v>7738</v>
      </c>
      <c r="C1014" s="626" t="str">
        <f>'CATALOGO PAGINA'!AE1014</f>
        <v>6</v>
      </c>
      <c r="D1014" s="634">
        <f>'CATALOGO PAGINA'!AG1014</f>
        <v>0.9425</v>
      </c>
    </row>
    <row r="1015">
      <c r="A1015" s="623" t="str">
        <f>'CATALOGO PAGINA'!C1015</f>
        <v>NY19514</v>
      </c>
      <c r="B1015" s="624" t="s">
        <v>7738</v>
      </c>
      <c r="C1015" s="626" t="str">
        <f>'CATALOGO PAGINA'!AE1015</f>
        <v>3</v>
      </c>
      <c r="D1015" s="634">
        <f>'CATALOGO PAGINA'!AG1015</f>
        <v>4.553</v>
      </c>
    </row>
    <row r="1016">
      <c r="A1016" s="623" t="str">
        <f>'CATALOGO PAGINA'!C1016</f>
        <v>ARB7999</v>
      </c>
      <c r="B1016" s="624" t="s">
        <v>7738</v>
      </c>
      <c r="C1016" s="626" t="str">
        <f>'CATALOGO PAGINA'!AE1016</f>
        <v>12</v>
      </c>
      <c r="D1016" s="634">
        <f>'CATALOGO PAGINA'!AG1016</f>
        <v>0.8265</v>
      </c>
    </row>
    <row r="1017">
      <c r="A1017" s="623" t="str">
        <f>'CATALOGO PAGINA'!C1017</f>
        <v>886AE</v>
      </c>
      <c r="B1017" s="624" t="s">
        <v>7738</v>
      </c>
      <c r="C1017" s="626" t="str">
        <f>'CATALOGO PAGINA'!AE1017</f>
        <v>3</v>
      </c>
      <c r="D1017" s="634">
        <f>'CATALOGO PAGINA'!AG1017</f>
        <v>10.092</v>
      </c>
    </row>
    <row r="1018">
      <c r="A1018" s="623" t="str">
        <f>'CATALOGO PAGINA'!C1018</f>
        <v>NZ0881</v>
      </c>
      <c r="B1018" s="624" t="s">
        <v>7738</v>
      </c>
      <c r="C1018" s="626" t="str">
        <f>'CATALOGO PAGINA'!AE1018</f>
        <v>3</v>
      </c>
      <c r="D1018" s="634">
        <f>'CATALOGO PAGINA'!AG1018</f>
        <v>3.393</v>
      </c>
    </row>
    <row r="1019">
      <c r="A1019" s="623" t="str">
        <f>'CATALOGO PAGINA'!C1019</f>
        <v>8823-3</v>
      </c>
      <c r="B1019" s="624" t="s">
        <v>7738</v>
      </c>
      <c r="C1019" s="626" t="str">
        <f>'CATALOGO PAGINA'!AE1019</f>
        <v>6</v>
      </c>
      <c r="D1019" s="634">
        <f>'CATALOGO PAGINA'!AG1019</f>
        <v>1.3195</v>
      </c>
    </row>
    <row r="1020">
      <c r="A1020" s="623" t="str">
        <f>'CATALOGO PAGINA'!C1020</f>
        <v>36789D</v>
      </c>
      <c r="B1020" s="624" t="s">
        <v>7738</v>
      </c>
      <c r="C1020" s="626" t="str">
        <f>'CATALOGO PAGINA'!AE1020</f>
        <v>12</v>
      </c>
      <c r="D1020" s="634">
        <f>'CATALOGO PAGINA'!AG1020</f>
        <v>1.8995</v>
      </c>
    </row>
    <row r="1021">
      <c r="A1021" s="623" t="str">
        <f>'CATALOGO PAGINA'!C1021</f>
        <v>669</v>
      </c>
      <c r="B1021" s="624" t="s">
        <v>7738</v>
      </c>
      <c r="C1021" s="626" t="str">
        <f>'CATALOGO PAGINA'!AE1021</f>
        <v>6</v>
      </c>
      <c r="D1021" s="634">
        <f>'CATALOGO PAGINA'!AG1021</f>
        <v>3.422</v>
      </c>
    </row>
    <row r="1022">
      <c r="A1022" s="623" t="str">
        <f>'CATALOGO PAGINA'!C1022</f>
        <v>632-1</v>
      </c>
      <c r="B1022" s="624" t="s">
        <v>7738</v>
      </c>
      <c r="C1022" s="626" t="str">
        <f>'CATALOGO PAGINA'!AE1022</f>
        <v>6</v>
      </c>
      <c r="D1022" s="634">
        <f>'CATALOGO PAGINA'!AG1022</f>
        <v>3.422</v>
      </c>
    </row>
    <row r="1023">
      <c r="A1023" s="623" t="str">
        <f>'CATALOGO PAGINA'!C1023</f>
        <v>6789-3</v>
      </c>
      <c r="B1023" s="624" t="s">
        <v>7738</v>
      </c>
      <c r="C1023" s="626" t="str">
        <f>'CATALOGO PAGINA'!AE1023</f>
        <v>3</v>
      </c>
      <c r="D1023" s="634">
        <f>'CATALOGO PAGINA'!AG1023</f>
        <v>6.09</v>
      </c>
    </row>
    <row r="1024">
      <c r="A1024" s="623" t="str">
        <f>'CATALOGO PAGINA'!C1024</f>
        <v>NB33123</v>
      </c>
      <c r="B1024" s="624" t="s">
        <v>7738</v>
      </c>
      <c r="C1024" s="626" t="str">
        <f>'CATALOGO PAGINA'!AE1024</f>
        <v>6</v>
      </c>
      <c r="D1024" s="634">
        <f>'CATALOGO PAGINA'!AG1024</f>
        <v>0.957</v>
      </c>
    </row>
    <row r="1025">
      <c r="A1025" s="623" t="str">
        <f>'CATALOGO PAGINA'!C1025</f>
        <v>JY686</v>
      </c>
      <c r="B1025" s="624" t="s">
        <v>7738</v>
      </c>
      <c r="C1025" s="626" t="str">
        <f>'CATALOGO PAGINA'!AE1025</f>
        <v>3</v>
      </c>
      <c r="D1025" s="634">
        <f>'CATALOGO PAGINA'!AG1025</f>
        <v>5.336</v>
      </c>
    </row>
    <row r="1026">
      <c r="A1026" s="623" t="str">
        <f>'CATALOGO PAGINA'!C1026</f>
        <v>JD033</v>
      </c>
      <c r="B1026" s="624" t="s">
        <v>7738</v>
      </c>
      <c r="C1026" s="626" t="str">
        <f>'CATALOGO PAGINA'!AE1026</f>
        <v>12</v>
      </c>
      <c r="D1026" s="634">
        <f>'CATALOGO PAGINA'!AG1026</f>
        <v>0.638</v>
      </c>
    </row>
    <row r="1027">
      <c r="A1027" s="623" t="str">
        <f>'CATALOGO PAGINA'!C1027</f>
        <v>02008</v>
      </c>
      <c r="B1027" s="624" t="s">
        <v>7738</v>
      </c>
      <c r="C1027" s="626" t="str">
        <f>'CATALOGO PAGINA'!AE1027</f>
        <v>6</v>
      </c>
      <c r="D1027" s="634">
        <f>'CATALOGO PAGINA'!AG1027</f>
        <v>0.9135</v>
      </c>
    </row>
    <row r="1028">
      <c r="A1028" s="623" t="str">
        <f>'CATALOGO PAGINA'!C1028</f>
        <v>375897</v>
      </c>
      <c r="B1028" s="624" t="s">
        <v>7738</v>
      </c>
      <c r="C1028" s="626" t="str">
        <f>'CATALOGO PAGINA'!AE1028</f>
        <v>12</v>
      </c>
      <c r="D1028" s="634">
        <f>'CATALOGO PAGINA'!AG1028</f>
        <v>0.7685</v>
      </c>
    </row>
    <row r="1029">
      <c r="A1029" s="623" t="str">
        <f>'CATALOGO PAGINA'!C1029</f>
        <v>375896</v>
      </c>
      <c r="B1029" s="624" t="s">
        <v>7738</v>
      </c>
      <c r="C1029" s="626" t="str">
        <f>'CATALOGO PAGINA'!AE1029</f>
        <v>12</v>
      </c>
      <c r="D1029" s="634">
        <f>'CATALOGO PAGINA'!AG1029</f>
        <v>0.7685</v>
      </c>
    </row>
    <row r="1030">
      <c r="A1030" s="623" t="str">
        <f>'CATALOGO PAGINA'!C1030</f>
        <v>6085ABC-1</v>
      </c>
      <c r="B1030" s="624" t="s">
        <v>7738</v>
      </c>
      <c r="C1030" s="626" t="str">
        <f>'CATALOGO PAGINA'!AE1030</f>
        <v>12</v>
      </c>
      <c r="D1030" s="634">
        <f>'CATALOGO PAGINA'!AG1030</f>
        <v>0.9135</v>
      </c>
    </row>
    <row r="1031">
      <c r="A1031" s="623" t="str">
        <f>'CATALOGO PAGINA'!C1031</f>
        <v>17138</v>
      </c>
      <c r="B1031" s="624" t="s">
        <v>7738</v>
      </c>
      <c r="C1031" s="626" t="str">
        <f>'CATALOGO PAGINA'!AE1031</f>
        <v>6</v>
      </c>
      <c r="D1031" s="634">
        <f>'CATALOGO PAGINA'!AG1031</f>
        <v>5.713</v>
      </c>
    </row>
    <row r="1032">
      <c r="A1032" s="623" t="str">
        <f>'CATALOGO PAGINA'!C1032</f>
        <v>FN516</v>
      </c>
      <c r="B1032" s="624" t="s">
        <v>7738</v>
      </c>
      <c r="C1032" s="626" t="str">
        <f>'CATALOGO PAGINA'!AE1032</f>
        <v>6</v>
      </c>
      <c r="D1032" s="634">
        <f>'CATALOGO PAGINA'!AG1032</f>
        <v>8.5405</v>
      </c>
    </row>
    <row r="1033">
      <c r="A1033" s="623" t="str">
        <f>'CATALOGO PAGINA'!C1033</f>
        <v>NG73</v>
      </c>
      <c r="B1033" s="624" t="s">
        <v>7738</v>
      </c>
      <c r="C1033" s="626" t="str">
        <f>'CATALOGO PAGINA'!AE1033</f>
        <v>12</v>
      </c>
      <c r="D1033" s="634">
        <f>'CATALOGO PAGINA'!AG1033</f>
        <v>0.7975</v>
      </c>
    </row>
    <row r="1034">
      <c r="A1034" s="623" t="str">
        <f>'CATALOGO PAGINA'!C1034</f>
        <v>ARW6605</v>
      </c>
      <c r="B1034" s="624" t="s">
        <v>7738</v>
      </c>
      <c r="C1034" s="626" t="str">
        <f>'CATALOGO PAGINA'!AE1034</f>
        <v>12</v>
      </c>
      <c r="D1034" s="634">
        <f>'CATALOGO PAGINA'!AG1034</f>
        <v>0.9135</v>
      </c>
    </row>
    <row r="1035">
      <c r="A1035" s="623" t="str">
        <f>'CATALOGO PAGINA'!C1035</f>
        <v>ARG0006</v>
      </c>
      <c r="B1035" s="624" t="s">
        <v>7738</v>
      </c>
      <c r="C1035" s="626" t="str">
        <f>'CATALOGO PAGINA'!AE1035</f>
        <v>12</v>
      </c>
      <c r="D1035" s="634">
        <f>'CATALOGO PAGINA'!AG1035</f>
        <v>0.8265</v>
      </c>
    </row>
    <row r="1036">
      <c r="A1036" s="623" t="str">
        <f>'CATALOGO PAGINA'!C1036</f>
        <v>ARG53936</v>
      </c>
      <c r="B1036" s="624" t="s">
        <v>7738</v>
      </c>
      <c r="C1036" s="626" t="str">
        <f>'CATALOGO PAGINA'!AE1036</f>
        <v>6</v>
      </c>
      <c r="D1036" s="634">
        <f>'CATALOGO PAGINA'!AG1036</f>
        <v>1.1455</v>
      </c>
    </row>
    <row r="1037">
      <c r="A1037" s="623" t="str">
        <f>'CATALOGO PAGINA'!C1037</f>
        <v>ARZ10041</v>
      </c>
      <c r="B1037" s="624" t="s">
        <v>7738</v>
      </c>
      <c r="C1037" s="626" t="str">
        <f>'CATALOGO PAGINA'!AE1037</f>
        <v>3</v>
      </c>
      <c r="D1037" s="634">
        <f>'CATALOGO PAGINA'!AG1037</f>
        <v>4.176</v>
      </c>
    </row>
    <row r="1038">
      <c r="A1038" s="623" t="str">
        <f>'CATALOGO PAGINA'!C1038</f>
        <v>ARB3862</v>
      </c>
      <c r="B1038" s="624" t="s">
        <v>7738</v>
      </c>
      <c r="C1038" s="626" t="str">
        <f>'CATALOGO PAGINA'!AE1038</f>
        <v>12</v>
      </c>
      <c r="D1038" s="634">
        <f>'CATALOGO PAGINA'!AG1038</f>
        <v>0.9135</v>
      </c>
    </row>
    <row r="1039">
      <c r="A1039" s="623" t="str">
        <f>'CATALOGO PAGINA'!C1039</f>
        <v>ARG88041</v>
      </c>
      <c r="B1039" s="624" t="s">
        <v>7738</v>
      </c>
      <c r="C1039" s="626" t="str">
        <f>'CATALOGO PAGINA'!AE1039</f>
        <v>6</v>
      </c>
      <c r="D1039" s="634">
        <f>'CATALOGO PAGINA'!AG1039</f>
        <v>1.073</v>
      </c>
    </row>
    <row r="1040">
      <c r="A1040" s="623" t="str">
        <f>'CATALOGO PAGINA'!C1040</f>
        <v>ARM26104</v>
      </c>
      <c r="B1040" s="624" t="s">
        <v>7738</v>
      </c>
      <c r="C1040" s="626" t="str">
        <f>'CATALOGO PAGINA'!AE1040</f>
        <v>6</v>
      </c>
      <c r="D1040" s="634">
        <f>'CATALOGO PAGINA'!AG1040</f>
        <v>0.957</v>
      </c>
    </row>
    <row r="1041">
      <c r="A1041" s="623" t="str">
        <f>'CATALOGO PAGINA'!C1041</f>
        <v>ARY62805</v>
      </c>
      <c r="B1041" s="624" t="s">
        <v>7738</v>
      </c>
      <c r="C1041" s="626" t="str">
        <f>'CATALOGO PAGINA'!AE1041</f>
        <v>3</v>
      </c>
      <c r="D1041" s="634">
        <f>'CATALOGO PAGINA'!AG1041</f>
        <v>1.3195</v>
      </c>
    </row>
    <row r="1042">
      <c r="A1042" s="623" t="str">
        <f>'CATALOGO PAGINA'!C1042</f>
        <v>ARZ15710</v>
      </c>
      <c r="B1042" s="624" t="s">
        <v>7738</v>
      </c>
      <c r="C1042" s="626" t="str">
        <f>'CATALOGO PAGINA'!AE1042</f>
        <v>3</v>
      </c>
      <c r="D1042" s="634">
        <f>'CATALOGO PAGINA'!AG1042</f>
        <v>4.553</v>
      </c>
    </row>
    <row r="1043">
      <c r="A1043" s="623" t="str">
        <f>'CATALOGO PAGINA'!C1043</f>
        <v>NG10292</v>
      </c>
      <c r="B1043" s="624" t="s">
        <v>7738</v>
      </c>
      <c r="C1043" s="626" t="str">
        <f>'CATALOGO PAGINA'!AE1043</f>
        <v>6</v>
      </c>
      <c r="D1043" s="634">
        <f>'CATALOGO PAGINA'!AG1043</f>
        <v>1.1455</v>
      </c>
    </row>
    <row r="1044">
      <c r="A1044" s="623" t="str">
        <f>'CATALOGO PAGINA'!C1044</f>
        <v>NG11255</v>
      </c>
      <c r="B1044" s="624" t="s">
        <v>7738</v>
      </c>
      <c r="C1044" s="626" t="str">
        <f>'CATALOGO PAGINA'!AE1044</f>
        <v>6</v>
      </c>
      <c r="D1044" s="634">
        <f>'CATALOGO PAGINA'!AG1044</f>
        <v>1.073</v>
      </c>
    </row>
    <row r="1045">
      <c r="A1045" s="623" t="str">
        <f>'CATALOGO PAGINA'!C1045</f>
        <v>ARY6635</v>
      </c>
      <c r="B1045" s="624" t="s">
        <v>7738</v>
      </c>
      <c r="C1045" s="626" t="str">
        <f>'CATALOGO PAGINA'!AE1045</f>
        <v>3</v>
      </c>
      <c r="D1045" s="634">
        <f>'CATALOGO PAGINA'!AG1045</f>
        <v>3.7265</v>
      </c>
    </row>
    <row r="1046">
      <c r="A1046" s="623" t="str">
        <f>'CATALOGO PAGINA'!C1046</f>
        <v>ARW26831</v>
      </c>
      <c r="B1046" s="624" t="s">
        <v>7738</v>
      </c>
      <c r="C1046" s="626" t="str">
        <f>'CATALOGO PAGINA'!AE1046</f>
        <v>12</v>
      </c>
      <c r="D1046" s="634">
        <f>'CATALOGO PAGINA'!AG1046</f>
        <v>0.9425</v>
      </c>
    </row>
    <row r="1047">
      <c r="A1047" s="623" t="str">
        <f>'CATALOGO PAGINA'!C1047</f>
        <v>ARB13828</v>
      </c>
      <c r="B1047" s="624" t="s">
        <v>7738</v>
      </c>
      <c r="C1047" s="626" t="str">
        <f>'CATALOGO PAGINA'!AE1047</f>
        <v>12</v>
      </c>
      <c r="D1047" s="634">
        <f>'CATALOGO PAGINA'!AG1047</f>
        <v>0.68</v>
      </c>
    </row>
    <row r="1048">
      <c r="A1048" s="623" t="str">
        <f>'CATALOGO PAGINA'!C1048</f>
        <v>NG10412</v>
      </c>
      <c r="B1048" s="624" t="s">
        <v>7738</v>
      </c>
      <c r="C1048" s="626" t="str">
        <f>'CATALOGO PAGINA'!AE1048</f>
        <v>6</v>
      </c>
      <c r="D1048" s="634">
        <f>'CATALOGO PAGINA'!AG1048</f>
        <v>0.75</v>
      </c>
    </row>
    <row r="1049">
      <c r="A1049" s="623" t="str">
        <f>'CATALOGO PAGINA'!C1049</f>
        <v>ARW2359</v>
      </c>
      <c r="B1049" s="624" t="s">
        <v>7738</v>
      </c>
      <c r="C1049" s="626" t="str">
        <f>'CATALOGO PAGINA'!AE1049</f>
        <v>6</v>
      </c>
      <c r="D1049" s="634">
        <f>'CATALOGO PAGINA'!AG1049</f>
        <v>1.1455</v>
      </c>
    </row>
    <row r="1050">
      <c r="A1050" s="623" t="str">
        <f>'CATALOGO PAGINA'!C1050</f>
        <v>NB3080</v>
      </c>
      <c r="B1050" s="624" t="s">
        <v>7738</v>
      </c>
      <c r="C1050" s="626" t="str">
        <f>'CATALOGO PAGINA'!AE1050</f>
        <v>6</v>
      </c>
      <c r="D1050" s="634">
        <f>'CATALOGO PAGINA'!AG1050</f>
        <v>1.1745</v>
      </c>
    </row>
    <row r="1051">
      <c r="A1051" s="623" t="str">
        <f>'CATALOGO PAGINA'!C1051</f>
        <v>ARG1863</v>
      </c>
      <c r="B1051" s="624" t="s">
        <v>7738</v>
      </c>
      <c r="C1051" s="626" t="str">
        <f>'CATALOGO PAGINA'!AE1051</f>
        <v>6</v>
      </c>
      <c r="D1051" s="634">
        <f>'CATALOGO PAGINA'!AG1051</f>
        <v>1.1745</v>
      </c>
    </row>
    <row r="1052">
      <c r="A1052" s="623" t="str">
        <f>'CATALOGO PAGINA'!C1052</f>
        <v>NG2611</v>
      </c>
      <c r="B1052" s="624" t="s">
        <v>7738</v>
      </c>
      <c r="C1052" s="626" t="str">
        <f>'CATALOGO PAGINA'!AE1052</f>
        <v>6</v>
      </c>
      <c r="D1052" s="634">
        <f>'CATALOGO PAGINA'!AG1052</f>
        <v>1.3195</v>
      </c>
    </row>
    <row r="1053">
      <c r="A1053" s="623" t="str">
        <f>'CATALOGO PAGINA'!C1053</f>
        <v>ARB5006</v>
      </c>
      <c r="B1053" s="624" t="s">
        <v>7738</v>
      </c>
      <c r="C1053" s="626" t="str">
        <f>'CATALOGO PAGINA'!AE1053</f>
        <v>6</v>
      </c>
      <c r="D1053" s="634">
        <f>'CATALOGO PAGINA'!AG1053</f>
        <v>2.49985</v>
      </c>
    </row>
    <row r="1054">
      <c r="A1054" s="623" t="str">
        <f>'CATALOGO PAGINA'!C1054</f>
        <v>ARY66326</v>
      </c>
      <c r="B1054" s="624" t="s">
        <v>7738</v>
      </c>
      <c r="C1054" s="626" t="str">
        <f>'CATALOGO PAGINA'!AE1054</f>
        <v>3</v>
      </c>
      <c r="D1054" s="634">
        <f>'CATALOGO PAGINA'!AG1054</f>
        <v>6.2495</v>
      </c>
    </row>
    <row r="1055">
      <c r="A1055" s="623" t="str">
        <f>'CATALOGO PAGINA'!C1055</f>
        <v>ARG19022</v>
      </c>
      <c r="B1055" s="624" t="s">
        <v>7738</v>
      </c>
      <c r="C1055" s="626" t="str">
        <f>'CATALOGO PAGINA'!AE1055</f>
        <v>12</v>
      </c>
      <c r="D1055" s="634">
        <f>'CATALOGO PAGINA'!AG1055</f>
        <v>0.667</v>
      </c>
    </row>
    <row r="1056">
      <c r="A1056" s="623" t="str">
        <f>'CATALOGO PAGINA'!C1056</f>
        <v>ARM20225</v>
      </c>
      <c r="B1056" s="624" t="s">
        <v>7738</v>
      </c>
      <c r="C1056" s="626" t="str">
        <f>'CATALOGO PAGINA'!AE1056</f>
        <v>6</v>
      </c>
      <c r="D1056" s="634">
        <f>'CATALOGO PAGINA'!AG1056</f>
        <v>0.9135</v>
      </c>
    </row>
    <row r="1057">
      <c r="A1057" s="623" t="str">
        <f>'CATALOGO PAGINA'!C1057</f>
        <v>ARM2621</v>
      </c>
      <c r="B1057" s="624" t="s">
        <v>7738</v>
      </c>
      <c r="C1057" s="626" t="str">
        <f>'CATALOGO PAGINA'!AE1057</f>
        <v>6</v>
      </c>
      <c r="D1057" s="634">
        <f>'CATALOGO PAGINA'!AG1057</f>
        <v>0.9504</v>
      </c>
    </row>
    <row r="1058">
      <c r="A1058" s="623" t="str">
        <f>'CATALOGO PAGINA'!C1058</f>
        <v>NB703</v>
      </c>
      <c r="B1058" s="624" t="s">
        <v>7738</v>
      </c>
      <c r="C1058" s="626" t="str">
        <f>'CATALOGO PAGINA'!AE1058</f>
        <v>6</v>
      </c>
      <c r="D1058" s="634">
        <f>'CATALOGO PAGINA'!AG1058</f>
        <v>1.073</v>
      </c>
    </row>
    <row r="1059">
      <c r="A1059" s="623" t="str">
        <f>'CATALOGO PAGINA'!C1059</f>
        <v>NG15717</v>
      </c>
      <c r="B1059" s="624" t="s">
        <v>7738</v>
      </c>
      <c r="C1059" s="626" t="str">
        <f>'CATALOGO PAGINA'!AE1059</f>
        <v>6</v>
      </c>
      <c r="D1059" s="634">
        <f>'CATALOGO PAGINA'!AG1059</f>
        <v>1.6385</v>
      </c>
    </row>
    <row r="1060">
      <c r="A1060" s="623" t="str">
        <f>'CATALOGO PAGINA'!C1060</f>
        <v>540-D</v>
      </c>
      <c r="B1060" s="624" t="s">
        <v>7738</v>
      </c>
      <c r="C1060" s="626" t="str">
        <f>'CATALOGO PAGINA'!AE1060</f>
        <v>12</v>
      </c>
      <c r="D1060" s="634">
        <f>'CATALOGO PAGINA'!AG1060</f>
        <v>3.6975</v>
      </c>
    </row>
    <row r="1061">
      <c r="A1061" s="623" t="str">
        <f>'CATALOGO PAGINA'!C1061</f>
        <v>NZ08811</v>
      </c>
      <c r="B1061" s="624" t="s">
        <v>7738</v>
      </c>
      <c r="C1061" s="626" t="str">
        <f>'CATALOGO PAGINA'!AE1061</f>
        <v>3</v>
      </c>
      <c r="D1061" s="634">
        <f>'CATALOGO PAGINA'!AG1061</f>
        <v>5.423</v>
      </c>
    </row>
    <row r="1062">
      <c r="A1062" s="623" t="str">
        <f>'CATALOGO PAGINA'!C1062</f>
        <v>A380</v>
      </c>
      <c r="B1062" s="624" t="s">
        <v>7738</v>
      </c>
      <c r="C1062" s="626" t="str">
        <f>'CATALOGO PAGINA'!AE1062</f>
        <v>3</v>
      </c>
      <c r="D1062" s="634">
        <f>'CATALOGO PAGINA'!AG1062</f>
        <v>6.2488</v>
      </c>
    </row>
    <row r="1063">
      <c r="A1063" s="623" t="str">
        <f>'CATALOGO PAGINA'!C1063</f>
        <v>9409-8</v>
      </c>
      <c r="B1063" s="624" t="s">
        <v>7738</v>
      </c>
      <c r="C1063" s="626" t="str">
        <f>'CATALOGO PAGINA'!AE1063</f>
        <v>3</v>
      </c>
      <c r="D1063" s="634">
        <f>'CATALOGO PAGINA'!AG1063</f>
        <v>9.309</v>
      </c>
    </row>
    <row r="1064">
      <c r="A1064" s="623" t="str">
        <f>'CATALOGO PAGINA'!C1064</f>
        <v>83132</v>
      </c>
      <c r="B1064" s="624" t="s">
        <v>7738</v>
      </c>
      <c r="C1064" s="626" t="str">
        <f>'CATALOGO PAGINA'!AE1064</f>
        <v>12</v>
      </c>
      <c r="D1064" s="634">
        <f>'CATALOGO PAGINA'!AG1064</f>
        <v>0.7685</v>
      </c>
    </row>
    <row r="1065">
      <c r="A1065" s="623" t="str">
        <f>'CATALOGO PAGINA'!C1065</f>
        <v>83131</v>
      </c>
      <c r="B1065" s="624" t="s">
        <v>7738</v>
      </c>
      <c r="C1065" s="626" t="str">
        <f>'CATALOGO PAGINA'!AE1065</f>
        <v>12</v>
      </c>
      <c r="D1065" s="634">
        <f>'CATALOGO PAGINA'!AG1065</f>
        <v>0.841</v>
      </c>
    </row>
    <row r="1066">
      <c r="A1066" s="623" t="str">
        <f>'CATALOGO PAGINA'!C1066</f>
        <v>98656</v>
      </c>
      <c r="B1066" s="624" t="s">
        <v>7738</v>
      </c>
      <c r="C1066" s="626" t="str">
        <f>'CATALOGO PAGINA'!AE1066</f>
        <v>6</v>
      </c>
      <c r="D1066" s="634">
        <f>'CATALOGO PAGINA'!AG1066</f>
        <v>0.58</v>
      </c>
    </row>
    <row r="1067">
      <c r="A1067" s="623" t="str">
        <f>'CATALOGO PAGINA'!C1067</f>
        <v>AD133</v>
      </c>
      <c r="B1067" s="624" t="s">
        <v>7738</v>
      </c>
      <c r="C1067" s="626" t="str">
        <f>'CATALOGO PAGINA'!AE1067</f>
        <v>12</v>
      </c>
      <c r="D1067" s="634">
        <f>'CATALOGO PAGINA'!AG1067</f>
        <v>0.5945</v>
      </c>
    </row>
    <row r="1068">
      <c r="A1068" s="623" t="str">
        <f>'CATALOGO PAGINA'!C1068</f>
        <v>GH279</v>
      </c>
      <c r="B1068" s="624" t="s">
        <v>7738</v>
      </c>
      <c r="C1068" s="626" t="str">
        <f>'CATALOGO PAGINA'!AE1068</f>
        <v>12</v>
      </c>
      <c r="D1068" s="634">
        <f>'CATALOGO PAGINA'!AG1068</f>
        <v>0.812</v>
      </c>
    </row>
    <row r="1069">
      <c r="A1069" s="623" t="str">
        <f>'CATALOGO PAGINA'!C1069</f>
        <v>80090</v>
      </c>
      <c r="B1069" s="624" t="s">
        <v>7738</v>
      </c>
      <c r="C1069" s="626" t="str">
        <f>'CATALOGO PAGINA'!AE1069</f>
        <v>12</v>
      </c>
      <c r="D1069" s="634">
        <f>'CATALOGO PAGINA'!AG1069</f>
        <v>0.4875</v>
      </c>
    </row>
    <row r="1070">
      <c r="A1070" s="623" t="str">
        <f>'CATALOGO PAGINA'!C1070</f>
        <v>690297</v>
      </c>
      <c r="B1070" s="624" t="s">
        <v>7738</v>
      </c>
      <c r="C1070" s="626" t="str">
        <f>'CATALOGO PAGINA'!AE1070</f>
        <v>3</v>
      </c>
      <c r="D1070" s="634">
        <f>'CATALOGO PAGINA'!AG1070</f>
        <v>3.74975</v>
      </c>
    </row>
    <row r="1071">
      <c r="A1071" s="623" t="str">
        <f>'CATALOGO PAGINA'!C1071</f>
        <v>0702</v>
      </c>
      <c r="B1071" s="624" t="s">
        <v>7738</v>
      </c>
      <c r="C1071" s="626" t="str">
        <f>'CATALOGO PAGINA'!AE1071</f>
        <v>12</v>
      </c>
      <c r="D1071" s="634">
        <f>'CATALOGO PAGINA'!AG1071</f>
        <v>0.7</v>
      </c>
    </row>
    <row r="1072">
      <c r="A1072" s="623" t="str">
        <f>'CATALOGO PAGINA'!C1072</f>
        <v>FD914</v>
      </c>
      <c r="B1072" s="624" t="s">
        <v>7738</v>
      </c>
      <c r="C1072" s="626" t="str">
        <f>'CATALOGO PAGINA'!AE1072</f>
        <v>12</v>
      </c>
      <c r="D1072" s="634">
        <f>'CATALOGO PAGINA'!AG1072</f>
        <v>0.8925</v>
      </c>
    </row>
    <row r="1073">
      <c r="A1073" s="623" t="str">
        <f>'CATALOGO PAGINA'!C1073</f>
        <v>690255</v>
      </c>
      <c r="B1073" s="624" t="s">
        <v>7738</v>
      </c>
      <c r="C1073" s="626" t="str">
        <f>'CATALOGO PAGINA'!AE1073</f>
        <v>3</v>
      </c>
      <c r="D1073" s="634">
        <f>'CATALOGO PAGINA'!AG1073</f>
        <v>6.09</v>
      </c>
    </row>
    <row r="1074">
      <c r="A1074" s="623" t="str">
        <f>'CATALOGO PAGINA'!C1074</f>
        <v>0344</v>
      </c>
      <c r="B1074" s="624" t="s">
        <v>7738</v>
      </c>
      <c r="C1074" s="626" t="str">
        <f>'CATALOGO PAGINA'!AE1074</f>
        <v>12</v>
      </c>
      <c r="D1074" s="634">
        <f>'CATALOGO PAGINA'!AG1074</f>
        <v>0.725</v>
      </c>
    </row>
    <row r="1075">
      <c r="A1075" s="623" t="str">
        <f>'CATALOGO PAGINA'!C1075</f>
        <v>A180</v>
      </c>
      <c r="B1075" s="624" t="s">
        <v>7738</v>
      </c>
      <c r="C1075" s="626" t="str">
        <f>'CATALOGO PAGINA'!AE1075</f>
        <v>12</v>
      </c>
      <c r="D1075" s="634">
        <f>'CATALOGO PAGINA'!AG1075</f>
        <v>0.522</v>
      </c>
    </row>
    <row r="1076">
      <c r="A1076" s="623" t="str">
        <f>'CATALOGO PAGINA'!C1076</f>
        <v>5962</v>
      </c>
      <c r="B1076" s="624" t="s">
        <v>7738</v>
      </c>
      <c r="C1076" s="626" t="str">
        <f>'CATALOGO PAGINA'!AE1076</f>
        <v>12</v>
      </c>
      <c r="D1076" s="634">
        <f>'CATALOGO PAGINA'!AG1076</f>
        <v>0.725</v>
      </c>
    </row>
    <row r="1077">
      <c r="A1077" s="623" t="str">
        <f>'CATALOGO PAGINA'!C1077</f>
        <v>5985</v>
      </c>
      <c r="B1077" s="624" t="s">
        <v>7738</v>
      </c>
      <c r="C1077" s="626" t="str">
        <f>'CATALOGO PAGINA'!AE1077</f>
        <v>12</v>
      </c>
      <c r="D1077" s="634">
        <f>'CATALOGO PAGINA'!AG1077</f>
        <v>0.725</v>
      </c>
    </row>
    <row r="1078">
      <c r="A1078" s="623" t="str">
        <f>'CATALOGO PAGINA'!C1078</f>
        <v>690259</v>
      </c>
      <c r="B1078" s="624" t="s">
        <v>7738</v>
      </c>
      <c r="C1078" s="626" t="str">
        <f>'CATALOGO PAGINA'!AE1078</f>
        <v>6</v>
      </c>
      <c r="D1078" s="634">
        <f>'CATALOGO PAGINA'!AG1078</f>
        <v>2.2515</v>
      </c>
    </row>
    <row r="1079">
      <c r="A1079" s="623" t="str">
        <f>'CATALOGO PAGINA'!C1079</f>
        <v>9306</v>
      </c>
      <c r="B1079" s="624" t="s">
        <v>7738</v>
      </c>
      <c r="C1079" s="626" t="str">
        <f>'CATALOGO PAGINA'!AE1079</f>
        <v>6</v>
      </c>
      <c r="D1079" s="634">
        <f>'CATALOGO PAGINA'!AG1079</f>
        <v>0.891</v>
      </c>
    </row>
    <row r="1080">
      <c r="A1080" s="623" t="str">
        <f>'CATALOGO PAGINA'!C1080</f>
        <v>690257</v>
      </c>
      <c r="B1080" s="624" t="s">
        <v>7738</v>
      </c>
      <c r="C1080" s="626" t="str">
        <f>'CATALOGO PAGINA'!AE1080</f>
        <v>3</v>
      </c>
      <c r="D1080" s="634">
        <f>'CATALOGO PAGINA'!AG1080</f>
        <v>6.09</v>
      </c>
    </row>
    <row r="1081">
      <c r="A1081" s="623" t="str">
        <f>'CATALOGO PAGINA'!C1081</f>
        <v>690253</v>
      </c>
      <c r="B1081" s="624" t="s">
        <v>7738</v>
      </c>
      <c r="C1081" s="626" t="str">
        <f>'CATALOGO PAGINA'!AE1081</f>
        <v>3</v>
      </c>
      <c r="D1081" s="634">
        <f>'CATALOGO PAGINA'!AG1081</f>
        <v>6.09</v>
      </c>
    </row>
    <row r="1082">
      <c r="A1082" s="623" t="str">
        <f>'CATALOGO PAGINA'!C1082</f>
        <v>MG5005</v>
      </c>
      <c r="B1082" s="624" t="s">
        <v>7738</v>
      </c>
      <c r="C1082" s="626" t="str">
        <f>'CATALOGO PAGINA'!AE1082</f>
        <v>6</v>
      </c>
      <c r="D1082" s="634">
        <f>'CATALOGO PAGINA'!AG1082</f>
        <v>0.7395</v>
      </c>
    </row>
    <row r="1083">
      <c r="A1083" s="623" t="str">
        <f>'CATALOGO PAGINA'!C1083</f>
        <v>5127</v>
      </c>
      <c r="B1083" s="624" t="s">
        <v>7738</v>
      </c>
      <c r="C1083" s="626" t="str">
        <f>'CATALOGO PAGINA'!AE1083</f>
        <v>6</v>
      </c>
      <c r="D1083" s="634">
        <f>'CATALOGO PAGINA'!AG1083</f>
        <v>1.5225</v>
      </c>
    </row>
    <row r="1084">
      <c r="A1084" s="623" t="str">
        <f>'CATALOGO PAGINA'!C1084</f>
        <v>690298</v>
      </c>
      <c r="B1084" s="624" t="s">
        <v>7738</v>
      </c>
      <c r="C1084" s="626" t="str">
        <f>'CATALOGO PAGINA'!AE1084</f>
        <v>3</v>
      </c>
      <c r="D1084" s="634">
        <f>'CATALOGO PAGINA'!AG1084</f>
        <v>3.8425</v>
      </c>
    </row>
    <row r="1085">
      <c r="A1085" s="623" t="str">
        <f>'CATALOGO PAGINA'!C1085</f>
        <v>690326</v>
      </c>
      <c r="B1085" s="624" t="s">
        <v>7738</v>
      </c>
      <c r="C1085" s="626" t="str">
        <f>'CATALOGO PAGINA'!AE1085</f>
        <v>6</v>
      </c>
      <c r="D1085" s="634">
        <f>'CATALOGO PAGINA'!AG1085</f>
        <v>4.494</v>
      </c>
    </row>
    <row r="1086">
      <c r="A1086" s="623" t="str">
        <f>'CATALOGO PAGINA'!C1086</f>
        <v>5986</v>
      </c>
      <c r="B1086" s="624" t="s">
        <v>7738</v>
      </c>
      <c r="C1086" s="626" t="str">
        <f>'CATALOGO PAGINA'!AE1086</f>
        <v>6</v>
      </c>
      <c r="D1086" s="634">
        <f>'CATALOGO PAGINA'!AG1086</f>
        <v>0.725</v>
      </c>
    </row>
    <row r="1087">
      <c r="A1087" s="623" t="str">
        <f>'CATALOGO PAGINA'!C1087</f>
        <v>0399</v>
      </c>
      <c r="B1087" s="624" t="s">
        <v>7738</v>
      </c>
      <c r="C1087" s="626" t="str">
        <f>'CATALOGO PAGINA'!AE1087</f>
        <v>12</v>
      </c>
      <c r="D1087" s="634">
        <f>'CATALOGO PAGINA'!AG1087</f>
        <v>0.7685</v>
      </c>
    </row>
    <row r="1088">
      <c r="A1088" s="623" t="str">
        <f>'CATALOGO PAGINA'!C1088</f>
        <v>J5588LB</v>
      </c>
      <c r="B1088" s="624" t="s">
        <v>7738</v>
      </c>
      <c r="C1088" s="626" t="str">
        <f>'CATALOGO PAGINA'!AE1088</f>
        <v>6</v>
      </c>
      <c r="D1088" s="634">
        <f>'CATALOGO PAGINA'!AG1088</f>
        <v>0.7685</v>
      </c>
    </row>
    <row r="1089">
      <c r="A1089" s="623" t="str">
        <f>'CATALOGO PAGINA'!C1089</f>
        <v>J5588DB</v>
      </c>
      <c r="B1089" s="624" t="s">
        <v>7738</v>
      </c>
      <c r="C1089" s="626" t="str">
        <f>'CATALOGO PAGINA'!AE1089</f>
        <v>6</v>
      </c>
      <c r="D1089" s="634">
        <f>'CATALOGO PAGINA'!AG1089</f>
        <v>0.7685</v>
      </c>
    </row>
    <row r="1090">
      <c r="A1090" s="623" t="str">
        <f>'CATALOGO PAGINA'!C1090</f>
        <v>J5588W</v>
      </c>
      <c r="B1090" s="624" t="s">
        <v>7738</v>
      </c>
      <c r="C1090" s="626" t="str">
        <f>'CATALOGO PAGINA'!AE1090</f>
        <v>6</v>
      </c>
      <c r="D1090" s="634">
        <f>'CATALOGO PAGINA'!AG1090</f>
        <v>0.7685</v>
      </c>
    </row>
    <row r="1091">
      <c r="A1091" s="623" t="str">
        <f>'CATALOGO PAGINA'!C1091</f>
        <v>J5588R</v>
      </c>
      <c r="B1091" s="624" t="s">
        <v>7738</v>
      </c>
      <c r="C1091" s="626" t="str">
        <f>'CATALOGO PAGINA'!AE1091</f>
        <v>6</v>
      </c>
      <c r="D1091" s="634">
        <f>'CATALOGO PAGINA'!AG1091</f>
        <v>0.7685</v>
      </c>
    </row>
    <row r="1092">
      <c r="A1092" s="623" t="str">
        <f>'CATALOGO PAGINA'!C1092</f>
        <v>J5588LP</v>
      </c>
      <c r="B1092" s="624" t="s">
        <v>7738</v>
      </c>
      <c r="C1092" s="626" t="str">
        <f>'CATALOGO PAGINA'!AE1092</f>
        <v>6</v>
      </c>
      <c r="D1092" s="634">
        <f>'CATALOGO PAGINA'!AG1092</f>
        <v>0.7685</v>
      </c>
    </row>
    <row r="1093">
      <c r="A1093" s="623" t="str">
        <f>'CATALOGO PAGINA'!C1093</f>
        <v>690299</v>
      </c>
      <c r="B1093" s="624" t="s">
        <v>7738</v>
      </c>
      <c r="C1093" s="626" t="str">
        <f>'CATALOGO PAGINA'!AE1093</f>
        <v>3</v>
      </c>
      <c r="D1093" s="634">
        <f>'CATALOGO PAGINA'!AG1093</f>
        <v>3.8135</v>
      </c>
    </row>
    <row r="1094">
      <c r="A1094" s="623" t="str">
        <f>'CATALOGO PAGINA'!C1094</f>
        <v>J8023</v>
      </c>
      <c r="B1094" s="624" t="s">
        <v>7738</v>
      </c>
      <c r="C1094" s="626" t="str">
        <f>'CATALOGO PAGINA'!AE1094</f>
        <v>12</v>
      </c>
      <c r="D1094" s="634">
        <f>'CATALOGO PAGINA'!AG1094</f>
        <v>0.7685</v>
      </c>
    </row>
    <row r="1095">
      <c r="A1095" s="623" t="str">
        <f>'CATALOGO PAGINA'!C1095</f>
        <v>452290</v>
      </c>
      <c r="B1095" s="624" t="s">
        <v>7738</v>
      </c>
      <c r="C1095" s="626" t="str">
        <f>'CATALOGO PAGINA'!AE1095</f>
        <v>6</v>
      </c>
      <c r="D1095" s="634">
        <f>'CATALOGO PAGINA'!AG1095</f>
        <v>1.0875</v>
      </c>
    </row>
    <row r="1096">
      <c r="A1096" s="623" t="str">
        <f>'CATALOGO PAGINA'!C1096</f>
        <v>J9355</v>
      </c>
      <c r="B1096" s="624" t="s">
        <v>7738</v>
      </c>
      <c r="C1096" s="626" t="str">
        <f>'CATALOGO PAGINA'!AE1096</f>
        <v>12</v>
      </c>
      <c r="D1096" s="634">
        <f>'CATALOGO PAGINA'!AG1096</f>
        <v>0.7685</v>
      </c>
    </row>
    <row r="1097">
      <c r="A1097" s="623" t="str">
        <f>'CATALOGO PAGINA'!C1097</f>
        <v>YY8008</v>
      </c>
      <c r="B1097" s="624" t="s">
        <v>7738</v>
      </c>
      <c r="C1097" s="626" t="str">
        <f>'CATALOGO PAGINA'!AE1097</f>
        <v>3</v>
      </c>
      <c r="D1097" s="634">
        <f>'CATALOGO PAGINA'!AG1097</f>
        <v>1.74915</v>
      </c>
    </row>
    <row r="1098">
      <c r="A1098" s="623" t="str">
        <f>'CATALOGO PAGINA'!C1098</f>
        <v>FD624</v>
      </c>
      <c r="B1098" s="624" t="s">
        <v>7738</v>
      </c>
      <c r="C1098" s="626" t="str">
        <f>'CATALOGO PAGINA'!AE1098</f>
        <v>1</v>
      </c>
      <c r="D1098" s="634">
        <f>'CATALOGO PAGINA'!AG1098</f>
        <v>3.48</v>
      </c>
    </row>
    <row r="1099">
      <c r="A1099" s="623" t="str">
        <f>'CATALOGO PAGINA'!C1099</f>
        <v>351144</v>
      </c>
      <c r="B1099" s="624" t="s">
        <v>7738</v>
      </c>
      <c r="C1099" s="626" t="str">
        <f>'CATALOGO PAGINA'!AE1099</f>
        <v>1</v>
      </c>
      <c r="D1099" s="634">
        <f>'CATALOGO PAGINA'!AG1099</f>
        <v>12.325</v>
      </c>
    </row>
    <row r="1100">
      <c r="A1100" s="623" t="str">
        <f>'CATALOGO PAGINA'!C1100</f>
        <v>YL1002</v>
      </c>
      <c r="B1100" s="624" t="s">
        <v>7738</v>
      </c>
      <c r="C1100" s="626" t="str">
        <f>'CATALOGO PAGINA'!AE1100</f>
        <v>3</v>
      </c>
      <c r="D1100" s="634">
        <f>'CATALOGO PAGINA'!AG1100</f>
        <v>3.9585</v>
      </c>
    </row>
    <row r="1101">
      <c r="A1101" s="623" t="str">
        <f>'CATALOGO PAGINA'!C1101</f>
        <v>IN295</v>
      </c>
      <c r="B1101" s="624" t="s">
        <v>7738</v>
      </c>
      <c r="C1101" s="626" t="str">
        <f>'CATALOGO PAGINA'!AE1101</f>
        <v>12</v>
      </c>
      <c r="D1101" s="634">
        <f>'CATALOGO PAGINA'!AG1101</f>
        <v>0.5075</v>
      </c>
    </row>
    <row r="1102">
      <c r="A1102" s="623" t="str">
        <f>'CATALOGO PAGINA'!C1102</f>
        <v>5877</v>
      </c>
      <c r="B1102" s="624" t="s">
        <v>7738</v>
      </c>
      <c r="C1102" s="626" t="str">
        <f>'CATALOGO PAGINA'!AE1102</f>
        <v>12</v>
      </c>
      <c r="D1102" s="634">
        <f>'CATALOGO PAGINA'!AG1102</f>
        <v>2.07</v>
      </c>
    </row>
    <row r="1103">
      <c r="A1103" s="623" t="str">
        <f>'CATALOGO PAGINA'!C1103</f>
        <v>501322</v>
      </c>
      <c r="B1103" s="624" t="s">
        <v>7738</v>
      </c>
      <c r="C1103" s="626" t="str">
        <f>'CATALOGO PAGINA'!AE1103</f>
        <v>12</v>
      </c>
      <c r="D1103" s="634">
        <f>'CATALOGO PAGINA'!AG1103</f>
        <v>0.841</v>
      </c>
    </row>
    <row r="1104">
      <c r="A1104" s="623" t="str">
        <f>'CATALOGO PAGINA'!C1104</f>
        <v>60005</v>
      </c>
      <c r="B1104" s="624" t="s">
        <v>7738</v>
      </c>
      <c r="C1104" s="626" t="str">
        <f>'CATALOGO PAGINA'!AE1104</f>
        <v>12</v>
      </c>
      <c r="D1104" s="634">
        <f>'CATALOGO PAGINA'!AG1104</f>
        <v>0.725</v>
      </c>
    </row>
    <row r="1105">
      <c r="A1105" s="623" t="str">
        <f>'CATALOGO PAGINA'!C1105</f>
        <v>2032</v>
      </c>
      <c r="B1105" s="624" t="s">
        <v>7738</v>
      </c>
      <c r="C1105" s="626" t="str">
        <f>'CATALOGO PAGINA'!AE1105</f>
        <v>12</v>
      </c>
      <c r="D1105" s="634">
        <f>'CATALOGO PAGINA'!AG1105</f>
        <v>1.1972</v>
      </c>
    </row>
    <row r="1106">
      <c r="A1106" s="623" t="str">
        <f>'CATALOGO PAGINA'!C1106</f>
        <v>2036</v>
      </c>
      <c r="B1106" s="624" t="s">
        <v>7738</v>
      </c>
      <c r="C1106" s="626" t="str">
        <f>'CATALOGO PAGINA'!AE1106</f>
        <v>12</v>
      </c>
      <c r="D1106" s="634">
        <f>'CATALOGO PAGINA'!AG1106</f>
        <v>1.1972</v>
      </c>
    </row>
    <row r="1107">
      <c r="A1107" s="623" t="str">
        <f>'CATALOGO PAGINA'!C1107</f>
        <v>2017</v>
      </c>
      <c r="B1107" s="624" t="s">
        <v>7738</v>
      </c>
      <c r="C1107" s="626" t="str">
        <f>'CATALOGO PAGINA'!AE1107</f>
        <v>12</v>
      </c>
      <c r="D1107" s="634">
        <f>'CATALOGO PAGINA'!AG1107</f>
        <v>1.2</v>
      </c>
    </row>
    <row r="1108">
      <c r="A1108" s="623" t="str">
        <f>'CATALOGO PAGINA'!C1108</f>
        <v>5038</v>
      </c>
      <c r="B1108" s="624" t="s">
        <v>7738</v>
      </c>
      <c r="C1108" s="626" t="str">
        <f>'CATALOGO PAGINA'!AE1108</f>
        <v>1</v>
      </c>
      <c r="D1108" s="634">
        <f>'CATALOGO PAGINA'!AG1108</f>
        <v>5.499</v>
      </c>
    </row>
    <row r="1109">
      <c r="A1109" s="623" t="str">
        <f>'CATALOGO PAGINA'!C1109</f>
        <v>452293</v>
      </c>
      <c r="B1109" s="624" t="s">
        <v>7738</v>
      </c>
      <c r="C1109" s="626" t="str">
        <f>'CATALOGO PAGINA'!AE1109</f>
        <v>6</v>
      </c>
      <c r="D1109" s="634">
        <f>'CATALOGO PAGINA'!AG1109</f>
        <v>1.0875</v>
      </c>
    </row>
    <row r="1110">
      <c r="A1110" s="623" t="str">
        <f>'CATALOGO PAGINA'!C1110</f>
        <v>452292</v>
      </c>
      <c r="B1110" s="624" t="s">
        <v>7738</v>
      </c>
      <c r="C1110" s="626" t="str">
        <f>'CATALOGO PAGINA'!AE1110</f>
        <v>6</v>
      </c>
      <c r="D1110" s="634">
        <f>'CATALOGO PAGINA'!AG1110</f>
        <v>1.0875</v>
      </c>
    </row>
    <row r="1111">
      <c r="A1111" s="623" t="str">
        <f>'CATALOGO PAGINA'!C1111</f>
        <v>H114</v>
      </c>
      <c r="B1111" s="624" t="s">
        <v>7738</v>
      </c>
      <c r="C1111" s="626" t="str">
        <f>'CATALOGO PAGINA'!AE1111</f>
        <v>6</v>
      </c>
      <c r="D1111" s="634">
        <f>'CATALOGO PAGINA'!AG1111</f>
        <v>0.7685</v>
      </c>
    </row>
    <row r="1112">
      <c r="A1112" s="623" t="str">
        <f>'CATALOGO PAGINA'!C1112</f>
        <v>82278</v>
      </c>
      <c r="B1112" s="624" t="s">
        <v>7738</v>
      </c>
      <c r="C1112" s="626" t="str">
        <f>'CATALOGO PAGINA'!AE1112</f>
        <v>12</v>
      </c>
      <c r="D1112" s="634">
        <f>'CATALOGO PAGINA'!AG1112</f>
        <v>0.7685</v>
      </c>
    </row>
    <row r="1113">
      <c r="A1113" s="623" t="str">
        <f>'CATALOGO PAGINA'!C1113</f>
        <v>5878</v>
      </c>
      <c r="B1113" s="624" t="s">
        <v>7738</v>
      </c>
      <c r="C1113" s="626" t="str">
        <f>'CATALOGO PAGINA'!AE1113</f>
        <v>12</v>
      </c>
      <c r="D1113" s="634">
        <f>'CATALOGO PAGINA'!AG1113</f>
        <v>0.725</v>
      </c>
    </row>
    <row r="1114">
      <c r="A1114" s="623" t="str">
        <f>'CATALOGO PAGINA'!C1114</f>
        <v>5997</v>
      </c>
      <c r="B1114" s="624" t="s">
        <v>7738</v>
      </c>
      <c r="C1114" s="626" t="str">
        <f>'CATALOGO PAGINA'!AE1114</f>
        <v>12</v>
      </c>
      <c r="D1114" s="634">
        <f>'CATALOGO PAGINA'!AG1114</f>
        <v>0.7685</v>
      </c>
    </row>
    <row r="1115">
      <c r="A1115" s="623" t="str">
        <f>'CATALOGO PAGINA'!C1115</f>
        <v>2040</v>
      </c>
      <c r="B1115" s="624" t="s">
        <v>7738</v>
      </c>
      <c r="C1115" s="626" t="str">
        <f>'CATALOGO PAGINA'!AE1115</f>
        <v>12</v>
      </c>
      <c r="D1115" s="634">
        <f>'CATALOGO PAGINA'!AG1115</f>
        <v>1.1972</v>
      </c>
    </row>
    <row r="1116">
      <c r="A1116" s="623" t="str">
        <f>'CATALOGO PAGINA'!C1116</f>
        <v>2041</v>
      </c>
      <c r="B1116" s="624" t="s">
        <v>7738</v>
      </c>
      <c r="C1116" s="626" t="str">
        <f>'CATALOGO PAGINA'!AE1116</f>
        <v>12</v>
      </c>
      <c r="D1116" s="634">
        <f>'CATALOGO PAGINA'!AG1116</f>
        <v>1.1972</v>
      </c>
    </row>
    <row r="1117">
      <c r="A1117" s="623" t="str">
        <f>'CATALOGO PAGINA'!C1117</f>
        <v>2042</v>
      </c>
      <c r="B1117" s="624" t="s">
        <v>7738</v>
      </c>
      <c r="C1117" s="626" t="str">
        <f>'CATALOGO PAGINA'!AE1117</f>
        <v>12</v>
      </c>
      <c r="D1117" s="634">
        <f>'CATALOGO PAGINA'!AG1117</f>
        <v>1.1972</v>
      </c>
    </row>
    <row r="1118">
      <c r="A1118" s="623" t="str">
        <f>'CATALOGO PAGINA'!C1118</f>
        <v>68109</v>
      </c>
      <c r="B1118" s="624" t="s">
        <v>7738</v>
      </c>
      <c r="C1118" s="626" t="str">
        <f>'CATALOGO PAGINA'!AE1118</f>
        <v>6</v>
      </c>
      <c r="D1118" s="634">
        <f>'CATALOGO PAGINA'!AG1118</f>
        <v>0.9928</v>
      </c>
    </row>
    <row r="1119">
      <c r="A1119" s="623" t="str">
        <f>'CATALOGO PAGINA'!C1119</f>
        <v>H104</v>
      </c>
      <c r="B1119" s="624" t="s">
        <v>7738</v>
      </c>
      <c r="C1119" s="626" t="str">
        <f>'CATALOGO PAGINA'!AE1119</f>
        <v>12</v>
      </c>
      <c r="D1119" s="634">
        <f>'CATALOGO PAGINA'!AG1119</f>
        <v>0.8532</v>
      </c>
    </row>
    <row r="1120">
      <c r="A1120" s="623" t="str">
        <f>'CATALOGO PAGINA'!C1120</f>
        <v>23312</v>
      </c>
      <c r="B1120" s="624" t="s">
        <v>7738</v>
      </c>
      <c r="C1120" s="626" t="str">
        <f>'CATALOGO PAGINA'!AE1120</f>
        <v>6</v>
      </c>
      <c r="D1120" s="634">
        <f>'CATALOGO PAGINA'!AG1120</f>
        <v>1.7507</v>
      </c>
    </row>
    <row r="1121">
      <c r="A1121" s="623" t="str">
        <f>'CATALOGO PAGINA'!C1121</f>
        <v>2030</v>
      </c>
      <c r="B1121" s="624" t="s">
        <v>7738</v>
      </c>
      <c r="C1121" s="626" t="str">
        <f>'CATALOGO PAGINA'!AE1121</f>
        <v>12</v>
      </c>
      <c r="D1121" s="634">
        <f>'CATALOGO PAGINA'!AG1121</f>
        <v>1.1972</v>
      </c>
    </row>
    <row r="1122">
      <c r="A1122" s="623" t="str">
        <f>'CATALOGO PAGINA'!C1122</f>
        <v>2033</v>
      </c>
      <c r="B1122" s="624" t="s">
        <v>7738</v>
      </c>
      <c r="C1122" s="626" t="str">
        <f>'CATALOGO PAGINA'!AE1122</f>
        <v>12</v>
      </c>
      <c r="D1122" s="634">
        <f>'CATALOGO PAGINA'!AG1122</f>
        <v>1.1972</v>
      </c>
    </row>
    <row r="1123">
      <c r="A1123" s="623" t="str">
        <f>'CATALOGO PAGINA'!C1123</f>
        <v>2034</v>
      </c>
      <c r="B1123" s="624" t="s">
        <v>7738</v>
      </c>
      <c r="C1123" s="626" t="str">
        <f>'CATALOGO PAGINA'!AE1123</f>
        <v>12</v>
      </c>
      <c r="D1123" s="634">
        <f>'CATALOGO PAGINA'!AG1123</f>
        <v>1.1972</v>
      </c>
    </row>
    <row r="1124">
      <c r="A1124" s="623" t="str">
        <f>'CATALOGO PAGINA'!C1124</f>
        <v>2013</v>
      </c>
      <c r="B1124" s="624" t="s">
        <v>7738</v>
      </c>
      <c r="C1124" s="626" t="str">
        <f>'CATALOGO PAGINA'!AE1124</f>
        <v>12</v>
      </c>
      <c r="D1124" s="634">
        <f>'CATALOGO PAGINA'!AG1124</f>
        <v>1.2</v>
      </c>
    </row>
    <row r="1125">
      <c r="A1125" s="623" t="str">
        <f>'CATALOGO PAGINA'!C1125</f>
        <v>2021</v>
      </c>
      <c r="B1125" s="624" t="s">
        <v>7738</v>
      </c>
      <c r="C1125" s="626" t="str">
        <f>'CATALOGO PAGINA'!AE1125</f>
        <v>12</v>
      </c>
      <c r="D1125" s="634">
        <f>'CATALOGO PAGINA'!AG1125</f>
        <v>1.1972</v>
      </c>
    </row>
    <row r="1126">
      <c r="A1126" s="623" t="str">
        <f>'CATALOGO PAGINA'!C1126</f>
        <v>2024</v>
      </c>
      <c r="B1126" s="624" t="s">
        <v>7738</v>
      </c>
      <c r="C1126" s="626" t="str">
        <f>'CATALOGO PAGINA'!AE1126</f>
        <v>12</v>
      </c>
      <c r="D1126" s="634">
        <f>'CATALOGO PAGINA'!AG1126</f>
        <v>1.1972</v>
      </c>
    </row>
    <row r="1127">
      <c r="A1127" s="623" t="str">
        <f>'CATALOGO PAGINA'!C1127</f>
        <v>2029</v>
      </c>
      <c r="B1127" s="624" t="s">
        <v>7738</v>
      </c>
      <c r="C1127" s="626" t="str">
        <f>'CATALOGO PAGINA'!AE1127</f>
        <v>12</v>
      </c>
      <c r="D1127" s="634">
        <f>'CATALOGO PAGINA'!AG1127</f>
        <v>1.2546</v>
      </c>
    </row>
    <row r="1128">
      <c r="A1128" s="623" t="str">
        <f>'CATALOGO PAGINA'!C1128</f>
        <v>H110</v>
      </c>
      <c r="B1128" s="624" t="s">
        <v>7738</v>
      </c>
      <c r="C1128" s="626" t="str">
        <f>'CATALOGO PAGINA'!AE1128</f>
        <v>12</v>
      </c>
      <c r="D1128" s="634">
        <f>'CATALOGO PAGINA'!AG1128</f>
        <v>0.756</v>
      </c>
    </row>
    <row r="1129">
      <c r="A1129" s="623" t="str">
        <f>'CATALOGO PAGINA'!C1129</f>
        <v>2031</v>
      </c>
      <c r="B1129" s="624" t="s">
        <v>7738</v>
      </c>
      <c r="C1129" s="626" t="str">
        <f>'CATALOGO PAGINA'!AE1129</f>
        <v>12</v>
      </c>
      <c r="D1129" s="634">
        <f>'CATALOGO PAGINA'!AG1129</f>
        <v>1.1972</v>
      </c>
    </row>
    <row r="1130">
      <c r="A1130" s="623" t="str">
        <f>'CATALOGO PAGINA'!C1130</f>
        <v>2018</v>
      </c>
      <c r="B1130" s="624" t="s">
        <v>7738</v>
      </c>
      <c r="C1130" s="626" t="str">
        <f>'CATALOGO PAGINA'!AE1130</f>
        <v>12</v>
      </c>
      <c r="D1130" s="634">
        <f>'CATALOGO PAGINA'!AG1130</f>
        <v>1.2</v>
      </c>
    </row>
    <row r="1131">
      <c r="A1131" s="623" t="str">
        <f>'CATALOGO PAGINA'!C1131</f>
        <v>2020</v>
      </c>
      <c r="B1131" s="624" t="s">
        <v>7738</v>
      </c>
      <c r="C1131" s="626" t="str">
        <f>'CATALOGO PAGINA'!AE1131</f>
        <v>12</v>
      </c>
      <c r="D1131" s="634">
        <f>'CATALOGO PAGINA'!AG1131</f>
        <v>1.1972</v>
      </c>
    </row>
    <row r="1132">
      <c r="A1132" s="623" t="str">
        <f>'CATALOGO PAGINA'!C1132</f>
        <v>2023</v>
      </c>
      <c r="B1132" s="624" t="s">
        <v>7738</v>
      </c>
      <c r="C1132" s="626" t="str">
        <f>'CATALOGO PAGINA'!AE1132</f>
        <v>12</v>
      </c>
      <c r="D1132" s="634">
        <f>'CATALOGO PAGINA'!AG1132</f>
        <v>1.1972</v>
      </c>
    </row>
    <row r="1133">
      <c r="A1133" s="623" t="str">
        <f>'CATALOGO PAGINA'!C1133</f>
        <v>2025</v>
      </c>
      <c r="B1133" s="624" t="s">
        <v>7738</v>
      </c>
      <c r="C1133" s="626" t="str">
        <f>'CATALOGO PAGINA'!AE1133</f>
        <v>12</v>
      </c>
      <c r="D1133" s="634">
        <f>'CATALOGO PAGINA'!AG1133</f>
        <v>1.2464</v>
      </c>
    </row>
    <row r="1134">
      <c r="A1134" s="623" t="str">
        <f>'CATALOGO PAGINA'!C1134</f>
        <v>2027</v>
      </c>
      <c r="B1134" s="624" t="s">
        <v>7738</v>
      </c>
      <c r="C1134" s="626" t="str">
        <f>'CATALOGO PAGINA'!AE1134</f>
        <v>12</v>
      </c>
      <c r="D1134" s="634">
        <f>'CATALOGO PAGINA'!AG1134</f>
        <v>1.1972</v>
      </c>
    </row>
    <row r="1135">
      <c r="A1135" s="623" t="str">
        <f>'CATALOGO PAGINA'!C1135</f>
        <v>2039</v>
      </c>
      <c r="B1135" s="624" t="s">
        <v>7738</v>
      </c>
      <c r="C1135" s="626" t="str">
        <f>'CATALOGO PAGINA'!AE1135</f>
        <v>12</v>
      </c>
      <c r="D1135" s="634">
        <f>'CATALOGO PAGINA'!AG1135</f>
        <v>1.1972</v>
      </c>
    </row>
    <row r="1136">
      <c r="A1136" s="623" t="str">
        <f>'CATALOGO PAGINA'!C1136</f>
        <v>FD496</v>
      </c>
      <c r="B1136" s="624" t="s">
        <v>7738</v>
      </c>
      <c r="C1136" s="626" t="str">
        <f>'CATALOGO PAGINA'!AE1136</f>
        <v>12</v>
      </c>
      <c r="D1136" s="634">
        <f>'CATALOGO PAGINA'!AG1136</f>
        <v>1.1972</v>
      </c>
    </row>
    <row r="1137">
      <c r="A1137" s="623" t="str">
        <f>'CATALOGO PAGINA'!C1137</f>
        <v>2035</v>
      </c>
      <c r="B1137" s="624" t="s">
        <v>7738</v>
      </c>
      <c r="C1137" s="626" t="str">
        <f>'CATALOGO PAGINA'!AE1137</f>
        <v>12</v>
      </c>
      <c r="D1137" s="634">
        <f>'CATALOGO PAGINA'!AG1137</f>
        <v>1.1972</v>
      </c>
    </row>
    <row r="1138">
      <c r="A1138" s="623" t="str">
        <f>'CATALOGO PAGINA'!C1138</f>
        <v>2014</v>
      </c>
      <c r="B1138" s="624" t="s">
        <v>7738</v>
      </c>
      <c r="C1138" s="626" t="str">
        <f>'CATALOGO PAGINA'!AE1138</f>
        <v>12</v>
      </c>
      <c r="D1138" s="634">
        <f>'CATALOGO PAGINA'!AG1138</f>
        <v>1.2</v>
      </c>
    </row>
    <row r="1139">
      <c r="A1139" s="623" t="str">
        <f>'CATALOGO PAGINA'!C1139</f>
        <v>2016</v>
      </c>
      <c r="B1139" s="624" t="s">
        <v>7738</v>
      </c>
      <c r="C1139" s="626" t="str">
        <f>'CATALOGO PAGINA'!AE1139</f>
        <v>12</v>
      </c>
      <c r="D1139" s="634">
        <f>'CATALOGO PAGINA'!AG1139</f>
        <v>1.2</v>
      </c>
    </row>
    <row r="1140">
      <c r="A1140" s="623" t="str">
        <f>'CATALOGO PAGINA'!C1140</f>
        <v>2019</v>
      </c>
      <c r="B1140" s="624" t="s">
        <v>7738</v>
      </c>
      <c r="C1140" s="626" t="str">
        <f>'CATALOGO PAGINA'!AE1140</f>
        <v>12</v>
      </c>
      <c r="D1140" s="634">
        <f>'CATALOGO PAGINA'!AG1140</f>
        <v>1.2464</v>
      </c>
    </row>
    <row r="1141">
      <c r="A1141" s="623" t="str">
        <f>'CATALOGO PAGINA'!C1141</f>
        <v>2022</v>
      </c>
      <c r="B1141" s="624" t="s">
        <v>7738</v>
      </c>
      <c r="C1141" s="626" t="str">
        <f>'CATALOGO PAGINA'!AE1141</f>
        <v>12</v>
      </c>
      <c r="D1141" s="634">
        <f>'CATALOGO PAGINA'!AG1141</f>
        <v>1.1972</v>
      </c>
    </row>
    <row r="1142">
      <c r="A1142" s="623" t="str">
        <f>'CATALOGO PAGINA'!C1142</f>
        <v>2037</v>
      </c>
      <c r="B1142" s="624" t="s">
        <v>7738</v>
      </c>
      <c r="C1142" s="626" t="str">
        <f>'CATALOGO PAGINA'!AE1142</f>
        <v>12</v>
      </c>
      <c r="D1142" s="634">
        <f>'CATALOGO PAGINA'!AG1142</f>
        <v>1.1972</v>
      </c>
    </row>
    <row r="1143">
      <c r="A1143" s="623" t="str">
        <f>'CATALOGO PAGINA'!C1143</f>
        <v>2028</v>
      </c>
      <c r="B1143" s="624" t="s">
        <v>7738</v>
      </c>
      <c r="C1143" s="626" t="str">
        <f>'CATALOGO PAGINA'!AE1143</f>
        <v>12</v>
      </c>
      <c r="D1143" s="634">
        <f>'CATALOGO PAGINA'!AG1143</f>
        <v>1.1972</v>
      </c>
    </row>
    <row r="1144">
      <c r="A1144" s="623" t="str">
        <f>'CATALOGO PAGINA'!C1144</f>
        <v>110408</v>
      </c>
      <c r="B1144" s="624" t="s">
        <v>7738</v>
      </c>
      <c r="C1144" s="626" t="str">
        <f>'CATALOGO PAGINA'!AE1144</f>
        <v>12</v>
      </c>
      <c r="D1144" s="634">
        <f>'CATALOGO PAGINA'!AG1144</f>
        <v>0.725</v>
      </c>
    </row>
    <row r="1145">
      <c r="A1145" s="623" t="str">
        <f>'CATALOGO PAGINA'!C1145</f>
        <v>17889</v>
      </c>
      <c r="B1145" s="624" t="s">
        <v>7738</v>
      </c>
      <c r="C1145" s="626" t="str">
        <f>'CATALOGO PAGINA'!AE1145</f>
        <v>12</v>
      </c>
      <c r="D1145" s="634">
        <f>'CATALOGO PAGINA'!AG1145</f>
        <v>0.7395</v>
      </c>
    </row>
    <row r="1146">
      <c r="A1146" s="623" t="str">
        <f>'CATALOGO PAGINA'!C1146</f>
        <v>056</v>
      </c>
      <c r="B1146" s="624" t="s">
        <v>7738</v>
      </c>
      <c r="C1146" s="626" t="str">
        <f>'CATALOGO PAGINA'!AE1146</f>
        <v>12</v>
      </c>
      <c r="D1146" s="634">
        <f>'CATALOGO PAGINA'!AG1146</f>
        <v>0.725</v>
      </c>
    </row>
    <row r="1147">
      <c r="A1147" s="623" t="str">
        <f>'CATALOGO PAGINA'!C1147</f>
        <v>900793</v>
      </c>
      <c r="B1147" s="624" t="s">
        <v>7738</v>
      </c>
      <c r="C1147" s="626" t="str">
        <f>'CATALOGO PAGINA'!AE1147</f>
        <v>12</v>
      </c>
      <c r="D1147" s="634">
        <f>'CATALOGO PAGINA'!AG1147</f>
        <v>0.812</v>
      </c>
    </row>
    <row r="1148">
      <c r="A1148" s="623" t="str">
        <f>'CATALOGO PAGINA'!C1148</f>
        <v>IN2425</v>
      </c>
      <c r="B1148" s="624" t="s">
        <v>7738</v>
      </c>
      <c r="C1148" s="626" t="str">
        <f>'CATALOGO PAGINA'!AE1148</f>
        <v>3</v>
      </c>
      <c r="D1148" s="634">
        <f>'CATALOGO PAGINA'!AG1148</f>
        <v>3.48</v>
      </c>
    </row>
    <row r="1149">
      <c r="A1149" s="623" t="str">
        <f>'CATALOGO PAGINA'!C1149</f>
        <v>690034</v>
      </c>
      <c r="B1149" s="624" t="s">
        <v>7738</v>
      </c>
      <c r="C1149" s="626" t="str">
        <f>'CATALOGO PAGINA'!AE1149</f>
        <v>12</v>
      </c>
      <c r="D1149" s="634">
        <f>'CATALOGO PAGINA'!AG1149</f>
        <v>0.756</v>
      </c>
    </row>
    <row r="1150">
      <c r="A1150" s="623" t="str">
        <f>'CATALOGO PAGINA'!C1150</f>
        <v>C003-688</v>
      </c>
      <c r="B1150" s="624" t="s">
        <v>7738</v>
      </c>
      <c r="C1150" s="626" t="str">
        <f>'CATALOGO PAGINA'!AE1150</f>
        <v>6</v>
      </c>
      <c r="D1150" s="634">
        <f>'CATALOGO PAGINA'!AG1150</f>
        <v>3.9875</v>
      </c>
    </row>
    <row r="1151">
      <c r="A1151" s="623" t="str">
        <f>'CATALOGO PAGINA'!C1151</f>
        <v>690256</v>
      </c>
      <c r="B1151" s="624" t="s">
        <v>7738</v>
      </c>
      <c r="C1151" s="626" t="str">
        <f>'CATALOGO PAGINA'!AE1151</f>
        <v>3</v>
      </c>
      <c r="D1151" s="634">
        <f>'CATALOGO PAGINA'!AG1151</f>
        <v>6.09</v>
      </c>
    </row>
    <row r="1152">
      <c r="A1152" s="623" t="str">
        <f>'CATALOGO PAGINA'!C1152</f>
        <v>C003-021</v>
      </c>
      <c r="B1152" s="624" t="s">
        <v>7738</v>
      </c>
      <c r="C1152" s="626" t="str">
        <f>'CATALOGO PAGINA'!AE1152</f>
        <v>12</v>
      </c>
      <c r="D1152" s="634">
        <f>'CATALOGO PAGINA'!AG1152</f>
        <v>0.928</v>
      </c>
    </row>
    <row r="1153">
      <c r="A1153" s="623" t="str">
        <f>'CATALOGO PAGINA'!C1153</f>
        <v>FD694</v>
      </c>
      <c r="B1153" s="624" t="s">
        <v>7738</v>
      </c>
      <c r="C1153" s="626" t="str">
        <f>'CATALOGO PAGINA'!AE1153</f>
        <v>6</v>
      </c>
      <c r="D1153" s="634">
        <f>'CATALOGO PAGINA'!AG1153</f>
        <v>1.1455</v>
      </c>
    </row>
    <row r="1154">
      <c r="A1154" s="623" t="str">
        <f>'CATALOGO PAGINA'!C1154</f>
        <v>6797</v>
      </c>
      <c r="B1154" s="624" t="s">
        <v>7738</v>
      </c>
      <c r="C1154" s="626" t="str">
        <f>'CATALOGO PAGINA'!AE1154</f>
        <v>6</v>
      </c>
      <c r="D1154" s="634">
        <f>'CATALOGO PAGINA'!AG1154</f>
        <v>3.4945</v>
      </c>
    </row>
    <row r="1155">
      <c r="A1155" s="623" t="str">
        <f>'CATALOGO PAGINA'!C1155</f>
        <v>110</v>
      </c>
      <c r="B1155" s="624" t="s">
        <v>7738</v>
      </c>
      <c r="C1155" s="626" t="str">
        <f>'CATALOGO PAGINA'!AE1155</f>
        <v>12</v>
      </c>
      <c r="D1155" s="634">
        <f>'CATALOGO PAGINA'!AG1155</f>
        <v>0.7685</v>
      </c>
    </row>
    <row r="1156">
      <c r="A1156" s="623" t="str">
        <f>'CATALOGO PAGINA'!C1156</f>
        <v>FD564</v>
      </c>
      <c r="B1156" s="624" t="s">
        <v>7738</v>
      </c>
      <c r="C1156" s="626" t="str">
        <f>'CATALOGO PAGINA'!AE1156</f>
        <v>12</v>
      </c>
      <c r="D1156" s="634">
        <f>'CATALOGO PAGINA'!AG1156</f>
        <v>0.3335</v>
      </c>
    </row>
    <row r="1157">
      <c r="A1157" s="623" t="str">
        <f>'CATALOGO PAGINA'!C1157</f>
        <v>40052</v>
      </c>
      <c r="B1157" s="624" t="s">
        <v>7738</v>
      </c>
      <c r="C1157" s="626" t="str">
        <f>'CATALOGO PAGINA'!AE1157</f>
        <v>3</v>
      </c>
      <c r="D1157" s="634">
        <f>'CATALOGO PAGINA'!AG1157</f>
        <v>5.9015</v>
      </c>
    </row>
    <row r="1158">
      <c r="A1158" s="623" t="str">
        <f>'CATALOGO PAGINA'!C1158</f>
        <v>40014</v>
      </c>
      <c r="B1158" s="624" t="s">
        <v>7738</v>
      </c>
      <c r="C1158" s="626" t="str">
        <f>'CATALOGO PAGINA'!AE1158</f>
        <v>3</v>
      </c>
      <c r="D1158" s="634">
        <f>'CATALOGO PAGINA'!AG1158</f>
        <v>8.5695</v>
      </c>
    </row>
    <row r="1159">
      <c r="A1159" s="623" t="str">
        <f>'CATALOGO PAGINA'!C1159</f>
        <v>40083</v>
      </c>
      <c r="B1159" s="624" t="s">
        <v>7738</v>
      </c>
      <c r="C1159" s="626" t="str">
        <f>'CATALOGO PAGINA'!AE1159</f>
        <v>3</v>
      </c>
      <c r="D1159" s="634">
        <f>'CATALOGO PAGINA'!AG1159</f>
        <v>13.108</v>
      </c>
    </row>
    <row r="1160">
      <c r="A1160" s="623" t="str">
        <f>'CATALOGO PAGINA'!C1160</f>
        <v>40076</v>
      </c>
      <c r="B1160" s="624" t="s">
        <v>7738</v>
      </c>
      <c r="C1160" s="626" t="str">
        <f>'CATALOGO PAGINA'!AE1160</f>
        <v>3</v>
      </c>
      <c r="D1160" s="634">
        <f>'CATALOGO PAGINA'!AG1160</f>
        <v>16.008</v>
      </c>
    </row>
    <row r="1161">
      <c r="A1161" s="623" t="str">
        <f>'CATALOGO PAGINA'!C1161</f>
        <v>51150</v>
      </c>
      <c r="B1161" s="624" t="s">
        <v>7738</v>
      </c>
      <c r="C1161" s="626" t="str">
        <f>'CATALOGO PAGINA'!AE1161</f>
        <v>6</v>
      </c>
      <c r="D1161" s="634">
        <f>'CATALOGO PAGINA'!AG1161</f>
        <v>0.116</v>
      </c>
    </row>
    <row r="1162">
      <c r="A1162" s="623" t="str">
        <f>'CATALOGO PAGINA'!C1162</f>
        <v>51161</v>
      </c>
      <c r="B1162" s="624" t="s">
        <v>7738</v>
      </c>
      <c r="C1162" s="626" t="str">
        <f>'CATALOGO PAGINA'!AE1162</f>
        <v>24</v>
      </c>
      <c r="D1162" s="634">
        <f>'CATALOGO PAGINA'!AG1162</f>
        <v>0.116</v>
      </c>
    </row>
    <row r="1163">
      <c r="A1163" s="623" t="str">
        <f>'CATALOGO PAGINA'!C1163</f>
        <v>BE006</v>
      </c>
      <c r="B1163" s="624" t="s">
        <v>7738</v>
      </c>
      <c r="C1163" s="626" t="str">
        <f>'CATALOGO PAGINA'!AE1163</f>
        <v>12</v>
      </c>
      <c r="D1163" s="634">
        <f>'CATALOGO PAGINA'!AG1163</f>
        <v>0.0145</v>
      </c>
    </row>
    <row r="1164">
      <c r="A1164" s="623" t="str">
        <f>'CATALOGO PAGINA'!C1164</f>
        <v>FD281</v>
      </c>
      <c r="B1164" s="624" t="s">
        <v>7738</v>
      </c>
      <c r="C1164" s="626" t="str">
        <f>'CATALOGO PAGINA'!AE1164</f>
        <v>6</v>
      </c>
      <c r="D1164" s="634">
        <f>'CATALOGO PAGINA'!AG1164</f>
        <v>1.45</v>
      </c>
    </row>
    <row r="1165">
      <c r="A1165" s="623" t="str">
        <f>'CATALOGO PAGINA'!C1165</f>
        <v>40700</v>
      </c>
      <c r="B1165" s="624" t="s">
        <v>7738</v>
      </c>
      <c r="C1165" s="626" t="str">
        <f>'CATALOGO PAGINA'!AE1165</f>
        <v>1</v>
      </c>
      <c r="D1165" s="634">
        <f>'CATALOGO PAGINA'!AG1165</f>
        <v>28.4635</v>
      </c>
    </row>
    <row r="1166">
      <c r="A1166" s="623" t="str">
        <f>'CATALOGO PAGINA'!C1166</f>
        <v>735</v>
      </c>
      <c r="B1166" s="624" t="s">
        <v>7738</v>
      </c>
      <c r="C1166" s="626" t="str">
        <f>'CATALOGO PAGINA'!AE1166</f>
        <v>12</v>
      </c>
      <c r="D1166" s="634">
        <f>'CATALOGO PAGINA'!AG1166</f>
        <v>0.986</v>
      </c>
    </row>
    <row r="1167">
      <c r="A1167" s="623" t="str">
        <f>'CATALOGO PAGINA'!C1167</f>
        <v>736</v>
      </c>
      <c r="B1167" s="624" t="s">
        <v>7738</v>
      </c>
      <c r="C1167" s="626" t="str">
        <f>'CATALOGO PAGINA'!AE1167</f>
        <v>12</v>
      </c>
      <c r="D1167" s="634">
        <f>'CATALOGO PAGINA'!AG1167</f>
        <v>0.9715</v>
      </c>
    </row>
    <row r="1168">
      <c r="A1168" s="623" t="str">
        <f>'CATALOGO PAGINA'!C1168</f>
        <v>1752</v>
      </c>
      <c r="B1168" s="624" t="s">
        <v>7738</v>
      </c>
      <c r="C1168" s="626" t="str">
        <f>'CATALOGO PAGINA'!AE1168</f>
        <v>12</v>
      </c>
      <c r="D1168" s="634">
        <f>'CATALOGO PAGINA'!AG1168</f>
        <v>1.1</v>
      </c>
    </row>
    <row r="1169">
      <c r="A1169" s="623" t="str">
        <f>'CATALOGO PAGINA'!C1169</f>
        <v>2020M</v>
      </c>
      <c r="B1169" s="624" t="s">
        <v>7738</v>
      </c>
      <c r="C1169" s="626" t="str">
        <f>'CATALOGO PAGINA'!AE1169</f>
        <v>12</v>
      </c>
      <c r="D1169" s="634">
        <f>'CATALOGO PAGINA'!AG1169</f>
        <v>2.0735</v>
      </c>
    </row>
    <row r="1170">
      <c r="A1170" s="623" t="str">
        <f>'CATALOGO PAGINA'!C1170</f>
        <v>FD905</v>
      </c>
      <c r="B1170" s="624" t="s">
        <v>7738</v>
      </c>
      <c r="C1170" s="626" t="str">
        <f>'CATALOGO PAGINA'!AE1170</f>
        <v>6</v>
      </c>
      <c r="D1170" s="634">
        <f>'CATALOGO PAGINA'!AG1170</f>
        <v>2.5085</v>
      </c>
    </row>
    <row r="1171">
      <c r="A1171" s="623" t="str">
        <f>'CATALOGO PAGINA'!C1171</f>
        <v>7565</v>
      </c>
      <c r="B1171" s="624" t="s">
        <v>7738</v>
      </c>
      <c r="C1171" s="626" t="str">
        <f>'CATALOGO PAGINA'!AE1171</f>
        <v>6</v>
      </c>
      <c r="D1171" s="634">
        <f>'CATALOGO PAGINA'!AG1171</f>
        <v>4.175</v>
      </c>
    </row>
    <row r="1172">
      <c r="A1172" s="623" t="str">
        <f>'CATALOGO PAGINA'!C1172</f>
        <v>FD2619</v>
      </c>
      <c r="B1172" s="624" t="s">
        <v>7738</v>
      </c>
      <c r="C1172" s="626" t="str">
        <f>'CATALOGO PAGINA'!AE1172</f>
        <v>100</v>
      </c>
      <c r="D1172" s="634">
        <f>'CATALOGO PAGINA'!AG1172</f>
        <v>0.7975</v>
      </c>
    </row>
    <row r="1173">
      <c r="A1173" s="623" t="str">
        <f>'CATALOGO PAGINA'!C1173</f>
        <v>FD906</v>
      </c>
      <c r="B1173" s="624" t="s">
        <v>7738</v>
      </c>
      <c r="C1173" s="626" t="str">
        <f>'CATALOGO PAGINA'!AE1173</f>
        <v>6</v>
      </c>
      <c r="D1173" s="634">
        <f>'CATALOGO PAGINA'!AG1173</f>
        <v>1.305</v>
      </c>
    </row>
    <row r="1174">
      <c r="A1174" s="623" t="str">
        <f>'CATALOGO PAGINA'!C1174</f>
        <v>216005</v>
      </c>
      <c r="B1174" s="624" t="s">
        <v>7738</v>
      </c>
      <c r="C1174" s="626" t="str">
        <f>'CATALOGO PAGINA'!AE1174</f>
        <v>12</v>
      </c>
      <c r="D1174" s="634">
        <f>'CATALOGO PAGINA'!AG1174</f>
        <v>2.552</v>
      </c>
    </row>
    <row r="1175">
      <c r="A1175" s="623" t="str">
        <f>'CATALOGO PAGINA'!C1175</f>
        <v>7787</v>
      </c>
      <c r="B1175" s="624" t="s">
        <v>7738</v>
      </c>
      <c r="C1175" s="626" t="str">
        <f>'CATALOGO PAGINA'!AE1175</f>
        <v>12</v>
      </c>
      <c r="D1175" s="634">
        <f>'CATALOGO PAGINA'!AG1175</f>
        <v>0.7685</v>
      </c>
    </row>
    <row r="1176">
      <c r="A1176" s="623" t="str">
        <f>'CATALOGO PAGINA'!C1176</f>
        <v>505516</v>
      </c>
      <c r="B1176" s="624" t="s">
        <v>7738</v>
      </c>
      <c r="C1176" s="626" t="str">
        <f>'CATALOGO PAGINA'!AE1176</f>
        <v>3</v>
      </c>
      <c r="D1176" s="634">
        <f>'CATALOGO PAGINA'!AG1176</f>
        <v>5.0025</v>
      </c>
    </row>
    <row r="1177">
      <c r="A1177" s="623" t="str">
        <f>'CATALOGO PAGINA'!C1177</f>
        <v>ZR135-3</v>
      </c>
      <c r="B1177" s="624" t="s">
        <v>7738</v>
      </c>
      <c r="C1177" s="626" t="str">
        <f>'CATALOGO PAGINA'!AE1177</f>
        <v>3</v>
      </c>
      <c r="D1177" s="634">
        <f>'CATALOGO PAGINA'!AG1177</f>
        <v>7.75425</v>
      </c>
    </row>
    <row r="1178">
      <c r="A1178" s="623" t="str">
        <f>'CATALOGO PAGINA'!C1178</f>
        <v>YJ388-61</v>
      </c>
      <c r="B1178" s="624" t="s">
        <v>7738</v>
      </c>
      <c r="C1178" s="626" t="str">
        <f>'CATALOGO PAGINA'!AE1178</f>
        <v>3</v>
      </c>
      <c r="D1178" s="634">
        <f>'CATALOGO PAGINA'!AG1178</f>
        <v>8.30074</v>
      </c>
    </row>
    <row r="1179">
      <c r="A1179" s="623" t="str">
        <f>'CATALOGO PAGINA'!C1179</f>
        <v>ARB07552</v>
      </c>
      <c r="B1179" s="624" t="s">
        <v>7738</v>
      </c>
      <c r="C1179" s="626" t="str">
        <f>'CATALOGO PAGINA'!AE1179</f>
        <v>12</v>
      </c>
      <c r="D1179" s="634">
        <f>'CATALOGO PAGINA'!AG1179</f>
        <v>1.152</v>
      </c>
    </row>
    <row r="1180">
      <c r="A1180" s="623" t="str">
        <f>'CATALOGO PAGINA'!C1180</f>
        <v>ARB12909</v>
      </c>
      <c r="B1180" s="624" t="s">
        <v>7738</v>
      </c>
      <c r="C1180" s="626" t="str">
        <f>'CATALOGO PAGINA'!AE1180</f>
        <v>6</v>
      </c>
      <c r="D1180" s="634">
        <f>'CATALOGO PAGINA'!AG1180</f>
        <v>1.595</v>
      </c>
    </row>
    <row r="1181">
      <c r="A1181" s="623" t="str">
        <f>'CATALOGO PAGINA'!C1181</f>
        <v>ARB20122</v>
      </c>
      <c r="B1181" s="624" t="s">
        <v>7738</v>
      </c>
      <c r="C1181" s="626" t="str">
        <f>'CATALOGO PAGINA'!AE1181</f>
        <v>12</v>
      </c>
      <c r="D1181" s="634">
        <f>'CATALOGO PAGINA'!AG1181</f>
        <v>0.8555</v>
      </c>
    </row>
    <row r="1182">
      <c r="A1182" s="623" t="str">
        <f>'CATALOGO PAGINA'!C1182</f>
        <v>ARB3033</v>
      </c>
      <c r="B1182" s="624" t="s">
        <v>7738</v>
      </c>
      <c r="C1182" s="626" t="str">
        <f>'CATALOGO PAGINA'!AE1182</f>
        <v>6</v>
      </c>
      <c r="D1182" s="634">
        <f>'CATALOGO PAGINA'!AG1182</f>
        <v>1.247</v>
      </c>
    </row>
    <row r="1183">
      <c r="A1183" s="623" t="str">
        <f>'CATALOGO PAGINA'!C1183</f>
        <v>00773</v>
      </c>
      <c r="B1183" s="624" t="s">
        <v>7738</v>
      </c>
      <c r="C1183" s="626" t="str">
        <f>'CATALOGO PAGINA'!AE1183</f>
        <v>6</v>
      </c>
      <c r="D1183" s="634">
        <f>'CATALOGO PAGINA'!AG1183</f>
        <v>1.3775</v>
      </c>
    </row>
    <row r="1184">
      <c r="A1184" s="623" t="str">
        <f>'CATALOGO PAGINA'!C1184</f>
        <v>GH279</v>
      </c>
      <c r="B1184" s="624" t="s">
        <v>7738</v>
      </c>
      <c r="C1184" s="626" t="str">
        <f>'CATALOGO PAGINA'!AE1184</f>
        <v>12</v>
      </c>
      <c r="D1184" s="634">
        <f>'CATALOGO PAGINA'!AG1184</f>
        <v>0.812</v>
      </c>
    </row>
    <row r="1185">
      <c r="A1185" s="623" t="str">
        <f>'CATALOGO PAGINA'!C1185</f>
        <v>32219</v>
      </c>
      <c r="B1185" s="624" t="s">
        <v>7738</v>
      </c>
      <c r="C1185" s="626" t="str">
        <f>'CATALOGO PAGINA'!AE1185</f>
        <v>12</v>
      </c>
      <c r="D1185" s="634">
        <f>'CATALOGO PAGINA'!AG1185</f>
        <v>0.9504</v>
      </c>
    </row>
    <row r="1186">
      <c r="A1186" s="623" t="str">
        <f>'CATALOGO PAGINA'!C1186</f>
        <v>2049</v>
      </c>
      <c r="B1186" s="624" t="s">
        <v>7738</v>
      </c>
      <c r="C1186" s="626" t="str">
        <f>'CATALOGO PAGINA'!AE1186</f>
        <v>12</v>
      </c>
      <c r="D1186" s="634">
        <f>'CATALOGO PAGINA'!AG1186</f>
        <v>1.1972</v>
      </c>
    </row>
    <row r="1187">
      <c r="A1187" s="623" t="str">
        <f>'CATALOGO PAGINA'!C1187</f>
        <v>2047</v>
      </c>
      <c r="B1187" s="624" t="s">
        <v>7738</v>
      </c>
      <c r="C1187" s="626" t="str">
        <f>'CATALOGO PAGINA'!AE1187</f>
        <v>12</v>
      </c>
      <c r="D1187" s="634">
        <f>'CATALOGO PAGINA'!AG1187</f>
        <v>1.2464</v>
      </c>
    </row>
    <row r="1188">
      <c r="A1188" s="623" t="str">
        <f>'CATALOGO PAGINA'!C1188</f>
        <v>2046</v>
      </c>
      <c r="B1188" s="624" t="s">
        <v>7738</v>
      </c>
      <c r="C1188" s="626" t="str">
        <f>'CATALOGO PAGINA'!AE1188</f>
        <v>12</v>
      </c>
      <c r="D1188" s="634">
        <f>'CATALOGO PAGINA'!AG1188</f>
        <v>1.1972</v>
      </c>
    </row>
    <row r="1189">
      <c r="A1189" s="623" t="str">
        <f>'CATALOGO PAGINA'!C1189</f>
        <v>CN91235</v>
      </c>
      <c r="B1189" s="624" t="s">
        <v>7738</v>
      </c>
      <c r="C1189" s="626" t="str">
        <f>'CATALOGO PAGINA'!AE1189</f>
        <v>12</v>
      </c>
      <c r="D1189" s="634">
        <f>'CATALOGO PAGINA'!AG1189</f>
        <v>1.1165</v>
      </c>
    </row>
    <row r="1190">
      <c r="A1190" s="623" t="str">
        <f>'CATALOGO PAGINA'!C1190</f>
        <v>88135</v>
      </c>
      <c r="B1190" s="624" t="s">
        <v>7738</v>
      </c>
      <c r="C1190" s="626" t="str">
        <f>'CATALOGO PAGINA'!AE1190</f>
        <v>12</v>
      </c>
      <c r="D1190" s="634">
        <f>'CATALOGO PAGINA'!AG1190</f>
        <v>0.754</v>
      </c>
    </row>
    <row r="1191">
      <c r="A1191" s="623" t="str">
        <f>'CATALOGO PAGINA'!C1191</f>
        <v>88142</v>
      </c>
      <c r="B1191" s="624" t="s">
        <v>7738</v>
      </c>
      <c r="C1191" s="626" t="str">
        <f>'CATALOGO PAGINA'!AE1191</f>
        <v>12</v>
      </c>
      <c r="D1191" s="634">
        <f>'CATALOGO PAGINA'!AG1191</f>
        <v>0.754</v>
      </c>
    </row>
    <row r="1192">
      <c r="A1192" s="623" t="str">
        <f>'CATALOGO PAGINA'!C1192</f>
        <v>88136</v>
      </c>
      <c r="B1192" s="624" t="s">
        <v>7738</v>
      </c>
      <c r="C1192" s="626" t="str">
        <f>'CATALOGO PAGINA'!AE1192</f>
        <v>12</v>
      </c>
      <c r="D1192" s="634">
        <f>'CATALOGO PAGINA'!AG1192</f>
        <v>0.754</v>
      </c>
    </row>
    <row r="1193">
      <c r="A1193" s="623" t="str">
        <f>'CATALOGO PAGINA'!C1193</f>
        <v>88138</v>
      </c>
      <c r="B1193" s="624" t="s">
        <v>7738</v>
      </c>
      <c r="C1193" s="626" t="str">
        <f>'CATALOGO PAGINA'!AE1193</f>
        <v>12</v>
      </c>
      <c r="D1193" s="634">
        <f>'CATALOGO PAGINA'!AG1193</f>
        <v>0.754</v>
      </c>
    </row>
    <row r="1194">
      <c r="A1194" s="623" t="str">
        <f>'CATALOGO PAGINA'!C1194</f>
        <v>88139</v>
      </c>
      <c r="B1194" s="624" t="s">
        <v>7738</v>
      </c>
      <c r="C1194" s="626" t="str">
        <f>'CATALOGO PAGINA'!AE1194</f>
        <v>12</v>
      </c>
      <c r="D1194" s="634">
        <f>'CATALOGO PAGINA'!AG1194</f>
        <v>0.754</v>
      </c>
    </row>
    <row r="1195">
      <c r="A1195" s="623" t="str">
        <f>'CATALOGO PAGINA'!C1195</f>
        <v>88140</v>
      </c>
      <c r="B1195" s="624" t="s">
        <v>7738</v>
      </c>
      <c r="C1195" s="626" t="str">
        <f>'CATALOGO PAGINA'!AE1195</f>
        <v>12</v>
      </c>
      <c r="D1195" s="634">
        <f>'CATALOGO PAGINA'!AG1195</f>
        <v>0.754</v>
      </c>
    </row>
    <row r="1196">
      <c r="A1196" s="623" t="str">
        <f>'CATALOGO PAGINA'!C1196</f>
        <v>88137</v>
      </c>
      <c r="B1196" s="624" t="s">
        <v>7738</v>
      </c>
      <c r="C1196" s="626" t="str">
        <f>'CATALOGO PAGINA'!AE1196</f>
        <v>12</v>
      </c>
      <c r="D1196" s="634">
        <f>'CATALOGO PAGINA'!AG1196</f>
        <v>0.754</v>
      </c>
    </row>
    <row r="1197">
      <c r="A1197" s="623" t="str">
        <f>'CATALOGO PAGINA'!C1197</f>
        <v>96066</v>
      </c>
      <c r="B1197" s="624" t="s">
        <v>7738</v>
      </c>
      <c r="C1197" s="626" t="str">
        <f>'CATALOGO PAGINA'!AE1197</f>
        <v>6</v>
      </c>
      <c r="D1197" s="634">
        <f>'CATALOGO PAGINA'!AG1197</f>
        <v>4.02462</v>
      </c>
    </row>
    <row r="1198">
      <c r="A1198" s="623" t="str">
        <f>'CATALOGO PAGINA'!C1198</f>
        <v>96059</v>
      </c>
      <c r="B1198" s="624" t="s">
        <v>7738</v>
      </c>
      <c r="C1198" s="626" t="str">
        <f>'CATALOGO PAGINA'!AE1198</f>
        <v>6</v>
      </c>
      <c r="D1198" s="634">
        <f>'CATALOGO PAGINA'!AG1198</f>
        <v>4.1035</v>
      </c>
    </row>
    <row r="1199">
      <c r="A1199" s="623" t="str">
        <f>'CATALOGO PAGINA'!C1199</f>
        <v>CN90212-A</v>
      </c>
      <c r="B1199" s="624" t="s">
        <v>7738</v>
      </c>
      <c r="C1199" s="626" t="str">
        <f>'CATALOGO PAGINA'!AE1199</f>
        <v>12</v>
      </c>
      <c r="D1199" s="634">
        <f>'CATALOGO PAGINA'!AG1199</f>
        <v>1.2325</v>
      </c>
    </row>
    <row r="1200">
      <c r="A1200" s="623" t="str">
        <f>'CATALOGO PAGINA'!C1200</f>
        <v>55662</v>
      </c>
      <c r="B1200" s="624" t="s">
        <v>7738</v>
      </c>
      <c r="C1200" s="626" t="str">
        <f>'CATALOGO PAGINA'!AE1200</f>
        <v>8</v>
      </c>
      <c r="D1200" s="634">
        <f>'CATALOGO PAGINA'!AG1200</f>
        <v>0.667</v>
      </c>
    </row>
    <row r="1201">
      <c r="A1201" s="623" t="str">
        <f>'CATALOGO PAGINA'!C1201</f>
        <v>55652</v>
      </c>
      <c r="B1201" s="624" t="s">
        <v>7738</v>
      </c>
      <c r="C1201" s="626" t="str">
        <f>'CATALOGO PAGINA'!AE1201</f>
        <v>8</v>
      </c>
      <c r="D1201" s="634">
        <f>'CATALOGO PAGINA'!AG1201</f>
        <v>0.609</v>
      </c>
    </row>
    <row r="1202">
      <c r="A1202" s="623" t="str">
        <f>'CATALOGO PAGINA'!C1202</f>
        <v>72008</v>
      </c>
      <c r="B1202" s="624" t="s">
        <v>7738</v>
      </c>
      <c r="C1202" s="626" t="str">
        <f>'CATALOGO PAGINA'!AE1202</f>
        <v>6</v>
      </c>
      <c r="D1202" s="634">
        <f>'CATALOGO PAGINA'!AG1202</f>
        <v>1.03356</v>
      </c>
    </row>
    <row r="1203">
      <c r="A1203" s="623" t="str">
        <f>'CATALOGO PAGINA'!C1203</f>
        <v>CN72001</v>
      </c>
      <c r="B1203" s="624" t="s">
        <v>7738</v>
      </c>
      <c r="C1203" s="626" t="str">
        <f>'CATALOGO PAGINA'!AE1203</f>
        <v>6</v>
      </c>
      <c r="D1203" s="634">
        <f>'CATALOGO PAGINA'!AG1203</f>
        <v>1.03356</v>
      </c>
    </row>
    <row r="1204">
      <c r="A1204" s="623" t="str">
        <f>'CATALOGO PAGINA'!C1204</f>
        <v>CN72003</v>
      </c>
      <c r="B1204" s="624" t="s">
        <v>7738</v>
      </c>
      <c r="C1204" s="626" t="str">
        <f>'CATALOGO PAGINA'!AE1204</f>
        <v>6</v>
      </c>
      <c r="D1204" s="634">
        <f>'CATALOGO PAGINA'!AG1204</f>
        <v>1.03356</v>
      </c>
    </row>
    <row r="1205">
      <c r="A1205" s="623" t="str">
        <f>'CATALOGO PAGINA'!C1205</f>
        <v>CN72104</v>
      </c>
      <c r="B1205" s="624" t="s">
        <v>7738</v>
      </c>
      <c r="C1205" s="626" t="str">
        <f>'CATALOGO PAGINA'!AE1205</f>
        <v>6</v>
      </c>
      <c r="D1205" s="634">
        <f>'CATALOGO PAGINA'!AG1205</f>
        <v>1.03356</v>
      </c>
    </row>
    <row r="1206">
      <c r="A1206" s="623" t="str">
        <f>'CATALOGO PAGINA'!C1206</f>
        <v>56001</v>
      </c>
      <c r="B1206" s="624" t="s">
        <v>7738</v>
      </c>
      <c r="C1206" s="626" t="str">
        <f>'CATALOGO PAGINA'!AE1206</f>
        <v>12</v>
      </c>
      <c r="D1206" s="634">
        <f>'CATALOGO PAGINA'!AG1206</f>
        <v>1.0875</v>
      </c>
    </row>
    <row r="1207">
      <c r="A1207" s="623" t="str">
        <f>'CATALOGO PAGINA'!C1207</f>
        <v>86219</v>
      </c>
      <c r="B1207" s="624" t="s">
        <v>7738</v>
      </c>
      <c r="C1207" s="626" t="str">
        <f>'CATALOGO PAGINA'!AE1207</f>
        <v>6</v>
      </c>
      <c r="D1207" s="634">
        <f>'CATALOGO PAGINA'!AG1207</f>
        <v>0.957</v>
      </c>
    </row>
    <row r="1208">
      <c r="A1208" s="623" t="str">
        <f>'CATALOGO PAGINA'!C1208</f>
        <v>82627</v>
      </c>
      <c r="B1208" s="624" t="s">
        <v>7738</v>
      </c>
      <c r="C1208" s="626" t="str">
        <f>'CATALOGO PAGINA'!AE1208</f>
        <v>12</v>
      </c>
      <c r="D1208" s="634">
        <f>'CATALOGO PAGINA'!AG1208</f>
        <v>1.16</v>
      </c>
    </row>
    <row r="1209">
      <c r="A1209" s="623" t="str">
        <f>'CATALOGO PAGINA'!C1209</f>
        <v>82626</v>
      </c>
      <c r="B1209" s="624" t="s">
        <v>7738</v>
      </c>
      <c r="C1209" s="626" t="str">
        <f>'CATALOGO PAGINA'!AE1209</f>
        <v>12</v>
      </c>
      <c r="D1209" s="634">
        <f>'CATALOGO PAGINA'!AG1209</f>
        <v>1.1455</v>
      </c>
    </row>
    <row r="1210">
      <c r="A1210" s="623" t="str">
        <f>'CATALOGO PAGINA'!C1210</f>
        <v>82635</v>
      </c>
      <c r="B1210" s="624" t="s">
        <v>7738</v>
      </c>
      <c r="C1210" s="626" t="str">
        <f>'CATALOGO PAGINA'!AE1210</f>
        <v>12</v>
      </c>
      <c r="D1210" s="634">
        <f>'CATALOGO PAGINA'!AG1210</f>
        <v>0.73602</v>
      </c>
    </row>
    <row r="1211">
      <c r="A1211" s="623" t="str">
        <f>'CATALOGO PAGINA'!C1211</f>
        <v>55921</v>
      </c>
      <c r="B1211" s="624" t="s">
        <v>7738</v>
      </c>
      <c r="C1211" s="626" t="str">
        <f>'CATALOGO PAGINA'!AE1211</f>
        <v>12</v>
      </c>
      <c r="D1211" s="634">
        <f>'CATALOGO PAGINA'!AG1211</f>
        <v>1.0875</v>
      </c>
    </row>
    <row r="1212">
      <c r="A1212" s="623" t="str">
        <f>'CATALOGO PAGINA'!C1212</f>
        <v>CN85613</v>
      </c>
      <c r="B1212" s="624" t="s">
        <v>7738</v>
      </c>
      <c r="C1212" s="626" t="str">
        <f>'CATALOGO PAGINA'!AE1212</f>
        <v>6</v>
      </c>
      <c r="D1212" s="634">
        <f>'CATALOGO PAGINA'!AG1212</f>
        <v>1.203012</v>
      </c>
    </row>
    <row r="1213">
      <c r="A1213" s="623" t="str">
        <f>'CATALOGO PAGINA'!C1213</f>
        <v>01110</v>
      </c>
      <c r="B1213" s="624" t="s">
        <v>7738</v>
      </c>
      <c r="C1213" s="626" t="str">
        <f>'CATALOGO PAGINA'!AE1213</f>
        <v>6</v>
      </c>
      <c r="D1213" s="634">
        <f>'CATALOGO PAGINA'!AG1213</f>
        <v>1.37808</v>
      </c>
    </row>
    <row r="1214">
      <c r="A1214" s="623" t="str">
        <f>'CATALOGO PAGINA'!C1214</f>
        <v>6564</v>
      </c>
      <c r="B1214" s="624" t="s">
        <v>7738</v>
      </c>
      <c r="C1214" s="626" t="str">
        <f>'CATALOGO PAGINA'!AE1214</f>
        <v>12</v>
      </c>
      <c r="D1214" s="634">
        <f>'CATALOGO PAGINA'!AG1214</f>
        <v>0.82998</v>
      </c>
    </row>
    <row r="1215">
      <c r="A1215" s="623" t="str">
        <f>'CATALOGO PAGINA'!C1215</f>
        <v>3002</v>
      </c>
      <c r="B1215" s="624" t="s">
        <v>7738</v>
      </c>
      <c r="C1215" s="626" t="str">
        <f>'CATALOGO PAGINA'!AE1215</f>
        <v>12</v>
      </c>
      <c r="D1215" s="634">
        <f>'CATALOGO PAGINA'!AG1215</f>
        <v>0.82998</v>
      </c>
    </row>
    <row r="1216">
      <c r="A1216" s="623" t="str">
        <f>'CATALOGO PAGINA'!C1216</f>
        <v>56278</v>
      </c>
      <c r="B1216" s="624" t="s">
        <v>7738</v>
      </c>
      <c r="C1216" s="626" t="str">
        <f>'CATALOGO PAGINA'!AE1216</f>
        <v>6</v>
      </c>
      <c r="D1216" s="634">
        <f>'CATALOGO PAGINA'!AG1216</f>
        <v>3.132</v>
      </c>
    </row>
    <row r="1217">
      <c r="A1217" s="623" t="str">
        <f>'CATALOGO PAGINA'!C1217</f>
        <v>95202</v>
      </c>
      <c r="B1217" s="624" t="s">
        <v>7738</v>
      </c>
      <c r="C1217" s="626" t="str">
        <f>'CATALOGO PAGINA'!AE1217</f>
        <v>6</v>
      </c>
      <c r="D1217" s="634">
        <f>'CATALOGO PAGINA'!AG1217</f>
        <v>3.132</v>
      </c>
    </row>
    <row r="1218">
      <c r="A1218" s="623" t="str">
        <f>'CATALOGO PAGINA'!C1218</f>
        <v>95301</v>
      </c>
      <c r="B1218" s="624" t="s">
        <v>7738</v>
      </c>
      <c r="C1218" s="626" t="str">
        <f>'CATALOGO PAGINA'!AE1218</f>
        <v>6</v>
      </c>
      <c r="D1218" s="634">
        <f>'CATALOGO PAGINA'!AG1218</f>
        <v>3.132</v>
      </c>
    </row>
    <row r="1219">
      <c r="A1219" s="623" t="str">
        <f>'CATALOGO PAGINA'!C1219</f>
        <v>95417</v>
      </c>
      <c r="B1219" s="624" t="s">
        <v>7738</v>
      </c>
      <c r="C1219" s="626" t="str">
        <f>'CATALOGO PAGINA'!AE1219</f>
        <v>6</v>
      </c>
      <c r="D1219" s="634">
        <f>'CATALOGO PAGINA'!AG1219</f>
        <v>3.132</v>
      </c>
    </row>
    <row r="1220">
      <c r="A1220" s="623" t="str">
        <f>'CATALOGO PAGINA'!C1220</f>
        <v>989793</v>
      </c>
      <c r="B1220" s="624" t="s">
        <v>7738</v>
      </c>
      <c r="C1220" s="626" t="str">
        <f>'CATALOGO PAGINA'!AE1220</f>
        <v>6</v>
      </c>
      <c r="D1220" s="634">
        <f>'CATALOGO PAGINA'!AG1220</f>
        <v>3.0305</v>
      </c>
    </row>
    <row r="1221">
      <c r="A1221" s="623" t="str">
        <f>'CATALOGO PAGINA'!C1221</f>
        <v>5423</v>
      </c>
      <c r="B1221" s="624" t="s">
        <v>7738</v>
      </c>
      <c r="C1221" s="626" t="str">
        <f>'CATALOGO PAGINA'!AE1221</f>
        <v>6</v>
      </c>
      <c r="D1221" s="634">
        <f>'CATALOGO PAGINA'!AG1221</f>
        <v>3.0305</v>
      </c>
    </row>
    <row r="1222">
      <c r="A1222" s="623" t="str">
        <f>'CATALOGO PAGINA'!C1222</f>
        <v>505601</v>
      </c>
      <c r="B1222" s="624" t="s">
        <v>7738</v>
      </c>
      <c r="C1222" s="626" t="str">
        <f>'CATALOGO PAGINA'!AE1222</f>
        <v>12</v>
      </c>
      <c r="D1222" s="634">
        <f>'CATALOGO PAGINA'!AG1222</f>
        <v>1.204</v>
      </c>
    </row>
    <row r="1223">
      <c r="A1223" s="623" t="str">
        <f>'CATALOGO PAGINA'!C1223</f>
        <v>500976</v>
      </c>
      <c r="B1223" s="624" t="s">
        <v>7738</v>
      </c>
      <c r="C1223" s="626" t="str">
        <f>'CATALOGO PAGINA'!AE1223</f>
        <v>12</v>
      </c>
      <c r="D1223" s="634">
        <f>'CATALOGO PAGINA'!AG1223</f>
        <v>0.9514</v>
      </c>
    </row>
    <row r="1224">
      <c r="A1224" s="623" t="str">
        <f>'CATALOGO PAGINA'!C1224</f>
        <v>503382</v>
      </c>
      <c r="B1224" s="624" t="s">
        <v>7738</v>
      </c>
      <c r="C1224" s="626" t="str">
        <f>'CATALOGO PAGINA'!AE1224</f>
        <v>12</v>
      </c>
      <c r="D1224" s="634">
        <f>'CATALOGO PAGINA'!AG1224</f>
        <v>0.8265</v>
      </c>
    </row>
    <row r="1225">
      <c r="A1225" s="623" t="str">
        <f>'CATALOGO PAGINA'!C1225</f>
        <v>50767</v>
      </c>
      <c r="B1225" s="624" t="s">
        <v>7738</v>
      </c>
      <c r="C1225" s="626" t="str">
        <f>'CATALOGO PAGINA'!AE1225</f>
        <v>1</v>
      </c>
      <c r="D1225" s="634">
        <f>'CATALOGO PAGINA'!AG1225</f>
        <v>18.444</v>
      </c>
    </row>
    <row r="1226">
      <c r="A1226" s="623" t="str">
        <f>'CATALOGO PAGINA'!C1226</f>
        <v>66074</v>
      </c>
      <c r="B1226" s="624" t="s">
        <v>7738</v>
      </c>
      <c r="C1226" s="626" t="str">
        <f>'CATALOGO PAGINA'!AE1226</f>
        <v>12</v>
      </c>
      <c r="D1226" s="634">
        <f>'CATALOGO PAGINA'!AG1226</f>
        <v>1.1745</v>
      </c>
    </row>
    <row r="1227">
      <c r="A1227" s="623" t="str">
        <f>'CATALOGO PAGINA'!C1227</f>
        <v>74412</v>
      </c>
      <c r="B1227" s="624" t="s">
        <v>7738</v>
      </c>
      <c r="C1227" s="626" t="str">
        <f>'CATALOGO PAGINA'!AE1227</f>
        <v>12</v>
      </c>
      <c r="D1227" s="634">
        <f>'CATALOGO PAGINA'!AG1227</f>
        <v>1.1016</v>
      </c>
    </row>
    <row r="1228">
      <c r="A1228" s="623" t="str">
        <f>'CATALOGO PAGINA'!C1228</f>
        <v>2028</v>
      </c>
      <c r="B1228" s="624" t="s">
        <v>7738</v>
      </c>
      <c r="C1228" s="626" t="str">
        <f>'CATALOGO PAGINA'!AE1228</f>
        <v>12</v>
      </c>
      <c r="D1228" s="634">
        <f>'CATALOGO PAGINA'!AG1228</f>
        <v>1.2035</v>
      </c>
    </row>
    <row r="1229">
      <c r="A1229" s="623" t="str">
        <f>'CATALOGO PAGINA'!C1229</f>
        <v>10339</v>
      </c>
      <c r="B1229" s="624" t="s">
        <v>7738</v>
      </c>
      <c r="C1229" s="626" t="str">
        <f>'CATALOGO PAGINA'!AE1229</f>
        <v>12</v>
      </c>
      <c r="D1229" s="634">
        <f>'CATALOGO PAGINA'!AG1229</f>
        <v>0.58</v>
      </c>
    </row>
    <row r="1230">
      <c r="A1230" s="623" t="str">
        <f>'CATALOGO PAGINA'!C1230</f>
        <v>503616</v>
      </c>
      <c r="B1230" s="624" t="s">
        <v>7738</v>
      </c>
      <c r="C1230" s="626" t="str">
        <f>'CATALOGO PAGINA'!AE1230</f>
        <v>6</v>
      </c>
      <c r="D1230" s="634">
        <f>'CATALOGO PAGINA'!AG1230</f>
        <v>4.8</v>
      </c>
    </row>
    <row r="1231">
      <c r="A1231" s="623" t="str">
        <f>'CATALOGO PAGINA'!C1231</f>
        <v>02012</v>
      </c>
      <c r="B1231" s="624" t="s">
        <v>7738</v>
      </c>
      <c r="C1231" s="626" t="str">
        <f>'CATALOGO PAGINA'!AE1231</f>
        <v>6</v>
      </c>
      <c r="D1231" s="634">
        <f>'CATALOGO PAGINA'!AG1231</f>
        <v>4.5095</v>
      </c>
    </row>
    <row r="1232">
      <c r="A1232" s="623" t="str">
        <f>'CATALOGO PAGINA'!C1232</f>
        <v>5561</v>
      </c>
      <c r="B1232" s="624" t="s">
        <v>7738</v>
      </c>
      <c r="C1232" s="626" t="str">
        <f>'CATALOGO PAGINA'!AE1232</f>
        <v>6</v>
      </c>
      <c r="D1232" s="634">
        <f>'CATALOGO PAGINA'!AG1232</f>
        <v>2.291</v>
      </c>
    </row>
    <row r="1233">
      <c r="A1233" s="623" t="str">
        <f>'CATALOGO PAGINA'!C1233</f>
        <v>0305</v>
      </c>
      <c r="B1233" s="624" t="s">
        <v>7738</v>
      </c>
      <c r="C1233" s="626" t="str">
        <f>'CATALOGO PAGINA'!AE1233</f>
        <v>1</v>
      </c>
      <c r="D1233" s="634">
        <f>'CATALOGO PAGINA'!AG1233</f>
        <v>28.275</v>
      </c>
    </row>
    <row r="1234">
      <c r="A1234" s="623" t="str">
        <f>'CATALOGO PAGINA'!C1234</f>
        <v>MK-918</v>
      </c>
      <c r="B1234" s="624" t="s">
        <v>7738</v>
      </c>
      <c r="C1234" s="626" t="str">
        <f>'CATALOGO PAGINA'!AE1234</f>
        <v>3</v>
      </c>
      <c r="D1234" s="634">
        <f>'CATALOGO PAGINA'!AG1234</f>
        <v>9.425</v>
      </c>
    </row>
    <row r="1235">
      <c r="A1235" s="623" t="str">
        <f>'CATALOGO PAGINA'!C1235</f>
        <v>33367</v>
      </c>
      <c r="B1235" s="624" t="s">
        <v>7738</v>
      </c>
      <c r="C1235" s="626" t="str">
        <f>'CATALOGO PAGINA'!AE1235</f>
        <v>6</v>
      </c>
      <c r="D1235" s="634">
        <f>'CATALOGO PAGINA'!AG1235</f>
        <v>3.0305</v>
      </c>
    </row>
    <row r="1236">
      <c r="A1236" s="623" t="str">
        <f>'CATALOGO PAGINA'!C1236</f>
        <v>45218</v>
      </c>
      <c r="B1236" s="624" t="s">
        <v>7738</v>
      </c>
      <c r="C1236" s="626" t="str">
        <f>'CATALOGO PAGINA'!AE1236</f>
        <v>6</v>
      </c>
      <c r="D1236" s="634">
        <f>'CATALOGO PAGINA'!AG1236</f>
        <v>3.0305</v>
      </c>
    </row>
    <row r="1237">
      <c r="A1237" s="623" t="str">
        <f>'CATALOGO PAGINA'!C1237</f>
        <v>92620</v>
      </c>
      <c r="B1237" s="624" t="s">
        <v>7738</v>
      </c>
      <c r="C1237" s="626" t="str">
        <f>'CATALOGO PAGINA'!AE1237</f>
        <v>6</v>
      </c>
      <c r="D1237" s="634">
        <f>'CATALOGO PAGINA'!AG1237</f>
        <v>2.5085</v>
      </c>
    </row>
    <row r="1238">
      <c r="A1238" s="623" t="str">
        <f>'CATALOGO PAGINA'!C1238</f>
        <v>93050</v>
      </c>
      <c r="B1238" s="624" t="s">
        <v>7738</v>
      </c>
      <c r="C1238" s="626" t="str">
        <f>'CATALOGO PAGINA'!AE1238</f>
        <v>6</v>
      </c>
      <c r="D1238" s="634">
        <f>'CATALOGO PAGINA'!AG1238</f>
        <v>2.5085</v>
      </c>
    </row>
    <row r="1239">
      <c r="A1239" s="623" t="str">
        <f>'CATALOGO PAGINA'!C1239</f>
        <v>82725</v>
      </c>
      <c r="B1239" s="624" t="s">
        <v>7738</v>
      </c>
      <c r="C1239" s="626" t="str">
        <f>'CATALOGO PAGINA'!AE1239</f>
        <v>12</v>
      </c>
      <c r="D1239" s="634">
        <f>'CATALOGO PAGINA'!AG1239</f>
        <v>1.0585</v>
      </c>
    </row>
    <row r="1240">
      <c r="A1240" s="623" t="str">
        <f>'CATALOGO PAGINA'!C1240</f>
        <v>86220</v>
      </c>
      <c r="B1240" s="624" t="s">
        <v>7738</v>
      </c>
      <c r="C1240" s="626" t="str">
        <f>'CATALOGO PAGINA'!AE1240</f>
        <v>12</v>
      </c>
      <c r="D1240" s="634">
        <f>'CATALOGO PAGINA'!AG1240</f>
        <v>1.0005</v>
      </c>
    </row>
    <row r="1241">
      <c r="A1241" s="623" t="str">
        <f>'CATALOGO PAGINA'!C1241</f>
        <v>85953</v>
      </c>
      <c r="B1241" s="624" t="s">
        <v>7738</v>
      </c>
      <c r="C1241" s="626" t="str">
        <f>'CATALOGO PAGINA'!AE1241</f>
        <v>12</v>
      </c>
      <c r="D1241" s="634">
        <f>'CATALOGO PAGINA'!AG1241</f>
        <v>0.8555</v>
      </c>
    </row>
    <row r="1242">
      <c r="A1242" s="623" t="str">
        <f>'CATALOGO PAGINA'!C1242</f>
        <v>IN86001</v>
      </c>
      <c r="B1242" s="624" t="s">
        <v>7738</v>
      </c>
      <c r="C1242" s="626" t="str">
        <f>'CATALOGO PAGINA'!AE1242</f>
        <v>12</v>
      </c>
      <c r="D1242" s="634">
        <f>'CATALOGO PAGINA'!AG1242</f>
        <v>1.131</v>
      </c>
    </row>
    <row r="1243">
      <c r="A1243" s="623" t="str">
        <f>'CATALOGO PAGINA'!C1243</f>
        <v>CN92099</v>
      </c>
      <c r="B1243" s="624" t="s">
        <v>7738</v>
      </c>
      <c r="C1243" s="626" t="str">
        <f>'CATALOGO PAGINA'!AE1243</f>
        <v>12</v>
      </c>
      <c r="D1243" s="634">
        <f>'CATALOGO PAGINA'!AG1243</f>
        <v>0.7105</v>
      </c>
    </row>
    <row r="1244">
      <c r="A1244" s="623" t="str">
        <f>'CATALOGO PAGINA'!C1244</f>
        <v>2361</v>
      </c>
      <c r="B1244" s="624" t="s">
        <v>7738</v>
      </c>
      <c r="C1244" s="626" t="str">
        <f>'CATALOGO PAGINA'!AE1244</f>
        <v>12</v>
      </c>
      <c r="D1244" s="634">
        <f>'CATALOGO PAGINA'!AG1244</f>
        <v>0.0435</v>
      </c>
    </row>
    <row r="1245">
      <c r="A1245" s="623" t="str">
        <f>'CATALOGO PAGINA'!C1245</f>
        <v>8136</v>
      </c>
      <c r="B1245" s="624" t="s">
        <v>7738</v>
      </c>
      <c r="C1245" s="626" t="str">
        <f>'CATALOGO PAGINA'!AE1245</f>
        <v>12</v>
      </c>
      <c r="D1245" s="634">
        <f>'CATALOGO PAGINA'!AG1245</f>
        <v>0.0435</v>
      </c>
    </row>
    <row r="1246">
      <c r="A1246" s="623" t="str">
        <f>'CATALOGO PAGINA'!C1246</f>
        <v>94367</v>
      </c>
      <c r="B1246" s="624" t="s">
        <v>7738</v>
      </c>
      <c r="C1246" s="626" t="str">
        <f>'CATALOGO PAGINA'!AE1246</f>
        <v>6</v>
      </c>
      <c r="D1246" s="634">
        <f>'CATALOGO PAGINA'!AG1246</f>
        <v>1.682</v>
      </c>
    </row>
    <row r="1247">
      <c r="A1247" s="623" t="str">
        <f>'CATALOGO PAGINA'!C1247</f>
        <v>61648</v>
      </c>
      <c r="B1247" s="624" t="s">
        <v>7738</v>
      </c>
      <c r="C1247" s="626" t="str">
        <f>'CATALOGO PAGINA'!AE1247</f>
        <v>12</v>
      </c>
      <c r="D1247" s="634">
        <f>'CATALOGO PAGINA'!AG1247</f>
        <v>1.078</v>
      </c>
    </row>
    <row r="1248">
      <c r="A1248" s="623" t="str">
        <f>'CATALOGO PAGINA'!C1248</f>
        <v>CN91267</v>
      </c>
      <c r="B1248" s="624" t="s">
        <v>7738</v>
      </c>
      <c r="C1248" s="626" t="str">
        <f>'CATALOGO PAGINA'!AE1248</f>
        <v>12</v>
      </c>
      <c r="D1248" s="634">
        <f>'CATALOGO PAGINA'!AG1248</f>
        <v>0.4495</v>
      </c>
    </row>
    <row r="1249">
      <c r="A1249" s="623" t="str">
        <f>'CATALOGO PAGINA'!C1249</f>
        <v>96014</v>
      </c>
      <c r="B1249" s="624" t="s">
        <v>7738</v>
      </c>
      <c r="C1249" s="626" t="str">
        <f>'CATALOGO PAGINA'!AE1249</f>
        <v>6</v>
      </c>
      <c r="D1249" s="634">
        <f>'CATALOGO PAGINA'!AG1249</f>
        <v>2.233</v>
      </c>
    </row>
    <row r="1250">
      <c r="A1250" s="623" t="str">
        <f>'CATALOGO PAGINA'!C1250</f>
        <v>121771</v>
      </c>
      <c r="B1250" s="624" t="s">
        <v>7738</v>
      </c>
      <c r="C1250" s="626" t="str">
        <f>'CATALOGO PAGINA'!AE1250</f>
        <v>12</v>
      </c>
      <c r="D1250" s="634">
        <f>'CATALOGO PAGINA'!AG1250</f>
        <v>2.0155</v>
      </c>
    </row>
    <row r="1251">
      <c r="A1251" s="623" t="str">
        <f>'CATALOGO PAGINA'!C1251</f>
        <v>110343</v>
      </c>
      <c r="B1251" s="624" t="s">
        <v>7738</v>
      </c>
      <c r="C1251" s="626" t="str">
        <f>'CATALOGO PAGINA'!AE1251</f>
        <v>6</v>
      </c>
      <c r="D1251" s="634">
        <f>'CATALOGO PAGINA'!AG1251</f>
        <v>2.145</v>
      </c>
    </row>
    <row r="1252">
      <c r="A1252" s="623" t="str">
        <f>'CATALOGO PAGINA'!C1252</f>
        <v>HA103</v>
      </c>
      <c r="B1252" s="624" t="s">
        <v>7738</v>
      </c>
      <c r="C1252" s="626" t="str">
        <f>'CATALOGO PAGINA'!AE1252</f>
        <v>12</v>
      </c>
      <c r="D1252" s="634">
        <f>'CATALOGO PAGINA'!AG1252</f>
        <v>0.756</v>
      </c>
    </row>
    <row r="1253">
      <c r="A1253" s="623" t="str">
        <f>'CATALOGO PAGINA'!C1253</f>
        <v>0022</v>
      </c>
      <c r="B1253" s="624" t="s">
        <v>7738</v>
      </c>
      <c r="C1253" s="626" t="str">
        <f>'CATALOGO PAGINA'!AE1253</f>
        <v>12</v>
      </c>
      <c r="D1253" s="634">
        <f>'CATALOGO PAGINA'!AG1253</f>
        <v>3.4945</v>
      </c>
    </row>
    <row r="1254">
      <c r="A1254" s="623" t="str">
        <f>'CATALOGO PAGINA'!C1254</f>
        <v>6667</v>
      </c>
      <c r="B1254" s="624" t="s">
        <v>7738</v>
      </c>
      <c r="C1254" s="626" t="str">
        <f>'CATALOGO PAGINA'!AE1254</f>
        <v>12</v>
      </c>
      <c r="D1254" s="634">
        <f>'CATALOGO PAGINA'!AG1254</f>
        <v>0.783</v>
      </c>
    </row>
    <row r="1255">
      <c r="A1255" s="623" t="str">
        <f>'CATALOGO PAGINA'!C1255</f>
        <v>362</v>
      </c>
      <c r="B1255" s="624" t="s">
        <v>7738</v>
      </c>
      <c r="C1255" s="626" t="str">
        <f>'CATALOGO PAGINA'!AE1255</f>
        <v>6</v>
      </c>
      <c r="D1255" s="634">
        <f>'CATALOGO PAGINA'!AG1255</f>
        <v>3.103</v>
      </c>
    </row>
    <row r="1256">
      <c r="A1256" s="623" t="str">
        <f>'CATALOGO PAGINA'!C1256</f>
        <v>386</v>
      </c>
      <c r="B1256" s="624" t="s">
        <v>7738</v>
      </c>
      <c r="C1256" s="626" t="str">
        <f>'CATALOGO PAGINA'!AE1256</f>
        <v>6</v>
      </c>
      <c r="D1256" s="634">
        <f>'CATALOGO PAGINA'!AG1256</f>
        <v>3.103</v>
      </c>
    </row>
    <row r="1257">
      <c r="A1257" s="623" t="str">
        <f>'CATALOGO PAGINA'!C1257</f>
        <v>379</v>
      </c>
      <c r="B1257" s="624" t="s">
        <v>7738</v>
      </c>
      <c r="C1257" s="626" t="str">
        <f>'CATALOGO PAGINA'!AE1257</f>
        <v>6</v>
      </c>
      <c r="D1257" s="634">
        <f>'CATALOGO PAGINA'!AG1257</f>
        <v>3.103</v>
      </c>
    </row>
    <row r="1258">
      <c r="A1258" s="623" t="str">
        <f>'CATALOGO PAGINA'!C1258</f>
        <v>YH066</v>
      </c>
      <c r="B1258" s="624" t="s">
        <v>7738</v>
      </c>
      <c r="C1258" s="626" t="str">
        <f>'CATALOGO PAGINA'!AE1258</f>
        <v>6</v>
      </c>
      <c r="D1258" s="634">
        <f>'CATALOGO PAGINA'!AG1258</f>
        <v>0.928</v>
      </c>
    </row>
    <row r="1259">
      <c r="A1259" s="623" t="str">
        <f>'CATALOGO PAGINA'!C1259</f>
        <v>3640</v>
      </c>
      <c r="B1259" s="624" t="s">
        <v>7738</v>
      </c>
      <c r="C1259" s="626" t="str">
        <f>'CATALOGO PAGINA'!AE1259</f>
        <v>6</v>
      </c>
      <c r="D1259" s="634">
        <f>'CATALOGO PAGINA'!AG1259</f>
        <v>1.16</v>
      </c>
    </row>
    <row r="1260">
      <c r="A1260" s="623" t="str">
        <f>'CATALOGO PAGINA'!C1260</f>
        <v>06395</v>
      </c>
      <c r="B1260" s="624" t="s">
        <v>7738</v>
      </c>
      <c r="C1260" s="626" t="str">
        <f>'CATALOGO PAGINA'!AE1260</f>
        <v>6</v>
      </c>
      <c r="D1260" s="634">
        <f>'CATALOGO PAGINA'!AG1260</f>
        <v>1.711</v>
      </c>
    </row>
    <row r="1261">
      <c r="A1261" s="623" t="str">
        <f>'CATALOGO PAGINA'!C1261</f>
        <v>690081</v>
      </c>
      <c r="B1261" s="624" t="s">
        <v>7738</v>
      </c>
      <c r="C1261" s="626" t="str">
        <f>'CATALOGO PAGINA'!AE1261</f>
        <v>6</v>
      </c>
      <c r="D1261" s="634">
        <f>'CATALOGO PAGINA'!AG1261</f>
        <v>1.05</v>
      </c>
    </row>
    <row r="1262">
      <c r="A1262" s="623" t="str">
        <f>'CATALOGO PAGINA'!C1262</f>
        <v>H105</v>
      </c>
      <c r="B1262" s="624" t="s">
        <v>7738</v>
      </c>
      <c r="C1262" s="626" t="str">
        <f>'CATALOGO PAGINA'!AE1262</f>
        <v>6</v>
      </c>
      <c r="D1262" s="634">
        <f>'CATALOGO PAGINA'!AG1262</f>
        <v>0.783</v>
      </c>
    </row>
    <row r="1263">
      <c r="A1263" s="623" t="str">
        <f>'CATALOGO PAGINA'!C1263</f>
        <v>2144</v>
      </c>
      <c r="B1263" s="624" t="s">
        <v>7738</v>
      </c>
      <c r="C1263" s="626" t="str">
        <f>'CATALOGO PAGINA'!AE1263</f>
        <v>12</v>
      </c>
      <c r="D1263" s="634">
        <f>'CATALOGO PAGINA'!AG1263</f>
        <v>0.783</v>
      </c>
    </row>
    <row r="1264">
      <c r="A1264" s="623" t="str">
        <f>'CATALOGO PAGINA'!C1264</f>
        <v>663F</v>
      </c>
      <c r="B1264" s="624" t="s">
        <v>7738</v>
      </c>
      <c r="C1264" s="626" t="str">
        <f>'CATALOGO PAGINA'!AE1264</f>
        <v>3</v>
      </c>
      <c r="D1264" s="634">
        <f>'CATALOGO PAGINA'!AG1264</f>
        <v>7.7575</v>
      </c>
    </row>
    <row r="1265">
      <c r="A1265" s="623" t="str">
        <f>'CATALOGO PAGINA'!C1265</f>
        <v>355-9B</v>
      </c>
      <c r="B1265" s="624" t="s">
        <v>7738</v>
      </c>
      <c r="C1265" s="626" t="str">
        <f>'CATALOGO PAGINA'!AE1265</f>
        <v>6</v>
      </c>
      <c r="D1265" s="634">
        <f>'CATALOGO PAGINA'!AG1265</f>
        <v>0.5986</v>
      </c>
    </row>
    <row r="1266">
      <c r="A1266" s="623" t="str">
        <f>'CATALOGO PAGINA'!C1266</f>
        <v>377489</v>
      </c>
      <c r="B1266" s="624" t="s">
        <v>7738</v>
      </c>
      <c r="C1266" s="626" t="str">
        <f>'CATALOGO PAGINA'!AE1266</f>
        <v>6</v>
      </c>
      <c r="D1266" s="634">
        <f>'CATALOGO PAGINA'!AG1266</f>
        <v>0.783</v>
      </c>
    </row>
    <row r="1267">
      <c r="A1267" s="623" t="str">
        <f>'CATALOGO PAGINA'!C1267</f>
        <v>375817</v>
      </c>
      <c r="B1267" s="624" t="s">
        <v>7738</v>
      </c>
      <c r="C1267" s="626" t="str">
        <f>'CATALOGO PAGINA'!AE1267</f>
        <v>3</v>
      </c>
      <c r="D1267" s="634">
        <f>'CATALOGO PAGINA'!AG1267</f>
        <v>5.4375</v>
      </c>
    </row>
    <row r="1268">
      <c r="A1268" s="623" t="str">
        <f>'CATALOGO PAGINA'!C1268</f>
        <v>2018-28A</v>
      </c>
      <c r="B1268" s="624" t="s">
        <v>7738</v>
      </c>
      <c r="C1268" s="626" t="str">
        <f>'CATALOGO PAGINA'!AE1268</f>
        <v>12</v>
      </c>
      <c r="D1268" s="634">
        <f>'CATALOGO PAGINA'!AG1268</f>
        <v>1.16</v>
      </c>
    </row>
    <row r="1269">
      <c r="A1269" s="623" t="str">
        <f>'CATALOGO PAGINA'!C1269</f>
        <v>377150</v>
      </c>
      <c r="B1269" s="624" t="s">
        <v>7738</v>
      </c>
      <c r="C1269" s="626" t="str">
        <f>'CATALOGO PAGINA'!AE1269</f>
        <v>6</v>
      </c>
      <c r="D1269" s="634">
        <f>'CATALOGO PAGINA'!AG1269</f>
        <v>0.928</v>
      </c>
    </row>
    <row r="1270">
      <c r="A1270" s="623" t="str">
        <f>'CATALOGO PAGINA'!C1270</f>
        <v>76565</v>
      </c>
      <c r="B1270" s="624" t="s">
        <v>7738</v>
      </c>
      <c r="C1270" s="626" t="str">
        <f>'CATALOGO PAGINA'!AE1270</f>
        <v>3</v>
      </c>
      <c r="D1270" s="634">
        <f>'CATALOGO PAGINA'!AG1270</f>
        <v>2.871</v>
      </c>
    </row>
    <row r="1271">
      <c r="A1271" s="623" t="str">
        <f>'CATALOGO PAGINA'!C1271</f>
        <v>376460</v>
      </c>
      <c r="B1271" s="624" t="s">
        <v>7738</v>
      </c>
      <c r="C1271" s="626" t="str">
        <f>'CATALOGO PAGINA'!AE1271</f>
        <v>12</v>
      </c>
      <c r="D1271" s="634">
        <f>'CATALOGO PAGINA'!AG1271</f>
        <v>1.1993</v>
      </c>
    </row>
    <row r="1272">
      <c r="A1272" s="623" t="str">
        <f>'CATALOGO PAGINA'!C1272</f>
        <v>376121</v>
      </c>
      <c r="B1272" s="624" t="s">
        <v>7738</v>
      </c>
      <c r="C1272" s="626" t="str">
        <f>'CATALOGO PAGINA'!AE1272</f>
        <v>6</v>
      </c>
      <c r="D1272" s="634">
        <f>'CATALOGO PAGINA'!AG1272</f>
        <v>2.001</v>
      </c>
    </row>
    <row r="1273">
      <c r="A1273" s="623" t="str">
        <f>'CATALOGO PAGINA'!C1273</f>
        <v>ARB0927</v>
      </c>
      <c r="B1273" s="624" t="s">
        <v>7738</v>
      </c>
      <c r="C1273" s="626" t="str">
        <f>'CATALOGO PAGINA'!AE1273</f>
        <v>12</v>
      </c>
      <c r="D1273" s="634">
        <f>'CATALOGO PAGINA'!AG1273</f>
        <v>0.8265</v>
      </c>
    </row>
    <row r="1274">
      <c r="A1274" s="623" t="str">
        <f>'CATALOGO PAGINA'!C1274</f>
        <v>ARB1303</v>
      </c>
      <c r="B1274" s="624" t="s">
        <v>7738</v>
      </c>
      <c r="C1274" s="626" t="str">
        <f>'CATALOGO PAGINA'!AE1274</f>
        <v>12</v>
      </c>
      <c r="D1274" s="634">
        <f>'CATALOGO PAGINA'!AG1274</f>
        <v>0.638</v>
      </c>
    </row>
    <row r="1275">
      <c r="A1275" s="623" t="str">
        <f>'CATALOGO PAGINA'!C1275</f>
        <v>ARB2307</v>
      </c>
      <c r="B1275" s="624" t="s">
        <v>7738</v>
      </c>
      <c r="C1275" s="626" t="str">
        <f>'CATALOGO PAGINA'!AE1275</f>
        <v>6</v>
      </c>
      <c r="D1275" s="634">
        <f>'CATALOGO PAGINA'!AG1275</f>
        <v>1.595</v>
      </c>
    </row>
    <row r="1276">
      <c r="A1276" s="623" t="str">
        <f>'CATALOGO PAGINA'!C1276</f>
        <v>ARB62061</v>
      </c>
      <c r="B1276" s="624" t="s">
        <v>7738</v>
      </c>
      <c r="C1276" s="626" t="str">
        <f>'CATALOGO PAGINA'!AE1276</f>
        <v>6</v>
      </c>
      <c r="D1276" s="634">
        <f>'CATALOGO PAGINA'!AG1276</f>
        <v>1.102</v>
      </c>
    </row>
    <row r="1277">
      <c r="A1277" s="623" t="str">
        <f>'CATALOGO PAGINA'!C1277</f>
        <v>ARG6401</v>
      </c>
      <c r="B1277" s="624" t="s">
        <v>7738</v>
      </c>
      <c r="C1277" s="626" t="str">
        <f>'CATALOGO PAGINA'!AE1277</f>
        <v>12</v>
      </c>
      <c r="D1277" s="634">
        <f>'CATALOGO PAGINA'!AG1277</f>
        <v>0.6525</v>
      </c>
    </row>
    <row r="1278">
      <c r="A1278" s="623" t="str">
        <f>'CATALOGO PAGINA'!C1278</f>
        <v>ARM078</v>
      </c>
      <c r="B1278" s="624" t="s">
        <v>7738</v>
      </c>
      <c r="C1278" s="626" t="str">
        <f>'CATALOGO PAGINA'!AE1278</f>
        <v>12</v>
      </c>
      <c r="D1278" s="634">
        <f>'CATALOGO PAGINA'!AG1278</f>
        <v>0.9425</v>
      </c>
    </row>
    <row r="1279">
      <c r="A1279" s="623" t="str">
        <f>'CATALOGO PAGINA'!C1279</f>
        <v>ARM16831</v>
      </c>
      <c r="B1279" s="624" t="s">
        <v>7738</v>
      </c>
      <c r="C1279" s="626" t="str">
        <f>'CATALOGO PAGINA'!AE1279</f>
        <v>12</v>
      </c>
      <c r="D1279" s="634">
        <f>'CATALOGO PAGINA'!AG1279</f>
        <v>0.8265</v>
      </c>
    </row>
    <row r="1280">
      <c r="A1280" s="623" t="str">
        <f>'CATALOGO PAGINA'!C1280</f>
        <v>ARM2019</v>
      </c>
      <c r="B1280" s="624" t="s">
        <v>7738</v>
      </c>
      <c r="C1280" s="626" t="str">
        <f>'CATALOGO PAGINA'!AE1280</f>
        <v>12</v>
      </c>
      <c r="D1280" s="634">
        <f>'CATALOGO PAGINA'!AG1280</f>
        <v>0.7395</v>
      </c>
    </row>
    <row r="1281">
      <c r="A1281" s="623" t="str">
        <f>'CATALOGO PAGINA'!C1281</f>
        <v>ARM3089</v>
      </c>
      <c r="B1281" s="624" t="s">
        <v>7738</v>
      </c>
      <c r="C1281" s="626" t="str">
        <f>'CATALOGO PAGINA'!AE1281</f>
        <v>6</v>
      </c>
      <c r="D1281" s="634">
        <f>'CATALOGO PAGINA'!AG1281</f>
        <v>1.305</v>
      </c>
    </row>
    <row r="1282">
      <c r="A1282" s="623" t="str">
        <f>'CATALOGO PAGINA'!C1282</f>
        <v>ARM6081</v>
      </c>
      <c r="B1282" s="624" t="s">
        <v>7738</v>
      </c>
      <c r="C1282" s="626" t="str">
        <f>'CATALOGO PAGINA'!AE1282</f>
        <v>12</v>
      </c>
      <c r="D1282" s="634">
        <f>'CATALOGO PAGINA'!AG1282</f>
        <v>0.6525</v>
      </c>
    </row>
    <row r="1283">
      <c r="A1283" s="623" t="str">
        <f>'CATALOGO PAGINA'!C1283</f>
        <v>ARW20722</v>
      </c>
      <c r="B1283" s="624" t="s">
        <v>7738</v>
      </c>
      <c r="C1283" s="626" t="str">
        <f>'CATALOGO PAGINA'!AE1283</f>
        <v>3</v>
      </c>
      <c r="D1283" s="634">
        <f>'CATALOGO PAGINA'!AG1283</f>
        <v>3.9875</v>
      </c>
    </row>
    <row r="1284">
      <c r="A1284" s="623" t="str">
        <f>'CATALOGO PAGINA'!C1284</f>
        <v>ARY430013</v>
      </c>
      <c r="B1284" s="624" t="s">
        <v>7738</v>
      </c>
      <c r="C1284" s="626" t="str">
        <f>'CATALOGO PAGINA'!AE1284</f>
        <v>3</v>
      </c>
      <c r="D1284" s="634">
        <f>'CATALOGO PAGINA'!AG1284</f>
        <v>3.277</v>
      </c>
    </row>
    <row r="1285">
      <c r="A1285" s="623" t="str">
        <f>'CATALOGO PAGINA'!C1285</f>
        <v>ARY6319</v>
      </c>
      <c r="B1285" s="624" t="s">
        <v>7738</v>
      </c>
      <c r="C1285" s="626" t="str">
        <f>'CATALOGO PAGINA'!AE1285</f>
        <v>3</v>
      </c>
      <c r="D1285" s="634">
        <f>'CATALOGO PAGINA'!AG1285</f>
        <v>5.2992</v>
      </c>
    </row>
    <row r="1286">
      <c r="A1286" s="623" t="str">
        <f>'CATALOGO PAGINA'!C1286</f>
        <v>NB66883</v>
      </c>
      <c r="B1286" s="624" t="s">
        <v>7738</v>
      </c>
      <c r="C1286" s="626" t="str">
        <f>'CATALOGO PAGINA'!AE1286</f>
        <v>6</v>
      </c>
      <c r="D1286" s="634">
        <f>'CATALOGO PAGINA'!AG1286</f>
        <v>1.073</v>
      </c>
    </row>
    <row r="1287">
      <c r="A1287" s="623" t="str">
        <f>'CATALOGO PAGINA'!C1287</f>
        <v>NG26320</v>
      </c>
      <c r="B1287" s="624" t="s">
        <v>7738</v>
      </c>
      <c r="C1287" s="626" t="str">
        <f>'CATALOGO PAGINA'!AE1287</f>
        <v>12</v>
      </c>
      <c r="D1287" s="634">
        <f>'CATALOGO PAGINA'!AG1287</f>
        <v>0.899</v>
      </c>
    </row>
    <row r="1288">
      <c r="A1288" s="623" t="str">
        <f>'CATALOGO PAGINA'!C1288</f>
        <v>11676-12</v>
      </c>
      <c r="B1288" s="624" t="s">
        <v>7738</v>
      </c>
      <c r="C1288" s="626" t="str">
        <f>'CATALOGO PAGINA'!AE1288</f>
        <v>12</v>
      </c>
      <c r="D1288" s="634">
        <f>'CATALOGO PAGINA'!AG1288</f>
        <v>2.0025</v>
      </c>
    </row>
    <row r="1289">
      <c r="A1289" s="623" t="str">
        <f>'CATALOGO PAGINA'!C1289</f>
        <v>10674</v>
      </c>
      <c r="B1289" s="624" t="s">
        <v>7738</v>
      </c>
      <c r="C1289" s="626" t="str">
        <f>'CATALOGO PAGINA'!AE1289</f>
        <v>12</v>
      </c>
      <c r="D1289" s="634">
        <f>'CATALOGO PAGINA'!AG1289</f>
        <v>0.783</v>
      </c>
    </row>
    <row r="1290">
      <c r="A1290" s="623" t="str">
        <f>'CATALOGO PAGINA'!C1290</f>
        <v>1108</v>
      </c>
      <c r="B1290" s="624" t="s">
        <v>7738</v>
      </c>
      <c r="C1290" s="626" t="str">
        <f>'CATALOGO PAGINA'!AE1290</f>
        <v>6</v>
      </c>
      <c r="D1290" s="634">
        <f>'CATALOGO PAGINA'!AG1290</f>
        <v>2.204</v>
      </c>
    </row>
    <row r="1291">
      <c r="A1291" s="623" t="str">
        <f>'CATALOGO PAGINA'!C1291</f>
        <v>G6006</v>
      </c>
      <c r="B1291" s="624" t="s">
        <v>7738</v>
      </c>
      <c r="C1291" s="626" t="str">
        <f>'CATALOGO PAGINA'!AE1291</f>
        <v>24</v>
      </c>
      <c r="D1291" s="634">
        <f>'CATALOGO PAGINA'!AG1291</f>
        <v>0.6</v>
      </c>
    </row>
    <row r="1292">
      <c r="A1292" s="623" t="str">
        <f>'CATALOGO PAGINA'!C1292</f>
        <v>G6001</v>
      </c>
      <c r="B1292" s="624" t="s">
        <v>7738</v>
      </c>
      <c r="C1292" s="626" t="str">
        <f>'CATALOGO PAGINA'!AE1292</f>
        <v>24</v>
      </c>
      <c r="D1292" s="634">
        <f>'CATALOGO PAGINA'!AG1292</f>
        <v>0.7</v>
      </c>
    </row>
    <row r="1293">
      <c r="A1293" s="623" t="str">
        <f>'CATALOGO PAGINA'!C1293</f>
        <v>501870M</v>
      </c>
      <c r="B1293" s="624" t="s">
        <v>7738</v>
      </c>
      <c r="C1293" s="626" t="str">
        <f>'CATALOGO PAGINA'!AE1293</f>
        <v>12</v>
      </c>
      <c r="D1293" s="634">
        <f>'CATALOGO PAGINA'!AG1293</f>
        <v>0.7395</v>
      </c>
    </row>
    <row r="1294">
      <c r="A1294" s="623" t="str">
        <f>'CATALOGO PAGINA'!C1294</f>
        <v>501870L</v>
      </c>
      <c r="B1294" s="624" t="s">
        <v>7738</v>
      </c>
      <c r="C1294" s="626" t="str">
        <f>'CATALOGO PAGINA'!AE1294</f>
        <v>12</v>
      </c>
      <c r="D1294" s="634">
        <f>'CATALOGO PAGINA'!AG1294</f>
        <v>0.7395</v>
      </c>
    </row>
    <row r="1295">
      <c r="A1295" s="623" t="str">
        <f>'CATALOGO PAGINA'!C1295</f>
        <v>15C-A</v>
      </c>
      <c r="B1295" s="624" t="s">
        <v>7738</v>
      </c>
      <c r="C1295" s="626" t="str">
        <f>'CATALOGO PAGINA'!AE1295</f>
        <v>12</v>
      </c>
      <c r="D1295" s="634">
        <f>'CATALOGO PAGINA'!AG1295</f>
        <v>2.17</v>
      </c>
    </row>
    <row r="1296">
      <c r="A1296" s="623" t="str">
        <f>'CATALOGO PAGINA'!C1296</f>
        <v>C003-640</v>
      </c>
      <c r="B1296" s="624" t="s">
        <v>7738</v>
      </c>
      <c r="C1296" s="626" t="str">
        <f>'CATALOGO PAGINA'!AE1296</f>
        <v>6</v>
      </c>
      <c r="D1296" s="634">
        <f>'CATALOGO PAGINA'!AG1296</f>
        <v>2.254</v>
      </c>
    </row>
    <row r="1297">
      <c r="A1297" s="623" t="str">
        <f>'CATALOGO PAGINA'!C1297</f>
        <v>E27</v>
      </c>
      <c r="B1297" s="624" t="s">
        <v>7738</v>
      </c>
      <c r="C1297" s="626" t="str">
        <f>'CATALOGO PAGINA'!AE1297</f>
        <v>6</v>
      </c>
      <c r="D1297" s="634">
        <f>'CATALOGO PAGINA'!AG1297</f>
        <v>2.45</v>
      </c>
    </row>
    <row r="1298">
      <c r="A1298" s="623" t="str">
        <f>'CATALOGO PAGINA'!C1298</f>
        <v>E28</v>
      </c>
      <c r="B1298" s="624" t="s">
        <v>7738</v>
      </c>
      <c r="C1298" s="626" t="str">
        <f>'CATALOGO PAGINA'!AE1298</f>
        <v>12</v>
      </c>
      <c r="D1298" s="634">
        <f>'CATALOGO PAGINA'!AG1298</f>
        <v>0.42</v>
      </c>
    </row>
    <row r="1299">
      <c r="A1299" s="623" t="str">
        <f>'CATALOGO PAGINA'!C1299</f>
        <v>RBW-0744R8</v>
      </c>
      <c r="B1299" s="624" t="s">
        <v>7738</v>
      </c>
      <c r="C1299" s="626" t="str">
        <f>'CATALOGO PAGINA'!AE1299</f>
        <v>12</v>
      </c>
      <c r="D1299" s="634">
        <f>'CATALOGO PAGINA'!AG1299</f>
        <v>0.602</v>
      </c>
    </row>
    <row r="1300">
      <c r="A1300" s="623" t="str">
        <f>'CATALOGO PAGINA'!C1300</f>
        <v>G2410</v>
      </c>
      <c r="B1300" s="624" t="s">
        <v>7738</v>
      </c>
      <c r="C1300" s="626" t="str">
        <f>'CATALOGO PAGINA'!AE1300</f>
        <v>12</v>
      </c>
      <c r="D1300" s="634">
        <f>'CATALOGO PAGINA'!AG1300</f>
        <v>0.462</v>
      </c>
    </row>
    <row r="1301">
      <c r="A1301" s="623" t="str">
        <f>'CATALOGO PAGINA'!C1301</f>
        <v>G2411</v>
      </c>
      <c r="B1301" s="624" t="s">
        <v>7738</v>
      </c>
      <c r="C1301" s="626" t="str">
        <f>'CATALOGO PAGINA'!AE1301</f>
        <v>12</v>
      </c>
      <c r="D1301" s="634">
        <f>'CATALOGO PAGINA'!AG1301</f>
        <v>0.462</v>
      </c>
    </row>
    <row r="1302">
      <c r="A1302" s="623" t="str">
        <f>'CATALOGO PAGINA'!C1302</f>
        <v>G2409</v>
      </c>
      <c r="B1302" s="624" t="s">
        <v>7738</v>
      </c>
      <c r="C1302" s="626" t="str">
        <f>'CATALOGO PAGINA'!AE1302</f>
        <v>12</v>
      </c>
      <c r="D1302" s="634">
        <f>'CATALOGO PAGINA'!AG1302</f>
        <v>0.462</v>
      </c>
    </row>
    <row r="1303">
      <c r="A1303" s="623" t="str">
        <f>'CATALOGO PAGINA'!C1303</f>
        <v>G2403</v>
      </c>
      <c r="B1303" s="624" t="s">
        <v>7738</v>
      </c>
      <c r="C1303" s="626" t="str">
        <f>'CATALOGO PAGINA'!AE1303</f>
        <v>12</v>
      </c>
      <c r="D1303" s="634">
        <f>'CATALOGO PAGINA'!AG1303</f>
        <v>0.462</v>
      </c>
    </row>
    <row r="1304">
      <c r="A1304" s="623" t="str">
        <f>'CATALOGO PAGINA'!C1304</f>
        <v>G2408</v>
      </c>
      <c r="B1304" s="624" t="s">
        <v>7738</v>
      </c>
      <c r="C1304" s="626" t="str">
        <f>'CATALOGO PAGINA'!AE1304</f>
        <v>12</v>
      </c>
      <c r="D1304" s="634">
        <f>'CATALOGO PAGINA'!AG1304</f>
        <v>0.462</v>
      </c>
    </row>
    <row r="1305">
      <c r="A1305" s="623" t="str">
        <f>'CATALOGO PAGINA'!C1305</f>
        <v>G2404</v>
      </c>
      <c r="B1305" s="624" t="s">
        <v>7738</v>
      </c>
      <c r="C1305" s="626" t="str">
        <f>'CATALOGO PAGINA'!AE1305</f>
        <v>12</v>
      </c>
      <c r="D1305" s="634">
        <f>'CATALOGO PAGINA'!AG1305</f>
        <v>0.462</v>
      </c>
    </row>
    <row r="1306">
      <c r="A1306" s="623" t="str">
        <f>'CATALOGO PAGINA'!C1306</f>
        <v>G2405</v>
      </c>
      <c r="B1306" s="624" t="s">
        <v>7738</v>
      </c>
      <c r="C1306" s="626" t="str">
        <f>'CATALOGO PAGINA'!AE1306</f>
        <v>12</v>
      </c>
      <c r="D1306" s="634">
        <f>'CATALOGO PAGINA'!AG1306</f>
        <v>0.462</v>
      </c>
    </row>
    <row r="1307">
      <c r="A1307" s="623" t="str">
        <f>'CATALOGO PAGINA'!C1307</f>
        <v>G2407</v>
      </c>
      <c r="B1307" s="624" t="s">
        <v>7738</v>
      </c>
      <c r="C1307" s="626" t="str">
        <f>'CATALOGO PAGINA'!AE1307</f>
        <v>12</v>
      </c>
      <c r="D1307" s="634">
        <f>'CATALOGO PAGINA'!AG1307</f>
        <v>0.462</v>
      </c>
    </row>
    <row r="1308">
      <c r="A1308" s="623" t="str">
        <f>'CATALOGO PAGINA'!C1308</f>
        <v>RCP-0455R</v>
      </c>
      <c r="B1308" s="624" t="s">
        <v>7738</v>
      </c>
      <c r="C1308" s="626" t="str">
        <f>'CATALOGO PAGINA'!AE1308</f>
        <v>12</v>
      </c>
      <c r="D1308" s="634">
        <f>'CATALOGO PAGINA'!AG1308</f>
        <v>0.602</v>
      </c>
    </row>
    <row r="1309">
      <c r="A1309" s="623" t="str">
        <f>'CATALOGO PAGINA'!C1309</f>
        <v>RCP-0261BT</v>
      </c>
      <c r="B1309" s="624" t="s">
        <v>7738</v>
      </c>
      <c r="C1309" s="626" t="str">
        <f>'CATALOGO PAGINA'!AE1309</f>
        <v>12</v>
      </c>
      <c r="D1309" s="634">
        <f>'CATALOGO PAGINA'!AG1309</f>
        <v>0.602</v>
      </c>
    </row>
    <row r="1310">
      <c r="A1310" s="623" t="str">
        <f>'CATALOGO PAGINA'!C1310</f>
        <v>RAN-0053R2</v>
      </c>
      <c r="B1310" s="624" t="s">
        <v>7738</v>
      </c>
      <c r="C1310" s="626" t="str">
        <f>'CATALOGO PAGINA'!AE1310</f>
        <v>12</v>
      </c>
      <c r="D1310" s="634">
        <f>'CATALOGO PAGINA'!AG1310</f>
        <v>0.602</v>
      </c>
    </row>
    <row r="1311">
      <c r="A1311" s="623" t="str">
        <f>'CATALOGO PAGINA'!C1311</f>
        <v>RCP-0495GS</v>
      </c>
      <c r="B1311" s="624" t="s">
        <v>7738</v>
      </c>
      <c r="C1311" s="626" t="str">
        <f>'CATALOGO PAGINA'!AE1311</f>
        <v>12</v>
      </c>
      <c r="D1311" s="634">
        <f>'CATALOGO PAGINA'!AG1311</f>
        <v>0.602</v>
      </c>
    </row>
    <row r="1312">
      <c r="A1312" s="623" t="str">
        <f>'CATALOGO PAGINA'!C1312</f>
        <v>ETB4172</v>
      </c>
      <c r="B1312" s="624" t="s">
        <v>7738</v>
      </c>
      <c r="C1312" s="626" t="str">
        <f>'CATALOGO PAGINA'!AE1312</f>
        <v>12</v>
      </c>
      <c r="D1312" s="634">
        <f>'CATALOGO PAGINA'!AG1312</f>
        <v>0.602</v>
      </c>
    </row>
    <row r="1313">
      <c r="A1313" s="623" t="str">
        <f>'CATALOGO PAGINA'!C1313</f>
        <v>KL-5517G</v>
      </c>
      <c r="B1313" s="624" t="s">
        <v>7738</v>
      </c>
      <c r="C1313" s="626" t="str">
        <f>'CATALOGO PAGINA'!AE1313</f>
        <v>12</v>
      </c>
      <c r="D1313" s="634">
        <f>'CATALOGO PAGINA'!AG1313</f>
        <v>0.602</v>
      </c>
    </row>
    <row r="1314">
      <c r="A1314" s="623" t="str">
        <f>'CATALOGO PAGINA'!C1314</f>
        <v>CL-6004</v>
      </c>
      <c r="B1314" s="624" t="s">
        <v>7738</v>
      </c>
      <c r="C1314" s="626" t="str">
        <f>'CATALOGO PAGINA'!AE1314</f>
        <v>12</v>
      </c>
      <c r="D1314" s="634">
        <f>'CATALOGO PAGINA'!AG1314</f>
        <v>0.602</v>
      </c>
    </row>
    <row r="1315">
      <c r="A1315" s="623" t="str">
        <f>'CATALOGO PAGINA'!C1315</f>
        <v>SCP-0112</v>
      </c>
      <c r="B1315" s="624" t="s">
        <v>7738</v>
      </c>
      <c r="C1315" s="626" t="str">
        <f>'CATALOGO PAGINA'!AE1315</f>
        <v>12</v>
      </c>
      <c r="D1315" s="634">
        <f>'CATALOGO PAGINA'!AG1315</f>
        <v>0.602</v>
      </c>
    </row>
    <row r="1316">
      <c r="A1316" s="623" t="str">
        <f>'CATALOGO PAGINA'!C1316</f>
        <v>SKC-0070GS6</v>
      </c>
      <c r="B1316" s="624" t="s">
        <v>7738</v>
      </c>
      <c r="C1316" s="626" t="str">
        <f>'CATALOGO PAGINA'!AE1316</f>
        <v>12</v>
      </c>
      <c r="D1316" s="634">
        <f>'CATALOGO PAGINA'!AG1316</f>
        <v>0.602</v>
      </c>
    </row>
    <row r="1317">
      <c r="A1317" s="623" t="str">
        <f>'CATALOGO PAGINA'!C1317</f>
        <v>RCP-0438R</v>
      </c>
      <c r="B1317" s="624" t="s">
        <v>7738</v>
      </c>
      <c r="C1317" s="626" t="str">
        <f>'CATALOGO PAGINA'!AE1317</f>
        <v>12</v>
      </c>
      <c r="D1317" s="634">
        <f>'CATALOGO PAGINA'!AG1317</f>
        <v>0.602</v>
      </c>
    </row>
    <row r="1318">
      <c r="A1318" s="623" t="str">
        <f>'CATALOGO PAGINA'!C1318</f>
        <v>SKC-0087</v>
      </c>
      <c r="B1318" s="624" t="s">
        <v>7738</v>
      </c>
      <c r="C1318" s="626" t="str">
        <f>'CATALOGO PAGINA'!AE1318</f>
        <v>12</v>
      </c>
      <c r="D1318" s="634">
        <f>'CATALOGO PAGINA'!AG1318</f>
        <v>0.602</v>
      </c>
    </row>
    <row r="1319">
      <c r="A1319" s="623" t="str">
        <f>'CATALOGO PAGINA'!C1319</f>
        <v>T17180</v>
      </c>
      <c r="B1319" s="624" t="s">
        <v>7738</v>
      </c>
      <c r="C1319" s="626" t="str">
        <f>'CATALOGO PAGINA'!AE1319</f>
        <v>12</v>
      </c>
      <c r="D1319" s="634">
        <f>'CATALOGO PAGINA'!AG1319</f>
        <v>0.812</v>
      </c>
    </row>
    <row r="1320">
      <c r="A1320" s="623" t="str">
        <f>'CATALOGO PAGINA'!C1320</f>
        <v>T17182</v>
      </c>
      <c r="B1320" s="624" t="s">
        <v>7738</v>
      </c>
      <c r="C1320" s="626" t="str">
        <f>'CATALOGO PAGINA'!AE1320</f>
        <v>12</v>
      </c>
      <c r="D1320" s="634">
        <f>'CATALOGO PAGINA'!AG1320</f>
        <v>0.812</v>
      </c>
    </row>
    <row r="1321">
      <c r="A1321" s="623" t="str">
        <f>'CATALOGO PAGINA'!C1321</f>
        <v>T17186</v>
      </c>
      <c r="B1321" s="624" t="s">
        <v>7738</v>
      </c>
      <c r="C1321" s="626" t="str">
        <f>'CATALOGO PAGINA'!AE1321</f>
        <v>12</v>
      </c>
      <c r="D1321" s="634">
        <f>'CATALOGO PAGINA'!AG1321</f>
        <v>0.812</v>
      </c>
    </row>
    <row r="1322">
      <c r="A1322" s="623" t="str">
        <f>'CATALOGO PAGINA'!C1322</f>
        <v>DE5867</v>
      </c>
      <c r="B1322" s="624" t="s">
        <v>7738</v>
      </c>
      <c r="C1322" s="626" t="str">
        <f>'CATALOGO PAGINA'!AE1322</f>
        <v>12</v>
      </c>
      <c r="D1322" s="634">
        <f>'CATALOGO PAGINA'!AG1322</f>
        <v>0.812</v>
      </c>
    </row>
    <row r="1323">
      <c r="A1323" s="623" t="str">
        <f>'CATALOGO PAGINA'!C1323</f>
        <v>T17160</v>
      </c>
      <c r="B1323" s="624" t="s">
        <v>7738</v>
      </c>
      <c r="C1323" s="626" t="str">
        <f>'CATALOGO PAGINA'!AE1323</f>
        <v>12</v>
      </c>
      <c r="D1323" s="634">
        <f>'CATALOGO PAGINA'!AG1323</f>
        <v>0.812</v>
      </c>
    </row>
    <row r="1324">
      <c r="A1324" s="623" t="str">
        <f>'CATALOGO PAGINA'!C1324</f>
        <v>RER-3092R</v>
      </c>
      <c r="B1324" s="624" t="s">
        <v>7738</v>
      </c>
      <c r="C1324" s="626" t="str">
        <f>'CATALOGO PAGINA'!AE1324</f>
        <v>12</v>
      </c>
      <c r="D1324" s="634">
        <f>'CATALOGO PAGINA'!AG1324</f>
        <v>0.602</v>
      </c>
    </row>
    <row r="1325">
      <c r="A1325" s="623" t="str">
        <f>'CATALOGO PAGINA'!C1325</f>
        <v>MUG-CRK3</v>
      </c>
      <c r="B1325" s="624" t="s">
        <v>7738</v>
      </c>
      <c r="C1325" s="626" t="str">
        <f>'CATALOGO PAGINA'!AE1325</f>
        <v>12</v>
      </c>
      <c r="D1325" s="634">
        <f>'CATALOGO PAGINA'!AG1325</f>
        <v>0.652</v>
      </c>
    </row>
    <row r="1326">
      <c r="A1326" s="623" t="str">
        <f>'CATALOGO PAGINA'!C1326</f>
        <v>0310</v>
      </c>
      <c r="B1326" s="624" t="s">
        <v>7738</v>
      </c>
      <c r="C1326" s="626" t="str">
        <f>'CATALOGO PAGINA'!AE1326</f>
        <v>12</v>
      </c>
      <c r="D1326" s="634">
        <f>'CATALOGO PAGINA'!AG1326</f>
        <v>0.45</v>
      </c>
    </row>
    <row r="1327">
      <c r="A1327" s="623" t="str">
        <f>'CATALOGO PAGINA'!C1327</f>
        <v>0221</v>
      </c>
      <c r="B1327" s="624" t="s">
        <v>7738</v>
      </c>
      <c r="C1327" s="626" t="str">
        <f>'CATALOGO PAGINA'!AE1327</f>
        <v>12</v>
      </c>
      <c r="D1327" s="634">
        <f>'CATALOGO PAGINA'!AG1327</f>
        <v>0.45</v>
      </c>
    </row>
    <row r="1328">
      <c r="A1328" s="623" t="str">
        <f>'CATALOGO PAGINA'!C1328</f>
        <v>6614</v>
      </c>
      <c r="B1328" s="624" t="s">
        <v>7738</v>
      </c>
      <c r="C1328" s="626" t="str">
        <f>'CATALOGO PAGINA'!AE1328</f>
        <v>12</v>
      </c>
      <c r="D1328" s="634">
        <f>'CATALOGO PAGINA'!AG1328</f>
        <v>0.399</v>
      </c>
    </row>
    <row r="1329">
      <c r="A1329" s="623" t="str">
        <f>'CATALOGO PAGINA'!C1329</f>
        <v>EME1451B</v>
      </c>
      <c r="B1329" s="624" t="s">
        <v>7738</v>
      </c>
      <c r="C1329" s="626" t="str">
        <f>'CATALOGO PAGINA'!AE1329</f>
        <v>12</v>
      </c>
      <c r="D1329" s="634">
        <f>'CATALOGO PAGINA'!AG1329</f>
        <v>0.6235</v>
      </c>
    </row>
    <row r="1330">
      <c r="A1330" s="623" t="str">
        <f>'CATALOGO PAGINA'!C1330</f>
        <v>SKC-0055</v>
      </c>
      <c r="B1330" s="624" t="s">
        <v>7738</v>
      </c>
      <c r="C1330" s="626" t="str">
        <f>'CATALOGO PAGINA'!AE1330</f>
        <v>12</v>
      </c>
      <c r="D1330" s="634">
        <f>'CATALOGO PAGINA'!AG1330</f>
        <v>0.6235</v>
      </c>
    </row>
    <row r="1331">
      <c r="A1331" s="623" t="str">
        <f>'CATALOGO PAGINA'!C1331</f>
        <v>601945</v>
      </c>
      <c r="B1331" s="624" t="s">
        <v>7738</v>
      </c>
      <c r="C1331" s="626" t="str">
        <f>'CATALOGO PAGINA'!AE1331</f>
        <v>12</v>
      </c>
      <c r="D1331" s="634">
        <f>'CATALOGO PAGINA'!AG1331</f>
        <v>1.073</v>
      </c>
    </row>
    <row r="1332">
      <c r="A1332" s="623" t="str">
        <f>'CATALOGO PAGINA'!C1332</f>
        <v>92255</v>
      </c>
      <c r="B1332" s="624" t="s">
        <v>7738</v>
      </c>
      <c r="C1332" s="626" t="str">
        <f>'CATALOGO PAGINA'!AE1332</f>
        <v>12</v>
      </c>
      <c r="D1332" s="634">
        <f>'CATALOGO PAGINA'!AG1332</f>
        <v>1.073</v>
      </c>
    </row>
    <row r="1333">
      <c r="A1333" s="623" t="str">
        <f>'CATALOGO PAGINA'!C1333</f>
        <v>54695</v>
      </c>
      <c r="B1333" s="624" t="s">
        <v>7738</v>
      </c>
      <c r="C1333" s="626" t="str">
        <f>'CATALOGO PAGINA'!AE1333</f>
        <v>12</v>
      </c>
      <c r="D1333" s="634">
        <f>'CATALOGO PAGINA'!AG1333</f>
        <v>1.479</v>
      </c>
    </row>
    <row r="1334">
      <c r="A1334" s="623" t="str">
        <f>'CATALOGO PAGINA'!C1334</f>
        <v>69957</v>
      </c>
      <c r="B1334" s="624" t="s">
        <v>7738</v>
      </c>
      <c r="C1334" s="626" t="str">
        <f>'CATALOGO PAGINA'!AE1334</f>
        <v>12</v>
      </c>
      <c r="D1334" s="634">
        <f>'CATALOGO PAGINA'!AG1334</f>
        <v>1.4645</v>
      </c>
    </row>
    <row r="1335">
      <c r="A1335" s="623" t="str">
        <f>'CATALOGO PAGINA'!C1335</f>
        <v>54697</v>
      </c>
      <c r="B1335" s="624" t="s">
        <v>7738</v>
      </c>
      <c r="C1335" s="626" t="str">
        <f>'CATALOGO PAGINA'!AE1335</f>
        <v>12</v>
      </c>
      <c r="D1335" s="634">
        <f>'CATALOGO PAGINA'!AG1335</f>
        <v>1.421</v>
      </c>
    </row>
    <row r="1336">
      <c r="A1336" s="623" t="str">
        <f>'CATALOGO PAGINA'!C1336</f>
        <v>69956</v>
      </c>
      <c r="B1336" s="624" t="s">
        <v>7738</v>
      </c>
      <c r="C1336" s="626" t="str">
        <f>'CATALOGO PAGINA'!AE1336</f>
        <v>12</v>
      </c>
      <c r="D1336" s="634">
        <f>'CATALOGO PAGINA'!AG1336</f>
        <v>1.4645</v>
      </c>
    </row>
    <row r="1337">
      <c r="A1337" s="623" t="str">
        <f>'CATALOGO PAGINA'!C1337</f>
        <v>54685</v>
      </c>
      <c r="B1337" s="624" t="s">
        <v>7738</v>
      </c>
      <c r="C1337" s="626" t="str">
        <f>'CATALOGO PAGINA'!AE1337</f>
        <v>12</v>
      </c>
      <c r="D1337" s="634">
        <f>'CATALOGO PAGINA'!AG1337</f>
        <v>1.4645</v>
      </c>
    </row>
    <row r="1338">
      <c r="A1338" s="623" t="str">
        <f>'CATALOGO PAGINA'!C1338</f>
        <v>09500</v>
      </c>
      <c r="B1338" s="624" t="s">
        <v>7738</v>
      </c>
      <c r="C1338" s="626" t="str">
        <f>'CATALOGO PAGINA'!AE1338</f>
        <v>12</v>
      </c>
      <c r="D1338" s="634">
        <f>'CATALOGO PAGINA'!AG1338</f>
        <v>1.4645</v>
      </c>
    </row>
    <row r="1339">
      <c r="A1339" s="623" t="str">
        <f>'CATALOGO PAGINA'!C1339</f>
        <v>96055</v>
      </c>
      <c r="B1339" s="624" t="s">
        <v>7738</v>
      </c>
      <c r="C1339" s="626" t="str">
        <f>'CATALOGO PAGINA'!AE1339</f>
        <v>12</v>
      </c>
      <c r="D1339" s="634">
        <f>'CATALOGO PAGINA'!AG1339</f>
        <v>1.134</v>
      </c>
    </row>
    <row r="1340">
      <c r="A1340" s="623" t="str">
        <f>'CATALOGO PAGINA'!C1340</f>
        <v>96054</v>
      </c>
      <c r="B1340" s="624" t="s">
        <v>7738</v>
      </c>
      <c r="C1340" s="626" t="str">
        <f>'CATALOGO PAGINA'!AE1340</f>
        <v>12</v>
      </c>
      <c r="D1340" s="634">
        <f>'CATALOGO PAGINA'!AG1340</f>
        <v>1.134</v>
      </c>
    </row>
    <row r="1341">
      <c r="A1341" s="623" t="str">
        <f>'CATALOGO PAGINA'!C1341</f>
        <v>10006</v>
      </c>
      <c r="B1341" s="624" t="s">
        <v>7738</v>
      </c>
      <c r="C1341" s="626" t="str">
        <f>'CATALOGO PAGINA'!AE1341</f>
        <v>12</v>
      </c>
      <c r="D1341" s="634">
        <f>'CATALOGO PAGINA'!AG1341</f>
        <v>1.015</v>
      </c>
    </row>
    <row r="1342">
      <c r="A1342" s="623" t="str">
        <f>'CATALOGO PAGINA'!C1342</f>
        <v>451026</v>
      </c>
      <c r="B1342" s="624" t="s">
        <v>7738</v>
      </c>
      <c r="C1342" s="626" t="str">
        <f>'CATALOGO PAGINA'!AE1342</f>
        <v>28</v>
      </c>
      <c r="D1342" s="634">
        <f>'CATALOGO PAGINA'!AG1342</f>
        <v>0.504</v>
      </c>
    </row>
    <row r="1343">
      <c r="A1343" s="623" t="str">
        <f>'CATALOGO PAGINA'!C1343</f>
        <v>400058</v>
      </c>
      <c r="B1343" s="624" t="s">
        <v>7738</v>
      </c>
      <c r="C1343" s="626" t="str">
        <f>'CATALOGO PAGINA'!AE1343</f>
        <v>6</v>
      </c>
      <c r="D1343" s="634">
        <f>'CATALOGO PAGINA'!AG1343</f>
        <v>3.3785</v>
      </c>
    </row>
    <row r="1344">
      <c r="A1344" s="623" t="str">
        <f>'CATALOGO PAGINA'!C1344</f>
        <v>412004</v>
      </c>
      <c r="B1344" s="624" t="s">
        <v>7738</v>
      </c>
      <c r="C1344" s="626" t="str">
        <f>'CATALOGO PAGINA'!AE1344</f>
        <v>6</v>
      </c>
      <c r="D1344" s="634">
        <f>'CATALOGO PAGINA'!AG1344</f>
        <v>3.3785</v>
      </c>
    </row>
    <row r="1345">
      <c r="A1345" s="623" t="str">
        <f>'CATALOGO PAGINA'!C1345</f>
        <v>30926</v>
      </c>
      <c r="B1345" s="624" t="s">
        <v>7738</v>
      </c>
      <c r="C1345" s="626" t="str">
        <f>'CATALOGO PAGINA'!AE1345</f>
        <v>14</v>
      </c>
      <c r="D1345" s="634">
        <f>'CATALOGO PAGINA'!AG1345</f>
        <v>2.088</v>
      </c>
    </row>
    <row r="1346">
      <c r="A1346" s="623" t="str">
        <f>'CATALOGO PAGINA'!C1346</f>
        <v>31526</v>
      </c>
      <c r="B1346" s="624" t="s">
        <v>7738</v>
      </c>
      <c r="C1346" s="626" t="str">
        <f>'CATALOGO PAGINA'!AE1346</f>
        <v>18</v>
      </c>
      <c r="D1346" s="634">
        <f>'CATALOGO PAGINA'!AG1346</f>
        <v>2.1025</v>
      </c>
    </row>
    <row r="1347">
      <c r="A1347" s="623" t="str">
        <f>'CATALOGO PAGINA'!C1347</f>
        <v>606050</v>
      </c>
      <c r="B1347" s="624" t="s">
        <v>7738</v>
      </c>
      <c r="C1347" s="626" t="str">
        <f>'CATALOGO PAGINA'!AE1347</f>
        <v>12</v>
      </c>
      <c r="D1347" s="634">
        <f>'CATALOGO PAGINA'!AG1347</f>
        <v>0.696</v>
      </c>
    </row>
    <row r="1348">
      <c r="A1348" s="623" t="str">
        <f>'CATALOGO PAGINA'!C1348</f>
        <v>23032</v>
      </c>
      <c r="B1348" s="624" t="s">
        <v>7738</v>
      </c>
      <c r="C1348" s="626" t="str">
        <f>'CATALOGO PAGINA'!AE1348</f>
        <v>12</v>
      </c>
      <c r="D1348" s="634">
        <f>'CATALOGO PAGINA'!AG1348</f>
        <v>1.0585</v>
      </c>
    </row>
    <row r="1349">
      <c r="A1349" s="623" t="str">
        <f>'CATALOGO PAGINA'!C1349</f>
        <v>23033</v>
      </c>
      <c r="B1349" s="624" t="s">
        <v>7738</v>
      </c>
      <c r="C1349" s="626" t="str">
        <f>'CATALOGO PAGINA'!AE1349</f>
        <v>12</v>
      </c>
      <c r="D1349" s="634">
        <f>'CATALOGO PAGINA'!AG1349</f>
        <v>1.0585</v>
      </c>
    </row>
    <row r="1350">
      <c r="A1350" s="623" t="str">
        <f>'CATALOGO PAGINA'!C1350</f>
        <v>CH80397</v>
      </c>
      <c r="B1350" s="624" t="s">
        <v>7738</v>
      </c>
      <c r="C1350" s="626" t="str">
        <f>'CATALOGO PAGINA'!AE1350</f>
        <v>12</v>
      </c>
      <c r="D1350" s="634">
        <f>'CATALOGO PAGINA'!AG1350</f>
        <v>0.899</v>
      </c>
    </row>
    <row r="1351">
      <c r="A1351" s="623" t="str">
        <f>'CATALOGO PAGINA'!C1351</f>
        <v>28070</v>
      </c>
      <c r="B1351" s="624" t="s">
        <v>7738</v>
      </c>
      <c r="C1351" s="626" t="str">
        <f>'CATALOGO PAGINA'!AE1351</f>
        <v>12</v>
      </c>
      <c r="D1351" s="634">
        <f>'CATALOGO PAGINA'!AG1351</f>
        <v>1.3775</v>
      </c>
    </row>
    <row r="1352">
      <c r="A1352" s="623" t="str">
        <f>'CATALOGO PAGINA'!C1352</f>
        <v>33358</v>
      </c>
      <c r="B1352" s="624" t="s">
        <v>7738</v>
      </c>
      <c r="C1352" s="626" t="str">
        <f>'CATALOGO PAGINA'!AE1352</f>
        <v>12</v>
      </c>
      <c r="D1352" s="634">
        <f>'CATALOGO PAGINA'!AG1352</f>
        <v>0.7685</v>
      </c>
    </row>
    <row r="1353">
      <c r="A1353" s="623" t="str">
        <f>'CATALOGO PAGINA'!C1353</f>
        <v>23165</v>
      </c>
      <c r="B1353" s="624" t="s">
        <v>7738</v>
      </c>
      <c r="C1353" s="626" t="str">
        <f>'CATALOGO PAGINA'!AE1353</f>
        <v>12</v>
      </c>
      <c r="D1353" s="634">
        <f>'CATALOGO PAGINA'!AG1353</f>
        <v>0.6235</v>
      </c>
    </row>
    <row r="1354">
      <c r="A1354" s="623" t="str">
        <f>'CATALOGO PAGINA'!C1354</f>
        <v>BMA0015</v>
      </c>
      <c r="B1354" s="624" t="s">
        <v>7738</v>
      </c>
      <c r="C1354" s="626" t="str">
        <f>'CATALOGO PAGINA'!AE1354</f>
        <v>6</v>
      </c>
      <c r="D1354" s="634">
        <f>'CATALOGO PAGINA'!AG1354</f>
        <v>1.75</v>
      </c>
    </row>
    <row r="1355">
      <c r="A1355" s="623" t="str">
        <f>'CATALOGO PAGINA'!C1355</f>
        <v>BMR0019 </v>
      </c>
      <c r="B1355" s="624" t="s">
        <v>7738</v>
      </c>
      <c r="C1355" s="626" t="str">
        <f>'CATALOGO PAGINA'!AE1355</f>
        <v>6</v>
      </c>
      <c r="D1355" s="634">
        <f>'CATALOGO PAGINA'!AG1355</f>
        <v>1.75</v>
      </c>
    </row>
    <row r="1356">
      <c r="A1356" s="623" t="str">
        <f>'CATALOGO PAGINA'!C1356</f>
        <v>3284</v>
      </c>
      <c r="B1356" s="624" t="s">
        <v>7738</v>
      </c>
      <c r="C1356" s="626" t="str">
        <f>'CATALOGO PAGINA'!AE1356</f>
        <v>12</v>
      </c>
      <c r="D1356" s="634">
        <f>'CATALOGO PAGINA'!AG1356</f>
        <v>0.8845</v>
      </c>
    </row>
    <row r="1357">
      <c r="A1357" s="623" t="str">
        <f>'CATALOGO PAGINA'!C1357</f>
        <v>3291</v>
      </c>
      <c r="B1357" s="624" t="s">
        <v>7738</v>
      </c>
      <c r="C1357" s="626" t="str">
        <f>'CATALOGO PAGINA'!AE1357</f>
        <v>12</v>
      </c>
      <c r="D1357" s="634">
        <f>'CATALOGO PAGINA'!AG1357</f>
        <v>2.9962</v>
      </c>
    </row>
    <row r="1358">
      <c r="A1358" s="623" t="str">
        <f>'CATALOGO PAGINA'!C1358</f>
        <v>3280</v>
      </c>
      <c r="B1358" s="624" t="s">
        <v>7738</v>
      </c>
      <c r="C1358" s="626" t="str">
        <f>'CATALOGO PAGINA'!AE1358</f>
        <v>12</v>
      </c>
      <c r="D1358" s="634">
        <f>'CATALOGO PAGINA'!AG1358</f>
        <v>2.25295</v>
      </c>
    </row>
    <row r="1359">
      <c r="A1359" s="623" t="str">
        <f>'CATALOGO PAGINA'!C1359</f>
        <v>00571</v>
      </c>
      <c r="B1359" s="624" t="s">
        <v>7738</v>
      </c>
      <c r="C1359" s="626" t="str">
        <f>'CATALOGO PAGINA'!AE1359</f>
        <v>12</v>
      </c>
      <c r="D1359" s="634">
        <f>'CATALOGO PAGINA'!AG1359</f>
        <v>1.914</v>
      </c>
    </row>
    <row r="1360">
      <c r="A1360" s="623" t="str">
        <f>'CATALOGO PAGINA'!C1360</f>
        <v>00573</v>
      </c>
      <c r="B1360" s="624" t="s">
        <v>7738</v>
      </c>
      <c r="C1360" s="626" t="str">
        <f>'CATALOGO PAGINA'!AE1360</f>
        <v>12</v>
      </c>
      <c r="D1360" s="634">
        <f>'CATALOGO PAGINA'!AG1360</f>
        <v>1.914</v>
      </c>
    </row>
    <row r="1361">
      <c r="A1361" s="623" t="str">
        <f>'CATALOGO PAGINA'!C1361</f>
        <v>32607</v>
      </c>
      <c r="B1361" s="624" t="s">
        <v>7738</v>
      </c>
      <c r="C1361" s="626" t="str">
        <f>'CATALOGO PAGINA'!AE1361</f>
        <v>12</v>
      </c>
      <c r="D1361" s="634">
        <f>'CATALOGO PAGINA'!AG1361</f>
        <v>3.458</v>
      </c>
    </row>
    <row r="1362">
      <c r="A1362" s="623" t="str">
        <f>'CATALOGO PAGINA'!C1362</f>
        <v>32609</v>
      </c>
      <c r="B1362" s="624" t="s">
        <v>7738</v>
      </c>
      <c r="C1362" s="626" t="str">
        <f>'CATALOGO PAGINA'!AE1362</f>
        <v>12</v>
      </c>
      <c r="D1362" s="634">
        <f>'CATALOGO PAGINA'!AG1362</f>
        <v>3.458</v>
      </c>
    </row>
    <row r="1363">
      <c r="A1363" s="623" t="str">
        <f>'CATALOGO PAGINA'!C1363</f>
        <v>IN85586</v>
      </c>
      <c r="B1363" s="624" t="s">
        <v>7738</v>
      </c>
      <c r="C1363" s="626" t="str">
        <f>'CATALOGO PAGINA'!AE1363</f>
        <v>12</v>
      </c>
      <c r="D1363" s="634">
        <f>'CATALOGO PAGINA'!AG1363</f>
        <v>1.1745</v>
      </c>
    </row>
    <row r="1364">
      <c r="A1364" s="623" t="str">
        <f>'CATALOGO PAGINA'!C1364</f>
        <v>FD17288</v>
      </c>
      <c r="B1364" s="624" t="s">
        <v>7738</v>
      </c>
      <c r="C1364" s="626" t="str">
        <f>'CATALOGO PAGINA'!AE1364</f>
        <v>1</v>
      </c>
      <c r="D1364" s="634">
        <f>'CATALOGO PAGINA'!AG1364</f>
        <v>116</v>
      </c>
    </row>
    <row r="1365">
      <c r="A1365" s="623" t="str">
        <f>'CATALOGO PAGINA'!C1365</f>
        <v>82828</v>
      </c>
      <c r="B1365" s="624" t="s">
        <v>7738</v>
      </c>
      <c r="C1365" s="626" t="str">
        <f>'CATALOGO PAGINA'!AE1365</f>
        <v>12</v>
      </c>
      <c r="D1365" s="634">
        <f>'CATALOGO PAGINA'!AG1365</f>
        <v>1.9575</v>
      </c>
    </row>
    <row r="1366">
      <c r="A1366" s="623" t="str">
        <f>'CATALOGO PAGINA'!C1366</f>
        <v>377349</v>
      </c>
      <c r="B1366" s="624" t="s">
        <v>7738</v>
      </c>
      <c r="C1366" s="626" t="str">
        <f>'CATALOGO PAGINA'!AE1366</f>
        <v>12</v>
      </c>
      <c r="D1366" s="634">
        <f>'CATALOGO PAGINA'!AG1366</f>
        <v>0.928</v>
      </c>
    </row>
    <row r="1367">
      <c r="A1367" s="623" t="str">
        <f>'CATALOGO PAGINA'!C1367</f>
        <v>377347</v>
      </c>
      <c r="B1367" s="624" t="s">
        <v>7738</v>
      </c>
      <c r="C1367" s="626" t="str">
        <f>'CATALOGO PAGINA'!AE1367</f>
        <v>12</v>
      </c>
      <c r="D1367" s="634">
        <f>'CATALOGO PAGINA'!AG1367</f>
        <v>0.8555</v>
      </c>
    </row>
    <row r="1368">
      <c r="A1368" s="623" t="str">
        <f>'CATALOGO PAGINA'!C1368</f>
        <v>377348</v>
      </c>
      <c r="B1368" s="624" t="s">
        <v>7738</v>
      </c>
      <c r="C1368" s="626" t="str">
        <f>'CATALOGO PAGINA'!AE1368</f>
        <v>12</v>
      </c>
      <c r="D1368" s="634">
        <f>'CATALOGO PAGINA'!AG1368</f>
        <v>0.696</v>
      </c>
    </row>
    <row r="1369">
      <c r="A1369" s="623" t="str">
        <f>'CATALOGO PAGINA'!C1369</f>
        <v>377632</v>
      </c>
      <c r="B1369" s="624" t="s">
        <v>7738</v>
      </c>
      <c r="C1369" s="626" t="str">
        <f>'CATALOGO PAGINA'!AE1369</f>
        <v>6</v>
      </c>
      <c r="D1369" s="634">
        <f>'CATALOGO PAGINA'!AG1369</f>
        <v>5.423</v>
      </c>
    </row>
    <row r="1370">
      <c r="A1370" s="623" t="str">
        <f>'CATALOGO PAGINA'!C1370</f>
        <v>TK112</v>
      </c>
      <c r="B1370" s="624" t="s">
        <v>7738</v>
      </c>
      <c r="C1370" s="626" t="str">
        <f>'CATALOGO PAGINA'!AE1370</f>
        <v>6</v>
      </c>
      <c r="D1370" s="634">
        <f>'CATALOGO PAGINA'!AG1370</f>
        <v>2.7115</v>
      </c>
    </row>
    <row r="1371">
      <c r="A1371" s="623" t="str">
        <f>'CATALOGO PAGINA'!C1371</f>
        <v>376051</v>
      </c>
      <c r="B1371" s="624" t="s">
        <v>7738</v>
      </c>
      <c r="C1371" s="626" t="str">
        <f>'CATALOGO PAGINA'!AE1371</f>
        <v>12</v>
      </c>
      <c r="D1371" s="634">
        <f>'CATALOGO PAGINA'!AG1371</f>
        <v>1.4645</v>
      </c>
    </row>
    <row r="1372">
      <c r="A1372" s="623" t="str">
        <f>'CATALOGO PAGINA'!C1372</f>
        <v>f</v>
      </c>
      <c r="B1372" s="624" t="s">
        <v>7738</v>
      </c>
      <c r="C1372" s="626" t="str">
        <f>'CATALOGO PAGINA'!AE1372</f>
        <v>12</v>
      </c>
      <c r="D1372" s="634">
        <f>'CATALOGO PAGINA'!AG1372</f>
        <v>1.248</v>
      </c>
    </row>
    <row r="1373">
      <c r="A1373" s="623" t="str">
        <f>'CATALOGO PAGINA'!C1373</f>
        <v>4810</v>
      </c>
      <c r="B1373" s="624" t="s">
        <v>7738</v>
      </c>
      <c r="C1373" s="626" t="str">
        <f>'CATALOGO PAGINA'!AE1373</f>
        <v>12</v>
      </c>
      <c r="D1373" s="634">
        <f>'CATALOGO PAGINA'!AG1373</f>
        <v>1.044</v>
      </c>
    </row>
    <row r="1374">
      <c r="A1374" s="623" t="str">
        <f>'CATALOGO PAGINA'!C1374</f>
        <v>8500</v>
      </c>
      <c r="B1374" s="624" t="s">
        <v>7738</v>
      </c>
      <c r="C1374" s="626" t="str">
        <f>'CATALOGO PAGINA'!AE1374</f>
        <v>6</v>
      </c>
      <c r="D1374" s="634">
        <f>'CATALOGO PAGINA'!AG1374</f>
        <v>4.494</v>
      </c>
    </row>
    <row r="1375">
      <c r="A1375" s="623" t="str">
        <f>'CATALOGO PAGINA'!C1375</f>
        <v>20135</v>
      </c>
      <c r="B1375" s="624" t="s">
        <v>7738</v>
      </c>
      <c r="C1375" s="626" t="str">
        <f>'CATALOGO PAGINA'!AE1375</f>
        <v>12</v>
      </c>
      <c r="D1375" s="634">
        <f>'CATALOGO PAGINA'!AG1375</f>
        <v>1.248</v>
      </c>
    </row>
    <row r="1376">
      <c r="A1376" s="623" t="str">
        <f>'CATALOGO PAGINA'!C1376</f>
        <v>2015</v>
      </c>
      <c r="B1376" s="624" t="s">
        <v>7738</v>
      </c>
      <c r="C1376" s="626" t="str">
        <f>'CATALOGO PAGINA'!AE1376</f>
        <v>12</v>
      </c>
      <c r="D1376" s="634">
        <f>'CATALOGO PAGINA'!AG1376</f>
        <v>1.2</v>
      </c>
    </row>
    <row r="1377">
      <c r="A1377" s="623" t="str">
        <f>'CATALOGO PAGINA'!C1377</f>
        <v>20133</v>
      </c>
      <c r="B1377" s="624" t="s">
        <v>7738</v>
      </c>
      <c r="C1377" s="626" t="str">
        <f>'CATALOGO PAGINA'!AE1377</f>
        <v>12</v>
      </c>
      <c r="D1377" s="634">
        <f>'CATALOGO PAGINA'!AG1377</f>
        <v>1.248</v>
      </c>
    </row>
    <row r="1378">
      <c r="A1378" s="623" t="str">
        <f>'CATALOGO PAGINA'!C1378</f>
        <v>20138</v>
      </c>
      <c r="B1378" s="624" t="s">
        <v>7738</v>
      </c>
      <c r="C1378" s="626" t="str">
        <f>'CATALOGO PAGINA'!AE1378</f>
        <v>12</v>
      </c>
      <c r="D1378" s="634">
        <f>'CATALOGO PAGINA'!AG1378</f>
        <v>1.2</v>
      </c>
    </row>
    <row r="1379">
      <c r="A1379" s="623" t="str">
        <f>'CATALOGO PAGINA'!C1379</f>
        <v>2091</v>
      </c>
      <c r="B1379" s="624" t="s">
        <v>7738</v>
      </c>
      <c r="C1379" s="626" t="str">
        <f>'CATALOGO PAGINA'!AE1379</f>
        <v>12</v>
      </c>
      <c r="D1379" s="634">
        <f>'CATALOGO PAGINA'!AG1379</f>
        <v>1.2</v>
      </c>
    </row>
    <row r="1380">
      <c r="A1380" s="623" t="str">
        <f>'CATALOGO PAGINA'!C1380</f>
        <v>20114</v>
      </c>
      <c r="B1380" s="624" t="s">
        <v>7738</v>
      </c>
      <c r="C1380" s="626" t="str">
        <f>'CATALOGO PAGINA'!AE1380</f>
        <v>12</v>
      </c>
      <c r="D1380" s="634">
        <f>'CATALOGO PAGINA'!AG1380</f>
        <v>1.2</v>
      </c>
    </row>
    <row r="1381">
      <c r="A1381" s="623" t="str">
        <f>'CATALOGO PAGINA'!C1381</f>
        <v>20105</v>
      </c>
      <c r="B1381" s="624" t="s">
        <v>7738</v>
      </c>
      <c r="C1381" s="626" t="str">
        <f>'CATALOGO PAGINA'!AE1381</f>
        <v>12</v>
      </c>
      <c r="D1381" s="634">
        <f>'CATALOGO PAGINA'!AG1381</f>
        <v>1.2</v>
      </c>
    </row>
    <row r="1382">
      <c r="A1382" s="623" t="str">
        <f>'CATALOGO PAGINA'!C1382</f>
        <v>2082</v>
      </c>
      <c r="B1382" s="624" t="s">
        <v>7738</v>
      </c>
      <c r="C1382" s="626" t="str">
        <f>'CATALOGO PAGINA'!AE1382</f>
        <v>12</v>
      </c>
      <c r="D1382" s="634">
        <f>'CATALOGO PAGINA'!AG1382</f>
        <v>1.248</v>
      </c>
    </row>
    <row r="1383">
      <c r="A1383" s="623" t="str">
        <f>'CATALOGO PAGINA'!C1383</f>
        <v>20148</v>
      </c>
      <c r="B1383" s="624" t="s">
        <v>7738</v>
      </c>
      <c r="C1383" s="626" t="str">
        <f>'CATALOGO PAGINA'!AE1383</f>
        <v>12</v>
      </c>
      <c r="D1383" s="634">
        <f>'CATALOGO PAGINA'!AG1383</f>
        <v>1.248</v>
      </c>
    </row>
    <row r="1384">
      <c r="A1384" s="623" t="str">
        <f>'CATALOGO PAGINA'!C1384</f>
        <v>20149</v>
      </c>
      <c r="B1384" s="624" t="s">
        <v>7738</v>
      </c>
      <c r="C1384" s="626" t="str">
        <f>'CATALOGO PAGINA'!AE1384</f>
        <v>12</v>
      </c>
      <c r="D1384" s="634">
        <f>'CATALOGO PAGINA'!AG1384</f>
        <v>1.248</v>
      </c>
    </row>
    <row r="1385">
      <c r="A1385" s="623" t="str">
        <f>'CATALOGO PAGINA'!C1385</f>
        <v>20126</v>
      </c>
      <c r="B1385" s="624" t="s">
        <v>7738</v>
      </c>
      <c r="C1385" s="626" t="str">
        <f>'CATALOGO PAGINA'!AE1385</f>
        <v>12</v>
      </c>
      <c r="D1385" s="634">
        <f>'CATALOGO PAGINA'!AG1385</f>
        <v>1.248</v>
      </c>
    </row>
    <row r="1386">
      <c r="A1386" s="623" t="str">
        <f>'CATALOGO PAGINA'!C1386</f>
        <v>Z001-818</v>
      </c>
      <c r="B1386" s="624" t="s">
        <v>7738</v>
      </c>
      <c r="C1386" s="626" t="str">
        <f>'CATALOGO PAGINA'!AE1386</f>
        <v>12</v>
      </c>
      <c r="D1386" s="634">
        <f>'CATALOGO PAGINA'!AG1386</f>
        <v>1.498</v>
      </c>
    </row>
    <row r="1387">
      <c r="A1387" s="623" t="str">
        <f>'CATALOGO PAGINA'!C1387</f>
        <v>600237</v>
      </c>
      <c r="B1387" s="624" t="s">
        <v>7738</v>
      </c>
      <c r="C1387" s="626" t="str">
        <f>'CATALOGO PAGINA'!AE1387</f>
        <v>12</v>
      </c>
      <c r="D1387" s="634">
        <f>'CATALOGO PAGINA'!AG1387</f>
        <v>0.812</v>
      </c>
    </row>
    <row r="1388">
      <c r="A1388" s="623" t="str">
        <f>'CATALOGO PAGINA'!C1388</f>
        <v>600238</v>
      </c>
      <c r="B1388" s="624" t="s">
        <v>7738</v>
      </c>
      <c r="C1388" s="626" t="str">
        <f>'CATALOGO PAGINA'!AE1388</f>
        <v>12</v>
      </c>
      <c r="D1388" s="634">
        <f>'CATALOGO PAGINA'!AG1388</f>
        <v>0.812</v>
      </c>
    </row>
    <row r="1389">
      <c r="A1389" s="623" t="str">
        <f>'CATALOGO PAGINA'!C1389</f>
        <v>505917</v>
      </c>
      <c r="B1389" s="624" t="s">
        <v>7738</v>
      </c>
      <c r="C1389" s="626" t="str">
        <f>'CATALOGO PAGINA'!AE1389</f>
        <v>12</v>
      </c>
      <c r="D1389" s="634">
        <f>'CATALOGO PAGINA'!AG1389</f>
        <v>0.672</v>
      </c>
    </row>
    <row r="1390">
      <c r="A1390" s="623" t="str">
        <f>'CATALOGO PAGINA'!C1390</f>
        <v>110328</v>
      </c>
      <c r="B1390" s="624" t="s">
        <v>7738</v>
      </c>
      <c r="C1390" s="626" t="str">
        <f>'CATALOGO PAGINA'!AE1390</f>
        <v>6</v>
      </c>
      <c r="D1390" s="634">
        <f>'CATALOGO PAGINA'!AG1390</f>
        <v>5.628</v>
      </c>
    </row>
    <row r="1391">
      <c r="A1391" s="623" t="str">
        <f>'CATALOGO PAGINA'!C1391</f>
        <v>50074</v>
      </c>
      <c r="B1391" s="624" t="s">
        <v>7738</v>
      </c>
      <c r="C1391" s="626" t="str">
        <f>'CATALOGO PAGINA'!AE1391</f>
        <v>12</v>
      </c>
      <c r="D1391" s="634">
        <f>'CATALOGO PAGINA'!AG1391</f>
        <v>0.672</v>
      </c>
    </row>
    <row r="1392">
      <c r="A1392" s="623" t="str">
        <f>'CATALOGO PAGINA'!C1392</f>
        <v>600913</v>
      </c>
      <c r="B1392" s="624" t="s">
        <v>7738</v>
      </c>
      <c r="C1392" s="626" t="str">
        <f>'CATALOGO PAGINA'!AE1392</f>
        <v>12</v>
      </c>
      <c r="D1392" s="634">
        <f>'CATALOGO PAGINA'!AG1392</f>
        <v>0.63</v>
      </c>
    </row>
    <row r="1393">
      <c r="A1393" s="623" t="str">
        <f>'CATALOGO PAGINA'!C1393</f>
        <v>600911</v>
      </c>
      <c r="B1393" s="624" t="s">
        <v>7738</v>
      </c>
      <c r="C1393" s="626" t="str">
        <f>'CATALOGO PAGINA'!AE1393</f>
        <v>12</v>
      </c>
      <c r="D1393" s="634">
        <f>'CATALOGO PAGINA'!AG1393</f>
        <v>0.798</v>
      </c>
    </row>
    <row r="1394">
      <c r="A1394" s="623" t="str">
        <f>'CATALOGO PAGINA'!C1394</f>
        <v>505729</v>
      </c>
      <c r="B1394" s="624" t="s">
        <v>7738</v>
      </c>
      <c r="C1394" s="626" t="str">
        <f>'CATALOGO PAGINA'!AE1394</f>
        <v>6</v>
      </c>
      <c r="D1394" s="634">
        <f>'CATALOGO PAGINA'!AG1394</f>
        <v>2.1</v>
      </c>
    </row>
    <row r="1395">
      <c r="A1395" s="623" t="str">
        <f>'CATALOGO PAGINA'!C1395</f>
        <v>502533</v>
      </c>
      <c r="B1395" s="624" t="s">
        <v>7738</v>
      </c>
      <c r="C1395" s="626" t="str">
        <f>'CATALOGO PAGINA'!AE1395</f>
        <v>12</v>
      </c>
      <c r="D1395" s="634">
        <f>'CATALOGO PAGINA'!AG1395</f>
        <v>0.714</v>
      </c>
    </row>
    <row r="1396">
      <c r="A1396" s="623" t="str">
        <f>'CATALOGO PAGINA'!C1396</f>
        <v>505805</v>
      </c>
      <c r="B1396" s="624" t="s">
        <v>7738</v>
      </c>
      <c r="C1396" s="626" t="str">
        <f>'CATALOGO PAGINA'!AE1396</f>
        <v>12</v>
      </c>
      <c r="D1396" s="634">
        <f>'CATALOGO PAGINA'!AG1396</f>
        <v>0.756</v>
      </c>
    </row>
    <row r="1397">
      <c r="A1397" s="623" t="str">
        <f>'CATALOGO PAGINA'!C1397</f>
        <v>502799</v>
      </c>
      <c r="B1397" s="624" t="s">
        <v>7738</v>
      </c>
      <c r="C1397" s="626" t="str">
        <f>'CATALOGO PAGINA'!AE1397</f>
        <v>12</v>
      </c>
      <c r="D1397" s="634">
        <f>'CATALOGO PAGINA'!AG1397</f>
        <v>0.798</v>
      </c>
    </row>
    <row r="1398">
      <c r="A1398" s="623" t="str">
        <f>'CATALOGO PAGINA'!C1398</f>
        <v>504977</v>
      </c>
      <c r="B1398" s="624" t="s">
        <v>7738</v>
      </c>
      <c r="C1398" s="626" t="str">
        <f>'CATALOGO PAGINA'!AE1398</f>
        <v>4</v>
      </c>
      <c r="D1398" s="634">
        <f>'CATALOGO PAGINA'!AG1398</f>
        <v>6.748</v>
      </c>
    </row>
    <row r="1399">
      <c r="A1399" s="623" t="str">
        <f>'CATALOGO PAGINA'!C1399</f>
        <v>504720</v>
      </c>
      <c r="B1399" s="624" t="s">
        <v>7738</v>
      </c>
      <c r="C1399" s="626" t="str">
        <f>'CATALOGO PAGINA'!AE1399</f>
        <v>3</v>
      </c>
      <c r="D1399" s="634">
        <f>'CATALOGO PAGINA'!AG1399</f>
        <v>4.248</v>
      </c>
    </row>
    <row r="1400">
      <c r="A1400" s="623" t="str">
        <f>'CATALOGO PAGINA'!C1400</f>
        <v>502724</v>
      </c>
      <c r="B1400" s="624" t="s">
        <v>7738</v>
      </c>
      <c r="C1400" s="626" t="str">
        <f>'CATALOGO PAGINA'!AE1400</f>
        <v>6</v>
      </c>
      <c r="D1400" s="634">
        <f>'CATALOGO PAGINA'!AG1400</f>
        <v>1.7466</v>
      </c>
    </row>
    <row r="1401">
      <c r="A1401" s="623" t="str">
        <f>'CATALOGO PAGINA'!C1401</f>
        <v>505755</v>
      </c>
      <c r="B1401" s="624" t="s">
        <v>7738</v>
      </c>
      <c r="C1401" s="626" t="str">
        <f>'CATALOGO PAGINA'!AE1401</f>
        <v>12</v>
      </c>
      <c r="D1401" s="634">
        <f>'CATALOGO PAGINA'!AG1401</f>
        <v>0.686</v>
      </c>
    </row>
    <row r="1402">
      <c r="A1402" s="623" t="str">
        <f>'CATALOGO PAGINA'!C1402</f>
        <v>T-E0702</v>
      </c>
      <c r="B1402" s="624" t="s">
        <v>7738</v>
      </c>
      <c r="C1402" s="626" t="str">
        <f>'CATALOGO PAGINA'!AE1402</f>
        <v>3</v>
      </c>
      <c r="D1402" s="634">
        <f>'CATALOGO PAGINA'!AG1402</f>
        <v>1.05</v>
      </c>
    </row>
    <row r="1403">
      <c r="A1403" s="623" t="str">
        <f>'CATALOGO PAGINA'!C1403</f>
        <v>F5955</v>
      </c>
      <c r="B1403" s="624" t="s">
        <v>7738</v>
      </c>
      <c r="C1403" s="626" t="str">
        <f>'CATALOGO PAGINA'!AE1403</f>
        <v>4</v>
      </c>
      <c r="D1403" s="634">
        <f>'CATALOGO PAGINA'!AG1403</f>
        <v>3.5</v>
      </c>
    </row>
    <row r="1404">
      <c r="A1404" s="623" t="str">
        <f>'CATALOGO PAGINA'!C1404</f>
        <v>10387</v>
      </c>
      <c r="B1404" s="624" t="s">
        <v>7738</v>
      </c>
      <c r="C1404" s="626" t="str">
        <f>'CATALOGO PAGINA'!AE1404</f>
        <v>24</v>
      </c>
      <c r="D1404" s="634">
        <f>'CATALOGO PAGINA'!AG1404</f>
        <v>0.672</v>
      </c>
    </row>
    <row r="1405">
      <c r="A1405" s="623" t="str">
        <f>'CATALOGO PAGINA'!C1405</f>
        <v>IN85590</v>
      </c>
      <c r="B1405" s="624" t="s">
        <v>7738</v>
      </c>
      <c r="C1405" s="626" t="str">
        <f>'CATALOGO PAGINA'!AE1405</f>
        <v>24</v>
      </c>
      <c r="D1405" s="634">
        <f>'CATALOGO PAGINA'!AG1405</f>
        <v>1.134</v>
      </c>
    </row>
    <row r="1406">
      <c r="A1406" s="623" t="str">
        <f>'CATALOGO PAGINA'!C1406</f>
        <v>ARZ668</v>
      </c>
      <c r="B1406" s="624" t="s">
        <v>7738</v>
      </c>
      <c r="C1406" s="626" t="str">
        <f>'CATALOGO PAGINA'!AE1406</f>
        <v>3</v>
      </c>
      <c r="D1406" s="634">
        <f>'CATALOGO PAGINA'!AG1406</f>
        <v>4.788</v>
      </c>
    </row>
    <row r="1407">
      <c r="A1407" s="623" t="str">
        <f>'CATALOGO PAGINA'!C1407</f>
        <v>CH86303</v>
      </c>
      <c r="B1407" s="624" t="s">
        <v>7738</v>
      </c>
      <c r="C1407" s="626" t="str">
        <f>'CATALOGO PAGINA'!AE1407</f>
        <v>48</v>
      </c>
      <c r="D1407" s="634">
        <f>'CATALOGO PAGINA'!AG1407</f>
        <v>0.42</v>
      </c>
    </row>
    <row r="1408">
      <c r="A1408" s="623" t="str">
        <f>'CATALOGO PAGINA'!C1408</f>
        <v>CH81812</v>
      </c>
      <c r="B1408" s="624" t="s">
        <v>7738</v>
      </c>
      <c r="C1408" s="626" t="str">
        <f>'CATALOGO PAGINA'!AE1408</f>
        <v>12</v>
      </c>
      <c r="D1408" s="634">
        <f>'CATALOGO PAGINA'!AG1408</f>
        <v>0.7884</v>
      </c>
    </row>
    <row r="1409">
      <c r="A1409" s="623" t="str">
        <f>'CATALOGO PAGINA'!C1409</f>
        <v>CH81874</v>
      </c>
      <c r="B1409" s="624" t="s">
        <v>7738</v>
      </c>
      <c r="C1409" s="626" t="str">
        <f>'CATALOGO PAGINA'!AE1409</f>
        <v>6</v>
      </c>
      <c r="D1409" s="634">
        <f>'CATALOGO PAGINA'!AG1409</f>
        <v>1.008</v>
      </c>
    </row>
    <row r="1410">
      <c r="A1410" s="623" t="str">
        <f>'CATALOGO PAGINA'!C1410</f>
        <v>IN85118</v>
      </c>
      <c r="B1410" s="624" t="s">
        <v>7738</v>
      </c>
      <c r="C1410" s="626" t="str">
        <f>'CATALOGO PAGINA'!AE1410</f>
        <v>12</v>
      </c>
      <c r="D1410" s="634">
        <f>'CATALOGO PAGINA'!AG1410</f>
        <v>0.896</v>
      </c>
    </row>
    <row r="1411">
      <c r="A1411" s="623" t="str">
        <f>'CATALOGO PAGINA'!C1411</f>
        <v>ZY-3884-RF-1PK</v>
      </c>
      <c r="B1411" s="624" t="s">
        <v>7738</v>
      </c>
      <c r="C1411" s="626" t="str">
        <f>'CATALOGO PAGINA'!AE1411</f>
        <v>12</v>
      </c>
      <c r="D1411" s="634">
        <f>'CATALOGO PAGINA'!AG1411</f>
        <v>0.826</v>
      </c>
    </row>
    <row r="1412">
      <c r="A1412" s="623" t="str">
        <f>'CATALOGO PAGINA'!C1412</f>
        <v>CH26699</v>
      </c>
      <c r="B1412" s="624" t="s">
        <v>7738</v>
      </c>
      <c r="C1412" s="626" t="str">
        <f>'CATALOGO PAGINA'!AE1412</f>
        <v>12</v>
      </c>
      <c r="D1412" s="634">
        <f>'CATALOGO PAGINA'!AG1412</f>
        <v>1.35</v>
      </c>
    </row>
    <row r="1413">
      <c r="A1413" s="623" t="str">
        <f>'CATALOGO PAGINA'!C1413</f>
        <v>CH81960</v>
      </c>
      <c r="B1413" s="624" t="s">
        <v>7738</v>
      </c>
      <c r="C1413" s="626" t="str">
        <f>'CATALOGO PAGINA'!AE1413</f>
        <v>12</v>
      </c>
      <c r="D1413" s="634">
        <f>'CATALOGO PAGINA'!AG1413</f>
        <v>0.938</v>
      </c>
    </row>
    <row r="1414">
      <c r="A1414" s="623" t="str">
        <f>'CATALOGO PAGINA'!C1414</f>
        <v>CH80856</v>
      </c>
      <c r="B1414" s="624" t="s">
        <v>7738</v>
      </c>
      <c r="C1414" s="626" t="str">
        <f>'CATALOGO PAGINA'!AE1414</f>
        <v>6</v>
      </c>
      <c r="D1414" s="634">
        <f>'CATALOGO PAGINA'!AG1414</f>
        <v>1.75</v>
      </c>
    </row>
    <row r="1415">
      <c r="A1415" s="623" t="str">
        <f>'CATALOGO PAGINA'!C1415</f>
        <v>CH99162</v>
      </c>
      <c r="B1415" s="624" t="s">
        <v>7738</v>
      </c>
      <c r="C1415" s="626" t="str">
        <f>'CATALOGO PAGINA'!AE1415</f>
        <v>12</v>
      </c>
      <c r="D1415" s="634">
        <f>'CATALOGO PAGINA'!AG1415</f>
        <v>0.896</v>
      </c>
    </row>
    <row r="1416">
      <c r="A1416" s="623" t="str">
        <f>'CATALOGO PAGINA'!C1416</f>
        <v>CH26623</v>
      </c>
      <c r="B1416" s="624" t="s">
        <v>7738</v>
      </c>
      <c r="C1416" s="626" t="str">
        <f>'CATALOGO PAGINA'!AE1416</f>
        <v>12</v>
      </c>
      <c r="D1416" s="634">
        <f>'CATALOGO PAGINA'!AG1416</f>
        <v>0.812</v>
      </c>
    </row>
    <row r="1417">
      <c r="A1417" s="623" t="str">
        <f>'CATALOGO PAGINA'!C1417</f>
        <v>CH99039</v>
      </c>
      <c r="B1417" s="624" t="s">
        <v>7738</v>
      </c>
      <c r="C1417" s="626" t="str">
        <f>'CATALOGO PAGINA'!AE1417</f>
        <v>12</v>
      </c>
      <c r="D1417" s="634">
        <f>'CATALOGO PAGINA'!AG1417</f>
        <v>0.91</v>
      </c>
    </row>
    <row r="1418">
      <c r="A1418" s="623" t="str">
        <f>'CATALOGO PAGINA'!C1418</f>
        <v>CH99042</v>
      </c>
      <c r="B1418" s="624" t="s">
        <v>7738</v>
      </c>
      <c r="C1418" s="626" t="str">
        <f>'CATALOGO PAGINA'!AE1418</f>
        <v>12</v>
      </c>
      <c r="D1418" s="634">
        <f>'CATALOGO PAGINA'!AG1418</f>
        <v>0.91</v>
      </c>
    </row>
    <row r="1419">
      <c r="A1419" s="623" t="str">
        <f>'CATALOGO PAGINA'!C1419</f>
        <v>CH99049</v>
      </c>
      <c r="B1419" s="624" t="s">
        <v>7738</v>
      </c>
      <c r="C1419" s="626" t="str">
        <f>'CATALOGO PAGINA'!AE1419</f>
        <v>12</v>
      </c>
      <c r="D1419" s="634">
        <f>'CATALOGO PAGINA'!AG1419</f>
        <v>0.966</v>
      </c>
    </row>
    <row r="1420">
      <c r="A1420" s="623" t="str">
        <f>'CATALOGO PAGINA'!C1420</f>
        <v>7224</v>
      </c>
      <c r="B1420" s="624" t="s">
        <v>7738</v>
      </c>
      <c r="C1420" s="626" t="str">
        <f>'CATALOGO PAGINA'!AE1420</f>
        <v>6</v>
      </c>
      <c r="D1420" s="634">
        <f>'CATALOGO PAGINA'!AG1420</f>
        <v>1.8471</v>
      </c>
    </row>
    <row r="1421">
      <c r="A1421" s="623" t="str">
        <f>'CATALOGO PAGINA'!C1421</f>
        <v>H162</v>
      </c>
      <c r="B1421" s="624" t="s">
        <v>7738</v>
      </c>
      <c r="C1421" s="626" t="str">
        <f>'CATALOGO PAGINA'!AE1421</f>
        <v>12</v>
      </c>
      <c r="D1421" s="634">
        <f>'CATALOGO PAGINA'!AG1421</f>
        <v>0.8883</v>
      </c>
    </row>
    <row r="1422">
      <c r="A1422" s="623" t="str">
        <f>'CATALOGO PAGINA'!C1422</f>
        <v>690075</v>
      </c>
      <c r="B1422" s="624" t="s">
        <v>7738</v>
      </c>
      <c r="C1422" s="626" t="str">
        <f>'CATALOGO PAGINA'!AE1422</f>
        <v>6</v>
      </c>
      <c r="D1422" s="634">
        <f>'CATALOGO PAGINA'!AG1422</f>
        <v>2.45</v>
      </c>
    </row>
    <row r="1423">
      <c r="A1423" s="623" t="str">
        <f>'CATALOGO PAGINA'!C1423</f>
        <v>20083</v>
      </c>
      <c r="B1423" s="624" t="s">
        <v>7738</v>
      </c>
      <c r="C1423" s="626" t="str">
        <f>'CATALOGO PAGINA'!AE1423</f>
        <v>12</v>
      </c>
      <c r="D1423" s="634">
        <f>'CATALOGO PAGINA'!AG1423</f>
        <v>1.2464</v>
      </c>
    </row>
    <row r="1424">
      <c r="A1424" s="623" t="str">
        <f>'CATALOGO PAGINA'!C1424</f>
        <v>20081</v>
      </c>
      <c r="B1424" s="624" t="s">
        <v>7738</v>
      </c>
      <c r="C1424" s="626" t="str">
        <f>'CATALOGO PAGINA'!AE1424</f>
        <v>12</v>
      </c>
      <c r="D1424" s="634">
        <f>'CATALOGO PAGINA'!AG1424</f>
        <v>1.2464</v>
      </c>
    </row>
    <row r="1425">
      <c r="A1425" s="623" t="str">
        <f>'CATALOGO PAGINA'!C1425</f>
        <v>20082</v>
      </c>
      <c r="B1425" s="624" t="s">
        <v>7738</v>
      </c>
      <c r="C1425" s="626" t="str">
        <f>'CATALOGO PAGINA'!AE1425</f>
        <v>12</v>
      </c>
      <c r="D1425" s="634">
        <f>'CATALOGO PAGINA'!AG1425</f>
        <v>1.2464</v>
      </c>
    </row>
    <row r="1426">
      <c r="A1426" s="623" t="str">
        <f>'CATALOGO PAGINA'!C1426</f>
        <v>20080</v>
      </c>
      <c r="B1426" s="624" t="s">
        <v>7738</v>
      </c>
      <c r="C1426" s="626" t="str">
        <f>'CATALOGO PAGINA'!AE1426</f>
        <v>12</v>
      </c>
      <c r="D1426" s="634">
        <f>'CATALOGO PAGINA'!AG1426</f>
        <v>1.2464</v>
      </c>
    </row>
    <row r="1427">
      <c r="A1427" s="623" t="str">
        <f>'CATALOGO PAGINA'!C1427</f>
        <v>9966</v>
      </c>
      <c r="B1427" s="624" t="s">
        <v>7738</v>
      </c>
      <c r="C1427" s="626" t="str">
        <f>'CATALOGO PAGINA'!AE1427</f>
        <v>12</v>
      </c>
      <c r="D1427" s="634">
        <f>'CATALOGO PAGINA'!AG1427</f>
        <v>1.7514</v>
      </c>
    </row>
    <row r="1428">
      <c r="A1428" s="623" t="str">
        <f>'CATALOGO PAGINA'!C1428</f>
        <v>966-12</v>
      </c>
      <c r="B1428" s="624" t="s">
        <v>7738</v>
      </c>
      <c r="C1428" s="626" t="str">
        <f>'CATALOGO PAGINA'!AE1428</f>
        <v>6</v>
      </c>
      <c r="D1428" s="634">
        <f>'CATALOGO PAGINA'!AG1428</f>
        <v>7.2541</v>
      </c>
    </row>
    <row r="1429">
      <c r="A1429" s="623" t="str">
        <f>'CATALOGO PAGINA'!C1429</f>
        <v>966-11</v>
      </c>
      <c r="B1429" s="624" t="s">
        <v>7738</v>
      </c>
      <c r="C1429" s="626" t="str">
        <f>'CATALOGO PAGINA'!AE1429</f>
        <v>6</v>
      </c>
      <c r="D1429" s="634">
        <f>'CATALOGO PAGINA'!AG1429</f>
        <v>7.245</v>
      </c>
    </row>
    <row r="1430">
      <c r="A1430" s="623" t="str">
        <f>'CATALOGO PAGINA'!C1430</f>
        <v>966-3</v>
      </c>
      <c r="B1430" s="624" t="s">
        <v>7738</v>
      </c>
      <c r="C1430" s="626" t="str">
        <f>'CATALOGO PAGINA'!AE1430</f>
        <v>6</v>
      </c>
      <c r="D1430" s="634">
        <f>'CATALOGO PAGINA'!AG1430</f>
        <v>7.2541</v>
      </c>
    </row>
    <row r="1431">
      <c r="A1431" s="623" t="str">
        <f>'CATALOGO PAGINA'!C1431</f>
        <v>KT5001</v>
      </c>
      <c r="B1431" s="624" t="s">
        <v>7738</v>
      </c>
      <c r="C1431" s="626" t="str">
        <f>'CATALOGO PAGINA'!AE1431</f>
        <v>12</v>
      </c>
      <c r="D1431" s="634">
        <f>'CATALOGO PAGINA'!AG1431</f>
        <v>0.447</v>
      </c>
    </row>
    <row r="1432">
      <c r="A1432" s="623" t="str">
        <f>'CATALOGO PAGINA'!C1432</f>
        <v>180-111</v>
      </c>
      <c r="B1432" s="624" t="s">
        <v>7738</v>
      </c>
      <c r="C1432" s="626" t="str">
        <f>'CATALOGO PAGINA'!AE1432</f>
        <v>12</v>
      </c>
      <c r="D1432" s="634">
        <f>'CATALOGO PAGINA'!AG1432</f>
        <v>0.45</v>
      </c>
    </row>
    <row r="1433">
      <c r="A1433" s="623" t="str">
        <f>'CATALOGO PAGINA'!C1433</f>
        <v>B022110</v>
      </c>
      <c r="B1433" s="624" t="s">
        <v>7738</v>
      </c>
      <c r="C1433" s="626" t="str">
        <f>'CATALOGO PAGINA'!AE1433</f>
        <v>12</v>
      </c>
      <c r="D1433" s="634">
        <f>'CATALOGO PAGINA'!AG1433</f>
        <v>0.9</v>
      </c>
    </row>
    <row r="1434">
      <c r="A1434" s="623" t="str">
        <f>'CATALOGO PAGINA'!C1434</f>
        <v>ZR195-1</v>
      </c>
      <c r="B1434" s="624" t="s">
        <v>7738</v>
      </c>
      <c r="C1434" s="626" t="str">
        <f>'CATALOGO PAGINA'!AE1434</f>
        <v>3</v>
      </c>
      <c r="D1434" s="634">
        <f>'CATALOGO PAGINA'!AG1434</f>
        <v>6.99864</v>
      </c>
    </row>
    <row r="1435">
      <c r="A1435" s="623" t="str">
        <f>'CATALOGO PAGINA'!C1435</f>
        <v>8811-7</v>
      </c>
      <c r="B1435" s="624" t="s">
        <v>7738</v>
      </c>
      <c r="C1435" s="626" t="str">
        <f>'CATALOGO PAGINA'!AE1435</f>
        <v>3</v>
      </c>
      <c r="D1435" s="634">
        <f>'CATALOGO PAGINA'!AG1435</f>
        <v>5.84658</v>
      </c>
    </row>
    <row r="1436">
      <c r="A1436" s="623" t="str">
        <f>'CATALOGO PAGINA'!C1436</f>
        <v>8811-22</v>
      </c>
      <c r="B1436" s="624" t="s">
        <v>7738</v>
      </c>
      <c r="C1436" s="626" t="str">
        <f>'CATALOGO PAGINA'!AE1436</f>
        <v>3</v>
      </c>
      <c r="D1436" s="634">
        <f>'CATALOGO PAGINA'!AG1436</f>
        <v>6.2488</v>
      </c>
    </row>
    <row r="1437">
      <c r="A1437" s="623" t="str">
        <f>'CATALOGO PAGINA'!C1437</f>
        <v>YJ388-45</v>
      </c>
      <c r="B1437" s="624" t="s">
        <v>7738</v>
      </c>
      <c r="C1437" s="626" t="str">
        <f>'CATALOGO PAGINA'!AE1437</f>
        <v>3</v>
      </c>
      <c r="D1437" s="634">
        <f>'CATALOGO PAGINA'!AG1437</f>
        <v>5.046</v>
      </c>
    </row>
    <row r="1438">
      <c r="A1438" s="623" t="str">
        <f>'CATALOGO PAGINA'!C1438</f>
        <v>YJ388-71</v>
      </c>
      <c r="B1438" s="624" t="s">
        <v>7738</v>
      </c>
      <c r="C1438" s="626" t="str">
        <f>'CATALOGO PAGINA'!AE1438</f>
        <v>3</v>
      </c>
      <c r="D1438" s="634">
        <f>'CATALOGO PAGINA'!AG1438</f>
        <v>6.6521</v>
      </c>
    </row>
    <row r="1439">
      <c r="A1439" s="623" t="str">
        <f>'CATALOGO PAGINA'!C1439</f>
        <v>FN032-10</v>
      </c>
      <c r="B1439" s="624" t="s">
        <v>7738</v>
      </c>
      <c r="C1439" s="626" t="str">
        <f>'CATALOGO PAGINA'!AE1439</f>
        <v>3</v>
      </c>
      <c r="D1439" s="634">
        <f>'CATALOGO PAGINA'!AG1439</f>
        <v>9.45024</v>
      </c>
    </row>
    <row r="1440">
      <c r="A1440" s="623" t="str">
        <f>'CATALOGO PAGINA'!C1440</f>
        <v>LY030-1</v>
      </c>
      <c r="B1440" s="624" t="s">
        <v>7738</v>
      </c>
      <c r="C1440" s="626" t="str">
        <f>'CATALOGO PAGINA'!AE1440</f>
        <v>3</v>
      </c>
      <c r="D1440" s="634">
        <f>'CATALOGO PAGINA'!AG1440</f>
        <v>4.28652</v>
      </c>
    </row>
    <row r="1441">
      <c r="A1441" s="623" t="str">
        <f>'CATALOGO PAGINA'!C1441</f>
        <v>LY023-1</v>
      </c>
      <c r="B1441" s="624" t="s">
        <v>7738</v>
      </c>
      <c r="C1441" s="626" t="str">
        <f>'CATALOGO PAGINA'!AE1441</f>
        <v>3</v>
      </c>
      <c r="D1441" s="634">
        <f>'CATALOGO PAGINA'!AG1441</f>
        <v>4.28652</v>
      </c>
    </row>
    <row r="1442">
      <c r="A1442" s="623" t="str">
        <f>'CATALOGO PAGINA'!C1442</f>
        <v>LY028-1</v>
      </c>
      <c r="B1442" s="624" t="s">
        <v>7738</v>
      </c>
      <c r="C1442" s="626" t="str">
        <f>'CATALOGO PAGINA'!AE1442</f>
        <v>3</v>
      </c>
      <c r="D1442" s="634">
        <f>'CATALOGO PAGINA'!AG1442</f>
        <v>5.046</v>
      </c>
    </row>
    <row r="1443">
      <c r="A1443" s="623" t="str">
        <f>'CATALOGO PAGINA'!C1443</f>
        <v>LD-131D</v>
      </c>
      <c r="B1443" s="624" t="s">
        <v>7738</v>
      </c>
      <c r="C1443" s="626" t="str">
        <f>'CATALOGO PAGINA'!AE1443</f>
        <v>3</v>
      </c>
      <c r="D1443" s="634">
        <f>'CATALOGO PAGINA'!AG1443</f>
        <v>5.046</v>
      </c>
    </row>
    <row r="1444">
      <c r="A1444" s="623" t="str">
        <f>'CATALOGO PAGINA'!C1444</f>
        <v>JD193-3A</v>
      </c>
      <c r="B1444" s="624" t="s">
        <v>7738</v>
      </c>
      <c r="C1444" s="626" t="str">
        <f>'CATALOGO PAGINA'!AE1444</f>
        <v>3</v>
      </c>
      <c r="D1444" s="634">
        <f>'CATALOGO PAGINA'!AG1444</f>
        <v>5.84658</v>
      </c>
    </row>
    <row r="1445">
      <c r="A1445" s="623" t="str">
        <f>'CATALOGO PAGINA'!C1445</f>
        <v>HA64</v>
      </c>
      <c r="B1445" s="624" t="s">
        <v>7738</v>
      </c>
      <c r="C1445" s="626" t="str">
        <f>'CATALOGO PAGINA'!AE1445</f>
        <v>3</v>
      </c>
      <c r="D1445" s="634">
        <f>'CATALOGO PAGINA'!AG1445</f>
        <v>1.5515</v>
      </c>
    </row>
    <row r="1446">
      <c r="A1446" s="623" t="str">
        <f>'CATALOGO PAGINA'!C1446</f>
        <v>CH99045</v>
      </c>
      <c r="B1446" s="624" t="s">
        <v>7738</v>
      </c>
      <c r="C1446" s="626" t="str">
        <f>'CATALOGO PAGINA'!AE1446</f>
        <v>12</v>
      </c>
      <c r="D1446" s="634">
        <f>'CATALOGO PAGINA'!AG1446</f>
        <v>1.106</v>
      </c>
    </row>
    <row r="1447">
      <c r="A1447" s="623" t="str">
        <f>'CATALOGO PAGINA'!C1447</f>
        <v>CH99046</v>
      </c>
      <c r="B1447" s="624" t="s">
        <v>7738</v>
      </c>
      <c r="C1447" s="626" t="str">
        <f>'CATALOGO PAGINA'!AE1447</f>
        <v>12</v>
      </c>
      <c r="D1447" s="634">
        <f>'CATALOGO PAGINA'!AG1447</f>
        <v>1.75</v>
      </c>
    </row>
    <row r="1448">
      <c r="A1448" s="623" t="str">
        <f>'CATALOGO PAGINA'!C1448</f>
        <v>CH990447</v>
      </c>
      <c r="B1448" s="624" t="s">
        <v>7738</v>
      </c>
      <c r="C1448" s="626" t="str">
        <f>'CATALOGO PAGINA'!AE1448</f>
        <v>12</v>
      </c>
      <c r="D1448" s="634">
        <f>'CATALOGO PAGINA'!AG1448</f>
        <v>2.6508</v>
      </c>
    </row>
    <row r="1449">
      <c r="A1449" s="623" t="str">
        <f>'CATALOGO PAGINA'!C1449</f>
        <v>ARB0814</v>
      </c>
      <c r="B1449" s="624" t="s">
        <v>7738</v>
      </c>
      <c r="C1449" s="626" t="str">
        <f>'CATALOGO PAGINA'!AE1449</f>
        <v>6</v>
      </c>
      <c r="D1449" s="634">
        <f>'CATALOGO PAGINA'!AG1449</f>
        <v>1.35575</v>
      </c>
    </row>
    <row r="1450">
      <c r="A1450" s="623" t="str">
        <f>'CATALOGO PAGINA'!C1450</f>
        <v>ARB62031</v>
      </c>
      <c r="B1450" s="624" t="s">
        <v>7738</v>
      </c>
      <c r="C1450" s="626" t="str">
        <f>'CATALOGO PAGINA'!AE1450</f>
        <v>12</v>
      </c>
      <c r="D1450" s="634">
        <f>'CATALOGO PAGINA'!AG1450</f>
        <v>0.6061</v>
      </c>
    </row>
    <row r="1451">
      <c r="A1451" s="623" t="str">
        <f>'CATALOGO PAGINA'!C1451</f>
        <v>ARG0005</v>
      </c>
      <c r="B1451" s="624" t="s">
        <v>7738</v>
      </c>
      <c r="C1451" s="626" t="str">
        <f>'CATALOGO PAGINA'!AE1451</f>
        <v>6</v>
      </c>
      <c r="D1451" s="634">
        <f>'CATALOGO PAGINA'!AG1451</f>
        <v>1.03675</v>
      </c>
    </row>
    <row r="1452">
      <c r="A1452" s="623" t="str">
        <f>'CATALOGO PAGINA'!C1452</f>
        <v>ARG11563</v>
      </c>
      <c r="B1452" s="624" t="s">
        <v>7738</v>
      </c>
      <c r="C1452" s="626" t="str">
        <f>'CATALOGO PAGINA'!AE1452</f>
        <v>3</v>
      </c>
      <c r="D1452" s="634">
        <f>'CATALOGO PAGINA'!AG1452</f>
        <v>5.2481</v>
      </c>
    </row>
    <row r="1453">
      <c r="A1453" s="623" t="str">
        <f>'CATALOGO PAGINA'!C1453</f>
        <v>ARG1604</v>
      </c>
      <c r="B1453" s="624" t="s">
        <v>7738</v>
      </c>
      <c r="C1453" s="626" t="str">
        <f>'CATALOGO PAGINA'!AE1453</f>
        <v>6</v>
      </c>
      <c r="D1453" s="634">
        <f>'CATALOGO PAGINA'!AG1453</f>
        <v>1.7545</v>
      </c>
    </row>
    <row r="1454">
      <c r="A1454" s="623" t="str">
        <f>'CATALOGO PAGINA'!C1454</f>
        <v>ARG1618</v>
      </c>
      <c r="B1454" s="624" t="s">
        <v>7738</v>
      </c>
      <c r="C1454" s="626" t="str">
        <f>'CATALOGO PAGINA'!AE1454</f>
        <v>6</v>
      </c>
      <c r="D1454" s="634">
        <f>'CATALOGO PAGINA'!AG1454</f>
        <v>1.19625</v>
      </c>
    </row>
    <row r="1455">
      <c r="A1455" s="623" t="str">
        <f>'CATALOGO PAGINA'!C1455</f>
        <v>ARG260</v>
      </c>
      <c r="B1455" s="624" t="s">
        <v>7738</v>
      </c>
      <c r="C1455" s="626" t="str">
        <f>'CATALOGO PAGINA'!AE1455</f>
        <v>6</v>
      </c>
      <c r="D1455" s="634">
        <f>'CATALOGO PAGINA'!AG1455</f>
        <v>1.51525</v>
      </c>
    </row>
    <row r="1456">
      <c r="A1456" s="623" t="str">
        <f>'CATALOGO PAGINA'!C1456</f>
        <v>ARG3241</v>
      </c>
      <c r="B1456" s="624" t="s">
        <v>7738</v>
      </c>
      <c r="C1456" s="626" t="str">
        <f>'CATALOGO PAGINA'!AE1456</f>
        <v>6</v>
      </c>
      <c r="D1456" s="634">
        <f>'CATALOGO PAGINA'!AG1456</f>
        <v>1.8469</v>
      </c>
    </row>
    <row r="1457">
      <c r="A1457" s="623" t="str">
        <f>'CATALOGO PAGINA'!C1457</f>
        <v>ARG70634</v>
      </c>
      <c r="B1457" s="624" t="s">
        <v>7738</v>
      </c>
      <c r="C1457" s="626" t="str">
        <f>'CATALOGO PAGINA'!AE1457</f>
        <v>6</v>
      </c>
      <c r="D1457" s="634">
        <f>'CATALOGO PAGINA'!AG1457</f>
        <v>1.99375</v>
      </c>
    </row>
    <row r="1458">
      <c r="A1458" s="623" t="str">
        <f>'CATALOGO PAGINA'!C1458</f>
        <v>ARM0012</v>
      </c>
      <c r="B1458" s="624" t="s">
        <v>7738</v>
      </c>
      <c r="C1458" s="626" t="str">
        <f>'CATALOGO PAGINA'!AE1458</f>
        <v>12</v>
      </c>
      <c r="D1458" s="634">
        <f>'CATALOGO PAGINA'!AG1458</f>
        <v>1.03675</v>
      </c>
    </row>
    <row r="1459">
      <c r="A1459" s="623" t="str">
        <f>'CATALOGO PAGINA'!C1459</f>
        <v>ARM25861</v>
      </c>
      <c r="B1459" s="624" t="s">
        <v>7738</v>
      </c>
      <c r="C1459" s="626" t="str">
        <f>'CATALOGO PAGINA'!AE1459</f>
        <v>12</v>
      </c>
      <c r="D1459" s="634">
        <f>'CATALOGO PAGINA'!AG1459</f>
        <v>0.8294</v>
      </c>
    </row>
    <row r="1460">
      <c r="A1460" s="623" t="str">
        <f>'CATALOGO PAGINA'!C1460</f>
        <v>ARM3030</v>
      </c>
      <c r="B1460" s="624" t="s">
        <v>7738</v>
      </c>
      <c r="C1460" s="626" t="str">
        <f>'CATALOGO PAGINA'!AE1460</f>
        <v>6</v>
      </c>
      <c r="D1460" s="634">
        <f>'CATALOGO PAGINA'!AG1460</f>
        <v>1.595</v>
      </c>
    </row>
    <row r="1461">
      <c r="A1461" s="623" t="str">
        <f>'CATALOGO PAGINA'!C1461</f>
        <v>ARM6652</v>
      </c>
      <c r="B1461" s="624" t="s">
        <v>7738</v>
      </c>
      <c r="C1461" s="626" t="str">
        <f>'CATALOGO PAGINA'!AE1461</f>
        <v>12</v>
      </c>
      <c r="D1461" s="634">
        <f>'CATALOGO PAGINA'!AG1461</f>
        <v>0.88935</v>
      </c>
    </row>
    <row r="1462">
      <c r="A1462" s="623" t="str">
        <f>'CATALOGO PAGINA'!C1462</f>
        <v>ARM899</v>
      </c>
      <c r="B1462" s="624" t="s">
        <v>7738</v>
      </c>
      <c r="C1462" s="626" t="str">
        <f>'CATALOGO PAGINA'!AE1462</f>
        <v>12</v>
      </c>
      <c r="D1462" s="634">
        <f>'CATALOGO PAGINA'!AG1462</f>
        <v>0.88935</v>
      </c>
    </row>
    <row r="1463">
      <c r="A1463" s="623" t="str">
        <f>'CATALOGO PAGINA'!C1463</f>
        <v>ARW10082</v>
      </c>
      <c r="B1463" s="624" t="s">
        <v>7738</v>
      </c>
      <c r="C1463" s="626" t="str">
        <f>'CATALOGO PAGINA'!AE1463</f>
        <v>3</v>
      </c>
      <c r="D1463" s="634">
        <f>'CATALOGO PAGINA'!AG1463</f>
        <v>4.785</v>
      </c>
    </row>
    <row r="1464">
      <c r="A1464" s="623" t="str">
        <f>'CATALOGO PAGINA'!C1464</f>
        <v>ARW21681</v>
      </c>
      <c r="B1464" s="624" t="s">
        <v>7738</v>
      </c>
      <c r="C1464" s="626" t="str">
        <f>'CATALOGO PAGINA'!AE1464</f>
        <v>12</v>
      </c>
      <c r="D1464" s="634">
        <f>'CATALOGO PAGINA'!AG1464</f>
        <v>0.94754</v>
      </c>
    </row>
    <row r="1465">
      <c r="A1465" s="623" t="str">
        <f>'CATALOGO PAGINA'!C1465</f>
        <v>ARY77051</v>
      </c>
      <c r="B1465" s="624" t="s">
        <v>7738</v>
      </c>
      <c r="C1465" s="626" t="str">
        <f>'CATALOGO PAGINA'!AE1465</f>
        <v>3</v>
      </c>
      <c r="D1465" s="634">
        <f>'CATALOGO PAGINA'!AG1465</f>
        <v>3.19</v>
      </c>
    </row>
    <row r="1466">
      <c r="A1466" s="623" t="str">
        <f>'CATALOGO PAGINA'!C1466</f>
        <v>ARZ688</v>
      </c>
      <c r="B1466" s="624" t="s">
        <v>7738</v>
      </c>
      <c r="C1466" s="626" t="str">
        <f>'CATALOGO PAGINA'!AE1466</f>
        <v>3</v>
      </c>
      <c r="D1466" s="634">
        <f>'CATALOGO PAGINA'!AG1466</f>
        <v>7.57625</v>
      </c>
    </row>
    <row r="1467">
      <c r="A1467" s="623" t="str">
        <f>'CATALOGO PAGINA'!C1467</f>
        <v>NM195651</v>
      </c>
      <c r="B1467" s="624" t="s">
        <v>7738</v>
      </c>
      <c r="C1467" s="626" t="str">
        <f>'CATALOGO PAGINA'!AE1467</f>
        <v>6</v>
      </c>
      <c r="D1467" s="634">
        <f>'CATALOGO PAGINA'!AG1467</f>
        <v>1.35388</v>
      </c>
    </row>
    <row r="1468">
      <c r="A1468" s="623" t="str">
        <f>'CATALOGO PAGINA'!C1468</f>
        <v>CH86534</v>
      </c>
      <c r="B1468" s="624" t="s">
        <v>7738</v>
      </c>
      <c r="C1468" s="626" t="str">
        <f>'CATALOGO PAGINA'!AE1468</f>
        <v>12</v>
      </c>
      <c r="D1468" s="634">
        <f>'CATALOGO PAGINA'!AG1468</f>
        <v>1.55</v>
      </c>
    </row>
    <row r="1469">
      <c r="A1469" s="623" t="str">
        <f>'CATALOGO PAGINA'!C1469</f>
        <v>CH81939</v>
      </c>
      <c r="B1469" s="624" t="s">
        <v>7738</v>
      </c>
      <c r="C1469" s="626" t="str">
        <f>'CATALOGO PAGINA'!AE1469</f>
        <v>6</v>
      </c>
      <c r="D1469" s="634">
        <f>'CATALOGO PAGINA'!AG1469</f>
        <v>1.246</v>
      </c>
    </row>
    <row r="1470">
      <c r="A1470" s="623" t="str">
        <f>'CATALOGO PAGINA'!C1470</f>
        <v>CH86529</v>
      </c>
      <c r="B1470" s="624" t="s">
        <v>7738</v>
      </c>
      <c r="C1470" s="626" t="str">
        <f>'CATALOGO PAGINA'!AE1470</f>
        <v>6</v>
      </c>
      <c r="D1470" s="634">
        <f>'CATALOGO PAGINA'!AG1470</f>
        <v>0.952</v>
      </c>
    </row>
    <row r="1471">
      <c r="A1471" s="623" t="str">
        <f>'CATALOGO PAGINA'!C1471</f>
        <v>CH24290</v>
      </c>
      <c r="B1471" s="624" t="s">
        <v>7738</v>
      </c>
      <c r="C1471" s="626" t="str">
        <f>'CATALOGO PAGINA'!AE1471</f>
        <v>6</v>
      </c>
      <c r="D1471" s="634">
        <f>'CATALOGO PAGINA'!AG1471</f>
        <v>1.274</v>
      </c>
    </row>
    <row r="1472">
      <c r="A1472" s="623" t="str">
        <f>'CATALOGO PAGINA'!C1472</f>
        <v>CH91111</v>
      </c>
      <c r="B1472" s="624" t="s">
        <v>7738</v>
      </c>
      <c r="C1472" s="626" t="str">
        <f>'CATALOGO PAGINA'!AE1472</f>
        <v>12</v>
      </c>
      <c r="D1472" s="634">
        <f>'CATALOGO PAGINA'!AG1472</f>
        <v>0.7</v>
      </c>
    </row>
    <row r="1473">
      <c r="A1473" s="623" t="str">
        <f>'CATALOGO PAGINA'!C1473</f>
        <v>CH91110</v>
      </c>
      <c r="B1473" s="624" t="s">
        <v>7738</v>
      </c>
      <c r="C1473" s="626" t="str">
        <f>'CATALOGO PAGINA'!AE1473</f>
        <v>16</v>
      </c>
      <c r="D1473" s="634">
        <f>'CATALOGO PAGINA'!AG1473</f>
        <v>0.686</v>
      </c>
    </row>
    <row r="1474">
      <c r="A1474" s="623" t="str">
        <f>'CATALOGO PAGINA'!C1474</f>
        <v>CH86349</v>
      </c>
      <c r="B1474" s="624" t="s">
        <v>7738</v>
      </c>
      <c r="C1474" s="626" t="str">
        <f>'CATALOGO PAGINA'!AE1474</f>
        <v>12</v>
      </c>
      <c r="D1474" s="634">
        <f>'CATALOGO PAGINA'!AG1474</f>
        <v>1.25</v>
      </c>
    </row>
    <row r="1475">
      <c r="A1475" s="623" t="str">
        <f>'CATALOGO PAGINA'!C1475</f>
        <v>CH91141</v>
      </c>
      <c r="B1475" s="624" t="s">
        <v>7738</v>
      </c>
      <c r="C1475" s="626" t="str">
        <f>'CATALOGO PAGINA'!AE1475</f>
        <v>6</v>
      </c>
      <c r="D1475" s="634">
        <f>'CATALOGO PAGINA'!AG1475</f>
        <v>1.918</v>
      </c>
    </row>
    <row r="1476">
      <c r="A1476" s="623" t="str">
        <f>'CATALOGO PAGINA'!C1476</f>
        <v>CH81880</v>
      </c>
      <c r="B1476" s="624" t="s">
        <v>7738</v>
      </c>
      <c r="C1476" s="626" t="str">
        <f>'CATALOGO PAGINA'!AE1476</f>
        <v>12</v>
      </c>
      <c r="D1476" s="634">
        <f>'CATALOGO PAGINA'!AG1476</f>
        <v>1.106</v>
      </c>
    </row>
    <row r="1477">
      <c r="A1477" s="623" t="str">
        <f>'CATALOGO PAGINA'!C1477</f>
        <v>CH81040</v>
      </c>
      <c r="B1477" s="624" t="s">
        <v>7738</v>
      </c>
      <c r="C1477" s="626" t="str">
        <f>'CATALOGO PAGINA'!AE1477</f>
        <v>6</v>
      </c>
      <c r="D1477" s="634">
        <f>'CATALOGO PAGINA'!AG1477</f>
        <v>1.218</v>
      </c>
    </row>
    <row r="1478">
      <c r="A1478" s="623" t="str">
        <f>'CATALOGO PAGINA'!C1478</f>
        <v>IN45200</v>
      </c>
      <c r="B1478" s="624" t="s">
        <v>7738</v>
      </c>
      <c r="C1478" s="626" t="str">
        <f>'CATALOGO PAGINA'!AE1478</f>
        <v>12</v>
      </c>
      <c r="D1478" s="634">
        <f>'CATALOGO PAGINA'!AG1478</f>
        <v>0.854</v>
      </c>
    </row>
    <row r="1479">
      <c r="A1479" s="623" t="str">
        <f>'CATALOGO PAGINA'!C1479</f>
        <v>CH85196</v>
      </c>
      <c r="B1479" s="624" t="s">
        <v>7738</v>
      </c>
      <c r="C1479" s="626" t="str">
        <f>'CATALOGO PAGINA'!AE1479</f>
        <v>12</v>
      </c>
      <c r="D1479" s="634">
        <f>'CATALOGO PAGINA'!AG1479</f>
        <v>0.854</v>
      </c>
    </row>
    <row r="1480">
      <c r="A1480" s="623" t="str">
        <f>'CATALOGO PAGINA'!C1480</f>
        <v>CH26789</v>
      </c>
      <c r="B1480" s="624" t="s">
        <v>7738</v>
      </c>
      <c r="C1480" s="626" t="str">
        <f>'CATALOGO PAGINA'!AE1480</f>
        <v>12</v>
      </c>
      <c r="D1480" s="634">
        <f>'CATALOGO PAGINA'!AG1480</f>
        <v>0.728</v>
      </c>
    </row>
    <row r="1481">
      <c r="A1481" s="623" t="str">
        <f>'CATALOGO PAGINA'!C1481</f>
        <v>CH82257</v>
      </c>
      <c r="B1481" s="624" t="s">
        <v>7738</v>
      </c>
      <c r="C1481" s="626" t="str">
        <f>'CATALOGO PAGINA'!AE1481</f>
        <v>6</v>
      </c>
      <c r="D1481" s="634">
        <f>'CATALOGO PAGINA'!AG1481</f>
        <v>2.184</v>
      </c>
    </row>
    <row r="1482">
      <c r="A1482" s="623" t="str">
        <f>'CATALOGO PAGINA'!C1482</f>
        <v>CH87177</v>
      </c>
      <c r="B1482" s="624" t="s">
        <v>7738</v>
      </c>
      <c r="C1482" s="626" t="str">
        <f>'CATALOGO PAGINA'!AE1482</f>
        <v>6</v>
      </c>
      <c r="D1482" s="634">
        <f>'CATALOGO PAGINA'!AG1482</f>
        <v>1.54</v>
      </c>
    </row>
    <row r="1483">
      <c r="A1483" s="623" t="str">
        <f>'CATALOGO PAGINA'!C1483</f>
        <v>CH76655</v>
      </c>
      <c r="B1483" s="624" t="s">
        <v>7738</v>
      </c>
      <c r="C1483" s="626" t="str">
        <f>'CATALOGO PAGINA'!AE1483</f>
        <v>12</v>
      </c>
      <c r="D1483" s="634">
        <f>'CATALOGO PAGINA'!AG1483</f>
        <v>1.036</v>
      </c>
    </row>
    <row r="1484">
      <c r="A1484" s="623" t="str">
        <f>'CATALOGO PAGINA'!C1484</f>
        <v>CH11201</v>
      </c>
      <c r="B1484" s="624" t="s">
        <v>7738</v>
      </c>
      <c r="C1484" s="626" t="str">
        <f>'CATALOGO PAGINA'!AE1484</f>
        <v>6</v>
      </c>
      <c r="D1484" s="634">
        <f>'CATALOGO PAGINA'!AG1484</f>
        <v>3.808</v>
      </c>
    </row>
    <row r="1485">
      <c r="A1485" s="623" t="str">
        <f>'CATALOGO PAGINA'!C1485</f>
        <v>CH26892</v>
      </c>
      <c r="B1485" s="624" t="s">
        <v>7738</v>
      </c>
      <c r="C1485" s="626" t="str">
        <f>'CATALOGO PAGINA'!AE1485</f>
        <v>6</v>
      </c>
      <c r="D1485" s="634">
        <f>'CATALOGO PAGINA'!AG1485</f>
        <v>2.758</v>
      </c>
    </row>
    <row r="1486">
      <c r="A1486" s="623" t="str">
        <f>'CATALOGO PAGINA'!C1486</f>
        <v>IN11232</v>
      </c>
      <c r="B1486" s="624" t="s">
        <v>7738</v>
      </c>
      <c r="C1486" s="626" t="str">
        <f>'CATALOGO PAGINA'!AE1486</f>
        <v>6</v>
      </c>
      <c r="D1486" s="634">
        <f>'CATALOGO PAGINA'!AG1486</f>
        <v>2.506</v>
      </c>
    </row>
    <row r="1487">
      <c r="A1487" s="623" t="str">
        <f>'CATALOGO PAGINA'!C1487</f>
        <v>0377AL12</v>
      </c>
      <c r="B1487" s="624" t="s">
        <v>7738</v>
      </c>
      <c r="C1487" s="626" t="str">
        <f>'CATALOGO PAGINA'!AE1487</f>
        <v>12</v>
      </c>
      <c r="D1487" s="634">
        <f>'CATALOGO PAGINA'!AG1487</f>
        <v>0.84</v>
      </c>
    </row>
    <row r="1488">
      <c r="A1488" s="623" t="str">
        <f>'CATALOGO PAGINA'!C1488</f>
        <v>IN99637</v>
      </c>
      <c r="B1488" s="624" t="s">
        <v>7738</v>
      </c>
      <c r="C1488" s="626" t="str">
        <f>'CATALOGO PAGINA'!AE1488</f>
        <v>12</v>
      </c>
      <c r="D1488" s="634">
        <f>'CATALOGO PAGINA'!AG1488</f>
        <v>0.434</v>
      </c>
    </row>
    <row r="1489">
      <c r="A1489" s="623" t="str">
        <f>'CATALOGO PAGINA'!C1489</f>
        <v>1377</v>
      </c>
      <c r="B1489" s="624" t="s">
        <v>7738</v>
      </c>
      <c r="C1489" s="626" t="str">
        <f>'CATALOGO PAGINA'!AE1489</f>
        <v>12</v>
      </c>
      <c r="D1489" s="634">
        <f>'CATALOGO PAGINA'!AG1489</f>
        <v>1.248</v>
      </c>
    </row>
    <row r="1490">
      <c r="A1490" s="623" t="str">
        <f>'CATALOGO PAGINA'!C1490</f>
        <v>1009</v>
      </c>
      <c r="B1490" s="624" t="s">
        <v>7738</v>
      </c>
      <c r="C1490" s="626" t="str">
        <f>'CATALOGO PAGINA'!AE1490</f>
        <v>12</v>
      </c>
      <c r="D1490" s="634">
        <f>'CATALOGO PAGINA'!AG1490</f>
        <v>1.248</v>
      </c>
    </row>
    <row r="1491">
      <c r="A1491" s="623" t="str">
        <f>'CATALOGO PAGINA'!C1491</f>
        <v>1003</v>
      </c>
      <c r="B1491" s="624" t="s">
        <v>7738</v>
      </c>
      <c r="C1491" s="626" t="str">
        <f>'CATALOGO PAGINA'!AE1491</f>
        <v>12</v>
      </c>
      <c r="D1491" s="634">
        <f>'CATALOGO PAGINA'!AG1491</f>
        <v>1.248</v>
      </c>
    </row>
    <row r="1492">
      <c r="A1492" s="623" t="str">
        <f>'CATALOGO PAGINA'!C1492</f>
        <v>1008</v>
      </c>
      <c r="B1492" s="624" t="s">
        <v>7738</v>
      </c>
      <c r="C1492" s="626" t="str">
        <f>'CATALOGO PAGINA'!AE1492</f>
        <v>12</v>
      </c>
      <c r="D1492" s="634">
        <f>'CATALOGO PAGINA'!AG1492</f>
        <v>1.248</v>
      </c>
    </row>
    <row r="1493">
      <c r="A1493" s="623" t="str">
        <f>'CATALOGO PAGINA'!C1493</f>
        <v>1368</v>
      </c>
      <c r="B1493" s="624" t="s">
        <v>7738</v>
      </c>
      <c r="C1493" s="626" t="str">
        <f>'CATALOGO PAGINA'!AE1493</f>
        <v>12</v>
      </c>
      <c r="D1493" s="634">
        <f>'CATALOGO PAGINA'!AG1493</f>
        <v>1.248</v>
      </c>
    </row>
    <row r="1494">
      <c r="A1494" s="623" t="str">
        <f>'CATALOGO PAGINA'!C1494</f>
        <v>1013</v>
      </c>
      <c r="B1494" s="624" t="s">
        <v>7738</v>
      </c>
      <c r="C1494" s="626" t="str">
        <f>'CATALOGO PAGINA'!AE1494</f>
        <v>12</v>
      </c>
      <c r="D1494" s="634">
        <f>'CATALOGO PAGINA'!AG1494</f>
        <v>1.248</v>
      </c>
    </row>
    <row r="1495">
      <c r="A1495" s="623" t="str">
        <f>'CATALOGO PAGINA'!C1495</f>
        <v>1315</v>
      </c>
      <c r="B1495" s="624" t="s">
        <v>7738</v>
      </c>
      <c r="C1495" s="626" t="str">
        <f>'CATALOGO PAGINA'!AE1495</f>
        <v>12</v>
      </c>
      <c r="D1495" s="634">
        <f>'CATALOGO PAGINA'!AG1495</f>
        <v>1.248</v>
      </c>
    </row>
    <row r="1496">
      <c r="A1496" s="623" t="str">
        <f>'CATALOGO PAGINA'!C1496</f>
        <v>1006</v>
      </c>
      <c r="B1496" s="624" t="s">
        <v>7738</v>
      </c>
      <c r="C1496" s="626" t="str">
        <f>'CATALOGO PAGINA'!AE1496</f>
        <v>12</v>
      </c>
      <c r="D1496" s="634">
        <f>'CATALOGO PAGINA'!AG1496</f>
        <v>1.248</v>
      </c>
    </row>
    <row r="1497">
      <c r="A1497" s="623" t="str">
        <f>'CATALOGO PAGINA'!C1497</f>
        <v>1018</v>
      </c>
      <c r="B1497" s="624" t="s">
        <v>7738</v>
      </c>
      <c r="C1497" s="626" t="str">
        <f>'CATALOGO PAGINA'!AE1497</f>
        <v>12</v>
      </c>
      <c r="D1497" s="634">
        <f>'CATALOGO PAGINA'!AG1497</f>
        <v>1.248</v>
      </c>
    </row>
    <row r="1498">
      <c r="A1498" s="623" t="str">
        <f>'CATALOGO PAGINA'!C1498</f>
        <v>1365</v>
      </c>
      <c r="B1498" s="624" t="s">
        <v>7738</v>
      </c>
      <c r="C1498" s="626" t="str">
        <f>'CATALOGO PAGINA'!AE1498</f>
        <v>12</v>
      </c>
      <c r="D1498" s="634">
        <f>'CATALOGO PAGINA'!AG1498</f>
        <v>1.248</v>
      </c>
    </row>
    <row r="1499">
      <c r="A1499" s="623" t="str">
        <f>'CATALOGO PAGINA'!C1499</f>
        <v>13107</v>
      </c>
      <c r="B1499" s="624" t="s">
        <v>7738</v>
      </c>
      <c r="C1499" s="626" t="str">
        <f>'CATALOGO PAGINA'!AE1499</f>
        <v>12</v>
      </c>
      <c r="D1499" s="634">
        <f>'CATALOGO PAGINA'!AG1499</f>
        <v>1.248</v>
      </c>
    </row>
    <row r="1500">
      <c r="A1500" s="623" t="str">
        <f>'CATALOGO PAGINA'!C1500</f>
        <v>13106</v>
      </c>
      <c r="B1500" s="624" t="s">
        <v>7738</v>
      </c>
      <c r="C1500" s="626" t="str">
        <f>'CATALOGO PAGINA'!AE1500</f>
        <v>12</v>
      </c>
      <c r="D1500" s="634">
        <f>'CATALOGO PAGINA'!AG1500</f>
        <v>1.248</v>
      </c>
    </row>
    <row r="1501">
      <c r="A1501" s="623" t="str">
        <f>'CATALOGO PAGINA'!C1501</f>
        <v>1007</v>
      </c>
      <c r="B1501" s="624" t="s">
        <v>7738</v>
      </c>
      <c r="C1501" s="626" t="str">
        <f>'CATALOGO PAGINA'!AE1501</f>
        <v>12</v>
      </c>
      <c r="D1501" s="634">
        <f>'CATALOGO PAGINA'!AG1501</f>
        <v>1.248</v>
      </c>
    </row>
    <row r="1502">
      <c r="A1502" s="623" t="str">
        <f>'CATALOGO PAGINA'!C1502</f>
        <v>1020</v>
      </c>
      <c r="B1502" s="624" t="s">
        <v>7738</v>
      </c>
      <c r="C1502" s="626" t="str">
        <f>'CATALOGO PAGINA'!AE1502</f>
        <v>12</v>
      </c>
      <c r="D1502" s="634">
        <f>'CATALOGO PAGINA'!AG1502</f>
        <v>1.248</v>
      </c>
    </row>
    <row r="1503">
      <c r="A1503" s="623" t="str">
        <f>'CATALOGO PAGINA'!C1503</f>
        <v>1011</v>
      </c>
      <c r="B1503" s="624" t="s">
        <v>7738</v>
      </c>
      <c r="C1503" s="626" t="str">
        <f>'CATALOGO PAGINA'!AE1503</f>
        <v>12</v>
      </c>
      <c r="D1503" s="634">
        <f>'CATALOGO PAGINA'!AG1503</f>
        <v>1.248</v>
      </c>
    </row>
    <row r="1504">
      <c r="A1504" s="623" t="str">
        <f>'CATALOGO PAGINA'!C1504</f>
        <v>1004</v>
      </c>
      <c r="B1504" s="624" t="s">
        <v>7738</v>
      </c>
      <c r="C1504" s="626" t="str">
        <f>'CATALOGO PAGINA'!AE1504</f>
        <v>12</v>
      </c>
      <c r="D1504" s="634">
        <f>'CATALOGO PAGINA'!AG1504</f>
        <v>1.248</v>
      </c>
    </row>
    <row r="1505">
      <c r="A1505" s="623" t="str">
        <f>'CATALOGO PAGINA'!C1505</f>
        <v>1001</v>
      </c>
      <c r="B1505" s="624" t="s">
        <v>7738</v>
      </c>
      <c r="C1505" s="626" t="str">
        <f>'CATALOGO PAGINA'!AE1505</f>
        <v>12</v>
      </c>
      <c r="D1505" s="634">
        <f>'CATALOGO PAGINA'!AG1505</f>
        <v>1.248</v>
      </c>
    </row>
    <row r="1506">
      <c r="A1506" s="623" t="str">
        <f>'CATALOGO PAGINA'!C1506</f>
        <v>1354</v>
      </c>
      <c r="B1506" s="624" t="s">
        <v>7738</v>
      </c>
      <c r="C1506" s="626" t="str">
        <f>'CATALOGO PAGINA'!AE1506</f>
        <v>12</v>
      </c>
      <c r="D1506" s="634">
        <f>'CATALOGO PAGINA'!AG1506</f>
        <v>1.248</v>
      </c>
    </row>
    <row r="1507">
      <c r="A1507" s="623" t="str">
        <f>'CATALOGO PAGINA'!C1507</f>
        <v>24221</v>
      </c>
      <c r="B1507" s="624" t="s">
        <v>7738</v>
      </c>
      <c r="C1507" s="626" t="str">
        <f>'CATALOGO PAGINA'!AE1507</f>
        <v>12</v>
      </c>
      <c r="D1507" s="634">
        <f>'CATALOGO PAGINA'!AG1507</f>
        <v>0.7965</v>
      </c>
    </row>
    <row r="1508">
      <c r="A1508" s="623" t="str">
        <f>'CATALOGO PAGINA'!C1508</f>
        <v>102282</v>
      </c>
      <c r="B1508" s="624" t="s">
        <v>7738</v>
      </c>
      <c r="C1508" s="626" t="str">
        <f>'CATALOGO PAGINA'!AE1508</f>
        <v>24</v>
      </c>
      <c r="D1508" s="634">
        <f>'CATALOGO PAGINA'!AG1508</f>
        <v>0.696</v>
      </c>
    </row>
    <row r="1509">
      <c r="A1509" s="623" t="str">
        <f>'CATALOGO PAGINA'!C1509</f>
        <v>102285</v>
      </c>
      <c r="B1509" s="624" t="s">
        <v>7738</v>
      </c>
      <c r="C1509" s="626" t="str">
        <f>'CATALOGO PAGINA'!AE1509</f>
        <v>24</v>
      </c>
      <c r="D1509" s="634">
        <f>'CATALOGO PAGINA'!AG1509</f>
        <v>0.696</v>
      </c>
    </row>
    <row r="1510">
      <c r="A1510" s="623" t="str">
        <f>'CATALOGO PAGINA'!C1510</f>
        <v>102280</v>
      </c>
      <c r="B1510" s="624" t="s">
        <v>7738</v>
      </c>
      <c r="C1510" s="626" t="str">
        <f>'CATALOGO PAGINA'!AE1510</f>
        <v>24</v>
      </c>
      <c r="D1510" s="634">
        <f>'CATALOGO PAGINA'!AG1510</f>
        <v>0.696</v>
      </c>
    </row>
    <row r="1511">
      <c r="A1511" s="623" t="str">
        <f>'CATALOGO PAGINA'!C1511</f>
        <v>102083</v>
      </c>
      <c r="B1511" s="624" t="s">
        <v>7738</v>
      </c>
      <c r="C1511" s="626" t="str">
        <f>'CATALOGO PAGINA'!AE1511</f>
        <v>24</v>
      </c>
      <c r="D1511" s="634">
        <f>'CATALOGO PAGINA'!AG1511</f>
        <v>0.696</v>
      </c>
    </row>
    <row r="1512">
      <c r="A1512" s="623" t="str">
        <f>'CATALOGO PAGINA'!C1512</f>
        <v>102288</v>
      </c>
      <c r="B1512" s="624" t="s">
        <v>7738</v>
      </c>
      <c r="C1512" s="626" t="str">
        <f>'CATALOGO PAGINA'!AE1512</f>
        <v>24</v>
      </c>
      <c r="D1512" s="634">
        <f>'CATALOGO PAGINA'!AG1512</f>
        <v>0.696</v>
      </c>
    </row>
    <row r="1513">
      <c r="A1513" s="623" t="str">
        <f>'CATALOGO PAGINA'!C1513</f>
        <v>801739</v>
      </c>
      <c r="B1513" s="624" t="s">
        <v>7738</v>
      </c>
      <c r="C1513" s="626" t="str">
        <f>'CATALOGO PAGINA'!AE1513</f>
        <v>10</v>
      </c>
      <c r="D1513" s="634">
        <f>'CATALOGO PAGINA'!AG1513</f>
        <v>2.5488</v>
      </c>
    </row>
    <row r="1514">
      <c r="A1514" s="623" t="str">
        <f>'CATALOGO PAGINA'!C1514</f>
        <v>801794</v>
      </c>
      <c r="B1514" s="624" t="s">
        <v>7738</v>
      </c>
      <c r="C1514" s="626" t="str">
        <f>'CATALOGO PAGINA'!AE1514</f>
        <v>10</v>
      </c>
      <c r="D1514" s="634">
        <f>'CATALOGO PAGINA'!AG1514</f>
        <v>2.145</v>
      </c>
    </row>
    <row r="1515">
      <c r="A1515" s="623" t="str">
        <f>'CATALOGO PAGINA'!C1515</f>
        <v>801796</v>
      </c>
      <c r="B1515" s="624" t="s">
        <v>7738</v>
      </c>
      <c r="C1515" s="626" t="str">
        <f>'CATALOGO PAGINA'!AE1515</f>
        <v>10</v>
      </c>
      <c r="D1515" s="634">
        <f>'CATALOGO PAGINA'!AG1515</f>
        <v>2.145</v>
      </c>
    </row>
    <row r="1516">
      <c r="A1516" s="623" t="str">
        <f>'CATALOGO PAGINA'!C1516</f>
        <v>501124</v>
      </c>
      <c r="B1516" s="624" t="s">
        <v>7738</v>
      </c>
      <c r="C1516" s="626" t="str">
        <f>'CATALOGO PAGINA'!AE1516</f>
        <v>12</v>
      </c>
      <c r="D1516" s="634">
        <f>'CATALOGO PAGINA'!AG1516</f>
        <v>0.6525</v>
      </c>
    </row>
    <row r="1517">
      <c r="A1517" s="623" t="str">
        <f>'CATALOGO PAGINA'!C1517</f>
        <v>502229</v>
      </c>
      <c r="B1517" s="624" t="s">
        <v>7738</v>
      </c>
      <c r="C1517" s="626" t="str">
        <f>'CATALOGO PAGINA'!AE1517</f>
        <v>12</v>
      </c>
      <c r="D1517" s="634">
        <f>'CATALOGO PAGINA'!AG1517</f>
        <v>0.7395</v>
      </c>
    </row>
    <row r="1518">
      <c r="A1518" s="623" t="str">
        <f>'CATALOGO PAGINA'!C1518</f>
        <v>502437</v>
      </c>
      <c r="B1518" s="624" t="s">
        <v>7738</v>
      </c>
      <c r="C1518" s="626" t="str">
        <f>'CATALOGO PAGINA'!AE1518</f>
        <v>12</v>
      </c>
      <c r="D1518" s="634">
        <f>'CATALOGO PAGINA'!AG1518</f>
        <v>0.6864</v>
      </c>
    </row>
    <row r="1519">
      <c r="A1519" s="623" t="str">
        <f>'CATALOGO PAGINA'!C1519</f>
        <v>502230</v>
      </c>
      <c r="B1519" s="624" t="s">
        <v>7738</v>
      </c>
      <c r="C1519" s="626" t="str">
        <f>'CATALOGO PAGINA'!AE1519</f>
        <v>12</v>
      </c>
      <c r="D1519" s="634">
        <f>'CATALOGO PAGINA'!AG1519</f>
        <v>0.6864</v>
      </c>
    </row>
    <row r="1520">
      <c r="A1520" s="623" t="str">
        <f>'CATALOGO PAGINA'!C1520</f>
        <v>501125</v>
      </c>
      <c r="B1520" s="624" t="s">
        <v>7738</v>
      </c>
      <c r="C1520" s="626" t="str">
        <f>'CATALOGO PAGINA'!AE1520</f>
        <v>12</v>
      </c>
      <c r="D1520" s="634">
        <f>'CATALOGO PAGINA'!AG1520</f>
        <v>0.6532</v>
      </c>
    </row>
    <row r="1521">
      <c r="A1521" s="623" t="str">
        <f>'CATALOGO PAGINA'!C1521</f>
        <v>501954</v>
      </c>
      <c r="B1521" s="624" t="s">
        <v>7738</v>
      </c>
      <c r="C1521" s="626" t="str">
        <f>'CATALOGO PAGINA'!AE1521</f>
        <v>12</v>
      </c>
      <c r="D1521" s="634">
        <f>'CATALOGO PAGINA'!AG1521</f>
        <v>0.6864</v>
      </c>
    </row>
    <row r="1522">
      <c r="A1522" s="623" t="str">
        <f>'CATALOGO PAGINA'!C1522</f>
        <v>500906</v>
      </c>
      <c r="B1522" s="624" t="s">
        <v>7738</v>
      </c>
      <c r="C1522" s="626" t="str">
        <f>'CATALOGO PAGINA'!AE1522</f>
        <v>12</v>
      </c>
      <c r="D1522" s="634">
        <f>'CATALOGO PAGINA'!AG1522</f>
        <v>0.7395</v>
      </c>
    </row>
    <row r="1523">
      <c r="A1523" s="623" t="str">
        <f>'CATALOGO PAGINA'!C1523</f>
        <v>502050</v>
      </c>
      <c r="B1523" s="624" t="s">
        <v>7738</v>
      </c>
      <c r="C1523" s="626" t="str">
        <f>'CATALOGO PAGINA'!AE1523</f>
        <v>12</v>
      </c>
      <c r="D1523" s="634">
        <f>'CATALOGO PAGINA'!AG1523</f>
        <v>0.588</v>
      </c>
    </row>
    <row r="1524">
      <c r="A1524" s="623" t="str">
        <f>'CATALOGO PAGINA'!C1524</f>
        <v>50052</v>
      </c>
      <c r="B1524" s="624" t="s">
        <v>7738</v>
      </c>
      <c r="C1524" s="626" t="str">
        <f>'CATALOGO PAGINA'!AE1524</f>
        <v>12</v>
      </c>
      <c r="D1524" s="634">
        <f>'CATALOGO PAGINA'!AG1524</f>
        <v>0.6532</v>
      </c>
    </row>
    <row r="1525">
      <c r="A1525" s="623" t="str">
        <f>'CATALOGO PAGINA'!C1525</f>
        <v>502231</v>
      </c>
      <c r="B1525" s="624" t="s">
        <v>7738</v>
      </c>
      <c r="C1525" s="626" t="str">
        <f>'CATALOGO PAGINA'!AE1525</f>
        <v>12</v>
      </c>
      <c r="D1525" s="634">
        <f>'CATALOGO PAGINA'!AG1525</f>
        <v>0.6958</v>
      </c>
    </row>
    <row r="1526">
      <c r="A1526" s="623" t="str">
        <f>'CATALOGO PAGINA'!C1526</f>
        <v>502227</v>
      </c>
      <c r="B1526" s="624" t="s">
        <v>7738</v>
      </c>
      <c r="C1526" s="626" t="str">
        <f>'CATALOGO PAGINA'!AE1526</f>
        <v>12</v>
      </c>
      <c r="D1526" s="634">
        <f>'CATALOGO PAGINA'!AG1526</f>
        <v>0.7395</v>
      </c>
    </row>
    <row r="1527">
      <c r="A1527" s="623" t="str">
        <f>'CATALOGO PAGINA'!C1527</f>
        <v>501242</v>
      </c>
      <c r="B1527" s="624" t="s">
        <v>7738</v>
      </c>
      <c r="C1527" s="626" t="str">
        <f>'CATALOGO PAGINA'!AE1527</f>
        <v>12</v>
      </c>
      <c r="D1527" s="634">
        <f>'CATALOGO PAGINA'!AG1527</f>
        <v>0.798</v>
      </c>
    </row>
    <row r="1528">
      <c r="A1528" s="623" t="str">
        <f>'CATALOGO PAGINA'!C1528</f>
        <v>504845</v>
      </c>
      <c r="B1528" s="624" t="s">
        <v>7738</v>
      </c>
      <c r="C1528" s="626" t="str">
        <f>'CATALOGO PAGINA'!AE1528</f>
        <v>12</v>
      </c>
      <c r="D1528" s="634">
        <f>'CATALOGO PAGINA'!AG1528</f>
        <v>0.6864</v>
      </c>
    </row>
    <row r="1529">
      <c r="A1529" s="623" t="str">
        <f>'CATALOGO PAGINA'!C1529</f>
        <v>501127</v>
      </c>
      <c r="B1529" s="624" t="s">
        <v>7738</v>
      </c>
      <c r="C1529" s="626" t="str">
        <f>'CATALOGO PAGINA'!AE1529</f>
        <v>12</v>
      </c>
      <c r="D1529" s="634">
        <f>'CATALOGO PAGINA'!AG1529</f>
        <v>0.6864</v>
      </c>
    </row>
    <row r="1530">
      <c r="A1530" s="623" t="str">
        <f>'CATALOGO PAGINA'!C1530</f>
        <v>501126</v>
      </c>
      <c r="B1530" s="624" t="s">
        <v>7738</v>
      </c>
      <c r="C1530" s="626" t="str">
        <f>'CATALOGO PAGINA'!AE1530</f>
        <v>12</v>
      </c>
      <c r="D1530" s="634">
        <f>'CATALOGO PAGINA'!AG1530</f>
        <v>0.602</v>
      </c>
    </row>
    <row r="1531">
      <c r="A1531" s="623" t="str">
        <f>'CATALOGO PAGINA'!C1531</f>
        <v>503176</v>
      </c>
      <c r="B1531" s="624" t="s">
        <v>7738</v>
      </c>
      <c r="C1531" s="626" t="str">
        <f>'CATALOGO PAGINA'!AE1531</f>
        <v>12</v>
      </c>
      <c r="D1531" s="634">
        <f>'CATALOGO PAGINA'!AG1531</f>
        <v>0.8437</v>
      </c>
    </row>
    <row r="1532">
      <c r="A1532" s="623" t="str">
        <f>'CATALOGO PAGINA'!C1532</f>
        <v>505372</v>
      </c>
      <c r="B1532" s="624" t="s">
        <v>7738</v>
      </c>
      <c r="C1532" s="626" t="str">
        <f>'CATALOGO PAGINA'!AE1532</f>
        <v>12</v>
      </c>
      <c r="D1532" s="634">
        <f>'CATALOGO PAGINA'!AG1532</f>
        <v>1.792</v>
      </c>
    </row>
    <row r="1533">
      <c r="A1533" s="623" t="str">
        <f>'CATALOGO PAGINA'!C1533</f>
        <v>JBL0108</v>
      </c>
      <c r="B1533" s="624" t="s">
        <v>7738</v>
      </c>
      <c r="C1533" s="626" t="str">
        <f>'CATALOGO PAGINA'!AE1533</f>
        <v>12</v>
      </c>
      <c r="D1533" s="634">
        <f>'CATALOGO PAGINA'!AG1533</f>
        <v>0.8378</v>
      </c>
    </row>
    <row r="1534">
      <c r="A1534" s="623" t="str">
        <f>'CATALOGO PAGINA'!C1534</f>
        <v>JBL0115</v>
      </c>
      <c r="B1534" s="624" t="s">
        <v>7738</v>
      </c>
      <c r="C1534" s="626" t="str">
        <f>'CATALOGO PAGINA'!AE1534</f>
        <v>12</v>
      </c>
      <c r="D1534" s="634">
        <f>'CATALOGO PAGINA'!AG1534</f>
        <v>0.8378</v>
      </c>
    </row>
    <row r="1535">
      <c r="A1535" s="623" t="str">
        <f>'CATALOGO PAGINA'!C1535</f>
        <v>JBL0122</v>
      </c>
      <c r="B1535" s="624" t="s">
        <v>7738</v>
      </c>
      <c r="C1535" s="626" t="str">
        <f>'CATALOGO PAGINA'!AE1535</f>
        <v>12</v>
      </c>
      <c r="D1535" s="634">
        <f>'CATALOGO PAGINA'!AG1535</f>
        <v>0.8378</v>
      </c>
    </row>
    <row r="1536">
      <c r="A1536" s="623" t="str">
        <f>'CATALOGO PAGINA'!C1536</f>
        <v>966-4</v>
      </c>
      <c r="B1536" s="624" t="s">
        <v>7738</v>
      </c>
      <c r="C1536" s="626" t="str">
        <f>'CATALOGO PAGINA'!AE1536</f>
        <v>6</v>
      </c>
      <c r="D1536" s="634">
        <f>'CATALOGO PAGINA'!AG1536</f>
        <v>7.2541</v>
      </c>
    </row>
    <row r="1537">
      <c r="A1537" s="623" t="str">
        <f>'CATALOGO PAGINA'!C1537</f>
        <v>378882</v>
      </c>
      <c r="B1537" s="624" t="s">
        <v>7738</v>
      </c>
      <c r="C1537" s="626" t="str">
        <f>'CATALOGO PAGINA'!AE1537</f>
        <v>12</v>
      </c>
      <c r="D1537" s="634">
        <f>'CATALOGO PAGINA'!AG1537</f>
        <v>3.4945</v>
      </c>
    </row>
    <row r="1538">
      <c r="A1538" s="623" t="str">
        <f>'CATALOGO PAGINA'!C1538</f>
        <v>999-65</v>
      </c>
      <c r="B1538" s="624" t="s">
        <v>7738</v>
      </c>
      <c r="C1538" s="626" t="str">
        <f>'CATALOGO PAGINA'!AE1538</f>
        <v>6</v>
      </c>
      <c r="D1538" s="634">
        <f>'CATALOGO PAGINA'!AG1538</f>
        <v>4.7508</v>
      </c>
    </row>
    <row r="1539">
      <c r="A1539" s="623" t="str">
        <f>'CATALOGO PAGINA'!C1539</f>
        <v>21340</v>
      </c>
      <c r="B1539" s="624" t="s">
        <v>7738</v>
      </c>
      <c r="C1539" s="626" t="str">
        <f>'CATALOGO PAGINA'!AE1539</f>
        <v>12</v>
      </c>
      <c r="D1539" s="634">
        <f>'CATALOGO PAGINA'!AG1539</f>
        <v>3.103</v>
      </c>
    </row>
    <row r="1540">
      <c r="A1540" s="623" t="str">
        <f>'CATALOGO PAGINA'!C1540</f>
        <v>21341</v>
      </c>
      <c r="B1540" s="624" t="s">
        <v>7738</v>
      </c>
      <c r="C1540" s="626" t="str">
        <f>'CATALOGO PAGINA'!AE1540</f>
        <v>12</v>
      </c>
      <c r="D1540" s="634">
        <f>'CATALOGO PAGINA'!AG1540</f>
        <v>1.943</v>
      </c>
    </row>
    <row r="1541">
      <c r="A1541" s="623" t="str">
        <f>'CATALOGO PAGINA'!C1541</f>
        <v>2055R6</v>
      </c>
      <c r="B1541" s="624" t="s">
        <v>7738</v>
      </c>
      <c r="C1541" s="626" t="str">
        <f>'CATALOGO PAGINA'!AE1541</f>
        <v>12</v>
      </c>
      <c r="D1541" s="634">
        <f>'CATALOGO PAGINA'!AG1541</f>
        <v>0.658</v>
      </c>
    </row>
    <row r="1542">
      <c r="A1542" s="623" t="str">
        <f>'CATALOGO PAGINA'!C1542</f>
        <v>1186R3</v>
      </c>
      <c r="B1542" s="624" t="s">
        <v>7738</v>
      </c>
      <c r="C1542" s="626" t="str">
        <f>'CATALOGO PAGINA'!AE1542</f>
        <v>12</v>
      </c>
      <c r="D1542" s="634">
        <f>'CATALOGO PAGINA'!AG1542</f>
        <v>0.658</v>
      </c>
    </row>
    <row r="1543">
      <c r="A1543" s="623" t="str">
        <f>'CATALOGO PAGINA'!C1543</f>
        <v>0153</v>
      </c>
      <c r="B1543" s="624" t="s">
        <v>7738</v>
      </c>
      <c r="C1543" s="626" t="str">
        <f>'CATALOGO PAGINA'!AE1543</f>
        <v>12</v>
      </c>
      <c r="D1543" s="634">
        <f>'CATALOGO PAGINA'!AG1543</f>
        <v>2.1996</v>
      </c>
    </row>
    <row r="1544">
      <c r="A1544" s="623" t="str">
        <f>'CATALOGO PAGINA'!C1544</f>
        <v>0152</v>
      </c>
      <c r="B1544" s="624" t="s">
        <v>7738</v>
      </c>
      <c r="C1544" s="626" t="str">
        <f>'CATALOGO PAGINA'!AE1544</f>
        <v>12</v>
      </c>
      <c r="D1544" s="634">
        <f>'CATALOGO PAGINA'!AG1544</f>
        <v>2.1996</v>
      </c>
    </row>
    <row r="1545">
      <c r="A1545" s="623" t="str">
        <f>'CATALOGO PAGINA'!C1545</f>
        <v>2089</v>
      </c>
      <c r="B1545" s="624" t="s">
        <v>7738</v>
      </c>
      <c r="C1545" s="626" t="str">
        <f>'CATALOGO PAGINA'!AE1545</f>
        <v>16</v>
      </c>
      <c r="D1545" s="634">
        <f>'CATALOGO PAGINA'!AG1545</f>
        <v>1.0857</v>
      </c>
    </row>
    <row r="1546">
      <c r="A1546" s="623" t="str">
        <f>'CATALOGO PAGINA'!C1546</f>
        <v>2313</v>
      </c>
      <c r="B1546" s="624" t="s">
        <v>7738</v>
      </c>
      <c r="C1546" s="626" t="str">
        <f>'CATALOGO PAGINA'!AE1546</f>
        <v>36</v>
      </c>
      <c r="D1546" s="634">
        <f>'CATALOGO PAGINA'!AG1546</f>
        <v>0.754</v>
      </c>
    </row>
    <row r="1547">
      <c r="A1547" s="623" t="str">
        <f>'CATALOGO PAGINA'!C1547</f>
        <v>2114</v>
      </c>
      <c r="B1547" s="624" t="s">
        <v>7738</v>
      </c>
      <c r="C1547" s="626" t="str">
        <f>'CATALOGO PAGINA'!AE1547</f>
        <v>36</v>
      </c>
      <c r="D1547" s="634">
        <f>'CATALOGO PAGINA'!AG1547</f>
        <v>0.754</v>
      </c>
    </row>
    <row r="1548">
      <c r="A1548" s="623" t="str">
        <f>'CATALOGO PAGINA'!C1548</f>
        <v>2312</v>
      </c>
      <c r="B1548" s="624" t="s">
        <v>7738</v>
      </c>
      <c r="C1548" s="626" t="str">
        <f>'CATALOGO PAGINA'!AE1548</f>
        <v>36</v>
      </c>
      <c r="D1548" s="634">
        <f>'CATALOGO PAGINA'!AG1548</f>
        <v>0.7007</v>
      </c>
    </row>
    <row r="1549">
      <c r="A1549" s="623" t="str">
        <f>'CATALOGO PAGINA'!C1549</f>
        <v>2314</v>
      </c>
      <c r="B1549" s="624" t="s">
        <v>7738</v>
      </c>
      <c r="C1549" s="626" t="str">
        <f>'CATALOGO PAGINA'!AE1549</f>
        <v>36</v>
      </c>
      <c r="D1549" s="634">
        <f>'CATALOGO PAGINA'!AG1549</f>
        <v>0.7007</v>
      </c>
    </row>
    <row r="1550">
      <c r="A1550" s="623" t="str">
        <f>'CATALOGO PAGINA'!C1550</f>
        <v>0583R</v>
      </c>
      <c r="B1550" s="624" t="s">
        <v>7738</v>
      </c>
      <c r="C1550" s="626" t="str">
        <f>'CATALOGO PAGINA'!AE1550</f>
        <v>12</v>
      </c>
      <c r="D1550" s="634">
        <f>'CATALOGO PAGINA'!AG1550</f>
        <v>0.6956</v>
      </c>
    </row>
    <row r="1551">
      <c r="A1551" s="623" t="str">
        <f>'CATALOGO PAGINA'!C1551</f>
        <v>0541</v>
      </c>
      <c r="B1551" s="624" t="s">
        <v>7738</v>
      </c>
      <c r="C1551" s="626" t="str">
        <f>'CATALOGO PAGINA'!AE1551</f>
        <v>12</v>
      </c>
      <c r="D1551" s="634">
        <f>'CATALOGO PAGINA'!AG1551</f>
        <v>1.102</v>
      </c>
    </row>
    <row r="1552">
      <c r="A1552" s="623" t="str">
        <f>'CATALOGO PAGINA'!C1552</f>
        <v>0691</v>
      </c>
      <c r="B1552" s="624" t="s">
        <v>7738</v>
      </c>
      <c r="C1552" s="626" t="str">
        <f>'CATALOGO PAGINA'!AE1552</f>
        <v>24</v>
      </c>
      <c r="D1552" s="634">
        <f>'CATALOGO PAGINA'!AG1552</f>
        <v>0.7884</v>
      </c>
    </row>
    <row r="1553">
      <c r="A1553" s="623" t="str">
        <f>'CATALOGO PAGINA'!C1553</f>
        <v>0692</v>
      </c>
      <c r="B1553" s="624" t="s">
        <v>7738</v>
      </c>
      <c r="C1553" s="626" t="str">
        <f>'CATALOGO PAGINA'!AE1553</f>
        <v>24</v>
      </c>
      <c r="D1553" s="634">
        <f>'CATALOGO PAGINA'!AG1553</f>
        <v>0.7884</v>
      </c>
    </row>
    <row r="1554">
      <c r="A1554" s="623" t="str">
        <f>'CATALOGO PAGINA'!C1554</f>
        <v>0567</v>
      </c>
      <c r="B1554" s="624" t="s">
        <v>7738</v>
      </c>
      <c r="C1554" s="626" t="str">
        <f>'CATALOGO PAGINA'!AE1554</f>
        <v>24</v>
      </c>
      <c r="D1554" s="634">
        <f>'CATALOGO PAGINA'!AG1554</f>
        <v>0.7884</v>
      </c>
    </row>
    <row r="1555">
      <c r="A1555" s="623" t="str">
        <f>'CATALOGO PAGINA'!C1555</f>
        <v>0045R3</v>
      </c>
      <c r="B1555" s="624" t="s">
        <v>7738</v>
      </c>
      <c r="C1555" s="626" t="str">
        <f>'CATALOGO PAGINA'!AE1555</f>
        <v>12</v>
      </c>
      <c r="D1555" s="634">
        <f>'CATALOGO PAGINA'!AG1555</f>
        <v>0.6815</v>
      </c>
    </row>
    <row r="1556">
      <c r="A1556" s="623" t="str">
        <f>'CATALOGO PAGINA'!C1556</f>
        <v>0256R</v>
      </c>
      <c r="B1556" s="624" t="s">
        <v>7738</v>
      </c>
      <c r="C1556" s="626" t="str">
        <f>'CATALOGO PAGINA'!AE1556</f>
        <v>12</v>
      </c>
      <c r="D1556" s="634">
        <f>'CATALOGO PAGINA'!AG1556</f>
        <v>0.6815</v>
      </c>
    </row>
    <row r="1557">
      <c r="A1557" s="623" t="str">
        <f>'CATALOGO PAGINA'!C1557</f>
        <v>51085</v>
      </c>
      <c r="B1557" s="624" t="s">
        <v>7738</v>
      </c>
      <c r="C1557" s="626" t="str">
        <f>'CATALOGO PAGINA'!AE1557</f>
        <v>8</v>
      </c>
      <c r="D1557" s="634">
        <f>'CATALOGO PAGINA'!AG1557</f>
        <v>2.3975</v>
      </c>
    </row>
    <row r="1558">
      <c r="A1558" s="623" t="str">
        <f>'CATALOGO PAGINA'!C1558</f>
        <v>80417</v>
      </c>
      <c r="B1558" s="624" t="s">
        <v>7738</v>
      </c>
      <c r="C1558" s="626" t="str">
        <f>'CATALOGO PAGINA'!AE1558</f>
        <v>1</v>
      </c>
      <c r="D1558" s="634">
        <f>'CATALOGO PAGINA'!AG1558</f>
        <v>18</v>
      </c>
    </row>
    <row r="1559">
      <c r="A1559" s="623" t="str">
        <f>'CATALOGO PAGINA'!C1559</f>
        <v>96012</v>
      </c>
      <c r="B1559" s="624" t="s">
        <v>7738</v>
      </c>
      <c r="C1559" s="626" t="str">
        <f>'CATALOGO PAGINA'!AE1559</f>
        <v>12</v>
      </c>
      <c r="D1559" s="634">
        <f>'CATALOGO PAGINA'!AG1559</f>
        <v>2.004</v>
      </c>
    </row>
    <row r="1560">
      <c r="A1560" s="623" t="str">
        <f>'CATALOGO PAGINA'!C1560</f>
        <v>28567</v>
      </c>
      <c r="B1560" s="624" t="s">
        <v>7738</v>
      </c>
      <c r="C1560" s="626" t="str">
        <f>'CATALOGO PAGINA'!AE1560</f>
        <v>6</v>
      </c>
      <c r="D1560" s="634">
        <f>'CATALOGO PAGINA'!AG1560</f>
        <v>2.754</v>
      </c>
    </row>
    <row r="1561">
      <c r="A1561" s="623" t="str">
        <f>'CATALOGO PAGINA'!C1561</f>
        <v>72333</v>
      </c>
      <c r="B1561" s="624" t="s">
        <v>7738</v>
      </c>
      <c r="C1561" s="626" t="str">
        <f>'CATALOGO PAGINA'!AE1561</f>
        <v>6</v>
      </c>
      <c r="D1561" s="634">
        <f>'CATALOGO PAGINA'!AG1561</f>
        <v>2.754</v>
      </c>
    </row>
    <row r="1562">
      <c r="A1562" s="623" t="str">
        <f>'CATALOGO PAGINA'!C1562</f>
        <v>95546</v>
      </c>
      <c r="B1562" s="624" t="s">
        <v>7738</v>
      </c>
      <c r="C1562" s="626" t="str">
        <f>'CATALOGO PAGINA'!AE1562</f>
        <v>6</v>
      </c>
      <c r="D1562" s="634">
        <f>'CATALOGO PAGINA'!AG1562</f>
        <v>2.754</v>
      </c>
    </row>
    <row r="1563">
      <c r="A1563" s="623" t="str">
        <f>'CATALOGO PAGINA'!C1563</f>
        <v>87589</v>
      </c>
      <c r="B1563" s="624" t="s">
        <v>7738</v>
      </c>
      <c r="C1563" s="626" t="str">
        <f>'CATALOGO PAGINA'!AE1563</f>
        <v>6</v>
      </c>
      <c r="D1563" s="634">
        <f>'CATALOGO PAGINA'!AG1563</f>
        <v>2.754</v>
      </c>
    </row>
    <row r="1564">
      <c r="A1564" s="623" t="str">
        <f>'CATALOGO PAGINA'!C1564</f>
        <v>66882</v>
      </c>
      <c r="B1564" s="624" t="s">
        <v>7738</v>
      </c>
      <c r="C1564" s="626" t="str">
        <f>'CATALOGO PAGINA'!AE1564</f>
        <v>6</v>
      </c>
      <c r="D1564" s="634">
        <f>'CATALOGO PAGINA'!AG1564</f>
        <v>2.754</v>
      </c>
    </row>
    <row r="1565">
      <c r="A1565" s="623" t="str">
        <f>'CATALOGO PAGINA'!C1565</f>
        <v>65861</v>
      </c>
      <c r="B1565" s="624" t="s">
        <v>7738</v>
      </c>
      <c r="C1565" s="626" t="str">
        <f>'CATALOGO PAGINA'!AE1565</f>
        <v>6</v>
      </c>
      <c r="D1565" s="634">
        <f>'CATALOGO PAGINA'!AG1565</f>
        <v>2.754</v>
      </c>
    </row>
    <row r="1566">
      <c r="A1566" s="623" t="str">
        <f>'CATALOGO PAGINA'!C1566</f>
        <v>566769</v>
      </c>
      <c r="B1566" s="624" t="s">
        <v>7738</v>
      </c>
      <c r="C1566" s="626" t="str">
        <f>'CATALOGO PAGINA'!AE1566</f>
        <v>6</v>
      </c>
      <c r="D1566" s="634">
        <f>'CATALOGO PAGINA'!AG1566</f>
        <v>2.754</v>
      </c>
    </row>
    <row r="1567">
      <c r="A1567" s="623" t="str">
        <f>'CATALOGO PAGINA'!C1567</f>
        <v>14116</v>
      </c>
      <c r="B1567" s="624" t="s">
        <v>7738</v>
      </c>
      <c r="C1567" s="626" t="str">
        <f>'CATALOGO PAGINA'!AE1567</f>
        <v>18</v>
      </c>
      <c r="D1567" s="634">
        <f>'CATALOGO PAGINA'!AG1567</f>
        <v>2.14965</v>
      </c>
    </row>
    <row r="1568">
      <c r="A1568" s="623" t="str">
        <f>'CATALOGO PAGINA'!C1568</f>
        <v>14179</v>
      </c>
      <c r="B1568" s="624" t="s">
        <v>7738</v>
      </c>
      <c r="C1568" s="626" t="str">
        <f>'CATALOGO PAGINA'!AE1568</f>
        <v>18</v>
      </c>
      <c r="D1568" s="634">
        <f>'CATALOGO PAGINA'!AG1568</f>
        <v>2.14965</v>
      </c>
    </row>
    <row r="1569">
      <c r="A1569" s="623" t="str">
        <f>'CATALOGO PAGINA'!C1569</f>
        <v>34320</v>
      </c>
      <c r="B1569" s="624" t="s">
        <v>7738</v>
      </c>
      <c r="C1569" s="626" t="str">
        <f>'CATALOGO PAGINA'!AE1569</f>
        <v>12</v>
      </c>
      <c r="D1569" s="634">
        <f>'CATALOGO PAGINA'!AG1569</f>
        <v>1.47525</v>
      </c>
    </row>
    <row r="1570">
      <c r="A1570" s="623" t="str">
        <f>'CATALOGO PAGINA'!C1570</f>
        <v> CH90104</v>
      </c>
      <c r="B1570" s="624" t="s">
        <v>7738</v>
      </c>
      <c r="C1570" s="626" t="str">
        <f>'CATALOGO PAGINA'!AE1570</f>
        <v>6</v>
      </c>
      <c r="D1570" s="634">
        <f>'CATALOGO PAGINA'!AG1570</f>
        <v>2.1637</v>
      </c>
    </row>
    <row r="1571">
      <c r="A1571" s="623" t="str">
        <f>'CATALOGO PAGINA'!C1571</f>
        <v>CH90103</v>
      </c>
      <c r="B1571" s="624" t="s">
        <v>7738</v>
      </c>
      <c r="C1571" s="626" t="str">
        <f>'CATALOGO PAGINA'!AE1571</f>
        <v>6</v>
      </c>
      <c r="D1571" s="634">
        <f>'CATALOGO PAGINA'!AG1571</f>
        <v>2.96455</v>
      </c>
    </row>
    <row r="1572">
      <c r="A1572" s="623" t="str">
        <f>'CATALOGO PAGINA'!C1572</f>
        <v>CH91136</v>
      </c>
      <c r="B1572" s="624" t="s">
        <v>7738</v>
      </c>
      <c r="C1572" s="626" t="str">
        <f>'CATALOGO PAGINA'!AE1572</f>
        <v>12</v>
      </c>
      <c r="D1572" s="634">
        <f>'CATALOGO PAGINA'!AG1572</f>
        <v>0.3372</v>
      </c>
    </row>
    <row r="1573">
      <c r="A1573" s="623" t="str">
        <f>'CATALOGO PAGINA'!C1573</f>
        <v>CH86914</v>
      </c>
      <c r="B1573" s="624" t="s">
        <v>7738</v>
      </c>
      <c r="C1573" s="626" t="str">
        <f>'CATALOGO PAGINA'!AE1573</f>
        <v>12</v>
      </c>
      <c r="D1573" s="634">
        <f>'CATALOGO PAGINA'!AG1573</f>
        <v>1.0116</v>
      </c>
    </row>
    <row r="1574">
      <c r="A1574" s="623" t="str">
        <f>'CATALOGO PAGINA'!C1574</f>
        <v>CH85197</v>
      </c>
      <c r="B1574" s="624" t="s">
        <v>7738</v>
      </c>
      <c r="C1574" s="626" t="str">
        <f>'CATALOGO PAGINA'!AE1574</f>
        <v>12</v>
      </c>
      <c r="D1574" s="634">
        <f>'CATALOGO PAGINA'!AG1574</f>
        <v>0.82895</v>
      </c>
    </row>
    <row r="1575">
      <c r="A1575" s="623" t="str">
        <f>'CATALOGO PAGINA'!C1575</f>
        <v>CH99045</v>
      </c>
      <c r="B1575" s="624" t="s">
        <v>7738</v>
      </c>
      <c r="C1575" s="626" t="str">
        <f>'CATALOGO PAGINA'!AE1575</f>
        <v>12</v>
      </c>
      <c r="D1575" s="634">
        <f>'CATALOGO PAGINA'!AG1575</f>
        <v>1.10995</v>
      </c>
    </row>
    <row r="1576">
      <c r="A1576" s="623" t="str">
        <f>'CATALOGO PAGINA'!C1576</f>
        <v>CH99038</v>
      </c>
      <c r="B1576" s="624" t="s">
        <v>7738</v>
      </c>
      <c r="C1576" s="626" t="str">
        <f>'CATALOGO PAGINA'!AE1576</f>
        <v>12</v>
      </c>
      <c r="D1576" s="634">
        <f>'CATALOGO PAGINA'!AG1576</f>
        <v>0.96945</v>
      </c>
    </row>
    <row r="1577">
      <c r="A1577" s="623" t="str">
        <f>'CATALOGO PAGINA'!C1577</f>
        <v>CR-0378AL24</v>
      </c>
      <c r="B1577" s="624" t="s">
        <v>7738</v>
      </c>
      <c r="C1577" s="626" t="str">
        <f>'CATALOGO PAGINA'!AE1577</f>
        <v>12</v>
      </c>
      <c r="D1577" s="634">
        <f>'CATALOGO PAGINA'!AG1577</f>
        <v>1.0116</v>
      </c>
    </row>
    <row r="1578">
      <c r="A1578" s="623" t="str">
        <f>'CATALOGO PAGINA'!C1578</f>
        <v>CH84162</v>
      </c>
      <c r="B1578" s="624" t="s">
        <v>7738</v>
      </c>
      <c r="C1578" s="626" t="str">
        <f>'CATALOGO PAGINA'!AE1578</f>
        <v>12</v>
      </c>
      <c r="D1578" s="634">
        <f>'CATALOGO PAGINA'!AG1578</f>
        <v>0.7306</v>
      </c>
    </row>
    <row r="1579">
      <c r="A1579" s="623" t="str">
        <f>'CATALOGO PAGINA'!C1579</f>
        <v>21017</v>
      </c>
      <c r="B1579" s="624" t="s">
        <v>7738</v>
      </c>
      <c r="C1579" s="626" t="str">
        <f>'CATALOGO PAGINA'!AE1579</f>
        <v>12</v>
      </c>
      <c r="D1579" s="634">
        <f>'CATALOGO PAGINA'!AG1579</f>
        <v>1.405</v>
      </c>
    </row>
    <row r="1580">
      <c r="A1580" s="623" t="str">
        <f>'CATALOGO PAGINA'!C1580</f>
        <v>21010</v>
      </c>
      <c r="B1580" s="624" t="s">
        <v>7738</v>
      </c>
      <c r="C1580" s="626" t="str">
        <f>'CATALOGO PAGINA'!AE1580</f>
        <v>12</v>
      </c>
      <c r="D1580" s="634">
        <f>'CATALOGO PAGINA'!AG1580</f>
        <v>1.05375</v>
      </c>
    </row>
    <row r="1581">
      <c r="A1581" s="623" t="str">
        <f>'CATALOGO PAGINA'!C1581</f>
        <v>21011</v>
      </c>
      <c r="B1581" s="624" t="s">
        <v>7738</v>
      </c>
      <c r="C1581" s="626" t="str">
        <f>'CATALOGO PAGINA'!AE1581</f>
        <v>6</v>
      </c>
      <c r="D1581" s="634">
        <f>'CATALOGO PAGINA'!AG1581</f>
        <v>2.88025</v>
      </c>
    </row>
    <row r="1582">
      <c r="A1582" s="623" t="str">
        <f>'CATALOGO PAGINA'!C1582</f>
        <v>83165</v>
      </c>
      <c r="B1582" s="624" t="s">
        <v>7738</v>
      </c>
      <c r="C1582" s="626" t="str">
        <f>'CATALOGO PAGINA'!AE1582</f>
        <v>6</v>
      </c>
      <c r="D1582" s="634">
        <f>'CATALOGO PAGINA'!AG1582</f>
        <v>0.85</v>
      </c>
    </row>
    <row r="1583">
      <c r="A1583" s="623" t="str">
        <f>'CATALOGO PAGINA'!C1583</f>
        <v>23480</v>
      </c>
      <c r="B1583" s="624" t="s">
        <v>7738</v>
      </c>
      <c r="C1583" s="626" t="str">
        <f>'CATALOGO PAGINA'!AE1583</f>
        <v>12</v>
      </c>
      <c r="D1583" s="634">
        <f>'CATALOGO PAGINA'!AG1583</f>
        <v>0.5901</v>
      </c>
    </row>
    <row r="1584">
      <c r="A1584" s="623" t="str">
        <f>'CATALOGO PAGINA'!C1584</f>
        <v>40012</v>
      </c>
      <c r="B1584" s="624" t="s">
        <v>7738</v>
      </c>
      <c r="C1584" s="626" t="str">
        <f>'CATALOGO PAGINA'!AE1584</f>
        <v>1</v>
      </c>
      <c r="D1584" s="634">
        <f>'CATALOGO PAGINA'!AG1584</f>
        <v>25.002</v>
      </c>
    </row>
    <row r="1585">
      <c r="A1585" s="623" t="str">
        <f>'CATALOGO PAGINA'!C1585</f>
        <v>5088</v>
      </c>
      <c r="B1585" s="624" t="s">
        <v>7738</v>
      </c>
      <c r="C1585" s="626" t="str">
        <f>'CATALOGO PAGINA'!AE1585</f>
        <v>8</v>
      </c>
      <c r="D1585" s="634">
        <f>'CATALOGO PAGINA'!AG1585</f>
        <v>2.496</v>
      </c>
    </row>
    <row r="1586">
      <c r="A1586" s="623" t="str">
        <f>'CATALOGO PAGINA'!C1586</f>
        <v>NET104126</v>
      </c>
      <c r="B1586" s="624" t="s">
        <v>7738</v>
      </c>
      <c r="C1586" s="626" t="str">
        <f>'CATALOGO PAGINA'!AE1586</f>
        <v>6</v>
      </c>
      <c r="D1586" s="634">
        <f>'CATALOGO PAGINA'!AG1586</f>
        <v>1.75</v>
      </c>
    </row>
    <row r="1587">
      <c r="A1587" s="623" t="str">
        <f>'CATALOGO PAGINA'!C1587</f>
        <v>BMA0001</v>
      </c>
      <c r="B1587" s="624" t="s">
        <v>7738</v>
      </c>
      <c r="C1587" s="626" t="str">
        <f>'CATALOGO PAGINA'!AE1587</f>
        <v>6</v>
      </c>
      <c r="D1587" s="634">
        <f>'CATALOGO PAGINA'!AG1587</f>
        <v>1.75</v>
      </c>
    </row>
    <row r="1588">
      <c r="A1588" s="623" t="str">
        <f>'CATALOGO PAGINA'!C1588</f>
        <v>BMA0002</v>
      </c>
      <c r="B1588" s="624" t="s">
        <v>7738</v>
      </c>
      <c r="C1588" s="626" t="str">
        <f>'CATALOGO PAGINA'!AE1588</f>
        <v>6</v>
      </c>
      <c r="D1588" s="634">
        <f>'CATALOGO PAGINA'!AG1588</f>
        <v>1.75</v>
      </c>
    </row>
    <row r="1589">
      <c r="A1589" s="623" t="str">
        <f>'CATALOGO PAGINA'!C1589</f>
        <v>7186</v>
      </c>
      <c r="B1589" s="624" t="s">
        <v>7738</v>
      </c>
      <c r="C1589" s="626" t="str">
        <f>'CATALOGO PAGINA'!AE1589</f>
        <v>6</v>
      </c>
      <c r="D1589" s="634">
        <f>'CATALOGO PAGINA'!AG1589</f>
        <v>1.05</v>
      </c>
    </row>
    <row r="1590">
      <c r="A1590" s="623" t="str">
        <f>'CATALOGO PAGINA'!C1590</f>
        <v>7182</v>
      </c>
      <c r="B1590" s="624" t="s">
        <v>7738</v>
      </c>
      <c r="C1590" s="626" t="str">
        <f>'CATALOGO PAGINA'!AE1590</f>
        <v>6</v>
      </c>
      <c r="D1590" s="634">
        <f>'CATALOGO PAGINA'!AG1590</f>
        <v>1.05</v>
      </c>
    </row>
    <row r="1591">
      <c r="A1591" s="623" t="str">
        <f>'CATALOGO PAGINA'!C1591</f>
        <v>7188</v>
      </c>
      <c r="B1591" s="624" t="s">
        <v>7738</v>
      </c>
      <c r="C1591" s="626" t="str">
        <f>'CATALOGO PAGINA'!AE1591</f>
        <v>6</v>
      </c>
      <c r="D1591" s="634">
        <f>'CATALOGO PAGINA'!AG1591</f>
        <v>1.05</v>
      </c>
    </row>
    <row r="1592">
      <c r="A1592" s="623" t="str">
        <f>'CATALOGO PAGINA'!C1592</f>
        <v>7180</v>
      </c>
      <c r="B1592" s="624" t="s">
        <v>7738</v>
      </c>
      <c r="C1592" s="626" t="str">
        <f>'CATALOGO PAGINA'!AE1592</f>
        <v>6</v>
      </c>
      <c r="D1592" s="634">
        <f>'CATALOGO PAGINA'!AG1592</f>
        <v>1.05</v>
      </c>
    </row>
    <row r="1593">
      <c r="A1593" s="623" t="str">
        <f>'CATALOGO PAGINA'!C1593</f>
        <v>7162</v>
      </c>
      <c r="B1593" s="624" t="s">
        <v>7738</v>
      </c>
      <c r="C1593" s="626" t="str">
        <f>'CATALOGO PAGINA'!AE1593</f>
        <v>6</v>
      </c>
      <c r="D1593" s="634">
        <f>'CATALOGO PAGINA'!AG1593</f>
        <v>1.05</v>
      </c>
    </row>
    <row r="1594">
      <c r="A1594" s="623" t="str">
        <f>'CATALOGO PAGINA'!C1594</f>
        <v>7166</v>
      </c>
      <c r="B1594" s="624" t="s">
        <v>7738</v>
      </c>
      <c r="C1594" s="626" t="str">
        <f>'CATALOGO PAGINA'!AE1594</f>
        <v>6</v>
      </c>
      <c r="D1594" s="634">
        <f>'CATALOGO PAGINA'!AG1594</f>
        <v>1.05</v>
      </c>
    </row>
    <row r="1595">
      <c r="A1595" s="623" t="str">
        <f>'CATALOGO PAGINA'!C1595</f>
        <v>7168</v>
      </c>
      <c r="B1595" s="624" t="s">
        <v>7738</v>
      </c>
      <c r="C1595" s="626" t="str">
        <f>'CATALOGO PAGINA'!AE1595</f>
        <v>6</v>
      </c>
      <c r="D1595" s="634">
        <f>'CATALOGO PAGINA'!AG1595</f>
        <v>1.05</v>
      </c>
    </row>
    <row r="1596">
      <c r="A1596" s="623" t="str">
        <f>'CATALOGO PAGINA'!C1596</f>
        <v>165142</v>
      </c>
      <c r="B1596" s="624" t="s">
        <v>7738</v>
      </c>
      <c r="C1596" s="626" t="str">
        <f>'CATALOGO PAGINA'!AE1596</f>
        <v>6</v>
      </c>
      <c r="D1596" s="634">
        <f>'CATALOGO PAGINA'!AG1596</f>
        <v>2.7473</v>
      </c>
    </row>
    <row r="1597">
      <c r="A1597" s="623" t="str">
        <f>'CATALOGO PAGINA'!C1597</f>
        <v>QE2749</v>
      </c>
      <c r="B1597" s="624" t="s">
        <v>7738</v>
      </c>
      <c r="C1597" s="626" t="str">
        <f>'CATALOGO PAGINA'!AE1597</f>
        <v>12</v>
      </c>
      <c r="D1597" s="634">
        <f>'CATALOGO PAGINA'!AG1597</f>
        <v>0.72</v>
      </c>
    </row>
    <row r="1598">
      <c r="A1598" s="623" t="str">
        <f>'CATALOGO PAGINA'!C1598</f>
        <v>CCW20005</v>
      </c>
      <c r="B1598" s="624" t="s">
        <v>7738</v>
      </c>
      <c r="C1598" s="626" t="str">
        <f>'CATALOGO PAGINA'!AE1598</f>
        <v>12</v>
      </c>
      <c r="D1598" s="634">
        <f>'CATALOGO PAGINA'!AG1598</f>
        <v>2.651</v>
      </c>
    </row>
    <row r="1599">
      <c r="A1599" s="623" t="str">
        <f>'CATALOGO PAGINA'!C1599</f>
        <v>B0592</v>
      </c>
      <c r="B1599" s="624" t="s">
        <v>7738</v>
      </c>
      <c r="C1599" s="626" t="str">
        <f>'CATALOGO PAGINA'!AE1599</f>
        <v>12</v>
      </c>
      <c r="D1599" s="634">
        <f>'CATALOGO PAGINA'!AG1599</f>
        <v>0.602</v>
      </c>
    </row>
    <row r="1600">
      <c r="A1600" s="623" t="str">
        <f>'CATALOGO PAGINA'!C1600</f>
        <v>41660</v>
      </c>
      <c r="B1600" s="624" t="s">
        <v>7738</v>
      </c>
      <c r="C1600" s="626" t="str">
        <f>'CATALOGO PAGINA'!AE1600</f>
        <v>12</v>
      </c>
      <c r="D1600" s="634">
        <f>'CATALOGO PAGINA'!AG1600</f>
        <v>1.624</v>
      </c>
    </row>
    <row r="1601">
      <c r="A1601" s="623" t="str">
        <f>'CATALOGO PAGINA'!C1601</f>
        <v>01850</v>
      </c>
      <c r="B1601" s="624" t="s">
        <v>7738</v>
      </c>
      <c r="C1601" s="626" t="str">
        <f>'CATALOGO PAGINA'!AE1601</f>
        <v>6</v>
      </c>
      <c r="D1601" s="634">
        <f>'CATALOGO PAGINA'!AG1601</f>
        <v>12.50016</v>
      </c>
    </row>
    <row r="1602">
      <c r="A1602" s="623" t="str">
        <f>'CATALOGO PAGINA'!C1602</f>
        <v>G6037</v>
      </c>
      <c r="B1602" s="624" t="s">
        <v>7738</v>
      </c>
      <c r="C1602" s="626" t="str">
        <f>'CATALOGO PAGINA'!AE1602</f>
        <v>24</v>
      </c>
      <c r="D1602" s="634">
        <f>'CATALOGO PAGINA'!AG1602</f>
        <v>0.7</v>
      </c>
    </row>
    <row r="1603">
      <c r="A1603" s="623" t="str">
        <f>'CATALOGO PAGINA'!C1603</f>
        <v>G6056</v>
      </c>
      <c r="B1603" s="624" t="s">
        <v>7738</v>
      </c>
      <c r="C1603" s="626" t="str">
        <f>'CATALOGO PAGINA'!AE1603</f>
        <v>24</v>
      </c>
      <c r="D1603" s="634">
        <f>'CATALOGO PAGINA'!AG1603</f>
        <v>0.7</v>
      </c>
    </row>
    <row r="1604">
      <c r="A1604" s="623" t="str">
        <f>'CATALOGO PAGINA'!C1604</f>
        <v>G6002</v>
      </c>
      <c r="B1604" s="624" t="s">
        <v>7738</v>
      </c>
      <c r="C1604" s="626" t="str">
        <f>'CATALOGO PAGINA'!AE1604</f>
        <v>24</v>
      </c>
      <c r="D1604" s="634">
        <f>'CATALOGO PAGINA'!AG1604</f>
        <v>0.7</v>
      </c>
    </row>
    <row r="1605">
      <c r="A1605" s="623" t="str">
        <f>'CATALOGO PAGINA'!C1605</f>
        <v>G6057</v>
      </c>
      <c r="B1605" s="624" t="s">
        <v>7738</v>
      </c>
      <c r="C1605" s="626" t="str">
        <f>'CATALOGO PAGINA'!AE1605</f>
        <v>24</v>
      </c>
      <c r="D1605" s="634">
        <f>'CATALOGO PAGINA'!AG1605</f>
        <v>0.7</v>
      </c>
    </row>
    <row r="1606">
      <c r="A1606" s="623" t="str">
        <f>'CATALOGO PAGINA'!C1606</f>
        <v>375889</v>
      </c>
      <c r="B1606" s="624" t="s">
        <v>7738</v>
      </c>
      <c r="C1606" s="626" t="str">
        <f>'CATALOGO PAGINA'!AE1606</f>
        <v>6</v>
      </c>
      <c r="D1606" s="634">
        <f>'CATALOGO PAGINA'!AG1606</f>
        <v>2.97888</v>
      </c>
    </row>
    <row r="1607">
      <c r="A1607" s="623" t="str">
        <f>'CATALOGO PAGINA'!C1607</f>
        <v>377374</v>
      </c>
      <c r="B1607" s="624" t="s">
        <v>7738</v>
      </c>
      <c r="C1607" s="626" t="str">
        <f>'CATALOGO PAGINA'!AE1607</f>
        <v>12</v>
      </c>
      <c r="D1607" s="634">
        <f>'CATALOGO PAGINA'!AG1607</f>
        <v>0.9048</v>
      </c>
    </row>
    <row r="1608">
      <c r="A1608" s="623" t="str">
        <f>'CATALOGO PAGINA'!C1608</f>
        <v>02802</v>
      </c>
      <c r="B1608" s="624" t="s">
        <v>7738</v>
      </c>
      <c r="C1608" s="626" t="str">
        <f>'CATALOGO PAGINA'!AE1608</f>
        <v>12</v>
      </c>
      <c r="D1608" s="634">
        <f>'CATALOGO PAGINA'!AG1608</f>
        <v>1.044</v>
      </c>
    </row>
    <row r="1609">
      <c r="A1609" s="623" t="str">
        <f>'CATALOGO PAGINA'!C1609</f>
        <v>375941</v>
      </c>
      <c r="B1609" s="624" t="s">
        <v>7738</v>
      </c>
      <c r="C1609" s="626" t="str">
        <f>'CATALOGO PAGINA'!AE1609</f>
        <v>12</v>
      </c>
      <c r="D1609" s="634">
        <f>'CATALOGO PAGINA'!AG1609</f>
        <v>0.82128</v>
      </c>
    </row>
    <row r="1610">
      <c r="A1610" s="623" t="str">
        <f>'CATALOGO PAGINA'!C1610</f>
        <v>83096</v>
      </c>
      <c r="B1610" s="624" t="s">
        <v>7738</v>
      </c>
      <c r="C1610" s="626" t="str">
        <f>'CATALOGO PAGINA'!AE1610</f>
        <v>12</v>
      </c>
      <c r="D1610" s="634">
        <f>'CATALOGO PAGINA'!AG1610</f>
        <v>0.82128</v>
      </c>
    </row>
    <row r="1611">
      <c r="A1611" s="623" t="str">
        <f>'CATALOGO PAGINA'!C1611</f>
        <v>375934</v>
      </c>
      <c r="B1611" s="624" t="s">
        <v>7738</v>
      </c>
      <c r="C1611" s="626" t="str">
        <f>'CATALOGO PAGINA'!AE1611</f>
        <v>12</v>
      </c>
      <c r="D1611" s="634">
        <f>'CATALOGO PAGINA'!AG1611</f>
        <v>0.82128</v>
      </c>
    </row>
    <row r="1612">
      <c r="A1612" s="623" t="str">
        <f>'CATALOGO PAGINA'!C1612</f>
        <v>E24733</v>
      </c>
      <c r="B1612" s="624" t="s">
        <v>7738</v>
      </c>
      <c r="C1612" s="626" t="str">
        <f>'CATALOGO PAGINA'!AE1612</f>
        <v>12</v>
      </c>
      <c r="D1612" s="634">
        <f>'CATALOGO PAGINA'!AG1612</f>
        <v>0.82128</v>
      </c>
    </row>
    <row r="1613">
      <c r="A1613" s="623" t="str">
        <f>'CATALOGO PAGINA'!C1613</f>
        <v>8841</v>
      </c>
      <c r="B1613" s="624" t="s">
        <v>7738</v>
      </c>
      <c r="C1613" s="626" t="str">
        <f>'CATALOGO PAGINA'!AE1613</f>
        <v>3</v>
      </c>
      <c r="D1613" s="634">
        <f>'CATALOGO PAGINA'!AG1613</f>
        <v>3.35472</v>
      </c>
    </row>
    <row r="1614">
      <c r="A1614" s="623" t="str">
        <f>'CATALOGO PAGINA'!C1614</f>
        <v>82243</v>
      </c>
      <c r="B1614" s="624" t="s">
        <v>7738</v>
      </c>
      <c r="C1614" s="626" t="str">
        <f>'CATALOGO PAGINA'!AE1614</f>
        <v>3</v>
      </c>
      <c r="D1614" s="634">
        <f>'CATALOGO PAGINA'!AG1614</f>
        <v>5.95776</v>
      </c>
    </row>
    <row r="1615">
      <c r="A1615" s="623" t="str">
        <f>'CATALOGO PAGINA'!C1615</f>
        <v>HJ978-1</v>
      </c>
      <c r="B1615" s="624" t="s">
        <v>7738</v>
      </c>
      <c r="C1615" s="626" t="str">
        <f>'CATALOGO PAGINA'!AE1615</f>
        <v>3</v>
      </c>
      <c r="D1615" s="634">
        <f>'CATALOGO PAGINA'!AG1615</f>
        <v>6.3336</v>
      </c>
    </row>
    <row r="1616">
      <c r="A1616" s="623" t="str">
        <f>'CATALOGO PAGINA'!C1616</f>
        <v>NY03</v>
      </c>
      <c r="B1616" s="624" t="s">
        <v>7738</v>
      </c>
      <c r="C1616" s="626" t="str">
        <f>'CATALOGO PAGINA'!AE1616</f>
        <v>12</v>
      </c>
      <c r="D1616" s="634">
        <f>'CATALOGO PAGINA'!AG1616</f>
        <v>0.89088</v>
      </c>
    </row>
    <row r="1617">
      <c r="A1617" s="623" t="str">
        <f>'CATALOGO PAGINA'!C1617</f>
        <v>701038</v>
      </c>
      <c r="B1617" s="624" t="s">
        <v>7738</v>
      </c>
      <c r="C1617" s="626" t="str">
        <f>'CATALOGO PAGINA'!AE1617</f>
        <v>50</v>
      </c>
      <c r="D1617" s="634">
        <f>'CATALOGO PAGINA'!AG1617</f>
        <v>1.1832</v>
      </c>
    </row>
    <row r="1618">
      <c r="A1618" s="623" t="str">
        <f>'CATALOGO PAGINA'!C1618</f>
        <v>68378</v>
      </c>
      <c r="B1618" s="624" t="s">
        <v>7738</v>
      </c>
      <c r="C1618" s="626" t="str">
        <f>'CATALOGO PAGINA'!AE1618</f>
        <v>12</v>
      </c>
      <c r="D1618" s="634">
        <f>'CATALOGO PAGINA'!AG1618</f>
        <v>1.92096</v>
      </c>
    </row>
    <row r="1619">
      <c r="A1619" s="623" t="str">
        <f>'CATALOGO PAGINA'!C1619</f>
        <v>68393</v>
      </c>
      <c r="B1619" s="624" t="s">
        <v>7738</v>
      </c>
      <c r="C1619" s="626" t="str">
        <f>'CATALOGO PAGINA'!AE1619</f>
        <v>12</v>
      </c>
      <c r="D1619" s="634">
        <f>'CATALOGO PAGINA'!AG1619</f>
        <v>1.92096</v>
      </c>
    </row>
    <row r="1620">
      <c r="A1620" s="623" t="str">
        <f>'CATALOGO PAGINA'!C1620</f>
        <v>68394</v>
      </c>
      <c r="B1620" s="624" t="s">
        <v>7738</v>
      </c>
      <c r="C1620" s="626" t="str">
        <f>'CATALOGO PAGINA'!AE1620</f>
        <v>12</v>
      </c>
      <c r="D1620" s="634">
        <f>'CATALOGO PAGINA'!AG1620</f>
        <v>1.92096</v>
      </c>
    </row>
    <row r="1621">
      <c r="A1621" s="623" t="str">
        <f>'CATALOGO PAGINA'!C1621</f>
        <v>38676</v>
      </c>
      <c r="B1621" s="624" t="s">
        <v>7738</v>
      </c>
      <c r="C1621" s="626" t="str">
        <f>'CATALOGO PAGINA'!AE1621</f>
        <v>12</v>
      </c>
      <c r="D1621" s="634">
        <f>'CATALOGO PAGINA'!AG1621</f>
        <v>1.932</v>
      </c>
    </row>
    <row r="1622">
      <c r="A1622" s="623" t="str">
        <f>'CATALOGO PAGINA'!C1622</f>
        <v>0137</v>
      </c>
      <c r="B1622" s="624" t="s">
        <v>7738</v>
      </c>
      <c r="C1622" s="626" t="str">
        <f>'CATALOGO PAGINA'!AE1622</f>
        <v>3</v>
      </c>
      <c r="D1622" s="634">
        <f>'CATALOGO PAGINA'!AG1622</f>
        <v>7.99908</v>
      </c>
    </row>
    <row r="1623">
      <c r="A1623" s="623" t="str">
        <f>'CATALOGO PAGINA'!C1623</f>
        <v>7740</v>
      </c>
      <c r="B1623" s="624" t="s">
        <v>7738</v>
      </c>
      <c r="C1623" s="626" t="str">
        <f>'CATALOGO PAGINA'!AE1623</f>
        <v>3</v>
      </c>
      <c r="D1623" s="634">
        <f>'CATALOGO PAGINA'!AG1623</f>
        <v>2.9973</v>
      </c>
    </row>
    <row r="1624">
      <c r="A1624" s="623" t="str">
        <f>'CATALOGO PAGINA'!C1624</f>
        <v>7641</v>
      </c>
      <c r="B1624" s="624" t="s">
        <v>7738</v>
      </c>
      <c r="C1624" s="626" t="str">
        <f>'CATALOGO PAGINA'!AE1624</f>
        <v>12</v>
      </c>
      <c r="D1624" s="634">
        <f>'CATALOGO PAGINA'!AG1624</f>
        <v>3.2526</v>
      </c>
    </row>
    <row r="1625">
      <c r="A1625" s="623" t="str">
        <f>'CATALOGO PAGINA'!C1625</f>
        <v>0298</v>
      </c>
      <c r="B1625" s="624" t="s">
        <v>7738</v>
      </c>
      <c r="C1625" s="626" t="str">
        <f>'CATALOGO PAGINA'!AE1625</f>
        <v>6</v>
      </c>
      <c r="D1625" s="634">
        <f>'CATALOGO PAGINA'!AG1625</f>
        <v>2.2525</v>
      </c>
    </row>
    <row r="1626">
      <c r="A1626" s="623" t="str">
        <f>'CATALOGO PAGINA'!C1626</f>
        <v>0441</v>
      </c>
      <c r="B1626" s="624" t="s">
        <v>7738</v>
      </c>
      <c r="C1626" s="626" t="str">
        <f>'CATALOGO PAGINA'!AE1626</f>
        <v>6</v>
      </c>
      <c r="D1626" s="634">
        <f>'CATALOGO PAGINA'!AG1626</f>
        <v>2.8458</v>
      </c>
    </row>
    <row r="1627">
      <c r="A1627" s="623" t="str">
        <f>'CATALOGO PAGINA'!C1627</f>
        <v>1639</v>
      </c>
      <c r="B1627" s="624" t="s">
        <v>7738</v>
      </c>
      <c r="C1627" s="626" t="str">
        <f>'CATALOGO PAGINA'!AE1627</f>
        <v>6</v>
      </c>
      <c r="D1627" s="634">
        <f>'CATALOGO PAGINA'!AG1627</f>
        <v>1.3024</v>
      </c>
    </row>
    <row r="1628">
      <c r="A1628" s="623" t="str">
        <f>'CATALOGO PAGINA'!C1628</f>
        <v>0335</v>
      </c>
      <c r="B1628" s="624" t="s">
        <v>7738</v>
      </c>
      <c r="C1628" s="626" t="str">
        <f>'CATALOGO PAGINA'!AE1628</f>
        <v>6</v>
      </c>
      <c r="D1628" s="634">
        <f>'CATALOGO PAGINA'!AG1628</f>
        <v>1.298</v>
      </c>
    </row>
    <row r="1629">
      <c r="A1629" s="623" t="str">
        <f>'CATALOGO PAGINA'!C1629</f>
        <v>7726</v>
      </c>
      <c r="B1629" s="624" t="s">
        <v>7738</v>
      </c>
      <c r="C1629" s="626" t="str">
        <f>'CATALOGO PAGINA'!AE1629</f>
        <v>6</v>
      </c>
      <c r="D1629" s="634">
        <f>'CATALOGO PAGINA'!AG1629</f>
        <v>1.095</v>
      </c>
    </row>
    <row r="1630">
      <c r="A1630" s="623" t="str">
        <f>'CATALOGO PAGINA'!C1630</f>
        <v>7504</v>
      </c>
      <c r="B1630" s="624" t="s">
        <v>7738</v>
      </c>
      <c r="C1630" s="626" t="str">
        <f>'CATALOGO PAGINA'!AE1630</f>
        <v>6</v>
      </c>
      <c r="D1630" s="634">
        <f>'CATALOGO PAGINA'!AG1630</f>
        <v>1.4484</v>
      </c>
    </row>
    <row r="1631">
      <c r="A1631" s="623" t="str">
        <f>'CATALOGO PAGINA'!C1631</f>
        <v>1646</v>
      </c>
      <c r="B1631" s="624" t="s">
        <v>7738</v>
      </c>
      <c r="C1631" s="626" t="str">
        <f>'CATALOGO PAGINA'!AE1631</f>
        <v>6</v>
      </c>
      <c r="D1631" s="634">
        <f>'CATALOGO PAGINA'!AG1631</f>
        <v>0.79344</v>
      </c>
    </row>
    <row r="1632">
      <c r="A1632" s="623" t="str">
        <f>'CATALOGO PAGINA'!C1632</f>
        <v>1660</v>
      </c>
      <c r="B1632" s="624" t="s">
        <v>7738</v>
      </c>
      <c r="C1632" s="626" t="str">
        <f>'CATALOGO PAGINA'!AE1632</f>
        <v>6</v>
      </c>
      <c r="D1632" s="634">
        <f>'CATALOGO PAGINA'!AG1632</f>
        <v>1.50336</v>
      </c>
    </row>
    <row r="1633">
      <c r="A1633" s="623" t="str">
        <f>'CATALOGO PAGINA'!C1633</f>
        <v>3269</v>
      </c>
      <c r="B1633" s="624" t="s">
        <v>7738</v>
      </c>
      <c r="C1633" s="626" t="str">
        <f>'CATALOGO PAGINA'!AE1633</f>
        <v>12</v>
      </c>
      <c r="D1633" s="634">
        <f>'CATALOGO PAGINA'!AG1633</f>
        <v>0.65424</v>
      </c>
    </row>
    <row r="1634">
      <c r="A1634" s="623" t="str">
        <f>'CATALOGO PAGINA'!C1634</f>
        <v>1977R</v>
      </c>
      <c r="B1634" s="624" t="s">
        <v>7738</v>
      </c>
      <c r="C1634" s="626" t="str">
        <f>'CATALOGO PAGINA'!AE1634</f>
        <v>12</v>
      </c>
      <c r="D1634" s="634">
        <f>'CATALOGO PAGINA'!AG1634</f>
        <v>0.686</v>
      </c>
    </row>
    <row r="1635">
      <c r="A1635" s="623" t="str">
        <f>'CATALOGO PAGINA'!C1635</f>
        <v>1417R</v>
      </c>
      <c r="B1635" s="624" t="s">
        <v>7738</v>
      </c>
      <c r="C1635" s="626" t="str">
        <f>'CATALOGO PAGINA'!AE1635</f>
        <v>12</v>
      </c>
      <c r="D1635" s="634">
        <f>'CATALOGO PAGINA'!AG1635</f>
        <v>0.7473</v>
      </c>
    </row>
    <row r="1636">
      <c r="A1636" s="623" t="str">
        <f>'CATALOGO PAGINA'!C1636</f>
        <v>1418R</v>
      </c>
      <c r="B1636" s="624" t="s">
        <v>7738</v>
      </c>
      <c r="C1636" s="626" t="str">
        <f>'CATALOGO PAGINA'!AE1636</f>
        <v>12</v>
      </c>
      <c r="D1636" s="634">
        <f>'CATALOGO PAGINA'!AG1636</f>
        <v>0.7473</v>
      </c>
    </row>
    <row r="1637">
      <c r="A1637" s="623" t="str">
        <f>'CATALOGO PAGINA'!C1637</f>
        <v>0289IV</v>
      </c>
      <c r="B1637" s="624" t="s">
        <v>7738</v>
      </c>
      <c r="C1637" s="626" t="str">
        <f>'CATALOGO PAGINA'!AE1637</f>
        <v>12</v>
      </c>
      <c r="D1637" s="634">
        <f>'CATALOGO PAGINA'!AG1637</f>
        <v>0.6909</v>
      </c>
    </row>
    <row r="1638">
      <c r="A1638" s="623" t="str">
        <f>'CATALOGO PAGINA'!C1638</f>
        <v>0002E5</v>
      </c>
      <c r="B1638" s="624" t="s">
        <v>7738</v>
      </c>
      <c r="C1638" s="626" t="str">
        <f>'CATALOGO PAGINA'!AE1638</f>
        <v>12</v>
      </c>
      <c r="D1638" s="634">
        <f>'CATALOGO PAGINA'!AG1638</f>
        <v>0.6909</v>
      </c>
    </row>
    <row r="1639">
      <c r="A1639" s="623" t="str">
        <f>'CATALOGO PAGINA'!C1639</f>
        <v>0537R12</v>
      </c>
      <c r="B1639" s="624" t="s">
        <v>7738</v>
      </c>
      <c r="C1639" s="626" t="str">
        <f>'CATALOGO PAGINA'!AE1639</f>
        <v>12</v>
      </c>
      <c r="D1639" s="634">
        <f>'CATALOGO PAGINA'!AG1639</f>
        <v>0.6909</v>
      </c>
    </row>
    <row r="1640">
      <c r="A1640" s="623" t="str">
        <f>'CATALOGO PAGINA'!C1640</f>
        <v>0290IV</v>
      </c>
      <c r="B1640" s="624" t="s">
        <v>7738</v>
      </c>
      <c r="C1640" s="626" t="str">
        <f>'CATALOGO PAGINA'!AE1640</f>
        <v>12</v>
      </c>
      <c r="D1640" s="634">
        <f>'CATALOGO PAGINA'!AG1640</f>
        <v>0.6909</v>
      </c>
    </row>
    <row r="1641">
      <c r="A1641" s="623" t="str">
        <f>'CATALOGO PAGINA'!C1641</f>
        <v>0803R6</v>
      </c>
      <c r="B1641" s="624" t="s">
        <v>7738</v>
      </c>
      <c r="C1641" s="626" t="str">
        <f>'CATALOGO PAGINA'!AE1641</f>
        <v>12</v>
      </c>
      <c r="D1641" s="634">
        <f>'CATALOGO PAGINA'!AG1641</f>
        <v>0.6909</v>
      </c>
    </row>
    <row r="1642">
      <c r="A1642" s="623" t="str">
        <f>'CATALOGO PAGINA'!C1642</f>
        <v>0708R12</v>
      </c>
      <c r="B1642" s="624" t="s">
        <v>7738</v>
      </c>
      <c r="C1642" s="626" t="str">
        <f>'CATALOGO PAGINA'!AE1642</f>
        <v>12</v>
      </c>
      <c r="D1642" s="634">
        <f>'CATALOGO PAGINA'!AG1642</f>
        <v>0.6909</v>
      </c>
    </row>
    <row r="1643">
      <c r="A1643" s="623" t="str">
        <f>'CATALOGO PAGINA'!C1643</f>
        <v>HM65082</v>
      </c>
      <c r="B1643" s="624" t="s">
        <v>7738</v>
      </c>
      <c r="C1643" s="626" t="str">
        <f>'CATALOGO PAGINA'!AE1643</f>
        <v>6</v>
      </c>
      <c r="D1643" s="634">
        <f>'CATALOGO PAGINA'!AG1643</f>
        <v>0.7473</v>
      </c>
    </row>
    <row r="1644">
      <c r="A1644" s="623" t="str">
        <f>'CATALOGO PAGINA'!C1644</f>
        <v>378537</v>
      </c>
      <c r="B1644" s="624" t="s">
        <v>7738</v>
      </c>
      <c r="C1644" s="626" t="str">
        <f>'CATALOGO PAGINA'!AE1644</f>
        <v>6</v>
      </c>
      <c r="D1644" s="634">
        <f>'CATALOGO PAGINA'!AG1644</f>
        <v>1.05</v>
      </c>
    </row>
    <row r="1645">
      <c r="A1645" s="623" t="str">
        <f>'CATALOGO PAGINA'!C1645</f>
        <v>6570</v>
      </c>
      <c r="B1645" s="624" t="s">
        <v>7738</v>
      </c>
      <c r="C1645" s="626" t="str">
        <f>'CATALOGO PAGINA'!AE1645</f>
        <v>12</v>
      </c>
      <c r="D1645" s="634">
        <f>'CATALOGO PAGINA'!AG1645</f>
        <v>3.04885</v>
      </c>
    </row>
    <row r="1646">
      <c r="A1646" s="623" t="str">
        <f>'CATALOGO PAGINA'!C1646</f>
        <v>6540</v>
      </c>
      <c r="B1646" s="624" t="s">
        <v>7738</v>
      </c>
      <c r="C1646" s="626" t="str">
        <f>'CATALOGO PAGINA'!AE1646</f>
        <v>12</v>
      </c>
      <c r="D1646" s="634">
        <f>'CATALOGO PAGINA'!AG1646</f>
        <v>3.04885</v>
      </c>
    </row>
    <row r="1647">
      <c r="A1647" s="623" t="str">
        <f>'CATALOGO PAGINA'!C1647</f>
        <v>6560</v>
      </c>
      <c r="B1647" s="624" t="s">
        <v>7738</v>
      </c>
      <c r="C1647" s="626" t="str">
        <f>'CATALOGO PAGINA'!AE1647</f>
        <v>12</v>
      </c>
      <c r="D1647" s="634">
        <f>'CATALOGO PAGINA'!AG1647</f>
        <v>3.04885</v>
      </c>
    </row>
    <row r="1648">
      <c r="A1648" s="623" t="str">
        <f>'CATALOGO PAGINA'!C1648</f>
        <v>6125</v>
      </c>
      <c r="B1648" s="624" t="s">
        <v>7738</v>
      </c>
      <c r="C1648" s="626" t="str">
        <f>'CATALOGO PAGINA'!AE1648</f>
        <v>12</v>
      </c>
      <c r="D1648" s="634">
        <f>'CATALOGO PAGINA'!AG1648</f>
        <v>3.04885</v>
      </c>
    </row>
    <row r="1649">
      <c r="A1649" s="623" t="str">
        <f>'CATALOGO PAGINA'!C1649</f>
        <v>5110</v>
      </c>
      <c r="B1649" s="624" t="s">
        <v>7738</v>
      </c>
      <c r="C1649" s="626" t="str">
        <f>'CATALOGO PAGINA'!AE1649</f>
        <v>12</v>
      </c>
      <c r="D1649" s="634">
        <f>'CATALOGO PAGINA'!AG1649</f>
        <v>3.04885</v>
      </c>
    </row>
    <row r="1650">
      <c r="A1650" s="623" t="str">
        <f>'CATALOGO PAGINA'!C1650</f>
        <v>6094</v>
      </c>
      <c r="B1650" s="624" t="s">
        <v>7738</v>
      </c>
      <c r="C1650" s="626" t="str">
        <f>'CATALOGO PAGINA'!AE1650</f>
        <v>12</v>
      </c>
      <c r="D1650" s="634">
        <f>'CATALOGO PAGINA'!AG1650</f>
        <v>3.04885</v>
      </c>
    </row>
    <row r="1651">
      <c r="A1651" s="623" t="str">
        <f>'CATALOGO PAGINA'!C1651</f>
        <v>0750</v>
      </c>
      <c r="B1651" s="624" t="s">
        <v>7738</v>
      </c>
      <c r="C1651" s="626" t="str">
        <f>'CATALOGO PAGINA'!AE1651</f>
        <v>12</v>
      </c>
      <c r="D1651" s="634">
        <f>'CATALOGO PAGINA'!AG1651</f>
        <v>3.04885</v>
      </c>
    </row>
    <row r="1652">
      <c r="A1652" s="623" t="str">
        <f>'CATALOGO PAGINA'!C1652</f>
        <v>0730</v>
      </c>
      <c r="B1652" s="624" t="s">
        <v>7738</v>
      </c>
      <c r="C1652" s="626" t="str">
        <f>'CATALOGO PAGINA'!AE1652</f>
        <v>12</v>
      </c>
      <c r="D1652" s="634">
        <f>'CATALOGO PAGINA'!AG1652</f>
        <v>3.04885</v>
      </c>
    </row>
    <row r="1653">
      <c r="A1653" s="623" t="str">
        <f>'CATALOGO PAGINA'!C1653</f>
        <v>0720</v>
      </c>
      <c r="B1653" s="624" t="s">
        <v>7738</v>
      </c>
      <c r="C1653" s="626" t="str">
        <f>'CATALOGO PAGINA'!AE1653</f>
        <v>12</v>
      </c>
      <c r="D1653" s="634">
        <f>'CATALOGO PAGINA'!AG1653</f>
        <v>3.04885</v>
      </c>
    </row>
    <row r="1654">
      <c r="A1654" s="623" t="str">
        <f>'CATALOGO PAGINA'!C1654</f>
        <v>2087</v>
      </c>
      <c r="B1654" s="624" t="s">
        <v>7738</v>
      </c>
      <c r="C1654" s="626" t="str">
        <f>'CATALOGO PAGINA'!AE1654</f>
        <v>6</v>
      </c>
      <c r="D1654" s="634">
        <f>'CATALOGO PAGINA'!AG1654</f>
        <v>0.826</v>
      </c>
    </row>
    <row r="1655">
      <c r="A1655" s="623" t="str">
        <f>'CATALOGO PAGINA'!C1655</f>
        <v>917</v>
      </c>
      <c r="B1655" s="624" t="s">
        <v>7738</v>
      </c>
      <c r="C1655" s="626" t="str">
        <f>'CATALOGO PAGINA'!AE1655</f>
        <v>6</v>
      </c>
      <c r="D1655" s="634">
        <f>'CATALOGO PAGINA'!AG1655</f>
        <v>0.826</v>
      </c>
    </row>
    <row r="1656">
      <c r="A1656" s="623" t="str">
        <f>'CATALOGO PAGINA'!C1656</f>
        <v>9979</v>
      </c>
      <c r="B1656" s="624" t="s">
        <v>7738</v>
      </c>
      <c r="C1656" s="626" t="str">
        <f>'CATALOGO PAGINA'!AE1656</f>
        <v>6</v>
      </c>
      <c r="D1656" s="634">
        <f>'CATALOGO PAGINA'!AG1656</f>
        <v>0.826</v>
      </c>
    </row>
    <row r="1657">
      <c r="A1657" s="623" t="str">
        <f>'CATALOGO PAGINA'!C1657</f>
        <v>2157</v>
      </c>
      <c r="B1657" s="624" t="s">
        <v>7738</v>
      </c>
      <c r="C1657" s="626" t="str">
        <f>'CATALOGO PAGINA'!AE1657</f>
        <v>6</v>
      </c>
      <c r="D1657" s="634">
        <f>'CATALOGO PAGINA'!AG1657</f>
        <v>0.826</v>
      </c>
    </row>
    <row r="1658">
      <c r="A1658" s="623" t="str">
        <f>'CATALOGO PAGINA'!C1658</f>
        <v>241</v>
      </c>
      <c r="B1658" s="624" t="s">
        <v>7738</v>
      </c>
      <c r="C1658" s="626" t="str">
        <f>'CATALOGO PAGINA'!AE1658</f>
        <v>6</v>
      </c>
      <c r="D1658" s="634">
        <f>'CATALOGO PAGINA'!AG1658</f>
        <v>0.826</v>
      </c>
    </row>
    <row r="1659">
      <c r="A1659" s="623" t="str">
        <f>'CATALOGO PAGINA'!C1659</f>
        <v>JBL0375</v>
      </c>
      <c r="B1659" s="624" t="s">
        <v>7738</v>
      </c>
      <c r="C1659" s="626" t="str">
        <f>'CATALOGO PAGINA'!AE1659</f>
        <v>6</v>
      </c>
      <c r="D1659" s="634">
        <f>'CATALOGO PAGINA'!AG1659</f>
        <v>0.826</v>
      </c>
    </row>
    <row r="1660">
      <c r="A1660" s="623" t="str">
        <f>'CATALOGO PAGINA'!C1660</f>
        <v>JBL0368</v>
      </c>
      <c r="B1660" s="624" t="s">
        <v>7738</v>
      </c>
      <c r="C1660" s="626" t="str">
        <f>'CATALOGO PAGINA'!AE1660</f>
        <v>6</v>
      </c>
      <c r="D1660" s="634">
        <f>'CATALOGO PAGINA'!AG1660</f>
        <v>0.826</v>
      </c>
    </row>
    <row r="1661">
      <c r="A1661" s="623" t="str">
        <f>'CATALOGO PAGINA'!C1661</f>
        <v>JBL5978</v>
      </c>
      <c r="B1661" s="624" t="s">
        <v>7738</v>
      </c>
      <c r="C1661" s="626" t="str">
        <f>'CATALOGO PAGINA'!AE1661</f>
        <v>6</v>
      </c>
      <c r="D1661" s="634">
        <f>'CATALOGO PAGINA'!AG1661</f>
        <v>0.826</v>
      </c>
    </row>
    <row r="1662">
      <c r="A1662" s="623" t="str">
        <f>'CATALOGO PAGINA'!C1662</f>
        <v>JBL1970</v>
      </c>
      <c r="B1662" s="624" t="s">
        <v>7738</v>
      </c>
      <c r="C1662" s="626" t="str">
        <f>'CATALOGO PAGINA'!AE1662</f>
        <v>6</v>
      </c>
      <c r="D1662" s="634">
        <f>'CATALOGO PAGINA'!AG1662</f>
        <v>0.826</v>
      </c>
    </row>
    <row r="1663">
      <c r="A1663" s="623" t="str">
        <f>'CATALOGO PAGINA'!C1663</f>
        <v>JBL0156</v>
      </c>
      <c r="B1663" s="624" t="s">
        <v>7738</v>
      </c>
      <c r="C1663" s="626" t="str">
        <f>'CATALOGO PAGINA'!AE1663</f>
        <v>6</v>
      </c>
      <c r="D1663" s="634">
        <f>'CATALOGO PAGINA'!AG1663</f>
        <v>0.826</v>
      </c>
    </row>
    <row r="1664">
      <c r="A1664" s="623" t="str">
        <f>'CATALOGO PAGINA'!C1664</f>
        <v>501247</v>
      </c>
      <c r="B1664" s="624" t="s">
        <v>7738</v>
      </c>
      <c r="C1664" s="626" t="str">
        <f>'CATALOGO PAGINA'!AE1664</f>
        <v>12</v>
      </c>
      <c r="D1664" s="634">
        <f>'CATALOGO PAGINA'!AG1664</f>
        <v>0.35</v>
      </c>
    </row>
    <row r="1665">
      <c r="A1665" s="623" t="str">
        <f>'CATALOGO PAGINA'!C1665</f>
        <v>501067</v>
      </c>
      <c r="B1665" s="624" t="s">
        <v>7738</v>
      </c>
      <c r="C1665" s="626" t="str">
        <f>'CATALOGO PAGINA'!AE1665</f>
        <v>12</v>
      </c>
      <c r="D1665" s="634">
        <f>'CATALOGO PAGINA'!AG1665</f>
        <v>0.588</v>
      </c>
    </row>
    <row r="1666">
      <c r="A1666" s="623" t="str">
        <f>'CATALOGO PAGINA'!C1666</f>
        <v>600912</v>
      </c>
      <c r="B1666" s="624" t="s">
        <v>7738</v>
      </c>
      <c r="C1666" s="626" t="str">
        <f>'CATALOGO PAGINA'!AE1666</f>
        <v>12</v>
      </c>
      <c r="D1666" s="634">
        <f>'CATALOGO PAGINA'!AG1666</f>
        <v>0.714</v>
      </c>
    </row>
    <row r="1667">
      <c r="A1667" s="623" t="str">
        <f>'CATALOGO PAGINA'!C1667</f>
        <v>102230</v>
      </c>
      <c r="B1667" s="624" t="s">
        <v>7738</v>
      </c>
      <c r="C1667" s="626" t="str">
        <f>'CATALOGO PAGINA'!AE1667</f>
        <v>12</v>
      </c>
      <c r="D1667" s="634">
        <f>'CATALOGO PAGINA'!AG1667</f>
        <v>0.574</v>
      </c>
    </row>
    <row r="1668">
      <c r="A1668" s="623" t="str">
        <f>'CATALOGO PAGINA'!C1668</f>
        <v>501246</v>
      </c>
      <c r="B1668" s="624" t="s">
        <v>7738</v>
      </c>
      <c r="C1668" s="626" t="str">
        <f>'CATALOGO PAGINA'!AE1668</f>
        <v>12</v>
      </c>
      <c r="D1668" s="634">
        <f>'CATALOGO PAGINA'!AG1668</f>
        <v>0.322</v>
      </c>
    </row>
    <row r="1669">
      <c r="A1669" s="623" t="str">
        <f>'CATALOGO PAGINA'!C1669</f>
        <v>CH10197</v>
      </c>
      <c r="B1669" s="624" t="s">
        <v>7738</v>
      </c>
      <c r="C1669" s="626" t="str">
        <f>'CATALOGO PAGINA'!AE1669</f>
        <v>12</v>
      </c>
      <c r="D1669" s="634">
        <f>'CATALOGO PAGINA'!AG1669</f>
        <v>0.91</v>
      </c>
    </row>
    <row r="1670">
      <c r="A1670" s="623" t="str">
        <f>'CATALOGO PAGINA'!C1670</f>
        <v>F16LA</v>
      </c>
      <c r="B1670" s="624" t="s">
        <v>7738</v>
      </c>
      <c r="C1670" s="626" t="str">
        <f>'CATALOGO PAGINA'!AE1670</f>
        <v>24</v>
      </c>
      <c r="D1670" s="634">
        <f>'CATALOGO PAGINA'!AG1670</f>
        <v>1.048</v>
      </c>
    </row>
    <row r="1671">
      <c r="A1671" s="623" t="str">
        <f>'CATALOGO PAGINA'!C1671</f>
        <v>F16O</v>
      </c>
      <c r="B1671" s="624" t="s">
        <v>7738</v>
      </c>
      <c r="C1671" s="626" t="str">
        <f>'CATALOGO PAGINA'!AE1671</f>
        <v>24</v>
      </c>
      <c r="D1671" s="634">
        <f>'CATALOGO PAGINA'!AG1671</f>
        <v>1.048</v>
      </c>
    </row>
    <row r="1672">
      <c r="A1672" s="623" t="str">
        <f>'CATALOGO PAGINA'!C1672</f>
        <v>F16PF</v>
      </c>
      <c r="B1672" s="624" t="s">
        <v>7738</v>
      </c>
      <c r="C1672" s="626" t="str">
        <f>'CATALOGO PAGINA'!AE1672</f>
        <v>24</v>
      </c>
      <c r="D1672" s="634">
        <f>'CATALOGO PAGINA'!AG1672</f>
        <v>1.048</v>
      </c>
    </row>
    <row r="1673">
      <c r="A1673" s="623" t="str">
        <f>'CATALOGO PAGINA'!C1673</f>
        <v>F16RL</v>
      </c>
      <c r="B1673" s="624" t="s">
        <v>7738</v>
      </c>
      <c r="C1673" s="626" t="str">
        <f>'CATALOGO PAGINA'!AE1673</f>
        <v>24</v>
      </c>
      <c r="D1673" s="634">
        <f>'CATALOGO PAGINA'!AG1673</f>
        <v>1.048</v>
      </c>
    </row>
    <row r="1674">
      <c r="A1674" s="623" t="str">
        <f>'CATALOGO PAGINA'!C1674</f>
        <v>F28LA</v>
      </c>
      <c r="B1674" s="624" t="s">
        <v>7738</v>
      </c>
      <c r="C1674" s="626" t="str">
        <f>'CATALOGO PAGINA'!AE1674</f>
        <v>12</v>
      </c>
      <c r="D1674" s="634">
        <f>'CATALOGO PAGINA'!AG1674</f>
        <v>1.65</v>
      </c>
    </row>
    <row r="1675">
      <c r="A1675" s="623" t="str">
        <f>'CATALOGO PAGINA'!C1675</f>
        <v>F28OP</v>
      </c>
      <c r="B1675" s="624" t="s">
        <v>7738</v>
      </c>
      <c r="C1675" s="626" t="str">
        <f>'CATALOGO PAGINA'!AE1675</f>
        <v>12</v>
      </c>
      <c r="D1675" s="634">
        <f>'CATALOGO PAGINA'!AG1675</f>
        <v>1.65</v>
      </c>
    </row>
    <row r="1676">
      <c r="A1676" s="623" t="str">
        <f>'CATALOGO PAGINA'!C1676</f>
        <v>F28PF</v>
      </c>
      <c r="B1676" s="624" t="s">
        <v>7738</v>
      </c>
      <c r="C1676" s="626" t="str">
        <f>'CATALOGO PAGINA'!AE1676</f>
        <v>12</v>
      </c>
      <c r="D1676" s="634">
        <f>'CATALOGO PAGINA'!AG1676</f>
        <v>1.65</v>
      </c>
    </row>
    <row r="1677">
      <c r="A1677" s="623" t="str">
        <f>'CATALOGO PAGINA'!C1677</f>
        <v>F28T</v>
      </c>
      <c r="B1677" s="624" t="s">
        <v>7738</v>
      </c>
      <c r="C1677" s="626" t="str">
        <f>'CATALOGO PAGINA'!AE1677</f>
        <v>12</v>
      </c>
      <c r="D1677" s="634">
        <f>'CATALOGO PAGINA'!AG1677</f>
        <v>1.65</v>
      </c>
    </row>
    <row r="1678">
      <c r="A1678" s="623" t="str">
        <f>'CATALOGO PAGINA'!C1678</f>
        <v>F56BA</v>
      </c>
      <c r="B1678" s="624" t="s">
        <v>7738</v>
      </c>
      <c r="C1678" s="626" t="str">
        <f>'CATALOGO PAGINA'!AE1678</f>
        <v>6</v>
      </c>
      <c r="D1678" s="634">
        <f>'CATALOGO PAGINA'!AG1678</f>
        <v>3.102</v>
      </c>
    </row>
    <row r="1679">
      <c r="A1679" s="623" t="str">
        <f>'CATALOGO PAGINA'!C1679</f>
        <v>F56BS</v>
      </c>
      <c r="B1679" s="624" t="s">
        <v>7738</v>
      </c>
      <c r="C1679" s="626" t="str">
        <f>'CATALOGO PAGINA'!AE1679</f>
        <v>6</v>
      </c>
      <c r="D1679" s="634">
        <f>'CATALOGO PAGINA'!AG1679</f>
        <v>3.102</v>
      </c>
    </row>
    <row r="1680">
      <c r="A1680" s="623" t="str">
        <f>'CATALOGO PAGINA'!C1680</f>
        <v>F56LA</v>
      </c>
      <c r="B1680" s="624" t="s">
        <v>7738</v>
      </c>
      <c r="C1680" s="626" t="str">
        <f>'CATALOGO PAGINA'!AE1680</f>
        <v>6</v>
      </c>
      <c r="D1680" s="634">
        <f>'CATALOGO PAGINA'!AG1680</f>
        <v>3.102</v>
      </c>
    </row>
    <row r="1681">
      <c r="A1681" s="623" t="str">
        <f>'CATALOGO PAGINA'!C1681</f>
        <v>F56PF</v>
      </c>
      <c r="B1681" s="624" t="s">
        <v>7738</v>
      </c>
      <c r="C1681" s="626" t="str">
        <f>'CATALOGO PAGINA'!AE1681</f>
        <v>6</v>
      </c>
      <c r="D1681" s="634">
        <f>'CATALOGO PAGINA'!AG1681</f>
        <v>3.102</v>
      </c>
    </row>
    <row r="1682">
      <c r="A1682" s="623" t="str">
        <f>'CATALOGO PAGINA'!C1682</f>
        <v>SL64G</v>
      </c>
      <c r="B1682" s="624" t="s">
        <v>7738</v>
      </c>
      <c r="C1682" s="626" t="str">
        <f>'CATALOGO PAGINA'!AE1682</f>
        <v>6</v>
      </c>
      <c r="D1682" s="634">
        <f>'CATALOGO PAGINA'!AG1682</f>
        <v>3.40425</v>
      </c>
    </row>
    <row r="1683">
      <c r="A1683" s="623" t="str">
        <f>'CATALOGO PAGINA'!C1683</f>
        <v>SL64W</v>
      </c>
      <c r="B1683" s="624" t="s">
        <v>7738</v>
      </c>
      <c r="C1683" s="626" t="str">
        <f>'CATALOGO PAGINA'!AE1683</f>
        <v>6</v>
      </c>
      <c r="D1683" s="634">
        <f>'CATALOGO PAGINA'!AG1683</f>
        <v>3.40425</v>
      </c>
    </row>
    <row r="1684">
      <c r="A1684" s="623" t="str">
        <f>'CATALOGO PAGINA'!C1684</f>
        <v>SL64Y</v>
      </c>
      <c r="B1684" s="624" t="s">
        <v>7738</v>
      </c>
      <c r="C1684" s="626" t="str">
        <f>'CATALOGO PAGINA'!AE1684</f>
        <v>6</v>
      </c>
      <c r="D1684" s="634">
        <f>'CATALOGO PAGINA'!AG1684</f>
        <v>3.40425</v>
      </c>
    </row>
    <row r="1685">
      <c r="A1685" s="623" t="str">
        <f>'CATALOGO PAGINA'!C1685</f>
        <v>AL784</v>
      </c>
      <c r="B1685" s="624" t="s">
        <v>7738</v>
      </c>
      <c r="C1685" s="626" t="str">
        <f>'CATALOGO PAGINA'!AE1685</f>
        <v>12</v>
      </c>
      <c r="D1685" s="634">
        <f>'CATALOGO PAGINA'!AG1685</f>
        <v>0.7</v>
      </c>
    </row>
    <row r="1686">
      <c r="A1686" s="623" t="str">
        <f>'CATALOGO PAGINA'!C1686</f>
        <v>AL785</v>
      </c>
      <c r="B1686" s="624" t="s">
        <v>7738</v>
      </c>
      <c r="C1686" s="626" t="str">
        <f>'CATALOGO PAGINA'!AE1686</f>
        <v>12</v>
      </c>
      <c r="D1686" s="634">
        <f>'CATALOGO PAGINA'!AG1686</f>
        <v>0.7</v>
      </c>
    </row>
    <row r="1687">
      <c r="A1687" s="623" t="str">
        <f>'CATALOGO PAGINA'!C1687</f>
        <v>AK692</v>
      </c>
      <c r="B1687" s="624" t="s">
        <v>7738</v>
      </c>
      <c r="C1687" s="626" t="str">
        <f>'CATALOGO PAGINA'!AE1687</f>
        <v>12</v>
      </c>
      <c r="D1687" s="634">
        <f>'CATALOGO PAGINA'!AG1687</f>
        <v>0.696</v>
      </c>
    </row>
    <row r="1688">
      <c r="A1688" s="623" t="str">
        <f>'CATALOGO PAGINA'!C1688</f>
        <v>02430</v>
      </c>
      <c r="B1688" s="624" t="s">
        <v>7738</v>
      </c>
      <c r="C1688" s="626" t="str">
        <f>'CATALOGO PAGINA'!AE1688</f>
        <v>12</v>
      </c>
      <c r="D1688" s="634">
        <f>'CATALOGO PAGINA'!AG1688</f>
        <v>1.2864</v>
      </c>
    </row>
    <row r="1689">
      <c r="A1689" s="623" t="str">
        <f>'CATALOGO PAGINA'!C1689</f>
        <v>02439</v>
      </c>
      <c r="B1689" s="624" t="s">
        <v>7738</v>
      </c>
      <c r="C1689" s="626" t="str">
        <f>'CATALOGO PAGINA'!AE1689</f>
        <v>12</v>
      </c>
      <c r="D1689" s="634">
        <f>'CATALOGO PAGINA'!AG1689</f>
        <v>1.2864</v>
      </c>
    </row>
    <row r="1690">
      <c r="A1690" s="623" t="str">
        <f>'CATALOGO PAGINA'!C1690</f>
        <v>02444</v>
      </c>
      <c r="B1690" s="624" t="s">
        <v>7738</v>
      </c>
      <c r="C1690" s="626" t="str">
        <f>'CATALOGO PAGINA'!AE1690</f>
        <v>12</v>
      </c>
      <c r="D1690" s="634">
        <f>'CATALOGO PAGINA'!AG1690</f>
        <v>1.2864</v>
      </c>
    </row>
    <row r="1691">
      <c r="A1691" s="623" t="str">
        <f>'CATALOGO PAGINA'!C1691</f>
        <v>02445</v>
      </c>
      <c r="B1691" s="624" t="s">
        <v>7738</v>
      </c>
      <c r="C1691" s="626" t="str">
        <f>'CATALOGO PAGINA'!AE1691</f>
        <v>12</v>
      </c>
      <c r="D1691" s="634">
        <f>'CATALOGO PAGINA'!AG1691</f>
        <v>1.2864</v>
      </c>
    </row>
    <row r="1692">
      <c r="A1692" s="623" t="str">
        <f>'CATALOGO PAGINA'!C1692</f>
        <v>02447</v>
      </c>
      <c r="B1692" s="624" t="s">
        <v>7738</v>
      </c>
      <c r="C1692" s="626" t="str">
        <f>'CATALOGO PAGINA'!AE1692</f>
        <v>12</v>
      </c>
      <c r="D1692" s="634">
        <f>'CATALOGO PAGINA'!AG1692</f>
        <v>1.2864</v>
      </c>
    </row>
    <row r="1693">
      <c r="A1693" s="623" t="str">
        <f>'CATALOGO PAGINA'!C1693</f>
        <v/>
      </c>
      <c r="B1693" s="624"/>
      <c r="C1693" s="631"/>
      <c r="D1693" s="631"/>
    </row>
    <row r="1694">
      <c r="A1694" s="623" t="str">
        <f>'CATALOGO PAGINA'!C1694</f>
        <v/>
      </c>
      <c r="B1694" s="624"/>
      <c r="C1694" s="631"/>
      <c r="D1694" s="631"/>
    </row>
    <row r="1695">
      <c r="A1695" s="623" t="str">
        <f>'CATALOGO PAGINA'!C1695</f>
        <v/>
      </c>
      <c r="B1695" s="624"/>
      <c r="C1695" s="631"/>
      <c r="D1695" s="631"/>
    </row>
    <row r="1696">
      <c r="A1696" s="623"/>
      <c r="B1696" s="624"/>
      <c r="C1696" s="631"/>
      <c r="D1696" s="631"/>
    </row>
    <row r="1697">
      <c r="A1697" s="623"/>
      <c r="B1697" s="624"/>
      <c r="C1697" s="631"/>
      <c r="D1697" s="631"/>
    </row>
    <row r="1698">
      <c r="A1698" s="623"/>
      <c r="B1698" s="624"/>
      <c r="C1698" s="631"/>
      <c r="D1698" s="631"/>
    </row>
    <row r="1699">
      <c r="A1699" s="623"/>
      <c r="B1699" s="624"/>
      <c r="C1699" s="631"/>
      <c r="D1699" s="631"/>
    </row>
    <row r="1700">
      <c r="A1700" s="623"/>
      <c r="B1700" s="624"/>
      <c r="C1700" s="631"/>
      <c r="D1700" s="631"/>
    </row>
    <row r="1701">
      <c r="A1701" s="623"/>
      <c r="B1701" s="624"/>
      <c r="C1701" s="631"/>
      <c r="D1701" s="631"/>
    </row>
    <row r="1702">
      <c r="A1702" s="623"/>
      <c r="B1702" s="624"/>
      <c r="C1702" s="631"/>
      <c r="D1702" s="631"/>
    </row>
    <row r="1703">
      <c r="A1703" s="623"/>
      <c r="B1703" s="624"/>
      <c r="C1703" s="631"/>
      <c r="D1703" s="631"/>
    </row>
    <row r="1704">
      <c r="A1704" s="623"/>
      <c r="B1704" s="624"/>
      <c r="C1704" s="631"/>
      <c r="D1704" s="631"/>
    </row>
    <row r="1705">
      <c r="A1705" s="623"/>
      <c r="B1705" s="624"/>
      <c r="C1705" s="631"/>
      <c r="D1705" s="631"/>
    </row>
    <row r="1706">
      <c r="A1706" s="623"/>
      <c r="B1706" s="624"/>
      <c r="C1706" s="631"/>
      <c r="D1706" s="631"/>
    </row>
    <row r="1707">
      <c r="A1707" s="623"/>
      <c r="B1707" s="624"/>
      <c r="C1707" s="631"/>
      <c r="D1707" s="631"/>
    </row>
    <row r="1708">
      <c r="A1708" s="623"/>
      <c r="B1708" s="624"/>
      <c r="C1708" s="631"/>
      <c r="D1708" s="631"/>
    </row>
    <row r="1709">
      <c r="A1709" s="623"/>
      <c r="B1709" s="624"/>
      <c r="C1709" s="631"/>
      <c r="D1709" s="631"/>
    </row>
    <row r="1710">
      <c r="A1710" s="623"/>
      <c r="B1710" s="624"/>
      <c r="C1710" s="631"/>
      <c r="D1710" s="631"/>
    </row>
    <row r="1711">
      <c r="A1711" s="623"/>
      <c r="B1711" s="624"/>
      <c r="C1711" s="631"/>
      <c r="D1711" s="631"/>
    </row>
    <row r="1712">
      <c r="A1712" s="623"/>
      <c r="B1712" s="624"/>
      <c r="C1712" s="631"/>
      <c r="D1712" s="631"/>
    </row>
    <row r="1713">
      <c r="A1713" s="623"/>
      <c r="B1713" s="624"/>
      <c r="C1713" s="631"/>
      <c r="D1713" s="631"/>
    </row>
    <row r="1714">
      <c r="A1714" s="623"/>
      <c r="B1714" s="624"/>
      <c r="C1714" s="631"/>
      <c r="D1714" s="631"/>
    </row>
    <row r="1715">
      <c r="A1715" s="623"/>
      <c r="B1715" s="624"/>
      <c r="C1715" s="631"/>
      <c r="D1715" s="631"/>
    </row>
    <row r="1716">
      <c r="A1716" s="623"/>
      <c r="B1716" s="624"/>
      <c r="C1716" s="631"/>
      <c r="D1716" s="631"/>
    </row>
    <row r="1717">
      <c r="A1717" s="623"/>
      <c r="B1717" s="624"/>
      <c r="C1717" s="631"/>
      <c r="D1717" s="631"/>
    </row>
    <row r="1718">
      <c r="A1718" s="623"/>
      <c r="B1718" s="624"/>
      <c r="C1718" s="631"/>
      <c r="D1718" s="631"/>
    </row>
    <row r="1719">
      <c r="A1719" s="623"/>
      <c r="B1719" s="624"/>
      <c r="C1719" s="631"/>
      <c r="D1719" s="631"/>
    </row>
    <row r="1720">
      <c r="A1720" s="623"/>
      <c r="B1720" s="624"/>
      <c r="C1720" s="631"/>
      <c r="D1720" s="631"/>
    </row>
    <row r="1721">
      <c r="A1721" s="623"/>
      <c r="B1721" s="624"/>
      <c r="C1721" s="631"/>
      <c r="D1721" s="631"/>
    </row>
    <row r="1722">
      <c r="A1722" s="623"/>
      <c r="B1722" s="624"/>
      <c r="C1722" s="631"/>
      <c r="D1722" s="631"/>
    </row>
    <row r="1723">
      <c r="A1723" s="623"/>
      <c r="B1723" s="624"/>
      <c r="C1723" s="631"/>
      <c r="D1723" s="631"/>
    </row>
    <row r="1724">
      <c r="A1724" s="623"/>
      <c r="B1724" s="624"/>
      <c r="C1724" s="631"/>
      <c r="D1724" s="631"/>
    </row>
    <row r="1725">
      <c r="A1725" s="623"/>
      <c r="B1725" s="624"/>
      <c r="C1725" s="631"/>
      <c r="D1725" s="631"/>
    </row>
    <row r="1726">
      <c r="A1726" s="623"/>
      <c r="B1726" s="624"/>
      <c r="C1726" s="631"/>
      <c r="D1726" s="631"/>
    </row>
    <row r="1727">
      <c r="A1727" s="623"/>
      <c r="B1727" s="624"/>
      <c r="C1727" s="631"/>
      <c r="D1727" s="631"/>
    </row>
    <row r="1728">
      <c r="A1728" s="623"/>
      <c r="B1728" s="624"/>
      <c r="C1728" s="631"/>
      <c r="D1728" s="631"/>
    </row>
    <row r="1729">
      <c r="A1729" s="623"/>
      <c r="B1729" s="624"/>
      <c r="C1729" s="631"/>
      <c r="D1729" s="631"/>
    </row>
    <row r="1730">
      <c r="A1730" s="623"/>
      <c r="B1730" s="624"/>
      <c r="C1730" s="631"/>
      <c r="D1730" s="631"/>
    </row>
    <row r="1731">
      <c r="A1731" s="623"/>
      <c r="B1731" s="624"/>
      <c r="C1731" s="631"/>
      <c r="D1731" s="631"/>
    </row>
    <row r="1732">
      <c r="A1732" s="623"/>
      <c r="B1732" s="624"/>
      <c r="C1732" s="631"/>
      <c r="D1732" s="631"/>
    </row>
    <row r="1733">
      <c r="A1733" s="623"/>
      <c r="B1733" s="624"/>
      <c r="C1733" s="631"/>
      <c r="D1733" s="631"/>
    </row>
    <row r="1734">
      <c r="A1734" s="623"/>
      <c r="B1734" s="624"/>
      <c r="C1734" s="631"/>
      <c r="D1734" s="631"/>
    </row>
    <row r="1735">
      <c r="A1735" s="623"/>
      <c r="B1735" s="624"/>
      <c r="C1735" s="631"/>
      <c r="D1735" s="631"/>
    </row>
    <row r="1736">
      <c r="A1736" s="623"/>
      <c r="B1736" s="624"/>
      <c r="C1736" s="631"/>
      <c r="D1736" s="631"/>
    </row>
    <row r="1737">
      <c r="A1737" s="623"/>
      <c r="B1737" s="624"/>
      <c r="C1737" s="631"/>
      <c r="D1737" s="631"/>
    </row>
    <row r="1738">
      <c r="A1738" s="623"/>
      <c r="B1738" s="624"/>
      <c r="C1738" s="631"/>
      <c r="D1738" s="631"/>
    </row>
    <row r="1739">
      <c r="A1739" s="623"/>
      <c r="B1739" s="624"/>
      <c r="C1739" s="631"/>
      <c r="D1739" s="631"/>
    </row>
    <row r="1740">
      <c r="A1740" s="623"/>
      <c r="B1740" s="624"/>
      <c r="C1740" s="631"/>
      <c r="D1740" s="631"/>
    </row>
    <row r="1741">
      <c r="A1741" s="623"/>
      <c r="B1741" s="624"/>
      <c r="C1741" s="631"/>
      <c r="D1741" s="631"/>
    </row>
    <row r="1742">
      <c r="A1742" s="623"/>
      <c r="B1742" s="624"/>
      <c r="C1742" s="631"/>
      <c r="D1742" s="631"/>
    </row>
    <row r="1743">
      <c r="A1743" s="623"/>
      <c r="B1743" s="624"/>
      <c r="C1743" s="631"/>
      <c r="D1743" s="631"/>
    </row>
    <row r="1744">
      <c r="A1744" s="623"/>
      <c r="B1744" s="624"/>
      <c r="C1744" s="631"/>
      <c r="D1744" s="631"/>
    </row>
    <row r="1745">
      <c r="A1745" s="623"/>
      <c r="B1745" s="624"/>
      <c r="C1745" s="631"/>
      <c r="D1745" s="631"/>
    </row>
    <row r="1746">
      <c r="A1746" s="623"/>
      <c r="B1746" s="624"/>
      <c r="C1746" s="631"/>
      <c r="D1746" s="631"/>
    </row>
    <row r="1747">
      <c r="A1747" s="623"/>
      <c r="B1747" s="624"/>
      <c r="C1747" s="631"/>
      <c r="D1747" s="631"/>
    </row>
    <row r="1748">
      <c r="A1748" s="623"/>
      <c r="B1748" s="624"/>
      <c r="C1748" s="631"/>
      <c r="D1748" s="631"/>
    </row>
    <row r="1749">
      <c r="A1749" s="623"/>
      <c r="B1749" s="624"/>
      <c r="C1749" s="631"/>
      <c r="D1749" s="631"/>
    </row>
    <row r="1750">
      <c r="A1750" s="623"/>
      <c r="B1750" s="624"/>
      <c r="C1750" s="631"/>
      <c r="D1750" s="631"/>
    </row>
    <row r="1751">
      <c r="A1751" s="623"/>
      <c r="B1751" s="624"/>
      <c r="C1751" s="631"/>
      <c r="D1751" s="631"/>
    </row>
    <row r="1752">
      <c r="A1752" s="623"/>
      <c r="B1752" s="624"/>
      <c r="C1752" s="631"/>
      <c r="D1752" s="631"/>
    </row>
    <row r="1753">
      <c r="A1753" s="623"/>
      <c r="B1753" s="624"/>
      <c r="C1753" s="631"/>
      <c r="D1753" s="631"/>
    </row>
    <row r="1754">
      <c r="A1754" s="623"/>
      <c r="B1754" s="624"/>
      <c r="C1754" s="631"/>
      <c r="D1754" s="631"/>
    </row>
    <row r="1755">
      <c r="A1755" s="623"/>
      <c r="B1755" s="624"/>
      <c r="C1755" s="631"/>
      <c r="D1755" s="631"/>
    </row>
    <row r="1756">
      <c r="A1756" s="623"/>
      <c r="B1756" s="624"/>
      <c r="C1756" s="631"/>
      <c r="D1756" s="631"/>
    </row>
    <row r="1757">
      <c r="A1757" s="623"/>
      <c r="B1757" s="624"/>
      <c r="C1757" s="631"/>
      <c r="D1757" s="631"/>
    </row>
    <row r="1758">
      <c r="A1758" s="623"/>
      <c r="B1758" s="624"/>
      <c r="C1758" s="631"/>
      <c r="D1758" s="631"/>
    </row>
    <row r="1759">
      <c r="A1759" s="623"/>
      <c r="B1759" s="624"/>
      <c r="C1759" s="631"/>
      <c r="D1759" s="631"/>
    </row>
    <row r="1760">
      <c r="A1760" s="623"/>
      <c r="B1760" s="624"/>
      <c r="C1760" s="631"/>
      <c r="D1760" s="631"/>
    </row>
    <row r="1761">
      <c r="A1761" s="623"/>
      <c r="B1761" s="624"/>
      <c r="C1761" s="631"/>
      <c r="D1761" s="631"/>
    </row>
    <row r="1762">
      <c r="A1762" s="623"/>
      <c r="B1762" s="624"/>
      <c r="C1762" s="631"/>
      <c r="D1762" s="631"/>
    </row>
    <row r="1763">
      <c r="A1763" s="623"/>
      <c r="B1763" s="624"/>
      <c r="C1763" s="631"/>
      <c r="D1763" s="631"/>
    </row>
    <row r="1764">
      <c r="A1764" s="623"/>
      <c r="B1764" s="624"/>
      <c r="C1764" s="631"/>
      <c r="D1764" s="631"/>
    </row>
    <row r="1765">
      <c r="A1765" s="623"/>
      <c r="B1765" s="624"/>
      <c r="C1765" s="631"/>
      <c r="D1765" s="631"/>
    </row>
    <row r="1766">
      <c r="A1766" s="623"/>
      <c r="B1766" s="624"/>
      <c r="C1766" s="631"/>
      <c r="D1766" s="631"/>
    </row>
    <row r="1767">
      <c r="A1767" s="623"/>
      <c r="B1767" s="624"/>
      <c r="C1767" s="631"/>
      <c r="D1767" s="631"/>
    </row>
    <row r="1768">
      <c r="A1768" s="623"/>
      <c r="B1768" s="624"/>
      <c r="C1768" s="631"/>
      <c r="D1768" s="631"/>
    </row>
    <row r="1769">
      <c r="A1769" s="623"/>
      <c r="B1769" s="624"/>
      <c r="C1769" s="631"/>
      <c r="D1769" s="631"/>
    </row>
    <row r="1770">
      <c r="A1770" s="623"/>
      <c r="B1770" s="624"/>
      <c r="C1770" s="631"/>
      <c r="D1770" s="631"/>
    </row>
    <row r="1771">
      <c r="A1771" s="623"/>
      <c r="B1771" s="624"/>
      <c r="C1771" s="631"/>
      <c r="D1771" s="631"/>
    </row>
    <row r="1772">
      <c r="A1772" s="623"/>
      <c r="B1772" s="624"/>
      <c r="C1772" s="631"/>
      <c r="D1772" s="631"/>
    </row>
    <row r="1773">
      <c r="A1773" s="623"/>
      <c r="B1773" s="624"/>
      <c r="C1773" s="631"/>
      <c r="D1773" s="631"/>
    </row>
    <row r="1774">
      <c r="A1774" s="623"/>
      <c r="B1774" s="624"/>
      <c r="C1774" s="631"/>
      <c r="D1774" s="631"/>
    </row>
    <row r="1775">
      <c r="A1775" s="623"/>
      <c r="B1775" s="624"/>
      <c r="C1775" s="631"/>
      <c r="D1775" s="631"/>
    </row>
    <row r="1776">
      <c r="A1776" s="623"/>
      <c r="B1776" s="624"/>
      <c r="C1776" s="631"/>
      <c r="D1776" s="631"/>
    </row>
    <row r="1777">
      <c r="A1777" s="623"/>
      <c r="B1777" s="624"/>
      <c r="C1777" s="631"/>
      <c r="D1777" s="631"/>
    </row>
    <row r="1778">
      <c r="A1778" s="623"/>
      <c r="B1778" s="624"/>
      <c r="C1778" s="631"/>
      <c r="D1778" s="631"/>
    </row>
    <row r="1779">
      <c r="A1779" s="623"/>
      <c r="B1779" s="624"/>
      <c r="C1779" s="631"/>
      <c r="D1779" s="631"/>
    </row>
    <row r="1780">
      <c r="A1780" s="623"/>
      <c r="B1780" s="624"/>
      <c r="C1780" s="631"/>
      <c r="D1780" s="631"/>
    </row>
    <row r="1781">
      <c r="A1781" s="623"/>
      <c r="B1781" s="624"/>
      <c r="C1781" s="631"/>
      <c r="D1781" s="631"/>
    </row>
    <row r="1782">
      <c r="A1782" s="623"/>
      <c r="B1782" s="624"/>
      <c r="C1782" s="631"/>
      <c r="D1782" s="631"/>
    </row>
    <row r="1783">
      <c r="A1783" s="623"/>
      <c r="B1783" s="624"/>
      <c r="C1783" s="631"/>
      <c r="D1783" s="631"/>
    </row>
    <row r="1784">
      <c r="A1784" s="623"/>
      <c r="B1784" s="624"/>
      <c r="C1784" s="631"/>
      <c r="D1784" s="631"/>
    </row>
    <row r="1785">
      <c r="A1785" s="623"/>
      <c r="B1785" s="624"/>
      <c r="C1785" s="631"/>
      <c r="D1785" s="631"/>
    </row>
    <row r="1786">
      <c r="A1786" s="623"/>
      <c r="B1786" s="624"/>
      <c r="C1786" s="631"/>
      <c r="D1786" s="631"/>
    </row>
    <row r="1787">
      <c r="A1787" s="623"/>
      <c r="B1787" s="624"/>
      <c r="C1787" s="631"/>
      <c r="D1787" s="631"/>
    </row>
    <row r="1788">
      <c r="A1788" s="623"/>
      <c r="B1788" s="624"/>
      <c r="C1788" s="631"/>
      <c r="D1788" s="631"/>
    </row>
    <row r="1789">
      <c r="A1789" s="623"/>
      <c r="B1789" s="624"/>
      <c r="C1789" s="631"/>
      <c r="D1789" s="631"/>
    </row>
    <row r="1790">
      <c r="A1790" s="623"/>
      <c r="B1790" s="624"/>
      <c r="C1790" s="631"/>
      <c r="D1790" s="631"/>
    </row>
    <row r="1791">
      <c r="A1791" s="623"/>
      <c r="B1791" s="624"/>
      <c r="C1791" s="631"/>
      <c r="D1791" s="631"/>
    </row>
    <row r="1792">
      <c r="A1792" s="623"/>
      <c r="B1792" s="624"/>
      <c r="C1792" s="631"/>
      <c r="D1792" s="631"/>
    </row>
    <row r="1793">
      <c r="A1793" s="623"/>
      <c r="B1793" s="624"/>
      <c r="C1793" s="631"/>
      <c r="D1793" s="631"/>
    </row>
    <row r="1794">
      <c r="A1794" s="623"/>
      <c r="B1794" s="624"/>
      <c r="C1794" s="631"/>
      <c r="D1794" s="631"/>
    </row>
    <row r="1795">
      <c r="A1795" s="623"/>
      <c r="B1795" s="624"/>
      <c r="C1795" s="631"/>
      <c r="D1795" s="631"/>
    </row>
    <row r="1796">
      <c r="A1796" s="623"/>
      <c r="B1796" s="624"/>
      <c r="C1796" s="631"/>
      <c r="D1796" s="631"/>
    </row>
    <row r="1797">
      <c r="A1797" s="623"/>
      <c r="B1797" s="624"/>
      <c r="C1797" s="631"/>
      <c r="D1797" s="631"/>
    </row>
    <row r="1798">
      <c r="A1798" s="623"/>
      <c r="B1798" s="624"/>
      <c r="C1798" s="631"/>
      <c r="D1798" s="631"/>
    </row>
    <row r="1799">
      <c r="A1799" s="623"/>
      <c r="B1799" s="624"/>
      <c r="C1799" s="631"/>
      <c r="D1799" s="631"/>
    </row>
    <row r="1800">
      <c r="A1800" s="623"/>
      <c r="B1800" s="624"/>
      <c r="C1800" s="631"/>
      <c r="D1800" s="631"/>
    </row>
    <row r="1801">
      <c r="A1801" s="623"/>
      <c r="B1801" s="624"/>
      <c r="C1801" s="631"/>
      <c r="D1801" s="631"/>
    </row>
    <row r="1802">
      <c r="A1802" s="623"/>
      <c r="B1802" s="624"/>
      <c r="C1802" s="631"/>
      <c r="D1802" s="631"/>
    </row>
    <row r="1803">
      <c r="A1803" s="623"/>
      <c r="B1803" s="624"/>
      <c r="C1803" s="631"/>
      <c r="D1803" s="631"/>
    </row>
    <row r="1804">
      <c r="A1804" s="623"/>
      <c r="B1804" s="624"/>
      <c r="C1804" s="631"/>
      <c r="D1804" s="631"/>
    </row>
    <row r="1805">
      <c r="A1805" s="623"/>
      <c r="B1805" s="624"/>
      <c r="C1805" s="631"/>
      <c r="D1805" s="631"/>
    </row>
    <row r="1806">
      <c r="A1806" s="623"/>
      <c r="B1806" s="624"/>
      <c r="C1806" s="631"/>
      <c r="D1806" s="631"/>
    </row>
    <row r="1807">
      <c r="A1807" s="623"/>
      <c r="B1807" s="624"/>
      <c r="C1807" s="631"/>
      <c r="D1807" s="631"/>
    </row>
    <row r="1808">
      <c r="A1808" s="623"/>
      <c r="B1808" s="624"/>
      <c r="C1808" s="631"/>
      <c r="D1808" s="631"/>
    </row>
    <row r="1809">
      <c r="A1809" s="623"/>
      <c r="B1809" s="624"/>
      <c r="C1809" s="631"/>
      <c r="D1809" s="631"/>
    </row>
    <row r="1810">
      <c r="A1810" s="623"/>
      <c r="B1810" s="624"/>
      <c r="C1810" s="631"/>
      <c r="D1810" s="631"/>
    </row>
    <row r="1811">
      <c r="A1811" s="623"/>
      <c r="B1811" s="624"/>
      <c r="C1811" s="631"/>
      <c r="D1811" s="631"/>
    </row>
    <row r="1812">
      <c r="A1812" s="623"/>
      <c r="B1812" s="624"/>
      <c r="C1812" s="631"/>
      <c r="D1812" s="631"/>
    </row>
    <row r="1813">
      <c r="A1813" s="623"/>
      <c r="B1813" s="624"/>
      <c r="C1813" s="631"/>
      <c r="D1813" s="631"/>
    </row>
    <row r="1814">
      <c r="A1814" s="623"/>
      <c r="B1814" s="624"/>
      <c r="C1814" s="631"/>
      <c r="D1814" s="631"/>
    </row>
    <row r="1815">
      <c r="A1815" s="623"/>
      <c r="B1815" s="624"/>
      <c r="C1815" s="631"/>
      <c r="D1815" s="631"/>
    </row>
    <row r="1816">
      <c r="A1816" s="623"/>
      <c r="B1816" s="624"/>
      <c r="C1816" s="631"/>
      <c r="D1816" s="631"/>
    </row>
    <row r="1817">
      <c r="A1817" s="623"/>
      <c r="B1817" s="624"/>
      <c r="C1817" s="631"/>
      <c r="D1817" s="631"/>
    </row>
    <row r="1818">
      <c r="A1818" s="623"/>
      <c r="B1818" s="624"/>
      <c r="C1818" s="631"/>
      <c r="D1818" s="631"/>
    </row>
    <row r="1819">
      <c r="A1819" s="623"/>
      <c r="B1819" s="624"/>
      <c r="C1819" s="631"/>
      <c r="D1819" s="631"/>
    </row>
    <row r="1820">
      <c r="A1820" s="623"/>
      <c r="B1820" s="624"/>
      <c r="C1820" s="631"/>
      <c r="D1820" s="631"/>
    </row>
    <row r="1821">
      <c r="A1821" s="623"/>
      <c r="B1821" s="624"/>
      <c r="C1821" s="631"/>
      <c r="D1821" s="631"/>
    </row>
    <row r="1822">
      <c r="A1822" s="623"/>
      <c r="B1822" s="624"/>
      <c r="C1822" s="631"/>
      <c r="D1822" s="631"/>
    </row>
    <row r="1823">
      <c r="A1823" s="623"/>
      <c r="B1823" s="624"/>
      <c r="C1823" s="631"/>
      <c r="D1823" s="631"/>
    </row>
    <row r="1824">
      <c r="A1824" s="623"/>
      <c r="B1824" s="624"/>
      <c r="C1824" s="631"/>
      <c r="D1824" s="631"/>
    </row>
    <row r="1825">
      <c r="A1825" s="623"/>
      <c r="B1825" s="624"/>
      <c r="C1825" s="631"/>
      <c r="D1825" s="631"/>
    </row>
    <row r="1826">
      <c r="A1826" s="623"/>
      <c r="B1826" s="624"/>
      <c r="C1826" s="631"/>
      <c r="D1826" s="631"/>
    </row>
    <row r="1827">
      <c r="A1827" s="623"/>
      <c r="B1827" s="624"/>
      <c r="C1827" s="631"/>
      <c r="D1827" s="631"/>
    </row>
    <row r="1828">
      <c r="A1828" s="623"/>
      <c r="B1828" s="624"/>
      <c r="C1828" s="631"/>
      <c r="D1828" s="631"/>
    </row>
    <row r="1829">
      <c r="A1829" s="623"/>
      <c r="B1829" s="624"/>
      <c r="C1829" s="631"/>
      <c r="D1829" s="631"/>
    </row>
    <row r="1830">
      <c r="A1830" s="623"/>
      <c r="B1830" s="624"/>
      <c r="C1830" s="631"/>
      <c r="D1830" s="631"/>
    </row>
    <row r="1831">
      <c r="A1831" s="623"/>
      <c r="B1831" s="624"/>
      <c r="C1831" s="631"/>
      <c r="D1831" s="631"/>
    </row>
    <row r="1832">
      <c r="A1832" s="623"/>
      <c r="B1832" s="624"/>
      <c r="C1832" s="631"/>
      <c r="D1832" s="631"/>
    </row>
    <row r="1833">
      <c r="A1833" s="623"/>
      <c r="B1833" s="624"/>
      <c r="C1833" s="631"/>
      <c r="D1833" s="631"/>
    </row>
    <row r="1834">
      <c r="A1834" s="623"/>
      <c r="B1834" s="624"/>
      <c r="C1834" s="631"/>
      <c r="D1834" s="631"/>
    </row>
    <row r="1835">
      <c r="A1835" s="623"/>
      <c r="B1835" s="624"/>
      <c r="C1835" s="631"/>
      <c r="D1835" s="631"/>
    </row>
    <row r="1836">
      <c r="A1836" s="623"/>
      <c r="B1836" s="624"/>
      <c r="C1836" s="631"/>
      <c r="D1836" s="631"/>
    </row>
    <row r="1837">
      <c r="A1837" s="623"/>
      <c r="B1837" s="624"/>
      <c r="C1837" s="631"/>
      <c r="D1837" s="631"/>
    </row>
    <row r="1838">
      <c r="A1838" s="623"/>
      <c r="B1838" s="624"/>
      <c r="C1838" s="631"/>
      <c r="D1838" s="631"/>
    </row>
    <row r="1839">
      <c r="A1839" s="623"/>
      <c r="B1839" s="624"/>
      <c r="C1839" s="631"/>
      <c r="D1839" s="631"/>
    </row>
    <row r="1840">
      <c r="A1840" s="623"/>
      <c r="B1840" s="624"/>
      <c r="C1840" s="631"/>
      <c r="D1840" s="631"/>
    </row>
    <row r="1841">
      <c r="A1841" s="623"/>
      <c r="B1841" s="624"/>
      <c r="C1841" s="631"/>
      <c r="D1841" s="631"/>
    </row>
    <row r="1842">
      <c r="A1842" s="623"/>
      <c r="B1842" s="624"/>
      <c r="C1842" s="631"/>
      <c r="D1842" s="631"/>
    </row>
    <row r="1843">
      <c r="A1843" s="623"/>
      <c r="B1843" s="624"/>
      <c r="C1843" s="631"/>
      <c r="D1843" s="631"/>
    </row>
    <row r="1844">
      <c r="A1844" s="623"/>
      <c r="B1844" s="624"/>
      <c r="C1844" s="631"/>
      <c r="D1844" s="631"/>
    </row>
    <row r="1845">
      <c r="A1845" s="623"/>
      <c r="B1845" s="624"/>
      <c r="C1845" s="631"/>
      <c r="D1845" s="631"/>
    </row>
    <row r="1846">
      <c r="A1846" s="623"/>
      <c r="B1846" s="624"/>
      <c r="C1846" s="631"/>
      <c r="D1846" s="631"/>
    </row>
    <row r="1847">
      <c r="A1847" s="623"/>
      <c r="B1847" s="624"/>
      <c r="C1847" s="631"/>
      <c r="D1847" s="631"/>
    </row>
    <row r="1848">
      <c r="A1848" s="623"/>
      <c r="B1848" s="624"/>
      <c r="C1848" s="631"/>
      <c r="D1848" s="631"/>
    </row>
    <row r="1849">
      <c r="A1849" s="623"/>
      <c r="B1849" s="624"/>
      <c r="C1849" s="631"/>
      <c r="D1849" s="631"/>
    </row>
    <row r="1850">
      <c r="A1850" s="623"/>
      <c r="B1850" s="624"/>
      <c r="C1850" s="631"/>
      <c r="D1850" s="631"/>
    </row>
    <row r="1851">
      <c r="A1851" s="623"/>
      <c r="B1851" s="624"/>
      <c r="C1851" s="631"/>
      <c r="D1851" s="631"/>
    </row>
    <row r="1852">
      <c r="A1852" s="623"/>
      <c r="B1852" s="624"/>
      <c r="C1852" s="631"/>
      <c r="D1852" s="631"/>
    </row>
    <row r="1853">
      <c r="A1853" s="623"/>
      <c r="B1853" s="624"/>
      <c r="C1853" s="631"/>
      <c r="D1853" s="631"/>
    </row>
    <row r="1854">
      <c r="A1854" s="623"/>
      <c r="B1854" s="624"/>
      <c r="C1854" s="631"/>
      <c r="D1854" s="631"/>
    </row>
    <row r="1855">
      <c r="A1855" s="623"/>
      <c r="B1855" s="624"/>
      <c r="C1855" s="631"/>
      <c r="D1855" s="631"/>
    </row>
    <row r="1856">
      <c r="A1856" s="623"/>
      <c r="B1856" s="624"/>
      <c r="C1856" s="631"/>
      <c r="D1856" s="631"/>
    </row>
    <row r="1857">
      <c r="A1857" s="623"/>
      <c r="B1857" s="624"/>
      <c r="C1857" s="631"/>
      <c r="D1857" s="631"/>
    </row>
    <row r="1858">
      <c r="A1858" s="623"/>
      <c r="B1858" s="624"/>
      <c r="C1858" s="631"/>
      <c r="D1858" s="631"/>
    </row>
    <row r="1859">
      <c r="A1859" s="623"/>
      <c r="B1859" s="624"/>
      <c r="C1859" s="631"/>
      <c r="D1859" s="631"/>
    </row>
    <row r="1860">
      <c r="A1860" s="623"/>
      <c r="B1860" s="624"/>
      <c r="C1860" s="631"/>
      <c r="D1860" s="631"/>
    </row>
    <row r="1861">
      <c r="A1861" s="623"/>
      <c r="B1861" s="624"/>
      <c r="C1861" s="631"/>
      <c r="D1861" s="631"/>
    </row>
    <row r="1862">
      <c r="A1862" s="623"/>
      <c r="B1862" s="624"/>
      <c r="C1862" s="631"/>
      <c r="D1862" s="631"/>
    </row>
    <row r="1863">
      <c r="A1863" s="623"/>
      <c r="B1863" s="624"/>
      <c r="C1863" s="631"/>
      <c r="D1863" s="631"/>
    </row>
    <row r="1864">
      <c r="A1864" s="623"/>
      <c r="B1864" s="624"/>
      <c r="C1864" s="631"/>
      <c r="D1864" s="631"/>
    </row>
    <row r="1865">
      <c r="A1865" s="623"/>
      <c r="B1865" s="624"/>
      <c r="C1865" s="631"/>
      <c r="D1865" s="631"/>
    </row>
    <row r="1866">
      <c r="A1866" s="623"/>
      <c r="B1866" s="624"/>
      <c r="C1866" s="631"/>
      <c r="D1866" s="631"/>
    </row>
    <row r="1867">
      <c r="A1867" s="623"/>
      <c r="B1867" s="624"/>
      <c r="C1867" s="631"/>
      <c r="D1867" s="631"/>
    </row>
    <row r="1868">
      <c r="A1868" s="623"/>
      <c r="B1868" s="624"/>
      <c r="C1868" s="631"/>
      <c r="D1868" s="631"/>
    </row>
    <row r="1869">
      <c r="A1869" s="623"/>
      <c r="B1869" s="624"/>
      <c r="C1869" s="631"/>
      <c r="D1869" s="631"/>
    </row>
    <row r="1870">
      <c r="A1870" s="623"/>
      <c r="B1870" s="624"/>
      <c r="C1870" s="631"/>
      <c r="D1870" s="631"/>
    </row>
    <row r="1871">
      <c r="A1871" s="623"/>
      <c r="B1871" s="624"/>
      <c r="C1871" s="631"/>
      <c r="D1871" s="631"/>
    </row>
    <row r="1872">
      <c r="A1872" s="623"/>
      <c r="B1872" s="624"/>
      <c r="C1872" s="631"/>
      <c r="D1872" s="631"/>
    </row>
    <row r="1873">
      <c r="A1873" s="623"/>
      <c r="B1873" s="624"/>
      <c r="C1873" s="631"/>
      <c r="D1873" s="631"/>
    </row>
    <row r="1874">
      <c r="A1874" s="623"/>
      <c r="B1874" s="624"/>
      <c r="C1874" s="631"/>
      <c r="D1874" s="631"/>
    </row>
    <row r="1875">
      <c r="A1875" s="623"/>
      <c r="B1875" s="624"/>
      <c r="C1875" s="631"/>
      <c r="D1875" s="631"/>
    </row>
    <row r="1876">
      <c r="A1876" s="623"/>
      <c r="B1876" s="624"/>
      <c r="C1876" s="631"/>
      <c r="D1876" s="631"/>
    </row>
    <row r="1877">
      <c r="A1877" s="623"/>
      <c r="B1877" s="624"/>
      <c r="C1877" s="631"/>
      <c r="D1877" s="631"/>
    </row>
    <row r="1878">
      <c r="A1878" s="623"/>
      <c r="B1878" s="624"/>
      <c r="C1878" s="631"/>
      <c r="D1878" s="631"/>
    </row>
    <row r="1879">
      <c r="A1879" s="623"/>
      <c r="B1879" s="624"/>
      <c r="C1879" s="631"/>
      <c r="D1879" s="631"/>
    </row>
    <row r="1880">
      <c r="A1880" s="623"/>
      <c r="B1880" s="624"/>
      <c r="C1880" s="631"/>
      <c r="D1880" s="631"/>
    </row>
    <row r="1881">
      <c r="A1881" s="623"/>
      <c r="B1881" s="624"/>
      <c r="C1881" s="631"/>
      <c r="D1881" s="631"/>
    </row>
    <row r="1882">
      <c r="A1882" s="623"/>
      <c r="B1882" s="624"/>
      <c r="C1882" s="631"/>
      <c r="D1882" s="631"/>
    </row>
    <row r="1883">
      <c r="A1883" s="623"/>
      <c r="B1883" s="624"/>
      <c r="C1883" s="631"/>
      <c r="D1883" s="631"/>
    </row>
    <row r="1884">
      <c r="A1884" s="623"/>
      <c r="B1884" s="624"/>
      <c r="C1884" s="631"/>
      <c r="D1884" s="631"/>
    </row>
    <row r="1885">
      <c r="A1885" s="623"/>
      <c r="B1885" s="624"/>
      <c r="C1885" s="631"/>
      <c r="D1885" s="631"/>
    </row>
    <row r="1886">
      <c r="A1886" s="623"/>
      <c r="B1886" s="624"/>
      <c r="C1886" s="631"/>
      <c r="D1886" s="631"/>
    </row>
    <row r="1887">
      <c r="A1887" s="623"/>
      <c r="B1887" s="624"/>
      <c r="C1887" s="631"/>
      <c r="D1887" s="631"/>
    </row>
    <row r="1888">
      <c r="A1888" s="623"/>
      <c r="B1888" s="624"/>
      <c r="C1888" s="631"/>
      <c r="D1888" s="631"/>
    </row>
    <row r="1889">
      <c r="A1889" s="623"/>
      <c r="B1889" s="624"/>
      <c r="C1889" s="631"/>
      <c r="D1889" s="631"/>
    </row>
    <row r="1890">
      <c r="A1890" s="623"/>
      <c r="B1890" s="624"/>
      <c r="C1890" s="631"/>
      <c r="D1890" s="631"/>
    </row>
    <row r="1891">
      <c r="A1891" s="623"/>
      <c r="B1891" s="624"/>
      <c r="C1891" s="631"/>
      <c r="D1891" s="631"/>
    </row>
    <row r="1892">
      <c r="A1892" s="623"/>
      <c r="B1892" s="624"/>
      <c r="C1892" s="631"/>
      <c r="D1892" s="631"/>
    </row>
    <row r="1893">
      <c r="A1893" s="623"/>
      <c r="B1893" s="624"/>
      <c r="C1893" s="631"/>
      <c r="D1893" s="631"/>
    </row>
    <row r="1894">
      <c r="A1894" s="623"/>
      <c r="B1894" s="624"/>
      <c r="C1894" s="631"/>
      <c r="D1894" s="631"/>
    </row>
    <row r="1895">
      <c r="A1895" s="623"/>
      <c r="B1895" s="624"/>
      <c r="C1895" s="631"/>
      <c r="D1895" s="631"/>
    </row>
    <row r="1896">
      <c r="A1896" s="623"/>
      <c r="B1896" s="624"/>
      <c r="C1896" s="631"/>
      <c r="D1896" s="631"/>
    </row>
    <row r="1897">
      <c r="A1897" s="623"/>
      <c r="B1897" s="624"/>
      <c r="C1897" s="631"/>
      <c r="D1897" s="631"/>
    </row>
    <row r="1898">
      <c r="A1898" s="623"/>
      <c r="B1898" s="624"/>
      <c r="C1898" s="631"/>
      <c r="D1898" s="631"/>
    </row>
    <row r="1899">
      <c r="A1899" s="623"/>
      <c r="B1899" s="624"/>
      <c r="C1899" s="631"/>
      <c r="D1899" s="631"/>
    </row>
    <row r="1900">
      <c r="A1900" s="623"/>
      <c r="B1900" s="624"/>
      <c r="C1900" s="631"/>
      <c r="D1900" s="631"/>
    </row>
    <row r="1901">
      <c r="A1901" s="623"/>
      <c r="B1901" s="624"/>
      <c r="C1901" s="631"/>
      <c r="D1901" s="631"/>
    </row>
    <row r="1902">
      <c r="A1902" s="623"/>
      <c r="B1902" s="624"/>
      <c r="C1902" s="631"/>
      <c r="D1902" s="631"/>
    </row>
    <row r="1903">
      <c r="A1903" s="623"/>
      <c r="B1903" s="624"/>
      <c r="C1903" s="631"/>
      <c r="D1903" s="631"/>
    </row>
    <row r="1904">
      <c r="A1904" s="623"/>
      <c r="B1904" s="624"/>
      <c r="C1904" s="631"/>
      <c r="D1904" s="631"/>
    </row>
    <row r="1905">
      <c r="A1905" s="623"/>
      <c r="B1905" s="624"/>
      <c r="C1905" s="631"/>
      <c r="D1905" s="631"/>
    </row>
    <row r="1906">
      <c r="A1906" s="623"/>
      <c r="B1906" s="624"/>
      <c r="C1906" s="631"/>
      <c r="D1906" s="631"/>
    </row>
    <row r="1907">
      <c r="A1907" s="623"/>
      <c r="B1907" s="624"/>
      <c r="C1907" s="631"/>
      <c r="D1907" s="631"/>
    </row>
    <row r="1908">
      <c r="A1908" s="623"/>
      <c r="B1908" s="624"/>
      <c r="C1908" s="631"/>
      <c r="D1908" s="631"/>
    </row>
    <row r="1909">
      <c r="A1909" s="623"/>
      <c r="B1909" s="624"/>
      <c r="C1909" s="631"/>
      <c r="D1909" s="631"/>
    </row>
    <row r="1910">
      <c r="A1910" s="623"/>
      <c r="B1910" s="624"/>
      <c r="C1910" s="631"/>
      <c r="D1910" s="631"/>
    </row>
    <row r="1911">
      <c r="A1911" s="623"/>
      <c r="B1911" s="624"/>
      <c r="C1911" s="631"/>
      <c r="D1911" s="631"/>
    </row>
    <row r="1912">
      <c r="A1912" s="623"/>
      <c r="B1912" s="624"/>
      <c r="C1912" s="631"/>
      <c r="D1912" s="631"/>
    </row>
    <row r="1913">
      <c r="A1913" s="623"/>
      <c r="B1913" s="624"/>
      <c r="C1913" s="631"/>
      <c r="D1913" s="631"/>
    </row>
    <row r="1914">
      <c r="A1914" s="623"/>
      <c r="B1914" s="624"/>
      <c r="C1914" s="631"/>
      <c r="D1914" s="631"/>
    </row>
    <row r="1915">
      <c r="A1915" s="623"/>
      <c r="B1915" s="624"/>
      <c r="C1915" s="631"/>
      <c r="D1915" s="631"/>
    </row>
    <row r="1916">
      <c r="A1916" s="623"/>
      <c r="B1916" s="624"/>
      <c r="C1916" s="631"/>
      <c r="D1916" s="631"/>
    </row>
    <row r="1917">
      <c r="A1917" s="623"/>
      <c r="B1917" s="624"/>
      <c r="C1917" s="631"/>
      <c r="D1917" s="631"/>
    </row>
    <row r="1918">
      <c r="A1918" s="623"/>
      <c r="B1918" s="624"/>
      <c r="C1918" s="631"/>
      <c r="D1918" s="631"/>
    </row>
    <row r="1919">
      <c r="A1919" s="623"/>
      <c r="B1919" s="624"/>
      <c r="C1919" s="631"/>
      <c r="D1919" s="631"/>
    </row>
    <row r="1920">
      <c r="A1920" s="623"/>
      <c r="B1920" s="624"/>
      <c r="C1920" s="631"/>
      <c r="D1920" s="631"/>
    </row>
    <row r="1921">
      <c r="A1921" s="623"/>
      <c r="B1921" s="624"/>
      <c r="C1921" s="631"/>
      <c r="D1921" s="631"/>
    </row>
    <row r="1922">
      <c r="A1922" s="623"/>
      <c r="B1922" s="624"/>
      <c r="C1922" s="631"/>
      <c r="D1922" s="631"/>
    </row>
    <row r="1923">
      <c r="A1923" s="623"/>
      <c r="B1923" s="624"/>
      <c r="C1923" s="631"/>
      <c r="D1923" s="631"/>
    </row>
    <row r="1924">
      <c r="A1924" s="623"/>
      <c r="B1924" s="624"/>
      <c r="C1924" s="631"/>
      <c r="D1924" s="631"/>
    </row>
    <row r="1925">
      <c r="A1925" s="623"/>
      <c r="B1925" s="624"/>
      <c r="C1925" s="631"/>
      <c r="D1925" s="631"/>
    </row>
    <row r="1926">
      <c r="A1926" s="623"/>
      <c r="B1926" s="624"/>
      <c r="C1926" s="631"/>
      <c r="D1926" s="631"/>
    </row>
    <row r="1927">
      <c r="A1927" s="623"/>
      <c r="B1927" s="624"/>
      <c r="C1927" s="631"/>
      <c r="D1927" s="631"/>
    </row>
    <row r="1928">
      <c r="A1928" s="623"/>
      <c r="B1928" s="624"/>
      <c r="C1928" s="631"/>
      <c r="D1928" s="631"/>
    </row>
    <row r="1929">
      <c r="A1929" s="623"/>
      <c r="B1929" s="624"/>
      <c r="C1929" s="631"/>
      <c r="D1929" s="631"/>
    </row>
    <row r="1930">
      <c r="A1930" s="623"/>
      <c r="B1930" s="624"/>
      <c r="C1930" s="631"/>
      <c r="D1930" s="631"/>
    </row>
    <row r="1931">
      <c r="A1931" s="623"/>
      <c r="B1931" s="624"/>
      <c r="C1931" s="631"/>
      <c r="D1931" s="631"/>
    </row>
    <row r="1932">
      <c r="A1932" s="623"/>
      <c r="B1932" s="624"/>
      <c r="C1932" s="631"/>
      <c r="D1932" s="631"/>
    </row>
    <row r="1933">
      <c r="A1933" s="623"/>
      <c r="B1933" s="624"/>
      <c r="C1933" s="631"/>
      <c r="D1933" s="631"/>
    </row>
    <row r="1934">
      <c r="A1934" s="623"/>
      <c r="B1934" s="624"/>
      <c r="C1934" s="631"/>
      <c r="D1934" s="631"/>
    </row>
    <row r="1935">
      <c r="A1935" s="623"/>
      <c r="B1935" s="624"/>
      <c r="C1935" s="631"/>
      <c r="D1935" s="631"/>
    </row>
    <row r="1936">
      <c r="A1936" s="623"/>
      <c r="B1936" s="624"/>
      <c r="C1936" s="631"/>
      <c r="D1936" s="631"/>
    </row>
    <row r="1937">
      <c r="A1937" s="623"/>
      <c r="B1937" s="624"/>
      <c r="C1937" s="631"/>
      <c r="D1937" s="631"/>
    </row>
    <row r="1938">
      <c r="A1938" s="623"/>
      <c r="B1938" s="624"/>
      <c r="C1938" s="631"/>
      <c r="D1938" s="631"/>
    </row>
    <row r="1939">
      <c r="A1939" s="623"/>
      <c r="B1939" s="624"/>
      <c r="C1939" s="631"/>
      <c r="D1939" s="631"/>
    </row>
    <row r="1940">
      <c r="A1940" s="623"/>
      <c r="B1940" s="624"/>
      <c r="C1940" s="631"/>
      <c r="D1940" s="631"/>
    </row>
    <row r="1941">
      <c r="A1941" s="623"/>
      <c r="B1941" s="624"/>
      <c r="C1941" s="631"/>
      <c r="D1941" s="631"/>
    </row>
    <row r="1942">
      <c r="A1942" s="623"/>
      <c r="B1942" s="624"/>
      <c r="C1942" s="631"/>
      <c r="D1942" s="631"/>
    </row>
    <row r="1943">
      <c r="A1943" s="623"/>
      <c r="B1943" s="624"/>
      <c r="C1943" s="631"/>
      <c r="D1943" s="631"/>
    </row>
    <row r="1944">
      <c r="A1944" s="623"/>
      <c r="B1944" s="624"/>
      <c r="C1944" s="631"/>
      <c r="D1944" s="631"/>
    </row>
    <row r="1945">
      <c r="A1945" s="623"/>
      <c r="B1945" s="624"/>
      <c r="C1945" s="631"/>
      <c r="D1945" s="631"/>
    </row>
    <row r="1946">
      <c r="A1946" s="623"/>
      <c r="B1946" s="624"/>
      <c r="C1946" s="631"/>
      <c r="D1946" s="631"/>
    </row>
    <row r="1947">
      <c r="A1947" s="623"/>
      <c r="B1947" s="624"/>
      <c r="C1947" s="631"/>
      <c r="D1947" s="631"/>
    </row>
    <row r="1948">
      <c r="A1948" s="623"/>
      <c r="B1948" s="624"/>
      <c r="C1948" s="631"/>
      <c r="D1948" s="631"/>
    </row>
    <row r="1949">
      <c r="A1949" s="623"/>
      <c r="B1949" s="624"/>
      <c r="C1949" s="631"/>
      <c r="D1949" s="631"/>
    </row>
    <row r="1950">
      <c r="A1950" s="623"/>
      <c r="B1950" s="624"/>
      <c r="C1950" s="631"/>
      <c r="D1950" s="631"/>
    </row>
    <row r="1951">
      <c r="A1951" s="623"/>
      <c r="B1951" s="624"/>
      <c r="C1951" s="631"/>
      <c r="D1951" s="631"/>
    </row>
    <row r="1952">
      <c r="A1952" s="623"/>
      <c r="B1952" s="624"/>
      <c r="C1952" s="631"/>
      <c r="D1952" s="631"/>
    </row>
    <row r="1953">
      <c r="A1953" s="623"/>
      <c r="B1953" s="624"/>
      <c r="C1953" s="631"/>
      <c r="D1953" s="631"/>
    </row>
    <row r="1954">
      <c r="A1954" s="623"/>
      <c r="B1954" s="624"/>
      <c r="C1954" s="631"/>
      <c r="D1954" s="631"/>
    </row>
    <row r="1955">
      <c r="A1955" s="623"/>
      <c r="B1955" s="624"/>
      <c r="C1955" s="631"/>
      <c r="D1955" s="631"/>
    </row>
    <row r="1956">
      <c r="A1956" s="623"/>
      <c r="B1956" s="624"/>
      <c r="C1956" s="631"/>
      <c r="D1956" s="631"/>
    </row>
    <row r="1957">
      <c r="A1957" s="623"/>
      <c r="B1957" s="624"/>
      <c r="C1957" s="631"/>
      <c r="D1957" s="631"/>
    </row>
    <row r="1958">
      <c r="A1958" s="623"/>
      <c r="B1958" s="624"/>
      <c r="C1958" s="631"/>
      <c r="D1958" s="631"/>
    </row>
    <row r="1959">
      <c r="A1959" s="623"/>
      <c r="B1959" s="624"/>
      <c r="C1959" s="631"/>
      <c r="D1959" s="631"/>
    </row>
    <row r="1960">
      <c r="A1960" s="623"/>
      <c r="B1960" s="624"/>
      <c r="C1960" s="631"/>
      <c r="D1960" s="631"/>
    </row>
    <row r="1961">
      <c r="A1961" s="623"/>
      <c r="B1961" s="624"/>
      <c r="C1961" s="631"/>
      <c r="D1961" s="631"/>
    </row>
    <row r="1962">
      <c r="A1962" s="623"/>
      <c r="B1962" s="624"/>
      <c r="C1962" s="631"/>
      <c r="D1962" s="631"/>
    </row>
    <row r="1963">
      <c r="A1963" s="623"/>
      <c r="B1963" s="624"/>
      <c r="C1963" s="631"/>
      <c r="D1963" s="631"/>
    </row>
    <row r="1964">
      <c r="A1964" s="623"/>
      <c r="B1964" s="624"/>
      <c r="C1964" s="631"/>
      <c r="D1964" s="631"/>
    </row>
    <row r="1965">
      <c r="A1965" s="623"/>
      <c r="B1965" s="624"/>
      <c r="C1965" s="631"/>
      <c r="D1965" s="631"/>
    </row>
    <row r="1966">
      <c r="A1966" s="623"/>
      <c r="B1966" s="624"/>
      <c r="C1966" s="631"/>
      <c r="D1966" s="631"/>
    </row>
    <row r="1967">
      <c r="A1967" s="623"/>
      <c r="B1967" s="624"/>
      <c r="C1967" s="631"/>
      <c r="D1967" s="631"/>
    </row>
    <row r="1968">
      <c r="A1968" s="623"/>
      <c r="B1968" s="624"/>
      <c r="C1968" s="631"/>
      <c r="D1968" s="631"/>
    </row>
    <row r="1969">
      <c r="A1969" s="623"/>
      <c r="B1969" s="624"/>
      <c r="C1969" s="631"/>
      <c r="D1969" s="631"/>
    </row>
    <row r="1970">
      <c r="A1970" s="623"/>
      <c r="B1970" s="624"/>
      <c r="C1970" s="631"/>
      <c r="D1970" s="631"/>
    </row>
    <row r="1971">
      <c r="A1971" s="623"/>
      <c r="B1971" s="624"/>
      <c r="C1971" s="631"/>
      <c r="D1971" s="631"/>
    </row>
    <row r="1972">
      <c r="A1972" s="623"/>
      <c r="B1972" s="624"/>
      <c r="C1972" s="631"/>
      <c r="D1972" s="631"/>
    </row>
    <row r="1973">
      <c r="A1973" s="623"/>
      <c r="B1973" s="624"/>
      <c r="C1973" s="631"/>
      <c r="D1973" s="631"/>
    </row>
    <row r="1974">
      <c r="A1974" s="623"/>
      <c r="B1974" s="624"/>
      <c r="C1974" s="631"/>
      <c r="D1974" s="631"/>
    </row>
    <row r="1975">
      <c r="A1975" s="623"/>
      <c r="B1975" s="624"/>
      <c r="C1975" s="631"/>
      <c r="D1975" s="631"/>
    </row>
    <row r="1976">
      <c r="A1976" s="623"/>
      <c r="B1976" s="624"/>
      <c r="C1976" s="631"/>
      <c r="D1976" s="631"/>
    </row>
    <row r="1977">
      <c r="A1977" s="623"/>
      <c r="B1977" s="624"/>
      <c r="C1977" s="631"/>
      <c r="D1977" s="631"/>
    </row>
    <row r="1978">
      <c r="A1978" s="623"/>
      <c r="B1978" s="624"/>
      <c r="C1978" s="631"/>
      <c r="D1978" s="631"/>
    </row>
    <row r="1979">
      <c r="A1979" s="623"/>
      <c r="B1979" s="624"/>
      <c r="C1979" s="631"/>
      <c r="D1979" s="631"/>
    </row>
    <row r="1980">
      <c r="A1980" s="623"/>
      <c r="B1980" s="624"/>
      <c r="C1980" s="631"/>
      <c r="D1980" s="631"/>
    </row>
    <row r="1981">
      <c r="A1981" s="623"/>
      <c r="B1981" s="624"/>
      <c r="C1981" s="631"/>
      <c r="D1981" s="631"/>
    </row>
    <row r="1982">
      <c r="A1982" s="623"/>
      <c r="B1982" s="624"/>
      <c r="C1982" s="631"/>
      <c r="D1982" s="631"/>
    </row>
    <row r="1983">
      <c r="A1983" s="623"/>
      <c r="B1983" s="624"/>
      <c r="C1983" s="631"/>
      <c r="D1983" s="631"/>
    </row>
    <row r="1984">
      <c r="A1984" s="623"/>
      <c r="B1984" s="624"/>
      <c r="C1984" s="631"/>
      <c r="D1984" s="631"/>
    </row>
    <row r="1985">
      <c r="A1985" s="623"/>
      <c r="B1985" s="624"/>
      <c r="C1985" s="631"/>
      <c r="D1985" s="631"/>
    </row>
    <row r="1986">
      <c r="A1986" s="623"/>
      <c r="B1986" s="624"/>
      <c r="C1986" s="631"/>
      <c r="D1986" s="631"/>
    </row>
    <row r="1987">
      <c r="A1987" s="623"/>
      <c r="B1987" s="624"/>
      <c r="C1987" s="631"/>
      <c r="D1987" s="631"/>
    </row>
    <row r="1988">
      <c r="A1988" s="623"/>
      <c r="B1988" s="624"/>
      <c r="C1988" s="631"/>
      <c r="D1988" s="631"/>
    </row>
    <row r="1989">
      <c r="A1989" s="623"/>
      <c r="B1989" s="624"/>
      <c r="C1989" s="631"/>
      <c r="D1989" s="631"/>
    </row>
    <row r="1990">
      <c r="A1990" s="623"/>
      <c r="B1990" s="624"/>
      <c r="C1990" s="631"/>
      <c r="D1990" s="631"/>
    </row>
    <row r="1991">
      <c r="A1991" s="623"/>
      <c r="B1991" s="624"/>
      <c r="C1991" s="631"/>
      <c r="D1991" s="631"/>
    </row>
    <row r="1992">
      <c r="A1992" s="623"/>
      <c r="B1992" s="624"/>
      <c r="C1992" s="631"/>
      <c r="D1992" s="63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5.38"/>
  </cols>
  <sheetData>
    <row r="1">
      <c r="A1" s="632" t="s">
        <v>2</v>
      </c>
      <c r="B1" s="621" t="s">
        <v>7732</v>
      </c>
      <c r="C1" s="633" t="s">
        <v>7733</v>
      </c>
      <c r="D1" s="635" t="s">
        <v>7734</v>
      </c>
      <c r="E1" s="10" t="s">
        <v>7735</v>
      </c>
    </row>
    <row r="2">
      <c r="A2" s="623" t="str">
        <f>'CATALOGO PAGINA'!C2</f>
        <v>FD853</v>
      </c>
      <c r="B2" s="624" t="s">
        <v>7739</v>
      </c>
      <c r="C2" s="626" t="str">
        <f>'CATALOGO PAGINA'!AE2</f>
        <v>6</v>
      </c>
      <c r="D2" s="634">
        <f>'CATALOGO PAGINA'!AG2</f>
        <v>0.99913</v>
      </c>
    </row>
    <row r="3">
      <c r="A3" s="623" t="str">
        <f>'CATALOGO PAGINA'!C3</f>
        <v>FD1013S</v>
      </c>
      <c r="B3" s="624" t="s">
        <v>7739</v>
      </c>
      <c r="C3" s="626" t="str">
        <f>'CATALOGO PAGINA'!AE3</f>
        <v>12</v>
      </c>
      <c r="D3" s="634">
        <f>'CATALOGO PAGINA'!AG3</f>
        <v>0.754</v>
      </c>
    </row>
    <row r="4">
      <c r="A4" s="623" t="str">
        <f>'CATALOGO PAGINA'!C4</f>
        <v>FD1013M</v>
      </c>
      <c r="B4" s="624" t="s">
        <v>7739</v>
      </c>
      <c r="C4" s="626" t="str">
        <f>'CATALOGO PAGINA'!AE4</f>
        <v>12</v>
      </c>
      <c r="D4" s="634">
        <f>'CATALOGO PAGINA'!AG4</f>
        <v>1.247</v>
      </c>
    </row>
    <row r="5">
      <c r="A5" s="623" t="str">
        <f>'CATALOGO PAGINA'!C5</f>
        <v>FD1013L</v>
      </c>
      <c r="B5" s="624" t="s">
        <v>7739</v>
      </c>
      <c r="C5" s="626" t="str">
        <f>'CATALOGO PAGINA'!AE5</f>
        <v>12</v>
      </c>
      <c r="D5" s="634">
        <f>'CATALOGO PAGINA'!AG5</f>
        <v>1.7458</v>
      </c>
    </row>
    <row r="6">
      <c r="A6" s="623" t="str">
        <f>'CATALOGO PAGINA'!C6</f>
        <v>CN91092-A</v>
      </c>
      <c r="B6" s="624" t="s">
        <v>7739</v>
      </c>
      <c r="C6" s="626" t="str">
        <f>'CATALOGO PAGINA'!AE6</f>
        <v>12</v>
      </c>
      <c r="D6" s="634">
        <f>'CATALOGO PAGINA'!AG6</f>
        <v>1.386</v>
      </c>
    </row>
    <row r="7">
      <c r="A7" s="623" t="str">
        <f>'CATALOGO PAGINA'!C7</f>
        <v>41661</v>
      </c>
      <c r="B7" s="624" t="s">
        <v>7739</v>
      </c>
      <c r="C7" s="626" t="str">
        <f>'CATALOGO PAGINA'!AE7</f>
        <v>6</v>
      </c>
      <c r="D7" s="634">
        <f>'CATALOGO PAGINA'!AG7</f>
        <v>2.87</v>
      </c>
    </row>
    <row r="8">
      <c r="A8" s="623" t="str">
        <f>'CATALOGO PAGINA'!C8</f>
        <v>FD1606</v>
      </c>
      <c r="B8" s="624" t="s">
        <v>7739</v>
      </c>
      <c r="C8" s="626" t="str">
        <f>'CATALOGO PAGINA'!AE8</f>
        <v>12</v>
      </c>
      <c r="D8" s="634">
        <f>'CATALOGO PAGINA'!AG8</f>
        <v>2.8</v>
      </c>
    </row>
    <row r="9">
      <c r="A9" s="623" t="str">
        <f>'CATALOGO PAGINA'!C9</f>
        <v>801440</v>
      </c>
      <c r="B9" s="624" t="s">
        <v>7739</v>
      </c>
      <c r="C9" s="626" t="str">
        <f>'CATALOGO PAGINA'!AE9</f>
        <v>12</v>
      </c>
      <c r="D9" s="634">
        <f>'CATALOGO PAGINA'!AG9</f>
        <v>1.372</v>
      </c>
    </row>
    <row r="10">
      <c r="A10" s="623" t="str">
        <f>'CATALOGO PAGINA'!C10</f>
        <v>8888</v>
      </c>
      <c r="B10" s="624" t="s">
        <v>7739</v>
      </c>
      <c r="C10" s="626" t="str">
        <f>'CATALOGO PAGINA'!AE10</f>
        <v>48</v>
      </c>
      <c r="D10" s="634">
        <f>'CATALOGO PAGINA'!AG10</f>
        <v>0.468</v>
      </c>
    </row>
    <row r="11">
      <c r="A11" s="623" t="str">
        <f>'CATALOGO PAGINA'!C11</f>
        <v>6134</v>
      </c>
      <c r="B11" s="624" t="s">
        <v>7739</v>
      </c>
      <c r="C11" s="626" t="str">
        <f>'CATALOGO PAGINA'!AE11</f>
        <v>12</v>
      </c>
      <c r="D11" s="634">
        <f>'CATALOGO PAGINA'!AG11</f>
        <v>1.675</v>
      </c>
    </row>
    <row r="12">
      <c r="A12" s="623" t="str">
        <f>'CATALOGO PAGINA'!C12</f>
        <v>8594</v>
      </c>
      <c r="B12" s="624" t="s">
        <v>7739</v>
      </c>
      <c r="C12" s="626" t="str">
        <f>'CATALOGO PAGINA'!AE12</f>
        <v>12</v>
      </c>
      <c r="D12" s="634">
        <f>'CATALOGO PAGINA'!AG12</f>
        <v>2.2375</v>
      </c>
    </row>
    <row r="13">
      <c r="A13" s="623" t="str">
        <f>'CATALOGO PAGINA'!C13</f>
        <v>7532</v>
      </c>
      <c r="B13" s="624" t="s">
        <v>7739</v>
      </c>
      <c r="C13" s="626" t="str">
        <f>'CATALOGO PAGINA'!AE13</f>
        <v>12</v>
      </c>
      <c r="D13" s="634">
        <f>'CATALOGO PAGINA'!AG13</f>
        <v>1.3</v>
      </c>
    </row>
    <row r="14">
      <c r="A14" s="623" t="str">
        <f>'CATALOGO PAGINA'!C14</f>
        <v>9300</v>
      </c>
      <c r="B14" s="624" t="s">
        <v>7739</v>
      </c>
      <c r="C14" s="626" t="str">
        <f>'CATALOGO PAGINA'!AE14</f>
        <v>12</v>
      </c>
      <c r="D14" s="634">
        <f>'CATALOGO PAGINA'!AG14</f>
        <v>1.6875</v>
      </c>
    </row>
    <row r="15">
      <c r="A15" s="623" t="str">
        <f>'CATALOGO PAGINA'!C15</f>
        <v>7348</v>
      </c>
      <c r="B15" s="624" t="s">
        <v>7739</v>
      </c>
      <c r="C15" s="626" t="str">
        <f>'CATALOGO PAGINA'!AE15</f>
        <v>12</v>
      </c>
      <c r="D15" s="634">
        <f>'CATALOGO PAGINA'!AG15</f>
        <v>1.3</v>
      </c>
    </row>
    <row r="16">
      <c r="A16" s="623" t="str">
        <f>'CATALOGO PAGINA'!C16</f>
        <v>7355</v>
      </c>
      <c r="B16" s="624" t="s">
        <v>7739</v>
      </c>
      <c r="C16" s="626" t="str">
        <f>'CATALOGO PAGINA'!AE16</f>
        <v>12</v>
      </c>
      <c r="D16" s="634">
        <f>'CATALOGO PAGINA'!AG16</f>
        <v>1.3</v>
      </c>
    </row>
    <row r="17">
      <c r="A17" s="623" t="str">
        <f>'CATALOGO PAGINA'!C17</f>
        <v>0361</v>
      </c>
      <c r="B17" s="624" t="s">
        <v>7739</v>
      </c>
      <c r="C17" s="626" t="str">
        <f>'CATALOGO PAGINA'!AE17</f>
        <v>12</v>
      </c>
      <c r="D17" s="634">
        <f>'CATALOGO PAGINA'!AG17</f>
        <v>1.417</v>
      </c>
    </row>
    <row r="18">
      <c r="A18" s="623" t="str">
        <f>'CATALOGO PAGINA'!C18</f>
        <v>8914</v>
      </c>
      <c r="B18" s="624" t="s">
        <v>7739</v>
      </c>
      <c r="C18" s="626" t="str">
        <f>'CATALOGO PAGINA'!AE18</f>
        <v>12</v>
      </c>
      <c r="D18" s="634">
        <f>'CATALOGO PAGINA'!AG18</f>
        <v>1.417</v>
      </c>
    </row>
    <row r="19">
      <c r="A19" s="623" t="str">
        <f>'CATALOGO PAGINA'!C19</f>
        <v>3543</v>
      </c>
      <c r="B19" s="624" t="s">
        <v>7739</v>
      </c>
      <c r="C19" s="626" t="str">
        <f>'CATALOGO PAGINA'!AE19</f>
        <v>12</v>
      </c>
      <c r="D19" s="634">
        <f>'CATALOGO PAGINA'!AG19</f>
        <v>1.45</v>
      </c>
    </row>
    <row r="20">
      <c r="A20" s="623" t="str">
        <f>'CATALOGO PAGINA'!C20</f>
        <v>7729</v>
      </c>
      <c r="B20" s="624" t="s">
        <v>7739</v>
      </c>
      <c r="C20" s="626" t="str">
        <f>'CATALOGO PAGINA'!AE20</f>
        <v>12</v>
      </c>
      <c r="D20" s="634">
        <f>'CATALOGO PAGINA'!AG20</f>
        <v>1.3</v>
      </c>
    </row>
    <row r="21">
      <c r="A21" s="623" t="str">
        <f>'CATALOGO PAGINA'!C21</f>
        <v>6026</v>
      </c>
      <c r="B21" s="624" t="s">
        <v>7739</v>
      </c>
      <c r="C21" s="626" t="str">
        <f>'CATALOGO PAGINA'!AE21</f>
        <v>12</v>
      </c>
      <c r="D21" s="634">
        <f>'CATALOGO PAGINA'!AG21</f>
        <v>1.825</v>
      </c>
    </row>
    <row r="22">
      <c r="A22" s="623" t="str">
        <f>'CATALOGO PAGINA'!C22</f>
        <v>8208</v>
      </c>
      <c r="B22" s="624" t="s">
        <v>7739</v>
      </c>
      <c r="C22" s="626" t="str">
        <f>'CATALOGO PAGINA'!AE22</f>
        <v>12</v>
      </c>
      <c r="D22" s="634">
        <f>'CATALOGO PAGINA'!AG22</f>
        <v>1.344</v>
      </c>
    </row>
    <row r="23">
      <c r="A23" s="623" t="str">
        <f>'CATALOGO PAGINA'!C23</f>
        <v>7712</v>
      </c>
      <c r="B23" s="624" t="s">
        <v>7739</v>
      </c>
      <c r="C23" s="626" t="str">
        <f>'CATALOGO PAGINA'!AE23</f>
        <v>24</v>
      </c>
      <c r="D23" s="634">
        <f>'CATALOGO PAGINA'!AG23</f>
        <v>0.725</v>
      </c>
    </row>
    <row r="24">
      <c r="A24" s="623" t="str">
        <f>'CATALOGO PAGINA'!C24</f>
        <v>6088</v>
      </c>
      <c r="B24" s="624" t="s">
        <v>7739</v>
      </c>
      <c r="C24" s="626" t="str">
        <f>'CATALOGO PAGINA'!AE24</f>
        <v>12</v>
      </c>
      <c r="D24" s="634">
        <f>'CATALOGO PAGINA'!AG24</f>
        <v>1.825</v>
      </c>
    </row>
    <row r="25">
      <c r="A25" s="623" t="str">
        <f>'CATALOGO PAGINA'!C25</f>
        <v>5218</v>
      </c>
      <c r="B25" s="624" t="s">
        <v>7739</v>
      </c>
      <c r="C25" s="626" t="str">
        <f>'CATALOGO PAGINA'!AE25</f>
        <v>12</v>
      </c>
      <c r="D25" s="634">
        <f>'CATALOGO PAGINA'!AG25</f>
        <v>1.825</v>
      </c>
    </row>
    <row r="26">
      <c r="A26" s="623" t="str">
        <f>'CATALOGO PAGINA'!C26</f>
        <v>5999</v>
      </c>
      <c r="B26" s="624" t="s">
        <v>7739</v>
      </c>
      <c r="C26" s="626" t="str">
        <f>'CATALOGO PAGINA'!AE26</f>
        <v>12</v>
      </c>
      <c r="D26" s="634">
        <f>'CATALOGO PAGINA'!AG26</f>
        <v>1.825</v>
      </c>
    </row>
    <row r="27">
      <c r="A27" s="623" t="str">
        <f>'CATALOGO PAGINA'!C27</f>
        <v>9637</v>
      </c>
      <c r="B27" s="624" t="s">
        <v>7739</v>
      </c>
      <c r="C27" s="626" t="str">
        <f>'CATALOGO PAGINA'!AE27</f>
        <v>12</v>
      </c>
      <c r="D27" s="634">
        <f>'CATALOGO PAGINA'!AG27</f>
        <v>2.275</v>
      </c>
    </row>
    <row r="28">
      <c r="A28" s="623" t="str">
        <f>'CATALOGO PAGINA'!C28</f>
        <v>5982</v>
      </c>
      <c r="B28" s="624" t="s">
        <v>7739</v>
      </c>
      <c r="C28" s="626" t="str">
        <f>'CATALOGO PAGINA'!AE28</f>
        <v>12</v>
      </c>
      <c r="D28" s="634">
        <f>'CATALOGO PAGINA'!AG28</f>
        <v>1.825</v>
      </c>
    </row>
    <row r="29">
      <c r="A29" s="623" t="str">
        <f>'CATALOGO PAGINA'!C29</f>
        <v>6853</v>
      </c>
      <c r="B29" s="624" t="s">
        <v>7739</v>
      </c>
      <c r="C29" s="626" t="str">
        <f>'CATALOGO PAGINA'!AE29</f>
        <v>12</v>
      </c>
      <c r="D29" s="634">
        <f>'CATALOGO PAGINA'!AG29</f>
        <v>1.825</v>
      </c>
    </row>
    <row r="30">
      <c r="A30" s="623" t="str">
        <f>'CATALOGO PAGINA'!C30</f>
        <v>6002</v>
      </c>
      <c r="B30" s="624" t="s">
        <v>7739</v>
      </c>
      <c r="C30" s="626" t="str">
        <f>'CATALOGO PAGINA'!AE30</f>
        <v>12</v>
      </c>
      <c r="D30" s="634">
        <f>'CATALOGO PAGINA'!AG30</f>
        <v>1.825</v>
      </c>
    </row>
    <row r="31">
      <c r="A31" s="623" t="str">
        <f>'CATALOGO PAGINA'!C31</f>
        <v>3260</v>
      </c>
      <c r="B31" s="624" t="s">
        <v>7739</v>
      </c>
      <c r="C31" s="626" t="str">
        <f>'CATALOGO PAGINA'!AE31</f>
        <v>12</v>
      </c>
      <c r="D31" s="634">
        <f>'CATALOGO PAGINA'!AG31</f>
        <v>1.825</v>
      </c>
    </row>
    <row r="32">
      <c r="A32" s="623" t="str">
        <f>'CATALOGO PAGINA'!C32</f>
        <v>N-211</v>
      </c>
      <c r="B32" s="624" t="s">
        <v>7739</v>
      </c>
      <c r="C32" s="626" t="str">
        <f>'CATALOGO PAGINA'!AE32</f>
        <v>1</v>
      </c>
      <c r="D32" s="634">
        <f>'CATALOGO PAGINA'!AG32</f>
        <v>4.446</v>
      </c>
    </row>
    <row r="33">
      <c r="A33" s="623" t="str">
        <f>'CATALOGO PAGINA'!C33</f>
        <v>9113</v>
      </c>
      <c r="B33" s="624" t="s">
        <v>7739</v>
      </c>
      <c r="C33" s="626" t="str">
        <f>'CATALOGO PAGINA'!AE33</f>
        <v>6</v>
      </c>
      <c r="D33" s="634">
        <f>'CATALOGO PAGINA'!AG33</f>
        <v>3.76441</v>
      </c>
    </row>
    <row r="34">
      <c r="A34" s="623" t="str">
        <f>'CATALOGO PAGINA'!C34</f>
        <v>9991</v>
      </c>
      <c r="B34" s="624" t="s">
        <v>7739</v>
      </c>
      <c r="C34" s="626" t="str">
        <f>'CATALOGO PAGINA'!AE34</f>
        <v>12</v>
      </c>
      <c r="D34" s="634">
        <f>'CATALOGO PAGINA'!AG34</f>
        <v>1.775</v>
      </c>
    </row>
    <row r="35">
      <c r="A35" s="623" t="str">
        <f>'CATALOGO PAGINA'!C35</f>
        <v>FD083</v>
      </c>
      <c r="B35" s="624" t="s">
        <v>7739</v>
      </c>
      <c r="C35" s="626" t="str">
        <f>'CATALOGO PAGINA'!AE35</f>
        <v>12</v>
      </c>
      <c r="D35" s="634">
        <f>'CATALOGO PAGINA'!AG35</f>
        <v>0.75</v>
      </c>
    </row>
    <row r="36">
      <c r="A36" s="623" t="str">
        <f>'CATALOGO PAGINA'!C36</f>
        <v>JW-04</v>
      </c>
      <c r="B36" s="624" t="s">
        <v>7739</v>
      </c>
      <c r="C36" s="626" t="str">
        <f>'CATALOGO PAGINA'!AE36</f>
        <v>12</v>
      </c>
      <c r="D36" s="634">
        <f>'CATALOGO PAGINA'!AG36</f>
        <v>0.792</v>
      </c>
    </row>
    <row r="37">
      <c r="A37" s="623" t="str">
        <f>'CATALOGO PAGINA'!C37</f>
        <v>FD913</v>
      </c>
      <c r="B37" s="624" t="s">
        <v>7739</v>
      </c>
      <c r="C37" s="626" t="str">
        <f>'CATALOGO PAGINA'!AE37</f>
        <v>12</v>
      </c>
      <c r="D37" s="634">
        <f>'CATALOGO PAGINA'!AG37</f>
        <v>0.6039</v>
      </c>
    </row>
    <row r="38">
      <c r="A38" s="623" t="str">
        <f>'CATALOGO PAGINA'!C38</f>
        <v>CH87337</v>
      </c>
      <c r="B38" s="624" t="s">
        <v>7739</v>
      </c>
      <c r="C38" s="626" t="str">
        <f>'CATALOGO PAGINA'!AE38</f>
        <v>6</v>
      </c>
      <c r="D38" s="634">
        <f>'CATALOGO PAGINA'!AG38</f>
        <v>1.218</v>
      </c>
    </row>
    <row r="39">
      <c r="A39" s="623" t="str">
        <f>'CATALOGO PAGINA'!C39</f>
        <v>IN81752</v>
      </c>
      <c r="B39" s="624" t="s">
        <v>7739</v>
      </c>
      <c r="C39" s="626" t="str">
        <f>'CATALOGO PAGINA'!AE39</f>
        <v>12</v>
      </c>
      <c r="D39" s="634">
        <f>'CATALOGO PAGINA'!AG39</f>
        <v>0.714</v>
      </c>
    </row>
    <row r="40">
      <c r="A40" s="623" t="str">
        <f>'CATALOGO PAGINA'!C40</f>
        <v>IN81751</v>
      </c>
      <c r="B40" s="624" t="s">
        <v>7739</v>
      </c>
      <c r="C40" s="626" t="str">
        <f>'CATALOGO PAGINA'!AE40</f>
        <v>12</v>
      </c>
      <c r="D40" s="634">
        <f>'CATALOGO PAGINA'!AG40</f>
        <v>0.4266</v>
      </c>
    </row>
    <row r="41">
      <c r="A41" s="623" t="str">
        <f>'CATALOGO PAGINA'!C41</f>
        <v>IN81750-A</v>
      </c>
      <c r="B41" s="624" t="s">
        <v>7739</v>
      </c>
      <c r="C41" s="626" t="str">
        <f>'CATALOGO PAGINA'!AE41</f>
        <v>12</v>
      </c>
      <c r="D41" s="634">
        <f>'CATALOGO PAGINA'!AG41</f>
        <v>0.84</v>
      </c>
    </row>
    <row r="42">
      <c r="A42" s="623" t="str">
        <f>'CATALOGO PAGINA'!C42</f>
        <v>CH80088</v>
      </c>
      <c r="B42" s="624" t="s">
        <v>7739</v>
      </c>
      <c r="C42" s="626" t="str">
        <f>'CATALOGO PAGINA'!AE42</f>
        <v>12</v>
      </c>
      <c r="D42" s="634">
        <f>'CATALOGO PAGINA'!AG42</f>
        <v>0.588</v>
      </c>
    </row>
    <row r="43">
      <c r="A43" s="623" t="str">
        <f>'CATALOGO PAGINA'!C43</f>
        <v>FD426</v>
      </c>
      <c r="B43" s="624" t="s">
        <v>7739</v>
      </c>
      <c r="C43" s="626" t="str">
        <f>'CATALOGO PAGINA'!AE43</f>
        <v>12</v>
      </c>
      <c r="D43" s="634">
        <f>'CATALOGO PAGINA'!AG43</f>
        <v>0.595</v>
      </c>
    </row>
    <row r="44">
      <c r="A44" s="623" t="str">
        <f>'CATALOGO PAGINA'!C44</f>
        <v>502831</v>
      </c>
      <c r="B44" s="624" t="s">
        <v>7739</v>
      </c>
      <c r="C44" s="626" t="str">
        <f>'CATALOGO PAGINA'!AE44</f>
        <v>6</v>
      </c>
      <c r="D44" s="634">
        <f>'CATALOGO PAGINA'!AG44</f>
        <v>0.728</v>
      </c>
    </row>
    <row r="45">
      <c r="A45" s="623" t="str">
        <f>'CATALOGO PAGINA'!C45</f>
        <v>CH87333</v>
      </c>
      <c r="B45" s="624" t="s">
        <v>7739</v>
      </c>
      <c r="C45" s="626" t="str">
        <f>'CATALOGO PAGINA'!AE45</f>
        <v>6</v>
      </c>
      <c r="D45" s="634">
        <f>'CATALOGO PAGINA'!AG45</f>
        <v>1.372</v>
      </c>
    </row>
    <row r="46">
      <c r="A46" s="623" t="str">
        <f>'CATALOGO PAGINA'!C46</f>
        <v>CH87335</v>
      </c>
      <c r="B46" s="624" t="s">
        <v>7739</v>
      </c>
      <c r="C46" s="626" t="str">
        <f>'CATALOGO PAGINA'!AE46</f>
        <v>6</v>
      </c>
      <c r="D46" s="634">
        <f>'CATALOGO PAGINA'!AG46</f>
        <v>1.862</v>
      </c>
    </row>
    <row r="47">
      <c r="A47" s="623" t="str">
        <f>'CATALOGO PAGINA'!C47</f>
        <v>CH87336</v>
      </c>
      <c r="B47" s="624" t="s">
        <v>7739</v>
      </c>
      <c r="C47" s="626" t="str">
        <f>'CATALOGO PAGINA'!AE47</f>
        <v>6</v>
      </c>
      <c r="D47" s="634">
        <f>'CATALOGO PAGINA'!AG47</f>
        <v>2.282</v>
      </c>
    </row>
    <row r="48">
      <c r="A48" s="623" t="str">
        <f>'CATALOGO PAGINA'!C48</f>
        <v>CH48111</v>
      </c>
      <c r="B48" s="624" t="s">
        <v>7739</v>
      </c>
      <c r="C48" s="626" t="str">
        <f>'CATALOGO PAGINA'!AE48</f>
        <v>6</v>
      </c>
      <c r="D48" s="634">
        <f>'CATALOGO PAGINA'!AG48</f>
        <v>4.704</v>
      </c>
    </row>
    <row r="49">
      <c r="A49" s="623" t="str">
        <f>'CATALOGO PAGINA'!C49</f>
        <v>50073</v>
      </c>
      <c r="B49" s="624" t="s">
        <v>7739</v>
      </c>
      <c r="C49" s="626" t="str">
        <f>'CATALOGO PAGINA'!AE49</f>
        <v>12</v>
      </c>
      <c r="D49" s="634">
        <f>'CATALOGO PAGINA'!AG49</f>
        <v>0.756</v>
      </c>
    </row>
    <row r="50">
      <c r="A50" s="623" t="str">
        <f>'CATALOGO PAGINA'!C50</f>
        <v>5726</v>
      </c>
      <c r="B50" s="624" t="s">
        <v>7739</v>
      </c>
      <c r="C50" s="626" t="str">
        <f>'CATALOGO PAGINA'!AE50</f>
        <v>12</v>
      </c>
      <c r="D50" s="634">
        <f>'CATALOGO PAGINA'!AG50</f>
        <v>0.98</v>
      </c>
    </row>
    <row r="51">
      <c r="A51" s="623" t="str">
        <f>'CATALOGO PAGINA'!C51</f>
        <v>5028</v>
      </c>
      <c r="B51" s="624" t="s">
        <v>7739</v>
      </c>
      <c r="C51" s="626" t="str">
        <f>'CATALOGO PAGINA'!AE51</f>
        <v>6</v>
      </c>
      <c r="D51" s="634">
        <f>'CATALOGO PAGINA'!AG51</f>
        <v>1.74624</v>
      </c>
    </row>
    <row r="52">
      <c r="A52" s="623" t="str">
        <f>'CATALOGO PAGINA'!C52</f>
        <v>4984</v>
      </c>
      <c r="B52" s="624" t="s">
        <v>7739</v>
      </c>
      <c r="C52" s="626" t="str">
        <f>'CATALOGO PAGINA'!AE52</f>
        <v>6</v>
      </c>
      <c r="D52" s="634">
        <f>'CATALOGO PAGINA'!AG52</f>
        <v>0.896</v>
      </c>
    </row>
    <row r="53">
      <c r="A53" s="623" t="str">
        <f>'CATALOGO PAGINA'!C53</f>
        <v>69465</v>
      </c>
      <c r="B53" s="624" t="s">
        <v>7739</v>
      </c>
      <c r="C53" s="626" t="str">
        <f>'CATALOGO PAGINA'!AE53</f>
        <v>12</v>
      </c>
      <c r="D53" s="634">
        <f>'CATALOGO PAGINA'!AG53</f>
        <v>2.07</v>
      </c>
    </row>
    <row r="54">
      <c r="A54" s="623" t="str">
        <f>'CATALOGO PAGINA'!C54</f>
        <v>69519</v>
      </c>
      <c r="B54" s="624" t="s">
        <v>7739</v>
      </c>
      <c r="C54" s="626" t="str">
        <f>'CATALOGO PAGINA'!AE54</f>
        <v>12</v>
      </c>
      <c r="D54" s="634">
        <f>'CATALOGO PAGINA'!AG54</f>
        <v>2.07</v>
      </c>
    </row>
    <row r="55">
      <c r="A55" s="623" t="str">
        <f>'CATALOGO PAGINA'!C55</f>
        <v>69463</v>
      </c>
      <c r="B55" s="624" t="s">
        <v>7739</v>
      </c>
      <c r="C55" s="626" t="str">
        <f>'CATALOGO PAGINA'!AE55</f>
        <v>12</v>
      </c>
      <c r="D55" s="634">
        <f>'CATALOGO PAGINA'!AG55</f>
        <v>2.07</v>
      </c>
    </row>
    <row r="56">
      <c r="A56" s="623" t="str">
        <f>'CATALOGO PAGINA'!C56</f>
        <v>69506</v>
      </c>
      <c r="B56" s="624" t="s">
        <v>7739</v>
      </c>
      <c r="C56" s="626" t="str">
        <f>'CATALOGO PAGINA'!AE56</f>
        <v>12</v>
      </c>
      <c r="D56" s="634">
        <f>'CATALOGO PAGINA'!AG56</f>
        <v>2.07</v>
      </c>
    </row>
    <row r="57">
      <c r="A57" s="623" t="str">
        <f>'CATALOGO PAGINA'!C57</f>
        <v>69512</v>
      </c>
      <c r="B57" s="624" t="s">
        <v>7739</v>
      </c>
      <c r="C57" s="626" t="str">
        <f>'CATALOGO PAGINA'!AE57</f>
        <v>12</v>
      </c>
      <c r="D57" s="634">
        <f>'CATALOGO PAGINA'!AG57</f>
        <v>2.07</v>
      </c>
    </row>
    <row r="58">
      <c r="A58" s="623" t="str">
        <f>'CATALOGO PAGINA'!C58</f>
        <v>69504</v>
      </c>
      <c r="B58" s="624" t="s">
        <v>7739</v>
      </c>
      <c r="C58" s="626" t="str">
        <f>'CATALOGO PAGINA'!AE58</f>
        <v>12</v>
      </c>
      <c r="D58" s="634">
        <f>'CATALOGO PAGINA'!AG58</f>
        <v>2.07</v>
      </c>
    </row>
    <row r="59">
      <c r="A59" s="623" t="str">
        <f>'CATALOGO PAGINA'!C59</f>
        <v>900782</v>
      </c>
      <c r="B59" s="624" t="s">
        <v>7739</v>
      </c>
      <c r="C59" s="626" t="str">
        <f>'CATALOGO PAGINA'!AE59</f>
        <v>12</v>
      </c>
      <c r="D59" s="634">
        <f>'CATALOGO PAGINA'!AG59</f>
        <v>0.938</v>
      </c>
    </row>
    <row r="60">
      <c r="A60" s="623" t="str">
        <f>'CATALOGO PAGINA'!C60</f>
        <v>FD2206</v>
      </c>
      <c r="B60" s="624" t="s">
        <v>7739</v>
      </c>
      <c r="C60" s="626" t="str">
        <f>'CATALOGO PAGINA'!AE60</f>
        <v>6</v>
      </c>
      <c r="D60" s="634">
        <f>'CATALOGO PAGINA'!AG60</f>
        <v>1.152</v>
      </c>
    </row>
    <row r="61">
      <c r="A61" s="623" t="str">
        <f>'CATALOGO PAGINA'!C61</f>
        <v>600290</v>
      </c>
      <c r="B61" s="624" t="s">
        <v>7739</v>
      </c>
      <c r="C61" s="626" t="str">
        <f>'CATALOGO PAGINA'!AE61</f>
        <v>6</v>
      </c>
      <c r="D61" s="634">
        <f>'CATALOGO PAGINA'!AG61</f>
        <v>1.0875</v>
      </c>
    </row>
    <row r="62">
      <c r="A62" s="623" t="str">
        <f>'CATALOGO PAGINA'!C62</f>
        <v>600289</v>
      </c>
      <c r="B62" s="624" t="s">
        <v>7739</v>
      </c>
      <c r="C62" s="626" t="str">
        <f>'CATALOGO PAGINA'!AE62</f>
        <v>6</v>
      </c>
      <c r="D62" s="634">
        <f>'CATALOGO PAGINA'!AG62</f>
        <v>1.89</v>
      </c>
    </row>
    <row r="63">
      <c r="A63" s="623" t="str">
        <f>'CATALOGO PAGINA'!C63</f>
        <v>503743</v>
      </c>
      <c r="B63" s="624" t="s">
        <v>7739</v>
      </c>
      <c r="C63" s="626" t="str">
        <f>'CATALOGO PAGINA'!AE63</f>
        <v>12</v>
      </c>
      <c r="D63" s="634">
        <f>'CATALOGO PAGINA'!AG63</f>
        <v>0.7384</v>
      </c>
    </row>
    <row r="64">
      <c r="A64" s="623" t="str">
        <f>'CATALOGO PAGINA'!C64</f>
        <v>505797</v>
      </c>
      <c r="B64" s="624" t="s">
        <v>7739</v>
      </c>
      <c r="C64" s="626" t="str">
        <f>'CATALOGO PAGINA'!AE64</f>
        <v>12</v>
      </c>
      <c r="D64" s="634">
        <f>'CATALOGO PAGINA'!AG64</f>
        <v>0.798</v>
      </c>
    </row>
    <row r="65">
      <c r="A65" s="623" t="str">
        <f>'CATALOGO PAGINA'!C65</f>
        <v>2026</v>
      </c>
      <c r="B65" s="624" t="s">
        <v>7739</v>
      </c>
      <c r="C65" s="626" t="str">
        <f>'CATALOGO PAGINA'!AE65</f>
        <v>12</v>
      </c>
      <c r="D65" s="634">
        <f>'CATALOGO PAGINA'!AG65</f>
        <v>0.6975</v>
      </c>
    </row>
    <row r="66">
      <c r="A66" s="623" t="str">
        <f>'CATALOGO PAGINA'!C66</f>
        <v>5728</v>
      </c>
      <c r="B66" s="624" t="s">
        <v>7739</v>
      </c>
      <c r="C66" s="626" t="str">
        <f>'CATALOGO PAGINA'!AE66</f>
        <v>12</v>
      </c>
      <c r="D66" s="634">
        <f>'CATALOGO PAGINA'!AG66</f>
        <v>0.7</v>
      </c>
    </row>
    <row r="67">
      <c r="A67" s="623" t="str">
        <f>'CATALOGO PAGINA'!C67</f>
        <v>5749</v>
      </c>
      <c r="B67" s="624" t="s">
        <v>7739</v>
      </c>
      <c r="C67" s="626" t="str">
        <f>'CATALOGO PAGINA'!AE67</f>
        <v>12</v>
      </c>
      <c r="D67" s="634">
        <f>'CATALOGO PAGINA'!AG67</f>
        <v>0.696</v>
      </c>
    </row>
    <row r="68">
      <c r="A68" s="623" t="str">
        <f>'CATALOGO PAGINA'!C68</f>
        <v>3296-9</v>
      </c>
      <c r="B68" s="624" t="s">
        <v>7739</v>
      </c>
      <c r="C68" s="626" t="str">
        <f>'CATALOGO PAGINA'!AE68</f>
        <v>12</v>
      </c>
      <c r="D68" s="634">
        <f>'CATALOGO PAGINA'!AG68</f>
        <v>0.7</v>
      </c>
    </row>
    <row r="69">
      <c r="A69" s="623" t="str">
        <f>'CATALOGO PAGINA'!C69</f>
        <v>3294-9</v>
      </c>
      <c r="B69" s="624" t="s">
        <v>7739</v>
      </c>
      <c r="C69" s="626" t="str">
        <f>'CATALOGO PAGINA'!AE69</f>
        <v>12</v>
      </c>
      <c r="D69" s="634">
        <f>'CATALOGO PAGINA'!AG69</f>
        <v>0.6984</v>
      </c>
    </row>
    <row r="70">
      <c r="A70" s="623" t="str">
        <f>'CATALOGO PAGINA'!C70</f>
        <v>P3849</v>
      </c>
      <c r="B70" s="624" t="s">
        <v>7739</v>
      </c>
      <c r="C70" s="626" t="str">
        <f>'CATALOGO PAGINA'!AE70</f>
        <v>12</v>
      </c>
      <c r="D70" s="634">
        <f>'CATALOGO PAGINA'!AG70</f>
        <v>0.6975</v>
      </c>
    </row>
    <row r="71">
      <c r="A71" s="623" t="str">
        <f>'CATALOGO PAGINA'!C71</f>
        <v>6779</v>
      </c>
      <c r="B71" s="624" t="s">
        <v>7739</v>
      </c>
      <c r="C71" s="626" t="str">
        <f>'CATALOGO PAGINA'!AE71</f>
        <v>12</v>
      </c>
      <c r="D71" s="634">
        <f>'CATALOGO PAGINA'!AG71</f>
        <v>1.5498</v>
      </c>
    </row>
    <row r="72">
      <c r="A72" s="623" t="str">
        <f>'CATALOGO PAGINA'!C72</f>
        <v>82165</v>
      </c>
      <c r="B72" s="624" t="s">
        <v>7739</v>
      </c>
      <c r="C72" s="626" t="str">
        <f>'CATALOGO PAGINA'!AE72</f>
        <v>2</v>
      </c>
      <c r="D72" s="634">
        <f>'CATALOGO PAGINA'!AG72</f>
        <v>4.29012</v>
      </c>
    </row>
    <row r="73">
      <c r="A73" s="623" t="str">
        <f>'CATALOGO PAGINA'!C73</f>
        <v>82167</v>
      </c>
      <c r="B73" s="624" t="s">
        <v>7739</v>
      </c>
      <c r="C73" s="626" t="str">
        <f>'CATALOGO PAGINA'!AE73</f>
        <v>2</v>
      </c>
      <c r="D73" s="634">
        <f>'CATALOGO PAGINA'!AG73</f>
        <v>4.29012</v>
      </c>
    </row>
    <row r="74">
      <c r="A74" s="623" t="str">
        <f>'CATALOGO PAGINA'!C74</f>
        <v>82166</v>
      </c>
      <c r="B74" s="624" t="s">
        <v>7739</v>
      </c>
      <c r="C74" s="626" t="str">
        <f>'CATALOGO PAGINA'!AE74</f>
        <v>2</v>
      </c>
      <c r="D74" s="634">
        <f>'CATALOGO PAGINA'!AG74</f>
        <v>4.29012</v>
      </c>
    </row>
    <row r="75">
      <c r="A75" s="623" t="str">
        <f>'CATALOGO PAGINA'!C75</f>
        <v>82164</v>
      </c>
      <c r="B75" s="624" t="s">
        <v>7739</v>
      </c>
      <c r="C75" s="626" t="str">
        <f>'CATALOGO PAGINA'!AE75</f>
        <v>2</v>
      </c>
      <c r="D75" s="634">
        <f>'CATALOGO PAGINA'!AG75</f>
        <v>4.29012</v>
      </c>
    </row>
    <row r="76">
      <c r="A76" s="623" t="str">
        <f>'CATALOGO PAGINA'!C76</f>
        <v>8821</v>
      </c>
      <c r="B76" s="624" t="s">
        <v>7739</v>
      </c>
      <c r="C76" s="626" t="str">
        <f>'CATALOGO PAGINA'!AE76</f>
        <v>12</v>
      </c>
      <c r="D76" s="634">
        <f>'CATALOGO PAGINA'!AG76</f>
        <v>0.7884</v>
      </c>
    </row>
    <row r="77">
      <c r="A77" s="623" t="str">
        <f>'CATALOGO PAGINA'!C77</f>
        <v>98112</v>
      </c>
      <c r="B77" s="624" t="s">
        <v>7739</v>
      </c>
      <c r="C77" s="626" t="str">
        <f>'CATALOGO PAGINA'!AE77</f>
        <v>12</v>
      </c>
      <c r="D77" s="634">
        <f>'CATALOGO PAGINA'!AG77</f>
        <v>0.8464</v>
      </c>
    </row>
    <row r="78">
      <c r="A78" s="623" t="str">
        <f>'CATALOGO PAGINA'!C78</f>
        <v>FD812</v>
      </c>
      <c r="B78" s="624" t="s">
        <v>7739</v>
      </c>
      <c r="C78" s="626" t="str">
        <f>'CATALOGO PAGINA'!AE78</f>
        <v>12</v>
      </c>
      <c r="D78" s="634">
        <f>'CATALOGO PAGINA'!AG78</f>
        <v>0.546</v>
      </c>
    </row>
    <row r="79">
      <c r="A79" s="623" t="str">
        <f>'CATALOGO PAGINA'!C79</f>
        <v>803100</v>
      </c>
      <c r="B79" s="624" t="s">
        <v>7739</v>
      </c>
      <c r="C79" s="626" t="str">
        <f>'CATALOGO PAGINA'!AE79</f>
        <v>12</v>
      </c>
      <c r="D79" s="634">
        <f>'CATALOGO PAGINA'!AG79</f>
        <v>0.588</v>
      </c>
    </row>
    <row r="80">
      <c r="A80" s="623" t="str">
        <f>'CATALOGO PAGINA'!C80</f>
        <v>FD470</v>
      </c>
      <c r="B80" s="624" t="s">
        <v>7739</v>
      </c>
      <c r="C80" s="626" t="str">
        <f>'CATALOGO PAGINA'!AE80</f>
        <v>6</v>
      </c>
      <c r="D80" s="634">
        <f>'CATALOGO PAGINA'!AG80</f>
        <v>1.0008</v>
      </c>
    </row>
    <row r="81">
      <c r="A81" s="623" t="str">
        <f>'CATALOGO PAGINA'!C81</f>
        <v>FD697</v>
      </c>
      <c r="B81" s="624" t="s">
        <v>7739</v>
      </c>
      <c r="C81" s="626" t="str">
        <f>'CATALOGO PAGINA'!AE81</f>
        <v>12</v>
      </c>
      <c r="D81" s="634">
        <f>'CATALOGO PAGINA'!AG81</f>
        <v>0.5952</v>
      </c>
    </row>
    <row r="82">
      <c r="A82" s="623" t="str">
        <f>'CATALOGO PAGINA'!C82</f>
        <v>FD221057</v>
      </c>
      <c r="B82" s="624" t="s">
        <v>7739</v>
      </c>
      <c r="C82" s="626" t="str">
        <f>'CATALOGO PAGINA'!AE82</f>
        <v>12</v>
      </c>
      <c r="D82" s="634">
        <f>'CATALOGO PAGINA'!AG82</f>
        <v>0.7876</v>
      </c>
    </row>
    <row r="83">
      <c r="A83" s="623" t="str">
        <f>'CATALOGO PAGINA'!C83</f>
        <v>3317</v>
      </c>
      <c r="B83" s="624" t="s">
        <v>7739</v>
      </c>
      <c r="C83" s="626" t="str">
        <f>'CATALOGO PAGINA'!AE83</f>
        <v>12</v>
      </c>
      <c r="D83" s="634">
        <f>'CATALOGO PAGINA'!AG83</f>
        <v>0.5508</v>
      </c>
    </row>
    <row r="84">
      <c r="A84" s="623" t="str">
        <f>'CATALOGO PAGINA'!C84</f>
        <v>XR2025</v>
      </c>
      <c r="B84" s="624" t="s">
        <v>7739</v>
      </c>
      <c r="C84" s="626" t="str">
        <f>'CATALOGO PAGINA'!AE84</f>
        <v>12</v>
      </c>
      <c r="D84" s="634">
        <f>'CATALOGO PAGINA'!AG84</f>
        <v>0.6954</v>
      </c>
    </row>
    <row r="85">
      <c r="A85" s="623" t="str">
        <f>'CATALOGO PAGINA'!C85</f>
        <v>TT1811-48</v>
      </c>
      <c r="B85" s="624" t="s">
        <v>7739</v>
      </c>
      <c r="C85" s="626" t="str">
        <f>'CATALOGO PAGINA'!AE85</f>
        <v>6</v>
      </c>
      <c r="D85" s="634">
        <f>'CATALOGO PAGINA'!AG85</f>
        <v>1.6544</v>
      </c>
    </row>
    <row r="86">
      <c r="A86" s="623" t="str">
        <f>'CATALOGO PAGINA'!C86</f>
        <v>FD524</v>
      </c>
      <c r="B86" s="624" t="s">
        <v>7739</v>
      </c>
      <c r="C86" s="626" t="str">
        <f>'CATALOGO PAGINA'!AE86</f>
        <v>12</v>
      </c>
      <c r="D86" s="634">
        <f>'CATALOGO PAGINA'!AG86</f>
        <v>0.648</v>
      </c>
    </row>
    <row r="87">
      <c r="A87" s="623" t="str">
        <f>'CATALOGO PAGINA'!C87</f>
        <v>CH91033</v>
      </c>
      <c r="B87" s="624" t="s">
        <v>7739</v>
      </c>
      <c r="C87" s="626" t="str">
        <f>'CATALOGO PAGINA'!AE87</f>
        <v>6</v>
      </c>
      <c r="D87" s="634">
        <f>'CATALOGO PAGINA'!AG87</f>
        <v>2.842</v>
      </c>
    </row>
    <row r="88">
      <c r="A88" s="623" t="str">
        <f>'CATALOGO PAGINA'!C88</f>
        <v>003-680</v>
      </c>
      <c r="B88" s="624" t="s">
        <v>7739</v>
      </c>
      <c r="C88" s="626" t="str">
        <f>'CATALOGO PAGINA'!AE88</f>
        <v>3</v>
      </c>
      <c r="D88" s="634">
        <f>'CATALOGO PAGINA'!AG88</f>
        <v>3.99575</v>
      </c>
    </row>
    <row r="89">
      <c r="A89" s="623" t="str">
        <f>'CATALOGO PAGINA'!C89</f>
        <v>CH86439</v>
      </c>
      <c r="B89" s="624" t="s">
        <v>7739</v>
      </c>
      <c r="C89" s="626" t="str">
        <f>'CATALOGO PAGINA'!AE89</f>
        <v>6</v>
      </c>
      <c r="D89" s="634">
        <f>'CATALOGO PAGINA'!AG89</f>
        <v>1.4</v>
      </c>
    </row>
    <row r="90">
      <c r="A90" s="623" t="str">
        <f>'CATALOGO PAGINA'!C90</f>
        <v>40844</v>
      </c>
      <c r="B90" s="624" t="s">
        <v>7739</v>
      </c>
      <c r="C90" s="626" t="str">
        <f>'CATALOGO PAGINA'!AE90</f>
        <v>6</v>
      </c>
      <c r="D90" s="634">
        <f>'CATALOGO PAGINA'!AG90</f>
        <v>2.8496</v>
      </c>
    </row>
    <row r="91">
      <c r="A91" s="623" t="str">
        <f>'CATALOGO PAGINA'!C91</f>
        <v>71552</v>
      </c>
      <c r="B91" s="624" t="s">
        <v>7739</v>
      </c>
      <c r="C91" s="626" t="str">
        <f>'CATALOGO PAGINA'!AE91</f>
        <v>6</v>
      </c>
      <c r="D91" s="634">
        <f>'CATALOGO PAGINA'!AG91</f>
        <v>2.8496</v>
      </c>
    </row>
    <row r="92">
      <c r="A92" s="623" t="str">
        <f>'CATALOGO PAGINA'!C92</f>
        <v>40855</v>
      </c>
      <c r="B92" s="624" t="s">
        <v>7739</v>
      </c>
      <c r="C92" s="626" t="str">
        <f>'CATALOGO PAGINA'!AE92</f>
        <v>6</v>
      </c>
      <c r="D92" s="634">
        <f>'CATALOGO PAGINA'!AG92</f>
        <v>2.877</v>
      </c>
    </row>
    <row r="93">
      <c r="A93" s="623" t="str">
        <f>'CATALOGO PAGINA'!C93</f>
        <v>71553</v>
      </c>
      <c r="B93" s="624" t="s">
        <v>7739</v>
      </c>
      <c r="C93" s="626" t="str">
        <f>'CATALOGO PAGINA'!AE93</f>
        <v>6</v>
      </c>
      <c r="D93" s="634">
        <f>'CATALOGO PAGINA'!AG93</f>
        <v>2.8495</v>
      </c>
    </row>
    <row r="94">
      <c r="A94" s="623" t="str">
        <f>'CATALOGO PAGINA'!C94</f>
        <v>55132</v>
      </c>
      <c r="B94" s="624" t="s">
        <v>7739</v>
      </c>
      <c r="C94" s="626" t="str">
        <f>'CATALOGO PAGINA'!AE94</f>
        <v>6</v>
      </c>
      <c r="D94" s="634">
        <f>'CATALOGO PAGINA'!AG94</f>
        <v>2.8496</v>
      </c>
    </row>
    <row r="95">
      <c r="A95" s="623" t="str">
        <f>'CATALOGO PAGINA'!C95</f>
        <v>99740</v>
      </c>
      <c r="B95" s="624" t="s">
        <v>7739</v>
      </c>
      <c r="C95" s="626" t="str">
        <f>'CATALOGO PAGINA'!AE95</f>
        <v>6</v>
      </c>
      <c r="D95" s="634">
        <f>'CATALOGO PAGINA'!AG95</f>
        <v>2.84544</v>
      </c>
    </row>
    <row r="96">
      <c r="A96" s="623" t="str">
        <f>'CATALOGO PAGINA'!C96</f>
        <v>99738</v>
      </c>
      <c r="B96" s="624" t="s">
        <v>7739</v>
      </c>
      <c r="C96" s="626" t="str">
        <f>'CATALOGO PAGINA'!AE96</f>
        <v>6</v>
      </c>
      <c r="D96" s="634">
        <f>'CATALOGO PAGINA'!AG96</f>
        <v>2.8496</v>
      </c>
    </row>
    <row r="97">
      <c r="A97" s="623" t="str">
        <f>'CATALOGO PAGINA'!C97</f>
        <v>71497</v>
      </c>
      <c r="B97" s="624" t="s">
        <v>7739</v>
      </c>
      <c r="C97" s="626" t="str">
        <f>'CATALOGO PAGINA'!AE97</f>
        <v>6</v>
      </c>
      <c r="D97" s="634">
        <f>'CATALOGO PAGINA'!AG97</f>
        <v>2.8495</v>
      </c>
    </row>
    <row r="98">
      <c r="A98" s="623" t="str">
        <f>'CATALOGO PAGINA'!C98</f>
        <v>000131</v>
      </c>
      <c r="B98" s="624" t="s">
        <v>7739</v>
      </c>
      <c r="C98" s="626" t="str">
        <f>'CATALOGO PAGINA'!AE98</f>
        <v>6</v>
      </c>
      <c r="D98" s="634">
        <f>'CATALOGO PAGINA'!AG98</f>
        <v>2.8496</v>
      </c>
    </row>
    <row r="99">
      <c r="A99" s="623" t="str">
        <f>'CATALOGO PAGINA'!C99</f>
        <v>71551</v>
      </c>
      <c r="B99" s="624" t="s">
        <v>7739</v>
      </c>
      <c r="C99" s="626" t="str">
        <f>'CATALOGO PAGINA'!AE99</f>
        <v>6</v>
      </c>
      <c r="D99" s="634">
        <f>'CATALOGO PAGINA'!AG99</f>
        <v>2.8495</v>
      </c>
    </row>
    <row r="100">
      <c r="A100" s="623" t="str">
        <f>'CATALOGO PAGINA'!C100</f>
        <v>48888</v>
      </c>
      <c r="B100" s="624" t="s">
        <v>7739</v>
      </c>
      <c r="C100" s="626" t="str">
        <f>'CATALOGO PAGINA'!AE100</f>
        <v>12</v>
      </c>
      <c r="D100" s="634">
        <f>'CATALOGO PAGINA'!AG100</f>
        <v>2.226</v>
      </c>
    </row>
    <row r="101">
      <c r="A101" s="623" t="str">
        <f>'CATALOGO PAGINA'!C101</f>
        <v>48857</v>
      </c>
      <c r="B101" s="624" t="s">
        <v>7739</v>
      </c>
      <c r="C101" s="626" t="str">
        <f>'CATALOGO PAGINA'!AE101</f>
        <v>12</v>
      </c>
      <c r="D101" s="634">
        <f>'CATALOGO PAGINA'!AG101</f>
        <v>2.226</v>
      </c>
    </row>
    <row r="102">
      <c r="A102" s="623" t="str">
        <f>'CATALOGO PAGINA'!C102</f>
        <v>48864</v>
      </c>
      <c r="B102" s="624" t="s">
        <v>7739</v>
      </c>
      <c r="C102" s="626" t="str">
        <f>'CATALOGO PAGINA'!AE102</f>
        <v>12</v>
      </c>
      <c r="D102" s="634">
        <f>'CATALOGO PAGINA'!AG102</f>
        <v>2.226</v>
      </c>
    </row>
    <row r="103">
      <c r="A103" s="623" t="str">
        <f>'CATALOGO PAGINA'!C103</f>
        <v>48918</v>
      </c>
      <c r="B103" s="624" t="s">
        <v>7739</v>
      </c>
      <c r="C103" s="626" t="str">
        <f>'CATALOGO PAGINA'!AE103</f>
        <v>12</v>
      </c>
      <c r="D103" s="634">
        <f>'CATALOGO PAGINA'!AG103</f>
        <v>2.226</v>
      </c>
    </row>
    <row r="104">
      <c r="A104" s="623" t="str">
        <f>'CATALOGO PAGINA'!C104</f>
        <v>48901</v>
      </c>
      <c r="B104" s="624" t="s">
        <v>7739</v>
      </c>
      <c r="C104" s="626" t="str">
        <f>'CATALOGO PAGINA'!AE104</f>
        <v>12</v>
      </c>
      <c r="D104" s="634">
        <f>'CATALOGO PAGINA'!AG104</f>
        <v>2.226</v>
      </c>
    </row>
    <row r="105">
      <c r="A105" s="623" t="str">
        <f>'CATALOGO PAGINA'!C105</f>
        <v>48895</v>
      </c>
      <c r="B105" s="624" t="s">
        <v>7739</v>
      </c>
      <c r="C105" s="626" t="str">
        <f>'CATALOGO PAGINA'!AE105</f>
        <v>12</v>
      </c>
      <c r="D105" s="634">
        <f>'CATALOGO PAGINA'!AG105</f>
        <v>2.226</v>
      </c>
    </row>
    <row r="106">
      <c r="A106" s="623" t="str">
        <f>'CATALOGO PAGINA'!C106</f>
        <v>4522</v>
      </c>
      <c r="B106" s="624" t="s">
        <v>7739</v>
      </c>
      <c r="C106" s="626" t="str">
        <f>'CATALOGO PAGINA'!AE106</f>
        <v>12</v>
      </c>
      <c r="D106" s="634">
        <f>'CATALOGO PAGINA'!AG106</f>
        <v>1.0375</v>
      </c>
    </row>
    <row r="107">
      <c r="A107" s="623" t="str">
        <f>'CATALOGO PAGINA'!C107</f>
        <v>28063</v>
      </c>
      <c r="B107" s="624" t="s">
        <v>7739</v>
      </c>
      <c r="C107" s="626" t="str">
        <f>'CATALOGO PAGINA'!AE107</f>
        <v>12</v>
      </c>
      <c r="D107" s="634">
        <f>'CATALOGO PAGINA'!AG107</f>
        <v>1.349</v>
      </c>
    </row>
    <row r="108">
      <c r="A108" s="623" t="str">
        <f>'CATALOGO PAGINA'!C108</f>
        <v>10412</v>
      </c>
      <c r="B108" s="624" t="s">
        <v>7739</v>
      </c>
      <c r="C108" s="626" t="str">
        <f>'CATALOGO PAGINA'!AE108</f>
        <v>12</v>
      </c>
      <c r="D108" s="634">
        <f>'CATALOGO PAGINA'!AG108</f>
        <v>1.0875</v>
      </c>
    </row>
    <row r="109">
      <c r="A109" s="623" t="str">
        <f>'CATALOGO PAGINA'!C109</f>
        <v>1803</v>
      </c>
      <c r="B109" s="624" t="s">
        <v>7739</v>
      </c>
      <c r="C109" s="626" t="str">
        <f>'CATALOGO PAGINA'!AE109</f>
        <v>20</v>
      </c>
      <c r="D109" s="634">
        <f>'CATALOGO PAGINA'!AG109</f>
        <v>1.125</v>
      </c>
    </row>
    <row r="110">
      <c r="A110" s="623" t="str">
        <f>'CATALOGO PAGINA'!C110</f>
        <v>1810</v>
      </c>
      <c r="B110" s="624" t="s">
        <v>7739</v>
      </c>
      <c r="C110" s="626" t="str">
        <f>'CATALOGO PAGINA'!AE110</f>
        <v>20</v>
      </c>
      <c r="D110" s="634">
        <f>'CATALOGO PAGINA'!AG110</f>
        <v>1.125</v>
      </c>
    </row>
    <row r="111">
      <c r="A111" s="623" t="str">
        <f>'CATALOGO PAGINA'!C111</f>
        <v>4484</v>
      </c>
      <c r="B111" s="624" t="s">
        <v>7739</v>
      </c>
      <c r="C111" s="626" t="str">
        <f>'CATALOGO PAGINA'!AE111</f>
        <v>12</v>
      </c>
      <c r="D111" s="634">
        <f>'CATALOGO PAGINA'!AG111</f>
        <v>1.125</v>
      </c>
    </row>
    <row r="112">
      <c r="A112" s="623" t="str">
        <f>'CATALOGO PAGINA'!C112</f>
        <v>4477</v>
      </c>
      <c r="B112" s="624" t="s">
        <v>7739</v>
      </c>
      <c r="C112" s="626" t="str">
        <f>'CATALOGO PAGINA'!AE112</f>
        <v>12</v>
      </c>
      <c r="D112" s="634">
        <f>'CATALOGO PAGINA'!AG112</f>
        <v>1.125</v>
      </c>
    </row>
    <row r="113">
      <c r="A113" s="623" t="str">
        <f>'CATALOGO PAGINA'!C113</f>
        <v>4521</v>
      </c>
      <c r="B113" s="624" t="s">
        <v>7739</v>
      </c>
      <c r="C113" s="626" t="str">
        <f>'CATALOGO PAGINA'!AE113</f>
        <v>12</v>
      </c>
      <c r="D113" s="634">
        <f>'CATALOGO PAGINA'!AG113</f>
        <v>1.125</v>
      </c>
    </row>
    <row r="114">
      <c r="A114" s="623" t="str">
        <f>'CATALOGO PAGINA'!C114</f>
        <v>14001</v>
      </c>
      <c r="B114" s="624" t="s">
        <v>7739</v>
      </c>
      <c r="C114" s="626" t="str">
        <f>'CATALOGO PAGINA'!AE114</f>
        <v>12</v>
      </c>
      <c r="D114" s="634">
        <f>'CATALOGO PAGINA'!AG114</f>
        <v>2.5</v>
      </c>
    </row>
    <row r="115">
      <c r="A115" s="623" t="str">
        <f>'CATALOGO PAGINA'!C115</f>
        <v>FD927</v>
      </c>
      <c r="B115" s="624" t="s">
        <v>7739</v>
      </c>
      <c r="C115" s="626" t="str">
        <f>'CATALOGO PAGINA'!AE115</f>
        <v>12</v>
      </c>
      <c r="D115" s="634">
        <f>'CATALOGO PAGINA'!AG115</f>
        <v>1.0032</v>
      </c>
    </row>
    <row r="116">
      <c r="A116" s="623" t="str">
        <f>'CATALOGO PAGINA'!C116</f>
        <v>FD20</v>
      </c>
      <c r="B116" s="624" t="s">
        <v>7739</v>
      </c>
      <c r="C116" s="626" t="str">
        <f>'CATALOGO PAGINA'!AE116</f>
        <v>3</v>
      </c>
      <c r="D116" s="634">
        <f>'CATALOGO PAGINA'!AG116</f>
        <v>4.2</v>
      </c>
    </row>
    <row r="117">
      <c r="A117" s="623" t="str">
        <f>'CATALOGO PAGINA'!C117</f>
        <v>504280</v>
      </c>
      <c r="B117" s="624" t="s">
        <v>7739</v>
      </c>
      <c r="C117" s="626" t="str">
        <f>'CATALOGO PAGINA'!AE117</f>
        <v>12</v>
      </c>
      <c r="D117" s="634">
        <f>'CATALOGO PAGINA'!AG117</f>
        <v>0.756</v>
      </c>
    </row>
    <row r="118">
      <c r="A118" s="623" t="str">
        <f>'CATALOGO PAGINA'!C118</f>
        <v>FD221052</v>
      </c>
      <c r="B118" s="624" t="s">
        <v>7739</v>
      </c>
      <c r="C118" s="626" t="str">
        <f>'CATALOGO PAGINA'!AE118</f>
        <v>12</v>
      </c>
      <c r="D118" s="634">
        <f>'CATALOGO PAGINA'!AG118</f>
        <v>0.4464</v>
      </c>
    </row>
    <row r="119">
      <c r="A119" s="623" t="str">
        <f>'CATALOGO PAGINA'!C119</f>
        <v>501895</v>
      </c>
      <c r="B119" s="624" t="s">
        <v>7739</v>
      </c>
      <c r="C119" s="626" t="str">
        <f>'CATALOGO PAGINA'!AE119</f>
        <v>12</v>
      </c>
      <c r="D119" s="634">
        <f>'CATALOGO PAGINA'!AG119</f>
        <v>1.0148</v>
      </c>
    </row>
    <row r="120">
      <c r="A120" s="623" t="str">
        <f>'CATALOGO PAGINA'!C120</f>
        <v>401120</v>
      </c>
      <c r="B120" s="624" t="s">
        <v>7739</v>
      </c>
      <c r="C120" s="626" t="str">
        <f>'CATALOGO PAGINA'!AE120</f>
        <v>12</v>
      </c>
      <c r="D120" s="634">
        <f>'CATALOGO PAGINA'!AG120</f>
        <v>0.75</v>
      </c>
    </row>
    <row r="121">
      <c r="A121" s="623" t="str">
        <f>'CATALOGO PAGINA'!C121</f>
        <v>76291</v>
      </c>
      <c r="B121" s="624" t="s">
        <v>7739</v>
      </c>
      <c r="C121" s="626" t="str">
        <f>'CATALOGO PAGINA'!AE121</f>
        <v>12</v>
      </c>
      <c r="D121" s="634">
        <f>'CATALOGO PAGINA'!AG121</f>
        <v>1.1454</v>
      </c>
    </row>
    <row r="122">
      <c r="A122" s="623" t="str">
        <f>'CATALOGO PAGINA'!C122</f>
        <v>61646</v>
      </c>
      <c r="B122" s="624" t="s">
        <v>7739</v>
      </c>
      <c r="C122" s="626" t="str">
        <f>'CATALOGO PAGINA'!AE122</f>
        <v>12</v>
      </c>
      <c r="D122" s="634">
        <f>'CATALOGO PAGINA'!AG122</f>
        <v>1.0934</v>
      </c>
    </row>
    <row r="123">
      <c r="A123" s="623" t="str">
        <f>'CATALOGO PAGINA'!C123</f>
        <v>79930</v>
      </c>
      <c r="B123" s="624" t="s">
        <v>7739</v>
      </c>
      <c r="C123" s="626" t="str">
        <f>'CATALOGO PAGINA'!AE123</f>
        <v>12</v>
      </c>
      <c r="D123" s="634">
        <f>'CATALOGO PAGINA'!AG123</f>
        <v>1.014</v>
      </c>
    </row>
    <row r="124">
      <c r="A124" s="623" t="str">
        <f>'CATALOGO PAGINA'!C124</f>
        <v>401078</v>
      </c>
      <c r="B124" s="624" t="s">
        <v>7739</v>
      </c>
      <c r="C124" s="626" t="str">
        <f>'CATALOGO PAGINA'!AE124</f>
        <v>12</v>
      </c>
      <c r="D124" s="634">
        <f>'CATALOGO PAGINA'!AG124</f>
        <v>1.4504</v>
      </c>
    </row>
    <row r="125">
      <c r="A125" s="623" t="str">
        <f>'CATALOGO PAGINA'!C125</f>
        <v>8985</v>
      </c>
      <c r="B125" s="624" t="s">
        <v>7739</v>
      </c>
      <c r="C125" s="626" t="str">
        <f>'CATALOGO PAGINA'!AE125</f>
        <v>12</v>
      </c>
      <c r="D125" s="634">
        <f>'CATALOGO PAGINA'!AG125</f>
        <v>1.1475</v>
      </c>
    </row>
    <row r="126">
      <c r="A126" s="623" t="str">
        <f>'CATALOGO PAGINA'!C126</f>
        <v>50023</v>
      </c>
      <c r="B126" s="624" t="s">
        <v>7739</v>
      </c>
      <c r="C126" s="626" t="str">
        <f>'CATALOGO PAGINA'!AE126</f>
        <v>12</v>
      </c>
      <c r="D126" s="634">
        <f>'CATALOGO PAGINA'!AG126</f>
        <v>0.7198</v>
      </c>
    </row>
    <row r="127">
      <c r="A127" s="623" t="str">
        <f>'CATALOGO PAGINA'!C127</f>
        <v>50025</v>
      </c>
      <c r="B127" s="624" t="s">
        <v>7739</v>
      </c>
      <c r="C127" s="626" t="str">
        <f>'CATALOGO PAGINA'!AE127</f>
        <v>12</v>
      </c>
      <c r="D127" s="634">
        <f>'CATALOGO PAGINA'!AG127</f>
        <v>0.7192</v>
      </c>
    </row>
    <row r="128">
      <c r="A128" s="623" t="str">
        <f>'CATALOGO PAGINA'!C128</f>
        <v>A02-506</v>
      </c>
      <c r="B128" s="624" t="s">
        <v>7739</v>
      </c>
      <c r="C128" s="626" t="str">
        <f>'CATALOGO PAGINA'!AE128</f>
        <v>12</v>
      </c>
      <c r="D128" s="634">
        <f>'CATALOGO PAGINA'!AG128</f>
        <v>1.349</v>
      </c>
    </row>
    <row r="129">
      <c r="A129" s="623" t="str">
        <f>'CATALOGO PAGINA'!C129</f>
        <v>601060</v>
      </c>
      <c r="B129" s="624" t="s">
        <v>7739</v>
      </c>
      <c r="C129" s="626" t="str">
        <f>'CATALOGO PAGINA'!AE129</f>
        <v>12</v>
      </c>
      <c r="D129" s="634">
        <f>'CATALOGO PAGINA'!AG129</f>
        <v>1.61</v>
      </c>
    </row>
    <row r="130">
      <c r="A130" s="623" t="str">
        <f>'CATALOGO PAGINA'!C130</f>
        <v>7224</v>
      </c>
      <c r="B130" s="624" t="s">
        <v>7739</v>
      </c>
      <c r="C130" s="626" t="str">
        <f>'CATALOGO PAGINA'!AE130</f>
        <v>6</v>
      </c>
      <c r="D130" s="634">
        <f>'CATALOGO PAGINA'!AG130</f>
        <v>1.8995</v>
      </c>
    </row>
    <row r="131">
      <c r="A131" s="623" t="str">
        <f>'CATALOGO PAGINA'!C131</f>
        <v>11814</v>
      </c>
      <c r="B131" s="624" t="s">
        <v>7739</v>
      </c>
      <c r="C131" s="626" t="str">
        <f>'CATALOGO PAGINA'!AE131</f>
        <v>12</v>
      </c>
      <c r="D131" s="634">
        <f>'CATALOGO PAGINA'!AG131</f>
        <v>0.84</v>
      </c>
    </row>
    <row r="132">
      <c r="A132" s="623" t="str">
        <f>'CATALOGO PAGINA'!C132</f>
        <v>50017</v>
      </c>
      <c r="B132" s="624" t="s">
        <v>7739</v>
      </c>
      <c r="C132" s="626" t="str">
        <f>'CATALOGO PAGINA'!AE132</f>
        <v>12</v>
      </c>
      <c r="D132" s="634">
        <f>'CATALOGO PAGINA'!AG132</f>
        <v>1.152</v>
      </c>
    </row>
    <row r="133">
      <c r="A133" s="623" t="str">
        <f>'CATALOGO PAGINA'!C133</f>
        <v>50020</v>
      </c>
      <c r="B133" s="624" t="s">
        <v>7739</v>
      </c>
      <c r="C133" s="626" t="str">
        <f>'CATALOGO PAGINA'!AE133</f>
        <v>12</v>
      </c>
      <c r="D133" s="634">
        <f>'CATALOGO PAGINA'!AG133</f>
        <v>1.152</v>
      </c>
    </row>
    <row r="134">
      <c r="A134" s="623" t="str">
        <f>'CATALOGO PAGINA'!C134</f>
        <v>CH85582</v>
      </c>
      <c r="B134" s="624" t="s">
        <v>7739</v>
      </c>
      <c r="C134" s="626" t="str">
        <f>'CATALOGO PAGINA'!AE134</f>
        <v>6</v>
      </c>
      <c r="D134" s="634">
        <f>'CATALOGO PAGINA'!AG134</f>
        <v>1.022</v>
      </c>
    </row>
    <row r="135">
      <c r="A135" s="623" t="str">
        <f>'CATALOGO PAGINA'!C135</f>
        <v>CH81038</v>
      </c>
      <c r="B135" s="624" t="s">
        <v>7739</v>
      </c>
      <c r="C135" s="626" t="str">
        <f>'CATALOGO PAGINA'!AE135</f>
        <v>12</v>
      </c>
      <c r="D135" s="634">
        <f>'CATALOGO PAGINA'!AG135</f>
        <v>1.218</v>
      </c>
    </row>
    <row r="136">
      <c r="A136" s="623" t="str">
        <f>'CATALOGO PAGINA'!C136</f>
        <v>CH81035</v>
      </c>
      <c r="B136" s="624" t="s">
        <v>7739</v>
      </c>
      <c r="C136" s="626" t="str">
        <f>'CATALOGO PAGINA'!AE136</f>
        <v>12</v>
      </c>
      <c r="D136" s="634">
        <f>'CATALOGO PAGINA'!AG136</f>
        <v>1.218</v>
      </c>
    </row>
    <row r="137">
      <c r="A137" s="623" t="str">
        <f>'CATALOGO PAGINA'!C137</f>
        <v>CH81036</v>
      </c>
      <c r="B137" s="624" t="s">
        <v>7739</v>
      </c>
      <c r="C137" s="626" t="str">
        <f>'CATALOGO PAGINA'!AE137</f>
        <v>12</v>
      </c>
      <c r="D137" s="634">
        <f>'CATALOGO PAGINA'!AG137</f>
        <v>1.218</v>
      </c>
    </row>
    <row r="138">
      <c r="A138" s="623" t="str">
        <f>'CATALOGO PAGINA'!C138</f>
        <v>PK80031</v>
      </c>
      <c r="B138" s="624" t="s">
        <v>7739</v>
      </c>
      <c r="C138" s="626" t="str">
        <f>'CATALOGO PAGINA'!AE138</f>
        <v>12</v>
      </c>
      <c r="D138" s="634">
        <f>'CATALOGO PAGINA'!AG138</f>
        <v>1.008</v>
      </c>
    </row>
    <row r="139">
      <c r="A139" s="623" t="str">
        <f>'CATALOGO PAGINA'!C139</f>
        <v>CH81966</v>
      </c>
      <c r="B139" s="624" t="s">
        <v>7739</v>
      </c>
      <c r="C139" s="626" t="str">
        <f>'CATALOGO PAGINA'!AE139</f>
        <v>12</v>
      </c>
      <c r="D139" s="634">
        <f>'CATALOGO PAGINA'!AG139</f>
        <v>0.91</v>
      </c>
    </row>
    <row r="140">
      <c r="A140" s="623" t="str">
        <f>'CATALOGO PAGINA'!C140</f>
        <v>CH80446</v>
      </c>
      <c r="B140" s="624" t="s">
        <v>7739</v>
      </c>
      <c r="C140" s="626" t="str">
        <f>'CATALOGO PAGINA'!AE140</f>
        <v>12</v>
      </c>
      <c r="D140" s="634">
        <f>'CATALOGO PAGINA'!AG140</f>
        <v>1.45</v>
      </c>
    </row>
    <row r="141">
      <c r="A141" s="623" t="str">
        <f>'CATALOGO PAGINA'!C141</f>
        <v>CH81974</v>
      </c>
      <c r="B141" s="624" t="s">
        <v>7739</v>
      </c>
      <c r="C141" s="626" t="str">
        <f>'CATALOGO PAGINA'!AE141</f>
        <v>6</v>
      </c>
      <c r="D141" s="634">
        <f>'CATALOGO PAGINA'!AG141</f>
        <v>1.218</v>
      </c>
    </row>
    <row r="142">
      <c r="A142" s="623" t="str">
        <f>'CATALOGO PAGINA'!C142</f>
        <v>CH82605</v>
      </c>
      <c r="B142" s="624" t="s">
        <v>7739</v>
      </c>
      <c r="C142" s="626" t="str">
        <f>'CATALOGO PAGINA'!AE142</f>
        <v>12</v>
      </c>
      <c r="D142" s="634">
        <f>'CATALOGO PAGINA'!AG142</f>
        <v>0.98</v>
      </c>
    </row>
    <row r="143">
      <c r="A143" s="623" t="str">
        <f>'CATALOGO PAGINA'!C143</f>
        <v>CH80371</v>
      </c>
      <c r="B143" s="624" t="s">
        <v>7739</v>
      </c>
      <c r="C143" s="626" t="str">
        <f>'CATALOGO PAGINA'!AE143</f>
        <v>12</v>
      </c>
      <c r="D143" s="634">
        <f>'CATALOGO PAGINA'!AG143</f>
        <v>0.518</v>
      </c>
    </row>
    <row r="144">
      <c r="A144" s="623" t="str">
        <f>'CATALOGO PAGINA'!C144</f>
        <v>CH80372</v>
      </c>
      <c r="B144" s="624" t="s">
        <v>7739</v>
      </c>
      <c r="C144" s="626" t="str">
        <f>'CATALOGO PAGINA'!AE144</f>
        <v>12</v>
      </c>
      <c r="D144" s="634">
        <f>'CATALOGO PAGINA'!AG144</f>
        <v>0.518</v>
      </c>
    </row>
    <row r="145">
      <c r="A145" s="623" t="str">
        <f>'CATALOGO PAGINA'!C145</f>
        <v>PK80029</v>
      </c>
      <c r="B145" s="624" t="s">
        <v>7739</v>
      </c>
      <c r="C145" s="626" t="str">
        <f>'CATALOGO PAGINA'!AE145</f>
        <v>12</v>
      </c>
      <c r="D145" s="634">
        <f>'CATALOGO PAGINA'!AG145</f>
        <v>0.49</v>
      </c>
    </row>
    <row r="146">
      <c r="A146" s="623" t="str">
        <f>'CATALOGO PAGINA'!C146</f>
        <v>PK80027N</v>
      </c>
      <c r="B146" s="624" t="s">
        <v>7739</v>
      </c>
      <c r="C146" s="626" t="str">
        <f>'CATALOGO PAGINA'!AE146</f>
        <v>12</v>
      </c>
      <c r="D146" s="634">
        <f>'CATALOGO PAGINA'!AG146</f>
        <v>0.728</v>
      </c>
    </row>
    <row r="147">
      <c r="A147" s="623" t="str">
        <f>'CATALOGO PAGINA'!C147</f>
        <v>11815</v>
      </c>
      <c r="B147" s="624" t="s">
        <v>7739</v>
      </c>
      <c r="C147" s="626" t="str">
        <f>'CATALOGO PAGINA'!AE147</f>
        <v>12</v>
      </c>
      <c r="D147" s="634">
        <f>'CATALOGO PAGINA'!AG147</f>
        <v>0.84</v>
      </c>
    </row>
    <row r="148">
      <c r="A148" s="623" t="str">
        <f>'CATALOGO PAGINA'!C148</f>
        <v>11217</v>
      </c>
      <c r="B148" s="624" t="s">
        <v>7739</v>
      </c>
      <c r="C148" s="626" t="str">
        <f>'CATALOGO PAGINA'!AE148</f>
        <v>12</v>
      </c>
      <c r="D148" s="634">
        <f>'CATALOGO PAGINA'!AG148</f>
        <v>0.783</v>
      </c>
    </row>
    <row r="149">
      <c r="A149" s="623" t="str">
        <f>'CATALOGO PAGINA'!C149</f>
        <v>01006</v>
      </c>
      <c r="B149" s="624" t="s">
        <v>7739</v>
      </c>
      <c r="C149" s="626" t="str">
        <f>'CATALOGO PAGINA'!AE149</f>
        <v>12</v>
      </c>
      <c r="D149" s="634">
        <f>'CATALOGO PAGINA'!AG149</f>
        <v>0.8</v>
      </c>
    </row>
    <row r="150">
      <c r="A150" s="623" t="str">
        <f>'CATALOGO PAGINA'!C150</f>
        <v>2607</v>
      </c>
      <c r="B150" s="624" t="s">
        <v>7739</v>
      </c>
      <c r="C150" s="626" t="str">
        <f>'CATALOGO PAGINA'!AE150</f>
        <v>6</v>
      </c>
      <c r="D150" s="634">
        <f>'CATALOGO PAGINA'!AG150</f>
        <v>2.254</v>
      </c>
    </row>
    <row r="151">
      <c r="A151" s="623" t="str">
        <f>'CATALOGO PAGINA'!C151</f>
        <v>5813</v>
      </c>
      <c r="B151" s="624" t="s">
        <v>7739</v>
      </c>
      <c r="C151" s="626" t="str">
        <f>'CATALOGO PAGINA'!AE151</f>
        <v>6</v>
      </c>
      <c r="D151" s="634">
        <f>'CATALOGO PAGINA'!AG151</f>
        <v>5.25</v>
      </c>
    </row>
    <row r="152">
      <c r="A152" s="623" t="str">
        <f>'CATALOGO PAGINA'!C152</f>
        <v>CH44281</v>
      </c>
      <c r="B152" s="624" t="s">
        <v>7739</v>
      </c>
      <c r="C152" s="626" t="str">
        <f>'CATALOGO PAGINA'!AE152</f>
        <v>6</v>
      </c>
      <c r="D152" s="634">
        <f>'CATALOGO PAGINA'!AG152</f>
        <v>0.84</v>
      </c>
    </row>
    <row r="153">
      <c r="A153" s="623" t="str">
        <f>'CATALOGO PAGINA'!C153</f>
        <v>CH81957</v>
      </c>
      <c r="B153" s="624" t="s">
        <v>7739</v>
      </c>
      <c r="C153" s="626" t="str">
        <f>'CATALOGO PAGINA'!AE153</f>
        <v>12</v>
      </c>
      <c r="D153" s="634">
        <f>'CATALOGO PAGINA'!AG153</f>
        <v>0.812</v>
      </c>
    </row>
    <row r="154">
      <c r="A154" s="623" t="str">
        <f>'CATALOGO PAGINA'!C154</f>
        <v>CH86098</v>
      </c>
      <c r="B154" s="624" t="s">
        <v>7739</v>
      </c>
      <c r="C154" s="626" t="str">
        <f>'CATALOGO PAGINA'!AE154</f>
        <v>12</v>
      </c>
      <c r="D154" s="634">
        <f>'CATALOGO PAGINA'!AG154</f>
        <v>0.812</v>
      </c>
    </row>
    <row r="155">
      <c r="A155" s="623" t="str">
        <f>'CATALOGO PAGINA'!C155</f>
        <v>CH82261</v>
      </c>
      <c r="B155" s="624" t="s">
        <v>7739</v>
      </c>
      <c r="C155" s="626" t="str">
        <f>'CATALOGO PAGINA'!AE155</f>
        <v>12</v>
      </c>
      <c r="D155" s="634">
        <f>'CATALOGO PAGINA'!AG155</f>
        <v>0.742</v>
      </c>
    </row>
    <row r="156">
      <c r="A156" s="623" t="str">
        <f>'CATALOGO PAGINA'!C156</f>
        <v>CV88010</v>
      </c>
      <c r="B156" s="624" t="s">
        <v>7739</v>
      </c>
      <c r="C156" s="626" t="str">
        <f>'CATALOGO PAGINA'!AE156</f>
        <v>12</v>
      </c>
      <c r="D156" s="634">
        <f>'CATALOGO PAGINA'!AG156</f>
        <v>1.344</v>
      </c>
    </row>
    <row r="157">
      <c r="A157" s="623" t="str">
        <f>'CATALOGO PAGINA'!C157</f>
        <v>CH81819</v>
      </c>
      <c r="B157" s="624" t="s">
        <v>7739</v>
      </c>
      <c r="C157" s="626" t="str">
        <f>'CATALOGO PAGINA'!AE157</f>
        <v>12</v>
      </c>
      <c r="D157" s="634">
        <f>'CATALOGO PAGINA'!AG157</f>
        <v>0.616</v>
      </c>
    </row>
    <row r="158">
      <c r="A158" s="623" t="str">
        <f>'CATALOGO PAGINA'!C158</f>
        <v>CH11147</v>
      </c>
      <c r="B158" s="624" t="s">
        <v>7739</v>
      </c>
      <c r="C158" s="626" t="str">
        <f>'CATALOGO PAGINA'!AE158</f>
        <v>3</v>
      </c>
      <c r="D158" s="634">
        <f>'CATALOGO PAGINA'!AG158</f>
        <v>6.328</v>
      </c>
    </row>
    <row r="159">
      <c r="A159" s="623" t="str">
        <f>'CATALOGO PAGINA'!C159</f>
        <v>01173</v>
      </c>
      <c r="B159" s="624" t="s">
        <v>7739</v>
      </c>
      <c r="C159" s="626" t="str">
        <f>'CATALOGO PAGINA'!AE159</f>
        <v>12</v>
      </c>
      <c r="D159" s="634">
        <f>'CATALOGO PAGINA'!AG159</f>
        <v>2.4983</v>
      </c>
    </row>
    <row r="160">
      <c r="A160" s="623" t="str">
        <f>'CATALOGO PAGINA'!C160</f>
        <v>11002</v>
      </c>
      <c r="B160" s="624" t="s">
        <v>7739</v>
      </c>
      <c r="C160" s="626" t="str">
        <f>'CATALOGO PAGINA'!AE160</f>
        <v>12</v>
      </c>
      <c r="D160" s="634">
        <f>'CATALOGO PAGINA'!AG160</f>
        <v>2.24672</v>
      </c>
    </row>
    <row r="161">
      <c r="A161" s="623" t="str">
        <f>'CATALOGO PAGINA'!C161</f>
        <v>6608-28B</v>
      </c>
      <c r="B161" s="624" t="s">
        <v>7739</v>
      </c>
      <c r="C161" s="626" t="str">
        <f>'CATALOGO PAGINA'!AE161</f>
        <v>3</v>
      </c>
      <c r="D161" s="634">
        <f>'CATALOGO PAGINA'!AG161</f>
        <v>5.4375</v>
      </c>
    </row>
    <row r="162">
      <c r="A162" s="623" t="str">
        <f>'CATALOGO PAGINA'!C162</f>
        <v>880-7</v>
      </c>
      <c r="B162" s="624" t="s">
        <v>7739</v>
      </c>
      <c r="C162" s="626" t="str">
        <f>'CATALOGO PAGINA'!AE162</f>
        <v>3</v>
      </c>
      <c r="D162" s="634">
        <f>'CATALOGO PAGINA'!AG162</f>
        <v>5.2455</v>
      </c>
    </row>
    <row r="163">
      <c r="A163" s="623" t="str">
        <f>'CATALOGO PAGINA'!C163</f>
        <v>377144</v>
      </c>
      <c r="B163" s="624" t="s">
        <v>7739</v>
      </c>
      <c r="C163" s="626" t="str">
        <f>'CATALOGO PAGINA'!AE163</f>
        <v>12</v>
      </c>
      <c r="D163" s="634">
        <f>'CATALOGO PAGINA'!AG163</f>
        <v>0.7884</v>
      </c>
    </row>
    <row r="164">
      <c r="A164" s="623" t="str">
        <f>'CATALOGO PAGINA'!C164</f>
        <v>993-6E</v>
      </c>
      <c r="B164" s="624" t="s">
        <v>7739</v>
      </c>
      <c r="C164" s="626" t="str">
        <f>'CATALOGO PAGINA'!AE164</f>
        <v>3</v>
      </c>
      <c r="D164" s="634">
        <f>'CATALOGO PAGINA'!AG164</f>
        <v>6.2488</v>
      </c>
    </row>
    <row r="165">
      <c r="A165" s="623" t="str">
        <f>'CATALOGO PAGINA'!C165</f>
        <v>671B</v>
      </c>
      <c r="B165" s="624" t="s">
        <v>7739</v>
      </c>
      <c r="C165" s="626" t="str">
        <f>'CATALOGO PAGINA'!AE165</f>
        <v>3</v>
      </c>
      <c r="D165" s="634">
        <f>'CATALOGO PAGINA'!AG165</f>
        <v>5.79846</v>
      </c>
    </row>
    <row r="166">
      <c r="A166" s="623" t="str">
        <f>'CATALOGO PAGINA'!C166</f>
        <v>ZR173-1</v>
      </c>
      <c r="B166" s="624" t="s">
        <v>7739</v>
      </c>
      <c r="C166" s="626" t="str">
        <f>'CATALOGO PAGINA'!AE166</f>
        <v>3</v>
      </c>
      <c r="D166" s="634">
        <f>'CATALOGO PAGINA'!AG166</f>
        <v>6.989</v>
      </c>
    </row>
    <row r="167">
      <c r="A167" s="623" t="str">
        <f>'CATALOGO PAGINA'!C167</f>
        <v>99229</v>
      </c>
      <c r="B167" s="624" t="s">
        <v>7739</v>
      </c>
      <c r="C167" s="626" t="str">
        <f>'CATALOGO PAGINA'!AE167</f>
        <v>3</v>
      </c>
      <c r="D167" s="634">
        <f>'CATALOGO PAGINA'!AG167</f>
        <v>3.74755</v>
      </c>
    </row>
    <row r="168">
      <c r="A168" s="623" t="str">
        <f>'CATALOGO PAGINA'!C168</f>
        <v>LD-131A</v>
      </c>
      <c r="B168" s="624" t="s">
        <v>7739</v>
      </c>
      <c r="C168" s="626" t="str">
        <f>'CATALOGO PAGINA'!AE168</f>
        <v>3</v>
      </c>
      <c r="D168" s="634">
        <f>'CATALOGO PAGINA'!AG168</f>
        <v>5.4984</v>
      </c>
    </row>
    <row r="169">
      <c r="A169" s="623" t="str">
        <f>'CATALOGO PAGINA'!C169</f>
        <v>9409</v>
      </c>
      <c r="B169" s="624" t="s">
        <v>7739</v>
      </c>
      <c r="C169" s="626" t="str">
        <f>'CATALOGO PAGINA'!AE169</f>
        <v>3</v>
      </c>
      <c r="D169" s="634">
        <f>'CATALOGO PAGINA'!AG169</f>
        <v>8.49927</v>
      </c>
    </row>
    <row r="170">
      <c r="A170" s="623" t="str">
        <f>'CATALOGO PAGINA'!C170</f>
        <v>2290</v>
      </c>
      <c r="B170" s="624" t="s">
        <v>7739</v>
      </c>
      <c r="C170" s="626" t="str">
        <f>'CATALOGO PAGINA'!AE170</f>
        <v>3</v>
      </c>
      <c r="D170" s="634">
        <f>'CATALOGO PAGINA'!AG170</f>
        <v>3.4945</v>
      </c>
    </row>
    <row r="171">
      <c r="A171" s="623" t="str">
        <f>'CATALOGO PAGINA'!C171</f>
        <v>377145</v>
      </c>
      <c r="B171" s="624" t="s">
        <v>7739</v>
      </c>
      <c r="C171" s="626" t="str">
        <f>'CATALOGO PAGINA'!AE171</f>
        <v>6</v>
      </c>
      <c r="D171" s="634">
        <f>'CATALOGO PAGINA'!AG171</f>
        <v>1.001</v>
      </c>
    </row>
    <row r="172">
      <c r="A172" s="623" t="str">
        <f>'CATALOGO PAGINA'!C172</f>
        <v>6632</v>
      </c>
      <c r="B172" s="624" t="s">
        <v>7739</v>
      </c>
      <c r="C172" s="626" t="str">
        <f>'CATALOGO PAGINA'!AE172</f>
        <v>3</v>
      </c>
      <c r="D172" s="634">
        <f>'CATALOGO PAGINA'!AG172</f>
        <v>6.989</v>
      </c>
    </row>
    <row r="173">
      <c r="A173" s="623" t="str">
        <f>'CATALOGO PAGINA'!C173</f>
        <v>ZR174-4</v>
      </c>
      <c r="B173" s="624" t="s">
        <v>7739</v>
      </c>
      <c r="C173" s="626" t="str">
        <f>'CATALOGO PAGINA'!AE173</f>
        <v>3</v>
      </c>
      <c r="D173" s="634">
        <f>'CATALOGO PAGINA'!AG173</f>
        <v>6.54668</v>
      </c>
    </row>
    <row r="174">
      <c r="A174" s="623" t="str">
        <f>'CATALOGO PAGINA'!C174</f>
        <v>FL169</v>
      </c>
      <c r="B174" s="624" t="s">
        <v>7739</v>
      </c>
      <c r="C174" s="626" t="str">
        <f>'CATALOGO PAGINA'!AE174</f>
        <v>6</v>
      </c>
      <c r="D174" s="634">
        <f>'CATALOGO PAGINA'!AG174</f>
        <v>2.7489</v>
      </c>
    </row>
    <row r="175">
      <c r="A175" s="623" t="str">
        <f>'CATALOGO PAGINA'!C175</f>
        <v>82220</v>
      </c>
      <c r="B175" s="624" t="s">
        <v>7739</v>
      </c>
      <c r="C175" s="626" t="str">
        <f>'CATALOGO PAGINA'!AE175</f>
        <v>12</v>
      </c>
      <c r="D175" s="634">
        <f>'CATALOGO PAGINA'!AG175</f>
        <v>0.464</v>
      </c>
    </row>
    <row r="176">
      <c r="A176" s="623" t="str">
        <f>'CATALOGO PAGINA'!C176</f>
        <v>82221</v>
      </c>
      <c r="B176" s="624" t="s">
        <v>7739</v>
      </c>
      <c r="C176" s="626" t="str">
        <f>'CATALOGO PAGINA'!AE176</f>
        <v>12</v>
      </c>
      <c r="D176" s="634">
        <f>'CATALOGO PAGINA'!AG176</f>
        <v>0.464</v>
      </c>
    </row>
    <row r="177">
      <c r="A177" s="623" t="str">
        <f>'CATALOGO PAGINA'!C177</f>
        <v>66018</v>
      </c>
      <c r="B177" s="624" t="s">
        <v>7739</v>
      </c>
      <c r="C177" s="626" t="str">
        <f>'CATALOGO PAGINA'!AE177</f>
        <v>3</v>
      </c>
      <c r="D177" s="634">
        <f>'CATALOGO PAGINA'!AG177</f>
        <v>3.8982</v>
      </c>
    </row>
    <row r="178">
      <c r="A178" s="623" t="str">
        <f>'CATALOGO PAGINA'!C178</f>
        <v>FAN040</v>
      </c>
      <c r="B178" s="624" t="s">
        <v>7739</v>
      </c>
      <c r="C178" s="626" t="str">
        <f>'CATALOGO PAGINA'!AE178</f>
        <v>12</v>
      </c>
      <c r="D178" s="634">
        <f>'CATALOGO PAGINA'!AG178</f>
        <v>0.546</v>
      </c>
    </row>
    <row r="179">
      <c r="A179" s="623" t="str">
        <f>'CATALOGO PAGINA'!C179</f>
        <v>ARG1901</v>
      </c>
      <c r="B179" s="624" t="s">
        <v>7739</v>
      </c>
      <c r="C179" s="626" t="str">
        <f>'CATALOGO PAGINA'!AE179</f>
        <v>12</v>
      </c>
      <c r="D179" s="634">
        <f>'CATALOGO PAGINA'!AG179</f>
        <v>0.9715</v>
      </c>
    </row>
    <row r="180">
      <c r="A180" s="623" t="str">
        <f>'CATALOGO PAGINA'!C180</f>
        <v>8999</v>
      </c>
      <c r="B180" s="624" t="s">
        <v>7739</v>
      </c>
      <c r="C180" s="626" t="str">
        <f>'CATALOGO PAGINA'!AE180</f>
        <v>3</v>
      </c>
      <c r="D180" s="634">
        <f>'CATALOGO PAGINA'!AG180</f>
        <v>6.9745</v>
      </c>
    </row>
    <row r="181">
      <c r="A181" s="623" t="str">
        <f>'CATALOGO PAGINA'!C181</f>
        <v>8811-15</v>
      </c>
      <c r="B181" s="624" t="s">
        <v>7739</v>
      </c>
      <c r="C181" s="626" t="str">
        <f>'CATALOGO PAGINA'!AE181</f>
        <v>6</v>
      </c>
      <c r="D181" s="634">
        <f>'CATALOGO PAGINA'!AG181</f>
        <v>5.9976</v>
      </c>
    </row>
    <row r="182">
      <c r="A182" s="623" t="str">
        <f>'CATALOGO PAGINA'!C182</f>
        <v>DR5024</v>
      </c>
      <c r="B182" s="624" t="s">
        <v>7739</v>
      </c>
      <c r="C182" s="626" t="str">
        <f>'CATALOGO PAGINA'!AE182</f>
        <v>6</v>
      </c>
      <c r="D182" s="634">
        <f>'CATALOGO PAGINA'!AG182</f>
        <v>3.4968</v>
      </c>
    </row>
    <row r="183">
      <c r="A183" s="623" t="str">
        <f>'CATALOGO PAGINA'!C183</f>
        <v>RS-9038-28A</v>
      </c>
      <c r="B183" s="624" t="s">
        <v>7739</v>
      </c>
      <c r="C183" s="626" t="str">
        <f>'CATALOGO PAGINA'!AE183</f>
        <v>3</v>
      </c>
      <c r="D183" s="634">
        <f>'CATALOGO PAGINA'!AG183</f>
        <v>4.9968</v>
      </c>
    </row>
    <row r="184">
      <c r="A184" s="623" t="str">
        <f>'CATALOGO PAGINA'!C184</f>
        <v>FW338-7A</v>
      </c>
      <c r="B184" s="624" t="s">
        <v>7739</v>
      </c>
      <c r="C184" s="626" t="str">
        <f>'CATALOGO PAGINA'!AE184</f>
        <v>3</v>
      </c>
      <c r="D184" s="634">
        <f>'CATALOGO PAGINA'!AG184</f>
        <v>6.989</v>
      </c>
    </row>
    <row r="185">
      <c r="A185" s="623" t="str">
        <f>'CATALOGO PAGINA'!C185</f>
        <v>BLS82-2</v>
      </c>
      <c r="B185" s="624" t="s">
        <v>7739</v>
      </c>
      <c r="C185" s="626" t="str">
        <f>'CATALOGO PAGINA'!AE185</f>
        <v>3</v>
      </c>
      <c r="D185" s="634">
        <f>'CATALOGO PAGINA'!AG185</f>
        <v>3.103</v>
      </c>
    </row>
    <row r="186">
      <c r="A186" s="623" t="str">
        <f>'CATALOGO PAGINA'!C186</f>
        <v>8882</v>
      </c>
      <c r="B186" s="624" t="s">
        <v>7739</v>
      </c>
      <c r="C186" s="626" t="str">
        <f>'CATALOGO PAGINA'!AE186</f>
        <v>3</v>
      </c>
      <c r="D186" s="634">
        <f>'CATALOGO PAGINA'!AG186</f>
        <v>6.3</v>
      </c>
    </row>
    <row r="187">
      <c r="A187" s="623" t="str">
        <f>'CATALOGO PAGINA'!C187</f>
        <v>393-40</v>
      </c>
      <c r="B187" s="624" t="s">
        <v>7739</v>
      </c>
      <c r="C187" s="626" t="str">
        <f>'CATALOGO PAGINA'!AE187</f>
        <v>3</v>
      </c>
      <c r="D187" s="634">
        <f>'CATALOGO PAGINA'!AG187</f>
        <v>4.99565</v>
      </c>
    </row>
    <row r="188">
      <c r="A188" s="623" t="str">
        <f>'CATALOGO PAGINA'!C188</f>
        <v>LD-172A</v>
      </c>
      <c r="B188" s="624" t="s">
        <v>7739</v>
      </c>
      <c r="C188" s="626" t="str">
        <f>'CATALOGO PAGINA'!AE188</f>
        <v>3</v>
      </c>
      <c r="D188" s="634">
        <f>'CATALOGO PAGINA'!AG188</f>
        <v>7.0004</v>
      </c>
    </row>
    <row r="189">
      <c r="A189" s="623" t="str">
        <f>'CATALOGO PAGINA'!C189</f>
        <v>FS238-28A</v>
      </c>
      <c r="B189" s="624" t="s">
        <v>7739</v>
      </c>
      <c r="C189" s="626" t="str">
        <f>'CATALOGO PAGINA'!AE189</f>
        <v>3</v>
      </c>
      <c r="D189" s="634">
        <f>'CATALOGO PAGINA'!AG189</f>
        <v>6.2488</v>
      </c>
    </row>
    <row r="190">
      <c r="A190" s="623" t="str">
        <f>'CATALOGO PAGINA'!C190</f>
        <v>ARG201302</v>
      </c>
      <c r="B190" s="624" t="s">
        <v>7739</v>
      </c>
      <c r="C190" s="626" t="str">
        <f>'CATALOGO PAGINA'!AE190</f>
        <v>6</v>
      </c>
      <c r="D190" s="634">
        <f>'CATALOGO PAGINA'!AG190</f>
        <v>1.595</v>
      </c>
    </row>
    <row r="191">
      <c r="A191" s="623" t="str">
        <f>'CATALOGO PAGINA'!C191</f>
        <v>ZR183</v>
      </c>
      <c r="B191" s="624" t="s">
        <v>7739</v>
      </c>
      <c r="C191" s="626" t="str">
        <f>'CATALOGO PAGINA'!AE191</f>
        <v>3</v>
      </c>
      <c r="D191" s="634">
        <f>'CATALOGO PAGINA'!AG191</f>
        <v>6.2496</v>
      </c>
    </row>
    <row r="192">
      <c r="A192" s="623" t="str">
        <f>'CATALOGO PAGINA'!C192</f>
        <v>HG-890</v>
      </c>
      <c r="B192" s="624" t="s">
        <v>7739</v>
      </c>
      <c r="C192" s="626" t="str">
        <f>'CATALOGO PAGINA'!AE192</f>
        <v>3</v>
      </c>
      <c r="D192" s="634">
        <f>'CATALOGO PAGINA'!AG192</f>
        <v>5.7524</v>
      </c>
    </row>
    <row r="193">
      <c r="A193" s="623" t="str">
        <f>'CATALOGO PAGINA'!C193</f>
        <v>9902</v>
      </c>
      <c r="B193" s="624" t="s">
        <v>7739</v>
      </c>
      <c r="C193" s="626" t="str">
        <f>'CATALOGO PAGINA'!AE193</f>
        <v>3</v>
      </c>
      <c r="D193" s="634">
        <f>'CATALOGO PAGINA'!AG193</f>
        <v>6.50268</v>
      </c>
    </row>
    <row r="194">
      <c r="A194" s="623" t="str">
        <f>'CATALOGO PAGINA'!C194</f>
        <v>9901</v>
      </c>
      <c r="B194" s="624" t="s">
        <v>7739</v>
      </c>
      <c r="C194" s="626" t="str">
        <f>'CATALOGO PAGINA'!AE194</f>
        <v>3</v>
      </c>
      <c r="D194" s="634">
        <f>'CATALOGO PAGINA'!AG194</f>
        <v>6.50268</v>
      </c>
    </row>
    <row r="195">
      <c r="A195" s="623" t="str">
        <f>'CATALOGO PAGINA'!C195</f>
        <v>3592</v>
      </c>
      <c r="B195" s="624" t="s">
        <v>7739</v>
      </c>
      <c r="C195" s="626" t="str">
        <f>'CATALOGO PAGINA'!AE195</f>
        <v>12</v>
      </c>
      <c r="D195" s="634">
        <f>'CATALOGO PAGINA'!AG195</f>
        <v>0.966</v>
      </c>
    </row>
    <row r="196">
      <c r="A196" s="623" t="str">
        <f>'CATALOGO PAGINA'!C196</f>
        <v>1689</v>
      </c>
      <c r="B196" s="624" t="s">
        <v>7739</v>
      </c>
      <c r="C196" s="626" t="str">
        <f>'CATALOGO PAGINA'!AE196</f>
        <v>12</v>
      </c>
      <c r="D196" s="634">
        <f>'CATALOGO PAGINA'!AG196</f>
        <v>0.5986</v>
      </c>
    </row>
    <row r="197">
      <c r="A197" s="623" t="str">
        <f>'CATALOGO PAGINA'!C197</f>
        <v>WH-3006</v>
      </c>
      <c r="B197" s="624" t="s">
        <v>7739</v>
      </c>
      <c r="C197" s="626" t="str">
        <f>'CATALOGO PAGINA'!AE197</f>
        <v>3</v>
      </c>
      <c r="D197" s="634">
        <f>'CATALOGO PAGINA'!AG197</f>
        <v>5.84658</v>
      </c>
    </row>
    <row r="198">
      <c r="A198" s="623" t="str">
        <f>'CATALOGO PAGINA'!C198</f>
        <v>FW338-6A</v>
      </c>
      <c r="B198" s="624" t="s">
        <v>7739</v>
      </c>
      <c r="C198" s="626" t="str">
        <f>'CATALOGO PAGINA'!AE198</f>
        <v>3</v>
      </c>
      <c r="D198" s="634">
        <f>'CATALOGO PAGINA'!AG198</f>
        <v>6.6521</v>
      </c>
    </row>
    <row r="199">
      <c r="A199" s="623" t="str">
        <f>'CATALOGO PAGINA'!C199</f>
        <v>8811-5</v>
      </c>
      <c r="B199" s="624" t="s">
        <v>7739</v>
      </c>
      <c r="C199" s="626" t="str">
        <f>'CATALOGO PAGINA'!AE199</f>
        <v>3</v>
      </c>
      <c r="D199" s="634">
        <f>'CATALOGO PAGINA'!AG199</f>
        <v>6.989</v>
      </c>
    </row>
    <row r="200">
      <c r="A200" s="623" t="str">
        <f>'CATALOGO PAGINA'!C200</f>
        <v>6010M</v>
      </c>
      <c r="B200" s="624" t="s">
        <v>7739</v>
      </c>
      <c r="C200" s="626" t="str">
        <f>'CATALOGO PAGINA'!AE200</f>
        <v>12</v>
      </c>
      <c r="D200" s="634">
        <f>'CATALOGO PAGINA'!AG200</f>
        <v>0.3995</v>
      </c>
    </row>
    <row r="201">
      <c r="A201" s="623" t="str">
        <f>'CATALOGO PAGINA'!C201</f>
        <v>SW7616</v>
      </c>
      <c r="B201" s="624" t="s">
        <v>7739</v>
      </c>
      <c r="C201" s="626" t="str">
        <f>'CATALOGO PAGINA'!AE201</f>
        <v>4</v>
      </c>
      <c r="D201" s="634">
        <f>'CATALOGO PAGINA'!AG201</f>
        <v>1.45</v>
      </c>
    </row>
    <row r="202">
      <c r="A202" s="623" t="str">
        <f>'CATALOGO PAGINA'!C202</f>
        <v>SWF5823</v>
      </c>
      <c r="B202" s="624" t="s">
        <v>7739</v>
      </c>
      <c r="C202" s="626" t="str">
        <f>'CATALOGO PAGINA'!AE202</f>
        <v>8</v>
      </c>
      <c r="D202" s="634">
        <f>'CATALOGO PAGINA'!AG202</f>
        <v>0.9</v>
      </c>
    </row>
    <row r="203">
      <c r="A203" s="623" t="str">
        <f>'CATALOGO PAGINA'!C203</f>
        <v>F4778</v>
      </c>
      <c r="B203" s="624" t="s">
        <v>7739</v>
      </c>
      <c r="C203" s="626" t="str">
        <f>'CATALOGO PAGINA'!AE203</f>
        <v>2</v>
      </c>
      <c r="D203" s="634">
        <f>'CATALOGO PAGINA'!AG203</f>
        <v>4.75</v>
      </c>
    </row>
    <row r="204">
      <c r="A204" s="623" t="str">
        <f>'CATALOGO PAGINA'!C204</f>
        <v>FS238-12A</v>
      </c>
      <c r="B204" s="624" t="s">
        <v>7739</v>
      </c>
      <c r="C204" s="626" t="str">
        <f>'CATALOGO PAGINA'!AE204</f>
        <v>3</v>
      </c>
      <c r="D204" s="634">
        <f>'CATALOGO PAGINA'!AG204</f>
        <v>6.2454</v>
      </c>
    </row>
    <row r="205">
      <c r="A205" s="623" t="str">
        <f>'CATALOGO PAGINA'!C205</f>
        <v>YJ388-68</v>
      </c>
      <c r="B205" s="624" t="s">
        <v>7739</v>
      </c>
      <c r="C205" s="626" t="str">
        <f>'CATALOGO PAGINA'!AE205</f>
        <v>3</v>
      </c>
      <c r="D205" s="634">
        <f>'CATALOGO PAGINA'!AG205</f>
        <v>6.50268</v>
      </c>
    </row>
    <row r="206">
      <c r="A206" s="623" t="str">
        <f>'CATALOGO PAGINA'!C206</f>
        <v>28678</v>
      </c>
      <c r="B206" s="624" t="s">
        <v>7739</v>
      </c>
      <c r="C206" s="626" t="str">
        <f>'CATALOGO PAGINA'!AE206</f>
        <v>6</v>
      </c>
      <c r="D206" s="634">
        <f>'CATALOGO PAGINA'!AG206</f>
        <v>4.19628</v>
      </c>
    </row>
    <row r="207">
      <c r="A207" s="623" t="str">
        <f>'CATALOGO PAGINA'!C207</f>
        <v>725</v>
      </c>
      <c r="B207" s="624" t="s">
        <v>7739</v>
      </c>
      <c r="C207" s="626" t="str">
        <f>'CATALOGO PAGINA'!AE207</f>
        <v>3</v>
      </c>
      <c r="D207" s="634">
        <f>'CATALOGO PAGINA'!AG207</f>
        <v>2.3055</v>
      </c>
    </row>
    <row r="208">
      <c r="A208" s="623" t="str">
        <f>'CATALOGO PAGINA'!C208</f>
        <v>P904-A</v>
      </c>
      <c r="B208" s="624" t="s">
        <v>7739</v>
      </c>
      <c r="C208" s="626" t="str">
        <f>'CATALOGO PAGINA'!AE208</f>
        <v>3</v>
      </c>
      <c r="D208" s="634">
        <f>'CATALOGO PAGINA'!AG208</f>
        <v>8.4966</v>
      </c>
    </row>
    <row r="209">
      <c r="A209" s="623" t="str">
        <f>'CATALOGO PAGINA'!C209</f>
        <v>393-34</v>
      </c>
      <c r="B209" s="624" t="s">
        <v>7739</v>
      </c>
      <c r="C209" s="626" t="str">
        <f>'CATALOGO PAGINA'!AE209</f>
        <v>3</v>
      </c>
      <c r="D209" s="634">
        <f>'CATALOGO PAGINA'!AG209</f>
        <v>5.34704</v>
      </c>
    </row>
    <row r="210">
      <c r="A210" s="623" t="str">
        <f>'CATALOGO PAGINA'!C210</f>
        <v>8811-19</v>
      </c>
      <c r="B210" s="624" t="s">
        <v>7739</v>
      </c>
      <c r="C210" s="626" t="str">
        <f>'CATALOGO PAGINA'!AE210</f>
        <v>3</v>
      </c>
      <c r="D210" s="634">
        <f>'CATALOGO PAGINA'!AG210</f>
        <v>6.7522</v>
      </c>
    </row>
    <row r="211">
      <c r="A211" s="623" t="str">
        <f>'CATALOGO PAGINA'!C211</f>
        <v>YJ388-44</v>
      </c>
      <c r="B211" s="624" t="s">
        <v>7739</v>
      </c>
      <c r="C211" s="626" t="str">
        <f>'CATALOGO PAGINA'!AE211</f>
        <v>3</v>
      </c>
      <c r="D211" s="634">
        <f>'CATALOGO PAGINA'!AG211</f>
        <v>6.7522</v>
      </c>
    </row>
    <row r="212">
      <c r="A212" s="623" t="str">
        <f>'CATALOGO PAGINA'!C212</f>
        <v>FW-2038A</v>
      </c>
      <c r="B212" s="624" t="s">
        <v>7739</v>
      </c>
      <c r="C212" s="626" t="str">
        <f>'CATALOGO PAGINA'!AE212</f>
        <v>3</v>
      </c>
      <c r="D212" s="634">
        <f>'CATALOGO PAGINA'!AG212</f>
        <v>4.5</v>
      </c>
    </row>
    <row r="213">
      <c r="A213" s="623" t="str">
        <f>'CATALOGO PAGINA'!C213</f>
        <v>KH332-2</v>
      </c>
      <c r="B213" s="624" t="s">
        <v>7739</v>
      </c>
      <c r="C213" s="626" t="str">
        <f>'CATALOGO PAGINA'!AE213</f>
        <v>3</v>
      </c>
      <c r="D213" s="634">
        <f>'CATALOGO PAGINA'!AG213</f>
        <v>6.989</v>
      </c>
    </row>
    <row r="214">
      <c r="A214" s="623" t="str">
        <f>'CATALOGO PAGINA'!C214</f>
        <v>258</v>
      </c>
      <c r="B214" s="624" t="s">
        <v>7739</v>
      </c>
      <c r="C214" s="626" t="str">
        <f>'CATALOGO PAGINA'!AE214</f>
        <v>3</v>
      </c>
      <c r="D214" s="634">
        <f>'CATALOGO PAGINA'!AG214</f>
        <v>9.99912</v>
      </c>
    </row>
    <row r="215">
      <c r="A215" s="623" t="str">
        <f>'CATALOGO PAGINA'!C215</f>
        <v>LD-169A</v>
      </c>
      <c r="B215" s="624" t="s">
        <v>7739</v>
      </c>
      <c r="C215" s="626" t="str">
        <f>'CATALOGO PAGINA'!AE215</f>
        <v>3</v>
      </c>
      <c r="D215" s="634">
        <f>'CATALOGO PAGINA'!AG215</f>
        <v>5.74846</v>
      </c>
    </row>
    <row r="216">
      <c r="A216" s="623" t="str">
        <f>'CATALOGO PAGINA'!C216</f>
        <v>ZR156-3</v>
      </c>
      <c r="B216" s="624" t="s">
        <v>7739</v>
      </c>
      <c r="C216" s="626" t="str">
        <f>'CATALOGO PAGINA'!AE216</f>
        <v>3</v>
      </c>
      <c r="D216" s="634">
        <f>'CATALOGO PAGINA'!AG216</f>
        <v>7.0004</v>
      </c>
    </row>
    <row r="217">
      <c r="A217" s="623" t="str">
        <f>'CATALOGO PAGINA'!C217</f>
        <v>LD-155B</v>
      </c>
      <c r="B217" s="624" t="s">
        <v>7739</v>
      </c>
      <c r="C217" s="626" t="str">
        <f>'CATALOGO PAGINA'!AE217</f>
        <v>3</v>
      </c>
      <c r="D217" s="634">
        <f>'CATALOGO PAGINA'!AG217</f>
        <v>5.74846</v>
      </c>
    </row>
    <row r="218">
      <c r="A218" s="623" t="str">
        <f>'CATALOGO PAGINA'!C218</f>
        <v>FD815</v>
      </c>
      <c r="B218" s="624" t="s">
        <v>7739</v>
      </c>
      <c r="C218" s="626" t="str">
        <f>'CATALOGO PAGINA'!AE218</f>
        <v>6</v>
      </c>
      <c r="D218" s="634">
        <f>'CATALOGO PAGINA'!AG218</f>
        <v>4.551</v>
      </c>
    </row>
    <row r="219">
      <c r="A219" s="623" t="str">
        <f>'CATALOGO PAGINA'!C219</f>
        <v>FD8632</v>
      </c>
      <c r="B219" s="624" t="s">
        <v>7739</v>
      </c>
      <c r="C219" s="626" t="str">
        <f>'CATALOGO PAGINA'!AE219</f>
        <v>12</v>
      </c>
      <c r="D219" s="634">
        <f>'CATALOGO PAGINA'!AG219</f>
        <v>0.504</v>
      </c>
    </row>
    <row r="220">
      <c r="A220" s="623" t="str">
        <f>'CATALOGO PAGINA'!C220</f>
        <v>TW-2025</v>
      </c>
      <c r="B220" s="624" t="s">
        <v>7739</v>
      </c>
      <c r="C220" s="626" t="str">
        <f>'CATALOGO PAGINA'!AE220</f>
        <v>3</v>
      </c>
      <c r="D220" s="634">
        <f>'CATALOGO PAGINA'!AG220</f>
        <v>6.748</v>
      </c>
    </row>
    <row r="221">
      <c r="A221" s="623" t="str">
        <f>'CATALOGO PAGINA'!C221</f>
        <v>91407P</v>
      </c>
      <c r="B221" s="624" t="s">
        <v>7739</v>
      </c>
      <c r="C221" s="626" t="str">
        <f>'CATALOGO PAGINA'!AE221</f>
        <v>12</v>
      </c>
      <c r="D221" s="634">
        <f>'CATALOGO PAGINA'!AG221</f>
        <v>0.6</v>
      </c>
    </row>
    <row r="222">
      <c r="A222" s="623" t="str">
        <f>'CATALOGO PAGINA'!C222</f>
        <v>FD724</v>
      </c>
      <c r="B222" s="624" t="s">
        <v>7739</v>
      </c>
      <c r="C222" s="626" t="str">
        <f>'CATALOGO PAGINA'!AE222</f>
        <v>6</v>
      </c>
      <c r="D222" s="634">
        <f>'CATALOGO PAGINA'!AG222</f>
        <v>1.246</v>
      </c>
    </row>
    <row r="223">
      <c r="A223" s="623" t="str">
        <f>'CATALOGO PAGINA'!C223</f>
        <v>ARB808</v>
      </c>
      <c r="B223" s="624" t="s">
        <v>7739</v>
      </c>
      <c r="C223" s="626" t="str">
        <f>'CATALOGO PAGINA'!AE223</f>
        <v>12</v>
      </c>
      <c r="D223" s="634">
        <f>'CATALOGO PAGINA'!AG223</f>
        <v>0.8967</v>
      </c>
    </row>
    <row r="224">
      <c r="A224" s="623" t="str">
        <f>'CATALOGO PAGINA'!C224</f>
        <v>ARB0608</v>
      </c>
      <c r="B224" s="624" t="s">
        <v>7739</v>
      </c>
      <c r="C224" s="626" t="str">
        <f>'CATALOGO PAGINA'!AE224</f>
        <v>6</v>
      </c>
      <c r="D224" s="634">
        <f>'CATALOGO PAGINA'!AG224</f>
        <v>1.363</v>
      </c>
    </row>
    <row r="225">
      <c r="A225" s="623" t="str">
        <f>'CATALOGO PAGINA'!C225</f>
        <v>1013</v>
      </c>
      <c r="B225" s="624" t="s">
        <v>7739</v>
      </c>
      <c r="C225" s="626" t="str">
        <f>'CATALOGO PAGINA'!AE225</f>
        <v>3</v>
      </c>
      <c r="D225" s="634">
        <f>'CATALOGO PAGINA'!AG225</f>
        <v>2.1462</v>
      </c>
    </row>
    <row r="226">
      <c r="A226" s="623" t="str">
        <f>'CATALOGO PAGINA'!C226</f>
        <v>ARB2017</v>
      </c>
      <c r="B226" s="624" t="s">
        <v>7739</v>
      </c>
      <c r="C226" s="626" t="str">
        <f>'CATALOGO PAGINA'!AE226</f>
        <v>12</v>
      </c>
      <c r="D226" s="634">
        <f>'CATALOGO PAGINA'!AG226</f>
        <v>0.9996</v>
      </c>
    </row>
    <row r="227">
      <c r="A227" s="623" t="str">
        <f>'CATALOGO PAGINA'!C227</f>
        <v>ARB3132</v>
      </c>
      <c r="B227" s="624" t="s">
        <v>7739</v>
      </c>
      <c r="C227" s="626" t="str">
        <f>'CATALOGO PAGINA'!AE227</f>
        <v>6</v>
      </c>
      <c r="D227" s="634">
        <f>'CATALOGO PAGINA'!AG227</f>
        <v>1.2035</v>
      </c>
    </row>
    <row r="228">
      <c r="A228" s="623" t="str">
        <f>'CATALOGO PAGINA'!C228</f>
        <v>ARB55297</v>
      </c>
      <c r="B228" s="624" t="s">
        <v>7739</v>
      </c>
      <c r="C228" s="626" t="str">
        <f>'CATALOGO PAGINA'!AE228</f>
        <v>6</v>
      </c>
      <c r="D228" s="634">
        <f>'CATALOGO PAGINA'!AG228</f>
        <v>2.146</v>
      </c>
    </row>
    <row r="229">
      <c r="A229" s="623" t="str">
        <f>'CATALOGO PAGINA'!C229</f>
        <v>ARB694</v>
      </c>
      <c r="B229" s="624" t="s">
        <v>7739</v>
      </c>
      <c r="C229" s="626" t="str">
        <f>'CATALOGO PAGINA'!AE229</f>
        <v>6</v>
      </c>
      <c r="D229" s="634">
        <f>'CATALOGO PAGINA'!AG229</f>
        <v>1.1455</v>
      </c>
    </row>
    <row r="230">
      <c r="A230" s="623" t="str">
        <f>'CATALOGO PAGINA'!C230</f>
        <v>ARB1208</v>
      </c>
      <c r="B230" s="624" t="s">
        <v>7739</v>
      </c>
      <c r="C230" s="626" t="str">
        <f>'CATALOGO PAGINA'!AE230</f>
        <v>6</v>
      </c>
      <c r="D230" s="634">
        <f>'CATALOGO PAGINA'!AG230</f>
        <v>1.363</v>
      </c>
    </row>
    <row r="231">
      <c r="A231" s="623" t="str">
        <f>'CATALOGO PAGINA'!C231</f>
        <v>NB2022</v>
      </c>
      <c r="B231" s="624" t="s">
        <v>7739</v>
      </c>
      <c r="C231" s="626" t="str">
        <f>'CATALOGO PAGINA'!AE231</f>
        <v>6</v>
      </c>
      <c r="D231" s="634">
        <f>'CATALOGO PAGINA'!AG231</f>
        <v>1.1455</v>
      </c>
    </row>
    <row r="232">
      <c r="A232" s="623" t="str">
        <f>'CATALOGO PAGINA'!C232</f>
        <v>ARG39936</v>
      </c>
      <c r="B232" s="624" t="s">
        <v>7739</v>
      </c>
      <c r="C232" s="626" t="str">
        <f>'CATALOGO PAGINA'!AE232</f>
        <v>12</v>
      </c>
      <c r="D232" s="634">
        <f>'CATALOGO PAGINA'!AG232</f>
        <v>0.754</v>
      </c>
    </row>
    <row r="233">
      <c r="A233" s="623" t="str">
        <f>'CATALOGO PAGINA'!C233</f>
        <v>ARG3461</v>
      </c>
      <c r="B233" s="624" t="s">
        <v>7739</v>
      </c>
      <c r="C233" s="626" t="str">
        <f>'CATALOGO PAGINA'!AE233</f>
        <v>12</v>
      </c>
      <c r="D233" s="634">
        <f>'CATALOGO PAGINA'!AG233</f>
        <v>0.7497</v>
      </c>
    </row>
    <row r="234">
      <c r="A234" s="623" t="str">
        <f>'CATALOGO PAGINA'!C234</f>
        <v>ARG32871</v>
      </c>
      <c r="B234" s="624" t="s">
        <v>7739</v>
      </c>
      <c r="C234" s="626" t="str">
        <f>'CATALOGO PAGINA'!AE234</f>
        <v>12</v>
      </c>
      <c r="D234" s="634">
        <f>'CATALOGO PAGINA'!AG234</f>
        <v>1.04616</v>
      </c>
    </row>
    <row r="235">
      <c r="A235" s="623" t="str">
        <f>'CATALOGO PAGINA'!C235</f>
        <v>ARG20167</v>
      </c>
      <c r="B235" s="624" t="s">
        <v>7739</v>
      </c>
      <c r="C235" s="626" t="str">
        <f>'CATALOGO PAGINA'!AE235</f>
        <v>6</v>
      </c>
      <c r="D235" s="634">
        <f>'CATALOGO PAGINA'!AG235</f>
        <v>1.1907</v>
      </c>
    </row>
    <row r="236">
      <c r="A236" s="623" t="str">
        <f>'CATALOGO PAGINA'!C236</f>
        <v>ARM711</v>
      </c>
      <c r="B236" s="624" t="s">
        <v>7739</v>
      </c>
      <c r="C236" s="626" t="str">
        <f>'CATALOGO PAGINA'!AE236</f>
        <v>6</v>
      </c>
      <c r="D236" s="634">
        <f>'CATALOGO PAGINA'!AG236</f>
        <v>1.2035</v>
      </c>
    </row>
    <row r="237">
      <c r="A237" s="623" t="str">
        <f>'CATALOGO PAGINA'!C237</f>
        <v>ARG2017</v>
      </c>
      <c r="B237" s="624" t="s">
        <v>7739</v>
      </c>
      <c r="C237" s="626" t="str">
        <f>'CATALOGO PAGINA'!AE237</f>
        <v>6</v>
      </c>
      <c r="D237" s="634">
        <f>'CATALOGO PAGINA'!AG237</f>
        <v>0.9996</v>
      </c>
    </row>
    <row r="238">
      <c r="A238" s="623" t="str">
        <f>'CATALOGO PAGINA'!C238</f>
        <v>ARB6622</v>
      </c>
      <c r="B238" s="624" t="s">
        <v>7739</v>
      </c>
      <c r="C238" s="626" t="str">
        <f>'CATALOGO PAGINA'!AE238</f>
        <v>12</v>
      </c>
      <c r="D238" s="634">
        <f>'CATALOGO PAGINA'!AG238</f>
        <v>0.6854</v>
      </c>
    </row>
    <row r="239">
      <c r="A239" s="623" t="str">
        <f>'CATALOGO PAGINA'!C239</f>
        <v>NB8601</v>
      </c>
      <c r="B239" s="624" t="s">
        <v>7739</v>
      </c>
      <c r="C239" s="626" t="str">
        <f>'CATALOGO PAGINA'!AE239</f>
        <v>12</v>
      </c>
      <c r="D239" s="634">
        <f>'CATALOGO PAGINA'!AG239</f>
        <v>0.6512</v>
      </c>
    </row>
    <row r="240">
      <c r="A240" s="623" t="str">
        <f>'CATALOGO PAGINA'!C240</f>
        <v>ARG53918</v>
      </c>
      <c r="B240" s="624" t="s">
        <v>7739</v>
      </c>
      <c r="C240" s="626" t="str">
        <f>'CATALOGO PAGINA'!AE240</f>
        <v>6</v>
      </c>
      <c r="D240" s="634">
        <f>'CATALOGO PAGINA'!AG240</f>
        <v>1.247</v>
      </c>
    </row>
    <row r="241">
      <c r="A241" s="623" t="str">
        <f>'CATALOGO PAGINA'!C241</f>
        <v>ARM6622</v>
      </c>
      <c r="B241" s="624" t="s">
        <v>7739</v>
      </c>
      <c r="C241" s="626" t="str">
        <f>'CATALOGO PAGINA'!AE241</f>
        <v>12</v>
      </c>
      <c r="D241" s="634">
        <f>'CATALOGO PAGINA'!AG241</f>
        <v>0.696</v>
      </c>
    </row>
    <row r="242">
      <c r="A242" s="623" t="str">
        <f>'CATALOGO PAGINA'!C242</f>
        <v>NB858</v>
      </c>
      <c r="B242" s="624" t="s">
        <v>7739</v>
      </c>
      <c r="C242" s="626" t="str">
        <f>'CATALOGO PAGINA'!AE242</f>
        <v>12</v>
      </c>
      <c r="D242" s="634">
        <f>'CATALOGO PAGINA'!AG242</f>
        <v>0.899</v>
      </c>
    </row>
    <row r="243">
      <c r="A243" s="623" t="str">
        <f>'CATALOGO PAGINA'!C243</f>
        <v>NG2643</v>
      </c>
      <c r="B243" s="624" t="s">
        <v>7739</v>
      </c>
      <c r="C243" s="626" t="str">
        <f>'CATALOGO PAGINA'!AE243</f>
        <v>6</v>
      </c>
      <c r="D243" s="634">
        <f>'CATALOGO PAGINA'!AG243</f>
        <v>1.1455</v>
      </c>
    </row>
    <row r="244">
      <c r="A244" s="623" t="str">
        <f>'CATALOGO PAGINA'!C244</f>
        <v>NG2811</v>
      </c>
      <c r="B244" s="624" t="s">
        <v>7739</v>
      </c>
      <c r="C244" s="626" t="str">
        <f>'CATALOGO PAGINA'!AE244</f>
        <v>6</v>
      </c>
      <c r="D244" s="634">
        <f>'CATALOGO PAGINA'!AG244</f>
        <v>1.4892</v>
      </c>
    </row>
    <row r="245">
      <c r="A245" s="623" t="str">
        <f>'CATALOGO PAGINA'!C245</f>
        <v>NG3016</v>
      </c>
      <c r="B245" s="624" t="s">
        <v>7739</v>
      </c>
      <c r="C245" s="626" t="str">
        <f>'CATALOGO PAGINA'!AE245</f>
        <v>12</v>
      </c>
      <c r="D245" s="634">
        <f>'CATALOGO PAGINA'!AG245</f>
        <v>0.899</v>
      </c>
    </row>
    <row r="246">
      <c r="A246" s="623" t="str">
        <f>'CATALOGO PAGINA'!C246</f>
        <v>ARZ00449</v>
      </c>
      <c r="B246" s="624" t="s">
        <v>7739</v>
      </c>
      <c r="C246" s="626" t="str">
        <f>'CATALOGO PAGINA'!AE246</f>
        <v>3</v>
      </c>
      <c r="D246" s="634">
        <f>'CATALOGO PAGINA'!AG246</f>
        <v>8.49528</v>
      </c>
    </row>
    <row r="247">
      <c r="A247" s="623" t="str">
        <f>'CATALOGO PAGINA'!C247</f>
        <v>ARZ6617</v>
      </c>
      <c r="B247" s="624" t="s">
        <v>7739</v>
      </c>
      <c r="C247" s="626" t="str">
        <f>'CATALOGO PAGINA'!AE247</f>
        <v>3</v>
      </c>
      <c r="D247" s="634">
        <f>'CATALOGO PAGINA'!AG247</f>
        <v>4.7538</v>
      </c>
    </row>
    <row r="248">
      <c r="A248" s="623" t="str">
        <f>'CATALOGO PAGINA'!C248</f>
        <v>ARG1861</v>
      </c>
      <c r="B248" s="624" t="s">
        <v>7739</v>
      </c>
      <c r="C248" s="626" t="str">
        <f>'CATALOGO PAGINA'!AE248</f>
        <v>6</v>
      </c>
      <c r="D248" s="634">
        <f>'CATALOGO PAGINA'!AG248</f>
        <v>1.1745</v>
      </c>
    </row>
    <row r="249">
      <c r="A249" s="623" t="str">
        <f>'CATALOGO PAGINA'!C249</f>
        <v>HC-002B-1</v>
      </c>
      <c r="B249" s="624" t="s">
        <v>7739</v>
      </c>
      <c r="C249" s="626" t="str">
        <f>'CATALOGO PAGINA'!AE249</f>
        <v>3</v>
      </c>
      <c r="D249" s="634">
        <f>'CATALOGO PAGINA'!AG249</f>
        <v>3.886</v>
      </c>
    </row>
    <row r="250">
      <c r="A250" s="623" t="str">
        <f>'CATALOGO PAGINA'!C250</f>
        <v>ZR186</v>
      </c>
      <c r="B250" s="624" t="s">
        <v>7739</v>
      </c>
      <c r="C250" s="626" t="str">
        <f>'CATALOGO PAGINA'!AE250</f>
        <v>3</v>
      </c>
      <c r="D250" s="634">
        <f>'CATALOGO PAGINA'!AG250</f>
        <v>4.99565</v>
      </c>
    </row>
    <row r="251">
      <c r="A251" s="623" t="str">
        <f>'CATALOGO PAGINA'!C251</f>
        <v>ARZ35731</v>
      </c>
      <c r="B251" s="624" t="s">
        <v>7739</v>
      </c>
      <c r="C251" s="626" t="str">
        <f>'CATALOGO PAGINA'!AE251</f>
        <v>3</v>
      </c>
      <c r="D251" s="634">
        <f>'CATALOGO PAGINA'!AG251</f>
        <v>4.74525</v>
      </c>
    </row>
    <row r="252">
      <c r="A252" s="623" t="str">
        <f>'CATALOGO PAGINA'!C252</f>
        <v>ARY33352</v>
      </c>
      <c r="B252" s="624" t="s">
        <v>7739</v>
      </c>
      <c r="C252" s="626" t="str">
        <f>'CATALOGO PAGINA'!AE252</f>
        <v>3</v>
      </c>
      <c r="D252" s="634">
        <f>'CATALOGO PAGINA'!AG252</f>
        <v>4.5978</v>
      </c>
    </row>
    <row r="253">
      <c r="A253" s="623" t="str">
        <f>'CATALOGO PAGINA'!C253</f>
        <v>ARB02011</v>
      </c>
      <c r="B253" s="624" t="s">
        <v>7739</v>
      </c>
      <c r="C253" s="626" t="str">
        <f>'CATALOGO PAGINA'!AE253</f>
        <v>6</v>
      </c>
      <c r="D253" s="634">
        <f>'CATALOGO PAGINA'!AG253</f>
        <v>1.04544</v>
      </c>
    </row>
    <row r="254">
      <c r="A254" s="623" t="str">
        <f>'CATALOGO PAGINA'!C254</f>
        <v>ARB3201</v>
      </c>
      <c r="B254" s="624" t="s">
        <v>7739</v>
      </c>
      <c r="C254" s="626" t="str">
        <f>'CATALOGO PAGINA'!AE254</f>
        <v>12</v>
      </c>
      <c r="D254" s="634">
        <f>'CATALOGO PAGINA'!AG254</f>
        <v>1.247</v>
      </c>
    </row>
    <row r="255">
      <c r="A255" s="623" t="str">
        <f>'CATALOGO PAGINA'!C255</f>
        <v>ARB202</v>
      </c>
      <c r="B255" s="624" t="s">
        <v>7739</v>
      </c>
      <c r="C255" s="626" t="str">
        <f>'CATALOGO PAGINA'!AE255</f>
        <v>6</v>
      </c>
      <c r="D255" s="634">
        <f>'CATALOGO PAGINA'!AG255</f>
        <v>0.9715</v>
      </c>
    </row>
    <row r="256">
      <c r="A256" s="623" t="str">
        <f>'CATALOGO PAGINA'!C256</f>
        <v>ARB0061</v>
      </c>
      <c r="B256" s="624" t="s">
        <v>7739</v>
      </c>
      <c r="C256" s="626" t="str">
        <f>'CATALOGO PAGINA'!AE256</f>
        <v>12</v>
      </c>
      <c r="D256" s="634">
        <f>'CATALOGO PAGINA'!AG256</f>
        <v>0.986</v>
      </c>
    </row>
    <row r="257">
      <c r="A257" s="623" t="str">
        <f>'CATALOGO PAGINA'!C257</f>
        <v>ARB0578</v>
      </c>
      <c r="B257" s="624" t="s">
        <v>7739</v>
      </c>
      <c r="C257" s="626" t="str">
        <f>'CATALOGO PAGINA'!AE257</f>
        <v>3</v>
      </c>
      <c r="D257" s="634">
        <f>'CATALOGO PAGINA'!AG257</f>
        <v>1.392</v>
      </c>
    </row>
    <row r="258">
      <c r="A258" s="623" t="str">
        <f>'CATALOGO PAGINA'!C258</f>
        <v>ARB1204</v>
      </c>
      <c r="B258" s="624" t="s">
        <v>7739</v>
      </c>
      <c r="C258" s="626" t="str">
        <f>'CATALOGO PAGINA'!AE258</f>
        <v>12</v>
      </c>
      <c r="D258" s="634">
        <f>'CATALOGO PAGINA'!AG258</f>
        <v>0.8265</v>
      </c>
    </row>
    <row r="259">
      <c r="A259" s="623" t="str">
        <f>'CATALOGO PAGINA'!C259</f>
        <v>ARM1145</v>
      </c>
      <c r="B259" s="624" t="s">
        <v>7739</v>
      </c>
      <c r="C259" s="626" t="str">
        <f>'CATALOGO PAGINA'!AE259</f>
        <v>12</v>
      </c>
      <c r="D259" s="634">
        <f>'CATALOGO PAGINA'!AG259</f>
        <v>0.8456</v>
      </c>
    </row>
    <row r="260">
      <c r="A260" s="623" t="str">
        <f>'CATALOGO PAGINA'!C260</f>
        <v>ARB8248C</v>
      </c>
      <c r="B260" s="624" t="s">
        <v>7739</v>
      </c>
      <c r="C260" s="626" t="str">
        <f>'CATALOGO PAGINA'!AE260</f>
        <v>12</v>
      </c>
      <c r="D260" s="634">
        <f>'CATALOGO PAGINA'!AG260</f>
        <v>0.7975</v>
      </c>
    </row>
    <row r="261">
      <c r="A261" s="623" t="str">
        <f>'CATALOGO PAGINA'!C261</f>
        <v>ARW80</v>
      </c>
      <c r="B261" s="624" t="s">
        <v>7739</v>
      </c>
      <c r="C261" s="626" t="str">
        <f>'CATALOGO PAGINA'!AE261</f>
        <v>12</v>
      </c>
      <c r="D261" s="634">
        <f>'CATALOGO PAGINA'!AG261</f>
        <v>0.8493</v>
      </c>
    </row>
    <row r="262">
      <c r="A262" s="623" t="str">
        <f>'CATALOGO PAGINA'!C262</f>
        <v>ARM147</v>
      </c>
      <c r="B262" s="624" t="s">
        <v>7739</v>
      </c>
      <c r="C262" s="626" t="str">
        <f>'CATALOGO PAGINA'!AE262</f>
        <v>12</v>
      </c>
      <c r="D262" s="634">
        <f>'CATALOGO PAGINA'!AG262</f>
        <v>0.6854</v>
      </c>
    </row>
    <row r="263">
      <c r="A263" s="623" t="str">
        <f>'CATALOGO PAGINA'!C263</f>
        <v>ARG1107</v>
      </c>
      <c r="B263" s="624" t="s">
        <v>7739</v>
      </c>
      <c r="C263" s="626" t="str">
        <f>'CATALOGO PAGINA'!AE263</f>
        <v>12</v>
      </c>
      <c r="D263" s="634">
        <f>'CATALOGO PAGINA'!AG263</f>
        <v>0.754</v>
      </c>
    </row>
    <row r="264">
      <c r="A264" s="623" t="str">
        <f>'CATALOGO PAGINA'!C264</f>
        <v>ARB00118</v>
      </c>
      <c r="B264" s="624" t="s">
        <v>7739</v>
      </c>
      <c r="C264" s="626" t="str">
        <f>'CATALOGO PAGINA'!AE264</f>
        <v>12</v>
      </c>
      <c r="D264" s="634">
        <f>'CATALOGO PAGINA'!AG264</f>
        <v>0.5075</v>
      </c>
    </row>
    <row r="265">
      <c r="A265" s="623" t="str">
        <f>'CATALOGO PAGINA'!C265</f>
        <v>ARB05451</v>
      </c>
      <c r="B265" s="624" t="s">
        <v>7739</v>
      </c>
      <c r="C265" s="626" t="str">
        <f>'CATALOGO PAGINA'!AE265</f>
        <v>12</v>
      </c>
      <c r="D265" s="634">
        <f>'CATALOGO PAGINA'!AG265</f>
        <v>1.04832</v>
      </c>
    </row>
    <row r="266">
      <c r="A266" s="623" t="str">
        <f>'CATALOGO PAGINA'!C266</f>
        <v>ARB0081</v>
      </c>
      <c r="B266" s="624" t="s">
        <v>7739</v>
      </c>
      <c r="C266" s="626" t="str">
        <f>'CATALOGO PAGINA'!AE266</f>
        <v>6</v>
      </c>
      <c r="D266" s="634">
        <f>'CATALOGO PAGINA'!AG266</f>
        <v>1.247</v>
      </c>
    </row>
    <row r="267">
      <c r="A267" s="623" t="str">
        <f>'CATALOGO PAGINA'!C267</f>
        <v>ARM048</v>
      </c>
      <c r="B267" s="624" t="s">
        <v>7739</v>
      </c>
      <c r="C267" s="626" t="str">
        <f>'CATALOGO PAGINA'!AE267</f>
        <v>12</v>
      </c>
      <c r="D267" s="634">
        <f>'CATALOGO PAGINA'!AG267</f>
        <v>0.8493</v>
      </c>
    </row>
    <row r="268">
      <c r="A268" s="623" t="str">
        <f>'CATALOGO PAGINA'!C268</f>
        <v>ARM007</v>
      </c>
      <c r="B268" s="624" t="s">
        <v>7739</v>
      </c>
      <c r="C268" s="626" t="str">
        <f>'CATALOGO PAGINA'!AE268</f>
        <v>12</v>
      </c>
      <c r="D268" s="634">
        <f>'CATALOGO PAGINA'!AG268</f>
        <v>1.0952</v>
      </c>
    </row>
    <row r="269">
      <c r="A269" s="623" t="str">
        <f>'CATALOGO PAGINA'!C269</f>
        <v>NG2586</v>
      </c>
      <c r="B269" s="624" t="s">
        <v>7739</v>
      </c>
      <c r="C269" s="626" t="str">
        <f>'CATALOGO PAGINA'!AE269</f>
        <v>12</v>
      </c>
      <c r="D269" s="634">
        <f>'CATALOGO PAGINA'!AG269</f>
        <v>0.957</v>
      </c>
    </row>
    <row r="270">
      <c r="A270" s="623" t="str">
        <f>'CATALOGO PAGINA'!C270</f>
        <v>ARG8581</v>
      </c>
      <c r="B270" s="624" t="s">
        <v>7739</v>
      </c>
      <c r="C270" s="626" t="str">
        <f>'CATALOGO PAGINA'!AE270</f>
        <v>12</v>
      </c>
      <c r="D270" s="634">
        <f>'CATALOGO PAGINA'!AG270</f>
        <v>0.957</v>
      </c>
    </row>
    <row r="271">
      <c r="A271" s="623" t="str">
        <f>'CATALOGO PAGINA'!C271</f>
        <v>915</v>
      </c>
      <c r="B271" s="624" t="s">
        <v>7739</v>
      </c>
      <c r="C271" s="626" t="str">
        <f>'CATALOGO PAGINA'!AE271</f>
        <v>6</v>
      </c>
      <c r="D271" s="634">
        <f>'CATALOGO PAGINA'!AG271</f>
        <v>2.34577</v>
      </c>
    </row>
    <row r="272">
      <c r="A272" s="623" t="str">
        <f>'CATALOGO PAGINA'!C272</f>
        <v>ARM2009</v>
      </c>
      <c r="B272" s="624" t="s">
        <v>7739</v>
      </c>
      <c r="C272" s="626" t="str">
        <f>'CATALOGO PAGINA'!AE272</f>
        <v>12</v>
      </c>
      <c r="D272" s="634">
        <f>'CATALOGO PAGINA'!AG272</f>
        <v>1.04904</v>
      </c>
    </row>
    <row r="273">
      <c r="A273" s="623" t="str">
        <f>'CATALOGO PAGINA'!C273</f>
        <v>ARG70637</v>
      </c>
      <c r="B273" s="624" t="s">
        <v>7739</v>
      </c>
      <c r="C273" s="626" t="str">
        <f>'CATALOGO PAGINA'!AE273</f>
        <v>6</v>
      </c>
      <c r="D273" s="634">
        <f>'CATALOGO PAGINA'!AG273</f>
        <v>2.001</v>
      </c>
    </row>
    <row r="274">
      <c r="A274" s="623" t="str">
        <f>'CATALOGO PAGINA'!C274</f>
        <v>ARM2012</v>
      </c>
      <c r="B274" s="624" t="s">
        <v>7739</v>
      </c>
      <c r="C274" s="626" t="str">
        <f>'CATALOGO PAGINA'!AE274</f>
        <v>6</v>
      </c>
      <c r="D274" s="634">
        <f>'CATALOGO PAGINA'!AG274</f>
        <v>0.957</v>
      </c>
    </row>
    <row r="275">
      <c r="A275" s="623" t="str">
        <f>'CATALOGO PAGINA'!C275</f>
        <v>ARG101N</v>
      </c>
      <c r="B275" s="624" t="s">
        <v>7739</v>
      </c>
      <c r="C275" s="626" t="str">
        <f>'CATALOGO PAGINA'!AE275</f>
        <v>6</v>
      </c>
      <c r="D275" s="634">
        <f>'CATALOGO PAGINA'!AG275</f>
        <v>1.247</v>
      </c>
    </row>
    <row r="276">
      <c r="A276" s="623" t="str">
        <f>'CATALOGO PAGINA'!C276</f>
        <v>NG9610</v>
      </c>
      <c r="B276" s="624" t="s">
        <v>7739</v>
      </c>
      <c r="C276" s="626" t="str">
        <f>'CATALOGO PAGINA'!AE276</f>
        <v>12</v>
      </c>
      <c r="D276" s="634">
        <f>'CATALOGO PAGINA'!AG276</f>
        <v>0.986</v>
      </c>
    </row>
    <row r="277">
      <c r="A277" s="623" t="str">
        <f>'CATALOGO PAGINA'!C277</f>
        <v>ARM130211</v>
      </c>
      <c r="B277" s="624" t="s">
        <v>7739</v>
      </c>
      <c r="C277" s="626" t="str">
        <f>'CATALOGO PAGINA'!AE277</f>
        <v>12</v>
      </c>
      <c r="D277" s="634">
        <f>'CATALOGO PAGINA'!AG277</f>
        <v>0.696</v>
      </c>
    </row>
    <row r="278">
      <c r="A278" s="623" t="str">
        <f>'CATALOGO PAGINA'!C278</f>
        <v>BLD332</v>
      </c>
      <c r="B278" s="624" t="s">
        <v>7739</v>
      </c>
      <c r="C278" s="626" t="str">
        <f>'CATALOGO PAGINA'!AE278</f>
        <v>12</v>
      </c>
      <c r="D278" s="634">
        <f>'CATALOGO PAGINA'!AG278</f>
        <v>2.34738</v>
      </c>
    </row>
    <row r="279">
      <c r="A279" s="623" t="str">
        <f>'CATALOGO PAGINA'!C279</f>
        <v>JQ211B</v>
      </c>
      <c r="B279" s="624" t="s">
        <v>7739</v>
      </c>
      <c r="C279" s="626" t="str">
        <f>'CATALOGO PAGINA'!AE279</f>
        <v>3</v>
      </c>
      <c r="D279" s="634">
        <f>'CATALOGO PAGINA'!AG279</f>
        <v>6.2488</v>
      </c>
    </row>
    <row r="280">
      <c r="A280" s="623" t="str">
        <f>'CATALOGO PAGINA'!C280</f>
        <v>538-N</v>
      </c>
      <c r="B280" s="624" t="s">
        <v>7739</v>
      </c>
      <c r="C280" s="626" t="str">
        <f>'CATALOGO PAGINA'!AE280</f>
        <v>12</v>
      </c>
      <c r="D280" s="634">
        <f>'CATALOGO PAGINA'!AG280</f>
        <v>3.49932</v>
      </c>
    </row>
    <row r="281">
      <c r="A281" s="623" t="str">
        <f>'CATALOGO PAGINA'!C281</f>
        <v>YJ388-6</v>
      </c>
      <c r="B281" s="624" t="s">
        <v>7739</v>
      </c>
      <c r="C281" s="626" t="str">
        <f>'CATALOGO PAGINA'!AE281</f>
        <v>3</v>
      </c>
      <c r="D281" s="634">
        <f>'CATALOGO PAGINA'!AG281</f>
        <v>6.89634</v>
      </c>
    </row>
    <row r="282">
      <c r="A282" s="623" t="str">
        <f>'CATALOGO PAGINA'!C282</f>
        <v>ARG11562</v>
      </c>
      <c r="B282" s="624" t="s">
        <v>7739</v>
      </c>
      <c r="C282" s="626" t="str">
        <f>'CATALOGO PAGINA'!AE282</f>
        <v>3</v>
      </c>
      <c r="D282" s="634">
        <f>'CATALOGO PAGINA'!AG282</f>
        <v>5.9885</v>
      </c>
    </row>
    <row r="283">
      <c r="A283" s="623" t="str">
        <f>'CATALOGO PAGINA'!C283</f>
        <v>ZR1143</v>
      </c>
      <c r="B283" s="624" t="s">
        <v>7739</v>
      </c>
      <c r="C283" s="626" t="str">
        <f>'CATALOGO PAGINA'!AE283</f>
        <v>3</v>
      </c>
      <c r="D283" s="634">
        <f>'CATALOGO PAGINA'!AG283</f>
        <v>6.2488</v>
      </c>
    </row>
    <row r="284">
      <c r="A284" s="623" t="str">
        <f>'CATALOGO PAGINA'!C284</f>
        <v>FD221059</v>
      </c>
      <c r="B284" s="624" t="s">
        <v>7739</v>
      </c>
      <c r="C284" s="626" t="str">
        <f>'CATALOGO PAGINA'!AE284</f>
        <v>6</v>
      </c>
      <c r="D284" s="634">
        <f>'CATALOGO PAGINA'!AG284</f>
        <v>2.146</v>
      </c>
    </row>
    <row r="285">
      <c r="A285" s="623" t="str">
        <f>'CATALOGO PAGINA'!C285</f>
        <v>FD221006</v>
      </c>
      <c r="B285" s="624" t="s">
        <v>7739</v>
      </c>
      <c r="C285" s="626" t="str">
        <f>'CATALOGO PAGINA'!AE285</f>
        <v>12</v>
      </c>
      <c r="D285" s="634">
        <f>'CATALOGO PAGINA'!AG285</f>
        <v>0.847</v>
      </c>
    </row>
    <row r="286">
      <c r="A286" s="623" t="str">
        <f>'CATALOGO PAGINA'!C286</f>
        <v>2964</v>
      </c>
      <c r="B286" s="624" t="s">
        <v>7739</v>
      </c>
      <c r="C286" s="626" t="str">
        <f>'CATALOGO PAGINA'!AE286</f>
        <v>12</v>
      </c>
      <c r="D286" s="634">
        <f>'CATALOGO PAGINA'!AG286</f>
        <v>0.4472</v>
      </c>
    </row>
    <row r="287">
      <c r="A287" s="623" t="str">
        <f>'CATALOGO PAGINA'!C287</f>
        <v>ARB2882</v>
      </c>
      <c r="B287" s="624" t="s">
        <v>7739</v>
      </c>
      <c r="C287" s="626" t="str">
        <f>'CATALOGO PAGINA'!AE287</f>
        <v>12</v>
      </c>
      <c r="D287" s="634">
        <f>'CATALOGO PAGINA'!AG287</f>
        <v>0.7395</v>
      </c>
    </row>
    <row r="288">
      <c r="A288" s="623" t="str">
        <f>'CATALOGO PAGINA'!C288</f>
        <v>0079</v>
      </c>
      <c r="B288" s="624" t="s">
        <v>7739</v>
      </c>
      <c r="C288" s="626" t="str">
        <f>'CATALOGO PAGINA'!AE288</f>
        <v>6</v>
      </c>
      <c r="D288" s="634">
        <f>'CATALOGO PAGINA'!AG288</f>
        <v>2.85</v>
      </c>
    </row>
    <row r="289">
      <c r="A289" s="623" t="str">
        <f>'CATALOGO PAGINA'!C289</f>
        <v>336399F</v>
      </c>
      <c r="B289" s="624" t="s">
        <v>7739</v>
      </c>
      <c r="C289" s="626" t="str">
        <f>'CATALOGO PAGINA'!AE289</f>
        <v>12</v>
      </c>
      <c r="D289" s="634">
        <f>'CATALOGO PAGINA'!AG289</f>
        <v>1.806</v>
      </c>
    </row>
    <row r="290">
      <c r="A290" s="623" t="str">
        <f>'CATALOGO PAGINA'!C290</f>
        <v>EC660612</v>
      </c>
      <c r="B290" s="624" t="s">
        <v>7739</v>
      </c>
      <c r="C290" s="626" t="str">
        <f>'CATALOGO PAGINA'!AE290</f>
        <v>6</v>
      </c>
      <c r="D290" s="634">
        <f>'CATALOGO PAGINA'!AG290</f>
        <v>2.547</v>
      </c>
    </row>
    <row r="291">
      <c r="A291" s="623" t="str">
        <f>'CATALOGO PAGINA'!C291</f>
        <v>CH90095</v>
      </c>
      <c r="B291" s="624" t="s">
        <v>7739</v>
      </c>
      <c r="C291" s="626" t="str">
        <f>'CATALOGO PAGINA'!AE291</f>
        <v>12</v>
      </c>
      <c r="D291" s="634">
        <f>'CATALOGO PAGINA'!AG291</f>
        <v>2.03</v>
      </c>
    </row>
    <row r="292">
      <c r="A292" s="623" t="str">
        <f>'CATALOGO PAGINA'!C292</f>
        <v>CH90087</v>
      </c>
      <c r="B292" s="624" t="s">
        <v>7739</v>
      </c>
      <c r="C292" s="626" t="str">
        <f>'CATALOGO PAGINA'!AE292</f>
        <v>12</v>
      </c>
      <c r="D292" s="634">
        <f>'CATALOGO PAGINA'!AG292</f>
        <v>2.912</v>
      </c>
    </row>
    <row r="293">
      <c r="A293" s="623" t="str">
        <f>'CATALOGO PAGINA'!C293</f>
        <v>CH90089</v>
      </c>
      <c r="B293" s="624" t="s">
        <v>7739</v>
      </c>
      <c r="C293" s="626" t="str">
        <f>'CATALOGO PAGINA'!AE293</f>
        <v>6</v>
      </c>
      <c r="D293" s="634">
        <f>'CATALOGO PAGINA'!AG293</f>
        <v>4.62</v>
      </c>
    </row>
    <row r="294">
      <c r="A294" s="623" t="str">
        <f>'CATALOGO PAGINA'!C294</f>
        <v>FD1996</v>
      </c>
      <c r="B294" s="624" t="s">
        <v>7739</v>
      </c>
      <c r="C294" s="626" t="str">
        <f>'CATALOGO PAGINA'!AE294</f>
        <v>12</v>
      </c>
      <c r="D294" s="634">
        <f>'CATALOGO PAGINA'!AG294</f>
        <v>0.4472</v>
      </c>
    </row>
    <row r="295">
      <c r="A295" s="623" t="str">
        <f>'CATALOGO PAGINA'!C295</f>
        <v>FD610</v>
      </c>
      <c r="B295" s="624" t="s">
        <v>7739</v>
      </c>
      <c r="C295" s="626" t="str">
        <f>'CATALOGO PAGINA'!AE295</f>
        <v>12</v>
      </c>
      <c r="D295" s="634">
        <f>'CATALOGO PAGINA'!AG295</f>
        <v>0.45</v>
      </c>
    </row>
    <row r="296">
      <c r="A296" s="623" t="str">
        <f>'CATALOGO PAGINA'!C296</f>
        <v>2546</v>
      </c>
      <c r="B296" s="624" t="s">
        <v>7739</v>
      </c>
      <c r="C296" s="626" t="str">
        <f>'CATALOGO PAGINA'!AE296</f>
        <v>12</v>
      </c>
      <c r="D296" s="634">
        <f>'CATALOGO PAGINA'!AG296</f>
        <v>0.756</v>
      </c>
    </row>
    <row r="297">
      <c r="A297" s="623" t="str">
        <f>'CATALOGO PAGINA'!C297</f>
        <v>NB808</v>
      </c>
      <c r="B297" s="624" t="s">
        <v>7739</v>
      </c>
      <c r="C297" s="626" t="str">
        <f>'CATALOGO PAGINA'!AE297</f>
        <v>12</v>
      </c>
      <c r="D297" s="634">
        <f>'CATALOGO PAGINA'!AG297</f>
        <v>0.8555</v>
      </c>
    </row>
    <row r="298">
      <c r="A298" s="623" t="str">
        <f>'CATALOGO PAGINA'!C298</f>
        <v>FD2207</v>
      </c>
      <c r="B298" s="624" t="s">
        <v>7739</v>
      </c>
      <c r="C298" s="626" t="str">
        <f>'CATALOGO PAGINA'!AE298</f>
        <v>6</v>
      </c>
      <c r="D298" s="634">
        <f>'CATALOGO PAGINA'!AG298</f>
        <v>0.801</v>
      </c>
    </row>
    <row r="299">
      <c r="A299" s="623" t="str">
        <f>'CATALOGO PAGINA'!C299</f>
        <v>0042</v>
      </c>
      <c r="B299" s="624" t="s">
        <v>7739</v>
      </c>
      <c r="C299" s="626" t="str">
        <f>'CATALOGO PAGINA'!AE299</f>
        <v>6</v>
      </c>
      <c r="D299" s="634">
        <f>'CATALOGO PAGINA'!AG299</f>
        <v>0.9</v>
      </c>
    </row>
    <row r="300">
      <c r="A300" s="623" t="str">
        <f>'CATALOGO PAGINA'!C300</f>
        <v>3038</v>
      </c>
      <c r="B300" s="624" t="s">
        <v>7739</v>
      </c>
      <c r="C300" s="626" t="str">
        <f>'CATALOGO PAGINA'!AE300</f>
        <v>3</v>
      </c>
      <c r="D300" s="634">
        <f>'CATALOGO PAGINA'!AG300</f>
        <v>9.954</v>
      </c>
    </row>
    <row r="301">
      <c r="A301" s="623" t="str">
        <f>'CATALOGO PAGINA'!C301</f>
        <v>CN92055</v>
      </c>
      <c r="B301" s="624" t="s">
        <v>7739</v>
      </c>
      <c r="C301" s="626" t="str">
        <f>'CATALOGO PAGINA'!AE301</f>
        <v>12</v>
      </c>
      <c r="D301" s="634">
        <f>'CATALOGO PAGINA'!AG301</f>
        <v>0.6958</v>
      </c>
    </row>
    <row r="302">
      <c r="A302" s="623" t="str">
        <f>'CATALOGO PAGINA'!C302</f>
        <v>CN92063</v>
      </c>
      <c r="B302" s="624" t="s">
        <v>7739</v>
      </c>
      <c r="C302" s="626" t="str">
        <f>'CATALOGO PAGINA'!AE302</f>
        <v>12</v>
      </c>
      <c r="D302" s="634">
        <f>'CATALOGO PAGINA'!AG302</f>
        <v>0.6958</v>
      </c>
    </row>
    <row r="303">
      <c r="A303" s="623" t="str">
        <f>'CATALOGO PAGINA'!C303</f>
        <v>CN92054</v>
      </c>
      <c r="B303" s="624" t="s">
        <v>7739</v>
      </c>
      <c r="C303" s="626" t="str">
        <f>'CATALOGO PAGINA'!AE303</f>
        <v>12</v>
      </c>
      <c r="D303" s="634">
        <f>'CATALOGO PAGINA'!AG303</f>
        <v>0.6958</v>
      </c>
    </row>
    <row r="304">
      <c r="A304" s="623" t="str">
        <f>'CATALOGO PAGINA'!C304</f>
        <v>CN92064</v>
      </c>
      <c r="B304" s="624" t="s">
        <v>7739</v>
      </c>
      <c r="C304" s="626" t="str">
        <f>'CATALOGO PAGINA'!AE304</f>
        <v>12</v>
      </c>
      <c r="D304" s="634">
        <f>'CATALOGO PAGINA'!AG304</f>
        <v>0.6958</v>
      </c>
    </row>
    <row r="305">
      <c r="A305" s="623" t="str">
        <f>'CATALOGO PAGINA'!C305</f>
        <v>CN92065</v>
      </c>
      <c r="B305" s="624" t="s">
        <v>7739</v>
      </c>
      <c r="C305" s="626" t="str">
        <f>'CATALOGO PAGINA'!AE305</f>
        <v>12</v>
      </c>
      <c r="D305" s="634">
        <f>'CATALOGO PAGINA'!AG305</f>
        <v>0.6958</v>
      </c>
    </row>
    <row r="306">
      <c r="A306" s="623" t="str">
        <f>'CATALOGO PAGINA'!C306</f>
        <v>CN92066</v>
      </c>
      <c r="B306" s="624" t="s">
        <v>7739</v>
      </c>
      <c r="C306" s="626" t="str">
        <f>'CATALOGO PAGINA'!AE306</f>
        <v>12</v>
      </c>
      <c r="D306" s="634">
        <f>'CATALOGO PAGINA'!AG306</f>
        <v>0.6958</v>
      </c>
    </row>
    <row r="307">
      <c r="A307" s="623" t="str">
        <f>'CATALOGO PAGINA'!C307</f>
        <v>FK-0865-038</v>
      </c>
      <c r="B307" s="624" t="s">
        <v>7739</v>
      </c>
      <c r="C307" s="626" t="str">
        <f>'CATALOGO PAGINA'!AE307</f>
        <v>12</v>
      </c>
      <c r="D307" s="634">
        <f>'CATALOGO PAGINA'!AG307</f>
        <v>0.6006</v>
      </c>
    </row>
    <row r="308">
      <c r="A308" s="623" t="str">
        <f>'CATALOGO PAGINA'!C308</f>
        <v>FK-0865-037</v>
      </c>
      <c r="B308" s="624" t="s">
        <v>7739</v>
      </c>
      <c r="C308" s="626" t="str">
        <f>'CATALOGO PAGINA'!AE308</f>
        <v>12</v>
      </c>
      <c r="D308" s="634">
        <f>'CATALOGO PAGINA'!AG308</f>
        <v>0.6006</v>
      </c>
    </row>
    <row r="309">
      <c r="A309" s="623" t="str">
        <f>'CATALOGO PAGINA'!C309</f>
        <v>FK-0865-036</v>
      </c>
      <c r="B309" s="624" t="s">
        <v>7739</v>
      </c>
      <c r="C309" s="626" t="str">
        <f>'CATALOGO PAGINA'!AE309</f>
        <v>12</v>
      </c>
      <c r="D309" s="634">
        <f>'CATALOGO PAGINA'!AG309</f>
        <v>0.6006</v>
      </c>
    </row>
    <row r="310">
      <c r="A310" s="623" t="str">
        <f>'CATALOGO PAGINA'!C310</f>
        <v>FK-0865-039</v>
      </c>
      <c r="B310" s="624" t="s">
        <v>7739</v>
      </c>
      <c r="C310" s="626" t="str">
        <f>'CATALOGO PAGINA'!AE310</f>
        <v>12</v>
      </c>
      <c r="D310" s="634">
        <f>'CATALOGO PAGINA'!AG310</f>
        <v>0.6006</v>
      </c>
    </row>
    <row r="311">
      <c r="A311" s="623" t="str">
        <f>'CATALOGO PAGINA'!C311</f>
        <v>FK-0865-041</v>
      </c>
      <c r="B311" s="624" t="s">
        <v>7739</v>
      </c>
      <c r="C311" s="626" t="str">
        <f>'CATALOGO PAGINA'!AE311</f>
        <v>12</v>
      </c>
      <c r="D311" s="634">
        <f>'CATALOGO PAGINA'!AG311</f>
        <v>0.6006</v>
      </c>
    </row>
    <row r="312">
      <c r="A312" s="623" t="str">
        <f>'CATALOGO PAGINA'!C312</f>
        <v>CN92062</v>
      </c>
      <c r="B312" s="624" t="s">
        <v>7739</v>
      </c>
      <c r="C312" s="626" t="str">
        <f>'CATALOGO PAGINA'!AE312</f>
        <v>12</v>
      </c>
      <c r="D312" s="634">
        <f>'CATALOGO PAGINA'!AG312</f>
        <v>0.7007</v>
      </c>
    </row>
    <row r="313">
      <c r="A313" s="623" t="str">
        <f>'CATALOGO PAGINA'!C313</f>
        <v>FK0865-046</v>
      </c>
      <c r="B313" s="624" t="s">
        <v>7739</v>
      </c>
      <c r="C313" s="626" t="str">
        <f>'CATALOGO PAGINA'!AE313</f>
        <v>12</v>
      </c>
      <c r="D313" s="634">
        <f>'CATALOGO PAGINA'!AG313</f>
        <v>0.6006</v>
      </c>
    </row>
    <row r="314">
      <c r="A314" s="623" t="str">
        <f>'CATALOGO PAGINA'!C314</f>
        <v>FK-0865-050</v>
      </c>
      <c r="B314" s="624" t="s">
        <v>7739</v>
      </c>
      <c r="C314" s="626" t="str">
        <f>'CATALOGO PAGINA'!AE314</f>
        <v>12</v>
      </c>
      <c r="D314" s="634">
        <f>'CATALOGO PAGINA'!AG314</f>
        <v>0.6006</v>
      </c>
    </row>
    <row r="315">
      <c r="A315" s="623" t="str">
        <f>'CATALOGO PAGINA'!C315</f>
        <v>CH90074</v>
      </c>
      <c r="B315" s="624" t="s">
        <v>7739</v>
      </c>
      <c r="C315" s="626" t="str">
        <f>'CATALOGO PAGINA'!AE315</f>
        <v>6</v>
      </c>
      <c r="D315" s="634">
        <f>'CATALOGO PAGINA'!AG315</f>
        <v>2.43333</v>
      </c>
    </row>
    <row r="316">
      <c r="A316" s="623" t="str">
        <f>'CATALOGO PAGINA'!C316</f>
        <v>ARM710</v>
      </c>
      <c r="B316" s="624" t="s">
        <v>7739</v>
      </c>
      <c r="C316" s="626" t="str">
        <f>'CATALOGO PAGINA'!AE316</f>
        <v>12</v>
      </c>
      <c r="D316" s="634">
        <f>'CATALOGO PAGINA'!AG316</f>
        <v>1.245</v>
      </c>
    </row>
    <row r="317">
      <c r="A317" s="623" t="str">
        <f>'CATALOGO PAGINA'!C317</f>
        <v>ARB56826</v>
      </c>
      <c r="B317" s="624" t="s">
        <v>7739</v>
      </c>
      <c r="C317" s="626" t="str">
        <f>'CATALOGO PAGINA'!AE317</f>
        <v>12</v>
      </c>
      <c r="D317" s="634">
        <f>'CATALOGO PAGINA'!AG317</f>
        <v>0.9135</v>
      </c>
    </row>
    <row r="318">
      <c r="A318" s="623" t="str">
        <f>'CATALOGO PAGINA'!C318</f>
        <v>03001</v>
      </c>
      <c r="B318" s="624" t="s">
        <v>7739</v>
      </c>
      <c r="C318" s="626" t="str">
        <f>'CATALOGO PAGINA'!AE318</f>
        <v>12</v>
      </c>
      <c r="D318" s="634">
        <f>'CATALOGO PAGINA'!AG318</f>
        <v>2.75</v>
      </c>
    </row>
    <row r="319">
      <c r="A319" s="623" t="str">
        <f>'CATALOGO PAGINA'!C319</f>
        <v>02001</v>
      </c>
      <c r="B319" s="624" t="s">
        <v>7739</v>
      </c>
      <c r="C319" s="626" t="str">
        <f>'CATALOGO PAGINA'!AE319</f>
        <v>12</v>
      </c>
      <c r="D319" s="634">
        <f>'CATALOGO PAGINA'!AG319</f>
        <v>2.75</v>
      </c>
    </row>
    <row r="320">
      <c r="A320" s="623" t="str">
        <f>'CATALOGO PAGINA'!C320</f>
        <v>HA13</v>
      </c>
      <c r="B320" s="624" t="s">
        <v>7739</v>
      </c>
      <c r="C320" s="626" t="str">
        <f>'CATALOGO PAGINA'!AE320</f>
        <v>12</v>
      </c>
      <c r="D320" s="634">
        <f>'CATALOGO PAGINA'!AG320</f>
        <v>2.291</v>
      </c>
    </row>
    <row r="321">
      <c r="A321" s="623" t="str">
        <f>'CATALOGO PAGINA'!C321</f>
        <v>05023</v>
      </c>
      <c r="B321" s="624" t="s">
        <v>7739</v>
      </c>
      <c r="C321" s="626" t="str">
        <f>'CATALOGO PAGINA'!AE321</f>
        <v>12</v>
      </c>
      <c r="D321" s="634">
        <f>'CATALOGO PAGINA'!AG321</f>
        <v>1.75</v>
      </c>
    </row>
    <row r="322">
      <c r="A322" s="623" t="str">
        <f>'CATALOGO PAGINA'!C322</f>
        <v>A16</v>
      </c>
      <c r="B322" s="624" t="s">
        <v>7739</v>
      </c>
      <c r="C322" s="626" t="str">
        <f>'CATALOGO PAGINA'!AE322</f>
        <v>12</v>
      </c>
      <c r="D322" s="634">
        <f>'CATALOGO PAGINA'!AG322</f>
        <v>0.6882</v>
      </c>
    </row>
    <row r="323">
      <c r="A323" s="623" t="str">
        <f>'CATALOGO PAGINA'!C323</f>
        <v>502052</v>
      </c>
      <c r="B323" s="624" t="s">
        <v>7739</v>
      </c>
      <c r="C323" s="626" t="str">
        <f>'CATALOGO PAGINA'!AE323</f>
        <v>6</v>
      </c>
      <c r="D323" s="634">
        <f>'CATALOGO PAGINA'!AG323</f>
        <v>0.7473</v>
      </c>
    </row>
    <row r="324">
      <c r="A324" s="623" t="str">
        <f>'CATALOGO PAGINA'!C324</f>
        <v>O32</v>
      </c>
      <c r="B324" s="624" t="s">
        <v>7739</v>
      </c>
      <c r="C324" s="626" t="str">
        <f>'CATALOGO PAGINA'!AE324</f>
        <v>12</v>
      </c>
      <c r="D324" s="634">
        <f>'CATALOGO PAGINA'!AG324</f>
        <v>0.552</v>
      </c>
    </row>
    <row r="325">
      <c r="A325" s="623" t="str">
        <f>'CATALOGO PAGINA'!C325</f>
        <v>2232</v>
      </c>
      <c r="B325" s="624" t="s">
        <v>7739</v>
      </c>
      <c r="C325" s="626" t="str">
        <f>'CATALOGO PAGINA'!AE325</f>
        <v>6</v>
      </c>
      <c r="D325" s="634">
        <f>'CATALOGO PAGINA'!AG325</f>
        <v>4.494</v>
      </c>
    </row>
    <row r="326">
      <c r="A326" s="623" t="str">
        <f>'CATALOGO PAGINA'!C326</f>
        <v>CN91266</v>
      </c>
      <c r="B326" s="624" t="s">
        <v>7739</v>
      </c>
      <c r="C326" s="626" t="str">
        <f>'CATALOGO PAGINA'!AE326</f>
        <v>12</v>
      </c>
      <c r="D326" s="634">
        <f>'CATALOGO PAGINA'!AG326</f>
        <v>0.644</v>
      </c>
    </row>
    <row r="327">
      <c r="A327" s="623" t="str">
        <f>'CATALOGO PAGINA'!C327</f>
        <v>501069</v>
      </c>
      <c r="B327" s="624" t="s">
        <v>7739</v>
      </c>
      <c r="C327" s="626" t="str">
        <f>'CATALOGO PAGINA'!AE327</f>
        <v>12</v>
      </c>
      <c r="D327" s="634">
        <f>'CATALOGO PAGINA'!AG327</f>
        <v>0.448</v>
      </c>
    </row>
    <row r="328">
      <c r="A328" s="623" t="str">
        <f>'CATALOGO PAGINA'!C328</f>
        <v>FD221019</v>
      </c>
      <c r="B328" s="624" t="s">
        <v>7739</v>
      </c>
      <c r="C328" s="626" t="str">
        <f>'CATALOGO PAGINA'!AE328</f>
        <v>12</v>
      </c>
      <c r="D328" s="634">
        <f>'CATALOGO PAGINA'!AG328</f>
        <v>0.546</v>
      </c>
    </row>
    <row r="329">
      <c r="A329" s="623" t="str">
        <f>'CATALOGO PAGINA'!C329</f>
        <v>FD221020</v>
      </c>
      <c r="B329" s="624" t="s">
        <v>7739</v>
      </c>
      <c r="C329" s="626" t="str">
        <f>'CATALOGO PAGINA'!AE329</f>
        <v>12</v>
      </c>
      <c r="D329" s="634">
        <f>'CATALOGO PAGINA'!AG329</f>
        <v>0.76</v>
      </c>
    </row>
    <row r="330">
      <c r="A330" s="623" t="str">
        <f>'CATALOGO PAGINA'!C330</f>
        <v>FD20005</v>
      </c>
      <c r="B330" s="624" t="s">
        <v>7739</v>
      </c>
      <c r="C330" s="626" t="str">
        <f>'CATALOGO PAGINA'!AE330</f>
        <v>12</v>
      </c>
      <c r="D330" s="634">
        <f>'CATALOGO PAGINA'!AG330</f>
        <v>0.5973</v>
      </c>
    </row>
    <row r="331">
      <c r="A331" s="623" t="str">
        <f>'CATALOGO PAGINA'!C331</f>
        <v>ZC9911</v>
      </c>
      <c r="B331" s="624" t="s">
        <v>7739</v>
      </c>
      <c r="C331" s="626" t="str">
        <f>'CATALOGO PAGINA'!AE331</f>
        <v>12</v>
      </c>
      <c r="D331" s="634">
        <f>'CATALOGO PAGINA'!AG331</f>
        <v>0.5475</v>
      </c>
    </row>
    <row r="332">
      <c r="A332" s="623" t="str">
        <f>'CATALOGO PAGINA'!C332</f>
        <v>FD981</v>
      </c>
      <c r="B332" s="624" t="s">
        <v>7739</v>
      </c>
      <c r="C332" s="626" t="str">
        <f>'CATALOGO PAGINA'!AE332</f>
        <v>12</v>
      </c>
      <c r="D332" s="634">
        <f>'CATALOGO PAGINA'!AG332</f>
        <v>0.648</v>
      </c>
    </row>
    <row r="333">
      <c r="A333" s="623" t="str">
        <f>'CATALOGO PAGINA'!C333</f>
        <v>P08511</v>
      </c>
      <c r="B333" s="624" t="s">
        <v>7739</v>
      </c>
      <c r="C333" s="626" t="str">
        <f>'CATALOGO PAGINA'!AE333</f>
        <v>12</v>
      </c>
      <c r="D333" s="634">
        <f>'CATALOGO PAGINA'!AG333</f>
        <v>0.45</v>
      </c>
    </row>
    <row r="334">
      <c r="A334" s="623" t="str">
        <f>'CATALOGO PAGINA'!C334</f>
        <v>FD1091</v>
      </c>
      <c r="B334" s="624" t="s">
        <v>7739</v>
      </c>
      <c r="C334" s="626" t="str">
        <f>'CATALOGO PAGINA'!AE334</f>
        <v>12</v>
      </c>
      <c r="D334" s="634">
        <f>'CATALOGO PAGINA'!AG334</f>
        <v>0.4485</v>
      </c>
    </row>
    <row r="335">
      <c r="A335" s="623" t="str">
        <f>'CATALOGO PAGINA'!C335</f>
        <v>FD717</v>
      </c>
      <c r="B335" s="624" t="s">
        <v>7739</v>
      </c>
      <c r="C335" s="626" t="str">
        <f>'CATALOGO PAGINA'!AE335</f>
        <v>1</v>
      </c>
      <c r="D335" s="634">
        <f>'CATALOGO PAGINA'!AG335</f>
        <v>4.248</v>
      </c>
    </row>
    <row r="336">
      <c r="A336" s="623" t="str">
        <f>'CATALOGO PAGINA'!C336</f>
        <v>FD718</v>
      </c>
      <c r="B336" s="624" t="s">
        <v>7739</v>
      </c>
      <c r="C336" s="626" t="str">
        <f>'CATALOGO PAGINA'!AE336</f>
        <v>1</v>
      </c>
      <c r="D336" s="634">
        <f>'CATALOGO PAGINA'!AG336</f>
        <v>5.2507</v>
      </c>
    </row>
    <row r="337">
      <c r="A337" s="623" t="str">
        <f>'CATALOGO PAGINA'!C337</f>
        <v>6025</v>
      </c>
      <c r="B337" s="624" t="s">
        <v>7739</v>
      </c>
      <c r="C337" s="626" t="str">
        <f>'CATALOGO PAGINA'!AE337</f>
        <v>12</v>
      </c>
      <c r="D337" s="634">
        <f>'CATALOGO PAGINA'!AG337</f>
        <v>0.546</v>
      </c>
    </row>
    <row r="338">
      <c r="A338" s="623" t="str">
        <f>'CATALOGO PAGINA'!C338</f>
        <v>8938</v>
      </c>
      <c r="B338" s="624" t="s">
        <v>7739</v>
      </c>
      <c r="C338" s="626" t="str">
        <f>'CATALOGO PAGINA'!AE338</f>
        <v>12</v>
      </c>
      <c r="D338" s="634">
        <f>'CATALOGO PAGINA'!AG338</f>
        <v>0.549</v>
      </c>
    </row>
    <row r="339">
      <c r="A339" s="623" t="str">
        <f>'CATALOGO PAGINA'!C339</f>
        <v>6001</v>
      </c>
      <c r="B339" s="624" t="s">
        <v>7739</v>
      </c>
      <c r="C339" s="626" t="str">
        <f>'CATALOGO PAGINA'!AE339</f>
        <v>12</v>
      </c>
      <c r="D339" s="634">
        <f>'CATALOGO PAGINA'!AG339</f>
        <v>0.549</v>
      </c>
    </row>
    <row r="340">
      <c r="A340" s="623" t="str">
        <f>'CATALOGO PAGINA'!C340</f>
        <v>8289</v>
      </c>
      <c r="B340" s="624" t="s">
        <v>7739</v>
      </c>
      <c r="C340" s="626" t="str">
        <f>'CATALOGO PAGINA'!AE340</f>
        <v>12</v>
      </c>
      <c r="D340" s="634">
        <f>'CATALOGO PAGINA'!AG340</f>
        <v>0.5504</v>
      </c>
    </row>
    <row r="341">
      <c r="A341" s="623" t="str">
        <f>'CATALOGO PAGINA'!C341</f>
        <v>CH81981</v>
      </c>
      <c r="B341" s="624" t="s">
        <v>7739</v>
      </c>
      <c r="C341" s="626" t="str">
        <f>'CATALOGO PAGINA'!AE341</f>
        <v>12</v>
      </c>
      <c r="D341" s="634">
        <f>'CATALOGO PAGINA'!AG341</f>
        <v>1.4</v>
      </c>
    </row>
    <row r="342">
      <c r="A342" s="623" t="str">
        <f>'CATALOGO PAGINA'!C342</f>
        <v>CH26687</v>
      </c>
      <c r="B342" s="624" t="s">
        <v>7739</v>
      </c>
      <c r="C342" s="626" t="str">
        <f>'CATALOGO PAGINA'!AE342</f>
        <v>12</v>
      </c>
      <c r="D342" s="634">
        <f>'CATALOGO PAGINA'!AG342</f>
        <v>0.812</v>
      </c>
    </row>
    <row r="343">
      <c r="A343" s="623" t="str">
        <f>'CATALOGO PAGINA'!C343</f>
        <v>18106</v>
      </c>
      <c r="B343" s="624" t="s">
        <v>7739</v>
      </c>
      <c r="C343" s="626" t="str">
        <f>'CATALOGO PAGINA'!AE343</f>
        <v>12</v>
      </c>
      <c r="D343" s="634">
        <f>'CATALOGO PAGINA'!AG343</f>
        <v>0.6963</v>
      </c>
    </row>
    <row r="344">
      <c r="A344" s="623" t="str">
        <f>'CATALOGO PAGINA'!C344</f>
        <v>21087</v>
      </c>
      <c r="B344" s="624" t="s">
        <v>7739</v>
      </c>
      <c r="C344" s="626" t="str">
        <f>'CATALOGO PAGINA'!AE344</f>
        <v>1</v>
      </c>
      <c r="D344" s="634">
        <f>'CATALOGO PAGINA'!AG344</f>
        <v>17.496</v>
      </c>
    </row>
    <row r="345">
      <c r="A345" s="623" t="str">
        <f>'CATALOGO PAGINA'!C345</f>
        <v>21019</v>
      </c>
      <c r="B345" s="624" t="s">
        <v>7739</v>
      </c>
      <c r="C345" s="626" t="str">
        <f>'CATALOGO PAGINA'!AE345</f>
        <v>1</v>
      </c>
      <c r="D345" s="634">
        <f>'CATALOGO PAGINA'!AG345</f>
        <v>14.999088</v>
      </c>
    </row>
    <row r="346">
      <c r="A346" s="623" t="str">
        <f>'CATALOGO PAGINA'!C346</f>
        <v>50060</v>
      </c>
      <c r="B346" s="624" t="s">
        <v>7739</v>
      </c>
      <c r="C346" s="626" t="str">
        <f>'CATALOGO PAGINA'!AE346</f>
        <v>12</v>
      </c>
      <c r="D346" s="634">
        <f>'CATALOGO PAGINA'!AG346</f>
        <v>0.592</v>
      </c>
    </row>
    <row r="347">
      <c r="A347" s="623" t="str">
        <f>'CATALOGO PAGINA'!C347</f>
        <v>MLS-205</v>
      </c>
      <c r="B347" s="624" t="s">
        <v>7739</v>
      </c>
      <c r="C347" s="626" t="str">
        <f>'CATALOGO PAGINA'!AE347</f>
        <v>12</v>
      </c>
      <c r="D347" s="634">
        <f>'CATALOGO PAGINA'!AG347</f>
        <v>0.6</v>
      </c>
    </row>
    <row r="348">
      <c r="A348" s="623" t="str">
        <f>'CATALOGO PAGINA'!C348</f>
        <v>FD607</v>
      </c>
      <c r="B348" s="624" t="s">
        <v>7739</v>
      </c>
      <c r="C348" s="626" t="str">
        <f>'CATALOGO PAGINA'!AE348</f>
        <v>12</v>
      </c>
      <c r="D348" s="634">
        <f>'CATALOGO PAGINA'!AG348</f>
        <v>0.5481</v>
      </c>
    </row>
    <row r="349">
      <c r="A349" s="623" t="str">
        <f>'CATALOGO PAGINA'!C349</f>
        <v>FD32784</v>
      </c>
      <c r="B349" s="624" t="s">
        <v>7739</v>
      </c>
      <c r="C349" s="626" t="str">
        <f>'CATALOGO PAGINA'!AE349</f>
        <v>12</v>
      </c>
      <c r="D349" s="634">
        <f>'CATALOGO PAGINA'!AG349</f>
        <v>0.6006</v>
      </c>
    </row>
    <row r="350">
      <c r="A350" s="623" t="str">
        <f>'CATALOGO PAGINA'!C350</f>
        <v>600280</v>
      </c>
      <c r="B350" s="624" t="s">
        <v>7739</v>
      </c>
      <c r="C350" s="626" t="str">
        <f>'CATALOGO PAGINA'!AE350</f>
        <v>12</v>
      </c>
      <c r="D350" s="634">
        <f>'CATALOGO PAGINA'!AG350</f>
        <v>0.9983</v>
      </c>
    </row>
    <row r="351">
      <c r="A351" s="623" t="str">
        <f>'CATALOGO PAGINA'!C351</f>
        <v>FD606</v>
      </c>
      <c r="B351" s="624" t="s">
        <v>7739</v>
      </c>
      <c r="C351" s="626" t="str">
        <f>'CATALOGO PAGINA'!AE351</f>
        <v>12</v>
      </c>
      <c r="D351" s="634">
        <f>'CATALOGO PAGINA'!AG351</f>
        <v>0.3</v>
      </c>
    </row>
    <row r="352">
      <c r="A352" s="623" t="str">
        <f>'CATALOGO PAGINA'!C352</f>
        <v>702011</v>
      </c>
      <c r="B352" s="624" t="s">
        <v>7739</v>
      </c>
      <c r="C352" s="626" t="str">
        <f>'CATALOGO PAGINA'!AE352</f>
        <v>12</v>
      </c>
      <c r="D352" s="634">
        <f>'CATALOGO PAGINA'!AG352</f>
        <v>1.9458</v>
      </c>
    </row>
    <row r="353">
      <c r="A353" s="623" t="str">
        <f>'CATALOGO PAGINA'!C353</f>
        <v>FD70 </v>
      </c>
      <c r="B353" s="624" t="s">
        <v>7739</v>
      </c>
      <c r="C353" s="626" t="str">
        <f>'CATALOGO PAGINA'!AE353</f>
        <v>3</v>
      </c>
      <c r="D353" s="634">
        <f>'CATALOGO PAGINA'!AG353</f>
        <v>5.2</v>
      </c>
    </row>
    <row r="354">
      <c r="A354" s="623" t="str">
        <f>'CATALOGO PAGINA'!C354</f>
        <v>FD50 </v>
      </c>
      <c r="B354" s="624" t="s">
        <v>7739</v>
      </c>
      <c r="C354" s="626" t="str">
        <f>'CATALOGO PAGINA'!AE354</f>
        <v>3</v>
      </c>
      <c r="D354" s="634">
        <f>'CATALOGO PAGINA'!AG354</f>
        <v>5.2</v>
      </c>
    </row>
    <row r="355">
      <c r="A355" s="623" t="str">
        <f>'CATALOGO PAGINA'!C355</f>
        <v>86027</v>
      </c>
      <c r="B355" s="624" t="s">
        <v>7739</v>
      </c>
      <c r="C355" s="626" t="str">
        <f>'CATALOGO PAGINA'!AE355</f>
        <v>12</v>
      </c>
      <c r="D355" s="634">
        <f>'CATALOGO PAGINA'!AG355</f>
        <v>2.5024</v>
      </c>
    </row>
    <row r="356">
      <c r="A356" s="623" t="str">
        <f>'CATALOGO PAGINA'!C356</f>
        <v>82639</v>
      </c>
      <c r="B356" s="624" t="s">
        <v>7739</v>
      </c>
      <c r="C356" s="626" t="str">
        <f>'CATALOGO PAGINA'!AE356</f>
        <v>72</v>
      </c>
      <c r="D356" s="634">
        <f>'CATALOGO PAGINA'!AG356</f>
        <v>0.532</v>
      </c>
    </row>
    <row r="357">
      <c r="A357" s="623" t="str">
        <f>'CATALOGO PAGINA'!C357</f>
        <v>CH82275</v>
      </c>
      <c r="B357" s="624" t="s">
        <v>7739</v>
      </c>
      <c r="C357" s="626" t="str">
        <f>'CATALOGO PAGINA'!AE357</f>
        <v>6</v>
      </c>
      <c r="D357" s="634">
        <f>'CATALOGO PAGINA'!AG357</f>
        <v>2.94756</v>
      </c>
    </row>
    <row r="358">
      <c r="A358" s="623" t="str">
        <f>'CATALOGO PAGINA'!C358</f>
        <v>CH85476</v>
      </c>
      <c r="B358" s="624" t="s">
        <v>7739</v>
      </c>
      <c r="C358" s="626" t="str">
        <f>'CATALOGO PAGINA'!AE358</f>
        <v>6</v>
      </c>
      <c r="D358" s="634">
        <f>'CATALOGO PAGINA'!AG358</f>
        <v>2.5491</v>
      </c>
    </row>
    <row r="359">
      <c r="A359" s="623" t="str">
        <f>'CATALOGO PAGINA'!C359</f>
        <v>CH85477</v>
      </c>
      <c r="B359" s="624" t="s">
        <v>7739</v>
      </c>
      <c r="C359" s="626" t="str">
        <f>'CATALOGO PAGINA'!AE359</f>
        <v>6</v>
      </c>
      <c r="D359" s="634">
        <f>'CATALOGO PAGINA'!AG359</f>
        <v>2.5491</v>
      </c>
    </row>
    <row r="360">
      <c r="A360" s="623" t="str">
        <f>'CATALOGO PAGINA'!C360</f>
        <v>CH86490</v>
      </c>
      <c r="B360" s="624" t="s">
        <v>7739</v>
      </c>
      <c r="C360" s="626" t="str">
        <f>'CATALOGO PAGINA'!AE360</f>
        <v>6</v>
      </c>
      <c r="D360" s="634">
        <f>'CATALOGO PAGINA'!AG360</f>
        <v>4.731</v>
      </c>
    </row>
    <row r="361">
      <c r="A361" s="623" t="str">
        <f>'CATALOGO PAGINA'!C361</f>
        <v>FD608</v>
      </c>
      <c r="B361" s="624" t="s">
        <v>7739</v>
      </c>
      <c r="C361" s="626" t="str">
        <f>'CATALOGO PAGINA'!AE361</f>
        <v>12</v>
      </c>
      <c r="D361" s="634">
        <f>'CATALOGO PAGINA'!AG361</f>
        <v>0.56</v>
      </c>
    </row>
    <row r="362">
      <c r="A362" s="623" t="str">
        <f>'CATALOGO PAGINA'!C362</f>
        <v>FD487</v>
      </c>
      <c r="B362" s="624" t="s">
        <v>7739</v>
      </c>
      <c r="C362" s="626" t="str">
        <f>'CATALOGO PAGINA'!AE362</f>
        <v>12</v>
      </c>
      <c r="D362" s="634">
        <f>'CATALOGO PAGINA'!AG362</f>
        <v>0.7</v>
      </c>
    </row>
    <row r="363">
      <c r="A363" s="623" t="str">
        <f>'CATALOGO PAGINA'!C363</f>
        <v>3015</v>
      </c>
      <c r="B363" s="624" t="s">
        <v>7739</v>
      </c>
      <c r="C363" s="626" t="str">
        <f>'CATALOGO PAGINA'!AE363</f>
        <v>12</v>
      </c>
      <c r="D363" s="634">
        <f>'CATALOGO PAGINA'!AG363</f>
        <v>0.799</v>
      </c>
    </row>
    <row r="364">
      <c r="A364" s="623" t="str">
        <f>'CATALOGO PAGINA'!C364</f>
        <v>FD824</v>
      </c>
      <c r="B364" s="624" t="s">
        <v>7739</v>
      </c>
      <c r="C364" s="626" t="str">
        <f>'CATALOGO PAGINA'!AE364</f>
        <v>12</v>
      </c>
      <c r="D364" s="634">
        <f>'CATALOGO PAGINA'!AG364</f>
        <v>0.7476</v>
      </c>
    </row>
    <row r="365">
      <c r="A365" s="623" t="str">
        <f>'CATALOGO PAGINA'!C365</f>
        <v>501555W</v>
      </c>
      <c r="B365" s="624" t="s">
        <v>7739</v>
      </c>
      <c r="C365" s="626" t="str">
        <f>'CATALOGO PAGINA'!AE365</f>
        <v>12</v>
      </c>
      <c r="D365" s="634">
        <f>'CATALOGO PAGINA'!AG365</f>
        <v>0.651</v>
      </c>
    </row>
    <row r="366">
      <c r="A366" s="623" t="str">
        <f>'CATALOGO PAGINA'!C366</f>
        <v>501555B</v>
      </c>
      <c r="B366" s="624" t="s">
        <v>7739</v>
      </c>
      <c r="C366" s="626" t="str">
        <f>'CATALOGO PAGINA'!AE366</f>
        <v>12</v>
      </c>
      <c r="D366" s="634">
        <f>'CATALOGO PAGINA'!AG366</f>
        <v>0.651</v>
      </c>
    </row>
    <row r="367">
      <c r="A367" s="623" t="str">
        <f>'CATALOGO PAGINA'!C367</f>
        <v>FD2208</v>
      </c>
      <c r="B367" s="624" t="s">
        <v>7739</v>
      </c>
      <c r="C367" s="626" t="str">
        <f>'CATALOGO PAGINA'!AE367</f>
        <v>6</v>
      </c>
      <c r="D367" s="634">
        <f>'CATALOGO PAGINA'!AG367</f>
        <v>1.0017</v>
      </c>
    </row>
    <row r="368">
      <c r="A368" s="623" t="str">
        <f>'CATALOGO PAGINA'!C368</f>
        <v>36076</v>
      </c>
      <c r="B368" s="624" t="s">
        <v>7739</v>
      </c>
      <c r="C368" s="626" t="str">
        <f>'CATALOGO PAGINA'!AE368</f>
        <v>12</v>
      </c>
      <c r="D368" s="634">
        <f>'CATALOGO PAGINA'!AG368</f>
        <v>1.4453</v>
      </c>
    </row>
    <row r="369">
      <c r="A369" s="623" t="str">
        <f>'CATALOGO PAGINA'!C369</f>
        <v>5752</v>
      </c>
      <c r="B369" s="624" t="s">
        <v>7739</v>
      </c>
      <c r="C369" s="626" t="str">
        <f>'CATALOGO PAGINA'!AE369</f>
        <v>8</v>
      </c>
      <c r="D369" s="634">
        <f>'CATALOGO PAGINA'!AG369</f>
        <v>1.946</v>
      </c>
    </row>
    <row r="370">
      <c r="A370" s="623" t="str">
        <f>'CATALOGO PAGINA'!C370</f>
        <v>501556</v>
      </c>
      <c r="B370" s="624" t="s">
        <v>7739</v>
      </c>
      <c r="C370" s="626" t="str">
        <f>'CATALOGO PAGINA'!AE370</f>
        <v>12</v>
      </c>
      <c r="D370" s="634">
        <f>'CATALOGO PAGINA'!AG370</f>
        <v>0.651</v>
      </c>
    </row>
    <row r="371">
      <c r="A371" s="623" t="str">
        <f>'CATALOGO PAGINA'!C371</f>
        <v>H016</v>
      </c>
      <c r="B371" s="624" t="s">
        <v>7739</v>
      </c>
      <c r="C371" s="626" t="str">
        <f>'CATALOGO PAGINA'!AE371</f>
        <v>6</v>
      </c>
      <c r="D371" s="634">
        <f>'CATALOGO PAGINA'!AG371</f>
        <v>4.2486</v>
      </c>
    </row>
    <row r="372">
      <c r="A372" s="623" t="str">
        <f>'CATALOGO PAGINA'!C372</f>
        <v>FD822</v>
      </c>
      <c r="B372" s="624" t="s">
        <v>7739</v>
      </c>
      <c r="C372" s="626" t="str">
        <f>'CATALOGO PAGINA'!AE372</f>
        <v>6</v>
      </c>
      <c r="D372" s="634">
        <f>'CATALOGO PAGINA'!AG372</f>
        <v>1.4985</v>
      </c>
    </row>
    <row r="373">
      <c r="A373" s="623" t="str">
        <f>'CATALOGO PAGINA'!C373</f>
        <v>FD79</v>
      </c>
      <c r="B373" s="624" t="s">
        <v>7739</v>
      </c>
      <c r="C373" s="626" t="str">
        <f>'CATALOGO PAGINA'!AE373</f>
        <v>12</v>
      </c>
      <c r="D373" s="634">
        <f>'CATALOGO PAGINA'!AG373</f>
        <v>0.845</v>
      </c>
    </row>
    <row r="374">
      <c r="A374" s="623" t="str">
        <f>'CATALOGO PAGINA'!C374</f>
        <v>DC-38</v>
      </c>
      <c r="B374" s="624" t="s">
        <v>7739</v>
      </c>
      <c r="C374" s="626" t="str">
        <f>'CATALOGO PAGINA'!AE374</f>
        <v>3</v>
      </c>
      <c r="D374" s="634">
        <f>'CATALOGO PAGINA'!AG374</f>
        <v>11.00038</v>
      </c>
    </row>
    <row r="375">
      <c r="A375" s="623" t="str">
        <f>'CATALOGO PAGINA'!C375</f>
        <v>FD712</v>
      </c>
      <c r="B375" s="624" t="s">
        <v>7739</v>
      </c>
      <c r="C375" s="626" t="str">
        <f>'CATALOGO PAGINA'!AE375</f>
        <v>12</v>
      </c>
      <c r="D375" s="634">
        <f>'CATALOGO PAGINA'!AG375</f>
        <v>0.79</v>
      </c>
    </row>
    <row r="376">
      <c r="A376" s="623" t="str">
        <f>'CATALOGO PAGINA'!C376</f>
        <v>09032</v>
      </c>
      <c r="B376" s="624" t="s">
        <v>7739</v>
      </c>
      <c r="C376" s="626" t="str">
        <f>'CATALOGO PAGINA'!AE376</f>
        <v>12</v>
      </c>
      <c r="D376" s="634">
        <f>'CATALOGO PAGINA'!AG376</f>
        <v>2.5</v>
      </c>
    </row>
    <row r="377">
      <c r="A377" s="623" t="str">
        <f>'CATALOGO PAGINA'!C377</f>
        <v>FD711</v>
      </c>
      <c r="B377" s="624" t="s">
        <v>7739</v>
      </c>
      <c r="C377" s="626" t="str">
        <f>'CATALOGO PAGINA'!AE377</f>
        <v>6</v>
      </c>
      <c r="D377" s="634">
        <f>'CATALOGO PAGINA'!AG377</f>
        <v>0.7938</v>
      </c>
    </row>
    <row r="378">
      <c r="A378" s="623" t="str">
        <f>'CATALOGO PAGINA'!C378</f>
        <v>3283</v>
      </c>
      <c r="B378" s="624" t="s">
        <v>7739</v>
      </c>
      <c r="C378" s="626" t="str">
        <f>'CATALOGO PAGINA'!AE378</f>
        <v>12</v>
      </c>
      <c r="D378" s="634">
        <f>'CATALOGO PAGINA'!AG378</f>
        <v>0.396</v>
      </c>
    </row>
    <row r="379">
      <c r="A379" s="623" t="str">
        <f>'CATALOGO PAGINA'!C379</f>
        <v>3285</v>
      </c>
      <c r="B379" s="624" t="s">
        <v>7739</v>
      </c>
      <c r="C379" s="626" t="str">
        <f>'CATALOGO PAGINA'!AE379</f>
        <v>12</v>
      </c>
      <c r="D379" s="634">
        <f>'CATALOGO PAGINA'!AG379</f>
        <v>1.19</v>
      </c>
    </row>
    <row r="380">
      <c r="A380" s="623" t="str">
        <f>'CATALOGO PAGINA'!C380</f>
        <v>CH91109</v>
      </c>
      <c r="B380" s="624" t="s">
        <v>7739</v>
      </c>
      <c r="C380" s="626" t="str">
        <f>'CATALOGO PAGINA'!AE380</f>
        <v>12</v>
      </c>
      <c r="D380" s="634">
        <f>'CATALOGO PAGINA'!AG380</f>
        <v>0.686</v>
      </c>
    </row>
    <row r="381">
      <c r="A381" s="623" t="str">
        <f>'CATALOGO PAGINA'!C381</f>
        <v>CH91134</v>
      </c>
      <c r="B381" s="624" t="s">
        <v>7739</v>
      </c>
      <c r="C381" s="626" t="str">
        <f>'CATALOGO PAGINA'!AE381</f>
        <v>12</v>
      </c>
      <c r="D381" s="634">
        <f>'CATALOGO PAGINA'!AG381</f>
        <v>0.644</v>
      </c>
    </row>
    <row r="382">
      <c r="A382" s="623" t="str">
        <f>'CATALOGO PAGINA'!C382</f>
        <v>CH26660</v>
      </c>
      <c r="B382" s="624" t="s">
        <v>7739</v>
      </c>
      <c r="C382" s="626" t="str">
        <f>'CATALOGO PAGINA'!AE382</f>
        <v>12</v>
      </c>
      <c r="D382" s="634">
        <f>'CATALOGO PAGINA'!AG382</f>
        <v>1.036</v>
      </c>
    </row>
    <row r="383">
      <c r="A383" s="623" t="str">
        <f>'CATALOGO PAGINA'!C383</f>
        <v>CH80389</v>
      </c>
      <c r="B383" s="624" t="s">
        <v>7739</v>
      </c>
      <c r="C383" s="626" t="str">
        <f>'CATALOGO PAGINA'!AE383</f>
        <v>12</v>
      </c>
      <c r="D383" s="634">
        <f>'CATALOGO PAGINA'!AG383</f>
        <v>0.686</v>
      </c>
    </row>
    <row r="384">
      <c r="A384" s="623" t="str">
        <f>'CATALOGO PAGINA'!C384</f>
        <v>CH26632</v>
      </c>
      <c r="B384" s="624" t="s">
        <v>7739</v>
      </c>
      <c r="C384" s="626" t="str">
        <f>'CATALOGO PAGINA'!AE384</f>
        <v>12</v>
      </c>
      <c r="D384" s="634">
        <f>'CATALOGO PAGINA'!AG384</f>
        <v>0.686</v>
      </c>
    </row>
    <row r="385">
      <c r="A385" s="623" t="str">
        <f>'CATALOGO PAGINA'!C385</f>
        <v>CH86501</v>
      </c>
      <c r="B385" s="624" t="s">
        <v>7739</v>
      </c>
      <c r="C385" s="626" t="str">
        <f>'CATALOGO PAGINA'!AE385</f>
        <v>6</v>
      </c>
      <c r="D385" s="634">
        <f>'CATALOGO PAGINA'!AG385</f>
        <v>3.248</v>
      </c>
    </row>
    <row r="386">
      <c r="A386" s="623" t="str">
        <f>'CATALOGO PAGINA'!C386</f>
        <v>CV86655</v>
      </c>
      <c r="B386" s="624" t="s">
        <v>7739</v>
      </c>
      <c r="C386" s="626" t="str">
        <f>'CATALOGO PAGINA'!AE386</f>
        <v>6</v>
      </c>
      <c r="D386" s="634">
        <f>'CATALOGO PAGINA'!AG386</f>
        <v>1.26</v>
      </c>
    </row>
    <row r="387">
      <c r="A387" s="623" t="str">
        <f>'CATALOGO PAGINA'!C387</f>
        <v>CH86126</v>
      </c>
      <c r="B387" s="624" t="s">
        <v>7739</v>
      </c>
      <c r="C387" s="626" t="str">
        <f>'CATALOGO PAGINA'!AE387</f>
        <v>6</v>
      </c>
      <c r="D387" s="634">
        <f>'CATALOGO PAGINA'!AG387</f>
        <v>1.162</v>
      </c>
    </row>
    <row r="388">
      <c r="A388" s="623" t="str">
        <f>'CATALOGO PAGINA'!C388</f>
        <v>FD837</v>
      </c>
      <c r="B388" s="624" t="s">
        <v>7739</v>
      </c>
      <c r="C388" s="626" t="str">
        <f>'CATALOGO PAGINA'!AE388</f>
        <v>12</v>
      </c>
      <c r="D388" s="634">
        <f>'CATALOGO PAGINA'!AG388</f>
        <v>0.6524</v>
      </c>
    </row>
    <row r="389">
      <c r="A389" s="623" t="str">
        <f>'CATALOGO PAGINA'!C389</f>
        <v>12001</v>
      </c>
      <c r="B389" s="624" t="s">
        <v>7739</v>
      </c>
      <c r="C389" s="626" t="str">
        <f>'CATALOGO PAGINA'!AE389</f>
        <v>12</v>
      </c>
      <c r="D389" s="634">
        <f>'CATALOGO PAGINA'!AG389</f>
        <v>2.5</v>
      </c>
    </row>
    <row r="390">
      <c r="A390" s="623" t="str">
        <f>'CATALOGO PAGINA'!C390</f>
        <v>YL-1010</v>
      </c>
      <c r="B390" s="624" t="s">
        <v>7739</v>
      </c>
      <c r="C390" s="626" t="str">
        <f>'CATALOGO PAGINA'!AE390</f>
        <v>3</v>
      </c>
      <c r="D390" s="634">
        <f>'CATALOGO PAGINA'!AG390</f>
        <v>6.489</v>
      </c>
    </row>
    <row r="391">
      <c r="A391" s="623" t="str">
        <f>'CATALOGO PAGINA'!C391</f>
        <v>3182</v>
      </c>
      <c r="B391" s="624" t="s">
        <v>7739</v>
      </c>
      <c r="C391" s="626" t="str">
        <f>'CATALOGO PAGINA'!AE391</f>
        <v>1</v>
      </c>
      <c r="D391" s="634">
        <f>'CATALOGO PAGINA'!AG391</f>
        <v>14.0505</v>
      </c>
    </row>
    <row r="392">
      <c r="A392" s="623" t="str">
        <f>'CATALOGO PAGINA'!C392</f>
        <v>FD7854</v>
      </c>
      <c r="B392" s="624" t="s">
        <v>7739</v>
      </c>
      <c r="C392" s="626" t="str">
        <f>'CATALOGO PAGINA'!AE392</f>
        <v>6</v>
      </c>
      <c r="D392" s="634">
        <f>'CATALOGO PAGINA'!AG392</f>
        <v>3.5</v>
      </c>
    </row>
    <row r="393">
      <c r="A393" s="623" t="str">
        <f>'CATALOGO PAGINA'!C393</f>
        <v>3281</v>
      </c>
      <c r="B393" s="624" t="s">
        <v>7739</v>
      </c>
      <c r="C393" s="626" t="str">
        <f>'CATALOGO PAGINA'!AE393</f>
        <v>12</v>
      </c>
      <c r="D393" s="634">
        <f>'CATALOGO PAGINA'!AG393</f>
        <v>2.4492</v>
      </c>
    </row>
    <row r="394">
      <c r="A394" s="623" t="str">
        <f>'CATALOGO PAGINA'!C394</f>
        <v>40007</v>
      </c>
      <c r="B394" s="624" t="s">
        <v>7739</v>
      </c>
      <c r="C394" s="626" t="str">
        <f>'CATALOGO PAGINA'!AE394</f>
        <v>3</v>
      </c>
      <c r="D394" s="634">
        <f>'CATALOGO PAGINA'!AG394</f>
        <v>4.0015</v>
      </c>
    </row>
    <row r="395">
      <c r="A395" s="623" t="str">
        <f>'CATALOGO PAGINA'!C395</f>
        <v>FD0299</v>
      </c>
      <c r="B395" s="624" t="s">
        <v>7739</v>
      </c>
      <c r="C395" s="626" t="str">
        <f>'CATALOGO PAGINA'!AE395</f>
        <v>6</v>
      </c>
      <c r="D395" s="634">
        <f>'CATALOGO PAGINA'!AG395</f>
        <v>0.45</v>
      </c>
    </row>
    <row r="396">
      <c r="A396" s="623" t="str">
        <f>'CATALOGO PAGINA'!C396</f>
        <v>2570</v>
      </c>
      <c r="B396" s="624" t="s">
        <v>7739</v>
      </c>
      <c r="C396" s="626" t="str">
        <f>'CATALOGO PAGINA'!AE396</f>
        <v>12</v>
      </c>
      <c r="D396" s="634">
        <f>'CATALOGO PAGINA'!AG396</f>
        <v>0.98</v>
      </c>
    </row>
    <row r="397">
      <c r="A397" s="623" t="str">
        <f>'CATALOGO PAGINA'!C397</f>
        <v>2571</v>
      </c>
      <c r="B397" s="624" t="s">
        <v>7739</v>
      </c>
      <c r="C397" s="626" t="str">
        <f>'CATALOGO PAGINA'!AE397</f>
        <v>12</v>
      </c>
      <c r="D397" s="634">
        <f>'CATALOGO PAGINA'!AG397</f>
        <v>0.98</v>
      </c>
    </row>
    <row r="398">
      <c r="A398" s="623" t="str">
        <f>'CATALOGO PAGINA'!C398</f>
        <v>3282</v>
      </c>
      <c r="B398" s="624" t="s">
        <v>7739</v>
      </c>
      <c r="C398" s="626" t="str">
        <f>'CATALOGO PAGINA'!AE398</f>
        <v>12</v>
      </c>
      <c r="D398" s="634">
        <f>'CATALOGO PAGINA'!AG398</f>
        <v>0.4452</v>
      </c>
    </row>
    <row r="399">
      <c r="A399" s="623" t="str">
        <f>'CATALOGO PAGINA'!C399</f>
        <v>3286</v>
      </c>
      <c r="B399" s="624" t="s">
        <v>7739</v>
      </c>
      <c r="C399" s="626" t="str">
        <f>'CATALOGO PAGINA'!AE399</f>
        <v>6</v>
      </c>
      <c r="D399" s="634">
        <f>'CATALOGO PAGINA'!AG399</f>
        <v>3.7504</v>
      </c>
    </row>
    <row r="400">
      <c r="A400" s="623" t="str">
        <f>'CATALOGO PAGINA'!C400</f>
        <v>7875</v>
      </c>
      <c r="B400" s="624" t="s">
        <v>7739</v>
      </c>
      <c r="C400" s="626" t="str">
        <f>'CATALOGO PAGINA'!AE400</f>
        <v>1</v>
      </c>
      <c r="D400" s="634">
        <f>'CATALOGO PAGINA'!AG400</f>
        <v>16.7506</v>
      </c>
    </row>
    <row r="401">
      <c r="A401" s="623" t="str">
        <f>'CATALOGO PAGINA'!C401</f>
        <v>WT202226</v>
      </c>
      <c r="B401" s="624" t="s">
        <v>7739</v>
      </c>
      <c r="C401" s="626" t="str">
        <f>'CATALOGO PAGINA'!AE401</f>
        <v>12</v>
      </c>
      <c r="D401" s="634">
        <f>'CATALOGO PAGINA'!AG401</f>
        <v>0.7938</v>
      </c>
    </row>
    <row r="402">
      <c r="A402" s="623" t="str">
        <f>'CATALOGO PAGINA'!C402</f>
        <v>FD810</v>
      </c>
      <c r="B402" s="624" t="s">
        <v>7739</v>
      </c>
      <c r="C402" s="626" t="str">
        <f>'CATALOGO PAGINA'!AE402</f>
        <v>12</v>
      </c>
      <c r="D402" s="634">
        <f>'CATALOGO PAGINA'!AG402</f>
        <v>1.0976</v>
      </c>
    </row>
    <row r="403">
      <c r="A403" s="623" t="str">
        <f>'CATALOGO PAGINA'!C403</f>
        <v>IN86003</v>
      </c>
      <c r="B403" s="624" t="s">
        <v>7739</v>
      </c>
      <c r="C403" s="626" t="str">
        <f>'CATALOGO PAGINA'!AE403</f>
        <v>12</v>
      </c>
      <c r="D403" s="634">
        <f>'CATALOGO PAGINA'!AG403</f>
        <v>0.896</v>
      </c>
    </row>
    <row r="404">
      <c r="A404" s="623" t="str">
        <f>'CATALOGO PAGINA'!C404</f>
        <v>IN86006</v>
      </c>
      <c r="B404" s="624" t="s">
        <v>7739</v>
      </c>
      <c r="C404" s="626" t="str">
        <f>'CATALOGO PAGINA'!AE404</f>
        <v>12</v>
      </c>
      <c r="D404" s="634">
        <f>'CATALOGO PAGINA'!AG404</f>
        <v>1.036</v>
      </c>
    </row>
    <row r="405">
      <c r="A405" s="623" t="str">
        <f>'CATALOGO PAGINA'!C405</f>
        <v>IN85602</v>
      </c>
      <c r="B405" s="624" t="s">
        <v>7739</v>
      </c>
      <c r="C405" s="626" t="str">
        <f>'CATALOGO PAGINA'!AE405</f>
        <v>12</v>
      </c>
      <c r="D405" s="634">
        <f>'CATALOGO PAGINA'!AG405</f>
        <v>0.728</v>
      </c>
    </row>
    <row r="406">
      <c r="A406" s="623" t="str">
        <f>'CATALOGO PAGINA'!C406</f>
        <v>IN85597</v>
      </c>
      <c r="B406" s="624" t="s">
        <v>7739</v>
      </c>
      <c r="C406" s="626" t="str">
        <f>'CATALOGO PAGINA'!AE406</f>
        <v>12</v>
      </c>
      <c r="D406" s="634">
        <f>'CATALOGO PAGINA'!AG406</f>
        <v>0.77</v>
      </c>
    </row>
    <row r="407">
      <c r="A407" s="623" t="str">
        <f>'CATALOGO PAGINA'!C407</f>
        <v>IN24841</v>
      </c>
      <c r="B407" s="624" t="s">
        <v>7739</v>
      </c>
      <c r="C407" s="626" t="str">
        <f>'CATALOGO PAGINA'!AE407</f>
        <v>12</v>
      </c>
      <c r="D407" s="634">
        <f>'CATALOGO PAGINA'!AG407</f>
        <v>0.952</v>
      </c>
    </row>
    <row r="408">
      <c r="A408" s="623" t="str">
        <f>'CATALOGO PAGINA'!C408</f>
        <v>IN24840</v>
      </c>
      <c r="B408" s="624" t="s">
        <v>7739</v>
      </c>
      <c r="C408" s="626" t="str">
        <f>'CATALOGO PAGINA'!AE408</f>
        <v>12</v>
      </c>
      <c r="D408" s="634">
        <f>'CATALOGO PAGINA'!AG408</f>
        <v>1.106</v>
      </c>
    </row>
    <row r="409">
      <c r="A409" s="623" t="str">
        <f>'CATALOGO PAGINA'!C409</f>
        <v>0747</v>
      </c>
      <c r="B409" s="624" t="s">
        <v>7739</v>
      </c>
      <c r="C409" s="626" t="str">
        <f>'CATALOGO PAGINA'!AE409</f>
        <v>6</v>
      </c>
      <c r="D409" s="634">
        <f>'CATALOGO PAGINA'!AG409</f>
        <v>1.792</v>
      </c>
    </row>
    <row r="410">
      <c r="A410" s="623" t="str">
        <f>'CATALOGO PAGINA'!C410</f>
        <v>IN23592</v>
      </c>
      <c r="B410" s="624" t="s">
        <v>7739</v>
      </c>
      <c r="C410" s="626" t="str">
        <f>'CATALOGO PAGINA'!AE410</f>
        <v>12</v>
      </c>
      <c r="D410" s="634">
        <f>'CATALOGO PAGINA'!AG410</f>
        <v>0.957</v>
      </c>
    </row>
    <row r="411">
      <c r="A411" s="623" t="str">
        <f>'CATALOGO PAGINA'!C411</f>
        <v>CN90036</v>
      </c>
      <c r="B411" s="624" t="s">
        <v>7739</v>
      </c>
      <c r="C411" s="626" t="str">
        <f>'CATALOGO PAGINA'!AE411</f>
        <v>12</v>
      </c>
      <c r="D411" s="634">
        <f>'CATALOGO PAGINA'!AG411</f>
        <v>0.644</v>
      </c>
    </row>
    <row r="412">
      <c r="A412" s="623" t="str">
        <f>'CATALOGO PAGINA'!C412</f>
        <v>FD2302</v>
      </c>
      <c r="B412" s="624" t="s">
        <v>7739</v>
      </c>
      <c r="C412" s="626" t="str">
        <f>'CATALOGO PAGINA'!AE412</f>
        <v>12</v>
      </c>
      <c r="D412" s="634">
        <f>'CATALOGO PAGINA'!AG412</f>
        <v>2.4984</v>
      </c>
    </row>
    <row r="413">
      <c r="A413" s="623" t="str">
        <f>'CATALOGO PAGINA'!C413</f>
        <v>FD2301</v>
      </c>
      <c r="B413" s="624" t="s">
        <v>7739</v>
      </c>
      <c r="C413" s="626" t="str">
        <f>'CATALOGO PAGINA'!AE413</f>
        <v>12</v>
      </c>
      <c r="D413" s="634">
        <f>'CATALOGO PAGINA'!AG413</f>
        <v>2.5025</v>
      </c>
    </row>
    <row r="414">
      <c r="A414" s="623" t="str">
        <f>'CATALOGO PAGINA'!C414</f>
        <v>FD1602</v>
      </c>
      <c r="B414" s="624" t="s">
        <v>7739</v>
      </c>
      <c r="C414" s="626" t="str">
        <f>'CATALOGO PAGINA'!AE414</f>
        <v>12</v>
      </c>
      <c r="D414" s="634">
        <f>'CATALOGO PAGINA'!AG414</f>
        <v>2.4955</v>
      </c>
    </row>
    <row r="415">
      <c r="A415" s="623" t="str">
        <f>'CATALOGO PAGINA'!C415</f>
        <v>80089</v>
      </c>
      <c r="B415" s="624" t="s">
        <v>7739</v>
      </c>
      <c r="C415" s="626" t="str">
        <f>'CATALOGO PAGINA'!AE415</f>
        <v>12</v>
      </c>
      <c r="D415" s="634">
        <f>'CATALOGO PAGINA'!AG415</f>
        <v>0.7</v>
      </c>
    </row>
    <row r="416">
      <c r="A416" s="623" t="str">
        <f>'CATALOGO PAGINA'!C416</f>
        <v>YL2032</v>
      </c>
      <c r="B416" s="624" t="s">
        <v>7739</v>
      </c>
      <c r="C416" s="626" t="str">
        <f>'CATALOGO PAGINA'!AE416</f>
        <v>3</v>
      </c>
      <c r="D416" s="634">
        <f>'CATALOGO PAGINA'!AG416</f>
        <v>3.99</v>
      </c>
    </row>
    <row r="417">
      <c r="A417" s="623" t="str">
        <f>'CATALOGO PAGINA'!C417</f>
        <v>86000</v>
      </c>
      <c r="B417" s="624" t="s">
        <v>7739</v>
      </c>
      <c r="C417" s="626" t="str">
        <f>'CATALOGO PAGINA'!AE417</f>
        <v>12</v>
      </c>
      <c r="D417" s="634">
        <f>'CATALOGO PAGINA'!AG417</f>
        <v>0.91</v>
      </c>
    </row>
    <row r="418">
      <c r="A418" s="623" t="str">
        <f>'CATALOGO PAGINA'!C418</f>
        <v>86011</v>
      </c>
      <c r="B418" s="624" t="s">
        <v>7739</v>
      </c>
      <c r="C418" s="626" t="str">
        <f>'CATALOGO PAGINA'!AE418</f>
        <v>12</v>
      </c>
      <c r="D418" s="634">
        <f>'CATALOGO PAGINA'!AG418</f>
        <v>0.91</v>
      </c>
    </row>
    <row r="419">
      <c r="A419" s="623" t="str">
        <f>'CATALOGO PAGINA'!C419</f>
        <v>86018</v>
      </c>
      <c r="B419" s="624" t="s">
        <v>7739</v>
      </c>
      <c r="C419" s="626" t="str">
        <f>'CATALOGO PAGINA'!AE419</f>
        <v>12</v>
      </c>
      <c r="D419" s="634">
        <f>'CATALOGO PAGINA'!AG419</f>
        <v>0.854</v>
      </c>
    </row>
    <row r="420">
      <c r="A420" s="623" t="str">
        <f>'CATALOGO PAGINA'!C420</f>
        <v>86013</v>
      </c>
      <c r="B420" s="624" t="s">
        <v>7739</v>
      </c>
      <c r="C420" s="626" t="str">
        <f>'CATALOGO PAGINA'!AE420</f>
        <v>12</v>
      </c>
      <c r="D420" s="634">
        <f>'CATALOGO PAGINA'!AG420</f>
        <v>0.91</v>
      </c>
    </row>
    <row r="421">
      <c r="A421" s="623" t="str">
        <f>'CATALOGO PAGINA'!C421</f>
        <v>7535</v>
      </c>
      <c r="B421" s="624" t="s">
        <v>7739</v>
      </c>
      <c r="C421" s="626" t="str">
        <f>'CATALOGO PAGINA'!AE421</f>
        <v>6</v>
      </c>
      <c r="D421" s="634">
        <f>'CATALOGO PAGINA'!AG421</f>
        <v>0.852</v>
      </c>
    </row>
    <row r="422">
      <c r="A422" s="623" t="str">
        <f>'CATALOGO PAGINA'!C422</f>
        <v>7542</v>
      </c>
      <c r="B422" s="624" t="s">
        <v>7739</v>
      </c>
      <c r="C422" s="626" t="str">
        <f>'CATALOGO PAGINA'!AE422</f>
        <v>12</v>
      </c>
      <c r="D422" s="634">
        <f>'CATALOGO PAGINA'!AG422</f>
        <v>0.902</v>
      </c>
    </row>
    <row r="423">
      <c r="A423" s="623" t="str">
        <f>'CATALOGO PAGINA'!C423</f>
        <v>7559</v>
      </c>
      <c r="B423" s="624" t="s">
        <v>7739</v>
      </c>
      <c r="C423" s="626" t="str">
        <f>'CATALOGO PAGINA'!AE423</f>
        <v>12</v>
      </c>
      <c r="D423" s="634">
        <f>'CATALOGO PAGINA'!AG423</f>
        <v>1.012</v>
      </c>
    </row>
    <row r="424">
      <c r="A424" s="623" t="str">
        <f>'CATALOGO PAGINA'!C424</f>
        <v>FD708</v>
      </c>
      <c r="B424" s="624" t="s">
        <v>7739</v>
      </c>
      <c r="C424" s="626" t="str">
        <f>'CATALOGO PAGINA'!AE424</f>
        <v>6</v>
      </c>
      <c r="D424" s="634">
        <f>'CATALOGO PAGINA'!AG424</f>
        <v>6.4988</v>
      </c>
    </row>
    <row r="425">
      <c r="A425" s="623" t="str">
        <f>'CATALOGO PAGINA'!C425</f>
        <v>CH82268</v>
      </c>
      <c r="B425" s="624" t="s">
        <v>7739</v>
      </c>
      <c r="C425" s="626" t="str">
        <f>'CATALOGO PAGINA'!AE425</f>
        <v>6</v>
      </c>
      <c r="D425" s="634">
        <f>'CATALOGO PAGINA'!AG425</f>
        <v>1.6302</v>
      </c>
    </row>
    <row r="426">
      <c r="A426" s="623" t="str">
        <f>'CATALOGO PAGINA'!C426</f>
        <v>CH10024</v>
      </c>
      <c r="B426" s="624" t="s">
        <v>7739</v>
      </c>
      <c r="C426" s="626" t="str">
        <f>'CATALOGO PAGINA'!AE426</f>
        <v>6</v>
      </c>
      <c r="D426" s="634">
        <f>'CATALOGO PAGINA'!AG426</f>
        <v>1.4382</v>
      </c>
    </row>
    <row r="427">
      <c r="A427" s="623" t="str">
        <f>'CATALOGO PAGINA'!C427</f>
        <v>CH85606</v>
      </c>
      <c r="B427" s="624" t="s">
        <v>7739</v>
      </c>
      <c r="C427" s="626" t="str">
        <f>'CATALOGO PAGINA'!AE427</f>
        <v>6</v>
      </c>
      <c r="D427" s="634">
        <f>'CATALOGO PAGINA'!AG427</f>
        <v>1.83</v>
      </c>
    </row>
    <row r="428">
      <c r="A428" s="623" t="str">
        <f>'CATALOGO PAGINA'!C428</f>
        <v>CH86412</v>
      </c>
      <c r="B428" s="624" t="s">
        <v>7739</v>
      </c>
      <c r="C428" s="626" t="str">
        <f>'CATALOGO PAGINA'!AE428</f>
        <v>6</v>
      </c>
      <c r="D428" s="634">
        <f>'CATALOGO PAGINA'!AG428</f>
        <v>1.245</v>
      </c>
    </row>
    <row r="429">
      <c r="A429" s="623" t="str">
        <f>'CATALOGO PAGINA'!C429</f>
        <v>CH85676</v>
      </c>
      <c r="B429" s="624" t="s">
        <v>7739</v>
      </c>
      <c r="C429" s="626" t="str">
        <f>'CATALOGO PAGINA'!AE429</f>
        <v>6</v>
      </c>
      <c r="D429" s="634">
        <f>'CATALOGO PAGINA'!AG429</f>
        <v>1.245</v>
      </c>
    </row>
    <row r="430">
      <c r="A430" s="623" t="str">
        <f>'CATALOGO PAGINA'!C430</f>
        <v>CN90073</v>
      </c>
      <c r="B430" s="624" t="s">
        <v>7739</v>
      </c>
      <c r="C430" s="626" t="str">
        <f>'CATALOGO PAGINA'!AE430</f>
        <v>12</v>
      </c>
      <c r="D430" s="634">
        <f>'CATALOGO PAGINA'!AG430</f>
        <v>0.546</v>
      </c>
    </row>
    <row r="431">
      <c r="A431" s="623" t="str">
        <f>'CATALOGO PAGINA'!C431</f>
        <v>0182</v>
      </c>
      <c r="B431" s="624" t="s">
        <v>7739</v>
      </c>
      <c r="C431" s="626" t="str">
        <f>'CATALOGO PAGINA'!AE431</f>
        <v>3</v>
      </c>
      <c r="D431" s="634">
        <f>'CATALOGO PAGINA'!AG431</f>
        <v>5.25136</v>
      </c>
    </row>
    <row r="432">
      <c r="A432" s="623" t="str">
        <f>'CATALOGO PAGINA'!C432</f>
        <v>MA2025</v>
      </c>
      <c r="B432" s="624" t="s">
        <v>7739</v>
      </c>
      <c r="C432" s="626" t="str">
        <f>'CATALOGO PAGINA'!AE432</f>
        <v>6</v>
      </c>
      <c r="D432" s="634">
        <f>'CATALOGO PAGINA'!AG432</f>
        <v>0.5</v>
      </c>
    </row>
    <row r="433">
      <c r="A433" s="623" t="str">
        <f>'CATALOGO PAGINA'!C433</f>
        <v>7993</v>
      </c>
      <c r="B433" s="624" t="s">
        <v>7739</v>
      </c>
      <c r="C433" s="626" t="str">
        <f>'CATALOGO PAGINA'!AE433</f>
        <v>6</v>
      </c>
      <c r="D433" s="634">
        <f>'CATALOGO PAGINA'!AG433</f>
        <v>5.9985</v>
      </c>
    </row>
    <row r="434">
      <c r="A434" s="623" t="str">
        <f>'CATALOGO PAGINA'!C434</f>
        <v>CH81731</v>
      </c>
      <c r="B434" s="624" t="s">
        <v>7739</v>
      </c>
      <c r="C434" s="626" t="str">
        <f>'CATALOGO PAGINA'!AE434</f>
        <v>6</v>
      </c>
      <c r="D434" s="634">
        <f>'CATALOGO PAGINA'!AG434</f>
        <v>1.4229</v>
      </c>
    </row>
    <row r="435">
      <c r="A435" s="623" t="str">
        <f>'CATALOGO PAGINA'!C435</f>
        <v>CH82263</v>
      </c>
      <c r="B435" s="624" t="s">
        <v>7739</v>
      </c>
      <c r="C435" s="626" t="str">
        <f>'CATALOGO PAGINA'!AE435</f>
        <v>12</v>
      </c>
      <c r="D435" s="634">
        <f>'CATALOGO PAGINA'!AG435</f>
        <v>1.05</v>
      </c>
    </row>
    <row r="436">
      <c r="A436" s="623" t="str">
        <f>'CATALOGO PAGINA'!C436</f>
        <v>CH86320</v>
      </c>
      <c r="B436" s="624" t="s">
        <v>7739</v>
      </c>
      <c r="C436" s="626" t="str">
        <f>'CATALOGO PAGINA'!AE436</f>
        <v>12</v>
      </c>
      <c r="D436" s="634">
        <f>'CATALOGO PAGINA'!AG436</f>
        <v>0.756</v>
      </c>
    </row>
    <row r="437">
      <c r="A437" s="623" t="str">
        <f>'CATALOGO PAGINA'!C437</f>
        <v>CV76801</v>
      </c>
      <c r="B437" s="624" t="s">
        <v>7739</v>
      </c>
      <c r="C437" s="626" t="str">
        <f>'CATALOGO PAGINA'!AE437</f>
        <v>12</v>
      </c>
      <c r="D437" s="634">
        <f>'CATALOGO PAGINA'!AG437</f>
        <v>1.064</v>
      </c>
    </row>
    <row r="438">
      <c r="A438" s="623" t="str">
        <f>'CATALOGO PAGINA'!C438</f>
        <v>CH99298</v>
      </c>
      <c r="B438" s="624" t="s">
        <v>7739</v>
      </c>
      <c r="C438" s="626" t="str">
        <f>'CATALOGO PAGINA'!AE438</f>
        <v>12</v>
      </c>
      <c r="D438" s="634">
        <f>'CATALOGO PAGINA'!AG438</f>
        <v>4.536</v>
      </c>
    </row>
    <row r="439">
      <c r="A439" s="623" t="str">
        <f>'CATALOGO PAGINA'!C439</f>
        <v>CH35463</v>
      </c>
      <c r="B439" s="624" t="s">
        <v>7739</v>
      </c>
      <c r="C439" s="626" t="str">
        <f>'CATALOGO PAGINA'!AE439</f>
        <v>6</v>
      </c>
      <c r="D439" s="634">
        <f>'CATALOGO PAGINA'!AG439</f>
        <v>3.248</v>
      </c>
    </row>
    <row r="440">
      <c r="A440" s="623" t="str">
        <f>'CATALOGO PAGINA'!C440</f>
        <v>CH89043</v>
      </c>
      <c r="B440" s="624" t="s">
        <v>7739</v>
      </c>
      <c r="C440" s="626" t="str">
        <f>'CATALOGO PAGINA'!AE440</f>
        <v>12</v>
      </c>
      <c r="D440" s="634">
        <f>'CATALOGO PAGINA'!AG440</f>
        <v>0.7975</v>
      </c>
    </row>
    <row r="441">
      <c r="A441" s="623" t="str">
        <f>'CATALOGO PAGINA'!C441</f>
        <v>CV86646</v>
      </c>
      <c r="B441" s="624" t="s">
        <v>7739</v>
      </c>
      <c r="C441" s="626" t="str">
        <f>'CATALOGO PAGINA'!AE441</f>
        <v>6</v>
      </c>
      <c r="D441" s="634">
        <f>'CATALOGO PAGINA'!AG441</f>
        <v>1.9458</v>
      </c>
    </row>
    <row r="442">
      <c r="A442" s="623" t="str">
        <f>'CATALOGO PAGINA'!C442</f>
        <v>CH82302</v>
      </c>
      <c r="B442" s="624" t="s">
        <v>7739</v>
      </c>
      <c r="C442" s="626" t="str">
        <f>'CATALOGO PAGINA'!AE442</f>
        <v>12</v>
      </c>
      <c r="D442" s="634">
        <f>'CATALOGO PAGINA'!AG442</f>
        <v>0.6468</v>
      </c>
    </row>
    <row r="443">
      <c r="A443" s="623" t="str">
        <f>'CATALOGO PAGINA'!C443</f>
        <v>82769</v>
      </c>
      <c r="B443" s="624" t="s">
        <v>7739</v>
      </c>
      <c r="C443" s="626" t="str">
        <f>'CATALOGO PAGINA'!AE443</f>
        <v>12</v>
      </c>
      <c r="D443" s="634">
        <f>'CATALOGO PAGINA'!AG443</f>
        <v>0.812</v>
      </c>
    </row>
    <row r="444">
      <c r="A444" s="623" t="str">
        <f>'CATALOGO PAGINA'!C444</f>
        <v>82641</v>
      </c>
      <c r="B444" s="624" t="s">
        <v>7739</v>
      </c>
      <c r="C444" s="626" t="str">
        <f>'CATALOGO PAGINA'!AE444</f>
        <v>12</v>
      </c>
      <c r="D444" s="634">
        <f>'CATALOGO PAGINA'!AG444</f>
        <v>1.19</v>
      </c>
    </row>
    <row r="445">
      <c r="A445" s="623" t="str">
        <f>'CATALOGO PAGINA'!C445</f>
        <v>55650</v>
      </c>
      <c r="B445" s="624" t="s">
        <v>7739</v>
      </c>
      <c r="C445" s="626" t="str">
        <f>'CATALOGO PAGINA'!AE445</f>
        <v>8</v>
      </c>
      <c r="D445" s="634">
        <f>'CATALOGO PAGINA'!AG445</f>
        <v>0.5964</v>
      </c>
    </row>
    <row r="446">
      <c r="A446" s="623" t="str">
        <f>'CATALOGO PAGINA'!C446</f>
        <v>55653</v>
      </c>
      <c r="B446" s="624" t="s">
        <v>7739</v>
      </c>
      <c r="C446" s="626" t="str">
        <f>'CATALOGO PAGINA'!AE446</f>
        <v>8</v>
      </c>
      <c r="D446" s="634">
        <f>'CATALOGO PAGINA'!AG446</f>
        <v>0.588</v>
      </c>
    </row>
    <row r="447">
      <c r="A447" s="623" t="str">
        <f>'CATALOGO PAGINA'!C447</f>
        <v>TY55503</v>
      </c>
      <c r="B447" s="624" t="s">
        <v>7739</v>
      </c>
      <c r="C447" s="626" t="str">
        <f>'CATALOGO PAGINA'!AE447</f>
        <v>8</v>
      </c>
      <c r="D447" s="634">
        <f>'CATALOGO PAGINA'!AG447</f>
        <v>0.714</v>
      </c>
    </row>
    <row r="448">
      <c r="A448" s="623" t="str">
        <f>'CATALOGO PAGINA'!C448</f>
        <v>82640</v>
      </c>
      <c r="B448" s="624" t="s">
        <v>7739</v>
      </c>
      <c r="C448" s="626" t="str">
        <f>'CATALOGO PAGINA'!AE448</f>
        <v>12</v>
      </c>
      <c r="D448" s="634">
        <f>'CATALOGO PAGINA'!AG448</f>
        <v>1.2816</v>
      </c>
    </row>
    <row r="449">
      <c r="A449" s="623" t="str">
        <f>'CATALOGO PAGINA'!C449</f>
        <v>55651</v>
      </c>
      <c r="B449" s="624" t="s">
        <v>7739</v>
      </c>
      <c r="C449" s="626" t="str">
        <f>'CATALOGO PAGINA'!AE449</f>
        <v>8</v>
      </c>
      <c r="D449" s="634">
        <f>'CATALOGO PAGINA'!AG449</f>
        <v>0.588</v>
      </c>
    </row>
    <row r="450">
      <c r="A450" s="623" t="str">
        <f>'CATALOGO PAGINA'!C450</f>
        <v>IN85589</v>
      </c>
      <c r="B450" s="624" t="s">
        <v>7739</v>
      </c>
      <c r="C450" s="626" t="str">
        <f>'CATALOGO PAGINA'!AE450</f>
        <v>12</v>
      </c>
      <c r="D450" s="634">
        <f>'CATALOGO PAGINA'!AG450</f>
        <v>1.134</v>
      </c>
    </row>
    <row r="451">
      <c r="A451" s="623" t="str">
        <f>'CATALOGO PAGINA'!C451</f>
        <v>90207-A</v>
      </c>
      <c r="B451" s="624" t="s">
        <v>7739</v>
      </c>
      <c r="C451" s="626" t="str">
        <f>'CATALOGO PAGINA'!AE451</f>
        <v>12</v>
      </c>
      <c r="D451" s="634">
        <f>'CATALOGO PAGINA'!AG451</f>
        <v>1.386</v>
      </c>
    </row>
    <row r="452">
      <c r="A452" s="623" t="str">
        <f>'CATALOGO PAGINA'!C452</f>
        <v>CN91096-A</v>
      </c>
      <c r="B452" s="624" t="s">
        <v>7739</v>
      </c>
      <c r="C452" s="626" t="str">
        <f>'CATALOGO PAGINA'!AE452</f>
        <v>12</v>
      </c>
      <c r="D452" s="634">
        <f>'CATALOGO PAGINA'!AG452</f>
        <v>1.19</v>
      </c>
    </row>
    <row r="453">
      <c r="A453" s="623" t="str">
        <f>'CATALOGO PAGINA'!C453</f>
        <v>81023-A</v>
      </c>
      <c r="B453" s="624" t="s">
        <v>7739</v>
      </c>
      <c r="C453" s="626" t="str">
        <f>'CATALOGO PAGINA'!AE453</f>
        <v>12</v>
      </c>
      <c r="D453" s="634">
        <f>'CATALOGO PAGINA'!AG453</f>
        <v>1.386</v>
      </c>
    </row>
    <row r="454">
      <c r="A454" s="623" t="str">
        <f>'CATALOGO PAGINA'!C454</f>
        <v>90211-A</v>
      </c>
      <c r="B454" s="624" t="s">
        <v>7739</v>
      </c>
      <c r="C454" s="626" t="str">
        <f>'CATALOGO PAGINA'!AE454</f>
        <v>12</v>
      </c>
      <c r="D454" s="634">
        <f>'CATALOGO PAGINA'!AG454</f>
        <v>1.302</v>
      </c>
    </row>
    <row r="455">
      <c r="A455" s="623" t="str">
        <f>'CATALOGO PAGINA'!C455</f>
        <v>CN90214-A</v>
      </c>
      <c r="B455" s="624" t="s">
        <v>7739</v>
      </c>
      <c r="C455" s="626" t="str">
        <f>'CATALOGO PAGINA'!AE455</f>
        <v>12</v>
      </c>
      <c r="D455" s="634">
        <f>'CATALOGO PAGINA'!AG455</f>
        <v>1.302</v>
      </c>
    </row>
    <row r="456">
      <c r="A456" s="623" t="str">
        <f>'CATALOGO PAGINA'!C456</f>
        <v>CN90220</v>
      </c>
      <c r="B456" s="624" t="s">
        <v>7739</v>
      </c>
      <c r="C456" s="626" t="str">
        <f>'CATALOGO PAGINA'!AE456</f>
        <v>12</v>
      </c>
      <c r="D456" s="634">
        <f>'CATALOGO PAGINA'!AG456</f>
        <v>1.302</v>
      </c>
    </row>
    <row r="457">
      <c r="A457" s="623" t="str">
        <f>'CATALOGO PAGINA'!C457</f>
        <v>CN90215-A</v>
      </c>
      <c r="B457" s="624" t="s">
        <v>7739</v>
      </c>
      <c r="C457" s="626" t="str">
        <f>'CATALOGO PAGINA'!AE457</f>
        <v>12</v>
      </c>
      <c r="D457" s="634">
        <f>'CATALOGO PAGINA'!AG457</f>
        <v>1.302</v>
      </c>
    </row>
    <row r="458">
      <c r="A458" s="623" t="str">
        <f>'CATALOGO PAGINA'!C458</f>
        <v>CN90208-A</v>
      </c>
      <c r="B458" s="624" t="s">
        <v>7739</v>
      </c>
      <c r="C458" s="626" t="str">
        <f>'CATALOGO PAGINA'!AE458</f>
        <v>12</v>
      </c>
      <c r="D458" s="634">
        <f>'CATALOGO PAGINA'!AG458</f>
        <v>1.386</v>
      </c>
    </row>
    <row r="459">
      <c r="A459" s="623" t="str">
        <f>'CATALOGO PAGINA'!C459</f>
        <v>86022</v>
      </c>
      <c r="B459" s="624" t="s">
        <v>7739</v>
      </c>
      <c r="C459" s="626">
        <f>'CATALOGO PAGINA'!AE459</f>
        <v>12</v>
      </c>
      <c r="D459" s="634">
        <f>'CATALOGO PAGINA'!AG459</f>
        <v>1.036</v>
      </c>
    </row>
    <row r="460">
      <c r="A460" s="623" t="str">
        <f>'CATALOGO PAGINA'!C460</f>
        <v>IN86007</v>
      </c>
      <c r="B460" s="624" t="s">
        <v>7739</v>
      </c>
      <c r="C460" s="626" t="str">
        <f>'CATALOGO PAGINA'!AE460</f>
        <v>12</v>
      </c>
      <c r="D460" s="634">
        <f>'CATALOGO PAGINA'!AG460</f>
        <v>0.896</v>
      </c>
    </row>
    <row r="461">
      <c r="A461" s="623" t="str">
        <f>'CATALOGO PAGINA'!C461</f>
        <v>CN91093</v>
      </c>
      <c r="B461" s="624" t="s">
        <v>7739</v>
      </c>
      <c r="C461" s="626" t="str">
        <f>'CATALOGO PAGINA'!AE461</f>
        <v>12</v>
      </c>
      <c r="D461" s="634">
        <f>'CATALOGO PAGINA'!AG461</f>
        <v>1.302</v>
      </c>
    </row>
    <row r="462">
      <c r="A462" s="623" t="str">
        <f>'CATALOGO PAGINA'!C462</f>
        <v>IN86009</v>
      </c>
      <c r="B462" s="624" t="s">
        <v>7739</v>
      </c>
      <c r="C462" s="626" t="str">
        <f>'CATALOGO PAGINA'!AE462</f>
        <v>12</v>
      </c>
      <c r="D462" s="634">
        <f>'CATALOGO PAGINA'!AG462</f>
        <v>1.4453</v>
      </c>
    </row>
    <row r="463">
      <c r="A463" s="623" t="str">
        <f>'CATALOGO PAGINA'!C463</f>
        <v>IN86008</v>
      </c>
      <c r="B463" s="624" t="s">
        <v>7739</v>
      </c>
      <c r="C463" s="626" t="str">
        <f>'CATALOGO PAGINA'!AE463</f>
        <v>12</v>
      </c>
      <c r="D463" s="634">
        <f>'CATALOGO PAGINA'!AG463</f>
        <v>1.4484</v>
      </c>
    </row>
    <row r="464">
      <c r="A464" s="623" t="str">
        <f>'CATALOGO PAGINA'!C464</f>
        <v>39197</v>
      </c>
      <c r="B464" s="624" t="s">
        <v>7739</v>
      </c>
      <c r="C464" s="626" t="str">
        <f>'CATALOGO PAGINA'!AE464</f>
        <v>15</v>
      </c>
      <c r="D464" s="634">
        <f>'CATALOGO PAGINA'!AG464</f>
        <v>1.386</v>
      </c>
    </row>
    <row r="465">
      <c r="A465" s="623" t="str">
        <f>'CATALOGO PAGINA'!C465</f>
        <v>55702</v>
      </c>
      <c r="B465" s="624" t="s">
        <v>7739</v>
      </c>
      <c r="C465" s="626" t="str">
        <f>'CATALOGO PAGINA'!AE465</f>
        <v>12</v>
      </c>
      <c r="D465" s="634">
        <f>'CATALOGO PAGINA'!AG465</f>
        <v>0.812</v>
      </c>
    </row>
    <row r="466">
      <c r="A466" s="623" t="str">
        <f>'CATALOGO PAGINA'!C466</f>
        <v>55712</v>
      </c>
      <c r="B466" s="624" t="s">
        <v>7739</v>
      </c>
      <c r="C466" s="626" t="str">
        <f>'CATALOGO PAGINA'!AE466</f>
        <v>12</v>
      </c>
      <c r="D466" s="634">
        <f>'CATALOGO PAGINA'!AG466</f>
        <v>0.812</v>
      </c>
    </row>
    <row r="467">
      <c r="A467" s="623" t="str">
        <f>'CATALOGO PAGINA'!C467</f>
        <v>55713</v>
      </c>
      <c r="B467" s="624" t="s">
        <v>7739</v>
      </c>
      <c r="C467" s="626" t="str">
        <f>'CATALOGO PAGINA'!AE467</f>
        <v>12</v>
      </c>
      <c r="D467" s="634">
        <f>'CATALOGO PAGINA'!AG467</f>
        <v>0.812</v>
      </c>
    </row>
    <row r="468">
      <c r="A468" s="623" t="str">
        <f>'CATALOGO PAGINA'!C468</f>
        <v>55703</v>
      </c>
      <c r="B468" s="624" t="s">
        <v>7739</v>
      </c>
      <c r="C468" s="626" t="str">
        <f>'CATALOGO PAGINA'!AE468</f>
        <v>12</v>
      </c>
      <c r="D468" s="634">
        <f>'CATALOGO PAGINA'!AG468</f>
        <v>0.812</v>
      </c>
    </row>
    <row r="469">
      <c r="A469" s="623" t="str">
        <f>'CATALOGO PAGINA'!C469</f>
        <v>82733</v>
      </c>
      <c r="B469" s="624" t="s">
        <v>7739</v>
      </c>
      <c r="C469" s="626" t="str">
        <f>'CATALOGO PAGINA'!AE469</f>
        <v>12</v>
      </c>
      <c r="D469" s="634">
        <f>'CATALOGO PAGINA'!AG469</f>
        <v>1.12</v>
      </c>
    </row>
    <row r="470">
      <c r="A470" s="623" t="str">
        <f>'CATALOGO PAGINA'!C470</f>
        <v>55622</v>
      </c>
      <c r="B470" s="624" t="s">
        <v>7739</v>
      </c>
      <c r="C470" s="626" t="str">
        <f>'CATALOGO PAGINA'!AE470</f>
        <v>24</v>
      </c>
      <c r="D470" s="634">
        <f>'CATALOGO PAGINA'!AG470</f>
        <v>1.232</v>
      </c>
    </row>
    <row r="471">
      <c r="A471" s="623" t="str">
        <f>'CATALOGO PAGINA'!C471</f>
        <v>55624</v>
      </c>
      <c r="B471" s="624" t="s">
        <v>7739</v>
      </c>
      <c r="C471" s="626" t="str">
        <f>'CATALOGO PAGINA'!AE471</f>
        <v>24</v>
      </c>
      <c r="D471" s="634">
        <f>'CATALOGO PAGINA'!AG471</f>
        <v>1.232</v>
      </c>
    </row>
    <row r="472">
      <c r="A472" s="623" t="str">
        <f>'CATALOGO PAGINA'!C472</f>
        <v>55623</v>
      </c>
      <c r="B472" s="624" t="s">
        <v>7739</v>
      </c>
      <c r="C472" s="626" t="str">
        <f>'CATALOGO PAGINA'!AE472</f>
        <v>24</v>
      </c>
      <c r="D472" s="634">
        <f>'CATALOGO PAGINA'!AG472</f>
        <v>1.232</v>
      </c>
    </row>
    <row r="473">
      <c r="A473" s="623" t="str">
        <f>'CATALOGO PAGINA'!C473</f>
        <v>98031</v>
      </c>
      <c r="B473" s="624" t="s">
        <v>7739</v>
      </c>
      <c r="C473" s="626" t="str">
        <f>'CATALOGO PAGINA'!AE473</f>
        <v>15</v>
      </c>
      <c r="D473" s="634">
        <f>'CATALOGO PAGINA'!AG473</f>
        <v>1.386</v>
      </c>
    </row>
    <row r="474">
      <c r="A474" s="623" t="str">
        <f>'CATALOGO PAGINA'!C474</f>
        <v>55564</v>
      </c>
      <c r="B474" s="624" t="s">
        <v>7739</v>
      </c>
      <c r="C474" s="626" t="str">
        <f>'CATALOGO PAGINA'!AE474</f>
        <v>12</v>
      </c>
      <c r="D474" s="634">
        <f>'CATALOGO PAGINA'!AG474</f>
        <v>1.064</v>
      </c>
    </row>
    <row r="475">
      <c r="A475" s="623" t="str">
        <f>'CATALOGO PAGINA'!C475</f>
        <v>82102901</v>
      </c>
      <c r="B475" s="624" t="s">
        <v>7739</v>
      </c>
      <c r="C475" s="626" t="str">
        <f>'CATALOGO PAGINA'!AE475</f>
        <v>12</v>
      </c>
      <c r="D475" s="634">
        <f>'CATALOGO PAGINA'!AG475</f>
        <v>0.714</v>
      </c>
    </row>
    <row r="476">
      <c r="A476" s="623" t="str">
        <f>'CATALOGO PAGINA'!C476</f>
        <v>82129629</v>
      </c>
      <c r="B476" s="624" t="s">
        <v>7739</v>
      </c>
      <c r="C476" s="626" t="str">
        <f>'CATALOGO PAGINA'!AE476</f>
        <v>12</v>
      </c>
      <c r="D476" s="634">
        <f>'CATALOGO PAGINA'!AG476</f>
        <v>0.7</v>
      </c>
    </row>
    <row r="477">
      <c r="A477" s="623" t="str">
        <f>'CATALOGO PAGINA'!C477</f>
        <v>55561</v>
      </c>
      <c r="B477" s="624" t="s">
        <v>7739</v>
      </c>
      <c r="C477" s="626" t="str">
        <f>'CATALOGO PAGINA'!AE477</f>
        <v>12</v>
      </c>
      <c r="D477" s="634">
        <f>'CATALOGO PAGINA'!AG477</f>
        <v>0.924</v>
      </c>
    </row>
    <row r="478">
      <c r="A478" s="623" t="str">
        <f>'CATALOGO PAGINA'!C478</f>
        <v>CN90205</v>
      </c>
      <c r="B478" s="624" t="s">
        <v>7739</v>
      </c>
      <c r="C478" s="626" t="str">
        <f>'CATALOGO PAGINA'!AE478</f>
        <v>12</v>
      </c>
      <c r="D478" s="634">
        <f>'CATALOGO PAGINA'!AG478</f>
        <v>1.372</v>
      </c>
    </row>
    <row r="479">
      <c r="A479" s="623" t="str">
        <f>'CATALOGO PAGINA'!C479</f>
        <v>82129630</v>
      </c>
      <c r="B479" s="624" t="s">
        <v>7739</v>
      </c>
      <c r="C479" s="626" t="str">
        <f>'CATALOGO PAGINA'!AE479</f>
        <v>12</v>
      </c>
      <c r="D479" s="634">
        <f>'CATALOGO PAGINA'!AG479</f>
        <v>0.714</v>
      </c>
    </row>
    <row r="480">
      <c r="A480" s="623" t="str">
        <f>'CATALOGO PAGINA'!C480</f>
        <v>IN86043</v>
      </c>
      <c r="B480" s="624" t="s">
        <v>7739</v>
      </c>
      <c r="C480" s="626" t="str">
        <f>'CATALOGO PAGINA'!AE480</f>
        <v>6</v>
      </c>
      <c r="D480" s="634">
        <f>'CATALOGO PAGINA'!AG480</f>
        <v>1.176</v>
      </c>
    </row>
    <row r="481">
      <c r="A481" s="623" t="str">
        <f>'CATALOGO PAGINA'!C481</f>
        <v>CN90206</v>
      </c>
      <c r="B481" s="624" t="s">
        <v>7739</v>
      </c>
      <c r="C481" s="626" t="str">
        <f>'CATALOGO PAGINA'!AE481</f>
        <v>12</v>
      </c>
      <c r="D481" s="634">
        <f>'CATALOGO PAGINA'!AG481</f>
        <v>1.554</v>
      </c>
    </row>
    <row r="482">
      <c r="A482" s="623" t="str">
        <f>'CATALOGO PAGINA'!C482</f>
        <v>28138</v>
      </c>
      <c r="B482" s="624" t="s">
        <v>7739</v>
      </c>
      <c r="C482" s="626" t="str">
        <f>'CATALOGO PAGINA'!AE482</f>
        <v>6</v>
      </c>
      <c r="D482" s="634">
        <f>'CATALOGO PAGINA'!AG482</f>
        <v>1.848</v>
      </c>
    </row>
    <row r="483">
      <c r="A483" s="623" t="str">
        <f>'CATALOGO PAGINA'!C483</f>
        <v>55567</v>
      </c>
      <c r="B483" s="624" t="s">
        <v>7739</v>
      </c>
      <c r="C483" s="626" t="str">
        <f>'CATALOGO PAGINA'!AE483</f>
        <v>12</v>
      </c>
      <c r="D483" s="634">
        <f>'CATALOGO PAGINA'!AG483</f>
        <v>1.064</v>
      </c>
    </row>
    <row r="484">
      <c r="A484" s="623" t="str">
        <f>'CATALOGO PAGINA'!C484</f>
        <v>IN85177</v>
      </c>
      <c r="B484" s="624" t="s">
        <v>7739</v>
      </c>
      <c r="C484" s="626" t="str">
        <f>'CATALOGO PAGINA'!AE484</f>
        <v>12</v>
      </c>
      <c r="D484" s="634">
        <f>'CATALOGO PAGINA'!AG484</f>
        <v>0.91</v>
      </c>
    </row>
    <row r="485">
      <c r="A485" s="623" t="str">
        <f>'CATALOGO PAGINA'!C485</f>
        <v>96063</v>
      </c>
      <c r="B485" s="624" t="s">
        <v>7739</v>
      </c>
      <c r="C485" s="626" t="str">
        <f>'CATALOGO PAGINA'!AE485</f>
        <v>6</v>
      </c>
      <c r="D485" s="634">
        <f>'CATALOGO PAGINA'!AG485</f>
        <v>3.962</v>
      </c>
    </row>
    <row r="486">
      <c r="A486" s="623" t="str">
        <f>'CATALOGO PAGINA'!C486</f>
        <v>96067</v>
      </c>
      <c r="B486" s="624" t="s">
        <v>7739</v>
      </c>
      <c r="C486" s="626" t="str">
        <f>'CATALOGO PAGINA'!AE486</f>
        <v>6</v>
      </c>
      <c r="D486" s="634">
        <f>'CATALOGO PAGINA'!AG486</f>
        <v>3.962</v>
      </c>
    </row>
    <row r="487">
      <c r="A487" s="623" t="str">
        <f>'CATALOGO PAGINA'!C487</f>
        <v>96068</v>
      </c>
      <c r="B487" s="624" t="s">
        <v>7739</v>
      </c>
      <c r="C487" s="626" t="str">
        <f>'CATALOGO PAGINA'!AE487</f>
        <v>6</v>
      </c>
      <c r="D487" s="634">
        <f>'CATALOGO PAGINA'!AG487</f>
        <v>3.962</v>
      </c>
    </row>
    <row r="488">
      <c r="A488" s="623" t="str">
        <f>'CATALOGO PAGINA'!C488</f>
        <v>96060</v>
      </c>
      <c r="B488" s="624" t="s">
        <v>7739</v>
      </c>
      <c r="C488" s="626" t="str">
        <f>'CATALOGO PAGINA'!AE488</f>
        <v>6</v>
      </c>
      <c r="D488" s="634">
        <f>'CATALOGO PAGINA'!AG488</f>
        <v>3.88584</v>
      </c>
    </row>
    <row r="489">
      <c r="A489" s="623" t="str">
        <f>'CATALOGO PAGINA'!C489</f>
        <v>96070</v>
      </c>
      <c r="B489" s="624" t="s">
        <v>7739</v>
      </c>
      <c r="C489" s="626" t="str">
        <f>'CATALOGO PAGINA'!AE489</f>
        <v>6</v>
      </c>
      <c r="D489" s="634">
        <f>'CATALOGO PAGINA'!AG489</f>
        <v>3.962</v>
      </c>
    </row>
    <row r="490">
      <c r="A490" s="623" t="str">
        <f>'CATALOGO PAGINA'!C490</f>
        <v>96061</v>
      </c>
      <c r="B490" s="624" t="s">
        <v>7739</v>
      </c>
      <c r="C490" s="626" t="str">
        <f>'CATALOGO PAGINA'!AE490</f>
        <v>6</v>
      </c>
      <c r="D490" s="634">
        <f>'CATALOGO PAGINA'!AG490</f>
        <v>3.962</v>
      </c>
    </row>
    <row r="491">
      <c r="A491" s="623" t="str">
        <f>'CATALOGO PAGINA'!C491</f>
        <v>96064</v>
      </c>
      <c r="B491" s="624" t="s">
        <v>7739</v>
      </c>
      <c r="C491" s="626" t="str">
        <f>'CATALOGO PAGINA'!AE491</f>
        <v>6</v>
      </c>
      <c r="D491" s="634">
        <f>'CATALOGO PAGINA'!AG491</f>
        <v>3.962</v>
      </c>
    </row>
    <row r="492">
      <c r="A492" s="623" t="str">
        <f>'CATALOGO PAGINA'!C492</f>
        <v>96062</v>
      </c>
      <c r="B492" s="624" t="s">
        <v>7739</v>
      </c>
      <c r="C492" s="626" t="str">
        <f>'CATALOGO PAGINA'!AE492</f>
        <v>6</v>
      </c>
      <c r="D492" s="634">
        <f>'CATALOGO PAGINA'!AG492</f>
        <v>4.6872</v>
      </c>
    </row>
    <row r="493">
      <c r="A493" s="623" t="str">
        <f>'CATALOGO PAGINA'!C493</f>
        <v>96065</v>
      </c>
      <c r="B493" s="624" t="s">
        <v>7739</v>
      </c>
      <c r="C493" s="626" t="str">
        <f>'CATALOGO PAGINA'!AE493</f>
        <v>6</v>
      </c>
      <c r="D493" s="634">
        <f>'CATALOGO PAGINA'!AG493</f>
        <v>3.962</v>
      </c>
    </row>
    <row r="494">
      <c r="A494" s="623" t="str">
        <f>'CATALOGO PAGINA'!C494</f>
        <v>96069</v>
      </c>
      <c r="B494" s="624" t="s">
        <v>7739</v>
      </c>
      <c r="C494" s="626" t="str">
        <f>'CATALOGO PAGINA'!AE494</f>
        <v>6</v>
      </c>
      <c r="D494" s="634">
        <f>'CATALOGO PAGINA'!AG494</f>
        <v>3.962</v>
      </c>
    </row>
    <row r="495">
      <c r="A495" s="623" t="str">
        <f>'CATALOGO PAGINA'!C495</f>
        <v>00782</v>
      </c>
      <c r="B495" s="624" t="s">
        <v>7739</v>
      </c>
      <c r="C495" s="626" t="str">
        <f>'CATALOGO PAGINA'!AE495</f>
        <v>12</v>
      </c>
      <c r="D495" s="634">
        <f>'CATALOGO PAGINA'!AG495</f>
        <v>1.484</v>
      </c>
    </row>
    <row r="496">
      <c r="A496" s="623" t="str">
        <f>'CATALOGO PAGINA'!C496</f>
        <v>IN85190</v>
      </c>
      <c r="B496" s="624" t="s">
        <v>7739</v>
      </c>
      <c r="C496" s="626" t="str">
        <f>'CATALOGO PAGINA'!AE496</f>
        <v>12</v>
      </c>
      <c r="D496" s="634">
        <f>'CATALOGO PAGINA'!AG496</f>
        <v>1.106</v>
      </c>
    </row>
    <row r="497">
      <c r="A497" s="623" t="str">
        <f>'CATALOGO PAGINA'!C497</f>
        <v>00780</v>
      </c>
      <c r="B497" s="624" t="s">
        <v>7739</v>
      </c>
      <c r="C497" s="626" t="str">
        <f>'CATALOGO PAGINA'!AE497</f>
        <v>6</v>
      </c>
      <c r="D497" s="634">
        <f>'CATALOGO PAGINA'!AG497</f>
        <v>1.47</v>
      </c>
    </row>
    <row r="498">
      <c r="A498" s="623" t="str">
        <f>'CATALOGO PAGINA'!C498</f>
        <v>00783</v>
      </c>
      <c r="B498" s="624" t="s">
        <v>7739</v>
      </c>
      <c r="C498" s="626" t="str">
        <f>'CATALOGO PAGINA'!AE498</f>
        <v>6</v>
      </c>
      <c r="D498" s="634">
        <f>'CATALOGO PAGINA'!AG498</f>
        <v>1.47</v>
      </c>
    </row>
    <row r="499">
      <c r="A499" s="623" t="str">
        <f>'CATALOGO PAGINA'!C499</f>
        <v>00779</v>
      </c>
      <c r="B499" s="624" t="s">
        <v>7739</v>
      </c>
      <c r="C499" s="626" t="str">
        <f>'CATALOGO PAGINA'!AE499</f>
        <v>6</v>
      </c>
      <c r="D499" s="634">
        <f>'CATALOGO PAGINA'!AG499</f>
        <v>1.47</v>
      </c>
    </row>
    <row r="500">
      <c r="A500" s="623" t="str">
        <f>'CATALOGO PAGINA'!C500</f>
        <v>CN56718</v>
      </c>
      <c r="B500" s="624" t="s">
        <v>7739</v>
      </c>
      <c r="C500" s="626" t="str">
        <f>'CATALOGO PAGINA'!AE500</f>
        <v>12</v>
      </c>
      <c r="D500" s="634">
        <f>'CATALOGO PAGINA'!AG500</f>
        <v>0.896</v>
      </c>
    </row>
    <row r="501">
      <c r="A501" s="623" t="str">
        <f>'CATALOGO PAGINA'!C501</f>
        <v>CN56174</v>
      </c>
      <c r="B501" s="624" t="s">
        <v>7739</v>
      </c>
      <c r="C501" s="626" t="str">
        <f>'CATALOGO PAGINA'!AE501</f>
        <v>12</v>
      </c>
      <c r="D501" s="634">
        <f>'CATALOGO PAGINA'!AG501</f>
        <v>0.924</v>
      </c>
    </row>
    <row r="502">
      <c r="A502" s="623" t="str">
        <f>'CATALOGO PAGINA'!C502</f>
        <v>CN56177</v>
      </c>
      <c r="B502" s="624" t="s">
        <v>7739</v>
      </c>
      <c r="C502" s="626" t="str">
        <f>'CATALOGO PAGINA'!AE502</f>
        <v>12</v>
      </c>
      <c r="D502" s="634">
        <f>'CATALOGO PAGINA'!AG502</f>
        <v>0.924</v>
      </c>
    </row>
    <row r="503">
      <c r="A503" s="623" t="str">
        <f>'CATALOGO PAGINA'!C503</f>
        <v>85940</v>
      </c>
      <c r="B503" s="624" t="s">
        <v>7739</v>
      </c>
      <c r="C503" s="626" t="str">
        <f>'CATALOGO PAGINA'!AE503</f>
        <v>12</v>
      </c>
      <c r="D503" s="634">
        <f>'CATALOGO PAGINA'!AG503</f>
        <v>1.218</v>
      </c>
    </row>
    <row r="504">
      <c r="A504" s="623" t="str">
        <f>'CATALOGO PAGINA'!C504</f>
        <v>85941</v>
      </c>
      <c r="B504" s="624" t="s">
        <v>7739</v>
      </c>
      <c r="C504" s="626" t="str">
        <f>'CATALOGO PAGINA'!AE504</f>
        <v>12</v>
      </c>
      <c r="D504" s="634">
        <f>'CATALOGO PAGINA'!AG504</f>
        <v>1.288</v>
      </c>
    </row>
    <row r="505">
      <c r="A505" s="623" t="str">
        <f>'CATALOGO PAGINA'!C505</f>
        <v>91102</v>
      </c>
      <c r="B505" s="624" t="s">
        <v>7739</v>
      </c>
      <c r="C505" s="626" t="str">
        <f>'CATALOGO PAGINA'!AE505</f>
        <v>12</v>
      </c>
      <c r="D505" s="634">
        <f>'CATALOGO PAGINA'!AG505</f>
        <v>1.778</v>
      </c>
    </row>
    <row r="506">
      <c r="A506" s="623" t="str">
        <f>'CATALOGO PAGINA'!C506</f>
        <v>85939</v>
      </c>
      <c r="B506" s="624" t="s">
        <v>7739</v>
      </c>
      <c r="C506" s="626" t="str">
        <f>'CATALOGO PAGINA'!AE506</f>
        <v>12</v>
      </c>
      <c r="D506" s="634">
        <f>'CATALOGO PAGINA'!AG506</f>
        <v>1.218</v>
      </c>
    </row>
    <row r="507">
      <c r="A507" s="623" t="str">
        <f>'CATALOGO PAGINA'!C507</f>
        <v>14108</v>
      </c>
      <c r="B507" s="624" t="s">
        <v>7739</v>
      </c>
      <c r="C507" s="626" t="str">
        <f>'CATALOGO PAGINA'!AE507</f>
        <v>18</v>
      </c>
      <c r="D507" s="634">
        <f>'CATALOGO PAGINA'!AG507</f>
        <v>2.1075</v>
      </c>
    </row>
    <row r="508">
      <c r="A508" s="623" t="str">
        <f>'CATALOGO PAGINA'!C508</f>
        <v>25413</v>
      </c>
      <c r="B508" s="624" t="s">
        <v>7739</v>
      </c>
      <c r="C508" s="626" t="str">
        <f>'CATALOGO PAGINA'!AE508</f>
        <v>12</v>
      </c>
      <c r="D508" s="634">
        <f>'CATALOGO PAGINA'!AG508</f>
        <v>2.744</v>
      </c>
    </row>
    <row r="509">
      <c r="A509" s="623" t="str">
        <f>'CATALOGO PAGINA'!C509</f>
        <v>14184</v>
      </c>
      <c r="B509" s="624" t="s">
        <v>7739</v>
      </c>
      <c r="C509" s="626" t="str">
        <f>'CATALOGO PAGINA'!AE509</f>
        <v>18</v>
      </c>
      <c r="D509" s="634">
        <f>'CATALOGO PAGINA'!AG509</f>
        <v>2.1075</v>
      </c>
    </row>
    <row r="510">
      <c r="A510" s="623" t="str">
        <f>'CATALOGO PAGINA'!C510</f>
        <v>IN85585</v>
      </c>
      <c r="B510" s="624" t="s">
        <v>7739</v>
      </c>
      <c r="C510" s="626" t="str">
        <f>'CATALOGO PAGINA'!AE510</f>
        <v>12</v>
      </c>
      <c r="D510" s="634">
        <f>'CATALOGO PAGINA'!AG510</f>
        <v>1.134</v>
      </c>
    </row>
    <row r="511">
      <c r="A511" s="623" t="str">
        <f>'CATALOGO PAGINA'!C511</f>
        <v>82629</v>
      </c>
      <c r="B511" s="624" t="s">
        <v>7739</v>
      </c>
      <c r="C511" s="626" t="str">
        <f>'CATALOGO PAGINA'!AE511</f>
        <v>12</v>
      </c>
      <c r="D511" s="634">
        <f>'CATALOGO PAGINA'!AG511</f>
        <v>1.551</v>
      </c>
    </row>
    <row r="512">
      <c r="A512" s="623" t="str">
        <f>'CATALOGO PAGINA'!C512</f>
        <v>82630</v>
      </c>
      <c r="B512" s="624" t="s">
        <v>7739</v>
      </c>
      <c r="C512" s="626" t="str">
        <f>'CATALOGO PAGINA'!AE512</f>
        <v>12</v>
      </c>
      <c r="D512" s="634">
        <f>'CATALOGO PAGINA'!AG512</f>
        <v>1.5087</v>
      </c>
    </row>
    <row r="513">
      <c r="A513" s="623" t="str">
        <f>'CATALOGO PAGINA'!C513</f>
        <v>IN85600</v>
      </c>
      <c r="B513" s="624" t="s">
        <v>7739</v>
      </c>
      <c r="C513" s="626" t="str">
        <f>'CATALOGO PAGINA'!AE513</f>
        <v>12</v>
      </c>
      <c r="D513" s="634">
        <f>'CATALOGO PAGINA'!AG513</f>
        <v>0.896</v>
      </c>
    </row>
    <row r="514">
      <c r="A514" s="623" t="str">
        <f>'CATALOGO PAGINA'!C514</f>
        <v>IN68303</v>
      </c>
      <c r="B514" s="624" t="s">
        <v>7739</v>
      </c>
      <c r="C514" s="626" t="str">
        <f>'CATALOGO PAGINA'!AE514</f>
        <v>12</v>
      </c>
      <c r="D514" s="634">
        <f>'CATALOGO PAGINA'!AG514</f>
        <v>0.896</v>
      </c>
    </row>
    <row r="515">
      <c r="A515" s="623" t="str">
        <f>'CATALOGO PAGINA'!C515</f>
        <v>IN85601</v>
      </c>
      <c r="B515" s="624" t="s">
        <v>7739</v>
      </c>
      <c r="C515" s="626" t="str">
        <f>'CATALOGO PAGINA'!AE515</f>
        <v>12</v>
      </c>
      <c r="D515" s="634">
        <f>'CATALOGO PAGINA'!AG515</f>
        <v>0.952</v>
      </c>
    </row>
    <row r="516">
      <c r="A516" s="623" t="str">
        <f>'CATALOGO PAGINA'!C516</f>
        <v> CN92017</v>
      </c>
      <c r="B516" s="624" t="s">
        <v>7739</v>
      </c>
      <c r="C516" s="626" t="str">
        <f>'CATALOGO PAGINA'!AE516</f>
        <v>12</v>
      </c>
      <c r="D516" s="634">
        <f>'CATALOGO PAGINA'!AG516</f>
        <v>0.896</v>
      </c>
    </row>
    <row r="517">
      <c r="A517" s="623" t="str">
        <f>'CATALOGO PAGINA'!C517</f>
        <v>CN85185</v>
      </c>
      <c r="B517" s="624" t="s">
        <v>7739</v>
      </c>
      <c r="C517" s="626" t="str">
        <f>'CATALOGO PAGINA'!AE517</f>
        <v>50</v>
      </c>
      <c r="D517" s="634">
        <f>'CATALOGO PAGINA'!AG517</f>
        <v>0.49</v>
      </c>
    </row>
    <row r="518">
      <c r="A518" s="623" t="str">
        <f>'CATALOGO PAGINA'!C518</f>
        <v>96050</v>
      </c>
      <c r="B518" s="624" t="s">
        <v>7739</v>
      </c>
      <c r="C518" s="626" t="str">
        <f>'CATALOGO PAGINA'!AE518</f>
        <v>12</v>
      </c>
      <c r="D518" s="634">
        <f>'CATALOGO PAGINA'!AG518</f>
        <v>1.134</v>
      </c>
    </row>
    <row r="519">
      <c r="A519" s="623" t="str">
        <f>'CATALOGO PAGINA'!C519</f>
        <v>96051</v>
      </c>
      <c r="B519" s="624" t="s">
        <v>7739</v>
      </c>
      <c r="C519" s="626" t="str">
        <f>'CATALOGO PAGINA'!AE519</f>
        <v>12</v>
      </c>
      <c r="D519" s="634">
        <f>'CATALOGO PAGINA'!AG519</f>
        <v>1.134</v>
      </c>
    </row>
    <row r="520">
      <c r="A520" s="623" t="str">
        <f>'CATALOGO PAGINA'!C520</f>
        <v>IN68304</v>
      </c>
      <c r="B520" s="624" t="s">
        <v>7739</v>
      </c>
      <c r="C520" s="626" t="str">
        <f>'CATALOGO PAGINA'!AE520</f>
        <v>12</v>
      </c>
      <c r="D520" s="634">
        <f>'CATALOGO PAGINA'!AG520</f>
        <v>0.896</v>
      </c>
    </row>
    <row r="521">
      <c r="A521" s="623" t="str">
        <f>'CATALOGO PAGINA'!C521</f>
        <v>86021</v>
      </c>
      <c r="B521" s="624" t="s">
        <v>7739</v>
      </c>
      <c r="C521" s="626" t="str">
        <f>'CATALOGO PAGINA'!AE521</f>
        <v>12</v>
      </c>
      <c r="D521" s="634">
        <f>'CATALOGO PAGINA'!AG521</f>
        <v>0.91</v>
      </c>
    </row>
    <row r="522">
      <c r="A522" s="623" t="str">
        <f>'CATALOGO PAGINA'!C522</f>
        <v>86012</v>
      </c>
      <c r="B522" s="624" t="s">
        <v>7739</v>
      </c>
      <c r="C522" s="626" t="str">
        <f>'CATALOGO PAGINA'!AE522</f>
        <v>12</v>
      </c>
      <c r="D522" s="634">
        <f>'CATALOGO PAGINA'!AG522</f>
        <v>0.91</v>
      </c>
    </row>
    <row r="523">
      <c r="A523" s="623" t="str">
        <f>'CATALOGO PAGINA'!C523</f>
        <v>86019</v>
      </c>
      <c r="B523" s="624" t="s">
        <v>7739</v>
      </c>
      <c r="C523" s="626" t="str">
        <f>'CATALOGO PAGINA'!AE523</f>
        <v>12</v>
      </c>
      <c r="D523" s="634">
        <f>'CATALOGO PAGINA'!AG523</f>
        <v>0.798</v>
      </c>
    </row>
    <row r="524">
      <c r="A524" s="623" t="str">
        <f>'CATALOGO PAGINA'!C524</f>
        <v>86017</v>
      </c>
      <c r="B524" s="624" t="s">
        <v>7739</v>
      </c>
      <c r="C524" s="626" t="str">
        <f>'CATALOGO PAGINA'!AE524</f>
        <v>12</v>
      </c>
      <c r="D524" s="634">
        <f>'CATALOGO PAGINA'!AG524</f>
        <v>0.91</v>
      </c>
    </row>
    <row r="525">
      <c r="A525" s="623" t="str">
        <f>'CATALOGO PAGINA'!C525</f>
        <v>86020</v>
      </c>
      <c r="B525" s="624" t="s">
        <v>7739</v>
      </c>
      <c r="C525" s="626" t="str">
        <f>'CATALOGO PAGINA'!AE525</f>
        <v>12</v>
      </c>
      <c r="D525" s="634">
        <f>'CATALOGO PAGINA'!AG525</f>
        <v>0.798</v>
      </c>
    </row>
    <row r="526">
      <c r="A526" s="623" t="str">
        <f>'CATALOGO PAGINA'!C526</f>
        <v>86014</v>
      </c>
      <c r="B526" s="624" t="s">
        <v>7739</v>
      </c>
      <c r="C526" s="626" t="str">
        <f>'CATALOGO PAGINA'!AE526</f>
        <v>12</v>
      </c>
      <c r="D526" s="634">
        <f>'CATALOGO PAGINA'!AG526</f>
        <v>0.798</v>
      </c>
    </row>
    <row r="527">
      <c r="A527" s="623" t="str">
        <f>'CATALOGO PAGINA'!C527</f>
        <v>87016</v>
      </c>
      <c r="B527" s="624" t="s">
        <v>7739</v>
      </c>
      <c r="C527" s="626" t="str">
        <f>'CATALOGO PAGINA'!AE527</f>
        <v>12</v>
      </c>
      <c r="D527" s="634">
        <f>'CATALOGO PAGINA'!AG527</f>
        <v>0.798</v>
      </c>
    </row>
    <row r="528">
      <c r="A528" s="623" t="str">
        <f>'CATALOGO PAGINA'!C528</f>
        <v>87015</v>
      </c>
      <c r="B528" s="624" t="s">
        <v>7739</v>
      </c>
      <c r="C528" s="626" t="str">
        <f>'CATALOGO PAGINA'!AE528</f>
        <v>12</v>
      </c>
      <c r="D528" s="634">
        <f>'CATALOGO PAGINA'!AG528</f>
        <v>0.91</v>
      </c>
    </row>
    <row r="529">
      <c r="A529" s="623" t="str">
        <f>'CATALOGO PAGINA'!C529</f>
        <v>87010</v>
      </c>
      <c r="B529" s="624" t="s">
        <v>7739</v>
      </c>
      <c r="C529" s="626" t="str">
        <f>'CATALOGO PAGINA'!AE529</f>
        <v>12</v>
      </c>
      <c r="D529" s="634">
        <f>'CATALOGO PAGINA'!AG529</f>
        <v>0.91</v>
      </c>
    </row>
    <row r="530">
      <c r="A530" s="623" t="str">
        <f>'CATALOGO PAGINA'!C530</f>
        <v>82333</v>
      </c>
      <c r="B530" s="624" t="s">
        <v>7739</v>
      </c>
      <c r="C530" s="626" t="str">
        <f>'CATALOGO PAGINA'!AE530</f>
        <v>12</v>
      </c>
      <c r="D530" s="634">
        <f>'CATALOGO PAGINA'!AG530</f>
        <v>1.274</v>
      </c>
    </row>
    <row r="531">
      <c r="A531" s="623" t="str">
        <f>'CATALOGO PAGINA'!C531</f>
        <v>82327</v>
      </c>
      <c r="B531" s="624" t="s">
        <v>7739</v>
      </c>
      <c r="C531" s="626" t="str">
        <f>'CATALOGO PAGINA'!AE531</f>
        <v>12</v>
      </c>
      <c r="D531" s="634">
        <f>'CATALOGO PAGINA'!AG531</f>
        <v>1.274</v>
      </c>
    </row>
    <row r="532">
      <c r="A532" s="623" t="str">
        <f>'CATALOGO PAGINA'!C532</f>
        <v>86313</v>
      </c>
      <c r="B532" s="624" t="s">
        <v>7739</v>
      </c>
      <c r="C532" s="626" t="str">
        <f>'CATALOGO PAGINA'!AE532</f>
        <v>12</v>
      </c>
      <c r="D532" s="634">
        <f>'CATALOGO PAGINA'!AG532</f>
        <v>1.036</v>
      </c>
    </row>
    <row r="533">
      <c r="A533" s="623" t="str">
        <f>'CATALOGO PAGINA'!C533</f>
        <v>86317</v>
      </c>
      <c r="B533" s="624" t="s">
        <v>7739</v>
      </c>
      <c r="C533" s="626" t="str">
        <f>'CATALOGO PAGINA'!AE533</f>
        <v>12</v>
      </c>
      <c r="D533" s="634">
        <f>'CATALOGO PAGINA'!AG533</f>
        <v>1.036</v>
      </c>
    </row>
    <row r="534">
      <c r="A534" s="623" t="str">
        <f>'CATALOGO PAGINA'!C534</f>
        <v>86311</v>
      </c>
      <c r="B534" s="624" t="s">
        <v>7739</v>
      </c>
      <c r="C534" s="626" t="str">
        <f>'CATALOGO PAGINA'!AE534</f>
        <v>12</v>
      </c>
      <c r="D534" s="634">
        <f>'CATALOGO PAGINA'!AG534</f>
        <v>1.036</v>
      </c>
    </row>
    <row r="535">
      <c r="A535" s="623" t="str">
        <f>'CATALOGO PAGINA'!C535</f>
        <v>86310</v>
      </c>
      <c r="B535" s="624" t="s">
        <v>7739</v>
      </c>
      <c r="C535" s="626" t="str">
        <f>'CATALOGO PAGINA'!AE535</f>
        <v>12</v>
      </c>
      <c r="D535" s="634">
        <f>'CATALOGO PAGINA'!AG535</f>
        <v>1.036</v>
      </c>
    </row>
    <row r="536">
      <c r="A536" s="623" t="str">
        <f>'CATALOGO PAGINA'!C536</f>
        <v>86312</v>
      </c>
      <c r="B536" s="624" t="s">
        <v>7739</v>
      </c>
      <c r="C536" s="626" t="str">
        <f>'CATALOGO PAGINA'!AE536</f>
        <v>12</v>
      </c>
      <c r="D536" s="634">
        <f>'CATALOGO PAGINA'!AG536</f>
        <v>1.036</v>
      </c>
    </row>
    <row r="537">
      <c r="A537" s="623" t="str">
        <f>'CATALOGO PAGINA'!C537</f>
        <v>86324</v>
      </c>
      <c r="B537" s="624" t="s">
        <v>7739</v>
      </c>
      <c r="C537" s="626" t="str">
        <f>'CATALOGO PAGINA'!AE537</f>
        <v>12</v>
      </c>
      <c r="D537" s="634">
        <f>'CATALOGO PAGINA'!AG537</f>
        <v>1.036</v>
      </c>
    </row>
    <row r="538">
      <c r="A538" s="623" t="str">
        <f>'CATALOGO PAGINA'!C538</f>
        <v>86318</v>
      </c>
      <c r="B538" s="624" t="s">
        <v>7739</v>
      </c>
      <c r="C538" s="626" t="str">
        <f>'CATALOGO PAGINA'!AE538</f>
        <v>12</v>
      </c>
      <c r="D538" s="634">
        <f>'CATALOGO PAGINA'!AG538</f>
        <v>1.036</v>
      </c>
    </row>
    <row r="539">
      <c r="A539" s="623" t="str">
        <f>'CATALOGO PAGINA'!C539</f>
        <v>86314</v>
      </c>
      <c r="B539" s="624" t="s">
        <v>7739</v>
      </c>
      <c r="C539" s="626" t="str">
        <f>'CATALOGO PAGINA'!AE539</f>
        <v>12</v>
      </c>
      <c r="D539" s="634">
        <f>'CATALOGO PAGINA'!AG539</f>
        <v>1.036</v>
      </c>
    </row>
    <row r="540">
      <c r="A540" s="623" t="str">
        <f>'CATALOGO PAGINA'!C540</f>
        <v>86316</v>
      </c>
      <c r="B540" s="624" t="s">
        <v>7739</v>
      </c>
      <c r="C540" s="626" t="str">
        <f>'CATALOGO PAGINA'!AE540</f>
        <v>12</v>
      </c>
      <c r="D540" s="634">
        <f>'CATALOGO PAGINA'!AG540</f>
        <v>1.036</v>
      </c>
    </row>
    <row r="541">
      <c r="A541" s="623" t="str">
        <f>'CATALOGO PAGINA'!C541</f>
        <v>01114</v>
      </c>
      <c r="B541" s="624" t="s">
        <v>7739</v>
      </c>
      <c r="C541" s="626" t="str">
        <f>'CATALOGO PAGINA'!AE541</f>
        <v>12</v>
      </c>
      <c r="D541" s="634">
        <f>'CATALOGO PAGINA'!AG541</f>
        <v>1.638</v>
      </c>
    </row>
    <row r="542">
      <c r="A542" s="623" t="str">
        <f>'CATALOGO PAGINA'!C542</f>
        <v>001117</v>
      </c>
      <c r="B542" s="624" t="s">
        <v>7739</v>
      </c>
      <c r="C542" s="626" t="str">
        <f>'CATALOGO PAGINA'!AE542</f>
        <v>12</v>
      </c>
      <c r="D542" s="634">
        <f>'CATALOGO PAGINA'!AG542</f>
        <v>1.638</v>
      </c>
    </row>
    <row r="543">
      <c r="A543" s="623" t="str">
        <f>'CATALOGO PAGINA'!C543</f>
        <v>55566</v>
      </c>
      <c r="B543" s="624" t="s">
        <v>7739</v>
      </c>
      <c r="C543" s="626" t="str">
        <f>'CATALOGO PAGINA'!AE543</f>
        <v>12</v>
      </c>
      <c r="D543" s="634">
        <f>'CATALOGO PAGINA'!AG543</f>
        <v>1.064</v>
      </c>
    </row>
    <row r="544">
      <c r="A544" s="623" t="str">
        <f>'CATALOGO PAGINA'!C544</f>
        <v>80747</v>
      </c>
      <c r="B544" s="624" t="s">
        <v>7739</v>
      </c>
      <c r="C544" s="626" t="str">
        <f>'CATALOGO PAGINA'!AE544</f>
        <v>6</v>
      </c>
      <c r="D544" s="634">
        <f>'CATALOGO PAGINA'!AG544</f>
        <v>1.974</v>
      </c>
    </row>
    <row r="545">
      <c r="A545" s="623" t="str">
        <f>'CATALOGO PAGINA'!C545</f>
        <v>28114</v>
      </c>
      <c r="B545" s="624" t="s">
        <v>7739</v>
      </c>
      <c r="C545" s="626" t="str">
        <f>'CATALOGO PAGINA'!AE545</f>
        <v>6</v>
      </c>
      <c r="D545" s="634">
        <f>'CATALOGO PAGINA'!AG545</f>
        <v>1.862</v>
      </c>
    </row>
    <row r="546">
      <c r="A546" s="623" t="str">
        <f>'CATALOGO PAGINA'!C546</f>
        <v>91580</v>
      </c>
      <c r="B546" s="624" t="s">
        <v>7739</v>
      </c>
      <c r="C546" s="626" t="str">
        <f>'CATALOGO PAGINA'!AE546</f>
        <v>6</v>
      </c>
      <c r="D546" s="634">
        <f>'CATALOGO PAGINA'!AG546</f>
        <v>1.862</v>
      </c>
    </row>
    <row r="547">
      <c r="A547" s="623" t="str">
        <f>'CATALOGO PAGINA'!C547</f>
        <v>82331</v>
      </c>
      <c r="B547" s="624" t="s">
        <v>7739</v>
      </c>
      <c r="C547" s="626" t="str">
        <f>'CATALOGO PAGINA'!AE547</f>
        <v>12</v>
      </c>
      <c r="D547" s="634">
        <f>'CATALOGO PAGINA'!AG547</f>
        <v>1.274</v>
      </c>
    </row>
    <row r="548">
      <c r="A548" s="623" t="str">
        <f>'CATALOGO PAGINA'!C548</f>
        <v>82332</v>
      </c>
      <c r="B548" s="624" t="s">
        <v>7739</v>
      </c>
      <c r="C548" s="626" t="str">
        <f>'CATALOGO PAGINA'!AE548</f>
        <v>12</v>
      </c>
      <c r="D548" s="634">
        <f>'CATALOGO PAGINA'!AG548</f>
        <v>1.274</v>
      </c>
    </row>
    <row r="549">
      <c r="A549" s="623" t="str">
        <f>'CATALOGO PAGINA'!C549</f>
        <v>82325</v>
      </c>
      <c r="B549" s="624" t="s">
        <v>7739</v>
      </c>
      <c r="C549" s="626" t="str">
        <f>'CATALOGO PAGINA'!AE549</f>
        <v>12</v>
      </c>
      <c r="D549" s="634">
        <f>'CATALOGO PAGINA'!AG549</f>
        <v>1.274</v>
      </c>
    </row>
    <row r="550">
      <c r="A550" s="623" t="str">
        <f>'CATALOGO PAGINA'!C550</f>
        <v>82329</v>
      </c>
      <c r="B550" s="624" t="s">
        <v>7739</v>
      </c>
      <c r="C550" s="626" t="str">
        <f>'CATALOGO PAGINA'!AE550</f>
        <v>12</v>
      </c>
      <c r="D550" s="634">
        <f>'CATALOGO PAGINA'!AG550</f>
        <v>1.274</v>
      </c>
    </row>
    <row r="551">
      <c r="A551" s="623" t="str">
        <f>'CATALOGO PAGINA'!C551</f>
        <v>IN00058</v>
      </c>
      <c r="B551" s="624" t="s">
        <v>7739</v>
      </c>
      <c r="C551" s="626" t="str">
        <f>'CATALOGO PAGINA'!AE551</f>
        <v>12</v>
      </c>
      <c r="D551" s="634">
        <f>'CATALOGO PAGINA'!AG551</f>
        <v>0.728</v>
      </c>
    </row>
    <row r="552">
      <c r="A552" s="623" t="str">
        <f>'CATALOGO PAGINA'!C552</f>
        <v>IN00056</v>
      </c>
      <c r="B552" s="624" t="s">
        <v>7739</v>
      </c>
      <c r="C552" s="626" t="str">
        <f>'CATALOGO PAGINA'!AE552</f>
        <v>12</v>
      </c>
      <c r="D552" s="634">
        <f>'CATALOGO PAGINA'!AG552</f>
        <v>0.728</v>
      </c>
    </row>
    <row r="553">
      <c r="A553" s="623" t="str">
        <f>'CATALOGO PAGINA'!C553</f>
        <v>IN00057</v>
      </c>
      <c r="B553" s="624" t="s">
        <v>7739</v>
      </c>
      <c r="C553" s="626" t="str">
        <f>'CATALOGO PAGINA'!AE553</f>
        <v>12</v>
      </c>
      <c r="D553" s="634">
        <f>'CATALOGO PAGINA'!AG553</f>
        <v>0.728</v>
      </c>
    </row>
    <row r="554">
      <c r="A554" s="623" t="str">
        <f>'CATALOGO PAGINA'!C554</f>
        <v>82334</v>
      </c>
      <c r="B554" s="624" t="s">
        <v>7739</v>
      </c>
      <c r="C554" s="626" t="str">
        <f>'CATALOGO PAGINA'!AE554</f>
        <v>12</v>
      </c>
      <c r="D554" s="634">
        <f>'CATALOGO PAGINA'!AG554</f>
        <v>1.274</v>
      </c>
    </row>
    <row r="555">
      <c r="A555" s="623" t="str">
        <f>'CATALOGO PAGINA'!C555</f>
        <v>82330</v>
      </c>
      <c r="B555" s="624" t="s">
        <v>7739</v>
      </c>
      <c r="C555" s="626" t="str">
        <f>'CATALOGO PAGINA'!AE555</f>
        <v>12</v>
      </c>
      <c r="D555" s="634">
        <f>'CATALOGO PAGINA'!AG555</f>
        <v>1.274</v>
      </c>
    </row>
    <row r="556">
      <c r="A556" s="623" t="str">
        <f>'CATALOGO PAGINA'!C556</f>
        <v>82335</v>
      </c>
      <c r="B556" s="624" t="s">
        <v>7739</v>
      </c>
      <c r="C556" s="626" t="str">
        <f>'CATALOGO PAGINA'!AE556</f>
        <v>12</v>
      </c>
      <c r="D556" s="634">
        <f>'CATALOGO PAGINA'!AG556</f>
        <v>1.274</v>
      </c>
    </row>
    <row r="557">
      <c r="A557" s="623" t="str">
        <f>'CATALOGO PAGINA'!C557</f>
        <v>82326</v>
      </c>
      <c r="B557" s="624" t="s">
        <v>7739</v>
      </c>
      <c r="C557" s="626" t="str">
        <f>'CATALOGO PAGINA'!AE557</f>
        <v>12</v>
      </c>
      <c r="D557" s="634">
        <f>'CATALOGO PAGINA'!AG557</f>
        <v>1.274</v>
      </c>
    </row>
    <row r="558">
      <c r="A558" s="623" t="str">
        <f>'CATALOGO PAGINA'!C558</f>
        <v>82328</v>
      </c>
      <c r="B558" s="624" t="s">
        <v>7739</v>
      </c>
      <c r="C558" s="626" t="str">
        <f>'CATALOGO PAGINA'!AE558</f>
        <v>12</v>
      </c>
      <c r="D558" s="634">
        <f>'CATALOGO PAGINA'!AG558</f>
        <v>1.274</v>
      </c>
    </row>
    <row r="559">
      <c r="A559" s="623" t="str">
        <f>'CATALOGO PAGINA'!C559</f>
        <v>IN00059</v>
      </c>
      <c r="B559" s="624" t="s">
        <v>7739</v>
      </c>
      <c r="C559" s="626" t="str">
        <f>'CATALOGO PAGINA'!AE559</f>
        <v>12</v>
      </c>
      <c r="D559" s="634">
        <f>'CATALOGO PAGINA'!AG559</f>
        <v>0.728</v>
      </c>
    </row>
    <row r="560">
      <c r="A560" s="623" t="str">
        <f>'CATALOGO PAGINA'!C560</f>
        <v>55563</v>
      </c>
      <c r="B560" s="624" t="s">
        <v>7739</v>
      </c>
      <c r="C560" s="626" t="str">
        <f>'CATALOGO PAGINA'!AE560</f>
        <v>12</v>
      </c>
      <c r="D560" s="634">
        <f>'CATALOGO PAGINA'!AG560</f>
        <v>1.064</v>
      </c>
    </row>
    <row r="561">
      <c r="A561" s="623" t="str">
        <f>'CATALOGO PAGINA'!C561</f>
        <v>CN91263</v>
      </c>
      <c r="B561" s="624" t="s">
        <v>7739</v>
      </c>
      <c r="C561" s="626" t="str">
        <f>'CATALOGO PAGINA'!AE561</f>
        <v>12</v>
      </c>
      <c r="D561" s="634">
        <f>'CATALOGO PAGINA'!AG561</f>
        <v>0.728</v>
      </c>
    </row>
    <row r="562">
      <c r="A562" s="623" t="str">
        <f>'CATALOGO PAGINA'!C562</f>
        <v>TY10003</v>
      </c>
      <c r="B562" s="624" t="s">
        <v>7739</v>
      </c>
      <c r="C562" s="626" t="str">
        <f>'CATALOGO PAGINA'!AE562</f>
        <v>12</v>
      </c>
      <c r="D562" s="634">
        <f>'CATALOGO PAGINA'!AG562</f>
        <v>0.812</v>
      </c>
    </row>
    <row r="563">
      <c r="A563" s="623" t="str">
        <f>'CATALOGO PAGINA'!C563</f>
        <v>TY10001</v>
      </c>
      <c r="B563" s="624" t="s">
        <v>7739</v>
      </c>
      <c r="C563" s="626" t="str">
        <f>'CATALOGO PAGINA'!AE563</f>
        <v>12</v>
      </c>
      <c r="D563" s="634">
        <f>'CATALOGO PAGINA'!AG563</f>
        <v>0.812</v>
      </c>
    </row>
    <row r="564">
      <c r="A564" s="623" t="str">
        <f>'CATALOGO PAGINA'!C564</f>
        <v>55757</v>
      </c>
      <c r="B564" s="624" t="s">
        <v>7739</v>
      </c>
      <c r="C564" s="626" t="str">
        <f>'CATALOGO PAGINA'!AE564</f>
        <v>12</v>
      </c>
      <c r="D564" s="634">
        <f>'CATALOGO PAGINA'!AG564</f>
        <v>1.33</v>
      </c>
    </row>
    <row r="565">
      <c r="A565" s="623" t="str">
        <f>'CATALOGO PAGINA'!C565</f>
        <v>CN91264</v>
      </c>
      <c r="B565" s="624" t="s">
        <v>7739</v>
      </c>
      <c r="C565" s="626" t="str">
        <f>'CATALOGO PAGINA'!AE565</f>
        <v>12</v>
      </c>
      <c r="D565" s="634">
        <f>'CATALOGO PAGINA'!AG565</f>
        <v>0.77</v>
      </c>
    </row>
    <row r="566">
      <c r="A566" s="623" t="str">
        <f>'CATALOGO PAGINA'!C566</f>
        <v>91121</v>
      </c>
      <c r="B566" s="624" t="s">
        <v>7739</v>
      </c>
      <c r="C566" s="626" t="str">
        <f>'CATALOGO PAGINA'!AE566</f>
        <v>12</v>
      </c>
      <c r="D566" s="634">
        <f>'CATALOGO PAGINA'!AG566</f>
        <v>1.274</v>
      </c>
    </row>
    <row r="567">
      <c r="A567" s="623" t="str">
        <f>'CATALOGO PAGINA'!C567</f>
        <v>5032</v>
      </c>
      <c r="B567" s="624" t="s">
        <v>7739</v>
      </c>
      <c r="C567" s="626" t="str">
        <f>'CATALOGO PAGINA'!AE567</f>
        <v>12</v>
      </c>
      <c r="D567" s="634">
        <f>'CATALOGO PAGINA'!AG567</f>
        <v>1.56415</v>
      </c>
    </row>
    <row r="568">
      <c r="A568" s="623" t="str">
        <f>'CATALOGO PAGINA'!C568</f>
        <v>86501</v>
      </c>
      <c r="B568" s="624" t="s">
        <v>7739</v>
      </c>
      <c r="C568" s="626" t="str">
        <f>'CATALOGO PAGINA'!AE568</f>
        <v>12</v>
      </c>
      <c r="D568" s="634">
        <f>'CATALOGO PAGINA'!AG568</f>
        <v>0.966</v>
      </c>
    </row>
    <row r="569">
      <c r="A569" s="623" t="str">
        <f>'CATALOGO PAGINA'!C569</f>
        <v>10007</v>
      </c>
      <c r="B569" s="624" t="s">
        <v>7739</v>
      </c>
      <c r="C569" s="626" t="str">
        <f>'CATALOGO PAGINA'!AE569</f>
        <v>12</v>
      </c>
      <c r="D569" s="634">
        <f>'CATALOGO PAGINA'!AG569</f>
        <v>1.05</v>
      </c>
    </row>
    <row r="570">
      <c r="A570" s="623" t="str">
        <f>'CATALOGO PAGINA'!C570</f>
        <v>10005</v>
      </c>
      <c r="B570" s="624" t="s">
        <v>7739</v>
      </c>
      <c r="C570" s="626" t="str">
        <f>'CATALOGO PAGINA'!AE570</f>
        <v>12</v>
      </c>
      <c r="D570" s="634">
        <f>'CATALOGO PAGINA'!AG570</f>
        <v>1.05</v>
      </c>
    </row>
    <row r="571">
      <c r="A571" s="623" t="str">
        <f>'CATALOGO PAGINA'!C571</f>
        <v>10004</v>
      </c>
      <c r="B571" s="624" t="s">
        <v>7739</v>
      </c>
      <c r="C571" s="626" t="str">
        <f>'CATALOGO PAGINA'!AE571</f>
        <v>12</v>
      </c>
      <c r="D571" s="634">
        <f>'CATALOGO PAGINA'!AG571</f>
        <v>1.05</v>
      </c>
    </row>
    <row r="572">
      <c r="A572" s="623" t="str">
        <f>'CATALOGO PAGINA'!C572</f>
        <v>67415</v>
      </c>
      <c r="B572" s="624" t="s">
        <v>7739</v>
      </c>
      <c r="C572" s="626" t="str">
        <f>'CATALOGO PAGINA'!AE572</f>
        <v>12</v>
      </c>
      <c r="D572" s="634">
        <f>'CATALOGO PAGINA'!AG572</f>
        <v>1.806</v>
      </c>
    </row>
    <row r="573">
      <c r="A573" s="623" t="str">
        <f>'CATALOGO PAGINA'!C573</f>
        <v>39568</v>
      </c>
      <c r="B573" s="624" t="s">
        <v>7739</v>
      </c>
      <c r="C573" s="626" t="str">
        <f>'CATALOGO PAGINA'!AE573</f>
        <v>12</v>
      </c>
      <c r="D573" s="634">
        <f>'CATALOGO PAGINA'!AG573</f>
        <v>1.806</v>
      </c>
    </row>
    <row r="574">
      <c r="A574" s="623" t="str">
        <f>'CATALOGO PAGINA'!C574</f>
        <v>91119</v>
      </c>
      <c r="B574" s="624" t="s">
        <v>7739</v>
      </c>
      <c r="C574" s="626" t="str">
        <f>'CATALOGO PAGINA'!AE574</f>
        <v>12</v>
      </c>
      <c r="D574" s="634">
        <f>'CATALOGO PAGINA'!AG574</f>
        <v>0.742</v>
      </c>
    </row>
    <row r="575">
      <c r="A575" s="623" t="str">
        <f>'CATALOGO PAGINA'!C575</f>
        <v>231326</v>
      </c>
      <c r="B575" s="624" t="s">
        <v>7739</v>
      </c>
      <c r="C575" s="626" t="str">
        <f>'CATALOGO PAGINA'!AE575</f>
        <v>12</v>
      </c>
      <c r="D575" s="634">
        <f>'CATALOGO PAGINA'!AG575</f>
        <v>1.806</v>
      </c>
    </row>
    <row r="576">
      <c r="A576" s="623" t="str">
        <f>'CATALOGO PAGINA'!C576</f>
        <v>15492</v>
      </c>
      <c r="B576" s="624" t="s">
        <v>7739</v>
      </c>
      <c r="C576" s="626" t="str">
        <f>'CATALOGO PAGINA'!AE576</f>
        <v>12</v>
      </c>
      <c r="D576" s="634">
        <f>'CATALOGO PAGINA'!AG576</f>
        <v>1.806</v>
      </c>
    </row>
    <row r="577">
      <c r="A577" s="623" t="str">
        <f>'CATALOGO PAGINA'!C577</f>
        <v>51343</v>
      </c>
      <c r="B577" s="624" t="s">
        <v>7739</v>
      </c>
      <c r="C577" s="626" t="str">
        <f>'CATALOGO PAGINA'!AE577</f>
        <v>12</v>
      </c>
      <c r="D577" s="634">
        <f>'CATALOGO PAGINA'!AG577</f>
        <v>1.554</v>
      </c>
    </row>
    <row r="578">
      <c r="A578" s="623" t="str">
        <f>'CATALOGO PAGINA'!C578</f>
        <v>51344</v>
      </c>
      <c r="B578" s="624" t="s">
        <v>7739</v>
      </c>
      <c r="C578" s="626" t="str">
        <f>'CATALOGO PAGINA'!AE578</f>
        <v>12</v>
      </c>
      <c r="D578" s="634">
        <f>'CATALOGO PAGINA'!AG578</f>
        <v>1.5543</v>
      </c>
    </row>
    <row r="579">
      <c r="A579" s="623" t="str">
        <f>'CATALOGO PAGINA'!C579</f>
        <v>51345</v>
      </c>
      <c r="B579" s="624" t="s">
        <v>7739</v>
      </c>
      <c r="C579" s="626" t="str">
        <f>'CATALOGO PAGINA'!AE579</f>
        <v>12</v>
      </c>
      <c r="D579" s="634">
        <f>'CATALOGO PAGINA'!AG579</f>
        <v>1.554</v>
      </c>
    </row>
    <row r="580">
      <c r="A580" s="623" t="str">
        <f>'CATALOGO PAGINA'!C580</f>
        <v>39570</v>
      </c>
      <c r="B580" s="624" t="s">
        <v>7739</v>
      </c>
      <c r="C580" s="626" t="str">
        <f>'CATALOGO PAGINA'!AE580</f>
        <v>12</v>
      </c>
      <c r="D580" s="634">
        <f>'CATALOGO PAGINA'!AG580</f>
        <v>2.016</v>
      </c>
    </row>
    <row r="581">
      <c r="A581" s="623" t="str">
        <f>'CATALOGO PAGINA'!C581</f>
        <v>39569</v>
      </c>
      <c r="B581" s="624" t="s">
        <v>7739</v>
      </c>
      <c r="C581" s="626" t="str">
        <f>'CATALOGO PAGINA'!AE581</f>
        <v>12</v>
      </c>
      <c r="D581" s="634">
        <f>'CATALOGO PAGINA'!AG581</f>
        <v>2.016</v>
      </c>
    </row>
    <row r="582">
      <c r="A582" s="623" t="str">
        <f>'CATALOGO PAGINA'!C582</f>
        <v>15493</v>
      </c>
      <c r="B582" s="624" t="s">
        <v>7739</v>
      </c>
      <c r="C582" s="626" t="str">
        <f>'CATALOGO PAGINA'!AE582</f>
        <v>12</v>
      </c>
      <c r="D582" s="634">
        <f>'CATALOGO PAGINA'!AG582</f>
        <v>2.016</v>
      </c>
    </row>
    <row r="583">
      <c r="A583" s="623" t="str">
        <f>'CATALOGO PAGINA'!C583</f>
        <v>10008</v>
      </c>
      <c r="B583" s="624" t="s">
        <v>7739</v>
      </c>
      <c r="C583" s="626" t="str">
        <f>'CATALOGO PAGINA'!AE583</f>
        <v>12</v>
      </c>
      <c r="D583" s="634">
        <f>'CATALOGO PAGINA'!AG583</f>
        <v>1.05</v>
      </c>
    </row>
    <row r="584">
      <c r="A584" s="623" t="str">
        <f>'CATALOGO PAGINA'!C584</f>
        <v>39567</v>
      </c>
      <c r="B584" s="624" t="s">
        <v>7739</v>
      </c>
      <c r="C584" s="626" t="str">
        <f>'CATALOGO PAGINA'!AE584</f>
        <v>12</v>
      </c>
      <c r="D584" s="634">
        <f>'CATALOGO PAGINA'!AG584</f>
        <v>1.806</v>
      </c>
    </row>
    <row r="585">
      <c r="A585" s="623" t="str">
        <f>'CATALOGO PAGINA'!C585</f>
        <v>FD733</v>
      </c>
      <c r="B585" s="624" t="s">
        <v>7739</v>
      </c>
      <c r="C585" s="626" t="str">
        <f>'CATALOGO PAGINA'!AE585</f>
        <v>12</v>
      </c>
      <c r="D585" s="634">
        <f>'CATALOGO PAGINA'!AG585</f>
        <v>3.2487</v>
      </c>
    </row>
    <row r="586">
      <c r="A586" s="623" t="str">
        <f>'CATALOGO PAGINA'!C586</f>
        <v>FD7909</v>
      </c>
      <c r="B586" s="624" t="s">
        <v>7739</v>
      </c>
      <c r="C586" s="626" t="str">
        <f>'CATALOGO PAGINA'!AE586</f>
        <v>6</v>
      </c>
      <c r="D586" s="634">
        <f>'CATALOGO PAGINA'!AG586</f>
        <v>2.101</v>
      </c>
    </row>
    <row r="587">
      <c r="A587" s="623" t="str">
        <f>'CATALOGO PAGINA'!C587</f>
        <v>38-1</v>
      </c>
      <c r="B587" s="624" t="s">
        <v>7739</v>
      </c>
      <c r="C587" s="626" t="str">
        <f>'CATALOGO PAGINA'!AE587</f>
        <v>12</v>
      </c>
      <c r="D587" s="634">
        <f>'CATALOGO PAGINA'!AG587</f>
        <v>1.998</v>
      </c>
    </row>
    <row r="588">
      <c r="A588" s="623" t="str">
        <f>'CATALOGO PAGINA'!C588</f>
        <v>FD7849</v>
      </c>
      <c r="B588" s="624" t="s">
        <v>7739</v>
      </c>
      <c r="C588" s="626" t="str">
        <f>'CATALOGO PAGINA'!AE588</f>
        <v>6</v>
      </c>
      <c r="D588" s="634">
        <f>'CATALOGO PAGINA'!AG588</f>
        <v>0.798</v>
      </c>
    </row>
    <row r="589">
      <c r="A589" s="623" t="str">
        <f>'CATALOGO PAGINA'!C589</f>
        <v>FD7847</v>
      </c>
      <c r="B589" s="624" t="s">
        <v>7739</v>
      </c>
      <c r="C589" s="626" t="str">
        <f>'CATALOGO PAGINA'!AE589</f>
        <v>6</v>
      </c>
      <c r="D589" s="634">
        <f>'CATALOGO PAGINA'!AG589</f>
        <v>0.7952</v>
      </c>
    </row>
    <row r="590">
      <c r="A590" s="623" t="str">
        <f>'CATALOGO PAGINA'!C590</f>
        <v>FD7848</v>
      </c>
      <c r="B590" s="624" t="s">
        <v>7739</v>
      </c>
      <c r="C590" s="626" t="str">
        <f>'CATALOGO PAGINA'!AE590</f>
        <v>6</v>
      </c>
      <c r="D590" s="634">
        <f>'CATALOGO PAGINA'!AG590</f>
        <v>0.8016</v>
      </c>
    </row>
    <row r="591">
      <c r="A591" s="623" t="str">
        <f>'CATALOGO PAGINA'!C591</f>
        <v>FD7850</v>
      </c>
      <c r="B591" s="624" t="s">
        <v>7739</v>
      </c>
      <c r="C591" s="626" t="str">
        <f>'CATALOGO PAGINA'!AE591</f>
        <v>6</v>
      </c>
      <c r="D591" s="634">
        <f>'CATALOGO PAGINA'!AG591</f>
        <v>0.9009</v>
      </c>
    </row>
    <row r="592">
      <c r="A592" s="623" t="str">
        <f>'CATALOGO PAGINA'!C592</f>
        <v>CX-212</v>
      </c>
      <c r="B592" s="624" t="s">
        <v>7739</v>
      </c>
      <c r="C592" s="626" t="str">
        <f>'CATALOGO PAGINA'!AE592</f>
        <v>6</v>
      </c>
      <c r="D592" s="634">
        <f>'CATALOGO PAGINA'!AG592</f>
        <v>4.00125</v>
      </c>
    </row>
    <row r="593">
      <c r="A593" s="623" t="str">
        <f>'CATALOGO PAGINA'!C593</f>
        <v>40069</v>
      </c>
      <c r="B593" s="624" t="s">
        <v>7739</v>
      </c>
      <c r="C593" s="626" t="str">
        <f>'CATALOGO PAGINA'!AE593</f>
        <v>1</v>
      </c>
      <c r="D593" s="634">
        <f>'CATALOGO PAGINA'!AG593</f>
        <v>21.9975</v>
      </c>
    </row>
    <row r="594">
      <c r="A594" s="623" t="str">
        <f>'CATALOGO PAGINA'!C594</f>
        <v>04010</v>
      </c>
      <c r="B594" s="624" t="s">
        <v>7739</v>
      </c>
      <c r="C594" s="626" t="str">
        <f>'CATALOGO PAGINA'!AE594</f>
        <v>6</v>
      </c>
      <c r="D594" s="634">
        <f>'CATALOGO PAGINA'!AG594</f>
        <v>4.9956</v>
      </c>
    </row>
    <row r="595">
      <c r="A595" s="623" t="str">
        <f>'CATALOGO PAGINA'!C595</f>
        <v>FD237</v>
      </c>
      <c r="B595" s="624" t="s">
        <v>7739</v>
      </c>
      <c r="C595" s="626" t="str">
        <f>'CATALOGO PAGINA'!AE595</f>
        <v>6</v>
      </c>
      <c r="D595" s="634">
        <f>'CATALOGO PAGINA'!AG595</f>
        <v>7.49705</v>
      </c>
    </row>
    <row r="596">
      <c r="A596" s="623" t="str">
        <f>'CATALOGO PAGINA'!C596</f>
        <v>SJ2632-12A</v>
      </c>
      <c r="B596" s="624" t="s">
        <v>7739</v>
      </c>
      <c r="C596" s="626" t="str">
        <f>'CATALOGO PAGINA'!AE596</f>
        <v>12</v>
      </c>
      <c r="D596" s="634">
        <f>'CATALOGO PAGINA'!AG596</f>
        <v>0.7473</v>
      </c>
    </row>
    <row r="597">
      <c r="A597" s="623" t="str">
        <f>'CATALOGO PAGINA'!C597</f>
        <v>SJ2632-12B</v>
      </c>
      <c r="B597" s="624" t="s">
        <v>7739</v>
      </c>
      <c r="C597" s="626" t="str">
        <f>'CATALOGO PAGINA'!AE597</f>
        <v>12</v>
      </c>
      <c r="D597" s="634">
        <f>'CATALOGO PAGINA'!AG597</f>
        <v>0.7473</v>
      </c>
    </row>
    <row r="598">
      <c r="A598" s="623" t="str">
        <f>'CATALOGO PAGINA'!C598</f>
        <v>690200</v>
      </c>
      <c r="B598" s="624" t="s">
        <v>7739</v>
      </c>
      <c r="C598" s="626" t="str">
        <f>'CATALOGO PAGINA'!AE598</f>
        <v>6</v>
      </c>
      <c r="D598" s="634">
        <f>'CATALOGO PAGINA'!AG598</f>
        <v>1.498</v>
      </c>
    </row>
    <row r="599">
      <c r="A599" s="623" t="str">
        <f>'CATALOGO PAGINA'!C599</f>
        <v>690325</v>
      </c>
      <c r="B599" s="624" t="s">
        <v>7739</v>
      </c>
      <c r="C599" s="626" t="str">
        <f>'CATALOGO PAGINA'!AE599</f>
        <v>3</v>
      </c>
      <c r="D599" s="634">
        <f>'CATALOGO PAGINA'!AG599</f>
        <v>4.2</v>
      </c>
    </row>
    <row r="600">
      <c r="A600" s="623" t="str">
        <f>'CATALOGO PAGINA'!C600</f>
        <v>690327</v>
      </c>
      <c r="B600" s="624" t="s">
        <v>7739</v>
      </c>
      <c r="C600" s="626" t="str">
        <f>'CATALOGO PAGINA'!AE600</f>
        <v>6</v>
      </c>
      <c r="D600" s="634">
        <f>'CATALOGO PAGINA'!AG600</f>
        <v>2.996</v>
      </c>
    </row>
    <row r="601">
      <c r="A601" s="623" t="str">
        <f>'CATALOGO PAGINA'!C601</f>
        <v>690251</v>
      </c>
      <c r="B601" s="624" t="s">
        <v>7739</v>
      </c>
      <c r="C601" s="626" t="str">
        <f>'CATALOGO PAGINA'!AE601</f>
        <v>6</v>
      </c>
      <c r="D601" s="634">
        <f>'CATALOGO PAGINA'!AG601</f>
        <v>1.498</v>
      </c>
    </row>
    <row r="602">
      <c r="A602" s="623" t="str">
        <f>'CATALOGO PAGINA'!C602</f>
        <v>690289</v>
      </c>
      <c r="B602" s="624" t="s">
        <v>7739</v>
      </c>
      <c r="C602" s="626" t="str">
        <f>'CATALOGO PAGINA'!AE602</f>
        <v>3</v>
      </c>
      <c r="D602" s="634">
        <f>'CATALOGO PAGINA'!AG602</f>
        <v>2.394</v>
      </c>
    </row>
    <row r="603">
      <c r="A603" s="623" t="str">
        <f>'CATALOGO PAGINA'!C603</f>
        <v>40472</v>
      </c>
      <c r="B603" s="624" t="s">
        <v>7739</v>
      </c>
      <c r="C603" s="626" t="str">
        <f>'CATALOGO PAGINA'!AE603</f>
        <v>12</v>
      </c>
      <c r="D603" s="634">
        <f>'CATALOGO PAGINA'!AG603</f>
        <v>0.784</v>
      </c>
    </row>
    <row r="604">
      <c r="A604" s="623" t="str">
        <f>'CATALOGO PAGINA'!C604</f>
        <v>FD221005</v>
      </c>
      <c r="B604" s="624" t="s">
        <v>7739</v>
      </c>
      <c r="C604" s="626" t="str">
        <f>'CATALOGO PAGINA'!AE604</f>
        <v>12</v>
      </c>
      <c r="D604" s="634">
        <f>'CATALOGO PAGINA'!AG604</f>
        <v>0.4485</v>
      </c>
    </row>
    <row r="605">
      <c r="A605" s="623" t="str">
        <f>'CATALOGO PAGINA'!C605</f>
        <v>900528</v>
      </c>
      <c r="B605" s="624" t="s">
        <v>7739</v>
      </c>
      <c r="C605" s="626" t="str">
        <f>'CATALOGO PAGINA'!AE605</f>
        <v>6</v>
      </c>
      <c r="D605" s="634">
        <f>'CATALOGO PAGINA'!AG605</f>
        <v>1.162</v>
      </c>
    </row>
    <row r="606">
      <c r="A606" s="623" t="str">
        <f>'CATALOGO PAGINA'!C606</f>
        <v>900527</v>
      </c>
      <c r="B606" s="624" t="s">
        <v>7739</v>
      </c>
      <c r="C606" s="626" t="str">
        <f>'CATALOGO PAGINA'!AE606</f>
        <v>6</v>
      </c>
      <c r="D606" s="634">
        <f>'CATALOGO PAGINA'!AG606</f>
        <v>1.05</v>
      </c>
    </row>
    <row r="607">
      <c r="A607" s="623" t="str">
        <f>'CATALOGO PAGINA'!C607</f>
        <v>32276</v>
      </c>
      <c r="B607" s="624" t="s">
        <v>7739</v>
      </c>
      <c r="C607" s="626" t="str">
        <f>'CATALOGO PAGINA'!AE607</f>
        <v>12</v>
      </c>
      <c r="D607" s="634">
        <f>'CATALOGO PAGINA'!AG607</f>
        <v>0.5945</v>
      </c>
    </row>
    <row r="608">
      <c r="A608" s="623" t="str">
        <f>'CATALOGO PAGINA'!C608</f>
        <v>96056</v>
      </c>
      <c r="B608" s="624" t="s">
        <v>7739</v>
      </c>
      <c r="C608" s="626" t="str">
        <f>'CATALOGO PAGINA'!AE608</f>
        <v>12</v>
      </c>
      <c r="D608" s="634">
        <f>'CATALOGO PAGINA'!AG608</f>
        <v>0.63</v>
      </c>
    </row>
    <row r="609">
      <c r="A609" s="623" t="str">
        <f>'CATALOGO PAGINA'!C609</f>
        <v>FD221003</v>
      </c>
      <c r="B609" s="624" t="s">
        <v>7739</v>
      </c>
      <c r="C609" s="626" t="str">
        <f>'CATALOGO PAGINA'!AE609</f>
        <v>12</v>
      </c>
      <c r="D609" s="634">
        <f>'CATALOGO PAGINA'!AG609</f>
        <v>0.5</v>
      </c>
    </row>
    <row r="610">
      <c r="A610" s="623" t="str">
        <f>'CATALOGO PAGINA'!C610</f>
        <v>01792</v>
      </c>
      <c r="B610" s="624" t="s">
        <v>7739</v>
      </c>
      <c r="C610" s="626" t="str">
        <f>'CATALOGO PAGINA'!AE610</f>
        <v>1</v>
      </c>
      <c r="D610" s="634">
        <f>'CATALOGO PAGINA'!AG610</f>
        <v>12.00375</v>
      </c>
    </row>
    <row r="611">
      <c r="A611" s="623" t="str">
        <f>'CATALOGO PAGINA'!C611</f>
        <v>452741</v>
      </c>
      <c r="B611" s="624" t="s">
        <v>7739</v>
      </c>
      <c r="C611" s="626" t="str">
        <f>'CATALOGO PAGINA'!AE611</f>
        <v>1</v>
      </c>
      <c r="D611" s="634">
        <f>'CATALOGO PAGINA'!AG611</f>
        <v>10.9956</v>
      </c>
    </row>
    <row r="612">
      <c r="A612" s="623" t="str">
        <f>'CATALOGO PAGINA'!C612</f>
        <v>62776</v>
      </c>
      <c r="B612" s="624" t="s">
        <v>7739</v>
      </c>
      <c r="C612" s="626" t="str">
        <f>'CATALOGO PAGINA'!AE612</f>
        <v>1</v>
      </c>
      <c r="D612" s="634">
        <f>'CATALOGO PAGINA'!AG612</f>
        <v>7.99722</v>
      </c>
    </row>
    <row r="613">
      <c r="A613" s="623" t="str">
        <f>'CATALOGO PAGINA'!C613</f>
        <v>38816</v>
      </c>
      <c r="B613" s="624" t="s">
        <v>7739</v>
      </c>
      <c r="C613" s="626" t="str">
        <f>'CATALOGO PAGINA'!AE613</f>
        <v>1</v>
      </c>
      <c r="D613" s="634">
        <f>'CATALOGO PAGINA'!AG613</f>
        <v>10.99728</v>
      </c>
    </row>
    <row r="614">
      <c r="A614" s="623" t="str">
        <f>'CATALOGO PAGINA'!C614</f>
        <v>87894</v>
      </c>
      <c r="B614" s="624" t="s">
        <v>7739</v>
      </c>
      <c r="C614" s="626" t="str">
        <f>'CATALOGO PAGINA'!AE614</f>
        <v>1</v>
      </c>
      <c r="D614" s="634">
        <f>'CATALOGO PAGINA'!AG614</f>
        <v>10.99728</v>
      </c>
    </row>
    <row r="615">
      <c r="A615" s="623" t="str">
        <f>'CATALOGO PAGINA'!C615</f>
        <v>62775</v>
      </c>
      <c r="B615" s="624" t="s">
        <v>7739</v>
      </c>
      <c r="C615" s="626" t="str">
        <f>'CATALOGO PAGINA'!AE615</f>
        <v>1</v>
      </c>
      <c r="D615" s="634">
        <f>'CATALOGO PAGINA'!AG615</f>
        <v>10.9956</v>
      </c>
    </row>
    <row r="616">
      <c r="A616" s="623" t="str">
        <f>'CATALOGO PAGINA'!C616</f>
        <v>85725</v>
      </c>
      <c r="B616" s="624" t="s">
        <v>7739</v>
      </c>
      <c r="C616" s="626" t="str">
        <f>'CATALOGO PAGINA'!AE616</f>
        <v>1</v>
      </c>
      <c r="D616" s="634">
        <f>'CATALOGO PAGINA'!AG616</f>
        <v>7.99722</v>
      </c>
    </row>
    <row r="617">
      <c r="A617" s="623" t="str">
        <f>'CATALOGO PAGINA'!C617</f>
        <v>85829</v>
      </c>
      <c r="B617" s="624" t="s">
        <v>7739</v>
      </c>
      <c r="C617" s="626" t="str">
        <f>'CATALOGO PAGINA'!AE617</f>
        <v>1</v>
      </c>
      <c r="D617" s="634">
        <f>'CATALOGO PAGINA'!AG617</f>
        <v>12.9965</v>
      </c>
    </row>
    <row r="618">
      <c r="A618" s="623" t="str">
        <f>'CATALOGO PAGINA'!C618</f>
        <v>62872</v>
      </c>
      <c r="B618" s="624" t="s">
        <v>7739</v>
      </c>
      <c r="C618" s="626" t="str">
        <f>'CATALOGO PAGINA'!AE618</f>
        <v>1</v>
      </c>
      <c r="D618" s="634">
        <f>'CATALOGO PAGINA'!AG618</f>
        <v>17.0005</v>
      </c>
    </row>
    <row r="619">
      <c r="A619" s="623" t="str">
        <f>'CATALOGO PAGINA'!C619</f>
        <v>1058</v>
      </c>
      <c r="B619" s="624" t="s">
        <v>7739</v>
      </c>
      <c r="C619" s="626" t="str">
        <f>'CATALOGO PAGINA'!AE619</f>
        <v>1</v>
      </c>
      <c r="D619" s="634">
        <f>'CATALOGO PAGINA'!AG619</f>
        <v>5.5</v>
      </c>
    </row>
    <row r="620">
      <c r="A620" s="623" t="str">
        <f>'CATALOGO PAGINA'!C620</f>
        <v>50150</v>
      </c>
      <c r="B620" s="624" t="s">
        <v>7739</v>
      </c>
      <c r="C620" s="626" t="str">
        <f>'CATALOGO PAGINA'!AE620</f>
        <v>1</v>
      </c>
      <c r="D620" s="634">
        <f>'CATALOGO PAGINA'!AG620</f>
        <v>24.871</v>
      </c>
    </row>
    <row r="621">
      <c r="A621" s="623" t="str">
        <f>'CATALOGO PAGINA'!C621</f>
        <v>40120</v>
      </c>
      <c r="B621" s="624" t="s">
        <v>7739</v>
      </c>
      <c r="C621" s="626" t="str">
        <f>'CATALOGO PAGINA'!AE621</f>
        <v>1</v>
      </c>
      <c r="D621" s="634">
        <f>'CATALOGO PAGINA'!AG621</f>
        <v>25.79</v>
      </c>
    </row>
    <row r="622">
      <c r="A622" s="623" t="str">
        <f>'CATALOGO PAGINA'!C622</f>
        <v>4417</v>
      </c>
      <c r="B622" s="624" t="s">
        <v>7739</v>
      </c>
      <c r="C622" s="626" t="str">
        <f>'CATALOGO PAGINA'!AE622</f>
        <v>2</v>
      </c>
      <c r="D622" s="634">
        <f>'CATALOGO PAGINA'!AG622</f>
        <v>3.15</v>
      </c>
    </row>
    <row r="623">
      <c r="A623" s="623" t="str">
        <f>'CATALOGO PAGINA'!C623</f>
        <v>5040</v>
      </c>
      <c r="B623" s="624" t="s">
        <v>7739</v>
      </c>
      <c r="C623" s="626" t="str">
        <f>'CATALOGO PAGINA'!AE623</f>
        <v>1</v>
      </c>
      <c r="D623" s="634">
        <f>'CATALOGO PAGINA'!AG623</f>
        <v>4.9998</v>
      </c>
    </row>
    <row r="624">
      <c r="A624" s="623" t="str">
        <f>'CATALOGO PAGINA'!C624</f>
        <v>4402</v>
      </c>
      <c r="B624" s="624" t="s">
        <v>7739</v>
      </c>
      <c r="C624" s="626" t="str">
        <f>'CATALOGO PAGINA'!AE624</f>
        <v>2</v>
      </c>
      <c r="D624" s="634">
        <f>'CATALOGO PAGINA'!AG624</f>
        <v>3.15</v>
      </c>
    </row>
    <row r="625">
      <c r="A625" s="623" t="str">
        <f>'CATALOGO PAGINA'!C625</f>
        <v>1301</v>
      </c>
      <c r="B625" s="624" t="s">
        <v>7739</v>
      </c>
      <c r="C625" s="626" t="str">
        <f>'CATALOGO PAGINA'!AE625</f>
        <v>12</v>
      </c>
      <c r="D625" s="634">
        <f>'CATALOGO PAGINA'!AG625</f>
        <v>1.89</v>
      </c>
    </row>
    <row r="626">
      <c r="A626" s="623" t="str">
        <f>'CATALOGO PAGINA'!C626</f>
        <v>502330</v>
      </c>
      <c r="B626" s="624" t="s">
        <v>7739</v>
      </c>
      <c r="C626" s="626" t="str">
        <f>'CATALOGO PAGINA'!AE626</f>
        <v>12</v>
      </c>
      <c r="D626" s="634">
        <f>'CATALOGO PAGINA'!AG626</f>
        <v>0.696</v>
      </c>
    </row>
    <row r="627">
      <c r="A627" s="623" t="str">
        <f>'CATALOGO PAGINA'!C627</f>
        <v>501093</v>
      </c>
      <c r="B627" s="624" t="s">
        <v>7739</v>
      </c>
      <c r="C627" s="626" t="str">
        <f>'CATALOGO PAGINA'!AE627</f>
        <v>12</v>
      </c>
      <c r="D627" s="634">
        <f>'CATALOGO PAGINA'!AG627</f>
        <v>0.588</v>
      </c>
    </row>
    <row r="628">
      <c r="A628" s="623" t="str">
        <f>'CATALOGO PAGINA'!C628</f>
        <v>7541</v>
      </c>
      <c r="B628" s="624" t="s">
        <v>7739</v>
      </c>
      <c r="C628" s="626" t="str">
        <f>'CATALOGO PAGINA'!AE628</f>
        <v>6</v>
      </c>
      <c r="D628" s="634">
        <f>'CATALOGO PAGINA'!AG628</f>
        <v>3.752</v>
      </c>
    </row>
    <row r="629">
      <c r="A629" s="623" t="str">
        <f>'CATALOGO PAGINA'!C629</f>
        <v>2038</v>
      </c>
      <c r="B629" s="624" t="s">
        <v>7739</v>
      </c>
      <c r="C629" s="626" t="str">
        <f>'CATALOGO PAGINA'!AE629</f>
        <v>12</v>
      </c>
      <c r="D629" s="634">
        <f>'CATALOGO PAGINA'!AG629</f>
        <v>1.2</v>
      </c>
    </row>
    <row r="630">
      <c r="A630" s="623" t="str">
        <f>'CATALOGO PAGINA'!C630</f>
        <v>83208</v>
      </c>
      <c r="B630" s="624" t="s">
        <v>7739</v>
      </c>
      <c r="C630" s="626" t="str">
        <f>'CATALOGO PAGINA'!AE630</f>
        <v>12</v>
      </c>
      <c r="D630" s="634">
        <f>'CATALOGO PAGINA'!AG630</f>
        <v>0.704</v>
      </c>
    </row>
    <row r="631">
      <c r="A631" s="623" t="str">
        <f>'CATALOGO PAGINA'!C631</f>
        <v>4404</v>
      </c>
      <c r="B631" s="624" t="s">
        <v>7739</v>
      </c>
      <c r="C631" s="626" t="str">
        <f>'CATALOGO PAGINA'!AE631</f>
        <v>2</v>
      </c>
      <c r="D631" s="634">
        <f>'CATALOGO PAGINA'!AG631</f>
        <v>3.15</v>
      </c>
    </row>
    <row r="632">
      <c r="A632" s="623" t="str">
        <f>'CATALOGO PAGINA'!C632</f>
        <v>82718</v>
      </c>
      <c r="B632" s="624" t="s">
        <v>7739</v>
      </c>
      <c r="C632" s="626" t="str">
        <f>'CATALOGO PAGINA'!AE632</f>
        <v>12</v>
      </c>
      <c r="D632" s="634">
        <f>'CATALOGO PAGINA'!AG632</f>
        <v>0.5945</v>
      </c>
    </row>
    <row r="633">
      <c r="A633" s="623" t="str">
        <f>'CATALOGO PAGINA'!C633</f>
        <v>11123</v>
      </c>
      <c r="B633" s="624" t="s">
        <v>7739</v>
      </c>
      <c r="C633" s="626" t="str">
        <f>'CATALOGO PAGINA'!AE633</f>
        <v>12</v>
      </c>
      <c r="D633" s="634">
        <f>'CATALOGO PAGINA'!AG633</f>
        <v>0.495</v>
      </c>
    </row>
    <row r="634">
      <c r="A634" s="623" t="str">
        <f>'CATALOGO PAGINA'!C634</f>
        <v>FD710</v>
      </c>
      <c r="B634" s="624" t="s">
        <v>7739</v>
      </c>
      <c r="C634" s="626" t="str">
        <f>'CATALOGO PAGINA'!AE634</f>
        <v>12</v>
      </c>
      <c r="D634" s="634">
        <f>'CATALOGO PAGINA'!AG634</f>
        <v>0.646</v>
      </c>
    </row>
    <row r="635">
      <c r="A635" s="623" t="str">
        <f>'CATALOGO PAGINA'!C635</f>
        <v>548</v>
      </c>
      <c r="B635" s="624" t="s">
        <v>7739</v>
      </c>
      <c r="C635" s="626" t="str">
        <f>'CATALOGO PAGINA'!AE635</f>
        <v>12</v>
      </c>
      <c r="D635" s="634">
        <f>'CATALOGO PAGINA'!AG635</f>
        <v>0.41</v>
      </c>
    </row>
    <row r="636">
      <c r="A636" s="623" t="str">
        <f>'CATALOGO PAGINA'!C636</f>
        <v>2048</v>
      </c>
      <c r="B636" s="624" t="s">
        <v>7739</v>
      </c>
      <c r="C636" s="626" t="str">
        <f>'CATALOGO PAGINA'!AE636</f>
        <v>12</v>
      </c>
      <c r="D636" s="634">
        <f>'CATALOGO PAGINA'!AG636</f>
        <v>1.1972</v>
      </c>
    </row>
    <row r="637">
      <c r="A637" s="623" t="str">
        <f>'CATALOGO PAGINA'!C637</f>
        <v>2044</v>
      </c>
      <c r="B637" s="624" t="s">
        <v>7739</v>
      </c>
      <c r="C637" s="626" t="str">
        <f>'CATALOGO PAGINA'!AE637</f>
        <v>12</v>
      </c>
      <c r="D637" s="634">
        <f>'CATALOGO PAGINA'!AG637</f>
        <v>1.1972</v>
      </c>
    </row>
    <row r="638">
      <c r="A638" s="623" t="str">
        <f>'CATALOGO PAGINA'!C638</f>
        <v>2043</v>
      </c>
      <c r="B638" s="624" t="s">
        <v>7739</v>
      </c>
      <c r="C638" s="626" t="str">
        <f>'CATALOGO PAGINA'!AE638</f>
        <v>12</v>
      </c>
      <c r="D638" s="634">
        <f>'CATALOGO PAGINA'!AG638</f>
        <v>1.1972</v>
      </c>
    </row>
    <row r="639">
      <c r="A639" s="623" t="str">
        <f>'CATALOGO PAGINA'!C639</f>
        <v>2050</v>
      </c>
      <c r="B639" s="624" t="s">
        <v>7739</v>
      </c>
      <c r="C639" s="626" t="str">
        <f>'CATALOGO PAGINA'!AE639</f>
        <v>12</v>
      </c>
      <c r="D639" s="634">
        <f>'CATALOGO PAGINA'!AG639</f>
        <v>1.1972</v>
      </c>
    </row>
    <row r="640">
      <c r="A640" s="623" t="str">
        <f>'CATALOGO PAGINA'!C640</f>
        <v>WH-A08</v>
      </c>
      <c r="B640" s="624" t="s">
        <v>7739</v>
      </c>
      <c r="C640" s="626" t="str">
        <f>'CATALOGO PAGINA'!AE640</f>
        <v>6</v>
      </c>
      <c r="D640" s="634">
        <f>'CATALOGO PAGINA'!AG640</f>
        <v>2.52</v>
      </c>
    </row>
    <row r="641">
      <c r="A641" s="623" t="str">
        <f>'CATALOGO PAGINA'!C641</f>
        <v>82695</v>
      </c>
      <c r="B641" s="624" t="s">
        <v>7739</v>
      </c>
      <c r="C641" s="626" t="str">
        <f>'CATALOGO PAGINA'!AE641</f>
        <v>12</v>
      </c>
      <c r="D641" s="634">
        <f>'CATALOGO PAGINA'!AG641</f>
        <v>0.938</v>
      </c>
    </row>
    <row r="642">
      <c r="A642" s="623" t="str">
        <f>'CATALOGO PAGINA'!C642</f>
        <v>82697</v>
      </c>
      <c r="B642" s="624" t="s">
        <v>7739</v>
      </c>
      <c r="C642" s="626" t="str">
        <f>'CATALOGO PAGINA'!AE642</f>
        <v>12</v>
      </c>
      <c r="D642" s="634">
        <f>'CATALOGO PAGINA'!AG642</f>
        <v>0.9514</v>
      </c>
    </row>
    <row r="643">
      <c r="A643" s="623" t="str">
        <f>'CATALOGO PAGINA'!C643</f>
        <v>86122</v>
      </c>
      <c r="B643" s="624" t="s">
        <v>7739</v>
      </c>
      <c r="C643" s="626" t="str">
        <f>'CATALOGO PAGINA'!AE643</f>
        <v>12</v>
      </c>
      <c r="D643" s="634">
        <f>'CATALOGO PAGINA'!AG643</f>
        <v>0.9024</v>
      </c>
    </row>
    <row r="644">
      <c r="A644" s="623" t="str">
        <f>'CATALOGO PAGINA'!C644</f>
        <v>86075</v>
      </c>
      <c r="B644" s="624" t="s">
        <v>7739</v>
      </c>
      <c r="C644" s="626" t="str">
        <f>'CATALOGO PAGINA'!AE644</f>
        <v>12</v>
      </c>
      <c r="D644" s="634">
        <f>'CATALOGO PAGINA'!AG644</f>
        <v>0.84564</v>
      </c>
    </row>
    <row r="645">
      <c r="A645" s="623" t="str">
        <f>'CATALOGO PAGINA'!C645</f>
        <v>86071</v>
      </c>
      <c r="B645" s="624" t="s">
        <v>7739</v>
      </c>
      <c r="C645" s="626" t="str">
        <f>'CATALOGO PAGINA'!AE645</f>
        <v>12</v>
      </c>
      <c r="D645" s="634">
        <f>'CATALOGO PAGINA'!AG645</f>
        <v>0.966</v>
      </c>
    </row>
    <row r="646">
      <c r="A646" s="623" t="str">
        <f>'CATALOGO PAGINA'!C646</f>
        <v>86070</v>
      </c>
      <c r="B646" s="624" t="s">
        <v>7739</v>
      </c>
      <c r="C646" s="626" t="str">
        <f>'CATALOGO PAGINA'!AE646</f>
        <v>12</v>
      </c>
      <c r="D646" s="634">
        <f>'CATALOGO PAGINA'!AG646</f>
        <v>0.896</v>
      </c>
    </row>
    <row r="647">
      <c r="A647" s="623" t="str">
        <f>'CATALOGO PAGINA'!C647</f>
        <v>86069</v>
      </c>
      <c r="B647" s="624" t="s">
        <v>7739</v>
      </c>
      <c r="C647" s="626" t="str">
        <f>'CATALOGO PAGINA'!AE647</f>
        <v>12</v>
      </c>
      <c r="D647" s="634">
        <f>'CATALOGO PAGINA'!AG647</f>
        <v>0.938</v>
      </c>
    </row>
    <row r="648">
      <c r="A648" s="623" t="str">
        <f>'CATALOGO PAGINA'!C648</f>
        <v>86072</v>
      </c>
      <c r="B648" s="624" t="s">
        <v>7739</v>
      </c>
      <c r="C648" s="626" t="str">
        <f>'CATALOGO PAGINA'!AE648</f>
        <v>12</v>
      </c>
      <c r="D648" s="634">
        <f>'CATALOGO PAGINA'!AG648</f>
        <v>1.008</v>
      </c>
    </row>
    <row r="649">
      <c r="A649" s="623" t="str">
        <f>'CATALOGO PAGINA'!C649</f>
        <v>86077</v>
      </c>
      <c r="B649" s="624" t="s">
        <v>7739</v>
      </c>
      <c r="C649" s="626" t="str">
        <f>'CATALOGO PAGINA'!AE649</f>
        <v>12</v>
      </c>
      <c r="D649" s="634">
        <f>'CATALOGO PAGINA'!AG649</f>
        <v>0.876</v>
      </c>
    </row>
    <row r="650">
      <c r="A650" s="623" t="str">
        <f>'CATALOGO PAGINA'!C650</f>
        <v>86073</v>
      </c>
      <c r="B650" s="624" t="s">
        <v>7739</v>
      </c>
      <c r="C650" s="626" t="str">
        <f>'CATALOGO PAGINA'!AE650</f>
        <v>12</v>
      </c>
      <c r="D650" s="634">
        <f>'CATALOGO PAGINA'!AG650</f>
        <v>0.896</v>
      </c>
    </row>
    <row r="651">
      <c r="A651" s="623" t="str">
        <f>'CATALOGO PAGINA'!C651</f>
        <v>82700</v>
      </c>
      <c r="B651" s="624" t="s">
        <v>7739</v>
      </c>
      <c r="C651" s="626" t="str">
        <f>'CATALOGO PAGINA'!AE651</f>
        <v>12</v>
      </c>
      <c r="D651" s="634">
        <f>'CATALOGO PAGINA'!AG651</f>
        <v>0.8476</v>
      </c>
    </row>
    <row r="652">
      <c r="A652" s="623" t="str">
        <f>'CATALOGO PAGINA'!C652</f>
        <v>4414</v>
      </c>
      <c r="B652" s="624" t="s">
        <v>7739</v>
      </c>
      <c r="C652" s="626" t="str">
        <f>'CATALOGO PAGINA'!AE652</f>
        <v>2</v>
      </c>
      <c r="D652" s="634">
        <f>'CATALOGO PAGINA'!AG652</f>
        <v>3.15</v>
      </c>
    </row>
    <row r="653">
      <c r="A653" s="623" t="str">
        <f>'CATALOGO PAGINA'!C653</f>
        <v>4416</v>
      </c>
      <c r="B653" s="624" t="s">
        <v>7739</v>
      </c>
      <c r="C653" s="626" t="str">
        <f>'CATALOGO PAGINA'!AE653</f>
        <v>2</v>
      </c>
      <c r="D653" s="634">
        <f>'CATALOGO PAGINA'!AG653</f>
        <v>3.15</v>
      </c>
    </row>
    <row r="654">
      <c r="A654" s="623" t="str">
        <f>'CATALOGO PAGINA'!C654</f>
        <v>462027</v>
      </c>
      <c r="B654" s="624" t="s">
        <v>7739</v>
      </c>
      <c r="C654" s="626" t="str">
        <f>'CATALOGO PAGINA'!AE654</f>
        <v>1</v>
      </c>
      <c r="D654" s="634">
        <f>'CATALOGO PAGINA'!AG654</f>
        <v>13.9968</v>
      </c>
    </row>
    <row r="655">
      <c r="A655" s="623" t="str">
        <f>'CATALOGO PAGINA'!C655</f>
        <v>44737</v>
      </c>
      <c r="B655" s="624" t="s">
        <v>7739</v>
      </c>
      <c r="C655" s="626" t="str">
        <f>'CATALOGO PAGINA'!AE655</f>
        <v>12</v>
      </c>
      <c r="D655" s="634">
        <f>'CATALOGO PAGINA'!AG655</f>
        <v>0.812</v>
      </c>
    </row>
    <row r="656">
      <c r="A656" s="623" t="str">
        <f>'CATALOGO PAGINA'!C656</f>
        <v>37227</v>
      </c>
      <c r="B656" s="624" t="s">
        <v>7739</v>
      </c>
      <c r="C656" s="626" t="str">
        <f>'CATALOGO PAGINA'!AE656</f>
        <v>16</v>
      </c>
      <c r="D656" s="634">
        <f>'CATALOGO PAGINA'!AG656</f>
        <v>1.4999</v>
      </c>
    </row>
    <row r="657">
      <c r="A657" s="623" t="str">
        <f>'CATALOGO PAGINA'!C657</f>
        <v>37224</v>
      </c>
      <c r="B657" s="624" t="s">
        <v>7739</v>
      </c>
      <c r="C657" s="626" t="str">
        <f>'CATALOGO PAGINA'!AE657</f>
        <v>16</v>
      </c>
      <c r="D657" s="634">
        <f>'CATALOGO PAGINA'!AG657</f>
        <v>1.4999</v>
      </c>
    </row>
    <row r="658">
      <c r="A658" s="623" t="str">
        <f>'CATALOGO PAGINA'!C658</f>
        <v>37221</v>
      </c>
      <c r="B658" s="624" t="s">
        <v>7739</v>
      </c>
      <c r="C658" s="626" t="str">
        <f>'CATALOGO PAGINA'!AE658</f>
        <v>16</v>
      </c>
      <c r="D658" s="634">
        <f>'CATALOGO PAGINA'!AG658</f>
        <v>1.53</v>
      </c>
    </row>
    <row r="659">
      <c r="A659" s="623" t="str">
        <f>'CATALOGO PAGINA'!C659</f>
        <v>372212</v>
      </c>
      <c r="B659" s="624" t="s">
        <v>7739</v>
      </c>
      <c r="C659" s="626" t="str">
        <f>'CATALOGO PAGINA'!AE659</f>
        <v>16</v>
      </c>
      <c r="D659" s="634">
        <f>'CATALOGO PAGINA'!AG659</f>
        <v>1.698</v>
      </c>
    </row>
    <row r="660">
      <c r="A660" s="623" t="str">
        <f>'CATALOGO PAGINA'!C660</f>
        <v>4205</v>
      </c>
      <c r="B660" s="624" t="s">
        <v>7739</v>
      </c>
      <c r="C660" s="626" t="str">
        <f>'CATALOGO PAGINA'!AE660</f>
        <v>6</v>
      </c>
      <c r="D660" s="634">
        <f>'CATALOGO PAGINA'!AG660</f>
        <v>1.4</v>
      </c>
    </row>
    <row r="661">
      <c r="A661" s="623" t="str">
        <f>'CATALOGO PAGINA'!C661</f>
        <v>4201</v>
      </c>
      <c r="B661" s="624" t="s">
        <v>7739</v>
      </c>
      <c r="C661" s="626" t="str">
        <f>'CATALOGO PAGINA'!AE661</f>
        <v>12</v>
      </c>
      <c r="D661" s="634">
        <f>'CATALOGO PAGINA'!AG661</f>
        <v>0.448</v>
      </c>
    </row>
    <row r="662">
      <c r="A662" s="623" t="str">
        <f>'CATALOGO PAGINA'!C662</f>
        <v>37226</v>
      </c>
      <c r="B662" s="624" t="s">
        <v>7739</v>
      </c>
      <c r="C662" s="626" t="str">
        <f>'CATALOGO PAGINA'!AE662</f>
        <v>16</v>
      </c>
      <c r="D662" s="634">
        <f>'CATALOGO PAGINA'!AG662</f>
        <v>1.4999</v>
      </c>
    </row>
    <row r="663">
      <c r="A663" s="623" t="str">
        <f>'CATALOGO PAGINA'!C663</f>
        <v>900501</v>
      </c>
      <c r="B663" s="624" t="s">
        <v>7739</v>
      </c>
      <c r="C663" s="626" t="str">
        <f>'CATALOGO PAGINA'!AE663</f>
        <v>6</v>
      </c>
      <c r="D663" s="634">
        <f>'CATALOGO PAGINA'!AG663</f>
        <v>0.7056</v>
      </c>
    </row>
    <row r="664">
      <c r="A664" s="623" t="str">
        <f>'CATALOGO PAGINA'!C664</f>
        <v>900502</v>
      </c>
      <c r="B664" s="624" t="s">
        <v>7739</v>
      </c>
      <c r="C664" s="626" t="str">
        <f>'CATALOGO PAGINA'!AE664</f>
        <v>6</v>
      </c>
      <c r="D664" s="634">
        <f>'CATALOGO PAGINA'!AG664</f>
        <v>0.7344</v>
      </c>
    </row>
    <row r="665">
      <c r="A665" s="623" t="str">
        <f>'CATALOGO PAGINA'!C665</f>
        <v>900499</v>
      </c>
      <c r="B665" s="624" t="s">
        <v>7739</v>
      </c>
      <c r="C665" s="626" t="str">
        <f>'CATALOGO PAGINA'!AE665</f>
        <v>6</v>
      </c>
      <c r="D665" s="634">
        <f>'CATALOGO PAGINA'!AG665</f>
        <v>0.7056</v>
      </c>
    </row>
    <row r="666">
      <c r="A666" s="623" t="str">
        <f>'CATALOGO PAGINA'!C666</f>
        <v>2904</v>
      </c>
      <c r="B666" s="624" t="s">
        <v>7739</v>
      </c>
      <c r="C666" s="626" t="str">
        <f>'CATALOGO PAGINA'!AE666</f>
        <v>6</v>
      </c>
      <c r="D666" s="634">
        <f>'CATALOGO PAGINA'!AG666</f>
        <v>2.254</v>
      </c>
    </row>
    <row r="667">
      <c r="A667" s="623" t="str">
        <f>'CATALOGO PAGINA'!C667</f>
        <v>G6055</v>
      </c>
      <c r="B667" s="624" t="s">
        <v>7739</v>
      </c>
      <c r="C667" s="626" t="str">
        <f>'CATALOGO PAGINA'!AE667</f>
        <v>24</v>
      </c>
      <c r="D667" s="634">
        <f>'CATALOGO PAGINA'!AG667</f>
        <v>0.6</v>
      </c>
    </row>
    <row r="668">
      <c r="A668" s="623" t="str">
        <f>'CATALOGO PAGINA'!C668</f>
        <v>G6054</v>
      </c>
      <c r="B668" s="624" t="s">
        <v>7739</v>
      </c>
      <c r="C668" s="626" t="str">
        <f>'CATALOGO PAGINA'!AE668</f>
        <v>24</v>
      </c>
      <c r="D668" s="634">
        <f>'CATALOGO PAGINA'!AG668</f>
        <v>0.6</v>
      </c>
    </row>
    <row r="669">
      <c r="A669" s="623" t="str">
        <f>'CATALOGO PAGINA'!C669</f>
        <v>92242</v>
      </c>
      <c r="B669" s="624" t="s">
        <v>7739</v>
      </c>
      <c r="C669" s="626" t="str">
        <f>'CATALOGO PAGINA'!AE669</f>
        <v>12</v>
      </c>
      <c r="D669" s="634">
        <f>'CATALOGO PAGINA'!AG669</f>
        <v>1.036</v>
      </c>
    </row>
    <row r="670">
      <c r="A670" s="623" t="str">
        <f>'CATALOGO PAGINA'!C670</f>
        <v>452178</v>
      </c>
      <c r="B670" s="624" t="s">
        <v>7739</v>
      </c>
      <c r="C670" s="626" t="str">
        <f>'CATALOGO PAGINA'!AE670</f>
        <v>12</v>
      </c>
      <c r="D670" s="634">
        <f>'CATALOGO PAGINA'!AG670</f>
        <v>1.102</v>
      </c>
    </row>
    <row r="671">
      <c r="A671" s="623" t="str">
        <f>'CATALOGO PAGINA'!C671</f>
        <v>372278</v>
      </c>
      <c r="B671" s="624" t="s">
        <v>7739</v>
      </c>
      <c r="C671" s="626" t="str">
        <f>'CATALOGO PAGINA'!AE671</f>
        <v>16</v>
      </c>
      <c r="D671" s="634">
        <f>'CATALOGO PAGINA'!AG671</f>
        <v>1.4976</v>
      </c>
    </row>
    <row r="672">
      <c r="A672" s="623" t="str">
        <f>'CATALOGO PAGINA'!C672</f>
        <v>609031</v>
      </c>
      <c r="B672" s="624" t="s">
        <v>7739</v>
      </c>
      <c r="C672" s="626" t="str">
        <f>'CATALOGO PAGINA'!AE672</f>
        <v>12</v>
      </c>
      <c r="D672" s="634">
        <f>'CATALOGO PAGINA'!AG672</f>
        <v>0.9135</v>
      </c>
    </row>
    <row r="673">
      <c r="A673" s="623" t="str">
        <f>'CATALOGO PAGINA'!C673</f>
        <v>92246</v>
      </c>
      <c r="B673" s="624" t="s">
        <v>7739</v>
      </c>
      <c r="C673" s="626" t="str">
        <f>'CATALOGO PAGINA'!AE673</f>
        <v>12</v>
      </c>
      <c r="D673" s="634">
        <f>'CATALOGO PAGINA'!AG673</f>
        <v>0.938</v>
      </c>
    </row>
    <row r="674">
      <c r="A674" s="623" t="str">
        <f>'CATALOGO PAGINA'!C674</f>
        <v>92241</v>
      </c>
      <c r="B674" s="624" t="s">
        <v>7739</v>
      </c>
      <c r="C674" s="626" t="str">
        <f>'CATALOGO PAGINA'!AE674</f>
        <v>12</v>
      </c>
      <c r="D674" s="634">
        <f>'CATALOGO PAGINA'!AG674</f>
        <v>0.938</v>
      </c>
    </row>
    <row r="675">
      <c r="A675" s="623" t="str">
        <f>'CATALOGO PAGINA'!C675</f>
        <v>92239</v>
      </c>
      <c r="B675" s="624" t="s">
        <v>7739</v>
      </c>
      <c r="C675" s="626" t="str">
        <f>'CATALOGO PAGINA'!AE675</f>
        <v>12</v>
      </c>
      <c r="D675" s="634">
        <f>'CATALOGO PAGINA'!AG675</f>
        <v>0.9135</v>
      </c>
    </row>
    <row r="676">
      <c r="A676" s="623" t="str">
        <f>'CATALOGO PAGINA'!C676</f>
        <v>92238</v>
      </c>
      <c r="B676" s="624" t="s">
        <v>7739</v>
      </c>
      <c r="C676" s="626" t="str">
        <f>'CATALOGO PAGINA'!AE676</f>
        <v>12</v>
      </c>
      <c r="D676" s="634">
        <f>'CATALOGO PAGINA'!AG676</f>
        <v>0.9135</v>
      </c>
    </row>
    <row r="677">
      <c r="A677" s="623" t="str">
        <f>'CATALOGO PAGINA'!C677</f>
        <v>601917</v>
      </c>
      <c r="B677" s="624" t="s">
        <v>7739</v>
      </c>
      <c r="C677" s="626" t="str">
        <f>'CATALOGO PAGINA'!AE677</f>
        <v>24</v>
      </c>
      <c r="D677" s="634">
        <f>'CATALOGO PAGINA'!AG677</f>
        <v>0.9089</v>
      </c>
    </row>
    <row r="678">
      <c r="A678" s="623" t="str">
        <f>'CATALOGO PAGINA'!C678</f>
        <v>601935</v>
      </c>
      <c r="B678" s="624" t="s">
        <v>7739</v>
      </c>
      <c r="C678" s="626" t="str">
        <f>'CATALOGO PAGINA'!AE678</f>
        <v>12</v>
      </c>
      <c r="D678" s="634">
        <f>'CATALOGO PAGINA'!AG678</f>
        <v>0.938</v>
      </c>
    </row>
    <row r="679">
      <c r="A679" s="623" t="str">
        <f>'CATALOGO PAGINA'!C679</f>
        <v>32216</v>
      </c>
      <c r="B679" s="624" t="s">
        <v>7739</v>
      </c>
      <c r="C679" s="626" t="str">
        <f>'CATALOGO PAGINA'!AE679</f>
        <v>12</v>
      </c>
      <c r="D679" s="634">
        <f>'CATALOGO PAGINA'!AG679</f>
        <v>1.2638</v>
      </c>
    </row>
    <row r="680">
      <c r="A680" s="623" t="str">
        <f>'CATALOGO PAGINA'!C680</f>
        <v>32206</v>
      </c>
      <c r="B680" s="624" t="s">
        <v>7739</v>
      </c>
      <c r="C680" s="626" t="str">
        <f>'CATALOGO PAGINA'!AE680</f>
        <v>12</v>
      </c>
      <c r="D680" s="634">
        <f>'CATALOGO PAGINA'!AG680</f>
        <v>0.8151</v>
      </c>
    </row>
    <row r="681">
      <c r="A681" s="623" t="str">
        <f>'CATALOGO PAGINA'!C681</f>
        <v>2097</v>
      </c>
      <c r="B681" s="624" t="s">
        <v>7739</v>
      </c>
      <c r="C681" s="626" t="str">
        <f>'CATALOGO PAGINA'!AE681</f>
        <v>12</v>
      </c>
      <c r="D681" s="634">
        <f>'CATALOGO PAGINA'!AG681</f>
        <v>1.248</v>
      </c>
    </row>
    <row r="682">
      <c r="A682" s="623" t="str">
        <f>'CATALOGO PAGINA'!C682</f>
        <v>20141</v>
      </c>
      <c r="B682" s="624" t="s">
        <v>7739</v>
      </c>
      <c r="C682" s="626" t="str">
        <f>'CATALOGO PAGINA'!AE682</f>
        <v>12</v>
      </c>
      <c r="D682" s="634">
        <f>'CATALOGO PAGINA'!AG682</f>
        <v>1.248</v>
      </c>
    </row>
    <row r="683">
      <c r="A683" s="623" t="str">
        <f>'CATALOGO PAGINA'!C683</f>
        <v>92250</v>
      </c>
      <c r="B683" s="624" t="s">
        <v>7739</v>
      </c>
      <c r="C683" s="626" t="str">
        <f>'CATALOGO PAGINA'!AE683</f>
        <v>12</v>
      </c>
      <c r="D683" s="634">
        <f>'CATALOGO PAGINA'!AG683</f>
        <v>0.9425</v>
      </c>
    </row>
    <row r="684">
      <c r="A684" s="623" t="str">
        <f>'CATALOGO PAGINA'!C684</f>
        <v>17177</v>
      </c>
      <c r="B684" s="624" t="s">
        <v>7739</v>
      </c>
      <c r="C684" s="626" t="str">
        <f>'CATALOGO PAGINA'!AE684</f>
        <v>12</v>
      </c>
      <c r="D684" s="634">
        <f>'CATALOGO PAGINA'!AG684</f>
        <v>0.9425</v>
      </c>
    </row>
    <row r="685">
      <c r="A685" s="623" t="str">
        <f>'CATALOGO PAGINA'!C685</f>
        <v>92252</v>
      </c>
      <c r="B685" s="624" t="s">
        <v>7739</v>
      </c>
      <c r="C685" s="626" t="str">
        <f>'CATALOGO PAGINA'!AE685</f>
        <v>12</v>
      </c>
      <c r="D685" s="634">
        <f>'CATALOGO PAGINA'!AG685</f>
        <v>1.008</v>
      </c>
    </row>
    <row r="686">
      <c r="A686" s="623" t="str">
        <f>'CATALOGO PAGINA'!C686</f>
        <v>CH81808</v>
      </c>
      <c r="B686" s="624" t="s">
        <v>7739</v>
      </c>
      <c r="C686" s="626" t="str">
        <f>'CATALOGO PAGINA'!AE686</f>
        <v>6</v>
      </c>
      <c r="D686" s="634">
        <f>'CATALOGO PAGINA'!AG686</f>
        <v>1.792</v>
      </c>
    </row>
    <row r="687">
      <c r="A687" s="623" t="str">
        <f>'CATALOGO PAGINA'!C687</f>
        <v>H103</v>
      </c>
      <c r="B687" s="624" t="s">
        <v>7739</v>
      </c>
      <c r="C687" s="626" t="str">
        <f>'CATALOGO PAGINA'!AE687</f>
        <v>6</v>
      </c>
      <c r="D687" s="634">
        <f>'CATALOGO PAGINA'!AG687</f>
        <v>0.7884</v>
      </c>
    </row>
    <row r="688">
      <c r="A688" s="623" t="str">
        <f>'CATALOGO PAGINA'!C688</f>
        <v>FD2210 </v>
      </c>
      <c r="B688" s="624" t="s">
        <v>7739</v>
      </c>
      <c r="C688" s="626" t="str">
        <f>'CATALOGO PAGINA'!AE688</f>
        <v>12</v>
      </c>
      <c r="D688" s="634">
        <f>'CATALOGO PAGINA'!AG688</f>
        <v>0.8464</v>
      </c>
    </row>
    <row r="689">
      <c r="A689" s="623" t="str">
        <f>'CATALOGO PAGINA'!C689</f>
        <v>FD2212</v>
      </c>
      <c r="B689" s="624" t="s">
        <v>7739</v>
      </c>
      <c r="C689" s="626" t="str">
        <f>'CATALOGO PAGINA'!AE689</f>
        <v>12</v>
      </c>
      <c r="D689" s="634">
        <f>'CATALOGO PAGINA'!AG689</f>
        <v>0.8474</v>
      </c>
    </row>
    <row r="690">
      <c r="A690" s="623" t="str">
        <f>'CATALOGO PAGINA'!C690</f>
        <v>07005</v>
      </c>
      <c r="B690" s="624" t="s">
        <v>7739</v>
      </c>
      <c r="C690" s="626" t="str">
        <f>'CATALOGO PAGINA'!AE690</f>
        <v>12</v>
      </c>
      <c r="D690" s="634">
        <f>'CATALOGO PAGINA'!AG690</f>
        <v>1.8894</v>
      </c>
    </row>
    <row r="691">
      <c r="A691" s="623" t="str">
        <f>'CATALOGO PAGINA'!C691</f>
        <v>01055</v>
      </c>
      <c r="B691" s="624" t="s">
        <v>7739</v>
      </c>
      <c r="C691" s="626" t="str">
        <f>'CATALOGO PAGINA'!AE691</f>
        <v>12</v>
      </c>
      <c r="D691" s="634">
        <f>'CATALOGO PAGINA'!AG691</f>
        <v>2.5</v>
      </c>
    </row>
    <row r="692">
      <c r="A692" s="623" t="str">
        <f>'CATALOGO PAGINA'!C692</f>
        <v>04003</v>
      </c>
      <c r="B692" s="624" t="s">
        <v>7739</v>
      </c>
      <c r="C692" s="626" t="str">
        <f>'CATALOGO PAGINA'!AE692</f>
        <v>12</v>
      </c>
      <c r="D692" s="634">
        <f>'CATALOGO PAGINA'!AG692</f>
        <v>2.75</v>
      </c>
    </row>
    <row r="693">
      <c r="A693" s="623" t="str">
        <f>'CATALOGO PAGINA'!C693</f>
        <v>FD2229</v>
      </c>
      <c r="B693" s="624" t="s">
        <v>7739</v>
      </c>
      <c r="C693" s="626" t="str">
        <f>'CATALOGO PAGINA'!AE693</f>
        <v>12</v>
      </c>
      <c r="D693" s="634">
        <f>'CATALOGO PAGINA'!AG693</f>
        <v>0.799</v>
      </c>
    </row>
    <row r="694">
      <c r="A694" s="623" t="str">
        <f>'CATALOGO PAGINA'!C694</f>
        <v>0184</v>
      </c>
      <c r="B694" s="624" t="s">
        <v>7739</v>
      </c>
      <c r="C694" s="626" t="str">
        <f>'CATALOGO PAGINA'!AE694</f>
        <v>6</v>
      </c>
      <c r="D694" s="634">
        <f>'CATALOGO PAGINA'!AG694</f>
        <v>0.8996</v>
      </c>
    </row>
    <row r="695">
      <c r="A695" s="623" t="str">
        <f>'CATALOGO PAGINA'!C695</f>
        <v>7757</v>
      </c>
      <c r="B695" s="624" t="s">
        <v>7739</v>
      </c>
      <c r="C695" s="626" t="str">
        <f>'CATALOGO PAGINA'!AE695</f>
        <v>6</v>
      </c>
      <c r="D695" s="634">
        <f>'CATALOGO PAGINA'!AG695</f>
        <v>0.896</v>
      </c>
    </row>
    <row r="696">
      <c r="A696" s="623" t="str">
        <f>'CATALOGO PAGINA'!C696</f>
        <v>FD811</v>
      </c>
      <c r="B696" s="624" t="s">
        <v>7739</v>
      </c>
      <c r="C696" s="626" t="str">
        <f>'CATALOGO PAGINA'!AE696</f>
        <v>6</v>
      </c>
      <c r="D696" s="634">
        <f>'CATALOGO PAGINA'!AG696</f>
        <v>1.254</v>
      </c>
    </row>
    <row r="697">
      <c r="A697" s="623" t="str">
        <f>'CATALOGO PAGINA'!C697</f>
        <v>15010</v>
      </c>
      <c r="B697" s="624" t="s">
        <v>7739</v>
      </c>
      <c r="C697" s="626" t="str">
        <f>'CATALOGO PAGINA'!AE697</f>
        <v>12</v>
      </c>
      <c r="D697" s="634">
        <f>'CATALOGO PAGINA'!AG697</f>
        <v>0.882</v>
      </c>
    </row>
    <row r="698">
      <c r="A698" s="623" t="str">
        <f>'CATALOGO PAGINA'!C698</f>
        <v>FL-8002</v>
      </c>
      <c r="B698" s="624" t="s">
        <v>7739</v>
      </c>
      <c r="C698" s="626" t="str">
        <f>'CATALOGO PAGINA'!AE698</f>
        <v>6</v>
      </c>
      <c r="D698" s="634">
        <f>'CATALOGO PAGINA'!AG698</f>
        <v>0.69</v>
      </c>
    </row>
    <row r="699">
      <c r="A699" s="623" t="str">
        <f>'CATALOGO PAGINA'!C699</f>
        <v>96320</v>
      </c>
      <c r="B699" s="624" t="s">
        <v>7739</v>
      </c>
      <c r="C699" s="626" t="str">
        <f>'CATALOGO PAGINA'!AE699</f>
        <v>12</v>
      </c>
      <c r="D699" s="634">
        <f>'CATALOGO PAGINA'!AG699</f>
        <v>1.4523</v>
      </c>
    </row>
    <row r="700">
      <c r="A700" s="623" t="str">
        <f>'CATALOGO PAGINA'!C700</f>
        <v>501615</v>
      </c>
      <c r="B700" s="624" t="s">
        <v>7739</v>
      </c>
      <c r="C700" s="626" t="str">
        <f>'CATALOGO PAGINA'!AE700</f>
        <v>12</v>
      </c>
      <c r="D700" s="634">
        <f>'CATALOGO PAGINA'!AG700</f>
        <v>0.5863</v>
      </c>
    </row>
    <row r="701">
      <c r="A701" s="623" t="str">
        <f>'CATALOGO PAGINA'!C701</f>
        <v>11499</v>
      </c>
      <c r="B701" s="624" t="s">
        <v>7739</v>
      </c>
      <c r="C701" s="626" t="str">
        <f>'CATALOGO PAGINA'!AE701</f>
        <v>12</v>
      </c>
      <c r="D701" s="634">
        <f>'CATALOGO PAGINA'!AG701</f>
        <v>0.791</v>
      </c>
    </row>
    <row r="702">
      <c r="A702" s="623" t="str">
        <f>'CATALOGO PAGINA'!C702</f>
        <v>23-3</v>
      </c>
      <c r="B702" s="624" t="s">
        <v>7739</v>
      </c>
      <c r="C702" s="626" t="str">
        <f>'CATALOGO PAGINA'!AE702</f>
        <v>12</v>
      </c>
      <c r="D702" s="634">
        <f>'CATALOGO PAGINA'!AG702</f>
        <v>0.7992</v>
      </c>
    </row>
    <row r="703">
      <c r="A703" s="623" t="str">
        <f>'CATALOGO PAGINA'!C703</f>
        <v>G804</v>
      </c>
      <c r="B703" s="624" t="s">
        <v>7739</v>
      </c>
      <c r="C703" s="626" t="str">
        <f>'CATALOGO PAGINA'!AE703</f>
        <v>12</v>
      </c>
      <c r="D703" s="634">
        <f>'CATALOGO PAGINA'!AG703</f>
        <v>0.3996</v>
      </c>
    </row>
    <row r="704">
      <c r="A704" s="623" t="str">
        <f>'CATALOGO PAGINA'!C704</f>
        <v>FD501</v>
      </c>
      <c r="B704" s="624" t="s">
        <v>7739</v>
      </c>
      <c r="C704" s="626" t="str">
        <f>'CATALOGO PAGINA'!AE704</f>
        <v>6</v>
      </c>
      <c r="D704" s="634">
        <f>'CATALOGO PAGINA'!AG704</f>
        <v>2.0475</v>
      </c>
    </row>
    <row r="705">
      <c r="A705" s="623" t="str">
        <f>'CATALOGO PAGINA'!C705</f>
        <v>J3884</v>
      </c>
      <c r="B705" s="624" t="s">
        <v>7739</v>
      </c>
      <c r="C705" s="626" t="str">
        <f>'CATALOGO PAGINA'!AE705</f>
        <v>12</v>
      </c>
      <c r="D705" s="634">
        <f>'CATALOGO PAGINA'!AG705</f>
        <v>0.742</v>
      </c>
    </row>
    <row r="706">
      <c r="A706" s="623" t="str">
        <f>'CATALOGO PAGINA'!C706</f>
        <v>6201</v>
      </c>
      <c r="B706" s="624" t="s">
        <v>7739</v>
      </c>
      <c r="C706" s="626" t="str">
        <f>'CATALOGO PAGINA'!AE706</f>
        <v>12</v>
      </c>
      <c r="D706" s="634">
        <f>'CATALOGO PAGINA'!AG706</f>
        <v>0.729</v>
      </c>
    </row>
    <row r="707">
      <c r="A707" s="623" t="str">
        <f>'CATALOGO PAGINA'!C707</f>
        <v>FD2214</v>
      </c>
      <c r="B707" s="624" t="s">
        <v>7739</v>
      </c>
      <c r="C707" s="626" t="str">
        <f>'CATALOGO PAGINA'!AE707</f>
        <v>12</v>
      </c>
      <c r="D707" s="634">
        <f>'CATALOGO PAGINA'!AG707</f>
        <v>0.952</v>
      </c>
    </row>
    <row r="708">
      <c r="A708" s="623" t="str">
        <f>'CATALOGO PAGINA'!C708</f>
        <v>6033</v>
      </c>
      <c r="B708" s="624" t="s">
        <v>7739</v>
      </c>
      <c r="C708" s="626" t="str">
        <f>'CATALOGO PAGINA'!AE708</f>
        <v>12</v>
      </c>
      <c r="D708" s="634">
        <f>'CATALOGO PAGINA'!AG708</f>
        <v>0.6</v>
      </c>
    </row>
    <row r="709">
      <c r="A709" s="623" t="str">
        <f>'CATALOGO PAGINA'!C709</f>
        <v>7183M</v>
      </c>
      <c r="B709" s="624" t="s">
        <v>7739</v>
      </c>
      <c r="C709" s="626" t="str">
        <f>'CATALOGO PAGINA'!AE709</f>
        <v>12</v>
      </c>
      <c r="D709" s="634">
        <f>'CATALOGO PAGINA'!AG709</f>
        <v>0.742</v>
      </c>
    </row>
    <row r="710">
      <c r="A710" s="623" t="str">
        <f>'CATALOGO PAGINA'!C710</f>
        <v>7183L</v>
      </c>
      <c r="B710" s="624" t="s">
        <v>7739</v>
      </c>
      <c r="C710" s="626" t="str">
        <f>'CATALOGO PAGINA'!AE710</f>
        <v>12</v>
      </c>
      <c r="D710" s="634">
        <f>'CATALOGO PAGINA'!AG710</f>
        <v>0.742</v>
      </c>
    </row>
    <row r="711">
      <c r="A711" s="623" t="str">
        <f>'CATALOGO PAGINA'!C711</f>
        <v>503530</v>
      </c>
      <c r="B711" s="624" t="s">
        <v>7739</v>
      </c>
      <c r="C711" s="626" t="str">
        <f>'CATALOGO PAGINA'!AE711</f>
        <v>12</v>
      </c>
      <c r="D711" s="634">
        <f>'CATALOGO PAGINA'!AG711</f>
        <v>0.672</v>
      </c>
    </row>
    <row r="712">
      <c r="A712" s="623" t="str">
        <f>'CATALOGO PAGINA'!C712</f>
        <v>7695</v>
      </c>
      <c r="B712" s="624" t="s">
        <v>7739</v>
      </c>
      <c r="C712" s="626" t="str">
        <f>'CATALOGO PAGINA'!AE712</f>
        <v>12</v>
      </c>
      <c r="D712" s="634">
        <f>'CATALOGO PAGINA'!AG712</f>
        <v>0.987</v>
      </c>
    </row>
    <row r="713">
      <c r="A713" s="623" t="str">
        <f>'CATALOGO PAGINA'!C713</f>
        <v>FD908</v>
      </c>
      <c r="B713" s="624" t="s">
        <v>7739</v>
      </c>
      <c r="C713" s="626" t="str">
        <f>'CATALOGO PAGINA'!AE713</f>
        <v>12</v>
      </c>
      <c r="D713" s="634">
        <f>'CATALOGO PAGINA'!AG713</f>
        <v>0.91</v>
      </c>
    </row>
    <row r="714">
      <c r="A714" s="623" t="str">
        <f>'CATALOGO PAGINA'!C714</f>
        <v>FD7856</v>
      </c>
      <c r="B714" s="624" t="s">
        <v>7739</v>
      </c>
      <c r="C714" s="626" t="str">
        <f>'CATALOGO PAGINA'!AE714</f>
        <v>3</v>
      </c>
      <c r="D714" s="634">
        <f>'CATALOGO PAGINA'!AG714</f>
        <v>6.228</v>
      </c>
    </row>
    <row r="715">
      <c r="A715" s="623" t="str">
        <f>'CATALOGO PAGINA'!C715</f>
        <v>FD7860</v>
      </c>
      <c r="B715" s="624" t="s">
        <v>7739</v>
      </c>
      <c r="C715" s="626" t="str">
        <f>'CATALOGO PAGINA'!AE715</f>
        <v>3</v>
      </c>
      <c r="D715" s="634">
        <f>'CATALOGO PAGINA'!AG715</f>
        <v>8.7492</v>
      </c>
    </row>
    <row r="716">
      <c r="A716" s="623" t="str">
        <f>'CATALOGO PAGINA'!C716</f>
        <v>FD809</v>
      </c>
      <c r="B716" s="624" t="s">
        <v>7739</v>
      </c>
      <c r="C716" s="626" t="str">
        <f>'CATALOGO PAGINA'!AE716</f>
        <v>12</v>
      </c>
      <c r="D716" s="634">
        <f>'CATALOGO PAGINA'!AG716</f>
        <v>0.5046</v>
      </c>
    </row>
    <row r="717">
      <c r="A717" s="623" t="str">
        <f>'CATALOGO PAGINA'!C717</f>
        <v>SC5100</v>
      </c>
      <c r="B717" s="624" t="s">
        <v>7739</v>
      </c>
      <c r="C717" s="626" t="str">
        <f>'CATALOGO PAGINA'!AE717</f>
        <v>12</v>
      </c>
      <c r="D717" s="634">
        <f>'CATALOGO PAGINA'!AG717</f>
        <v>2.8</v>
      </c>
    </row>
    <row r="718">
      <c r="A718" s="623" t="str">
        <f>'CATALOGO PAGINA'!C718</f>
        <v>7597</v>
      </c>
      <c r="B718" s="624" t="s">
        <v>7739</v>
      </c>
      <c r="C718" s="626" t="str">
        <f>'CATALOGO PAGINA'!AE718</f>
        <v>3</v>
      </c>
      <c r="D718" s="634">
        <f>'CATALOGO PAGINA'!AG718</f>
        <v>2.618</v>
      </c>
    </row>
    <row r="719">
      <c r="A719" s="623" t="str">
        <f>'CATALOGO PAGINA'!C719</f>
        <v>05281</v>
      </c>
      <c r="B719" s="624" t="s">
        <v>7739</v>
      </c>
      <c r="C719" s="626" t="str">
        <f>'CATALOGO PAGINA'!AE719</f>
        <v>12</v>
      </c>
      <c r="D719" s="634">
        <f>'CATALOGO PAGINA'!AG719</f>
        <v>1.96</v>
      </c>
    </row>
    <row r="720">
      <c r="A720" s="623" t="str">
        <f>'CATALOGO PAGINA'!C720</f>
        <v>26012</v>
      </c>
      <c r="B720" s="624" t="s">
        <v>7739</v>
      </c>
      <c r="C720" s="626" t="str">
        <f>'CATALOGO PAGINA'!AE720</f>
        <v>12</v>
      </c>
      <c r="D720" s="634">
        <f>'CATALOGO PAGINA'!AG720</f>
        <v>0.552</v>
      </c>
    </row>
    <row r="721">
      <c r="A721" s="623" t="str">
        <f>'CATALOGO PAGINA'!C721</f>
        <v>502768</v>
      </c>
      <c r="B721" s="624" t="s">
        <v>7739</v>
      </c>
      <c r="C721" s="626" t="str">
        <f>'CATALOGO PAGINA'!AE721</f>
        <v>12</v>
      </c>
      <c r="D721" s="634">
        <f>'CATALOGO PAGINA'!AG721</f>
        <v>0.7038</v>
      </c>
    </row>
    <row r="722">
      <c r="A722" s="623" t="str">
        <f>'CATALOGO PAGINA'!C722</f>
        <v>503549</v>
      </c>
      <c r="B722" s="624" t="s">
        <v>7739</v>
      </c>
      <c r="C722" s="626" t="str">
        <f>'CATALOGO PAGINA'!AE722</f>
        <v>6</v>
      </c>
      <c r="D722" s="634">
        <f>'CATALOGO PAGINA'!AG722</f>
        <v>1.1676</v>
      </c>
    </row>
    <row r="723">
      <c r="A723" s="623" t="str">
        <f>'CATALOGO PAGINA'!C723</f>
        <v>3017</v>
      </c>
      <c r="B723" s="624" t="s">
        <v>7739</v>
      </c>
      <c r="C723" s="626" t="str">
        <f>'CATALOGO PAGINA'!AE723</f>
        <v>12</v>
      </c>
      <c r="D723" s="634">
        <f>'CATALOGO PAGINA'!AG723</f>
        <v>0.945</v>
      </c>
    </row>
    <row r="724">
      <c r="A724" s="623" t="str">
        <f>'CATALOGO PAGINA'!C724</f>
        <v>8172</v>
      </c>
      <c r="B724" s="624" t="s">
        <v>7739</v>
      </c>
      <c r="C724" s="626" t="str">
        <f>'CATALOGO PAGINA'!AE724</f>
        <v>12</v>
      </c>
      <c r="D724" s="634">
        <f>'CATALOGO PAGINA'!AG724</f>
        <v>0.459</v>
      </c>
    </row>
    <row r="725">
      <c r="A725" s="623" t="str">
        <f>'CATALOGO PAGINA'!C725</f>
        <v>690209</v>
      </c>
      <c r="B725" s="624" t="s">
        <v>7739</v>
      </c>
      <c r="C725" s="626" t="str">
        <f>'CATALOGO PAGINA'!AE725</f>
        <v>3</v>
      </c>
      <c r="D725" s="634">
        <f>'CATALOGO PAGINA'!AG725</f>
        <v>6.552</v>
      </c>
    </row>
    <row r="726">
      <c r="A726" s="623" t="str">
        <f>'CATALOGO PAGINA'!C726</f>
        <v>L140</v>
      </c>
      <c r="B726" s="624" t="s">
        <v>7739</v>
      </c>
      <c r="C726" s="626" t="str">
        <f>'CATALOGO PAGINA'!AE726</f>
        <v>12</v>
      </c>
      <c r="D726" s="634">
        <f>'CATALOGO PAGINA'!AG726</f>
        <v>0.7473</v>
      </c>
    </row>
    <row r="727">
      <c r="A727" s="623" t="str">
        <f>'CATALOGO PAGINA'!C727</f>
        <v>FD1828</v>
      </c>
      <c r="B727" s="624" t="s">
        <v>7739</v>
      </c>
      <c r="C727" s="626" t="str">
        <f>'CATALOGO PAGINA'!AE727</f>
        <v>6</v>
      </c>
      <c r="D727" s="634">
        <f>'CATALOGO PAGINA'!AG727</f>
        <v>1.3254</v>
      </c>
    </row>
    <row r="728">
      <c r="A728" s="623" t="str">
        <f>'CATALOGO PAGINA'!C728</f>
        <v>FD813</v>
      </c>
      <c r="B728" s="624" t="s">
        <v>7739</v>
      </c>
      <c r="C728" s="626" t="str">
        <f>'CATALOGO PAGINA'!AE728</f>
        <v>12</v>
      </c>
      <c r="D728" s="634">
        <f>'CATALOGO PAGINA'!AG728</f>
        <v>0.45</v>
      </c>
    </row>
    <row r="729">
      <c r="A729" s="623" t="str">
        <f>'CATALOGO PAGINA'!C729</f>
        <v>T125</v>
      </c>
      <c r="B729" s="624" t="s">
        <v>7739</v>
      </c>
      <c r="C729" s="626" t="str">
        <f>'CATALOGO PAGINA'!AE729</f>
        <v>6</v>
      </c>
      <c r="D729" s="634">
        <f>'CATALOGO PAGINA'!AG729</f>
        <v>0.714</v>
      </c>
    </row>
    <row r="730">
      <c r="A730" s="623" t="str">
        <f>'CATALOGO PAGINA'!C730</f>
        <v>FD291</v>
      </c>
      <c r="B730" s="624" t="s">
        <v>7739</v>
      </c>
      <c r="C730" s="626" t="str">
        <f>'CATALOGO PAGINA'!AE730</f>
        <v>6</v>
      </c>
      <c r="D730" s="634">
        <f>'CATALOGO PAGINA'!AG730</f>
        <v>2.9988</v>
      </c>
    </row>
    <row r="731">
      <c r="A731" s="623" t="str">
        <f>'CATALOGO PAGINA'!C731</f>
        <v>A224</v>
      </c>
      <c r="B731" s="624" t="s">
        <v>7739</v>
      </c>
      <c r="C731" s="626" t="str">
        <f>'CATALOGO PAGINA'!AE731</f>
        <v>12</v>
      </c>
      <c r="D731" s="634">
        <f>'CATALOGO PAGINA'!AG731</f>
        <v>0.495</v>
      </c>
    </row>
    <row r="732">
      <c r="A732" s="623" t="str">
        <f>'CATALOGO PAGINA'!C732</f>
        <v>505603</v>
      </c>
      <c r="B732" s="624" t="s">
        <v>7739</v>
      </c>
      <c r="C732" s="626" t="str">
        <f>'CATALOGO PAGINA'!AE732</f>
        <v>12</v>
      </c>
      <c r="D732" s="634">
        <f>'CATALOGO PAGINA'!AG732</f>
        <v>0.7504</v>
      </c>
    </row>
    <row r="733">
      <c r="A733" s="623" t="str">
        <f>'CATALOGO PAGINA'!C733</f>
        <v>FD4016</v>
      </c>
      <c r="B733" s="624" t="s">
        <v>7739</v>
      </c>
      <c r="C733" s="626" t="str">
        <f>'CATALOGO PAGINA'!AE733</f>
        <v>12</v>
      </c>
      <c r="D733" s="634">
        <f>'CATALOGO PAGINA'!AG733</f>
        <v>0.3752</v>
      </c>
    </row>
    <row r="734">
      <c r="A734" s="623" t="str">
        <f>'CATALOGO PAGINA'!C734</f>
        <v>1102</v>
      </c>
      <c r="B734" s="624" t="s">
        <v>7739</v>
      </c>
      <c r="C734" s="626" t="str">
        <f>'CATALOGO PAGINA'!AE734</f>
        <v>12</v>
      </c>
      <c r="D734" s="634">
        <f>'CATALOGO PAGINA'!AG734</f>
        <v>0.5984</v>
      </c>
    </row>
    <row r="735">
      <c r="A735" s="623" t="str">
        <f>'CATALOGO PAGINA'!C735</f>
        <v>99000</v>
      </c>
      <c r="B735" s="624" t="s">
        <v>7739</v>
      </c>
      <c r="C735" s="626" t="str">
        <f>'CATALOGO PAGINA'!AE735</f>
        <v>12</v>
      </c>
      <c r="D735" s="634">
        <f>'CATALOGO PAGINA'!AG735</f>
        <v>0.648</v>
      </c>
    </row>
    <row r="736">
      <c r="A736" s="623" t="str">
        <f>'CATALOGO PAGINA'!C736</f>
        <v>FD823</v>
      </c>
      <c r="B736" s="624" t="s">
        <v>7739</v>
      </c>
      <c r="C736" s="626" t="str">
        <f>'CATALOGO PAGINA'!AE736</f>
        <v>12</v>
      </c>
      <c r="D736" s="634">
        <f>'CATALOGO PAGINA'!AG736</f>
        <v>0.501</v>
      </c>
    </row>
    <row r="737">
      <c r="A737" s="623" t="str">
        <f>'CATALOGO PAGINA'!C737</f>
        <v>3710</v>
      </c>
      <c r="B737" s="624" t="s">
        <v>7739</v>
      </c>
      <c r="C737" s="626" t="str">
        <f>'CATALOGO PAGINA'!AE737</f>
        <v>12</v>
      </c>
      <c r="D737" s="634">
        <f>'CATALOGO PAGINA'!AG737</f>
        <v>0.7029</v>
      </c>
    </row>
    <row r="738">
      <c r="A738" s="623" t="str">
        <f>'CATALOGO PAGINA'!C738</f>
        <v>3709</v>
      </c>
      <c r="B738" s="624" t="s">
        <v>7739</v>
      </c>
      <c r="C738" s="626" t="str">
        <f>'CATALOGO PAGINA'!AE738</f>
        <v>12</v>
      </c>
      <c r="D738" s="634">
        <f>'CATALOGO PAGINA'!AG738</f>
        <v>0.699</v>
      </c>
    </row>
    <row r="739">
      <c r="A739" s="623" t="str">
        <f>'CATALOGO PAGINA'!C739</f>
        <v>W5979</v>
      </c>
      <c r="B739" s="624" t="s">
        <v>7739</v>
      </c>
      <c r="C739" s="626" t="str">
        <f>'CATALOGO PAGINA'!AE739</f>
        <v>12</v>
      </c>
      <c r="D739" s="634">
        <f>'CATALOGO PAGINA'!AG739</f>
        <v>0.702</v>
      </c>
    </row>
    <row r="740">
      <c r="A740" s="623" t="str">
        <f>'CATALOGO PAGINA'!C740</f>
        <v>503289</v>
      </c>
      <c r="B740" s="624" t="s">
        <v>7739</v>
      </c>
      <c r="C740" s="626" t="str">
        <f>'CATALOGO PAGINA'!AE740</f>
        <v>12</v>
      </c>
      <c r="D740" s="634">
        <f>'CATALOGO PAGINA'!AG740</f>
        <v>0.7488</v>
      </c>
    </row>
    <row r="741">
      <c r="A741" s="623" t="str">
        <f>'CATALOGO PAGINA'!C741</f>
        <v>5691</v>
      </c>
      <c r="B741" s="624" t="s">
        <v>7739</v>
      </c>
      <c r="C741" s="626" t="str">
        <f>'CATALOGO PAGINA'!AE741</f>
        <v>12</v>
      </c>
      <c r="D741" s="634">
        <f>'CATALOGO PAGINA'!AG741</f>
        <v>0.98</v>
      </c>
    </row>
    <row r="742">
      <c r="A742" s="623" t="str">
        <f>'CATALOGO PAGINA'!C742</f>
        <v>5601</v>
      </c>
      <c r="B742" s="624" t="s">
        <v>7739</v>
      </c>
      <c r="C742" s="626" t="str">
        <f>'CATALOGO PAGINA'!AE742</f>
        <v>12</v>
      </c>
      <c r="D742" s="634">
        <f>'CATALOGO PAGINA'!AG742</f>
        <v>0.595</v>
      </c>
    </row>
    <row r="743">
      <c r="A743" s="623" t="str">
        <f>'CATALOGO PAGINA'!C743</f>
        <v>FD918</v>
      </c>
      <c r="B743" s="624" t="s">
        <v>7739</v>
      </c>
      <c r="C743" s="626" t="str">
        <f>'CATALOGO PAGINA'!AE743</f>
        <v>12</v>
      </c>
      <c r="D743" s="634">
        <f>'CATALOGO PAGINA'!AG743</f>
        <v>0.76</v>
      </c>
    </row>
    <row r="744">
      <c r="A744" s="623" t="str">
        <f>'CATALOGO PAGINA'!C744</f>
        <v>5448</v>
      </c>
      <c r="B744" s="624" t="s">
        <v>7739</v>
      </c>
      <c r="C744" s="626" t="str">
        <f>'CATALOGO PAGINA'!AE744</f>
        <v>12</v>
      </c>
      <c r="D744" s="634">
        <f>'CATALOGO PAGINA'!AG744</f>
        <v>1.4</v>
      </c>
    </row>
    <row r="745">
      <c r="A745" s="623" t="str">
        <f>'CATALOGO PAGINA'!C745</f>
        <v>50069</v>
      </c>
      <c r="B745" s="624" t="s">
        <v>7739</v>
      </c>
      <c r="C745" s="626" t="str">
        <f>'CATALOGO PAGINA'!AE745</f>
        <v>12</v>
      </c>
      <c r="D745" s="634">
        <f>'CATALOGO PAGINA'!AG745</f>
        <v>0.75</v>
      </c>
    </row>
    <row r="746">
      <c r="A746" s="623" t="str">
        <f>'CATALOGO PAGINA'!C746</f>
        <v>FD928</v>
      </c>
      <c r="B746" s="624" t="s">
        <v>7739</v>
      </c>
      <c r="C746" s="626" t="str">
        <f>'CATALOGO PAGINA'!AE746</f>
        <v>12</v>
      </c>
      <c r="D746" s="634">
        <f>'CATALOGO PAGINA'!AG746</f>
        <v>1.245</v>
      </c>
    </row>
    <row r="747">
      <c r="A747" s="623" t="str">
        <f>'CATALOGO PAGINA'!C747</f>
        <v>ZY-898</v>
      </c>
      <c r="B747" s="624" t="s">
        <v>7739</v>
      </c>
      <c r="C747" s="626" t="str">
        <f>'CATALOGO PAGINA'!AE747</f>
        <v>12</v>
      </c>
      <c r="D747" s="634">
        <f>'CATALOGO PAGINA'!AG747</f>
        <v>1.001</v>
      </c>
    </row>
    <row r="748">
      <c r="A748" s="623" t="str">
        <f>'CATALOGO PAGINA'!C748</f>
        <v>0713</v>
      </c>
      <c r="B748" s="624" t="s">
        <v>7739</v>
      </c>
      <c r="C748" s="626" t="str">
        <f>'CATALOGO PAGINA'!AE748</f>
        <v>12</v>
      </c>
      <c r="D748" s="634">
        <f>'CATALOGO PAGINA'!AG748</f>
        <v>0.742</v>
      </c>
    </row>
    <row r="749">
      <c r="A749" s="623" t="str">
        <f>'CATALOGO PAGINA'!C749</f>
        <v>20400</v>
      </c>
      <c r="B749" s="624" t="s">
        <v>7739</v>
      </c>
      <c r="C749" s="626" t="str">
        <f>'CATALOGO PAGINA'!AE749</f>
        <v>12</v>
      </c>
      <c r="D749" s="634">
        <f>'CATALOGO PAGINA'!AG749</f>
        <v>0.7546</v>
      </c>
    </row>
    <row r="750">
      <c r="A750" s="623" t="str">
        <f>'CATALOGO PAGINA'!C750</f>
        <v>50122</v>
      </c>
      <c r="B750" s="624" t="s">
        <v>7739</v>
      </c>
      <c r="C750" s="626" t="str">
        <f>'CATALOGO PAGINA'!AE750</f>
        <v>12</v>
      </c>
      <c r="D750" s="634">
        <f>'CATALOGO PAGINA'!AG750</f>
        <v>0.7038</v>
      </c>
    </row>
    <row r="751">
      <c r="A751" s="623" t="str">
        <f>'CATALOGO PAGINA'!C751</f>
        <v>257010</v>
      </c>
      <c r="B751" s="624" t="s">
        <v>7739</v>
      </c>
      <c r="C751" s="626" t="str">
        <f>'CATALOGO PAGINA'!AE751</f>
        <v>6</v>
      </c>
      <c r="D751" s="634">
        <f>'CATALOGO PAGINA'!AG751</f>
        <v>0.918</v>
      </c>
    </row>
    <row r="752">
      <c r="A752" s="623" t="str">
        <f>'CATALOGO PAGINA'!C752</f>
        <v>257008</v>
      </c>
      <c r="B752" s="624" t="s">
        <v>7739</v>
      </c>
      <c r="C752" s="626" t="str">
        <f>'CATALOGO PAGINA'!AE752</f>
        <v>6</v>
      </c>
      <c r="D752" s="634">
        <f>'CATALOGO PAGINA'!AG752</f>
        <v>0.918</v>
      </c>
    </row>
    <row r="753">
      <c r="A753" s="623" t="str">
        <f>'CATALOGO PAGINA'!C753</f>
        <v>257009</v>
      </c>
      <c r="B753" s="624" t="s">
        <v>7739</v>
      </c>
      <c r="C753" s="626" t="str">
        <f>'CATALOGO PAGINA'!AE753</f>
        <v>6</v>
      </c>
      <c r="D753" s="634">
        <f>'CATALOGO PAGINA'!AG753</f>
        <v>0.918</v>
      </c>
    </row>
    <row r="754">
      <c r="A754" s="623" t="str">
        <f>'CATALOGO PAGINA'!C754</f>
        <v>1901</v>
      </c>
      <c r="B754" s="624" t="s">
        <v>7739</v>
      </c>
      <c r="C754" s="626" t="str">
        <f>'CATALOGO PAGINA'!AE754</f>
        <v>6</v>
      </c>
      <c r="D754" s="634">
        <f>'CATALOGO PAGINA'!AG754</f>
        <v>3.156</v>
      </c>
    </row>
    <row r="755">
      <c r="A755" s="623" t="str">
        <f>'CATALOGO PAGINA'!C755</f>
        <v>502832</v>
      </c>
      <c r="B755" s="624" t="s">
        <v>7739</v>
      </c>
      <c r="C755" s="626" t="str">
        <f>'CATALOGO PAGINA'!AE755</f>
        <v>12</v>
      </c>
      <c r="D755" s="634">
        <f>'CATALOGO PAGINA'!AG755</f>
        <v>0.924</v>
      </c>
    </row>
    <row r="756">
      <c r="A756" s="623" t="str">
        <f>'CATALOGO PAGINA'!C756</f>
        <v>FD297</v>
      </c>
      <c r="B756" s="624" t="s">
        <v>7739</v>
      </c>
      <c r="C756" s="626" t="str">
        <f>'CATALOGO PAGINA'!AE756</f>
        <v>6</v>
      </c>
      <c r="D756" s="634">
        <f>'CATALOGO PAGINA'!AG756</f>
        <v>2.4963</v>
      </c>
    </row>
    <row r="757">
      <c r="A757" s="623" t="str">
        <f>'CATALOGO PAGINA'!C757</f>
        <v>11175</v>
      </c>
      <c r="B757" s="624" t="s">
        <v>7739</v>
      </c>
      <c r="C757" s="626" t="str">
        <f>'CATALOGO PAGINA'!AE757</f>
        <v>12</v>
      </c>
      <c r="D757" s="634">
        <f>'CATALOGO PAGINA'!AG757</f>
        <v>0.588</v>
      </c>
    </row>
    <row r="758">
      <c r="A758" s="623" t="str">
        <f>'CATALOGO PAGINA'!C758</f>
        <v>11174</v>
      </c>
      <c r="B758" s="624" t="s">
        <v>7739</v>
      </c>
      <c r="C758" s="626" t="str">
        <f>'CATALOGO PAGINA'!AE758</f>
        <v>12</v>
      </c>
      <c r="D758" s="634">
        <f>'CATALOGO PAGINA'!AG758</f>
        <v>0.588</v>
      </c>
    </row>
    <row r="759">
      <c r="A759" s="623" t="str">
        <f>'CATALOGO PAGINA'!C759</f>
        <v>FD192</v>
      </c>
      <c r="B759" s="624" t="s">
        <v>7739</v>
      </c>
      <c r="C759" s="626" t="str">
        <f>'CATALOGO PAGINA'!AE759</f>
        <v>12</v>
      </c>
      <c r="D759" s="634">
        <f>'CATALOGO PAGINA'!AG759</f>
        <v>0.6048</v>
      </c>
    </row>
    <row r="760">
      <c r="A760" s="623" t="str">
        <f>'CATALOGO PAGINA'!C760</f>
        <v>502207</v>
      </c>
      <c r="B760" s="624" t="s">
        <v>7739</v>
      </c>
      <c r="C760" s="626" t="str">
        <f>'CATALOGO PAGINA'!AE760</f>
        <v>6</v>
      </c>
      <c r="D760" s="634">
        <f>'CATALOGO PAGINA'!AG760</f>
        <v>1.7466</v>
      </c>
    </row>
    <row r="761">
      <c r="A761" s="623" t="str">
        <f>'CATALOGO PAGINA'!C761</f>
        <v>502204</v>
      </c>
      <c r="B761" s="624" t="s">
        <v>7739</v>
      </c>
      <c r="C761" s="626" t="str">
        <f>'CATALOGO PAGINA'!AE761</f>
        <v>6</v>
      </c>
      <c r="D761" s="634">
        <f>'CATALOGO PAGINA'!AG761</f>
        <v>3.2522</v>
      </c>
    </row>
    <row r="762">
      <c r="A762" s="623" t="str">
        <f>'CATALOGO PAGINA'!C762</f>
        <v>FD731</v>
      </c>
      <c r="B762" s="624" t="s">
        <v>7739</v>
      </c>
      <c r="C762" s="626" t="str">
        <f>'CATALOGO PAGINA'!AE762</f>
        <v>6</v>
      </c>
      <c r="D762" s="634">
        <f>'CATALOGO PAGINA'!AG762</f>
        <v>3.2508</v>
      </c>
    </row>
    <row r="763">
      <c r="A763" s="623" t="str">
        <f>'CATALOGO PAGINA'!C763</f>
        <v>FD826</v>
      </c>
      <c r="B763" s="624" t="s">
        <v>7739</v>
      </c>
      <c r="C763" s="626" t="str">
        <f>'CATALOGO PAGINA'!AE763</f>
        <v>6</v>
      </c>
      <c r="D763" s="634">
        <f>'CATALOGO PAGINA'!AG763</f>
        <v>2.25</v>
      </c>
    </row>
    <row r="764">
      <c r="A764" s="623" t="str">
        <f>'CATALOGO PAGINA'!C764</f>
        <v>T083</v>
      </c>
      <c r="B764" s="624" t="s">
        <v>7739</v>
      </c>
      <c r="C764" s="626" t="str">
        <f>'CATALOGO PAGINA'!AE764</f>
        <v>12</v>
      </c>
      <c r="D764" s="634">
        <f>'CATALOGO PAGINA'!AG764</f>
        <v>0.868</v>
      </c>
    </row>
    <row r="765">
      <c r="A765" s="623" t="str">
        <f>'CATALOGO PAGINA'!C765</f>
        <v>ARM002</v>
      </c>
      <c r="B765" s="624" t="s">
        <v>7739</v>
      </c>
      <c r="C765" s="626" t="str">
        <f>'CATALOGO PAGINA'!AE765</f>
        <v>12</v>
      </c>
      <c r="D765" s="634">
        <f>'CATALOGO PAGINA'!AG765</f>
        <v>0.6525</v>
      </c>
    </row>
    <row r="766">
      <c r="A766" s="623" t="str">
        <f>'CATALOGO PAGINA'!C766</f>
        <v>ARB1205</v>
      </c>
      <c r="B766" s="624" t="s">
        <v>7739</v>
      </c>
      <c r="C766" s="626" t="str">
        <f>'CATALOGO PAGINA'!AE766</f>
        <v>12</v>
      </c>
      <c r="D766" s="634">
        <f>'CATALOGO PAGINA'!AG766</f>
        <v>0.87</v>
      </c>
    </row>
    <row r="767">
      <c r="A767" s="623" t="str">
        <f>'CATALOGO PAGINA'!C767</f>
        <v>ARB2002</v>
      </c>
      <c r="B767" s="624" t="s">
        <v>7739</v>
      </c>
      <c r="C767" s="626" t="str">
        <f>'CATALOGO PAGINA'!AE767</f>
        <v>6</v>
      </c>
      <c r="D767" s="634">
        <f>'CATALOGO PAGINA'!AG767</f>
        <v>1.0005</v>
      </c>
    </row>
    <row r="768">
      <c r="A768" s="623" t="str">
        <f>'CATALOGO PAGINA'!C768</f>
        <v>JYD1193A</v>
      </c>
      <c r="B768" s="624" t="s">
        <v>7739</v>
      </c>
      <c r="C768" s="626" t="str">
        <f>'CATALOGO PAGINA'!AE768</f>
        <v>3</v>
      </c>
      <c r="D768" s="634">
        <f>'CATALOGO PAGINA'!AG768</f>
        <v>4.9445</v>
      </c>
    </row>
    <row r="769">
      <c r="A769" s="623" t="str">
        <f>'CATALOGO PAGINA'!C769</f>
        <v>ARB60710</v>
      </c>
      <c r="B769" s="624" t="s">
        <v>7739</v>
      </c>
      <c r="C769" s="626" t="str">
        <f>'CATALOGO PAGINA'!AE769</f>
        <v>12</v>
      </c>
      <c r="D769" s="634">
        <f>'CATALOGO PAGINA'!AG769</f>
        <v>0.957</v>
      </c>
    </row>
    <row r="770">
      <c r="A770" s="623" t="str">
        <f>'CATALOGO PAGINA'!C770</f>
        <v>ARB11810</v>
      </c>
      <c r="B770" s="624" t="s">
        <v>7739</v>
      </c>
      <c r="C770" s="626" t="str">
        <f>'CATALOGO PAGINA'!AE770</f>
        <v>12</v>
      </c>
      <c r="D770" s="634">
        <f>'CATALOGO PAGINA'!AG770</f>
        <v>0.957</v>
      </c>
    </row>
    <row r="771">
      <c r="A771" s="623" t="str">
        <f>'CATALOGO PAGINA'!C771</f>
        <v>HR-969</v>
      </c>
      <c r="B771" s="624" t="s">
        <v>7739</v>
      </c>
      <c r="C771" s="626" t="str">
        <f>'CATALOGO PAGINA'!AE771</f>
        <v>12</v>
      </c>
      <c r="D771" s="634">
        <f>'CATALOGO PAGINA'!AG771</f>
        <v>0.464</v>
      </c>
    </row>
    <row r="772">
      <c r="A772" s="623" t="str">
        <f>'CATALOGO PAGINA'!C772</f>
        <v>ARB90110</v>
      </c>
      <c r="B772" s="624" t="s">
        <v>7739</v>
      </c>
      <c r="C772" s="626" t="str">
        <f>'CATALOGO PAGINA'!AE772</f>
        <v>12</v>
      </c>
      <c r="D772" s="634">
        <f>'CATALOGO PAGINA'!AG772</f>
        <v>0.957</v>
      </c>
    </row>
    <row r="773">
      <c r="A773" s="623" t="str">
        <f>'CATALOGO PAGINA'!C773</f>
        <v>ARB70110</v>
      </c>
      <c r="B773" s="624" t="s">
        <v>7739</v>
      </c>
      <c r="C773" s="626" t="str">
        <f>'CATALOGO PAGINA'!AE773</f>
        <v>12</v>
      </c>
      <c r="D773" s="634">
        <f>'CATALOGO PAGINA'!AG773</f>
        <v>0.957</v>
      </c>
    </row>
    <row r="774">
      <c r="A774" s="623" t="str">
        <f>'CATALOGO PAGINA'!C774</f>
        <v>NG8810</v>
      </c>
      <c r="B774" s="624" t="s">
        <v>7739</v>
      </c>
      <c r="C774" s="626" t="str">
        <f>'CATALOGO PAGINA'!AE774</f>
        <v>12</v>
      </c>
      <c r="D774" s="634">
        <f>'CATALOGO PAGINA'!AG774</f>
        <v>0.9425</v>
      </c>
    </row>
    <row r="775">
      <c r="A775" s="623" t="str">
        <f>'CATALOGO PAGINA'!C775</f>
        <v>626B</v>
      </c>
      <c r="B775" s="624" t="s">
        <v>7739</v>
      </c>
      <c r="C775" s="626" t="str">
        <f>'CATALOGO PAGINA'!AE775</f>
        <v>3</v>
      </c>
      <c r="D775" s="634">
        <f>'CATALOGO PAGINA'!AG775</f>
        <v>6.0032</v>
      </c>
    </row>
    <row r="776">
      <c r="A776" s="623" t="str">
        <f>'CATALOGO PAGINA'!C776</f>
        <v>C-093</v>
      </c>
      <c r="B776" s="624" t="s">
        <v>7739</v>
      </c>
      <c r="C776" s="626" t="str">
        <f>'CATALOGO PAGINA'!AE776</f>
        <v>12</v>
      </c>
      <c r="D776" s="634">
        <f>'CATALOGO PAGINA'!AG776</f>
        <v>0.7685</v>
      </c>
    </row>
    <row r="777">
      <c r="A777" s="623" t="str">
        <f>'CATALOGO PAGINA'!C777</f>
        <v>10698</v>
      </c>
      <c r="B777" s="624" t="s">
        <v>7739</v>
      </c>
      <c r="C777" s="626" t="str">
        <f>'CATALOGO PAGINA'!AE777</f>
        <v>6</v>
      </c>
      <c r="D777" s="634">
        <f>'CATALOGO PAGINA'!AG777</f>
        <v>3.4655</v>
      </c>
    </row>
    <row r="778">
      <c r="A778" s="623" t="str">
        <f>'CATALOGO PAGINA'!C778</f>
        <v>202B</v>
      </c>
      <c r="B778" s="624" t="s">
        <v>7739</v>
      </c>
      <c r="C778" s="626" t="str">
        <f>'CATALOGO PAGINA'!AE778</f>
        <v>3</v>
      </c>
      <c r="D778" s="634">
        <f>'CATALOGO PAGINA'!AG778</f>
        <v>9.6135</v>
      </c>
    </row>
    <row r="779">
      <c r="A779" s="623" t="str">
        <f>'CATALOGO PAGINA'!C779</f>
        <v>FD701</v>
      </c>
      <c r="B779" s="624" t="s">
        <v>7739</v>
      </c>
      <c r="C779" s="626" t="str">
        <f>'CATALOGO PAGINA'!AE779</f>
        <v>6</v>
      </c>
      <c r="D779" s="634">
        <f>'CATALOGO PAGINA'!AG779</f>
        <v>1.7485</v>
      </c>
    </row>
    <row r="780">
      <c r="A780" s="623" t="str">
        <f>'CATALOGO PAGINA'!C780</f>
        <v>FD707</v>
      </c>
      <c r="B780" s="624" t="s">
        <v>7739</v>
      </c>
      <c r="C780" s="626" t="str">
        <f>'CATALOGO PAGINA'!AE780</f>
        <v>6</v>
      </c>
      <c r="D780" s="634">
        <f>'CATALOGO PAGINA'!AG780</f>
        <v>2.4511</v>
      </c>
    </row>
    <row r="781">
      <c r="A781" s="623" t="str">
        <f>'CATALOGO PAGINA'!C781</f>
        <v>53998</v>
      </c>
      <c r="B781" s="624" t="s">
        <v>7739</v>
      </c>
      <c r="C781" s="626" t="str">
        <f>'CATALOGO PAGINA'!AE781</f>
        <v>18</v>
      </c>
      <c r="D781" s="634">
        <f>'CATALOGO PAGINA'!AG781</f>
        <v>2.1</v>
      </c>
    </row>
    <row r="782">
      <c r="A782" s="623" t="str">
        <f>'CATALOGO PAGINA'!C782</f>
        <v>ARM001</v>
      </c>
      <c r="B782" s="624" t="s">
        <v>7739</v>
      </c>
      <c r="C782" s="626" t="str">
        <f>'CATALOGO PAGINA'!AE782</f>
        <v>12</v>
      </c>
      <c r="D782" s="634">
        <f>'CATALOGO PAGINA'!AG782</f>
        <v>0.8555</v>
      </c>
    </row>
    <row r="783">
      <c r="A783" s="623" t="str">
        <f>'CATALOGO PAGINA'!C783</f>
        <v>ARB1325</v>
      </c>
      <c r="B783" s="624" t="s">
        <v>7739</v>
      </c>
      <c r="C783" s="626" t="str">
        <f>'CATALOGO PAGINA'!AE783</f>
        <v>6</v>
      </c>
      <c r="D783" s="634">
        <f>'CATALOGO PAGINA'!AG783</f>
        <v>3.6685</v>
      </c>
    </row>
    <row r="784">
      <c r="A784" s="623" t="str">
        <f>'CATALOGO PAGINA'!C784</f>
        <v>JY-Q002</v>
      </c>
      <c r="B784" s="624" t="s">
        <v>7739</v>
      </c>
      <c r="C784" s="626" t="str">
        <f>'CATALOGO PAGINA'!AE784</f>
        <v>3</v>
      </c>
      <c r="D784" s="634">
        <f>'CATALOGO PAGINA'!AG784</f>
        <v>4.234</v>
      </c>
    </row>
    <row r="785">
      <c r="A785" s="623" t="str">
        <f>'CATALOGO PAGINA'!C785</f>
        <v>YF669-19</v>
      </c>
      <c r="B785" s="624" t="s">
        <v>7739</v>
      </c>
      <c r="C785" s="626" t="str">
        <f>'CATALOGO PAGINA'!AE785</f>
        <v>3</v>
      </c>
      <c r="D785" s="634">
        <f>'CATALOGO PAGINA'!AG785</f>
        <v>4.99554</v>
      </c>
    </row>
    <row r="786">
      <c r="A786" s="623" t="str">
        <f>'CATALOGO PAGINA'!C786</f>
        <v>YJ388-67</v>
      </c>
      <c r="B786" s="624" t="s">
        <v>7739</v>
      </c>
      <c r="C786" s="626" t="str">
        <f>'CATALOGO PAGINA'!AE786</f>
        <v>3</v>
      </c>
      <c r="D786" s="634">
        <f>'CATALOGO PAGINA'!AG786</f>
        <v>6.583</v>
      </c>
    </row>
    <row r="787">
      <c r="A787" s="623" t="str">
        <f>'CATALOGO PAGINA'!C787</f>
        <v>8817</v>
      </c>
      <c r="B787" s="624" t="s">
        <v>7739</v>
      </c>
      <c r="C787" s="626" t="str">
        <f>'CATALOGO PAGINA'!AE787</f>
        <v>3</v>
      </c>
      <c r="D787" s="634">
        <f>'CATALOGO PAGINA'!AG787</f>
        <v>6.9745</v>
      </c>
    </row>
    <row r="788">
      <c r="A788" s="623" t="str">
        <f>'CATALOGO PAGINA'!C788</f>
        <v>ARZ05002</v>
      </c>
      <c r="B788" s="624" t="s">
        <v>7739</v>
      </c>
      <c r="C788" s="626" t="str">
        <f>'CATALOGO PAGINA'!AE788</f>
        <v>3</v>
      </c>
      <c r="D788" s="634">
        <f>'CATALOGO PAGINA'!AG788</f>
        <v>7.6415</v>
      </c>
    </row>
    <row r="789">
      <c r="A789" s="623" t="str">
        <f>'CATALOGO PAGINA'!C789</f>
        <v>ARZ8662</v>
      </c>
      <c r="B789" s="624" t="s">
        <v>7739</v>
      </c>
      <c r="C789" s="626" t="str">
        <f>'CATALOGO PAGINA'!AE789</f>
        <v>3</v>
      </c>
      <c r="D789" s="634">
        <f>'CATALOGO PAGINA'!AG789</f>
        <v>7.6415</v>
      </c>
    </row>
    <row r="790">
      <c r="A790" s="623" t="str">
        <f>'CATALOGO PAGINA'!C790</f>
        <v>ARM050</v>
      </c>
      <c r="B790" s="624" t="s">
        <v>7739</v>
      </c>
      <c r="C790" s="626" t="str">
        <f>'CATALOGO PAGINA'!AE790</f>
        <v>12</v>
      </c>
      <c r="D790" s="634">
        <f>'CATALOGO PAGINA'!AG790</f>
        <v>0.667</v>
      </c>
    </row>
    <row r="791">
      <c r="A791" s="623" t="str">
        <f>'CATALOGO PAGINA'!C791</f>
        <v>NB21986</v>
      </c>
      <c r="B791" s="624" t="s">
        <v>7739</v>
      </c>
      <c r="C791" s="626" t="str">
        <f>'CATALOGO PAGINA'!AE791</f>
        <v>12</v>
      </c>
      <c r="D791" s="634">
        <f>'CATALOGO PAGINA'!AG791</f>
        <v>0.6525</v>
      </c>
    </row>
    <row r="792">
      <c r="A792" s="623" t="str">
        <f>'CATALOGO PAGINA'!C792</f>
        <v>ARB01910</v>
      </c>
      <c r="B792" s="624" t="s">
        <v>7739</v>
      </c>
      <c r="C792" s="626" t="str">
        <f>'CATALOGO PAGINA'!AE792</f>
        <v>6</v>
      </c>
      <c r="D792" s="634">
        <f>'CATALOGO PAGINA'!AG792</f>
        <v>0.957</v>
      </c>
    </row>
    <row r="793">
      <c r="A793" s="623" t="str">
        <f>'CATALOGO PAGINA'!C793</f>
        <v>ARB01310</v>
      </c>
      <c r="B793" s="624" t="s">
        <v>7739</v>
      </c>
      <c r="C793" s="626" t="str">
        <f>'CATALOGO PAGINA'!AE793</f>
        <v>6</v>
      </c>
      <c r="D793" s="634">
        <f>'CATALOGO PAGINA'!AG793</f>
        <v>0.957</v>
      </c>
    </row>
    <row r="794">
      <c r="A794" s="623" t="str">
        <f>'CATALOGO PAGINA'!C794</f>
        <v>ARB77711</v>
      </c>
      <c r="B794" s="624" t="s">
        <v>7739</v>
      </c>
      <c r="C794" s="626" t="str">
        <f>'CATALOGO PAGINA'!AE794</f>
        <v>6</v>
      </c>
      <c r="D794" s="634">
        <f>'CATALOGO PAGINA'!AG794</f>
        <v>1.015</v>
      </c>
    </row>
    <row r="795">
      <c r="A795" s="623" t="str">
        <f>'CATALOGO PAGINA'!C795</f>
        <v>ARG0257</v>
      </c>
      <c r="B795" s="624" t="s">
        <v>7739</v>
      </c>
      <c r="C795" s="626" t="str">
        <f>'CATALOGO PAGINA'!AE795</f>
        <v>6</v>
      </c>
      <c r="D795" s="634">
        <f>'CATALOGO PAGINA'!AG795</f>
        <v>0.9425</v>
      </c>
    </row>
    <row r="796">
      <c r="A796" s="623" t="str">
        <f>'CATALOGO PAGINA'!C796</f>
        <v>1012AB</v>
      </c>
      <c r="B796" s="624" t="s">
        <v>7739</v>
      </c>
      <c r="C796" s="626" t="str">
        <f>'CATALOGO PAGINA'!AE796</f>
        <v>6</v>
      </c>
      <c r="D796" s="634">
        <f>'CATALOGO PAGINA'!AG796</f>
        <v>3.074</v>
      </c>
    </row>
    <row r="797">
      <c r="A797" s="623" t="str">
        <f>'CATALOGO PAGINA'!C797</f>
        <v>ARY193</v>
      </c>
      <c r="B797" s="624" t="s">
        <v>7739</v>
      </c>
      <c r="C797" s="626" t="str">
        <f>'CATALOGO PAGINA'!AE797</f>
        <v>3</v>
      </c>
      <c r="D797" s="634">
        <f>'CATALOGO PAGINA'!AG797</f>
        <v>5.945</v>
      </c>
    </row>
    <row r="798">
      <c r="A798" s="623" t="str">
        <f>'CATALOGO PAGINA'!C798</f>
        <v>HJ708</v>
      </c>
      <c r="B798" s="624" t="s">
        <v>7739</v>
      </c>
      <c r="C798" s="626" t="str">
        <f>'CATALOGO PAGINA'!AE798</f>
        <v>3</v>
      </c>
      <c r="D798" s="634">
        <f>'CATALOGO PAGINA'!AG798</f>
        <v>5.336</v>
      </c>
    </row>
    <row r="799">
      <c r="A799" s="623" t="str">
        <f>'CATALOGO PAGINA'!C799</f>
        <v>6371</v>
      </c>
      <c r="B799" s="624" t="s">
        <v>7739</v>
      </c>
      <c r="C799" s="626" t="str">
        <f>'CATALOGO PAGINA'!AE799</f>
        <v>12</v>
      </c>
      <c r="D799" s="634">
        <f>'CATALOGO PAGINA'!AG799</f>
        <v>3.886</v>
      </c>
    </row>
    <row r="800">
      <c r="A800" s="623" t="str">
        <f>'CATALOGO PAGINA'!C800</f>
        <v>ARM25862</v>
      </c>
      <c r="B800" s="624" t="s">
        <v>7739</v>
      </c>
      <c r="C800" s="626" t="str">
        <f>'CATALOGO PAGINA'!AE800</f>
        <v>12</v>
      </c>
      <c r="D800" s="634">
        <f>'CATALOGO PAGINA'!AG800</f>
        <v>0.841</v>
      </c>
    </row>
    <row r="801">
      <c r="A801" s="623" t="str">
        <f>'CATALOGO PAGINA'!C801</f>
        <v>ARM8094</v>
      </c>
      <c r="B801" s="624" t="s">
        <v>7739</v>
      </c>
      <c r="C801" s="626" t="str">
        <f>'CATALOGO PAGINA'!AE801</f>
        <v>12</v>
      </c>
      <c r="D801" s="634">
        <f>'CATALOGO PAGINA'!AG801</f>
        <v>0.812</v>
      </c>
    </row>
    <row r="802">
      <c r="A802" s="623" t="str">
        <f>'CATALOGO PAGINA'!C802</f>
        <v>ARG406</v>
      </c>
      <c r="B802" s="624" t="s">
        <v>7739</v>
      </c>
      <c r="C802" s="626" t="str">
        <f>'CATALOGO PAGINA'!AE802</f>
        <v>6</v>
      </c>
      <c r="D802" s="634">
        <f>'CATALOGO PAGINA'!AG802</f>
        <v>1.0585</v>
      </c>
    </row>
    <row r="803">
      <c r="A803" s="623" t="str">
        <f>'CATALOGO PAGINA'!C803</f>
        <v>ARG77</v>
      </c>
      <c r="B803" s="624" t="s">
        <v>7739</v>
      </c>
      <c r="C803" s="626" t="str">
        <f>'CATALOGO PAGINA'!AE803</f>
        <v>6</v>
      </c>
      <c r="D803" s="634">
        <f>'CATALOGO PAGINA'!AG803</f>
        <v>1.508</v>
      </c>
    </row>
    <row r="804">
      <c r="A804" s="623" t="str">
        <f>'CATALOGO PAGINA'!C804</f>
        <v>ARY33066</v>
      </c>
      <c r="B804" s="624" t="s">
        <v>7739</v>
      </c>
      <c r="C804" s="626" t="str">
        <f>'CATALOGO PAGINA'!AE804</f>
        <v>3</v>
      </c>
      <c r="D804" s="634">
        <f>'CATALOGO PAGINA'!AG804</f>
        <v>4.147</v>
      </c>
    </row>
    <row r="805">
      <c r="A805" s="623" t="str">
        <f>'CATALOGO PAGINA'!C805</f>
        <v>CQ-668</v>
      </c>
      <c r="B805" s="624" t="s">
        <v>7739</v>
      </c>
      <c r="C805" s="626" t="str">
        <f>'CATALOGO PAGINA'!AE805</f>
        <v>3</v>
      </c>
      <c r="D805" s="634">
        <f>'CATALOGO PAGINA'!AG805</f>
        <v>4.2775</v>
      </c>
    </row>
    <row r="806">
      <c r="A806" s="623" t="str">
        <f>'CATALOGO PAGINA'!C806</f>
        <v>X007</v>
      </c>
      <c r="B806" s="624" t="s">
        <v>7739</v>
      </c>
      <c r="C806" s="626" t="str">
        <f>'CATALOGO PAGINA'!AE806</f>
        <v>3</v>
      </c>
      <c r="D806" s="634">
        <f>'CATALOGO PAGINA'!AG806</f>
        <v>4.611</v>
      </c>
    </row>
    <row r="807">
      <c r="A807" s="623" t="str">
        <f>'CATALOGO PAGINA'!C807</f>
        <v>ARM1938</v>
      </c>
      <c r="B807" s="624" t="s">
        <v>7739</v>
      </c>
      <c r="C807" s="626" t="str">
        <f>'CATALOGO PAGINA'!AE807</f>
        <v>12</v>
      </c>
      <c r="D807" s="634">
        <f>'CATALOGO PAGINA'!AG807</f>
        <v>0.8</v>
      </c>
    </row>
    <row r="808">
      <c r="A808" s="623" t="str">
        <f>'CATALOGO PAGINA'!C808</f>
        <v>ARG16041</v>
      </c>
      <c r="B808" s="624" t="s">
        <v>7739</v>
      </c>
      <c r="C808" s="626" t="str">
        <f>'CATALOGO PAGINA'!AE808</f>
        <v>6</v>
      </c>
      <c r="D808" s="634">
        <f>'CATALOGO PAGINA'!AG808</f>
        <v>1.508</v>
      </c>
    </row>
    <row r="809">
      <c r="A809" s="623" t="str">
        <f>'CATALOGO PAGINA'!C809</f>
        <v>157-3B</v>
      </c>
      <c r="B809" s="624" t="s">
        <v>7739</v>
      </c>
      <c r="C809" s="626" t="str">
        <f>'CATALOGO PAGINA'!AE809</f>
        <v>3</v>
      </c>
      <c r="D809" s="634">
        <f>'CATALOGO PAGINA'!AG809</f>
        <v>4.7415</v>
      </c>
    </row>
    <row r="810">
      <c r="A810" s="623" t="str">
        <f>'CATALOGO PAGINA'!C810</f>
        <v>JHP201661</v>
      </c>
      <c r="B810" s="624" t="s">
        <v>7739</v>
      </c>
      <c r="C810" s="626" t="str">
        <f>'CATALOGO PAGINA'!AE810</f>
        <v>3</v>
      </c>
      <c r="D810" s="634">
        <f>'CATALOGO PAGINA'!AG810</f>
        <v>5.1765</v>
      </c>
    </row>
    <row r="811">
      <c r="A811" s="623" t="str">
        <f>'CATALOGO PAGINA'!C811</f>
        <v>KH332-5</v>
      </c>
      <c r="B811" s="624" t="s">
        <v>7739</v>
      </c>
      <c r="C811" s="626" t="str">
        <f>'CATALOGO PAGINA'!AE811</f>
        <v>3</v>
      </c>
      <c r="D811" s="634">
        <f>'CATALOGO PAGINA'!AG811</f>
        <v>5.3795</v>
      </c>
    </row>
    <row r="812">
      <c r="A812" s="623" t="str">
        <f>'CATALOGO PAGINA'!C812</f>
        <v>FW2033</v>
      </c>
      <c r="B812" s="624" t="s">
        <v>7739</v>
      </c>
      <c r="C812" s="626" t="str">
        <f>'CATALOGO PAGINA'!AE812</f>
        <v>3</v>
      </c>
      <c r="D812" s="634">
        <f>'CATALOGO PAGINA'!AG812</f>
        <v>5.829</v>
      </c>
    </row>
    <row r="813">
      <c r="A813" s="623" t="str">
        <f>'CATALOGO PAGINA'!C813</f>
        <v>ZR160</v>
      </c>
      <c r="B813" s="624" t="s">
        <v>7739</v>
      </c>
      <c r="C813" s="626" t="str">
        <f>'CATALOGO PAGINA'!AE813</f>
        <v>3</v>
      </c>
      <c r="D813" s="634">
        <f>'CATALOGO PAGINA'!AG813</f>
        <v>6.1915</v>
      </c>
    </row>
    <row r="814">
      <c r="A814" s="623" t="str">
        <f>'CATALOGO PAGINA'!C814</f>
        <v>0927</v>
      </c>
      <c r="B814" s="624" t="s">
        <v>7739</v>
      </c>
      <c r="C814" s="626" t="str">
        <f>'CATALOGO PAGINA'!AE814</f>
        <v>3</v>
      </c>
      <c r="D814" s="634">
        <f>'CATALOGO PAGINA'!AG814</f>
        <v>6.583</v>
      </c>
    </row>
    <row r="815">
      <c r="A815" s="623" t="str">
        <f>'CATALOGO PAGINA'!C815</f>
        <v>8811-25</v>
      </c>
      <c r="B815" s="624" t="s">
        <v>7739</v>
      </c>
      <c r="C815" s="626" t="str">
        <f>'CATALOGO PAGINA'!AE815</f>
        <v>3</v>
      </c>
      <c r="D815" s="634">
        <f>'CATALOGO PAGINA'!AG815</f>
        <v>7.25</v>
      </c>
    </row>
    <row r="816">
      <c r="A816" s="623" t="str">
        <f>'CATALOGO PAGINA'!C816</f>
        <v>A380-200</v>
      </c>
      <c r="B816" s="624" t="s">
        <v>7739</v>
      </c>
      <c r="C816" s="626" t="str">
        <f>'CATALOGO PAGINA'!AE816</f>
        <v>3</v>
      </c>
      <c r="D816" s="634">
        <f>'CATALOGO PAGINA'!AG816</f>
        <v>5.22</v>
      </c>
    </row>
    <row r="817">
      <c r="A817" s="623" t="str">
        <f>'CATALOGO PAGINA'!C817</f>
        <v>HG-683</v>
      </c>
      <c r="B817" s="624" t="s">
        <v>7739</v>
      </c>
      <c r="C817" s="626" t="str">
        <f>'CATALOGO PAGINA'!AE817</f>
        <v>3</v>
      </c>
      <c r="D817" s="634">
        <f>'CATALOGO PAGINA'!AG817</f>
        <v>5.1765</v>
      </c>
    </row>
    <row r="818">
      <c r="A818" s="623" t="str">
        <f>'CATALOGO PAGINA'!C818</f>
        <v>222-18B</v>
      </c>
      <c r="B818" s="624" t="s">
        <v>7739</v>
      </c>
      <c r="C818" s="626" t="str">
        <f>'CATALOGO PAGINA'!AE818</f>
        <v>3</v>
      </c>
      <c r="D818" s="634">
        <f>'CATALOGO PAGINA'!AG818</f>
        <v>5.4085</v>
      </c>
    </row>
    <row r="819">
      <c r="A819" s="623" t="str">
        <f>'CATALOGO PAGINA'!C819</f>
        <v>NY99973</v>
      </c>
      <c r="B819" s="624" t="s">
        <v>7739</v>
      </c>
      <c r="C819" s="626" t="str">
        <f>'CATALOGO PAGINA'!AE819</f>
        <v>3</v>
      </c>
      <c r="D819" s="634">
        <f>'CATALOGO PAGINA'!AG819</f>
        <v>5.945</v>
      </c>
    </row>
    <row r="820">
      <c r="A820" s="623" t="str">
        <f>'CATALOGO PAGINA'!C820</f>
        <v>ARY191</v>
      </c>
      <c r="B820" s="624" t="s">
        <v>7739</v>
      </c>
      <c r="C820" s="626" t="str">
        <f>'CATALOGO PAGINA'!AE820</f>
        <v>3</v>
      </c>
      <c r="D820" s="634">
        <f>'CATALOGO PAGINA'!AG820</f>
        <v>5.945</v>
      </c>
    </row>
    <row r="821">
      <c r="A821" s="623" t="str">
        <f>'CATALOGO PAGINA'!C821</f>
        <v>FW-2040A</v>
      </c>
      <c r="B821" s="624" t="s">
        <v>7739</v>
      </c>
      <c r="C821" s="626" t="str">
        <f>'CATALOGO PAGINA'!AE821</f>
        <v>3</v>
      </c>
      <c r="D821" s="634">
        <f>'CATALOGO PAGINA'!AG821</f>
        <v>6.1915</v>
      </c>
    </row>
    <row r="822">
      <c r="A822" s="623" t="str">
        <f>'CATALOGO PAGINA'!C822</f>
        <v>ARY00881</v>
      </c>
      <c r="B822" s="624" t="s">
        <v>7739</v>
      </c>
      <c r="C822" s="626" t="str">
        <f>'CATALOGO PAGINA'!AE822</f>
        <v>3</v>
      </c>
      <c r="D822" s="634">
        <f>'CATALOGO PAGINA'!AG822</f>
        <v>6.1915</v>
      </c>
    </row>
    <row r="823">
      <c r="A823" s="623" t="str">
        <f>'CATALOGO PAGINA'!C823</f>
        <v>AK2867</v>
      </c>
      <c r="B823" s="624" t="s">
        <v>7739</v>
      </c>
      <c r="C823" s="626" t="str">
        <f>'CATALOGO PAGINA'!AE823</f>
        <v>3</v>
      </c>
      <c r="D823" s="634">
        <f>'CATALOGO PAGINA'!AG823</f>
        <v>4.611</v>
      </c>
    </row>
    <row r="824">
      <c r="A824" s="623" t="str">
        <f>'CATALOGO PAGINA'!C824</f>
        <v>QF05-3</v>
      </c>
      <c r="B824" s="624" t="s">
        <v>7739</v>
      </c>
      <c r="C824" s="626" t="str">
        <f>'CATALOGO PAGINA'!AE824</f>
        <v>3</v>
      </c>
      <c r="D824" s="634">
        <f>'CATALOGO PAGINA'!AG824</f>
        <v>6.1915</v>
      </c>
    </row>
    <row r="825">
      <c r="A825" s="623" t="str">
        <f>'CATALOGO PAGINA'!C825</f>
        <v>JD199-5B</v>
      </c>
      <c r="B825" s="624" t="s">
        <v>7739</v>
      </c>
      <c r="C825" s="626" t="str">
        <f>'CATALOGO PAGINA'!AE825</f>
        <v>3</v>
      </c>
      <c r="D825" s="634">
        <f>'CATALOGO PAGINA'!AG825</f>
        <v>6.1915</v>
      </c>
    </row>
    <row r="826">
      <c r="A826" s="623" t="str">
        <f>'CATALOGO PAGINA'!C826</f>
        <v>YJ-3030</v>
      </c>
      <c r="B826" s="624" t="s">
        <v>7739</v>
      </c>
      <c r="C826" s="626" t="str">
        <f>'CATALOGO PAGINA'!AE826</f>
        <v>3</v>
      </c>
      <c r="D826" s="634">
        <f>'CATALOGO PAGINA'!AG826</f>
        <v>7.366</v>
      </c>
    </row>
    <row r="827">
      <c r="A827" s="623" t="str">
        <f>'CATALOGO PAGINA'!C827</f>
        <v>YJ-3034</v>
      </c>
      <c r="B827" s="624" t="s">
        <v>7739</v>
      </c>
      <c r="C827" s="626" t="str">
        <f>'CATALOGO PAGINA'!AE827</f>
        <v>3</v>
      </c>
      <c r="D827" s="634">
        <f>'CATALOGO PAGINA'!AG827</f>
        <v>7.743</v>
      </c>
    </row>
    <row r="828">
      <c r="A828" s="623" t="str">
        <f>'CATALOGO PAGINA'!C828</f>
        <v>FD829</v>
      </c>
      <c r="B828" s="624" t="s">
        <v>7739</v>
      </c>
      <c r="C828" s="626" t="str">
        <f>'CATALOGO PAGINA'!AE828</f>
        <v>3</v>
      </c>
      <c r="D828" s="634">
        <f>'CATALOGO PAGINA'!AG828</f>
        <v>4.3355</v>
      </c>
    </row>
    <row r="829">
      <c r="A829" s="623" t="str">
        <f>'CATALOGO PAGINA'!C829</f>
        <v>951C</v>
      </c>
      <c r="B829" s="624" t="s">
        <v>7739</v>
      </c>
      <c r="C829" s="626" t="str">
        <f>'CATALOGO PAGINA'!AE829</f>
        <v>3</v>
      </c>
      <c r="D829" s="634">
        <f>'CATALOGO PAGINA'!AG829</f>
        <v>6.206</v>
      </c>
    </row>
    <row r="830">
      <c r="A830" s="623" t="str">
        <f>'CATALOGO PAGINA'!C830</f>
        <v>01200</v>
      </c>
      <c r="B830" s="624" t="s">
        <v>7739</v>
      </c>
      <c r="C830" s="626" t="str">
        <f>'CATALOGO PAGINA'!AE830</f>
        <v>12</v>
      </c>
      <c r="D830" s="634">
        <f>'CATALOGO PAGINA'!AG830</f>
        <v>2.99625</v>
      </c>
    </row>
    <row r="831">
      <c r="A831" s="623" t="str">
        <f>'CATALOGO PAGINA'!C831</f>
        <v>FD803XM</v>
      </c>
      <c r="B831" s="624" t="s">
        <v>7739</v>
      </c>
      <c r="C831" s="626" t="str">
        <f>'CATALOGO PAGINA'!AE831</f>
        <v>6</v>
      </c>
      <c r="D831" s="634">
        <f>'CATALOGO PAGINA'!AG831</f>
        <v>0.876</v>
      </c>
    </row>
    <row r="832">
      <c r="A832" s="623" t="str">
        <f>'CATALOGO PAGINA'!C832</f>
        <v>3168</v>
      </c>
      <c r="B832" s="624" t="s">
        <v>7739</v>
      </c>
      <c r="C832" s="626" t="str">
        <f>'CATALOGO PAGINA'!AE832</f>
        <v>6</v>
      </c>
      <c r="D832" s="634">
        <f>'CATALOGO PAGINA'!AG832</f>
        <v>0.9</v>
      </c>
    </row>
    <row r="833">
      <c r="A833" s="623" t="str">
        <f>'CATALOGO PAGINA'!C833</f>
        <v>FD82203</v>
      </c>
      <c r="B833" s="624" t="s">
        <v>7739</v>
      </c>
      <c r="C833" s="626" t="str">
        <f>'CATALOGO PAGINA'!AE833</f>
        <v>12</v>
      </c>
      <c r="D833" s="634">
        <f>'CATALOGO PAGINA'!AG833</f>
        <v>0.738</v>
      </c>
    </row>
    <row r="834">
      <c r="A834" s="623" t="str">
        <f>'CATALOGO PAGINA'!C834</f>
        <v>7139</v>
      </c>
      <c r="B834" s="624" t="s">
        <v>7739</v>
      </c>
      <c r="C834" s="626" t="str">
        <f>'CATALOGO PAGINA'!AE834</f>
        <v>12</v>
      </c>
      <c r="D834" s="634">
        <f>'CATALOGO PAGINA'!AG834</f>
        <v>1.7484</v>
      </c>
    </row>
    <row r="835">
      <c r="A835" s="623" t="str">
        <f>'CATALOGO PAGINA'!C835</f>
        <v>32608</v>
      </c>
      <c r="B835" s="624" t="s">
        <v>7739</v>
      </c>
      <c r="C835" s="626" t="str">
        <f>'CATALOGO PAGINA'!AE835</f>
        <v>12</v>
      </c>
      <c r="D835" s="634">
        <f>'CATALOGO PAGINA'!AG835</f>
        <v>3.458</v>
      </c>
    </row>
    <row r="836">
      <c r="A836" s="623" t="str">
        <f>'CATALOGO PAGINA'!C836</f>
        <v>0163</v>
      </c>
      <c r="B836" s="624" t="s">
        <v>7739</v>
      </c>
      <c r="C836" s="626" t="str">
        <f>'CATALOGO PAGINA'!AE836</f>
        <v>6</v>
      </c>
      <c r="D836" s="634">
        <f>'CATALOGO PAGINA'!AG836</f>
        <v>1.501</v>
      </c>
    </row>
    <row r="837">
      <c r="A837" s="623" t="str">
        <f>'CATALOGO PAGINA'!C837</f>
        <v>501164</v>
      </c>
      <c r="B837" s="624" t="s">
        <v>7739</v>
      </c>
      <c r="C837" s="626" t="str">
        <f>'CATALOGO PAGINA'!AE837</f>
        <v>12</v>
      </c>
      <c r="D837" s="634">
        <f>'CATALOGO PAGINA'!AG837</f>
        <v>1.722</v>
      </c>
    </row>
    <row r="838">
      <c r="A838" s="623" t="str">
        <f>'CATALOGO PAGINA'!C838</f>
        <v>8078-3</v>
      </c>
      <c r="B838" s="624" t="s">
        <v>7739</v>
      </c>
      <c r="C838" s="626" t="str">
        <f>'CATALOGO PAGINA'!AE838</f>
        <v>6</v>
      </c>
      <c r="D838" s="634">
        <f>'CATALOGO PAGINA'!AG838</f>
        <v>0.728</v>
      </c>
    </row>
    <row r="839">
      <c r="A839" s="623" t="str">
        <f>'CATALOGO PAGINA'!C839</f>
        <v>Z001-838</v>
      </c>
      <c r="B839" s="624" t="s">
        <v>7739</v>
      </c>
      <c r="C839" s="626" t="str">
        <f>'CATALOGO PAGINA'!AE839</f>
        <v>6</v>
      </c>
      <c r="D839" s="634">
        <f>'CATALOGO PAGINA'!AG839</f>
        <v>3.5</v>
      </c>
    </row>
    <row r="840">
      <c r="A840" s="623" t="str">
        <f>'CATALOGO PAGINA'!C840</f>
        <v>7078</v>
      </c>
      <c r="B840" s="624" t="s">
        <v>7739</v>
      </c>
      <c r="C840" s="626" t="str">
        <f>'CATALOGO PAGINA'!AE840</f>
        <v>12</v>
      </c>
      <c r="D840" s="634">
        <f>'CATALOGO PAGINA'!AG840</f>
        <v>2.15175</v>
      </c>
    </row>
    <row r="841">
      <c r="A841" s="623" t="str">
        <f>'CATALOGO PAGINA'!C841</f>
        <v>2402</v>
      </c>
      <c r="B841" s="624" t="s">
        <v>7739</v>
      </c>
      <c r="C841" s="626" t="str">
        <f>'CATALOGO PAGINA'!AE841</f>
        <v>6</v>
      </c>
      <c r="D841" s="634">
        <f>'CATALOGO PAGINA'!AG841</f>
        <v>2.94</v>
      </c>
    </row>
    <row r="842">
      <c r="A842" s="623" t="str">
        <f>'CATALOGO PAGINA'!C842</f>
        <v>FD7857</v>
      </c>
      <c r="B842" s="624" t="s">
        <v>7739</v>
      </c>
      <c r="C842" s="626" t="str">
        <f>'CATALOGO PAGINA'!AE842</f>
        <v>10</v>
      </c>
      <c r="D842" s="634">
        <f>'CATALOGO PAGINA'!AG842</f>
        <v>9.751</v>
      </c>
    </row>
    <row r="843">
      <c r="A843" s="623" t="str">
        <f>'CATALOGO PAGINA'!C843</f>
        <v>38-15</v>
      </c>
      <c r="B843" s="624" t="s">
        <v>7739</v>
      </c>
      <c r="C843" s="626" t="str">
        <f>'CATALOGO PAGINA'!AE843</f>
        <v>6</v>
      </c>
      <c r="D843" s="634">
        <f>'CATALOGO PAGINA'!AG843</f>
        <v>0.56</v>
      </c>
    </row>
    <row r="844">
      <c r="A844" s="623" t="str">
        <f>'CATALOGO PAGINA'!C844</f>
        <v>SS10100</v>
      </c>
      <c r="B844" s="624" t="s">
        <v>7739</v>
      </c>
      <c r="C844" s="626" t="str">
        <f>'CATALOGO PAGINA'!AE844</f>
        <v>10</v>
      </c>
      <c r="D844" s="634">
        <f>'CATALOGO PAGINA'!AG844</f>
        <v>2.646</v>
      </c>
    </row>
    <row r="845">
      <c r="A845" s="623" t="str">
        <f>'CATALOGO PAGINA'!C845</f>
        <v>FK10100</v>
      </c>
      <c r="B845" s="624" t="s">
        <v>7739</v>
      </c>
      <c r="C845" s="626" t="str">
        <f>'CATALOGO PAGINA'!AE845</f>
        <v>10</v>
      </c>
      <c r="D845" s="634">
        <f>'CATALOGO PAGINA'!AG845</f>
        <v>2.646</v>
      </c>
    </row>
    <row r="846">
      <c r="A846" s="623" t="str">
        <f>'CATALOGO PAGINA'!C846</f>
        <v>FD985</v>
      </c>
      <c r="B846" s="624" t="s">
        <v>7739</v>
      </c>
      <c r="C846" s="626" t="str">
        <f>'CATALOGO PAGINA'!AE846</f>
        <v>6</v>
      </c>
      <c r="D846" s="634">
        <f>'CATALOGO PAGINA'!AG846</f>
        <v>0.588</v>
      </c>
    </row>
    <row r="847">
      <c r="A847" s="623" t="str">
        <f>'CATALOGO PAGINA'!C847</f>
        <v>EC670606</v>
      </c>
      <c r="B847" s="624" t="s">
        <v>7739</v>
      </c>
      <c r="C847" s="626" t="str">
        <f>'CATALOGO PAGINA'!AE847</f>
        <v>6</v>
      </c>
      <c r="D847" s="634">
        <f>'CATALOGO PAGINA'!AG847</f>
        <v>1.4</v>
      </c>
    </row>
    <row r="848">
      <c r="A848" s="623" t="str">
        <f>'CATALOGO PAGINA'!C848</f>
        <v>FD100</v>
      </c>
      <c r="B848" s="624" t="s">
        <v>7739</v>
      </c>
      <c r="C848" s="626" t="str">
        <f>'CATALOGO PAGINA'!AE848</f>
        <v>3</v>
      </c>
      <c r="D848" s="634">
        <f>'CATALOGO PAGINA'!AG848</f>
        <v>5.6</v>
      </c>
    </row>
    <row r="849">
      <c r="A849" s="623" t="str">
        <f>'CATALOGO PAGINA'!C849</f>
        <v>FD907</v>
      </c>
      <c r="B849" s="624" t="s">
        <v>7739</v>
      </c>
      <c r="C849" s="626" t="str">
        <f>'CATALOGO PAGINA'!AE849</f>
        <v>12</v>
      </c>
      <c r="D849" s="634">
        <f>'CATALOGO PAGINA'!AG849</f>
        <v>0.574</v>
      </c>
    </row>
    <row r="850">
      <c r="A850" s="623" t="str">
        <f>'CATALOGO PAGINA'!C850</f>
        <v>FD704</v>
      </c>
      <c r="B850" s="624" t="s">
        <v>7739</v>
      </c>
      <c r="C850" s="626" t="str">
        <f>'CATALOGO PAGINA'!AE850</f>
        <v>6</v>
      </c>
      <c r="D850" s="634">
        <f>'CATALOGO PAGINA'!AG850</f>
        <v>1.932</v>
      </c>
    </row>
    <row r="851">
      <c r="A851" s="623" t="str">
        <f>'CATALOGO PAGINA'!C851</f>
        <v>FD705</v>
      </c>
      <c r="B851" s="624" t="s">
        <v>7739</v>
      </c>
      <c r="C851" s="626" t="str">
        <f>'CATALOGO PAGINA'!AE851</f>
        <v>6</v>
      </c>
      <c r="D851" s="634">
        <f>'CATALOGO PAGINA'!AG851</f>
        <v>1.932</v>
      </c>
    </row>
    <row r="852">
      <c r="A852" s="623" t="str">
        <f>'CATALOGO PAGINA'!C852</f>
        <v>206117</v>
      </c>
      <c r="B852" s="624" t="s">
        <v>7739</v>
      </c>
      <c r="C852" s="626" t="str">
        <f>'CATALOGO PAGINA'!AE852</f>
        <v>12</v>
      </c>
      <c r="D852" s="634">
        <f>'CATALOGO PAGINA'!AG852</f>
        <v>2.408</v>
      </c>
    </row>
    <row r="853">
      <c r="A853" s="623" t="str">
        <f>'CATALOGO PAGINA'!C853</f>
        <v>16306</v>
      </c>
      <c r="B853" s="624" t="s">
        <v>7739</v>
      </c>
      <c r="C853" s="626" t="str">
        <f>'CATALOGO PAGINA'!AE853</f>
        <v>12</v>
      </c>
      <c r="D853" s="634">
        <f>'CATALOGO PAGINA'!AG853</f>
        <v>2.408</v>
      </c>
    </row>
    <row r="854">
      <c r="A854" s="623" t="str">
        <f>'CATALOGO PAGINA'!C854</f>
        <v>50102</v>
      </c>
      <c r="B854" s="624" t="s">
        <v>7739</v>
      </c>
      <c r="C854" s="626" t="str">
        <f>'CATALOGO PAGINA'!AE854</f>
        <v>12</v>
      </c>
      <c r="D854" s="634">
        <f>'CATALOGO PAGINA'!AG854</f>
        <v>1.862</v>
      </c>
    </row>
    <row r="855">
      <c r="A855" s="623" t="str">
        <f>'CATALOGO PAGINA'!C855</f>
        <v>01520</v>
      </c>
      <c r="B855" s="624" t="s">
        <v>7739</v>
      </c>
      <c r="C855" s="626" t="str">
        <f>'CATALOGO PAGINA'!AE855</f>
        <v>12</v>
      </c>
      <c r="D855" s="634">
        <f>'CATALOGO PAGINA'!AG855</f>
        <v>1.666</v>
      </c>
    </row>
    <row r="856">
      <c r="A856" s="623" t="str">
        <f>'CATALOGO PAGINA'!C856</f>
        <v>202018</v>
      </c>
      <c r="B856" s="624" t="s">
        <v>7739</v>
      </c>
      <c r="C856" s="626" t="str">
        <f>'CATALOGO PAGINA'!AE856</f>
        <v>12</v>
      </c>
      <c r="D856" s="634">
        <f>'CATALOGO PAGINA'!AG856</f>
        <v>2.254</v>
      </c>
    </row>
    <row r="857">
      <c r="A857" s="623" t="str">
        <f>'CATALOGO PAGINA'!C857</f>
        <v>202017</v>
      </c>
      <c r="B857" s="624" t="s">
        <v>7739</v>
      </c>
      <c r="C857" s="626" t="str">
        <f>'CATALOGO PAGINA'!AE857</f>
        <v>12</v>
      </c>
      <c r="D857" s="634">
        <f>'CATALOGO PAGINA'!AG857</f>
        <v>2.254</v>
      </c>
    </row>
    <row r="858">
      <c r="A858" s="623" t="str">
        <f>'CATALOGO PAGINA'!C858</f>
        <v>26634</v>
      </c>
      <c r="B858" s="624" t="s">
        <v>7739</v>
      </c>
      <c r="C858" s="626" t="str">
        <f>'CATALOGO PAGINA'!AE858</f>
        <v>12</v>
      </c>
      <c r="D858" s="634">
        <f>'CATALOGO PAGINA'!AG858</f>
        <v>3.92</v>
      </c>
    </row>
    <row r="859">
      <c r="A859" s="623" t="str">
        <f>'CATALOGO PAGINA'!C859</f>
        <v>70255</v>
      </c>
      <c r="B859" s="624" t="s">
        <v>7739</v>
      </c>
      <c r="C859" s="626" t="str">
        <f>'CATALOGO PAGINA'!AE859</f>
        <v>12</v>
      </c>
      <c r="D859" s="634">
        <f>'CATALOGO PAGINA'!AG859</f>
        <v>0.35</v>
      </c>
    </row>
    <row r="860">
      <c r="A860" s="623" t="str">
        <f>'CATALOGO PAGINA'!C860</f>
        <v>7092</v>
      </c>
      <c r="B860" s="624" t="s">
        <v>7739</v>
      </c>
      <c r="C860" s="626" t="str">
        <f>'CATALOGO PAGINA'!AE860</f>
        <v>6</v>
      </c>
      <c r="D860" s="634">
        <f>'CATALOGO PAGINA'!AG860</f>
        <v>2.548</v>
      </c>
    </row>
    <row r="861">
      <c r="A861" s="623" t="str">
        <f>'CATALOGO PAGINA'!C861</f>
        <v>FD830</v>
      </c>
      <c r="B861" s="624" t="s">
        <v>7739</v>
      </c>
      <c r="C861" s="626" t="str">
        <f>'CATALOGO PAGINA'!AE861</f>
        <v>6</v>
      </c>
      <c r="D861" s="634">
        <f>'CATALOGO PAGINA'!AG861</f>
        <v>1.568</v>
      </c>
    </row>
    <row r="862">
      <c r="A862" s="623" t="str">
        <f>'CATALOGO PAGINA'!C862</f>
        <v>7085</v>
      </c>
      <c r="B862" s="624" t="s">
        <v>7739</v>
      </c>
      <c r="C862" s="626" t="str">
        <f>'CATALOGO PAGINA'!AE862</f>
        <v>6</v>
      </c>
      <c r="D862" s="634">
        <f>'CATALOGO PAGINA'!AG862</f>
        <v>1.498</v>
      </c>
    </row>
    <row r="863">
      <c r="A863" s="623" t="str">
        <f>'CATALOGO PAGINA'!C863</f>
        <v>FD7905</v>
      </c>
      <c r="B863" s="624" t="s">
        <v>7739</v>
      </c>
      <c r="C863" s="626" t="str">
        <f>'CATALOGO PAGINA'!AE863</f>
        <v>3</v>
      </c>
      <c r="D863" s="634">
        <f>'CATALOGO PAGINA'!AG863</f>
        <v>4.9</v>
      </c>
    </row>
    <row r="864">
      <c r="A864" s="623" t="str">
        <f>'CATALOGO PAGINA'!C864</f>
        <v>WT202207</v>
      </c>
      <c r="B864" s="624" t="s">
        <v>7739</v>
      </c>
      <c r="C864" s="626" t="str">
        <f>'CATALOGO PAGINA'!AE864</f>
        <v>12</v>
      </c>
      <c r="D864" s="634">
        <f>'CATALOGO PAGINA'!AG864</f>
        <v>0.588</v>
      </c>
    </row>
    <row r="865">
      <c r="A865" s="623" t="str">
        <f>'CATALOGO PAGINA'!C865</f>
        <v>FD816</v>
      </c>
      <c r="B865" s="624" t="s">
        <v>7739</v>
      </c>
      <c r="C865" s="626" t="str">
        <f>'CATALOGO PAGINA'!AE865</f>
        <v>6</v>
      </c>
      <c r="D865" s="634">
        <f>'CATALOGO PAGINA'!AG865</f>
        <v>1.764</v>
      </c>
    </row>
    <row r="866">
      <c r="A866" s="623" t="str">
        <f>'CATALOGO PAGINA'!C866</f>
        <v>2440</v>
      </c>
      <c r="B866" s="624" t="s">
        <v>7739</v>
      </c>
      <c r="C866" s="626" t="str">
        <f>'CATALOGO PAGINA'!AE866</f>
        <v>6</v>
      </c>
      <c r="D866" s="634">
        <f>'CATALOGO PAGINA'!AG866</f>
        <v>1.904</v>
      </c>
    </row>
    <row r="867">
      <c r="A867" s="623" t="str">
        <f>'CATALOGO PAGINA'!C867</f>
        <v>05713</v>
      </c>
      <c r="B867" s="624" t="s">
        <v>7739</v>
      </c>
      <c r="C867" s="626" t="str">
        <f>'CATALOGO PAGINA'!AE867</f>
        <v>12</v>
      </c>
      <c r="D867" s="634">
        <f>'CATALOGO PAGINA'!AG867</f>
        <v>1.512</v>
      </c>
    </row>
    <row r="868">
      <c r="A868" s="623" t="str">
        <f>'CATALOGO PAGINA'!C868</f>
        <v>FD221016</v>
      </c>
      <c r="B868" s="624" t="s">
        <v>7739</v>
      </c>
      <c r="C868" s="626" t="str">
        <f>'CATALOGO PAGINA'!AE868</f>
        <v>12</v>
      </c>
      <c r="D868" s="634">
        <f>'CATALOGO PAGINA'!AG868</f>
        <v>2</v>
      </c>
    </row>
    <row r="869">
      <c r="A869" s="623" t="str">
        <f>'CATALOGO PAGINA'!C869</f>
        <v>05737</v>
      </c>
      <c r="B869" s="624" t="s">
        <v>7739</v>
      </c>
      <c r="C869" s="626" t="str">
        <f>'CATALOGO PAGINA'!AE869</f>
        <v>12</v>
      </c>
      <c r="D869" s="634">
        <f>'CATALOGO PAGINA'!AG869</f>
        <v>1.512</v>
      </c>
    </row>
    <row r="870">
      <c r="A870" s="623" t="str">
        <f>'CATALOGO PAGINA'!C870</f>
        <v>520931</v>
      </c>
      <c r="B870" s="624" t="s">
        <v>7739</v>
      </c>
      <c r="C870" s="626" t="str">
        <f>'CATALOGO PAGINA'!AE870</f>
        <v>12</v>
      </c>
      <c r="D870" s="634">
        <f>'CATALOGO PAGINA'!AG870</f>
        <v>0.7</v>
      </c>
    </row>
    <row r="871">
      <c r="A871" s="623" t="str">
        <f>'CATALOGO PAGINA'!C871</f>
        <v>52095</v>
      </c>
      <c r="B871" s="624" t="s">
        <v>7739</v>
      </c>
      <c r="C871" s="626" t="str">
        <f>'CATALOGO PAGINA'!AE871</f>
        <v>12</v>
      </c>
      <c r="D871" s="634">
        <f>'CATALOGO PAGINA'!AG871</f>
        <v>0.7</v>
      </c>
    </row>
    <row r="872">
      <c r="A872" s="623" t="str">
        <f>'CATALOGO PAGINA'!C872</f>
        <v>52097</v>
      </c>
      <c r="B872" s="624" t="s">
        <v>7739</v>
      </c>
      <c r="C872" s="626" t="str">
        <f>'CATALOGO PAGINA'!AE872</f>
        <v>12</v>
      </c>
      <c r="D872" s="634">
        <f>'CATALOGO PAGINA'!AG872</f>
        <v>0.7</v>
      </c>
    </row>
    <row r="873">
      <c r="A873" s="623" t="str">
        <f>'CATALOGO PAGINA'!C873</f>
        <v>40849</v>
      </c>
      <c r="B873" s="624" t="s">
        <v>7739</v>
      </c>
      <c r="C873" s="626" t="str">
        <f>'CATALOGO PAGINA'!AE873</f>
        <v>6</v>
      </c>
      <c r="D873" s="634">
        <f>'CATALOGO PAGINA'!AG873</f>
        <v>2.781</v>
      </c>
    </row>
    <row r="874">
      <c r="A874" s="623" t="str">
        <f>'CATALOGO PAGINA'!C874</f>
        <v>40850</v>
      </c>
      <c r="B874" s="624" t="s">
        <v>7739</v>
      </c>
      <c r="C874" s="626" t="str">
        <f>'CATALOGO PAGINA'!AE874</f>
        <v>6</v>
      </c>
      <c r="D874" s="634">
        <f>'CATALOGO PAGINA'!AG874</f>
        <v>2.808</v>
      </c>
    </row>
    <row r="875">
      <c r="A875" s="623" t="str">
        <f>'CATALOGO PAGINA'!C875</f>
        <v>40847</v>
      </c>
      <c r="B875" s="624" t="s">
        <v>7739</v>
      </c>
      <c r="C875" s="626" t="str">
        <f>'CATALOGO PAGINA'!AE875</f>
        <v>6</v>
      </c>
      <c r="D875" s="634">
        <f>'CATALOGO PAGINA'!AG875</f>
        <v>2.808</v>
      </c>
    </row>
    <row r="876">
      <c r="A876" s="623" t="str">
        <f>'CATALOGO PAGINA'!C876</f>
        <v>022813</v>
      </c>
      <c r="B876" s="624" t="s">
        <v>7739</v>
      </c>
      <c r="C876" s="626" t="str">
        <f>'CATALOGO PAGINA'!AE876</f>
        <v>6</v>
      </c>
      <c r="D876" s="634">
        <f>'CATALOGO PAGINA'!AG876</f>
        <v>2.808</v>
      </c>
    </row>
    <row r="877">
      <c r="A877" s="623" t="str">
        <f>'CATALOGO PAGINA'!C877</f>
        <v>406047</v>
      </c>
      <c r="B877" s="624" t="s">
        <v>7739</v>
      </c>
      <c r="C877" s="626" t="str">
        <f>'CATALOGO PAGINA'!AE877</f>
        <v>6</v>
      </c>
      <c r="D877" s="634">
        <f>'CATALOGO PAGINA'!AG877</f>
        <v>2.754</v>
      </c>
    </row>
    <row r="878">
      <c r="A878" s="623" t="str">
        <f>'CATALOGO PAGINA'!C878</f>
        <v>83411</v>
      </c>
      <c r="B878" s="624" t="s">
        <v>7739</v>
      </c>
      <c r="C878" s="626" t="str">
        <f>'CATALOGO PAGINA'!AE878</f>
        <v>6</v>
      </c>
      <c r="D878" s="634">
        <f>'CATALOGO PAGINA'!AG878</f>
        <v>2.754</v>
      </c>
    </row>
    <row r="879">
      <c r="A879" s="623" t="str">
        <f>'CATALOGO PAGINA'!C879</f>
        <v>7312</v>
      </c>
      <c r="B879" s="624" t="s">
        <v>7739</v>
      </c>
      <c r="C879" s="626" t="str">
        <f>'CATALOGO PAGINA'!AE879</f>
        <v>12</v>
      </c>
      <c r="D879" s="634">
        <f>'CATALOGO PAGINA'!AG879</f>
        <v>2.07</v>
      </c>
    </row>
    <row r="880">
      <c r="A880" s="623" t="str">
        <f>'CATALOGO PAGINA'!C880</f>
        <v>3036</v>
      </c>
      <c r="B880" s="624" t="s">
        <v>7739</v>
      </c>
      <c r="C880" s="626" t="str">
        <f>'CATALOGO PAGINA'!AE880</f>
        <v>3</v>
      </c>
      <c r="D880" s="634">
        <f>'CATALOGO PAGINA'!AG880</f>
        <v>5.25</v>
      </c>
    </row>
    <row r="881">
      <c r="A881" s="623" t="str">
        <f>'CATALOGO PAGINA'!C881</f>
        <v>51107</v>
      </c>
      <c r="B881" s="624" t="s">
        <v>7739</v>
      </c>
      <c r="C881" s="626" t="str">
        <f>'CATALOGO PAGINA'!AE881</f>
        <v>12</v>
      </c>
      <c r="D881" s="634">
        <f>'CATALOGO PAGINA'!AG881</f>
        <v>1.204</v>
      </c>
    </row>
    <row r="882">
      <c r="A882" s="623" t="str">
        <f>'CATALOGO PAGINA'!C882</f>
        <v>FD7966</v>
      </c>
      <c r="B882" s="624" t="s">
        <v>7739</v>
      </c>
      <c r="C882" s="626" t="str">
        <f>'CATALOGO PAGINA'!AE882</f>
        <v>6</v>
      </c>
      <c r="D882" s="634">
        <f>'CATALOGO PAGINA'!AG882</f>
        <v>4.2</v>
      </c>
    </row>
    <row r="883">
      <c r="A883" s="623" t="str">
        <f>'CATALOGO PAGINA'!C883</f>
        <v>61647</v>
      </c>
      <c r="B883" s="624" t="s">
        <v>7739</v>
      </c>
      <c r="C883" s="626" t="str">
        <f>'CATALOGO PAGINA'!AE883</f>
        <v>12</v>
      </c>
      <c r="D883" s="634">
        <f>'CATALOGO PAGINA'!AG883</f>
        <v>1.014</v>
      </c>
    </row>
    <row r="884">
      <c r="A884" s="623" t="str">
        <f>'CATALOGO PAGINA'!C884</f>
        <v>99113</v>
      </c>
      <c r="B884" s="624" t="s">
        <v>7739</v>
      </c>
      <c r="C884" s="626" t="str">
        <f>'CATALOGO PAGINA'!AE884</f>
        <v>12</v>
      </c>
      <c r="D884" s="634">
        <f>'CATALOGO PAGINA'!AG884</f>
        <v>1.162</v>
      </c>
    </row>
    <row r="885">
      <c r="A885" s="623" t="str">
        <f>'CATALOGO PAGINA'!C885</f>
        <v>0133</v>
      </c>
      <c r="B885" s="624" t="s">
        <v>7739</v>
      </c>
      <c r="C885" s="626" t="str">
        <f>'CATALOGO PAGINA'!AE885</f>
        <v>6</v>
      </c>
      <c r="D885" s="634">
        <f>'CATALOGO PAGINA'!AG885</f>
        <v>2.212</v>
      </c>
    </row>
    <row r="886">
      <c r="A886" s="623" t="str">
        <f>'CATALOGO PAGINA'!C886</f>
        <v>650181</v>
      </c>
      <c r="B886" s="624" t="s">
        <v>7739</v>
      </c>
      <c r="C886" s="626" t="str">
        <f>'CATALOGO PAGINA'!AE886</f>
        <v>6</v>
      </c>
      <c r="D886" s="634">
        <f>'CATALOGO PAGINA'!AG886</f>
        <v>0.952</v>
      </c>
    </row>
    <row r="887">
      <c r="A887" s="623" t="str">
        <f>'CATALOGO PAGINA'!C887</f>
        <v>2045</v>
      </c>
      <c r="B887" s="624" t="s">
        <v>7739</v>
      </c>
      <c r="C887" s="626" t="str">
        <f>'CATALOGO PAGINA'!AE887</f>
        <v>3</v>
      </c>
      <c r="D887" s="634">
        <f>'CATALOGO PAGINA'!AG887</f>
        <v>4.9</v>
      </c>
    </row>
    <row r="888">
      <c r="A888" s="623" t="str">
        <f>'CATALOGO PAGINA'!C888</f>
        <v>FD503</v>
      </c>
      <c r="B888" s="624" t="s">
        <v>7739</v>
      </c>
      <c r="C888" s="626" t="str">
        <f>'CATALOGO PAGINA'!AE888</f>
        <v>12</v>
      </c>
      <c r="D888" s="634">
        <f>'CATALOGO PAGINA'!AG888</f>
        <v>3.29</v>
      </c>
    </row>
    <row r="889">
      <c r="A889" s="623" t="str">
        <f>'CATALOGO PAGINA'!C889</f>
        <v>74412</v>
      </c>
      <c r="B889" s="624" t="s">
        <v>7739</v>
      </c>
      <c r="C889" s="626" t="str">
        <f>'CATALOGO PAGINA'!AE889</f>
        <v>12</v>
      </c>
      <c r="D889" s="634">
        <f>'CATALOGO PAGINA'!AG889</f>
        <v>1.204</v>
      </c>
    </row>
    <row r="890">
      <c r="A890" s="623" t="str">
        <f>'CATALOGO PAGINA'!C890</f>
        <v>51110</v>
      </c>
      <c r="B890" s="624" t="s">
        <v>7739</v>
      </c>
      <c r="C890" s="626" t="str">
        <f>'CATALOGO PAGINA'!AE890</f>
        <v>12</v>
      </c>
      <c r="D890" s="634">
        <f>'CATALOGO PAGINA'!AG890</f>
        <v>1.106</v>
      </c>
    </row>
    <row r="891">
      <c r="A891" s="623" t="str">
        <f>'CATALOGO PAGINA'!C891</f>
        <v>66074</v>
      </c>
      <c r="B891" s="624" t="s">
        <v>7739</v>
      </c>
      <c r="C891" s="626" t="str">
        <f>'CATALOGO PAGINA'!AE891</f>
        <v>12</v>
      </c>
      <c r="D891" s="634">
        <f>'CATALOGO PAGINA'!AG891</f>
        <v>1.106</v>
      </c>
    </row>
    <row r="892">
      <c r="A892" s="623" t="str">
        <f>'CATALOGO PAGINA'!C892</f>
        <v>238</v>
      </c>
      <c r="B892" s="624" t="s">
        <v>7739</v>
      </c>
      <c r="C892" s="626" t="str">
        <f>'CATALOGO PAGINA'!AE892</f>
        <v>12</v>
      </c>
      <c r="D892" s="634">
        <f>'CATALOGO PAGINA'!AG892</f>
        <v>4.55</v>
      </c>
    </row>
    <row r="893">
      <c r="A893" s="623" t="str">
        <f>'CATALOGO PAGINA'!C893</f>
        <v>102009</v>
      </c>
      <c r="B893" s="624" t="s">
        <v>7739</v>
      </c>
      <c r="C893" s="626" t="str">
        <f>'CATALOGO PAGINA'!AE893</f>
        <v>12</v>
      </c>
      <c r="D893" s="634">
        <f>'CATALOGO PAGINA'!AG893</f>
        <v>0.63</v>
      </c>
    </row>
    <row r="894">
      <c r="A894" s="623" t="str">
        <f>'CATALOGO PAGINA'!C894</f>
        <v>01130</v>
      </c>
      <c r="B894" s="624" t="s">
        <v>7739</v>
      </c>
      <c r="C894" s="626" t="str">
        <f>'CATALOGO PAGINA'!AE894</f>
        <v>6</v>
      </c>
      <c r="D894" s="634">
        <f>'CATALOGO PAGINA'!AG894</f>
        <v>1.022</v>
      </c>
    </row>
    <row r="895">
      <c r="A895" s="623" t="str">
        <f>'CATALOGO PAGINA'!C895</f>
        <v>FD1605</v>
      </c>
      <c r="B895" s="624" t="s">
        <v>7739</v>
      </c>
      <c r="C895" s="626" t="str">
        <f>'CATALOGO PAGINA'!AE895</f>
        <v>6</v>
      </c>
      <c r="D895" s="634">
        <f>'CATALOGO PAGINA'!AG895</f>
        <v>1.26</v>
      </c>
    </row>
    <row r="896">
      <c r="A896" s="623" t="str">
        <f>'CATALOGO PAGINA'!C896</f>
        <v>FD909</v>
      </c>
      <c r="B896" s="624" t="s">
        <v>7739</v>
      </c>
      <c r="C896" s="626" t="str">
        <f>'CATALOGO PAGINA'!AE896</f>
        <v>3</v>
      </c>
      <c r="D896" s="634">
        <f>'CATALOGO PAGINA'!AG896</f>
        <v>3.36</v>
      </c>
    </row>
    <row r="897">
      <c r="A897" s="623" t="str">
        <f>'CATALOGO PAGINA'!C897</f>
        <v>FD1601</v>
      </c>
      <c r="B897" s="624" t="s">
        <v>7739</v>
      </c>
      <c r="C897" s="626" t="str">
        <f>'CATALOGO PAGINA'!AE897</f>
        <v>6</v>
      </c>
      <c r="D897" s="634">
        <f>'CATALOGO PAGINA'!AG897</f>
        <v>1.638</v>
      </c>
    </row>
    <row r="898">
      <c r="A898" s="623" t="str">
        <f>'CATALOGO PAGINA'!C898</f>
        <v>FD709</v>
      </c>
      <c r="B898" s="624" t="s">
        <v>7739</v>
      </c>
      <c r="C898" s="626" t="str">
        <f>'CATALOGO PAGINA'!AE898</f>
        <v>6</v>
      </c>
      <c r="D898" s="634">
        <f>'CATALOGO PAGINA'!AG898</f>
        <v>2.24</v>
      </c>
    </row>
    <row r="899">
      <c r="A899" s="623" t="str">
        <f>'CATALOGO PAGINA'!C899</f>
        <v>FD82216</v>
      </c>
      <c r="B899" s="624" t="s">
        <v>7739</v>
      </c>
      <c r="C899" s="626" t="str">
        <f>'CATALOGO PAGINA'!AE899</f>
        <v>3</v>
      </c>
      <c r="D899" s="634">
        <f>'CATALOGO PAGINA'!AG899</f>
        <v>8.19</v>
      </c>
    </row>
    <row r="900">
      <c r="A900" s="623" t="str">
        <f>'CATALOGO PAGINA'!C900</f>
        <v>503715</v>
      </c>
      <c r="B900" s="624" t="s">
        <v>7739</v>
      </c>
      <c r="C900" s="626" t="str">
        <f>'CATALOGO PAGINA'!AE900</f>
        <v>12</v>
      </c>
      <c r="D900" s="634">
        <f>'CATALOGO PAGINA'!AG900</f>
        <v>1.162</v>
      </c>
    </row>
    <row r="901">
      <c r="A901" s="623" t="str">
        <f>'CATALOGO PAGINA'!C901</f>
        <v>ARB2883</v>
      </c>
      <c r="B901" s="624" t="s">
        <v>7739</v>
      </c>
      <c r="C901" s="626" t="str">
        <f>'CATALOGO PAGINA'!AE901</f>
        <v>12</v>
      </c>
      <c r="D901" s="634">
        <f>'CATALOGO PAGINA'!AG901</f>
        <v>0.644</v>
      </c>
    </row>
    <row r="902">
      <c r="A902" s="623" t="str">
        <f>'CATALOGO PAGINA'!C902</f>
        <v>5264</v>
      </c>
      <c r="B902" s="624" t="s">
        <v>7739</v>
      </c>
      <c r="C902" s="626" t="str">
        <f>'CATALOGO PAGINA'!AE902</f>
        <v>12</v>
      </c>
      <c r="D902" s="634">
        <f>'CATALOGO PAGINA'!AG902</f>
        <v>0.8496</v>
      </c>
    </row>
    <row r="903">
      <c r="A903" s="623" t="str">
        <f>'CATALOGO PAGINA'!C903</f>
        <v>5257</v>
      </c>
      <c r="B903" s="624" t="s">
        <v>7739</v>
      </c>
      <c r="C903" s="626" t="str">
        <f>'CATALOGO PAGINA'!AE903</f>
        <v>12</v>
      </c>
      <c r="D903" s="634">
        <f>'CATALOGO PAGINA'!AG903</f>
        <v>0.7506</v>
      </c>
    </row>
    <row r="904">
      <c r="A904" s="623" t="str">
        <f>'CATALOGO PAGINA'!C904</f>
        <v>7603</v>
      </c>
      <c r="B904" s="624" t="s">
        <v>7739</v>
      </c>
      <c r="C904" s="626" t="str">
        <f>'CATALOGO PAGINA'!AE904</f>
        <v>3</v>
      </c>
      <c r="D904" s="634">
        <f>'CATALOGO PAGINA'!AG904</f>
        <v>1.764</v>
      </c>
    </row>
    <row r="905">
      <c r="A905" s="623" t="str">
        <f>'CATALOGO PAGINA'!C905</f>
        <v>7283</v>
      </c>
      <c r="B905" s="624" t="s">
        <v>7739</v>
      </c>
      <c r="C905" s="626" t="str">
        <f>'CATALOGO PAGINA'!AE905</f>
        <v>3</v>
      </c>
      <c r="D905" s="634">
        <f>'CATALOGO PAGINA'!AG905</f>
        <v>2.254</v>
      </c>
    </row>
    <row r="906">
      <c r="A906" s="623" t="str">
        <f>'CATALOGO PAGINA'!C906</f>
        <v>95110</v>
      </c>
      <c r="B906" s="624" t="s">
        <v>7739</v>
      </c>
      <c r="C906" s="626" t="str">
        <f>'CATALOGO PAGINA'!AE906</f>
        <v>12</v>
      </c>
      <c r="D906" s="634">
        <f>'CATALOGO PAGINA'!AG906</f>
        <v>3.01</v>
      </c>
    </row>
    <row r="907">
      <c r="A907" s="623" t="str">
        <f>'CATALOGO PAGINA'!C907</f>
        <v>98038</v>
      </c>
      <c r="B907" s="624" t="s">
        <v>7739</v>
      </c>
      <c r="C907" s="626" t="str">
        <f>'CATALOGO PAGINA'!AE907</f>
        <v>15</v>
      </c>
      <c r="D907" s="634">
        <f>'CATALOGO PAGINA'!AG907</f>
        <v>1.386</v>
      </c>
    </row>
    <row r="908">
      <c r="A908" s="623" t="str">
        <f>'CATALOGO PAGINA'!C908</f>
        <v>CN91403</v>
      </c>
      <c r="B908" s="624" t="s">
        <v>7739</v>
      </c>
      <c r="C908" s="626" t="str">
        <f>'CATALOGO PAGINA'!AE908</f>
        <v>12</v>
      </c>
      <c r="D908" s="634">
        <f>'CATALOGO PAGINA'!AG908</f>
        <v>1.12</v>
      </c>
    </row>
    <row r="909">
      <c r="A909" s="623" t="str">
        <f>'CATALOGO PAGINA'!C909</f>
        <v>IN24866-A</v>
      </c>
      <c r="B909" s="624" t="s">
        <v>7739</v>
      </c>
      <c r="C909" s="626" t="str">
        <f>'CATALOGO PAGINA'!AE909</f>
        <v>12</v>
      </c>
      <c r="D909" s="634">
        <f>'CATALOGO PAGINA'!AG909</f>
        <v>0.882</v>
      </c>
    </row>
    <row r="910">
      <c r="A910" s="623" t="str">
        <f>'CATALOGO PAGINA'!C910</f>
        <v>IN24843-A</v>
      </c>
      <c r="B910" s="624" t="s">
        <v>7739</v>
      </c>
      <c r="C910" s="626" t="str">
        <f>'CATALOGO PAGINA'!AE910</f>
        <v>12</v>
      </c>
      <c r="D910" s="634">
        <f>'CATALOGO PAGINA'!AG910</f>
        <v>0.882</v>
      </c>
    </row>
    <row r="911">
      <c r="A911" s="623" t="str">
        <f>'CATALOGO PAGINA'!C911</f>
        <v>IN24842-A</v>
      </c>
      <c r="B911" s="624" t="s">
        <v>7739</v>
      </c>
      <c r="C911" s="626" t="str">
        <f>'CATALOGO PAGINA'!AE911</f>
        <v>12</v>
      </c>
      <c r="D911" s="634">
        <f>'CATALOGO PAGINA'!AG911</f>
        <v>0.882</v>
      </c>
    </row>
    <row r="912">
      <c r="A912" s="623" t="str">
        <f>'CATALOGO PAGINA'!C912</f>
        <v>55565</v>
      </c>
      <c r="B912" s="624" t="s">
        <v>7739</v>
      </c>
      <c r="C912" s="626" t="str">
        <f>'CATALOGO PAGINA'!AE912</f>
        <v>12</v>
      </c>
      <c r="D912" s="634">
        <f>'CATALOGO PAGINA'!AG912</f>
        <v>0.924</v>
      </c>
    </row>
    <row r="913">
      <c r="A913" s="623" t="str">
        <f>'CATALOGO PAGINA'!C913</f>
        <v>82669</v>
      </c>
      <c r="B913" s="624" t="s">
        <v>7739</v>
      </c>
      <c r="C913" s="626" t="str">
        <f>'CATALOGO PAGINA'!AE913</f>
        <v>12</v>
      </c>
      <c r="D913" s="634">
        <f>'CATALOGO PAGINA'!AG913</f>
        <v>1.078</v>
      </c>
    </row>
    <row r="914">
      <c r="A914" s="623" t="str">
        <f>'CATALOGO PAGINA'!C914</f>
        <v>82668</v>
      </c>
      <c r="B914" s="624" t="s">
        <v>7739</v>
      </c>
      <c r="C914" s="626" t="str">
        <f>'CATALOGO PAGINA'!AE914</f>
        <v>12</v>
      </c>
      <c r="D914" s="634">
        <f>'CATALOGO PAGINA'!AG914</f>
        <v>1.078</v>
      </c>
    </row>
    <row r="915">
      <c r="A915" s="623" t="str">
        <f>'CATALOGO PAGINA'!C915</f>
        <v>83024</v>
      </c>
      <c r="B915" s="624" t="s">
        <v>7739</v>
      </c>
      <c r="C915" s="626" t="str">
        <f>'CATALOGO PAGINA'!AE915</f>
        <v>12</v>
      </c>
      <c r="D915" s="634">
        <f>'CATALOGO PAGINA'!AG915</f>
        <v>0.924</v>
      </c>
    </row>
    <row r="916">
      <c r="A916" s="623" t="str">
        <f>'CATALOGO PAGINA'!C916</f>
        <v>83025</v>
      </c>
      <c r="B916" s="624" t="s">
        <v>7739</v>
      </c>
      <c r="C916" s="626" t="str">
        <f>'CATALOGO PAGINA'!AE916</f>
        <v>12</v>
      </c>
      <c r="D916" s="634">
        <f>'CATALOGO PAGINA'!AG916</f>
        <v>0.924</v>
      </c>
    </row>
    <row r="917">
      <c r="A917" s="623" t="str">
        <f>'CATALOGO PAGINA'!C917</f>
        <v>83022</v>
      </c>
      <c r="B917" s="624" t="s">
        <v>7739</v>
      </c>
      <c r="C917" s="626" t="str">
        <f>'CATALOGO PAGINA'!AE917</f>
        <v>12</v>
      </c>
      <c r="D917" s="634">
        <f>'CATALOGO PAGINA'!AG917</f>
        <v>0.924</v>
      </c>
    </row>
    <row r="918">
      <c r="A918" s="623" t="str">
        <f>'CATALOGO PAGINA'!C918</f>
        <v>83020</v>
      </c>
      <c r="B918" s="624" t="s">
        <v>7739</v>
      </c>
      <c r="C918" s="626" t="str">
        <f>'CATALOGO PAGINA'!AE918</f>
        <v>12</v>
      </c>
      <c r="D918" s="634">
        <f>'CATALOGO PAGINA'!AG918</f>
        <v>0.924</v>
      </c>
    </row>
    <row r="919">
      <c r="A919" s="623" t="str">
        <f>'CATALOGO PAGINA'!C919</f>
        <v>83016</v>
      </c>
      <c r="B919" s="624" t="s">
        <v>7739</v>
      </c>
      <c r="C919" s="626" t="str">
        <f>'CATALOGO PAGINA'!AE919</f>
        <v>12</v>
      </c>
      <c r="D919" s="634">
        <f>'CATALOGO PAGINA'!AG919</f>
        <v>0.924</v>
      </c>
    </row>
    <row r="920">
      <c r="A920" s="623" t="str">
        <f>'CATALOGO PAGINA'!C920</f>
        <v>FD818C</v>
      </c>
      <c r="B920" s="624" t="s">
        <v>7739</v>
      </c>
      <c r="C920" s="626" t="str">
        <f>'CATALOGO PAGINA'!AE920</f>
        <v>6</v>
      </c>
      <c r="D920" s="634">
        <f>'CATALOGO PAGINA'!AG920</f>
        <v>1.778</v>
      </c>
    </row>
    <row r="921">
      <c r="A921" s="623" t="str">
        <f>'CATALOGO PAGINA'!C921</f>
        <v>FD817V</v>
      </c>
      <c r="B921" s="624" t="s">
        <v>7739</v>
      </c>
      <c r="C921" s="626" t="str">
        <f>'CATALOGO PAGINA'!AE921</f>
        <v>6</v>
      </c>
      <c r="D921" s="634">
        <f>'CATALOGO PAGINA'!AG921</f>
        <v>1.358</v>
      </c>
    </row>
    <row r="922">
      <c r="A922" s="623" t="str">
        <f>'CATALOGO PAGINA'!C922</f>
        <v>FD819</v>
      </c>
      <c r="B922" s="624" t="s">
        <v>7739</v>
      </c>
      <c r="C922" s="626" t="str">
        <f>'CATALOGO PAGINA'!AE922</f>
        <v>12</v>
      </c>
      <c r="D922" s="634">
        <f>'CATALOGO PAGINA'!AG922</f>
        <v>0.574</v>
      </c>
    </row>
    <row r="923">
      <c r="A923" s="623" t="str">
        <f>'CATALOGO PAGINA'!C923</f>
        <v>6064</v>
      </c>
      <c r="B923" s="624" t="s">
        <v>7739</v>
      </c>
      <c r="C923" s="626" t="str">
        <f>'CATALOGO PAGINA'!AE923</f>
        <v>12</v>
      </c>
      <c r="D923" s="634">
        <f>'CATALOGO PAGINA'!AG923</f>
        <v>1.825</v>
      </c>
    </row>
    <row r="924">
      <c r="A924" s="623" t="str">
        <f>'CATALOGO PAGINA'!C924</f>
        <v>9644</v>
      </c>
      <c r="B924" s="624" t="s">
        <v>7739</v>
      </c>
      <c r="C924" s="626" t="str">
        <f>'CATALOGO PAGINA'!AE924</f>
        <v>12</v>
      </c>
      <c r="D924" s="634">
        <f>'CATALOGO PAGINA'!AG924</f>
        <v>2.275</v>
      </c>
    </row>
    <row r="925">
      <c r="A925" s="623" t="str">
        <f>'CATALOGO PAGINA'!C925</f>
        <v>6248</v>
      </c>
      <c r="B925" s="624" t="s">
        <v>7739</v>
      </c>
      <c r="C925" s="626" t="str">
        <f>'CATALOGO PAGINA'!AE925</f>
        <v>12</v>
      </c>
      <c r="D925" s="634">
        <f>'CATALOGO PAGINA'!AG925</f>
        <v>2.0375</v>
      </c>
    </row>
    <row r="926">
      <c r="A926" s="623" t="str">
        <f>'CATALOGO PAGINA'!C926</f>
        <v>6040</v>
      </c>
      <c r="B926" s="624" t="s">
        <v>7739</v>
      </c>
      <c r="C926" s="626" t="str">
        <f>'CATALOGO PAGINA'!AE926</f>
        <v>12</v>
      </c>
      <c r="D926" s="634">
        <f>'CATALOGO PAGINA'!AG926</f>
        <v>1.825</v>
      </c>
    </row>
    <row r="927">
      <c r="A927" s="623" t="str">
        <f>'CATALOGO PAGINA'!C927</f>
        <v>9620</v>
      </c>
      <c r="B927" s="624" t="s">
        <v>7739</v>
      </c>
      <c r="C927" s="626" t="str">
        <f>'CATALOGO PAGINA'!AE927</f>
        <v>12</v>
      </c>
      <c r="D927" s="634">
        <f>'CATALOGO PAGINA'!AG927</f>
        <v>2.275</v>
      </c>
    </row>
    <row r="928">
      <c r="A928" s="623" t="str">
        <f>'CATALOGO PAGINA'!C928</f>
        <v>6408</v>
      </c>
      <c r="B928" s="624" t="s">
        <v>7739</v>
      </c>
      <c r="C928" s="626" t="str">
        <f>'CATALOGO PAGINA'!AE928</f>
        <v>12</v>
      </c>
      <c r="D928" s="634">
        <f>'CATALOGO PAGINA'!AG928</f>
        <v>2.275</v>
      </c>
    </row>
    <row r="929">
      <c r="A929" s="623" t="str">
        <f>'CATALOGO PAGINA'!C929</f>
        <v>6415</v>
      </c>
      <c r="B929" s="624" t="s">
        <v>7739</v>
      </c>
      <c r="C929" s="626" t="str">
        <f>'CATALOGO PAGINA'!AE929</f>
        <v>12</v>
      </c>
      <c r="D929" s="634">
        <f>'CATALOGO PAGINA'!AG929</f>
        <v>2.275</v>
      </c>
    </row>
    <row r="930">
      <c r="A930" s="623" t="str">
        <f>'CATALOGO PAGINA'!C930</f>
        <v>6422</v>
      </c>
      <c r="B930" s="624" t="s">
        <v>7739</v>
      </c>
      <c r="C930" s="626" t="str">
        <f>'CATALOGO PAGINA'!AE930</f>
        <v>12</v>
      </c>
      <c r="D930" s="634">
        <f>'CATALOGO PAGINA'!AG930</f>
        <v>2.275</v>
      </c>
    </row>
    <row r="931">
      <c r="A931" s="623" t="str">
        <f>'CATALOGO PAGINA'!C931</f>
        <v>1557</v>
      </c>
      <c r="B931" s="624" t="s">
        <v>7739</v>
      </c>
      <c r="C931" s="626" t="str">
        <f>'CATALOGO PAGINA'!AE931</f>
        <v>12</v>
      </c>
      <c r="D931" s="634">
        <f>'CATALOGO PAGINA'!AG931</f>
        <v>2.07</v>
      </c>
    </row>
    <row r="932">
      <c r="A932" s="623" t="str">
        <f>'CATALOGO PAGINA'!C932</f>
        <v>5030</v>
      </c>
      <c r="B932" s="624" t="s">
        <v>7739</v>
      </c>
      <c r="C932" s="626" t="str">
        <f>'CATALOGO PAGINA'!AE932</f>
        <v>12</v>
      </c>
      <c r="D932" s="634">
        <f>'CATALOGO PAGINA'!AG932</f>
        <v>2.07</v>
      </c>
    </row>
    <row r="933">
      <c r="A933" s="623" t="str">
        <f>'CATALOGO PAGINA'!C933</f>
        <v>6854</v>
      </c>
      <c r="B933" s="624" t="s">
        <v>7739</v>
      </c>
      <c r="C933" s="626" t="str">
        <f>'CATALOGO PAGINA'!AE933</f>
        <v>12</v>
      </c>
      <c r="D933" s="634">
        <f>'CATALOGO PAGINA'!AG933</f>
        <v>2.07</v>
      </c>
    </row>
    <row r="934">
      <c r="A934" s="623" t="str">
        <f>'CATALOGO PAGINA'!C934</f>
        <v>9166</v>
      </c>
      <c r="B934" s="624" t="s">
        <v>7739</v>
      </c>
      <c r="C934" s="626" t="str">
        <f>'CATALOGO PAGINA'!AE934</f>
        <v>12</v>
      </c>
      <c r="D934" s="634">
        <f>'CATALOGO PAGINA'!AG934</f>
        <v>2.07</v>
      </c>
    </row>
    <row r="935">
      <c r="A935" s="623" t="str">
        <f>'CATALOGO PAGINA'!C935</f>
        <v>CN55137</v>
      </c>
      <c r="B935" s="624" t="s">
        <v>7739</v>
      </c>
      <c r="C935" s="626" t="str">
        <f>'CATALOGO PAGINA'!AE935</f>
        <v>12</v>
      </c>
      <c r="D935" s="634">
        <f>'CATALOGO PAGINA'!AG935</f>
        <v>1.344</v>
      </c>
    </row>
    <row r="936">
      <c r="A936" s="623" t="str">
        <f>'CATALOGO PAGINA'!C936</f>
        <v>CN55138</v>
      </c>
      <c r="B936" s="624" t="s">
        <v>7739</v>
      </c>
      <c r="C936" s="626" t="str">
        <f>'CATALOGO PAGINA'!AE936</f>
        <v>12</v>
      </c>
      <c r="D936" s="634">
        <f>'CATALOGO PAGINA'!AG936</f>
        <v>1.344</v>
      </c>
    </row>
    <row r="937">
      <c r="A937" s="623" t="str">
        <f>'CATALOGO PAGINA'!C937</f>
        <v>IN85603</v>
      </c>
      <c r="B937" s="624" t="s">
        <v>7739</v>
      </c>
      <c r="C937" s="626" t="str">
        <f>'CATALOGO PAGINA'!AE937</f>
        <v>12</v>
      </c>
      <c r="D937" s="634">
        <f>'CATALOGO PAGINA'!AG937</f>
        <v>0.77</v>
      </c>
    </row>
    <row r="938">
      <c r="A938" s="623" t="str">
        <f>'CATALOGO PAGINA'!C938</f>
        <v>4923</v>
      </c>
      <c r="B938" s="624" t="s">
        <v>7739</v>
      </c>
      <c r="C938" s="626" t="str">
        <f>'CATALOGO PAGINA'!AE938</f>
        <v>12</v>
      </c>
      <c r="D938" s="634">
        <f>'CATALOGO PAGINA'!AG938</f>
        <v>1.0375</v>
      </c>
    </row>
    <row r="939">
      <c r="A939" s="623" t="str">
        <f>'CATALOGO PAGINA'!C939</f>
        <v>5473</v>
      </c>
      <c r="B939" s="624" t="s">
        <v>7739</v>
      </c>
      <c r="C939" s="626" t="str">
        <f>'CATALOGO PAGINA'!AE939</f>
        <v>12</v>
      </c>
      <c r="D939" s="634">
        <f>'CATALOGO PAGINA'!AG939</f>
        <v>1.25</v>
      </c>
    </row>
    <row r="940">
      <c r="A940" s="623" t="str">
        <f>'CATALOGO PAGINA'!C940</f>
        <v>4954</v>
      </c>
      <c r="B940" s="624" t="s">
        <v>7739</v>
      </c>
      <c r="C940" s="626" t="str">
        <f>'CATALOGO PAGINA'!AE940</f>
        <v>12</v>
      </c>
      <c r="D940" s="634">
        <f>'CATALOGO PAGINA'!AG940</f>
        <v>1.0375</v>
      </c>
    </row>
    <row r="941">
      <c r="A941" s="623" t="str">
        <f>'CATALOGO PAGINA'!C941</f>
        <v>IN85500</v>
      </c>
      <c r="B941" s="624" t="s">
        <v>7739</v>
      </c>
      <c r="C941" s="626" t="str">
        <f>'CATALOGO PAGINA'!AE941</f>
        <v>12</v>
      </c>
      <c r="D941" s="634">
        <f>'CATALOGO PAGINA'!AG941</f>
        <v>0.77</v>
      </c>
    </row>
    <row r="942">
      <c r="A942" s="623" t="str">
        <f>'CATALOGO PAGINA'!C942</f>
        <v>6321</v>
      </c>
      <c r="B942" s="624" t="s">
        <v>7739</v>
      </c>
      <c r="C942" s="626" t="str">
        <f>'CATALOGO PAGINA'!AE942</f>
        <v>12</v>
      </c>
      <c r="D942" s="634">
        <f>'CATALOGO PAGINA'!AG942</f>
        <v>1.0375</v>
      </c>
    </row>
    <row r="943">
      <c r="A943" s="623" t="str">
        <f>'CATALOGO PAGINA'!C943</f>
        <v>SA-42</v>
      </c>
      <c r="B943" s="624" t="s">
        <v>7739</v>
      </c>
      <c r="C943" s="626" t="str">
        <f>'CATALOGO PAGINA'!AE943</f>
        <v>12</v>
      </c>
      <c r="D943" s="634">
        <f>'CATALOGO PAGINA'!AG943</f>
        <v>2.35</v>
      </c>
    </row>
    <row r="944">
      <c r="A944" s="623" t="str">
        <f>'CATALOGO PAGINA'!C944</f>
        <v>FD915</v>
      </c>
      <c r="B944" s="624" t="s">
        <v>7739</v>
      </c>
      <c r="C944" s="626" t="str">
        <f>'CATALOGO PAGINA'!AE944</f>
        <v>6</v>
      </c>
      <c r="D944" s="634">
        <f>'CATALOGO PAGINA'!AG944</f>
        <v>1.624</v>
      </c>
    </row>
    <row r="945">
      <c r="A945" s="623" t="str">
        <f>'CATALOGO PAGINA'!C945</f>
        <v>0765</v>
      </c>
      <c r="B945" s="624" t="s">
        <v>7739</v>
      </c>
      <c r="C945" s="626" t="str">
        <f>'CATALOGO PAGINA'!AE945</f>
        <v>12</v>
      </c>
      <c r="D945" s="634">
        <f>'CATALOGO PAGINA'!AG945</f>
        <v>1.162</v>
      </c>
    </row>
    <row r="946">
      <c r="A946" s="623" t="str">
        <f>'CATALOGO PAGINA'!C946</f>
        <v>5081</v>
      </c>
      <c r="B946" s="624" t="s">
        <v>7739</v>
      </c>
      <c r="C946" s="626" t="str">
        <f>'CATALOGO PAGINA'!AE946</f>
        <v>12</v>
      </c>
      <c r="D946" s="634">
        <f>'CATALOGO PAGINA'!AG946</f>
        <v>1.162</v>
      </c>
    </row>
    <row r="947">
      <c r="A947" s="623" t="str">
        <f>'CATALOGO PAGINA'!C947</f>
        <v>9324</v>
      </c>
      <c r="B947" s="624" t="s">
        <v>7739</v>
      </c>
      <c r="C947" s="626" t="str">
        <f>'CATALOGO PAGINA'!AE947</f>
        <v>12</v>
      </c>
      <c r="D947" s="634">
        <f>'CATALOGO PAGINA'!AG947</f>
        <v>1.736</v>
      </c>
    </row>
    <row r="948">
      <c r="A948" s="623" t="str">
        <f>'CATALOGO PAGINA'!C948</f>
        <v>0053</v>
      </c>
      <c r="B948" s="624" t="s">
        <v>7739</v>
      </c>
      <c r="C948" s="626" t="str">
        <f>'CATALOGO PAGINA'!AE948</f>
        <v>12</v>
      </c>
      <c r="D948" s="634">
        <f>'CATALOGO PAGINA'!AG948</f>
        <v>2.212</v>
      </c>
    </row>
    <row r="949">
      <c r="A949" s="623" t="str">
        <f>'CATALOGO PAGINA'!C949</f>
        <v>9120</v>
      </c>
      <c r="B949" s="624" t="s">
        <v>7739</v>
      </c>
      <c r="C949" s="626" t="str">
        <f>'CATALOGO PAGINA'!AE949</f>
        <v>12</v>
      </c>
      <c r="D949" s="634">
        <f>'CATALOGO PAGINA'!AG949</f>
        <v>3.15</v>
      </c>
    </row>
    <row r="950">
      <c r="A950" s="623" t="str">
        <f>'CATALOGO PAGINA'!C950</f>
        <v>82763</v>
      </c>
      <c r="B950" s="624" t="s">
        <v>7739</v>
      </c>
      <c r="C950" s="626" t="str">
        <f>'CATALOGO PAGINA'!AE950</f>
        <v>12</v>
      </c>
      <c r="D950" s="634">
        <f>'CATALOGO PAGINA'!AG950</f>
        <v>2.3712</v>
      </c>
    </row>
    <row r="951">
      <c r="A951" s="623" t="str">
        <f>'CATALOGO PAGINA'!C951</f>
        <v>0159</v>
      </c>
      <c r="B951" s="624" t="s">
        <v>7739</v>
      </c>
      <c r="C951" s="626" t="str">
        <f>'CATALOGO PAGINA'!AE951</f>
        <v>12</v>
      </c>
      <c r="D951" s="634">
        <f>'CATALOGO PAGINA'!AG951</f>
        <v>1.755</v>
      </c>
    </row>
    <row r="952">
      <c r="A952" s="623" t="str">
        <f>'CATALOGO PAGINA'!C952</f>
        <v>30141</v>
      </c>
      <c r="B952" s="624" t="s">
        <v>7739</v>
      </c>
      <c r="C952" s="626" t="str">
        <f>'CATALOGO PAGINA'!AE952</f>
        <v>12</v>
      </c>
      <c r="D952" s="634">
        <f>'CATALOGO PAGINA'!AG952</f>
        <v>1.729</v>
      </c>
    </row>
    <row r="953">
      <c r="A953" s="623" t="str">
        <f>'CATALOGO PAGINA'!C953</f>
        <v>CH85486</v>
      </c>
      <c r="B953" s="624" t="s">
        <v>7739</v>
      </c>
      <c r="C953" s="626" t="str">
        <f>'CATALOGO PAGINA'!AE953</f>
        <v>12</v>
      </c>
      <c r="D953" s="634">
        <f>'CATALOGO PAGINA'!AG953</f>
        <v>0.728</v>
      </c>
    </row>
    <row r="954">
      <c r="A954" s="623" t="str">
        <f>'CATALOGO PAGINA'!C954</f>
        <v>CN90047</v>
      </c>
      <c r="B954" s="624" t="s">
        <v>7739</v>
      </c>
      <c r="C954" s="626" t="str">
        <f>'CATALOGO PAGINA'!AE954</f>
        <v>12</v>
      </c>
      <c r="D954" s="634">
        <f>'CATALOGO PAGINA'!AG954</f>
        <v>0.91</v>
      </c>
    </row>
    <row r="955">
      <c r="A955" s="623" t="str">
        <f>'CATALOGO PAGINA'!C955</f>
        <v>6205</v>
      </c>
      <c r="B955" s="624" t="s">
        <v>7739</v>
      </c>
      <c r="C955" s="626" t="str">
        <f>'CATALOGO PAGINA'!AE955</f>
        <v>12</v>
      </c>
      <c r="D955" s="634">
        <f>'CATALOGO PAGINA'!AG955</f>
        <v>0.7506</v>
      </c>
    </row>
    <row r="956">
      <c r="A956" s="623" t="str">
        <f>'CATALOGO PAGINA'!C956</f>
        <v>HQT5</v>
      </c>
      <c r="B956" s="624" t="s">
        <v>7739</v>
      </c>
      <c r="C956" s="626" t="str">
        <f>'CATALOGO PAGINA'!AE956</f>
        <v>6</v>
      </c>
      <c r="D956" s="634">
        <f>'CATALOGO PAGINA'!AG956</f>
        <v>1.75</v>
      </c>
    </row>
    <row r="957">
      <c r="A957" s="623" t="str">
        <f>'CATALOGO PAGINA'!C957</f>
        <v>HQT5</v>
      </c>
      <c r="B957" s="624" t="s">
        <v>7739</v>
      </c>
      <c r="C957" s="626" t="str">
        <f>'CATALOGO PAGINA'!AE957</f>
        <v>6</v>
      </c>
      <c r="D957" s="634">
        <f>'CATALOGO PAGINA'!AG957</f>
        <v>1.75</v>
      </c>
    </row>
    <row r="958">
      <c r="A958" s="623" t="str">
        <f>'CATALOGO PAGINA'!C958</f>
        <v>A02-704</v>
      </c>
      <c r="B958" s="624" t="s">
        <v>7739</v>
      </c>
      <c r="C958" s="626" t="str">
        <f>'CATALOGO PAGINA'!AE958</f>
        <v>12</v>
      </c>
      <c r="D958" s="634">
        <f>'CATALOGO PAGINA'!AG958</f>
        <v>1.26</v>
      </c>
    </row>
    <row r="959">
      <c r="A959" s="623" t="str">
        <f>'CATALOGO PAGINA'!C959</f>
        <v>6012</v>
      </c>
      <c r="B959" s="624" t="s">
        <v>7739</v>
      </c>
      <c r="C959" s="626" t="str">
        <f>'CATALOGO PAGINA'!AE959</f>
        <v>12</v>
      </c>
      <c r="D959" s="634">
        <f>'CATALOGO PAGINA'!AG959</f>
        <v>0.742</v>
      </c>
    </row>
    <row r="960">
      <c r="A960" s="623" t="str">
        <f>'CATALOGO PAGINA'!C960</f>
        <v>326-1</v>
      </c>
      <c r="B960" s="624" t="s">
        <v>7739</v>
      </c>
      <c r="C960" s="626" t="str">
        <f>'CATALOGO PAGINA'!AE960</f>
        <v>6</v>
      </c>
      <c r="D960" s="634">
        <f>'CATALOGO PAGINA'!AG960</f>
        <v>1.05</v>
      </c>
    </row>
    <row r="961">
      <c r="A961" s="623" t="str">
        <f>'CATALOGO PAGINA'!C961</f>
        <v>J4016</v>
      </c>
      <c r="B961" s="624" t="s">
        <v>7739</v>
      </c>
      <c r="C961" s="626" t="str">
        <f>'CATALOGO PAGINA'!AE961</f>
        <v>6</v>
      </c>
      <c r="D961" s="634">
        <f>'CATALOGO PAGINA'!AG961</f>
        <v>1.47</v>
      </c>
    </row>
    <row r="962">
      <c r="A962" s="623" t="str">
        <f>'CATALOGO PAGINA'!C962</f>
        <v>161-7</v>
      </c>
      <c r="B962" s="624" t="s">
        <v>7739</v>
      </c>
      <c r="C962" s="626" t="str">
        <f>'CATALOGO PAGINA'!AE962</f>
        <v>3</v>
      </c>
      <c r="D962" s="634">
        <f>'CATALOGO PAGINA'!AG962</f>
        <v>7.7575</v>
      </c>
    </row>
    <row r="963">
      <c r="A963" s="623" t="str">
        <f>'CATALOGO PAGINA'!C963</f>
        <v>ARY101</v>
      </c>
      <c r="B963" s="624" t="s">
        <v>7739</v>
      </c>
      <c r="C963" s="626" t="str">
        <f>'CATALOGO PAGINA'!AE963</f>
        <v>3</v>
      </c>
      <c r="D963" s="634">
        <f>'CATALOGO PAGINA'!AG963</f>
        <v>9.918</v>
      </c>
    </row>
    <row r="964">
      <c r="A964" s="623" t="str">
        <f>'CATALOGO PAGINA'!C964</f>
        <v>ARB82488</v>
      </c>
      <c r="B964" s="624" t="s">
        <v>7739</v>
      </c>
      <c r="C964" s="626" t="str">
        <f>'CATALOGO PAGINA'!AE964</f>
        <v>12</v>
      </c>
      <c r="D964" s="634">
        <f>'CATALOGO PAGINA'!AG964</f>
        <v>0.754</v>
      </c>
    </row>
    <row r="965">
      <c r="A965" s="623" t="str">
        <f>'CATALOGO PAGINA'!C965</f>
        <v>ARW0562</v>
      </c>
      <c r="B965" s="624" t="s">
        <v>7739</v>
      </c>
      <c r="C965" s="626" t="str">
        <f>'CATALOGO PAGINA'!AE965</f>
        <v>12</v>
      </c>
      <c r="D965" s="634">
        <f>'CATALOGO PAGINA'!AG965</f>
        <v>1.102</v>
      </c>
    </row>
    <row r="966">
      <c r="A966" s="623" t="str">
        <f>'CATALOGO PAGINA'!C966</f>
        <v>2010</v>
      </c>
      <c r="B966" s="624" t="s">
        <v>7739</v>
      </c>
      <c r="C966" s="626" t="str">
        <f>'CATALOGO PAGINA'!AE966</f>
        <v>12</v>
      </c>
      <c r="D966" s="634">
        <f>'CATALOGO PAGINA'!AG966</f>
        <v>2.842</v>
      </c>
    </row>
    <row r="967">
      <c r="A967" s="623" t="str">
        <f>'CATALOGO PAGINA'!C967</f>
        <v>5788B</v>
      </c>
      <c r="B967" s="624" t="s">
        <v>7739</v>
      </c>
      <c r="C967" s="626" t="str">
        <f>'CATALOGO PAGINA'!AE967</f>
        <v>3</v>
      </c>
      <c r="D967" s="634">
        <f>'CATALOGO PAGINA'!AG967</f>
        <v>4.9445</v>
      </c>
    </row>
    <row r="968">
      <c r="A968" s="623" t="str">
        <f>'CATALOGO PAGINA'!C968</f>
        <v>ARB77791</v>
      </c>
      <c r="B968" s="624" t="s">
        <v>7739</v>
      </c>
      <c r="C968" s="626" t="str">
        <f>'CATALOGO PAGINA'!AE968</f>
        <v>12</v>
      </c>
      <c r="D968" s="634">
        <f>'CATALOGO PAGINA'!AG968</f>
        <v>0.986</v>
      </c>
    </row>
    <row r="969">
      <c r="A969" s="623" t="str">
        <f>'CATALOGO PAGINA'!C969</f>
        <v>FW-2069A</v>
      </c>
      <c r="B969" s="624" t="s">
        <v>7739</v>
      </c>
      <c r="C969" s="626" t="str">
        <f>'CATALOGO PAGINA'!AE969</f>
        <v>3</v>
      </c>
      <c r="D969" s="634">
        <f>'CATALOGO PAGINA'!AG969</f>
        <v>6.09</v>
      </c>
    </row>
    <row r="970">
      <c r="A970" s="623" t="str">
        <f>'CATALOGO PAGINA'!C970</f>
        <v>JS124</v>
      </c>
      <c r="B970" s="624" t="s">
        <v>7739</v>
      </c>
      <c r="C970" s="626" t="str">
        <f>'CATALOGO PAGINA'!AE970</f>
        <v>3</v>
      </c>
      <c r="D970" s="634">
        <f>'CATALOGO PAGINA'!AG970</f>
        <v>6.09</v>
      </c>
    </row>
    <row r="971">
      <c r="A971" s="623" t="str">
        <f>'CATALOGO PAGINA'!C971</f>
        <v>FD635</v>
      </c>
      <c r="B971" s="624" t="s">
        <v>7739</v>
      </c>
      <c r="C971" s="626" t="str">
        <f>'CATALOGO PAGINA'!AE971</f>
        <v>6</v>
      </c>
      <c r="D971" s="634">
        <f>'CATALOGO PAGINA'!AG971</f>
        <v>1.752</v>
      </c>
    </row>
    <row r="972">
      <c r="A972" s="623" t="str">
        <f>'CATALOGO PAGINA'!C972</f>
        <v>36-DCJ</v>
      </c>
      <c r="B972" s="624" t="s">
        <v>7739</v>
      </c>
      <c r="C972" s="626" t="str">
        <f>'CATALOGO PAGINA'!AE972</f>
        <v>3</v>
      </c>
      <c r="D972" s="634">
        <f>'CATALOGO PAGINA'!AG972</f>
        <v>1.5515</v>
      </c>
    </row>
    <row r="973">
      <c r="A973" s="623" t="str">
        <f>'CATALOGO PAGINA'!C973</f>
        <v>S7530</v>
      </c>
      <c r="B973" s="624" t="s">
        <v>7739</v>
      </c>
      <c r="C973" s="626" t="str">
        <f>'CATALOGO PAGINA'!AE973</f>
        <v>6</v>
      </c>
      <c r="D973" s="634">
        <f>'CATALOGO PAGINA'!AG973</f>
        <v>0.754</v>
      </c>
    </row>
    <row r="974">
      <c r="A974" s="623" t="str">
        <f>'CATALOGO PAGINA'!C974</f>
        <v>S7531</v>
      </c>
      <c r="B974" s="624" t="s">
        <v>7739</v>
      </c>
      <c r="C974" s="626" t="str">
        <f>'CATALOGO PAGINA'!AE974</f>
        <v>6</v>
      </c>
      <c r="D974" s="634">
        <f>'CATALOGO PAGINA'!AG974</f>
        <v>0.754</v>
      </c>
    </row>
    <row r="975">
      <c r="A975" s="623" t="str">
        <f>'CATALOGO PAGINA'!C975</f>
        <v>S7509</v>
      </c>
      <c r="B975" s="624" t="s">
        <v>7739</v>
      </c>
      <c r="C975" s="626" t="str">
        <f>'CATALOGO PAGINA'!AE975</f>
        <v>6</v>
      </c>
      <c r="D975" s="634">
        <f>'CATALOGO PAGINA'!AG975</f>
        <v>0.7395</v>
      </c>
    </row>
    <row r="976">
      <c r="A976" s="623" t="str">
        <f>'CATALOGO PAGINA'!C976</f>
        <v>JH218922</v>
      </c>
      <c r="B976" s="624" t="s">
        <v>7739</v>
      </c>
      <c r="C976" s="626" t="str">
        <f>'CATALOGO PAGINA'!AE976</f>
        <v>6</v>
      </c>
      <c r="D976" s="634">
        <f>'CATALOGO PAGINA'!AG976</f>
        <v>0.899</v>
      </c>
    </row>
    <row r="977">
      <c r="A977" s="623" t="str">
        <f>'CATALOGO PAGINA'!C977</f>
        <v>JH207505</v>
      </c>
      <c r="B977" s="624" t="s">
        <v>7739</v>
      </c>
      <c r="C977" s="626" t="str">
        <f>'CATALOGO PAGINA'!AE977</f>
        <v>6</v>
      </c>
      <c r="D977" s="634">
        <f>'CATALOGO PAGINA'!AG977</f>
        <v>0.899</v>
      </c>
    </row>
    <row r="978">
      <c r="A978" s="623" t="str">
        <f>'CATALOGO PAGINA'!C978</f>
        <v>JH207506</v>
      </c>
      <c r="B978" s="624" t="s">
        <v>7739</v>
      </c>
      <c r="C978" s="626" t="str">
        <f>'CATALOGO PAGINA'!AE978</f>
        <v>6</v>
      </c>
      <c r="D978" s="634">
        <f>'CATALOGO PAGINA'!AG978</f>
        <v>0.899</v>
      </c>
    </row>
    <row r="979">
      <c r="A979" s="623" t="str">
        <f>'CATALOGO PAGINA'!C979</f>
        <v>JH207512</v>
      </c>
      <c r="B979" s="624" t="s">
        <v>7739</v>
      </c>
      <c r="C979" s="626" t="str">
        <f>'CATALOGO PAGINA'!AE979</f>
        <v>6</v>
      </c>
      <c r="D979" s="634">
        <f>'CATALOGO PAGINA'!AG979</f>
        <v>0.9715</v>
      </c>
    </row>
    <row r="980">
      <c r="A980" s="623" t="str">
        <f>'CATALOGO PAGINA'!C980</f>
        <v>JH218919</v>
      </c>
      <c r="B980" s="624" t="s">
        <v>7739</v>
      </c>
      <c r="C980" s="626" t="str">
        <f>'CATALOGO PAGINA'!AE980</f>
        <v>6</v>
      </c>
      <c r="D980" s="634">
        <f>'CATALOGO PAGINA'!AG980</f>
        <v>0.899</v>
      </c>
    </row>
    <row r="981">
      <c r="A981" s="623" t="str">
        <f>'CATALOGO PAGINA'!C981</f>
        <v>JH218920</v>
      </c>
      <c r="B981" s="624" t="s">
        <v>7739</v>
      </c>
      <c r="C981" s="626" t="str">
        <f>'CATALOGO PAGINA'!AE981</f>
        <v>6</v>
      </c>
      <c r="D981" s="634">
        <f>'CATALOGO PAGINA'!AG981</f>
        <v>0.899</v>
      </c>
    </row>
    <row r="982">
      <c r="A982" s="623" t="str">
        <f>'CATALOGO PAGINA'!C982</f>
        <v>JH218921</v>
      </c>
      <c r="B982" s="624" t="s">
        <v>7739</v>
      </c>
      <c r="C982" s="626" t="str">
        <f>'CATALOGO PAGINA'!AE982</f>
        <v>6</v>
      </c>
      <c r="D982" s="634">
        <f>'CATALOGO PAGINA'!AG982</f>
        <v>0.899</v>
      </c>
    </row>
    <row r="983">
      <c r="A983" s="623" t="str">
        <f>'CATALOGO PAGINA'!C983</f>
        <v>JH207507</v>
      </c>
      <c r="B983" s="624" t="s">
        <v>7739</v>
      </c>
      <c r="C983" s="626" t="str">
        <f>'CATALOGO PAGINA'!AE983</f>
        <v>6</v>
      </c>
      <c r="D983" s="634">
        <f>'CATALOGO PAGINA'!AG983</f>
        <v>1.189</v>
      </c>
    </row>
    <row r="984">
      <c r="A984" s="623" t="str">
        <f>'CATALOGO PAGINA'!C984</f>
        <v>JH218907</v>
      </c>
      <c r="B984" s="624" t="s">
        <v>7739</v>
      </c>
      <c r="C984" s="626" t="str">
        <f>'CATALOGO PAGINA'!AE984</f>
        <v>6</v>
      </c>
      <c r="D984" s="634">
        <f>'CATALOGO PAGINA'!AG984</f>
        <v>2.2765</v>
      </c>
    </row>
    <row r="985">
      <c r="A985" s="623" t="str">
        <f>'CATALOGO PAGINA'!C985</f>
        <v>376209</v>
      </c>
      <c r="B985" s="624" t="s">
        <v>7739</v>
      </c>
      <c r="C985" s="626" t="str">
        <f>'CATALOGO PAGINA'!AE985</f>
        <v>1</v>
      </c>
      <c r="D985" s="634">
        <f>'CATALOGO PAGINA'!AG985</f>
        <v>33.495</v>
      </c>
    </row>
    <row r="986">
      <c r="A986" s="623" t="str">
        <f>'CATALOGO PAGINA'!C986</f>
        <v>376102</v>
      </c>
      <c r="B986" s="624" t="s">
        <v>7739</v>
      </c>
      <c r="C986" s="626" t="str">
        <f>'CATALOGO PAGINA'!AE986</f>
        <v>6</v>
      </c>
      <c r="D986" s="634">
        <f>'CATALOGO PAGINA'!AG986</f>
        <v>6.75444</v>
      </c>
    </row>
    <row r="987">
      <c r="A987" s="623" t="str">
        <f>'CATALOGO PAGINA'!C987</f>
        <v>HL518</v>
      </c>
      <c r="B987" s="624" t="s">
        <v>7739</v>
      </c>
      <c r="C987" s="626" t="str">
        <f>'CATALOGO PAGINA'!AE987</f>
        <v>3</v>
      </c>
      <c r="D987" s="634">
        <f>'CATALOGO PAGINA'!AG987</f>
        <v>5.25156</v>
      </c>
    </row>
    <row r="988">
      <c r="A988" s="623" t="str">
        <f>'CATALOGO PAGINA'!C988</f>
        <v>ARB12024</v>
      </c>
      <c r="B988" s="624" t="s">
        <v>7739</v>
      </c>
      <c r="C988" s="626" t="str">
        <f>'CATALOGO PAGINA'!AE988</f>
        <v>12</v>
      </c>
      <c r="D988" s="634">
        <f>'CATALOGO PAGINA'!AG988</f>
        <v>0.8265</v>
      </c>
    </row>
    <row r="989">
      <c r="A989" s="623" t="str">
        <f>'CATALOGO PAGINA'!C989</f>
        <v>ARG0776</v>
      </c>
      <c r="B989" s="624" t="s">
        <v>7739</v>
      </c>
      <c r="C989" s="626" t="str">
        <f>'CATALOGO PAGINA'!AE989</f>
        <v>12</v>
      </c>
      <c r="D989" s="634">
        <f>'CATALOGO PAGINA'!AG989</f>
        <v>0.58</v>
      </c>
    </row>
    <row r="990">
      <c r="A990" s="623" t="str">
        <f>'CATALOGO PAGINA'!C990</f>
        <v>876E-8AB</v>
      </c>
      <c r="B990" s="624" t="s">
        <v>7739</v>
      </c>
      <c r="C990" s="626" t="str">
        <f>'CATALOGO PAGINA'!AE990</f>
        <v>6</v>
      </c>
      <c r="D990" s="634">
        <f>'CATALOGO PAGINA'!AG990</f>
        <v>1.8995</v>
      </c>
    </row>
    <row r="991">
      <c r="A991" s="623" t="str">
        <f>'CATALOGO PAGINA'!C991</f>
        <v>DH009-29</v>
      </c>
      <c r="B991" s="624" t="s">
        <v>7739</v>
      </c>
      <c r="C991" s="626" t="str">
        <f>'CATALOGO PAGINA'!AE991</f>
        <v>6</v>
      </c>
      <c r="D991" s="634">
        <f>'CATALOGO PAGINA'!AG991</f>
        <v>4.9445</v>
      </c>
    </row>
    <row r="992">
      <c r="A992" s="623" t="str">
        <f>'CATALOGO PAGINA'!C992</f>
        <v>LQ1413</v>
      </c>
      <c r="B992" s="624" t="s">
        <v>7739</v>
      </c>
      <c r="C992" s="626" t="str">
        <f>'CATALOGO PAGINA'!AE992</f>
        <v>3</v>
      </c>
      <c r="D992" s="634">
        <f>'CATALOGO PAGINA'!AG992</f>
        <v>5.8145</v>
      </c>
    </row>
    <row r="993">
      <c r="A993" s="623" t="str">
        <f>'CATALOGO PAGINA'!C993</f>
        <v>FW2036</v>
      </c>
      <c r="B993" s="624" t="s">
        <v>7739</v>
      </c>
      <c r="C993" s="626" t="str">
        <f>'CATALOGO PAGINA'!AE993</f>
        <v>3</v>
      </c>
      <c r="D993" s="634">
        <f>'CATALOGO PAGINA'!AG993</f>
        <v>8.004</v>
      </c>
    </row>
    <row r="994">
      <c r="A994" s="623" t="str">
        <f>'CATALOGO PAGINA'!C994</f>
        <v>757P</v>
      </c>
      <c r="B994" s="624" t="s">
        <v>7739</v>
      </c>
      <c r="C994" s="626" t="str">
        <f>'CATALOGO PAGINA'!AE994</f>
        <v>3</v>
      </c>
      <c r="D994" s="634">
        <f>'CATALOGO PAGINA'!AG994</f>
        <v>11.426</v>
      </c>
    </row>
    <row r="995">
      <c r="A995" s="623" t="str">
        <f>'CATALOGO PAGINA'!C995</f>
        <v>66-03D</v>
      </c>
      <c r="B995" s="624" t="s">
        <v>7739</v>
      </c>
      <c r="C995" s="626" t="str">
        <f>'CATALOGO PAGINA'!AE995</f>
        <v>3</v>
      </c>
      <c r="D995" s="634">
        <f>'CATALOGO PAGINA'!AG995</f>
        <v>10.6575</v>
      </c>
    </row>
    <row r="996">
      <c r="A996" s="623" t="str">
        <f>'CATALOGO PAGINA'!C996</f>
        <v>ARW8708</v>
      </c>
      <c r="B996" s="624" t="s">
        <v>7739</v>
      </c>
      <c r="C996" s="626" t="str">
        <f>'CATALOGO PAGINA'!AE996</f>
        <v>3</v>
      </c>
      <c r="D996" s="634">
        <f>'CATALOGO PAGINA'!AG996</f>
        <v>2.9725</v>
      </c>
    </row>
    <row r="997">
      <c r="A997" s="623" t="str">
        <f>'CATALOGO PAGINA'!C997</f>
        <v>ARW612</v>
      </c>
      <c r="B997" s="624" t="s">
        <v>7739</v>
      </c>
      <c r="C997" s="626" t="str">
        <f>'CATALOGO PAGINA'!AE997</f>
        <v>12</v>
      </c>
      <c r="D997" s="634">
        <f>'CATALOGO PAGINA'!AG997</f>
        <v>0.812</v>
      </c>
    </row>
    <row r="998">
      <c r="A998" s="623" t="str">
        <f>'CATALOGO PAGINA'!C998</f>
        <v>ARW10163</v>
      </c>
      <c r="B998" s="624" t="s">
        <v>7739</v>
      </c>
      <c r="C998" s="626" t="str">
        <f>'CATALOGO PAGINA'!AE998</f>
        <v>12</v>
      </c>
      <c r="D998" s="634">
        <f>'CATALOGO PAGINA'!AG998</f>
        <v>0.9486</v>
      </c>
    </row>
    <row r="999">
      <c r="A999" s="623" t="str">
        <f>'CATALOGO PAGINA'!C999</f>
        <v>ARM034</v>
      </c>
      <c r="B999" s="624" t="s">
        <v>7739</v>
      </c>
      <c r="C999" s="626" t="str">
        <f>'CATALOGO PAGINA'!AE999</f>
        <v>12</v>
      </c>
      <c r="D999" s="634">
        <f>'CATALOGO PAGINA'!AG999</f>
        <v>1.102</v>
      </c>
    </row>
    <row r="1000">
      <c r="A1000" s="623" t="str">
        <f>'CATALOGO PAGINA'!C1000</f>
        <v>ARG19201</v>
      </c>
      <c r="B1000" s="624" t="s">
        <v>7739</v>
      </c>
      <c r="C1000" s="626" t="str">
        <f>'CATALOGO PAGINA'!AE1000</f>
        <v>12</v>
      </c>
      <c r="D1000" s="634">
        <f>'CATALOGO PAGINA'!AG1000</f>
        <v>1.0005</v>
      </c>
    </row>
    <row r="1001">
      <c r="A1001" s="623" t="str">
        <f>'CATALOGO PAGINA'!C1001</f>
        <v>ARM33319</v>
      </c>
      <c r="B1001" s="624" t="s">
        <v>7739</v>
      </c>
      <c r="C1001" s="626" t="str">
        <f>'CATALOGO PAGINA'!AE1001</f>
        <v>6</v>
      </c>
      <c r="D1001" s="634">
        <f>'CATALOGO PAGINA'!AG1001</f>
        <v>1.2035</v>
      </c>
    </row>
    <row r="1002">
      <c r="A1002" s="623" t="str">
        <f>'CATALOGO PAGINA'!C1002</f>
        <v>NM19564</v>
      </c>
      <c r="B1002" s="624" t="s">
        <v>7739</v>
      </c>
      <c r="C1002" s="626" t="str">
        <f>'CATALOGO PAGINA'!AE1002</f>
        <v>6</v>
      </c>
      <c r="D1002" s="634">
        <f>'CATALOGO PAGINA'!AG1002</f>
        <v>1.2035</v>
      </c>
    </row>
    <row r="1003">
      <c r="A1003" s="623" t="str">
        <f>'CATALOGO PAGINA'!C1003</f>
        <v>ARY555291</v>
      </c>
      <c r="B1003" s="624" t="s">
        <v>7739</v>
      </c>
      <c r="C1003" s="626" t="str">
        <f>'CATALOGO PAGINA'!AE1003</f>
        <v>6</v>
      </c>
      <c r="D1003" s="634">
        <f>'CATALOGO PAGINA'!AG1003</f>
        <v>3.74963</v>
      </c>
    </row>
    <row r="1004">
      <c r="A1004" s="623" t="str">
        <f>'CATALOGO PAGINA'!C1004</f>
        <v>ARB88953</v>
      </c>
      <c r="B1004" s="624" t="s">
        <v>7739</v>
      </c>
      <c r="C1004" s="626" t="str">
        <f>'CATALOGO PAGINA'!AE1004</f>
        <v>12</v>
      </c>
      <c r="D1004" s="634">
        <f>'CATALOGO PAGINA'!AG1004</f>
        <v>0.7395</v>
      </c>
    </row>
    <row r="1005">
      <c r="A1005" s="623" t="str">
        <f>'CATALOGO PAGINA'!C1005</f>
        <v>ARW8948</v>
      </c>
      <c r="B1005" s="624" t="s">
        <v>7739</v>
      </c>
      <c r="C1005" s="626" t="str">
        <f>'CATALOGO PAGINA'!AE1005</f>
        <v>3</v>
      </c>
      <c r="D1005" s="634">
        <f>'CATALOGO PAGINA'!AG1005</f>
        <v>3.306</v>
      </c>
    </row>
    <row r="1006">
      <c r="A1006" s="623" t="str">
        <f>'CATALOGO PAGINA'!C1006</f>
        <v>ARB3602</v>
      </c>
      <c r="B1006" s="624" t="s">
        <v>7739</v>
      </c>
      <c r="C1006" s="626" t="str">
        <f>'CATALOGO PAGINA'!AE1006</f>
        <v>6</v>
      </c>
      <c r="D1006" s="634">
        <f>'CATALOGO PAGINA'!AG1006</f>
        <v>0.9135</v>
      </c>
    </row>
    <row r="1007">
      <c r="A1007" s="623" t="str">
        <f>'CATALOGO PAGINA'!C1007</f>
        <v>ARB0052</v>
      </c>
      <c r="B1007" s="624" t="s">
        <v>7739</v>
      </c>
      <c r="C1007" s="626" t="str">
        <f>'CATALOGO PAGINA'!AE1007</f>
        <v>6</v>
      </c>
      <c r="D1007" s="634">
        <f>'CATALOGO PAGINA'!AG1007</f>
        <v>1.073</v>
      </c>
    </row>
    <row r="1008">
      <c r="A1008" s="623" t="str">
        <f>'CATALOGO PAGINA'!C1008</f>
        <v>ARB112</v>
      </c>
      <c r="B1008" s="624" t="s">
        <v>7739</v>
      </c>
      <c r="C1008" s="626" t="str">
        <f>'CATALOGO PAGINA'!AE1008</f>
        <v>6</v>
      </c>
      <c r="D1008" s="634">
        <f>'CATALOGO PAGINA'!AG1008</f>
        <v>1.1455</v>
      </c>
    </row>
    <row r="1009">
      <c r="A1009" s="623" t="str">
        <f>'CATALOGO PAGINA'!C1009</f>
        <v>ARB0015</v>
      </c>
      <c r="B1009" s="624" t="s">
        <v>7739</v>
      </c>
      <c r="C1009" s="626" t="str">
        <f>'CATALOGO PAGINA'!AE1009</f>
        <v>6</v>
      </c>
      <c r="D1009" s="634">
        <f>'CATALOGO PAGINA'!AG1009</f>
        <v>1.1455</v>
      </c>
    </row>
    <row r="1010">
      <c r="A1010" s="623" t="str">
        <f>'CATALOGO PAGINA'!C1010</f>
        <v>ARB0615</v>
      </c>
      <c r="B1010" s="624" t="s">
        <v>7739</v>
      </c>
      <c r="C1010" s="626" t="str">
        <f>'CATALOGO PAGINA'!AE1010</f>
        <v>6</v>
      </c>
      <c r="D1010" s="634">
        <f>'CATALOGO PAGINA'!AG1010</f>
        <v>1.2035</v>
      </c>
    </row>
    <row r="1011">
      <c r="A1011" s="623" t="str">
        <f>'CATALOGO PAGINA'!C1011</f>
        <v>ARB18071</v>
      </c>
      <c r="B1011" s="624" t="s">
        <v>7739</v>
      </c>
      <c r="C1011" s="626" t="str">
        <f>'CATALOGO PAGINA'!AE1011</f>
        <v>6</v>
      </c>
      <c r="D1011" s="634">
        <f>'CATALOGO PAGINA'!AG1011</f>
        <v>1.479</v>
      </c>
    </row>
    <row r="1012">
      <c r="A1012" s="623" t="str">
        <f>'CATALOGO PAGINA'!C1012</f>
        <v>ARB9030H</v>
      </c>
      <c r="B1012" s="624" t="s">
        <v>7739</v>
      </c>
      <c r="C1012" s="626" t="str">
        <f>'CATALOGO PAGINA'!AE1012</f>
        <v>6</v>
      </c>
      <c r="D1012" s="634">
        <f>'CATALOGO PAGINA'!AG1012</f>
        <v>1.247</v>
      </c>
    </row>
    <row r="1013">
      <c r="A1013" s="623" t="str">
        <f>'CATALOGO PAGINA'!C1013</f>
        <v>NB9331</v>
      </c>
      <c r="B1013" s="624" t="s">
        <v>7739</v>
      </c>
      <c r="C1013" s="626" t="str">
        <f>'CATALOGO PAGINA'!AE1013</f>
        <v>6</v>
      </c>
      <c r="D1013" s="634">
        <f>'CATALOGO PAGINA'!AG1013</f>
        <v>1.0295</v>
      </c>
    </row>
    <row r="1014">
      <c r="A1014" s="623" t="str">
        <f>'CATALOGO PAGINA'!C1014</f>
        <v>NM80808</v>
      </c>
      <c r="B1014" s="624" t="s">
        <v>7739</v>
      </c>
      <c r="C1014" s="626" t="str">
        <f>'CATALOGO PAGINA'!AE1014</f>
        <v>6</v>
      </c>
      <c r="D1014" s="634">
        <f>'CATALOGO PAGINA'!AG1014</f>
        <v>0.9425</v>
      </c>
    </row>
    <row r="1015">
      <c r="A1015" s="623" t="str">
        <f>'CATALOGO PAGINA'!C1015</f>
        <v>NY19514</v>
      </c>
      <c r="B1015" s="624" t="s">
        <v>7739</v>
      </c>
      <c r="C1015" s="626" t="str">
        <f>'CATALOGO PAGINA'!AE1015</f>
        <v>3</v>
      </c>
      <c r="D1015" s="634">
        <f>'CATALOGO PAGINA'!AG1015</f>
        <v>4.553</v>
      </c>
    </row>
    <row r="1016">
      <c r="A1016" s="623" t="str">
        <f>'CATALOGO PAGINA'!C1016</f>
        <v>ARB7999</v>
      </c>
      <c r="B1016" s="624" t="s">
        <v>7739</v>
      </c>
      <c r="C1016" s="626" t="str">
        <f>'CATALOGO PAGINA'!AE1016</f>
        <v>12</v>
      </c>
      <c r="D1016" s="634">
        <f>'CATALOGO PAGINA'!AG1016</f>
        <v>0.8265</v>
      </c>
    </row>
    <row r="1017">
      <c r="A1017" s="623" t="str">
        <f>'CATALOGO PAGINA'!C1017</f>
        <v>886AE</v>
      </c>
      <c r="B1017" s="624" t="s">
        <v>7739</v>
      </c>
      <c r="C1017" s="626" t="str">
        <f>'CATALOGO PAGINA'!AE1017</f>
        <v>3</v>
      </c>
      <c r="D1017" s="634">
        <f>'CATALOGO PAGINA'!AG1017</f>
        <v>10.092</v>
      </c>
    </row>
    <row r="1018">
      <c r="A1018" s="623" t="str">
        <f>'CATALOGO PAGINA'!C1018</f>
        <v>NZ0881</v>
      </c>
      <c r="B1018" s="624" t="s">
        <v>7739</v>
      </c>
      <c r="C1018" s="626" t="str">
        <f>'CATALOGO PAGINA'!AE1018</f>
        <v>3</v>
      </c>
      <c r="D1018" s="634">
        <f>'CATALOGO PAGINA'!AG1018</f>
        <v>3.393</v>
      </c>
    </row>
    <row r="1019">
      <c r="A1019" s="623" t="str">
        <f>'CATALOGO PAGINA'!C1019</f>
        <v>8823-3</v>
      </c>
      <c r="B1019" s="624" t="s">
        <v>7739</v>
      </c>
      <c r="C1019" s="626" t="str">
        <f>'CATALOGO PAGINA'!AE1019</f>
        <v>6</v>
      </c>
      <c r="D1019" s="634">
        <f>'CATALOGO PAGINA'!AG1019</f>
        <v>1.3195</v>
      </c>
    </row>
    <row r="1020">
      <c r="A1020" s="623" t="str">
        <f>'CATALOGO PAGINA'!C1020</f>
        <v>36789D</v>
      </c>
      <c r="B1020" s="624" t="s">
        <v>7739</v>
      </c>
      <c r="C1020" s="626" t="str">
        <f>'CATALOGO PAGINA'!AE1020</f>
        <v>12</v>
      </c>
      <c r="D1020" s="634">
        <f>'CATALOGO PAGINA'!AG1020</f>
        <v>1.8995</v>
      </c>
    </row>
    <row r="1021">
      <c r="A1021" s="623" t="str">
        <f>'CATALOGO PAGINA'!C1021</f>
        <v>669</v>
      </c>
      <c r="B1021" s="624" t="s">
        <v>7739</v>
      </c>
      <c r="C1021" s="626" t="str">
        <f>'CATALOGO PAGINA'!AE1021</f>
        <v>6</v>
      </c>
      <c r="D1021" s="634">
        <f>'CATALOGO PAGINA'!AG1021</f>
        <v>3.422</v>
      </c>
    </row>
    <row r="1022">
      <c r="A1022" s="623" t="str">
        <f>'CATALOGO PAGINA'!C1022</f>
        <v>632-1</v>
      </c>
      <c r="B1022" s="624" t="s">
        <v>7739</v>
      </c>
      <c r="C1022" s="626" t="str">
        <f>'CATALOGO PAGINA'!AE1022</f>
        <v>6</v>
      </c>
      <c r="D1022" s="634">
        <f>'CATALOGO PAGINA'!AG1022</f>
        <v>3.422</v>
      </c>
    </row>
    <row r="1023">
      <c r="A1023" s="623" t="str">
        <f>'CATALOGO PAGINA'!C1023</f>
        <v>6789-3</v>
      </c>
      <c r="B1023" s="624" t="s">
        <v>7739</v>
      </c>
      <c r="C1023" s="626" t="str">
        <f>'CATALOGO PAGINA'!AE1023</f>
        <v>3</v>
      </c>
      <c r="D1023" s="634">
        <f>'CATALOGO PAGINA'!AG1023</f>
        <v>6.09</v>
      </c>
    </row>
    <row r="1024">
      <c r="A1024" s="623" t="str">
        <f>'CATALOGO PAGINA'!C1024</f>
        <v>NB33123</v>
      </c>
      <c r="B1024" s="624" t="s">
        <v>7739</v>
      </c>
      <c r="C1024" s="626" t="str">
        <f>'CATALOGO PAGINA'!AE1024</f>
        <v>6</v>
      </c>
      <c r="D1024" s="634">
        <f>'CATALOGO PAGINA'!AG1024</f>
        <v>0.957</v>
      </c>
    </row>
    <row r="1025">
      <c r="A1025" s="623" t="str">
        <f>'CATALOGO PAGINA'!C1025</f>
        <v>JY686</v>
      </c>
      <c r="B1025" s="624" t="s">
        <v>7739</v>
      </c>
      <c r="C1025" s="626" t="str">
        <f>'CATALOGO PAGINA'!AE1025</f>
        <v>3</v>
      </c>
      <c r="D1025" s="634">
        <f>'CATALOGO PAGINA'!AG1025</f>
        <v>5.336</v>
      </c>
    </row>
    <row r="1026">
      <c r="A1026" s="623" t="str">
        <f>'CATALOGO PAGINA'!C1026</f>
        <v>JD033</v>
      </c>
      <c r="B1026" s="624" t="s">
        <v>7739</v>
      </c>
      <c r="C1026" s="626" t="str">
        <f>'CATALOGO PAGINA'!AE1026</f>
        <v>12</v>
      </c>
      <c r="D1026" s="634">
        <f>'CATALOGO PAGINA'!AG1026</f>
        <v>0.638</v>
      </c>
    </row>
    <row r="1027">
      <c r="A1027" s="623" t="str">
        <f>'CATALOGO PAGINA'!C1027</f>
        <v>02008</v>
      </c>
      <c r="B1027" s="624" t="s">
        <v>7739</v>
      </c>
      <c r="C1027" s="626" t="str">
        <f>'CATALOGO PAGINA'!AE1027</f>
        <v>6</v>
      </c>
      <c r="D1027" s="634">
        <f>'CATALOGO PAGINA'!AG1027</f>
        <v>0.9135</v>
      </c>
    </row>
    <row r="1028">
      <c r="A1028" s="623" t="str">
        <f>'CATALOGO PAGINA'!C1028</f>
        <v>375897</v>
      </c>
      <c r="B1028" s="624" t="s">
        <v>7739</v>
      </c>
      <c r="C1028" s="626" t="str">
        <f>'CATALOGO PAGINA'!AE1028</f>
        <v>12</v>
      </c>
      <c r="D1028" s="634">
        <f>'CATALOGO PAGINA'!AG1028</f>
        <v>0.7685</v>
      </c>
    </row>
    <row r="1029">
      <c r="A1029" s="623" t="str">
        <f>'CATALOGO PAGINA'!C1029</f>
        <v>375896</v>
      </c>
      <c r="B1029" s="624" t="s">
        <v>7739</v>
      </c>
      <c r="C1029" s="626" t="str">
        <f>'CATALOGO PAGINA'!AE1029</f>
        <v>12</v>
      </c>
      <c r="D1029" s="634">
        <f>'CATALOGO PAGINA'!AG1029</f>
        <v>0.7685</v>
      </c>
    </row>
    <row r="1030">
      <c r="A1030" s="623" t="str">
        <f>'CATALOGO PAGINA'!C1030</f>
        <v>6085ABC-1</v>
      </c>
      <c r="B1030" s="624" t="s">
        <v>7739</v>
      </c>
      <c r="C1030" s="626" t="str">
        <f>'CATALOGO PAGINA'!AE1030</f>
        <v>12</v>
      </c>
      <c r="D1030" s="634">
        <f>'CATALOGO PAGINA'!AG1030</f>
        <v>0.9135</v>
      </c>
    </row>
    <row r="1031">
      <c r="A1031" s="623" t="str">
        <f>'CATALOGO PAGINA'!C1031</f>
        <v>17138</v>
      </c>
      <c r="B1031" s="624" t="s">
        <v>7739</v>
      </c>
      <c r="C1031" s="626" t="str">
        <f>'CATALOGO PAGINA'!AE1031</f>
        <v>6</v>
      </c>
      <c r="D1031" s="634">
        <f>'CATALOGO PAGINA'!AG1031</f>
        <v>5.713</v>
      </c>
    </row>
    <row r="1032">
      <c r="A1032" s="623" t="str">
        <f>'CATALOGO PAGINA'!C1032</f>
        <v>FN516</v>
      </c>
      <c r="B1032" s="624" t="s">
        <v>7739</v>
      </c>
      <c r="C1032" s="626" t="str">
        <f>'CATALOGO PAGINA'!AE1032</f>
        <v>6</v>
      </c>
      <c r="D1032" s="634">
        <f>'CATALOGO PAGINA'!AG1032</f>
        <v>8.5405</v>
      </c>
    </row>
    <row r="1033">
      <c r="A1033" s="623" t="str">
        <f>'CATALOGO PAGINA'!C1033</f>
        <v>NG73</v>
      </c>
      <c r="B1033" s="624" t="s">
        <v>7739</v>
      </c>
      <c r="C1033" s="626" t="str">
        <f>'CATALOGO PAGINA'!AE1033</f>
        <v>12</v>
      </c>
      <c r="D1033" s="634">
        <f>'CATALOGO PAGINA'!AG1033</f>
        <v>0.7975</v>
      </c>
    </row>
    <row r="1034">
      <c r="A1034" s="623" t="str">
        <f>'CATALOGO PAGINA'!C1034</f>
        <v>ARW6605</v>
      </c>
      <c r="B1034" s="624" t="s">
        <v>7739</v>
      </c>
      <c r="C1034" s="626" t="str">
        <f>'CATALOGO PAGINA'!AE1034</f>
        <v>12</v>
      </c>
      <c r="D1034" s="634">
        <f>'CATALOGO PAGINA'!AG1034</f>
        <v>0.9135</v>
      </c>
    </row>
    <row r="1035">
      <c r="A1035" s="623" t="str">
        <f>'CATALOGO PAGINA'!C1035</f>
        <v>ARG0006</v>
      </c>
      <c r="B1035" s="624" t="s">
        <v>7739</v>
      </c>
      <c r="C1035" s="626" t="str">
        <f>'CATALOGO PAGINA'!AE1035</f>
        <v>12</v>
      </c>
      <c r="D1035" s="634">
        <f>'CATALOGO PAGINA'!AG1035</f>
        <v>0.8265</v>
      </c>
    </row>
    <row r="1036">
      <c r="A1036" s="623" t="str">
        <f>'CATALOGO PAGINA'!C1036</f>
        <v>ARG53936</v>
      </c>
      <c r="B1036" s="624" t="s">
        <v>7739</v>
      </c>
      <c r="C1036" s="626" t="str">
        <f>'CATALOGO PAGINA'!AE1036</f>
        <v>6</v>
      </c>
      <c r="D1036" s="634">
        <f>'CATALOGO PAGINA'!AG1036</f>
        <v>1.1455</v>
      </c>
    </row>
    <row r="1037">
      <c r="A1037" s="623" t="str">
        <f>'CATALOGO PAGINA'!C1037</f>
        <v>ARZ10041</v>
      </c>
      <c r="B1037" s="624" t="s">
        <v>7739</v>
      </c>
      <c r="C1037" s="626" t="str">
        <f>'CATALOGO PAGINA'!AE1037</f>
        <v>3</v>
      </c>
      <c r="D1037" s="634">
        <f>'CATALOGO PAGINA'!AG1037</f>
        <v>4.176</v>
      </c>
    </row>
    <row r="1038">
      <c r="A1038" s="623" t="str">
        <f>'CATALOGO PAGINA'!C1038</f>
        <v>ARB3862</v>
      </c>
      <c r="B1038" s="624" t="s">
        <v>7739</v>
      </c>
      <c r="C1038" s="626" t="str">
        <f>'CATALOGO PAGINA'!AE1038</f>
        <v>12</v>
      </c>
      <c r="D1038" s="634">
        <f>'CATALOGO PAGINA'!AG1038</f>
        <v>0.9135</v>
      </c>
    </row>
    <row r="1039">
      <c r="A1039" s="623" t="str">
        <f>'CATALOGO PAGINA'!C1039</f>
        <v>ARG88041</v>
      </c>
      <c r="B1039" s="624" t="s">
        <v>7739</v>
      </c>
      <c r="C1039" s="626" t="str">
        <f>'CATALOGO PAGINA'!AE1039</f>
        <v>6</v>
      </c>
      <c r="D1039" s="634">
        <f>'CATALOGO PAGINA'!AG1039</f>
        <v>1.073</v>
      </c>
    </row>
    <row r="1040">
      <c r="A1040" s="623" t="str">
        <f>'CATALOGO PAGINA'!C1040</f>
        <v>ARM26104</v>
      </c>
      <c r="B1040" s="624" t="s">
        <v>7739</v>
      </c>
      <c r="C1040" s="626" t="str">
        <f>'CATALOGO PAGINA'!AE1040</f>
        <v>6</v>
      </c>
      <c r="D1040" s="634">
        <f>'CATALOGO PAGINA'!AG1040</f>
        <v>0.957</v>
      </c>
    </row>
    <row r="1041">
      <c r="A1041" s="623" t="str">
        <f>'CATALOGO PAGINA'!C1041</f>
        <v>ARY62805</v>
      </c>
      <c r="B1041" s="624" t="s">
        <v>7739</v>
      </c>
      <c r="C1041" s="626" t="str">
        <f>'CATALOGO PAGINA'!AE1041</f>
        <v>3</v>
      </c>
      <c r="D1041" s="634">
        <f>'CATALOGO PAGINA'!AG1041</f>
        <v>1.3195</v>
      </c>
    </row>
    <row r="1042">
      <c r="A1042" s="623" t="str">
        <f>'CATALOGO PAGINA'!C1042</f>
        <v>ARZ15710</v>
      </c>
      <c r="B1042" s="624" t="s">
        <v>7739</v>
      </c>
      <c r="C1042" s="626" t="str">
        <f>'CATALOGO PAGINA'!AE1042</f>
        <v>3</v>
      </c>
      <c r="D1042" s="634">
        <f>'CATALOGO PAGINA'!AG1042</f>
        <v>4.553</v>
      </c>
    </row>
    <row r="1043">
      <c r="A1043" s="623" t="str">
        <f>'CATALOGO PAGINA'!C1043</f>
        <v>NG10292</v>
      </c>
      <c r="B1043" s="624" t="s">
        <v>7739</v>
      </c>
      <c r="C1043" s="626" t="str">
        <f>'CATALOGO PAGINA'!AE1043</f>
        <v>6</v>
      </c>
      <c r="D1043" s="634">
        <f>'CATALOGO PAGINA'!AG1043</f>
        <v>1.1455</v>
      </c>
    </row>
    <row r="1044">
      <c r="A1044" s="623" t="str">
        <f>'CATALOGO PAGINA'!C1044</f>
        <v>NG11255</v>
      </c>
      <c r="B1044" s="624" t="s">
        <v>7739</v>
      </c>
      <c r="C1044" s="626" t="str">
        <f>'CATALOGO PAGINA'!AE1044</f>
        <v>6</v>
      </c>
      <c r="D1044" s="634">
        <f>'CATALOGO PAGINA'!AG1044</f>
        <v>1.073</v>
      </c>
    </row>
    <row r="1045">
      <c r="A1045" s="623" t="str">
        <f>'CATALOGO PAGINA'!C1045</f>
        <v>ARY6635</v>
      </c>
      <c r="B1045" s="624" t="s">
        <v>7739</v>
      </c>
      <c r="C1045" s="626" t="str">
        <f>'CATALOGO PAGINA'!AE1045</f>
        <v>3</v>
      </c>
      <c r="D1045" s="634">
        <f>'CATALOGO PAGINA'!AG1045</f>
        <v>3.7265</v>
      </c>
    </row>
    <row r="1046">
      <c r="A1046" s="623" t="str">
        <f>'CATALOGO PAGINA'!C1046</f>
        <v>ARW26831</v>
      </c>
      <c r="B1046" s="624" t="s">
        <v>7739</v>
      </c>
      <c r="C1046" s="626" t="str">
        <f>'CATALOGO PAGINA'!AE1046</f>
        <v>12</v>
      </c>
      <c r="D1046" s="634">
        <f>'CATALOGO PAGINA'!AG1046</f>
        <v>0.9425</v>
      </c>
    </row>
    <row r="1047">
      <c r="A1047" s="623" t="str">
        <f>'CATALOGO PAGINA'!C1047</f>
        <v>ARB13828</v>
      </c>
      <c r="B1047" s="624" t="s">
        <v>7739</v>
      </c>
      <c r="C1047" s="626" t="str">
        <f>'CATALOGO PAGINA'!AE1047</f>
        <v>12</v>
      </c>
      <c r="D1047" s="634">
        <f>'CATALOGO PAGINA'!AG1047</f>
        <v>0.68</v>
      </c>
    </row>
    <row r="1048">
      <c r="A1048" s="623" t="str">
        <f>'CATALOGO PAGINA'!C1048</f>
        <v>NG10412</v>
      </c>
      <c r="B1048" s="624" t="s">
        <v>7739</v>
      </c>
      <c r="C1048" s="626" t="str">
        <f>'CATALOGO PAGINA'!AE1048</f>
        <v>6</v>
      </c>
      <c r="D1048" s="634">
        <f>'CATALOGO PAGINA'!AG1048</f>
        <v>0.75</v>
      </c>
    </row>
    <row r="1049">
      <c r="A1049" s="623" t="str">
        <f>'CATALOGO PAGINA'!C1049</f>
        <v>ARW2359</v>
      </c>
      <c r="B1049" s="624" t="s">
        <v>7739</v>
      </c>
      <c r="C1049" s="626" t="str">
        <f>'CATALOGO PAGINA'!AE1049</f>
        <v>6</v>
      </c>
      <c r="D1049" s="634">
        <f>'CATALOGO PAGINA'!AG1049</f>
        <v>1.1455</v>
      </c>
    </row>
    <row r="1050">
      <c r="A1050" s="623" t="str">
        <f>'CATALOGO PAGINA'!C1050</f>
        <v>NB3080</v>
      </c>
      <c r="B1050" s="624" t="s">
        <v>7739</v>
      </c>
      <c r="C1050" s="626" t="str">
        <f>'CATALOGO PAGINA'!AE1050</f>
        <v>6</v>
      </c>
      <c r="D1050" s="634">
        <f>'CATALOGO PAGINA'!AG1050</f>
        <v>1.1745</v>
      </c>
    </row>
    <row r="1051">
      <c r="A1051" s="623" t="str">
        <f>'CATALOGO PAGINA'!C1051</f>
        <v>ARG1863</v>
      </c>
      <c r="B1051" s="624" t="s">
        <v>7739</v>
      </c>
      <c r="C1051" s="626" t="str">
        <f>'CATALOGO PAGINA'!AE1051</f>
        <v>6</v>
      </c>
      <c r="D1051" s="634">
        <f>'CATALOGO PAGINA'!AG1051</f>
        <v>1.1745</v>
      </c>
    </row>
    <row r="1052">
      <c r="A1052" s="623" t="str">
        <f>'CATALOGO PAGINA'!C1052</f>
        <v>NG2611</v>
      </c>
      <c r="B1052" s="624" t="s">
        <v>7739</v>
      </c>
      <c r="C1052" s="626" t="str">
        <f>'CATALOGO PAGINA'!AE1052</f>
        <v>6</v>
      </c>
      <c r="D1052" s="634">
        <f>'CATALOGO PAGINA'!AG1052</f>
        <v>1.3195</v>
      </c>
    </row>
    <row r="1053">
      <c r="A1053" s="623" t="str">
        <f>'CATALOGO PAGINA'!C1053</f>
        <v>ARB5006</v>
      </c>
      <c r="B1053" s="624" t="s">
        <v>7739</v>
      </c>
      <c r="C1053" s="626" t="str">
        <f>'CATALOGO PAGINA'!AE1053</f>
        <v>6</v>
      </c>
      <c r="D1053" s="634">
        <f>'CATALOGO PAGINA'!AG1053</f>
        <v>2.49985</v>
      </c>
    </row>
    <row r="1054">
      <c r="A1054" s="623" t="str">
        <f>'CATALOGO PAGINA'!C1054</f>
        <v>ARY66326</v>
      </c>
      <c r="B1054" s="624" t="s">
        <v>7739</v>
      </c>
      <c r="C1054" s="626" t="str">
        <f>'CATALOGO PAGINA'!AE1054</f>
        <v>3</v>
      </c>
      <c r="D1054" s="634">
        <f>'CATALOGO PAGINA'!AG1054</f>
        <v>6.2495</v>
      </c>
    </row>
    <row r="1055">
      <c r="A1055" s="623" t="str">
        <f>'CATALOGO PAGINA'!C1055</f>
        <v>ARG19022</v>
      </c>
      <c r="B1055" s="624" t="s">
        <v>7739</v>
      </c>
      <c r="C1055" s="626" t="str">
        <f>'CATALOGO PAGINA'!AE1055</f>
        <v>12</v>
      </c>
      <c r="D1055" s="634">
        <f>'CATALOGO PAGINA'!AG1055</f>
        <v>0.667</v>
      </c>
    </row>
    <row r="1056">
      <c r="A1056" s="623" t="str">
        <f>'CATALOGO PAGINA'!C1056</f>
        <v>ARM20225</v>
      </c>
      <c r="B1056" s="624" t="s">
        <v>7739</v>
      </c>
      <c r="C1056" s="626" t="str">
        <f>'CATALOGO PAGINA'!AE1056</f>
        <v>6</v>
      </c>
      <c r="D1056" s="634">
        <f>'CATALOGO PAGINA'!AG1056</f>
        <v>0.9135</v>
      </c>
    </row>
    <row r="1057">
      <c r="A1057" s="623" t="str">
        <f>'CATALOGO PAGINA'!C1057</f>
        <v>ARM2621</v>
      </c>
      <c r="B1057" s="624" t="s">
        <v>7739</v>
      </c>
      <c r="C1057" s="626" t="str">
        <f>'CATALOGO PAGINA'!AE1057</f>
        <v>6</v>
      </c>
      <c r="D1057" s="634">
        <f>'CATALOGO PAGINA'!AG1057</f>
        <v>0.9504</v>
      </c>
    </row>
    <row r="1058">
      <c r="A1058" s="623" t="str">
        <f>'CATALOGO PAGINA'!C1058</f>
        <v>NB703</v>
      </c>
      <c r="B1058" s="624" t="s">
        <v>7739</v>
      </c>
      <c r="C1058" s="626" t="str">
        <f>'CATALOGO PAGINA'!AE1058</f>
        <v>6</v>
      </c>
      <c r="D1058" s="634">
        <f>'CATALOGO PAGINA'!AG1058</f>
        <v>1.073</v>
      </c>
    </row>
    <row r="1059">
      <c r="A1059" s="623" t="str">
        <f>'CATALOGO PAGINA'!C1059</f>
        <v>NG15717</v>
      </c>
      <c r="B1059" s="624" t="s">
        <v>7739</v>
      </c>
      <c r="C1059" s="626" t="str">
        <f>'CATALOGO PAGINA'!AE1059</f>
        <v>6</v>
      </c>
      <c r="D1059" s="634">
        <f>'CATALOGO PAGINA'!AG1059</f>
        <v>1.6385</v>
      </c>
    </row>
    <row r="1060">
      <c r="A1060" s="623" t="str">
        <f>'CATALOGO PAGINA'!C1060</f>
        <v>540-D</v>
      </c>
      <c r="B1060" s="624" t="s">
        <v>7739</v>
      </c>
      <c r="C1060" s="626" t="str">
        <f>'CATALOGO PAGINA'!AE1060</f>
        <v>12</v>
      </c>
      <c r="D1060" s="634">
        <f>'CATALOGO PAGINA'!AG1060</f>
        <v>3.6975</v>
      </c>
    </row>
    <row r="1061">
      <c r="A1061" s="623" t="str">
        <f>'CATALOGO PAGINA'!C1061</f>
        <v>NZ08811</v>
      </c>
      <c r="B1061" s="624" t="s">
        <v>7739</v>
      </c>
      <c r="C1061" s="626" t="str">
        <f>'CATALOGO PAGINA'!AE1061</f>
        <v>3</v>
      </c>
      <c r="D1061" s="634">
        <f>'CATALOGO PAGINA'!AG1061</f>
        <v>5.423</v>
      </c>
    </row>
    <row r="1062">
      <c r="A1062" s="623" t="str">
        <f>'CATALOGO PAGINA'!C1062</f>
        <v>A380</v>
      </c>
      <c r="B1062" s="624" t="s">
        <v>7739</v>
      </c>
      <c r="C1062" s="626" t="str">
        <f>'CATALOGO PAGINA'!AE1062</f>
        <v>3</v>
      </c>
      <c r="D1062" s="634">
        <f>'CATALOGO PAGINA'!AG1062</f>
        <v>6.2488</v>
      </c>
    </row>
    <row r="1063">
      <c r="A1063" s="623" t="str">
        <f>'CATALOGO PAGINA'!C1063</f>
        <v>9409-8</v>
      </c>
      <c r="B1063" s="624" t="s">
        <v>7739</v>
      </c>
      <c r="C1063" s="626" t="str">
        <f>'CATALOGO PAGINA'!AE1063</f>
        <v>3</v>
      </c>
      <c r="D1063" s="634">
        <f>'CATALOGO PAGINA'!AG1063</f>
        <v>9.309</v>
      </c>
    </row>
    <row r="1064">
      <c r="A1064" s="623" t="str">
        <f>'CATALOGO PAGINA'!C1064</f>
        <v>83132</v>
      </c>
      <c r="B1064" s="624" t="s">
        <v>7739</v>
      </c>
      <c r="C1064" s="626" t="str">
        <f>'CATALOGO PAGINA'!AE1064</f>
        <v>12</v>
      </c>
      <c r="D1064" s="634">
        <f>'CATALOGO PAGINA'!AG1064</f>
        <v>0.7685</v>
      </c>
    </row>
    <row r="1065">
      <c r="A1065" s="623" t="str">
        <f>'CATALOGO PAGINA'!C1065</f>
        <v>83131</v>
      </c>
      <c r="B1065" s="624" t="s">
        <v>7739</v>
      </c>
      <c r="C1065" s="626" t="str">
        <f>'CATALOGO PAGINA'!AE1065</f>
        <v>12</v>
      </c>
      <c r="D1065" s="634">
        <f>'CATALOGO PAGINA'!AG1065</f>
        <v>0.841</v>
      </c>
    </row>
    <row r="1066">
      <c r="A1066" s="623" t="str">
        <f>'CATALOGO PAGINA'!C1066</f>
        <v>98656</v>
      </c>
      <c r="B1066" s="624" t="s">
        <v>7739</v>
      </c>
      <c r="C1066" s="626" t="str">
        <f>'CATALOGO PAGINA'!AE1066</f>
        <v>6</v>
      </c>
      <c r="D1066" s="634">
        <f>'CATALOGO PAGINA'!AG1066</f>
        <v>0.58</v>
      </c>
    </row>
    <row r="1067">
      <c r="A1067" s="623" t="str">
        <f>'CATALOGO PAGINA'!C1067</f>
        <v>AD133</v>
      </c>
      <c r="B1067" s="624" t="s">
        <v>7739</v>
      </c>
      <c r="C1067" s="626" t="str">
        <f>'CATALOGO PAGINA'!AE1067</f>
        <v>12</v>
      </c>
      <c r="D1067" s="634">
        <f>'CATALOGO PAGINA'!AG1067</f>
        <v>0.5945</v>
      </c>
    </row>
    <row r="1068">
      <c r="A1068" s="623" t="str">
        <f>'CATALOGO PAGINA'!C1068</f>
        <v>GH279</v>
      </c>
      <c r="B1068" s="624" t="s">
        <v>7739</v>
      </c>
      <c r="C1068" s="626" t="str">
        <f>'CATALOGO PAGINA'!AE1068</f>
        <v>12</v>
      </c>
      <c r="D1068" s="634">
        <f>'CATALOGO PAGINA'!AG1068</f>
        <v>0.812</v>
      </c>
    </row>
    <row r="1069">
      <c r="A1069" s="623" t="str">
        <f>'CATALOGO PAGINA'!C1069</f>
        <v>80090</v>
      </c>
      <c r="B1069" s="624" t="s">
        <v>7739</v>
      </c>
      <c r="C1069" s="626" t="str">
        <f>'CATALOGO PAGINA'!AE1069</f>
        <v>12</v>
      </c>
      <c r="D1069" s="634">
        <f>'CATALOGO PAGINA'!AG1069</f>
        <v>0.4875</v>
      </c>
    </row>
    <row r="1070">
      <c r="A1070" s="623" t="str">
        <f>'CATALOGO PAGINA'!C1070</f>
        <v>690297</v>
      </c>
      <c r="B1070" s="624" t="s">
        <v>7739</v>
      </c>
      <c r="C1070" s="626" t="str">
        <f>'CATALOGO PAGINA'!AE1070</f>
        <v>3</v>
      </c>
      <c r="D1070" s="634">
        <f>'CATALOGO PAGINA'!AG1070</f>
        <v>3.74975</v>
      </c>
    </row>
    <row r="1071">
      <c r="A1071" s="623" t="str">
        <f>'CATALOGO PAGINA'!C1071</f>
        <v>0702</v>
      </c>
      <c r="B1071" s="624" t="s">
        <v>7739</v>
      </c>
      <c r="C1071" s="626" t="str">
        <f>'CATALOGO PAGINA'!AE1071</f>
        <v>12</v>
      </c>
      <c r="D1071" s="634">
        <f>'CATALOGO PAGINA'!AG1071</f>
        <v>0.7</v>
      </c>
    </row>
    <row r="1072">
      <c r="A1072" s="623" t="str">
        <f>'CATALOGO PAGINA'!C1072</f>
        <v>FD914</v>
      </c>
      <c r="B1072" s="624" t="s">
        <v>7739</v>
      </c>
      <c r="C1072" s="626" t="str">
        <f>'CATALOGO PAGINA'!AE1072</f>
        <v>12</v>
      </c>
      <c r="D1072" s="634">
        <f>'CATALOGO PAGINA'!AG1072</f>
        <v>0.8925</v>
      </c>
    </row>
    <row r="1073">
      <c r="A1073" s="623" t="str">
        <f>'CATALOGO PAGINA'!C1073</f>
        <v>690255</v>
      </c>
      <c r="B1073" s="624" t="s">
        <v>7739</v>
      </c>
      <c r="C1073" s="626" t="str">
        <f>'CATALOGO PAGINA'!AE1073</f>
        <v>3</v>
      </c>
      <c r="D1073" s="634">
        <f>'CATALOGO PAGINA'!AG1073</f>
        <v>6.09</v>
      </c>
    </row>
    <row r="1074">
      <c r="A1074" s="623" t="str">
        <f>'CATALOGO PAGINA'!C1074</f>
        <v>0344</v>
      </c>
      <c r="B1074" s="624" t="s">
        <v>7739</v>
      </c>
      <c r="C1074" s="626" t="str">
        <f>'CATALOGO PAGINA'!AE1074</f>
        <v>12</v>
      </c>
      <c r="D1074" s="634">
        <f>'CATALOGO PAGINA'!AG1074</f>
        <v>0.725</v>
      </c>
    </row>
    <row r="1075">
      <c r="A1075" s="623" t="str">
        <f>'CATALOGO PAGINA'!C1075</f>
        <v>A180</v>
      </c>
      <c r="B1075" s="624" t="s">
        <v>7739</v>
      </c>
      <c r="C1075" s="626" t="str">
        <f>'CATALOGO PAGINA'!AE1075</f>
        <v>12</v>
      </c>
      <c r="D1075" s="634">
        <f>'CATALOGO PAGINA'!AG1075</f>
        <v>0.522</v>
      </c>
    </row>
    <row r="1076">
      <c r="A1076" s="623" t="str">
        <f>'CATALOGO PAGINA'!C1076</f>
        <v>5962</v>
      </c>
      <c r="B1076" s="624" t="s">
        <v>7739</v>
      </c>
      <c r="C1076" s="626" t="str">
        <f>'CATALOGO PAGINA'!AE1076</f>
        <v>12</v>
      </c>
      <c r="D1076" s="634">
        <f>'CATALOGO PAGINA'!AG1076</f>
        <v>0.725</v>
      </c>
    </row>
    <row r="1077">
      <c r="A1077" s="623" t="str">
        <f>'CATALOGO PAGINA'!C1077</f>
        <v>5985</v>
      </c>
      <c r="B1077" s="624" t="s">
        <v>7739</v>
      </c>
      <c r="C1077" s="626" t="str">
        <f>'CATALOGO PAGINA'!AE1077</f>
        <v>12</v>
      </c>
      <c r="D1077" s="634">
        <f>'CATALOGO PAGINA'!AG1077</f>
        <v>0.725</v>
      </c>
    </row>
    <row r="1078">
      <c r="A1078" s="623" t="str">
        <f>'CATALOGO PAGINA'!C1078</f>
        <v>690259</v>
      </c>
      <c r="B1078" s="624" t="s">
        <v>7739</v>
      </c>
      <c r="C1078" s="626" t="str">
        <f>'CATALOGO PAGINA'!AE1078</f>
        <v>6</v>
      </c>
      <c r="D1078" s="634">
        <f>'CATALOGO PAGINA'!AG1078</f>
        <v>2.2515</v>
      </c>
    </row>
    <row r="1079">
      <c r="A1079" s="623" t="str">
        <f>'CATALOGO PAGINA'!C1079</f>
        <v>9306</v>
      </c>
      <c r="B1079" s="624" t="s">
        <v>7739</v>
      </c>
      <c r="C1079" s="626" t="str">
        <f>'CATALOGO PAGINA'!AE1079</f>
        <v>6</v>
      </c>
      <c r="D1079" s="634">
        <f>'CATALOGO PAGINA'!AG1079</f>
        <v>0.891</v>
      </c>
    </row>
    <row r="1080">
      <c r="A1080" s="623" t="str">
        <f>'CATALOGO PAGINA'!C1080</f>
        <v>690257</v>
      </c>
      <c r="B1080" s="624" t="s">
        <v>7739</v>
      </c>
      <c r="C1080" s="626" t="str">
        <f>'CATALOGO PAGINA'!AE1080</f>
        <v>3</v>
      </c>
      <c r="D1080" s="634">
        <f>'CATALOGO PAGINA'!AG1080</f>
        <v>6.09</v>
      </c>
    </row>
    <row r="1081">
      <c r="A1081" s="623" t="str">
        <f>'CATALOGO PAGINA'!C1081</f>
        <v>690253</v>
      </c>
      <c r="B1081" s="624" t="s">
        <v>7739</v>
      </c>
      <c r="C1081" s="626" t="str">
        <f>'CATALOGO PAGINA'!AE1081</f>
        <v>3</v>
      </c>
      <c r="D1081" s="634">
        <f>'CATALOGO PAGINA'!AG1081</f>
        <v>6.09</v>
      </c>
    </row>
    <row r="1082">
      <c r="A1082" s="623" t="str">
        <f>'CATALOGO PAGINA'!C1082</f>
        <v>MG5005</v>
      </c>
      <c r="B1082" s="624" t="s">
        <v>7739</v>
      </c>
      <c r="C1082" s="626" t="str">
        <f>'CATALOGO PAGINA'!AE1082</f>
        <v>6</v>
      </c>
      <c r="D1082" s="634">
        <f>'CATALOGO PAGINA'!AG1082</f>
        <v>0.7395</v>
      </c>
    </row>
    <row r="1083">
      <c r="A1083" s="623" t="str">
        <f>'CATALOGO PAGINA'!C1083</f>
        <v>5127</v>
      </c>
      <c r="B1083" s="624" t="s">
        <v>7739</v>
      </c>
      <c r="C1083" s="626" t="str">
        <f>'CATALOGO PAGINA'!AE1083</f>
        <v>6</v>
      </c>
      <c r="D1083" s="634">
        <f>'CATALOGO PAGINA'!AG1083</f>
        <v>1.5225</v>
      </c>
    </row>
    <row r="1084">
      <c r="A1084" s="623" t="str">
        <f>'CATALOGO PAGINA'!C1084</f>
        <v>690298</v>
      </c>
      <c r="B1084" s="624" t="s">
        <v>7739</v>
      </c>
      <c r="C1084" s="626" t="str">
        <f>'CATALOGO PAGINA'!AE1084</f>
        <v>3</v>
      </c>
      <c r="D1084" s="634">
        <f>'CATALOGO PAGINA'!AG1084</f>
        <v>3.8425</v>
      </c>
    </row>
    <row r="1085">
      <c r="A1085" s="623" t="str">
        <f>'CATALOGO PAGINA'!C1085</f>
        <v>690326</v>
      </c>
      <c r="B1085" s="624" t="s">
        <v>7739</v>
      </c>
      <c r="C1085" s="626" t="str">
        <f>'CATALOGO PAGINA'!AE1085</f>
        <v>6</v>
      </c>
      <c r="D1085" s="634">
        <f>'CATALOGO PAGINA'!AG1085</f>
        <v>4.494</v>
      </c>
    </row>
    <row r="1086">
      <c r="A1086" s="623" t="str">
        <f>'CATALOGO PAGINA'!C1086</f>
        <v>5986</v>
      </c>
      <c r="B1086" s="624" t="s">
        <v>7739</v>
      </c>
      <c r="C1086" s="626" t="str">
        <f>'CATALOGO PAGINA'!AE1086</f>
        <v>6</v>
      </c>
      <c r="D1086" s="634">
        <f>'CATALOGO PAGINA'!AG1086</f>
        <v>0.725</v>
      </c>
    </row>
    <row r="1087">
      <c r="A1087" s="623" t="str">
        <f>'CATALOGO PAGINA'!C1087</f>
        <v>0399</v>
      </c>
      <c r="B1087" s="624" t="s">
        <v>7739</v>
      </c>
      <c r="C1087" s="626" t="str">
        <f>'CATALOGO PAGINA'!AE1087</f>
        <v>12</v>
      </c>
      <c r="D1087" s="634">
        <f>'CATALOGO PAGINA'!AG1087</f>
        <v>0.7685</v>
      </c>
    </row>
    <row r="1088">
      <c r="A1088" s="623" t="str">
        <f>'CATALOGO PAGINA'!C1088</f>
        <v>J5588LB</v>
      </c>
      <c r="B1088" s="624" t="s">
        <v>7739</v>
      </c>
      <c r="C1088" s="626" t="str">
        <f>'CATALOGO PAGINA'!AE1088</f>
        <v>6</v>
      </c>
      <c r="D1088" s="634">
        <f>'CATALOGO PAGINA'!AG1088</f>
        <v>0.7685</v>
      </c>
    </row>
    <row r="1089">
      <c r="A1089" s="623" t="str">
        <f>'CATALOGO PAGINA'!C1089</f>
        <v>J5588DB</v>
      </c>
      <c r="B1089" s="624" t="s">
        <v>7739</v>
      </c>
      <c r="C1089" s="626" t="str">
        <f>'CATALOGO PAGINA'!AE1089</f>
        <v>6</v>
      </c>
      <c r="D1089" s="634">
        <f>'CATALOGO PAGINA'!AG1089</f>
        <v>0.7685</v>
      </c>
    </row>
    <row r="1090">
      <c r="A1090" s="623" t="str">
        <f>'CATALOGO PAGINA'!C1090</f>
        <v>J5588W</v>
      </c>
      <c r="B1090" s="624" t="s">
        <v>7739</v>
      </c>
      <c r="C1090" s="626" t="str">
        <f>'CATALOGO PAGINA'!AE1090</f>
        <v>6</v>
      </c>
      <c r="D1090" s="634">
        <f>'CATALOGO PAGINA'!AG1090</f>
        <v>0.7685</v>
      </c>
    </row>
    <row r="1091">
      <c r="A1091" s="623" t="str">
        <f>'CATALOGO PAGINA'!C1091</f>
        <v>J5588R</v>
      </c>
      <c r="B1091" s="624" t="s">
        <v>7739</v>
      </c>
      <c r="C1091" s="626" t="str">
        <f>'CATALOGO PAGINA'!AE1091</f>
        <v>6</v>
      </c>
      <c r="D1091" s="634">
        <f>'CATALOGO PAGINA'!AG1091</f>
        <v>0.7685</v>
      </c>
    </row>
    <row r="1092">
      <c r="A1092" s="623" t="str">
        <f>'CATALOGO PAGINA'!C1092</f>
        <v>J5588LP</v>
      </c>
      <c r="B1092" s="624" t="s">
        <v>7739</v>
      </c>
      <c r="C1092" s="626" t="str">
        <f>'CATALOGO PAGINA'!AE1092</f>
        <v>6</v>
      </c>
      <c r="D1092" s="634">
        <f>'CATALOGO PAGINA'!AG1092</f>
        <v>0.7685</v>
      </c>
    </row>
    <row r="1093">
      <c r="A1093" s="623" t="str">
        <f>'CATALOGO PAGINA'!C1093</f>
        <v>690299</v>
      </c>
      <c r="B1093" s="624" t="s">
        <v>7739</v>
      </c>
      <c r="C1093" s="626" t="str">
        <f>'CATALOGO PAGINA'!AE1093</f>
        <v>3</v>
      </c>
      <c r="D1093" s="634">
        <f>'CATALOGO PAGINA'!AG1093</f>
        <v>3.8135</v>
      </c>
    </row>
    <row r="1094">
      <c r="A1094" s="623" t="str">
        <f>'CATALOGO PAGINA'!C1094</f>
        <v>J8023</v>
      </c>
      <c r="B1094" s="624" t="s">
        <v>7739</v>
      </c>
      <c r="C1094" s="626" t="str">
        <f>'CATALOGO PAGINA'!AE1094</f>
        <v>12</v>
      </c>
      <c r="D1094" s="634">
        <f>'CATALOGO PAGINA'!AG1094</f>
        <v>0.7685</v>
      </c>
    </row>
    <row r="1095">
      <c r="A1095" s="623" t="str">
        <f>'CATALOGO PAGINA'!C1095</f>
        <v>452290</v>
      </c>
      <c r="B1095" s="624" t="s">
        <v>7739</v>
      </c>
      <c r="C1095" s="626" t="str">
        <f>'CATALOGO PAGINA'!AE1095</f>
        <v>6</v>
      </c>
      <c r="D1095" s="634">
        <f>'CATALOGO PAGINA'!AG1095</f>
        <v>1.0875</v>
      </c>
    </row>
    <row r="1096">
      <c r="A1096" s="623" t="str">
        <f>'CATALOGO PAGINA'!C1096</f>
        <v>J9355</v>
      </c>
      <c r="B1096" s="624" t="s">
        <v>7739</v>
      </c>
      <c r="C1096" s="626" t="str">
        <f>'CATALOGO PAGINA'!AE1096</f>
        <v>12</v>
      </c>
      <c r="D1096" s="634">
        <f>'CATALOGO PAGINA'!AG1096</f>
        <v>0.7685</v>
      </c>
    </row>
    <row r="1097">
      <c r="A1097" s="623" t="str">
        <f>'CATALOGO PAGINA'!C1097</f>
        <v>YY8008</v>
      </c>
      <c r="B1097" s="624" t="s">
        <v>7739</v>
      </c>
      <c r="C1097" s="626" t="str">
        <f>'CATALOGO PAGINA'!AE1097</f>
        <v>3</v>
      </c>
      <c r="D1097" s="634">
        <f>'CATALOGO PAGINA'!AG1097</f>
        <v>1.74915</v>
      </c>
    </row>
    <row r="1098">
      <c r="A1098" s="623" t="str">
        <f>'CATALOGO PAGINA'!C1098</f>
        <v>FD624</v>
      </c>
      <c r="B1098" s="624" t="s">
        <v>7739</v>
      </c>
      <c r="C1098" s="626" t="str">
        <f>'CATALOGO PAGINA'!AE1098</f>
        <v>1</v>
      </c>
      <c r="D1098" s="634">
        <f>'CATALOGO PAGINA'!AG1098</f>
        <v>3.48</v>
      </c>
    </row>
    <row r="1099">
      <c r="A1099" s="623" t="str">
        <f>'CATALOGO PAGINA'!C1099</f>
        <v>351144</v>
      </c>
      <c r="B1099" s="624" t="s">
        <v>7739</v>
      </c>
      <c r="C1099" s="626" t="str">
        <f>'CATALOGO PAGINA'!AE1099</f>
        <v>1</v>
      </c>
      <c r="D1099" s="634">
        <f>'CATALOGO PAGINA'!AG1099</f>
        <v>12.325</v>
      </c>
    </row>
    <row r="1100">
      <c r="A1100" s="623" t="str">
        <f>'CATALOGO PAGINA'!C1100</f>
        <v>YL1002</v>
      </c>
      <c r="B1100" s="624" t="s">
        <v>7739</v>
      </c>
      <c r="C1100" s="626" t="str">
        <f>'CATALOGO PAGINA'!AE1100</f>
        <v>3</v>
      </c>
      <c r="D1100" s="634">
        <f>'CATALOGO PAGINA'!AG1100</f>
        <v>3.9585</v>
      </c>
    </row>
    <row r="1101">
      <c r="A1101" s="623" t="str">
        <f>'CATALOGO PAGINA'!C1101</f>
        <v>IN295</v>
      </c>
      <c r="B1101" s="624" t="s">
        <v>7739</v>
      </c>
      <c r="C1101" s="626" t="str">
        <f>'CATALOGO PAGINA'!AE1101</f>
        <v>12</v>
      </c>
      <c r="D1101" s="634">
        <f>'CATALOGO PAGINA'!AG1101</f>
        <v>0.5075</v>
      </c>
    </row>
    <row r="1102">
      <c r="A1102" s="623" t="str">
        <f>'CATALOGO PAGINA'!C1102</f>
        <v>5877</v>
      </c>
      <c r="B1102" s="624" t="s">
        <v>7739</v>
      </c>
      <c r="C1102" s="626" t="str">
        <f>'CATALOGO PAGINA'!AE1102</f>
        <v>12</v>
      </c>
      <c r="D1102" s="634">
        <f>'CATALOGO PAGINA'!AG1102</f>
        <v>2.07</v>
      </c>
    </row>
    <row r="1103">
      <c r="A1103" s="623" t="str">
        <f>'CATALOGO PAGINA'!C1103</f>
        <v>501322</v>
      </c>
      <c r="B1103" s="624" t="s">
        <v>7739</v>
      </c>
      <c r="C1103" s="626" t="str">
        <f>'CATALOGO PAGINA'!AE1103</f>
        <v>12</v>
      </c>
      <c r="D1103" s="634">
        <f>'CATALOGO PAGINA'!AG1103</f>
        <v>0.841</v>
      </c>
    </row>
    <row r="1104">
      <c r="A1104" s="623" t="str">
        <f>'CATALOGO PAGINA'!C1104</f>
        <v>60005</v>
      </c>
      <c r="B1104" s="624" t="s">
        <v>7739</v>
      </c>
      <c r="C1104" s="626" t="str">
        <f>'CATALOGO PAGINA'!AE1104</f>
        <v>12</v>
      </c>
      <c r="D1104" s="634">
        <f>'CATALOGO PAGINA'!AG1104</f>
        <v>0.725</v>
      </c>
    </row>
    <row r="1105">
      <c r="A1105" s="623" t="str">
        <f>'CATALOGO PAGINA'!C1105</f>
        <v>2032</v>
      </c>
      <c r="B1105" s="624" t="s">
        <v>7739</v>
      </c>
      <c r="C1105" s="626" t="str">
        <f>'CATALOGO PAGINA'!AE1105</f>
        <v>12</v>
      </c>
      <c r="D1105" s="634">
        <f>'CATALOGO PAGINA'!AG1105</f>
        <v>1.1972</v>
      </c>
    </row>
    <row r="1106">
      <c r="A1106" s="623" t="str">
        <f>'CATALOGO PAGINA'!C1106</f>
        <v>2036</v>
      </c>
      <c r="B1106" s="624" t="s">
        <v>7739</v>
      </c>
      <c r="C1106" s="626" t="str">
        <f>'CATALOGO PAGINA'!AE1106</f>
        <v>12</v>
      </c>
      <c r="D1106" s="634">
        <f>'CATALOGO PAGINA'!AG1106</f>
        <v>1.1972</v>
      </c>
    </row>
    <row r="1107">
      <c r="A1107" s="623" t="str">
        <f>'CATALOGO PAGINA'!C1107</f>
        <v>2017</v>
      </c>
      <c r="B1107" s="624" t="s">
        <v>7739</v>
      </c>
      <c r="C1107" s="626" t="str">
        <f>'CATALOGO PAGINA'!AE1107</f>
        <v>12</v>
      </c>
      <c r="D1107" s="634">
        <f>'CATALOGO PAGINA'!AG1107</f>
        <v>1.2</v>
      </c>
    </row>
    <row r="1108">
      <c r="A1108" s="623" t="str">
        <f>'CATALOGO PAGINA'!C1108</f>
        <v>5038</v>
      </c>
      <c r="B1108" s="624" t="s">
        <v>7739</v>
      </c>
      <c r="C1108" s="626" t="str">
        <f>'CATALOGO PAGINA'!AE1108</f>
        <v>1</v>
      </c>
      <c r="D1108" s="634">
        <f>'CATALOGO PAGINA'!AG1108</f>
        <v>5.499</v>
      </c>
    </row>
    <row r="1109">
      <c r="A1109" s="623" t="str">
        <f>'CATALOGO PAGINA'!C1109</f>
        <v>452293</v>
      </c>
      <c r="B1109" s="624" t="s">
        <v>7739</v>
      </c>
      <c r="C1109" s="626" t="str">
        <f>'CATALOGO PAGINA'!AE1109</f>
        <v>6</v>
      </c>
      <c r="D1109" s="634">
        <f>'CATALOGO PAGINA'!AG1109</f>
        <v>1.0875</v>
      </c>
    </row>
    <row r="1110">
      <c r="A1110" s="623" t="str">
        <f>'CATALOGO PAGINA'!C1110</f>
        <v>452292</v>
      </c>
      <c r="B1110" s="624" t="s">
        <v>7739</v>
      </c>
      <c r="C1110" s="626" t="str">
        <f>'CATALOGO PAGINA'!AE1110</f>
        <v>6</v>
      </c>
      <c r="D1110" s="634">
        <f>'CATALOGO PAGINA'!AG1110</f>
        <v>1.0875</v>
      </c>
    </row>
    <row r="1111">
      <c r="A1111" s="623" t="str">
        <f>'CATALOGO PAGINA'!C1111</f>
        <v>H114</v>
      </c>
      <c r="B1111" s="624" t="s">
        <v>7739</v>
      </c>
      <c r="C1111" s="626" t="str">
        <f>'CATALOGO PAGINA'!AE1111</f>
        <v>6</v>
      </c>
      <c r="D1111" s="634">
        <f>'CATALOGO PAGINA'!AG1111</f>
        <v>0.7685</v>
      </c>
    </row>
    <row r="1112">
      <c r="A1112" s="623" t="str">
        <f>'CATALOGO PAGINA'!C1112</f>
        <v>82278</v>
      </c>
      <c r="B1112" s="624" t="s">
        <v>7739</v>
      </c>
      <c r="C1112" s="626" t="str">
        <f>'CATALOGO PAGINA'!AE1112</f>
        <v>12</v>
      </c>
      <c r="D1112" s="634">
        <f>'CATALOGO PAGINA'!AG1112</f>
        <v>0.7685</v>
      </c>
    </row>
    <row r="1113">
      <c r="A1113" s="623" t="str">
        <f>'CATALOGO PAGINA'!C1113</f>
        <v>5878</v>
      </c>
      <c r="B1113" s="624" t="s">
        <v>7739</v>
      </c>
      <c r="C1113" s="626" t="str">
        <f>'CATALOGO PAGINA'!AE1113</f>
        <v>12</v>
      </c>
      <c r="D1113" s="634">
        <f>'CATALOGO PAGINA'!AG1113</f>
        <v>0.725</v>
      </c>
    </row>
    <row r="1114">
      <c r="A1114" s="623" t="str">
        <f>'CATALOGO PAGINA'!C1114</f>
        <v>5997</v>
      </c>
      <c r="B1114" s="624" t="s">
        <v>7739</v>
      </c>
      <c r="C1114" s="626" t="str">
        <f>'CATALOGO PAGINA'!AE1114</f>
        <v>12</v>
      </c>
      <c r="D1114" s="634">
        <f>'CATALOGO PAGINA'!AG1114</f>
        <v>0.7685</v>
      </c>
    </row>
    <row r="1115">
      <c r="A1115" s="623" t="str">
        <f>'CATALOGO PAGINA'!C1115</f>
        <v>2040</v>
      </c>
      <c r="B1115" s="624" t="s">
        <v>7739</v>
      </c>
      <c r="C1115" s="626" t="str">
        <f>'CATALOGO PAGINA'!AE1115</f>
        <v>12</v>
      </c>
      <c r="D1115" s="634">
        <f>'CATALOGO PAGINA'!AG1115</f>
        <v>1.1972</v>
      </c>
    </row>
    <row r="1116">
      <c r="A1116" s="623" t="str">
        <f>'CATALOGO PAGINA'!C1116</f>
        <v>2041</v>
      </c>
      <c r="B1116" s="624" t="s">
        <v>7739</v>
      </c>
      <c r="C1116" s="626" t="str">
        <f>'CATALOGO PAGINA'!AE1116</f>
        <v>12</v>
      </c>
      <c r="D1116" s="634">
        <f>'CATALOGO PAGINA'!AG1116</f>
        <v>1.1972</v>
      </c>
    </row>
    <row r="1117">
      <c r="A1117" s="623" t="str">
        <f>'CATALOGO PAGINA'!C1117</f>
        <v>2042</v>
      </c>
      <c r="B1117" s="624" t="s">
        <v>7739</v>
      </c>
      <c r="C1117" s="626" t="str">
        <f>'CATALOGO PAGINA'!AE1117</f>
        <v>12</v>
      </c>
      <c r="D1117" s="634">
        <f>'CATALOGO PAGINA'!AG1117</f>
        <v>1.1972</v>
      </c>
    </row>
    <row r="1118">
      <c r="A1118" s="623" t="str">
        <f>'CATALOGO PAGINA'!C1118</f>
        <v>68109</v>
      </c>
      <c r="B1118" s="624" t="s">
        <v>7739</v>
      </c>
      <c r="C1118" s="626" t="str">
        <f>'CATALOGO PAGINA'!AE1118</f>
        <v>6</v>
      </c>
      <c r="D1118" s="634">
        <f>'CATALOGO PAGINA'!AG1118</f>
        <v>0.9928</v>
      </c>
    </row>
    <row r="1119">
      <c r="A1119" s="623" t="str">
        <f>'CATALOGO PAGINA'!C1119</f>
        <v>H104</v>
      </c>
      <c r="B1119" s="624" t="s">
        <v>7739</v>
      </c>
      <c r="C1119" s="626" t="str">
        <f>'CATALOGO PAGINA'!AE1119</f>
        <v>12</v>
      </c>
      <c r="D1119" s="634">
        <f>'CATALOGO PAGINA'!AG1119</f>
        <v>0.8532</v>
      </c>
    </row>
    <row r="1120">
      <c r="A1120" s="623" t="str">
        <f>'CATALOGO PAGINA'!C1120</f>
        <v>23312</v>
      </c>
      <c r="B1120" s="624" t="s">
        <v>7739</v>
      </c>
      <c r="C1120" s="626" t="str">
        <f>'CATALOGO PAGINA'!AE1120</f>
        <v>6</v>
      </c>
      <c r="D1120" s="634">
        <f>'CATALOGO PAGINA'!AG1120</f>
        <v>1.7507</v>
      </c>
    </row>
    <row r="1121">
      <c r="A1121" s="623" t="str">
        <f>'CATALOGO PAGINA'!C1121</f>
        <v>2030</v>
      </c>
      <c r="B1121" s="624" t="s">
        <v>7739</v>
      </c>
      <c r="C1121" s="626" t="str">
        <f>'CATALOGO PAGINA'!AE1121</f>
        <v>12</v>
      </c>
      <c r="D1121" s="634">
        <f>'CATALOGO PAGINA'!AG1121</f>
        <v>1.1972</v>
      </c>
    </row>
    <row r="1122">
      <c r="A1122" s="623" t="str">
        <f>'CATALOGO PAGINA'!C1122</f>
        <v>2033</v>
      </c>
      <c r="B1122" s="624" t="s">
        <v>7739</v>
      </c>
      <c r="C1122" s="626" t="str">
        <f>'CATALOGO PAGINA'!AE1122</f>
        <v>12</v>
      </c>
      <c r="D1122" s="634">
        <f>'CATALOGO PAGINA'!AG1122</f>
        <v>1.1972</v>
      </c>
    </row>
    <row r="1123">
      <c r="A1123" s="623" t="str">
        <f>'CATALOGO PAGINA'!C1123</f>
        <v>2034</v>
      </c>
      <c r="B1123" s="624" t="s">
        <v>7739</v>
      </c>
      <c r="C1123" s="626" t="str">
        <f>'CATALOGO PAGINA'!AE1123</f>
        <v>12</v>
      </c>
      <c r="D1123" s="634">
        <f>'CATALOGO PAGINA'!AG1123</f>
        <v>1.1972</v>
      </c>
    </row>
    <row r="1124">
      <c r="A1124" s="623" t="str">
        <f>'CATALOGO PAGINA'!C1124</f>
        <v>2013</v>
      </c>
      <c r="B1124" s="624" t="s">
        <v>7739</v>
      </c>
      <c r="C1124" s="626" t="str">
        <f>'CATALOGO PAGINA'!AE1124</f>
        <v>12</v>
      </c>
      <c r="D1124" s="634">
        <f>'CATALOGO PAGINA'!AG1124</f>
        <v>1.2</v>
      </c>
    </row>
    <row r="1125">
      <c r="A1125" s="623" t="str">
        <f>'CATALOGO PAGINA'!C1125</f>
        <v>2021</v>
      </c>
      <c r="B1125" s="624" t="s">
        <v>7739</v>
      </c>
      <c r="C1125" s="626" t="str">
        <f>'CATALOGO PAGINA'!AE1125</f>
        <v>12</v>
      </c>
      <c r="D1125" s="634">
        <f>'CATALOGO PAGINA'!AG1125</f>
        <v>1.1972</v>
      </c>
    </row>
    <row r="1126">
      <c r="A1126" s="623" t="str">
        <f>'CATALOGO PAGINA'!C1126</f>
        <v>2024</v>
      </c>
      <c r="B1126" s="624" t="s">
        <v>7739</v>
      </c>
      <c r="C1126" s="626" t="str">
        <f>'CATALOGO PAGINA'!AE1126</f>
        <v>12</v>
      </c>
      <c r="D1126" s="634">
        <f>'CATALOGO PAGINA'!AG1126</f>
        <v>1.1972</v>
      </c>
    </row>
    <row r="1127">
      <c r="A1127" s="623" t="str">
        <f>'CATALOGO PAGINA'!C1127</f>
        <v>2029</v>
      </c>
      <c r="B1127" s="624" t="s">
        <v>7739</v>
      </c>
      <c r="C1127" s="626" t="str">
        <f>'CATALOGO PAGINA'!AE1127</f>
        <v>12</v>
      </c>
      <c r="D1127" s="634">
        <f>'CATALOGO PAGINA'!AG1127</f>
        <v>1.2546</v>
      </c>
    </row>
    <row r="1128">
      <c r="A1128" s="623" t="str">
        <f>'CATALOGO PAGINA'!C1128</f>
        <v>H110</v>
      </c>
      <c r="B1128" s="624" t="s">
        <v>7739</v>
      </c>
      <c r="C1128" s="626" t="str">
        <f>'CATALOGO PAGINA'!AE1128</f>
        <v>12</v>
      </c>
      <c r="D1128" s="634">
        <f>'CATALOGO PAGINA'!AG1128</f>
        <v>0.756</v>
      </c>
    </row>
    <row r="1129">
      <c r="A1129" s="623" t="str">
        <f>'CATALOGO PAGINA'!C1129</f>
        <v>2031</v>
      </c>
      <c r="B1129" s="624" t="s">
        <v>7739</v>
      </c>
      <c r="C1129" s="626" t="str">
        <f>'CATALOGO PAGINA'!AE1129</f>
        <v>12</v>
      </c>
      <c r="D1129" s="634">
        <f>'CATALOGO PAGINA'!AG1129</f>
        <v>1.1972</v>
      </c>
    </row>
    <row r="1130">
      <c r="A1130" s="623" t="str">
        <f>'CATALOGO PAGINA'!C1130</f>
        <v>2018</v>
      </c>
      <c r="B1130" s="624" t="s">
        <v>7739</v>
      </c>
      <c r="C1130" s="626" t="str">
        <f>'CATALOGO PAGINA'!AE1130</f>
        <v>12</v>
      </c>
      <c r="D1130" s="634">
        <f>'CATALOGO PAGINA'!AG1130</f>
        <v>1.2</v>
      </c>
    </row>
    <row r="1131">
      <c r="A1131" s="623" t="str">
        <f>'CATALOGO PAGINA'!C1131</f>
        <v>2020</v>
      </c>
      <c r="B1131" s="624" t="s">
        <v>7739</v>
      </c>
      <c r="C1131" s="626" t="str">
        <f>'CATALOGO PAGINA'!AE1131</f>
        <v>12</v>
      </c>
      <c r="D1131" s="634">
        <f>'CATALOGO PAGINA'!AG1131</f>
        <v>1.1972</v>
      </c>
    </row>
    <row r="1132">
      <c r="A1132" s="623" t="str">
        <f>'CATALOGO PAGINA'!C1132</f>
        <v>2023</v>
      </c>
      <c r="B1132" s="624" t="s">
        <v>7739</v>
      </c>
      <c r="C1132" s="626" t="str">
        <f>'CATALOGO PAGINA'!AE1132</f>
        <v>12</v>
      </c>
      <c r="D1132" s="634">
        <f>'CATALOGO PAGINA'!AG1132</f>
        <v>1.1972</v>
      </c>
    </row>
    <row r="1133">
      <c r="A1133" s="623" t="str">
        <f>'CATALOGO PAGINA'!C1133</f>
        <v>2025</v>
      </c>
      <c r="B1133" s="624" t="s">
        <v>7739</v>
      </c>
      <c r="C1133" s="626" t="str">
        <f>'CATALOGO PAGINA'!AE1133</f>
        <v>12</v>
      </c>
      <c r="D1133" s="634">
        <f>'CATALOGO PAGINA'!AG1133</f>
        <v>1.2464</v>
      </c>
    </row>
    <row r="1134">
      <c r="A1134" s="623" t="str">
        <f>'CATALOGO PAGINA'!C1134</f>
        <v>2027</v>
      </c>
      <c r="B1134" s="624" t="s">
        <v>7739</v>
      </c>
      <c r="C1134" s="626" t="str">
        <f>'CATALOGO PAGINA'!AE1134</f>
        <v>12</v>
      </c>
      <c r="D1134" s="634">
        <f>'CATALOGO PAGINA'!AG1134</f>
        <v>1.1972</v>
      </c>
    </row>
    <row r="1135">
      <c r="A1135" s="623" t="str">
        <f>'CATALOGO PAGINA'!C1135</f>
        <v>2039</v>
      </c>
      <c r="B1135" s="624" t="s">
        <v>7739</v>
      </c>
      <c r="C1135" s="626" t="str">
        <f>'CATALOGO PAGINA'!AE1135</f>
        <v>12</v>
      </c>
      <c r="D1135" s="634">
        <f>'CATALOGO PAGINA'!AG1135</f>
        <v>1.1972</v>
      </c>
    </row>
    <row r="1136">
      <c r="A1136" s="623" t="str">
        <f>'CATALOGO PAGINA'!C1136</f>
        <v>FD496</v>
      </c>
      <c r="B1136" s="624" t="s">
        <v>7739</v>
      </c>
      <c r="C1136" s="626" t="str">
        <f>'CATALOGO PAGINA'!AE1136</f>
        <v>12</v>
      </c>
      <c r="D1136" s="634">
        <f>'CATALOGO PAGINA'!AG1136</f>
        <v>1.1972</v>
      </c>
    </row>
    <row r="1137">
      <c r="A1137" s="623" t="str">
        <f>'CATALOGO PAGINA'!C1137</f>
        <v>2035</v>
      </c>
      <c r="B1137" s="624" t="s">
        <v>7739</v>
      </c>
      <c r="C1137" s="626" t="str">
        <f>'CATALOGO PAGINA'!AE1137</f>
        <v>12</v>
      </c>
      <c r="D1137" s="634">
        <f>'CATALOGO PAGINA'!AG1137</f>
        <v>1.1972</v>
      </c>
    </row>
    <row r="1138">
      <c r="A1138" s="623" t="str">
        <f>'CATALOGO PAGINA'!C1138</f>
        <v>2014</v>
      </c>
      <c r="B1138" s="624" t="s">
        <v>7739</v>
      </c>
      <c r="C1138" s="626" t="str">
        <f>'CATALOGO PAGINA'!AE1138</f>
        <v>12</v>
      </c>
      <c r="D1138" s="634">
        <f>'CATALOGO PAGINA'!AG1138</f>
        <v>1.2</v>
      </c>
    </row>
    <row r="1139">
      <c r="A1139" s="623" t="str">
        <f>'CATALOGO PAGINA'!C1139</f>
        <v>2016</v>
      </c>
      <c r="B1139" s="624" t="s">
        <v>7739</v>
      </c>
      <c r="C1139" s="626" t="str">
        <f>'CATALOGO PAGINA'!AE1139</f>
        <v>12</v>
      </c>
      <c r="D1139" s="634">
        <f>'CATALOGO PAGINA'!AG1139</f>
        <v>1.2</v>
      </c>
    </row>
    <row r="1140">
      <c r="A1140" s="623" t="str">
        <f>'CATALOGO PAGINA'!C1140</f>
        <v>2019</v>
      </c>
      <c r="B1140" s="624" t="s">
        <v>7739</v>
      </c>
      <c r="C1140" s="626" t="str">
        <f>'CATALOGO PAGINA'!AE1140</f>
        <v>12</v>
      </c>
      <c r="D1140" s="634">
        <f>'CATALOGO PAGINA'!AG1140</f>
        <v>1.2464</v>
      </c>
    </row>
    <row r="1141">
      <c r="A1141" s="623" t="str">
        <f>'CATALOGO PAGINA'!C1141</f>
        <v>2022</v>
      </c>
      <c r="B1141" s="624" t="s">
        <v>7739</v>
      </c>
      <c r="C1141" s="626" t="str">
        <f>'CATALOGO PAGINA'!AE1141</f>
        <v>12</v>
      </c>
      <c r="D1141" s="634">
        <f>'CATALOGO PAGINA'!AG1141</f>
        <v>1.1972</v>
      </c>
    </row>
    <row r="1142">
      <c r="A1142" s="623" t="str">
        <f>'CATALOGO PAGINA'!C1142</f>
        <v>2037</v>
      </c>
      <c r="B1142" s="624" t="s">
        <v>7739</v>
      </c>
      <c r="C1142" s="626" t="str">
        <f>'CATALOGO PAGINA'!AE1142</f>
        <v>12</v>
      </c>
      <c r="D1142" s="634">
        <f>'CATALOGO PAGINA'!AG1142</f>
        <v>1.1972</v>
      </c>
    </row>
    <row r="1143">
      <c r="A1143" s="623" t="str">
        <f>'CATALOGO PAGINA'!C1143</f>
        <v>2028</v>
      </c>
      <c r="B1143" s="624" t="s">
        <v>7739</v>
      </c>
      <c r="C1143" s="626" t="str">
        <f>'CATALOGO PAGINA'!AE1143</f>
        <v>12</v>
      </c>
      <c r="D1143" s="634">
        <f>'CATALOGO PAGINA'!AG1143</f>
        <v>1.1972</v>
      </c>
    </row>
    <row r="1144">
      <c r="A1144" s="623" t="str">
        <f>'CATALOGO PAGINA'!C1144</f>
        <v>110408</v>
      </c>
      <c r="B1144" s="624" t="s">
        <v>7739</v>
      </c>
      <c r="C1144" s="626" t="str">
        <f>'CATALOGO PAGINA'!AE1144</f>
        <v>12</v>
      </c>
      <c r="D1144" s="634">
        <f>'CATALOGO PAGINA'!AG1144</f>
        <v>0.725</v>
      </c>
    </row>
    <row r="1145">
      <c r="A1145" s="623" t="str">
        <f>'CATALOGO PAGINA'!C1145</f>
        <v>17889</v>
      </c>
      <c r="B1145" s="624" t="s">
        <v>7739</v>
      </c>
      <c r="C1145" s="626" t="str">
        <f>'CATALOGO PAGINA'!AE1145</f>
        <v>12</v>
      </c>
      <c r="D1145" s="634">
        <f>'CATALOGO PAGINA'!AG1145</f>
        <v>0.7395</v>
      </c>
    </row>
    <row r="1146">
      <c r="A1146" s="623" t="str">
        <f>'CATALOGO PAGINA'!C1146</f>
        <v>056</v>
      </c>
      <c r="B1146" s="624" t="s">
        <v>7739</v>
      </c>
      <c r="C1146" s="626" t="str">
        <f>'CATALOGO PAGINA'!AE1146</f>
        <v>12</v>
      </c>
      <c r="D1146" s="634">
        <f>'CATALOGO PAGINA'!AG1146</f>
        <v>0.725</v>
      </c>
    </row>
    <row r="1147">
      <c r="A1147" s="623" t="str">
        <f>'CATALOGO PAGINA'!C1147</f>
        <v>900793</v>
      </c>
      <c r="B1147" s="624" t="s">
        <v>7739</v>
      </c>
      <c r="C1147" s="626" t="str">
        <f>'CATALOGO PAGINA'!AE1147</f>
        <v>12</v>
      </c>
      <c r="D1147" s="634">
        <f>'CATALOGO PAGINA'!AG1147</f>
        <v>0.812</v>
      </c>
    </row>
    <row r="1148">
      <c r="A1148" s="623" t="str">
        <f>'CATALOGO PAGINA'!C1148</f>
        <v>IN2425</v>
      </c>
      <c r="B1148" s="624" t="s">
        <v>7739</v>
      </c>
      <c r="C1148" s="626" t="str">
        <f>'CATALOGO PAGINA'!AE1148</f>
        <v>3</v>
      </c>
      <c r="D1148" s="634">
        <f>'CATALOGO PAGINA'!AG1148</f>
        <v>3.48</v>
      </c>
    </row>
    <row r="1149">
      <c r="A1149" s="623" t="str">
        <f>'CATALOGO PAGINA'!C1149</f>
        <v>690034</v>
      </c>
      <c r="B1149" s="624" t="s">
        <v>7739</v>
      </c>
      <c r="C1149" s="626" t="str">
        <f>'CATALOGO PAGINA'!AE1149</f>
        <v>12</v>
      </c>
      <c r="D1149" s="634">
        <f>'CATALOGO PAGINA'!AG1149</f>
        <v>0.756</v>
      </c>
    </row>
    <row r="1150">
      <c r="A1150" s="623" t="str">
        <f>'CATALOGO PAGINA'!C1150</f>
        <v>C003-688</v>
      </c>
      <c r="B1150" s="624" t="s">
        <v>7739</v>
      </c>
      <c r="C1150" s="626" t="str">
        <f>'CATALOGO PAGINA'!AE1150</f>
        <v>6</v>
      </c>
      <c r="D1150" s="634">
        <f>'CATALOGO PAGINA'!AG1150</f>
        <v>3.9875</v>
      </c>
    </row>
    <row r="1151">
      <c r="A1151" s="623" t="str">
        <f>'CATALOGO PAGINA'!C1151</f>
        <v>690256</v>
      </c>
      <c r="B1151" s="624" t="s">
        <v>7739</v>
      </c>
      <c r="C1151" s="626" t="str">
        <f>'CATALOGO PAGINA'!AE1151</f>
        <v>3</v>
      </c>
      <c r="D1151" s="634">
        <f>'CATALOGO PAGINA'!AG1151</f>
        <v>6.09</v>
      </c>
    </row>
    <row r="1152">
      <c r="A1152" s="623" t="str">
        <f>'CATALOGO PAGINA'!C1152</f>
        <v>C003-021</v>
      </c>
      <c r="B1152" s="624" t="s">
        <v>7739</v>
      </c>
      <c r="C1152" s="626" t="str">
        <f>'CATALOGO PAGINA'!AE1152</f>
        <v>12</v>
      </c>
      <c r="D1152" s="634">
        <f>'CATALOGO PAGINA'!AG1152</f>
        <v>0.928</v>
      </c>
    </row>
    <row r="1153">
      <c r="A1153" s="623" t="str">
        <f>'CATALOGO PAGINA'!C1153</f>
        <v>FD694</v>
      </c>
      <c r="B1153" s="624" t="s">
        <v>7739</v>
      </c>
      <c r="C1153" s="626" t="str">
        <f>'CATALOGO PAGINA'!AE1153</f>
        <v>6</v>
      </c>
      <c r="D1153" s="634">
        <f>'CATALOGO PAGINA'!AG1153</f>
        <v>1.1455</v>
      </c>
    </row>
    <row r="1154">
      <c r="A1154" s="623" t="str">
        <f>'CATALOGO PAGINA'!C1154</f>
        <v>6797</v>
      </c>
      <c r="B1154" s="624" t="s">
        <v>7739</v>
      </c>
      <c r="C1154" s="626" t="str">
        <f>'CATALOGO PAGINA'!AE1154</f>
        <v>6</v>
      </c>
      <c r="D1154" s="634">
        <f>'CATALOGO PAGINA'!AG1154</f>
        <v>3.4945</v>
      </c>
    </row>
    <row r="1155">
      <c r="A1155" s="623" t="str">
        <f>'CATALOGO PAGINA'!C1155</f>
        <v>110</v>
      </c>
      <c r="B1155" s="624" t="s">
        <v>7739</v>
      </c>
      <c r="C1155" s="626" t="str">
        <f>'CATALOGO PAGINA'!AE1155</f>
        <v>12</v>
      </c>
      <c r="D1155" s="634">
        <f>'CATALOGO PAGINA'!AG1155</f>
        <v>0.7685</v>
      </c>
    </row>
    <row r="1156">
      <c r="A1156" s="623" t="str">
        <f>'CATALOGO PAGINA'!C1156</f>
        <v>FD564</v>
      </c>
      <c r="B1156" s="624" t="s">
        <v>7739</v>
      </c>
      <c r="C1156" s="626" t="str">
        <f>'CATALOGO PAGINA'!AE1156</f>
        <v>12</v>
      </c>
      <c r="D1156" s="634">
        <f>'CATALOGO PAGINA'!AG1156</f>
        <v>0.3335</v>
      </c>
    </row>
    <row r="1157">
      <c r="A1157" s="623" t="str">
        <f>'CATALOGO PAGINA'!C1157</f>
        <v>40052</v>
      </c>
      <c r="B1157" s="624" t="s">
        <v>7739</v>
      </c>
      <c r="C1157" s="626" t="str">
        <f>'CATALOGO PAGINA'!AE1157</f>
        <v>3</v>
      </c>
      <c r="D1157" s="634">
        <f>'CATALOGO PAGINA'!AG1157</f>
        <v>5.9015</v>
      </c>
    </row>
    <row r="1158">
      <c r="A1158" s="623" t="str">
        <f>'CATALOGO PAGINA'!C1158</f>
        <v>40014</v>
      </c>
      <c r="B1158" s="624" t="s">
        <v>7739</v>
      </c>
      <c r="C1158" s="626" t="str">
        <f>'CATALOGO PAGINA'!AE1158</f>
        <v>3</v>
      </c>
      <c r="D1158" s="634">
        <f>'CATALOGO PAGINA'!AG1158</f>
        <v>8.5695</v>
      </c>
    </row>
    <row r="1159">
      <c r="A1159" s="623" t="str">
        <f>'CATALOGO PAGINA'!C1159</f>
        <v>40083</v>
      </c>
      <c r="B1159" s="624" t="s">
        <v>7739</v>
      </c>
      <c r="C1159" s="626" t="str">
        <f>'CATALOGO PAGINA'!AE1159</f>
        <v>3</v>
      </c>
      <c r="D1159" s="634">
        <f>'CATALOGO PAGINA'!AG1159</f>
        <v>13.108</v>
      </c>
    </row>
    <row r="1160">
      <c r="A1160" s="623" t="str">
        <f>'CATALOGO PAGINA'!C1160</f>
        <v>40076</v>
      </c>
      <c r="B1160" s="624" t="s">
        <v>7739</v>
      </c>
      <c r="C1160" s="626" t="str">
        <f>'CATALOGO PAGINA'!AE1160</f>
        <v>3</v>
      </c>
      <c r="D1160" s="634">
        <f>'CATALOGO PAGINA'!AG1160</f>
        <v>16.008</v>
      </c>
    </row>
    <row r="1161">
      <c r="A1161" s="623" t="str">
        <f>'CATALOGO PAGINA'!C1161</f>
        <v>51150</v>
      </c>
      <c r="B1161" s="624" t="s">
        <v>7739</v>
      </c>
      <c r="C1161" s="626" t="str">
        <f>'CATALOGO PAGINA'!AE1161</f>
        <v>6</v>
      </c>
      <c r="D1161" s="634">
        <f>'CATALOGO PAGINA'!AG1161</f>
        <v>0.116</v>
      </c>
    </row>
    <row r="1162">
      <c r="A1162" s="623" t="str">
        <f>'CATALOGO PAGINA'!C1162</f>
        <v>51161</v>
      </c>
      <c r="B1162" s="624" t="s">
        <v>7739</v>
      </c>
      <c r="C1162" s="626" t="str">
        <f>'CATALOGO PAGINA'!AE1162</f>
        <v>24</v>
      </c>
      <c r="D1162" s="634">
        <f>'CATALOGO PAGINA'!AG1162</f>
        <v>0.116</v>
      </c>
    </row>
    <row r="1163">
      <c r="A1163" s="623" t="str">
        <f>'CATALOGO PAGINA'!C1163</f>
        <v>BE006</v>
      </c>
      <c r="B1163" s="624" t="s">
        <v>7739</v>
      </c>
      <c r="C1163" s="626" t="str">
        <f>'CATALOGO PAGINA'!AE1163</f>
        <v>12</v>
      </c>
      <c r="D1163" s="634">
        <f>'CATALOGO PAGINA'!AG1163</f>
        <v>0.0145</v>
      </c>
    </row>
    <row r="1164">
      <c r="A1164" s="623" t="str">
        <f>'CATALOGO PAGINA'!C1164</f>
        <v>FD281</v>
      </c>
      <c r="B1164" s="624" t="s">
        <v>7739</v>
      </c>
      <c r="C1164" s="626" t="str">
        <f>'CATALOGO PAGINA'!AE1164</f>
        <v>6</v>
      </c>
      <c r="D1164" s="634">
        <f>'CATALOGO PAGINA'!AG1164</f>
        <v>1.45</v>
      </c>
    </row>
    <row r="1165">
      <c r="A1165" s="623" t="str">
        <f>'CATALOGO PAGINA'!C1165</f>
        <v>40700</v>
      </c>
      <c r="B1165" s="624" t="s">
        <v>7739</v>
      </c>
      <c r="C1165" s="626" t="str">
        <f>'CATALOGO PAGINA'!AE1165</f>
        <v>1</v>
      </c>
      <c r="D1165" s="634">
        <f>'CATALOGO PAGINA'!AG1165</f>
        <v>28.4635</v>
      </c>
    </row>
    <row r="1166">
      <c r="A1166" s="623" t="str">
        <f>'CATALOGO PAGINA'!C1166</f>
        <v>735</v>
      </c>
      <c r="B1166" s="624" t="s">
        <v>7739</v>
      </c>
      <c r="C1166" s="626" t="str">
        <f>'CATALOGO PAGINA'!AE1166</f>
        <v>12</v>
      </c>
      <c r="D1166" s="634">
        <f>'CATALOGO PAGINA'!AG1166</f>
        <v>0.986</v>
      </c>
    </row>
    <row r="1167">
      <c r="A1167" s="623" t="str">
        <f>'CATALOGO PAGINA'!C1167</f>
        <v>736</v>
      </c>
      <c r="B1167" s="624" t="s">
        <v>7739</v>
      </c>
      <c r="C1167" s="626" t="str">
        <f>'CATALOGO PAGINA'!AE1167</f>
        <v>12</v>
      </c>
      <c r="D1167" s="634">
        <f>'CATALOGO PAGINA'!AG1167</f>
        <v>0.9715</v>
      </c>
    </row>
    <row r="1168">
      <c r="A1168" s="623" t="str">
        <f>'CATALOGO PAGINA'!C1168</f>
        <v>1752</v>
      </c>
      <c r="B1168" s="624" t="s">
        <v>7739</v>
      </c>
      <c r="C1168" s="626" t="str">
        <f>'CATALOGO PAGINA'!AE1168</f>
        <v>12</v>
      </c>
      <c r="D1168" s="634">
        <f>'CATALOGO PAGINA'!AG1168</f>
        <v>1.1</v>
      </c>
    </row>
    <row r="1169">
      <c r="A1169" s="623" t="str">
        <f>'CATALOGO PAGINA'!C1169</f>
        <v>2020M</v>
      </c>
      <c r="B1169" s="624" t="s">
        <v>7739</v>
      </c>
      <c r="C1169" s="626" t="str">
        <f>'CATALOGO PAGINA'!AE1169</f>
        <v>12</v>
      </c>
      <c r="D1169" s="634">
        <f>'CATALOGO PAGINA'!AG1169</f>
        <v>2.0735</v>
      </c>
    </row>
    <row r="1170">
      <c r="A1170" s="623" t="str">
        <f>'CATALOGO PAGINA'!C1170</f>
        <v>FD905</v>
      </c>
      <c r="B1170" s="624" t="s">
        <v>7739</v>
      </c>
      <c r="C1170" s="626" t="str">
        <f>'CATALOGO PAGINA'!AE1170</f>
        <v>6</v>
      </c>
      <c r="D1170" s="634">
        <f>'CATALOGO PAGINA'!AG1170</f>
        <v>2.5085</v>
      </c>
    </row>
    <row r="1171">
      <c r="A1171" s="623" t="str">
        <f>'CATALOGO PAGINA'!C1171</f>
        <v>7565</v>
      </c>
      <c r="B1171" s="624" t="s">
        <v>7739</v>
      </c>
      <c r="C1171" s="626" t="str">
        <f>'CATALOGO PAGINA'!AE1171</f>
        <v>6</v>
      </c>
      <c r="D1171" s="634">
        <f>'CATALOGO PAGINA'!AG1171</f>
        <v>4.175</v>
      </c>
    </row>
    <row r="1172">
      <c r="A1172" s="623" t="str">
        <f>'CATALOGO PAGINA'!C1172</f>
        <v>FD2619</v>
      </c>
      <c r="B1172" s="624" t="s">
        <v>7739</v>
      </c>
      <c r="C1172" s="626" t="str">
        <f>'CATALOGO PAGINA'!AE1172</f>
        <v>100</v>
      </c>
      <c r="D1172" s="634">
        <f>'CATALOGO PAGINA'!AG1172</f>
        <v>0.7975</v>
      </c>
    </row>
    <row r="1173">
      <c r="A1173" s="623" t="str">
        <f>'CATALOGO PAGINA'!C1173</f>
        <v>FD906</v>
      </c>
      <c r="B1173" s="624" t="s">
        <v>7739</v>
      </c>
      <c r="C1173" s="626" t="str">
        <f>'CATALOGO PAGINA'!AE1173</f>
        <v>6</v>
      </c>
      <c r="D1173" s="634">
        <f>'CATALOGO PAGINA'!AG1173</f>
        <v>1.305</v>
      </c>
    </row>
    <row r="1174">
      <c r="A1174" s="623" t="str">
        <f>'CATALOGO PAGINA'!C1174</f>
        <v>216005</v>
      </c>
      <c r="B1174" s="624" t="s">
        <v>7739</v>
      </c>
      <c r="C1174" s="626" t="str">
        <f>'CATALOGO PAGINA'!AE1174</f>
        <v>12</v>
      </c>
      <c r="D1174" s="634">
        <f>'CATALOGO PAGINA'!AG1174</f>
        <v>2.552</v>
      </c>
    </row>
    <row r="1175">
      <c r="A1175" s="623" t="str">
        <f>'CATALOGO PAGINA'!C1175</f>
        <v>7787</v>
      </c>
      <c r="B1175" s="624" t="s">
        <v>7739</v>
      </c>
      <c r="C1175" s="626" t="str">
        <f>'CATALOGO PAGINA'!AE1175</f>
        <v>12</v>
      </c>
      <c r="D1175" s="634">
        <f>'CATALOGO PAGINA'!AG1175</f>
        <v>0.7685</v>
      </c>
    </row>
    <row r="1176">
      <c r="A1176" s="623" t="str">
        <f>'CATALOGO PAGINA'!C1176</f>
        <v>505516</v>
      </c>
      <c r="B1176" s="624" t="s">
        <v>7739</v>
      </c>
      <c r="C1176" s="626" t="str">
        <f>'CATALOGO PAGINA'!AE1176</f>
        <v>3</v>
      </c>
      <c r="D1176" s="634">
        <f>'CATALOGO PAGINA'!AG1176</f>
        <v>5.0025</v>
      </c>
    </row>
    <row r="1177">
      <c r="A1177" s="623" t="str">
        <f>'CATALOGO PAGINA'!C1177</f>
        <v>ZR135-3</v>
      </c>
      <c r="B1177" s="624" t="s">
        <v>7739</v>
      </c>
      <c r="C1177" s="626" t="str">
        <f>'CATALOGO PAGINA'!AE1177</f>
        <v>3</v>
      </c>
      <c r="D1177" s="634">
        <f>'CATALOGO PAGINA'!AG1177</f>
        <v>7.75425</v>
      </c>
    </row>
    <row r="1178">
      <c r="A1178" s="623" t="str">
        <f>'CATALOGO PAGINA'!C1178</f>
        <v>YJ388-61</v>
      </c>
      <c r="B1178" s="624" t="s">
        <v>7739</v>
      </c>
      <c r="C1178" s="626" t="str">
        <f>'CATALOGO PAGINA'!AE1178</f>
        <v>3</v>
      </c>
      <c r="D1178" s="634">
        <f>'CATALOGO PAGINA'!AG1178</f>
        <v>8.30074</v>
      </c>
    </row>
    <row r="1179">
      <c r="A1179" s="623" t="str">
        <f>'CATALOGO PAGINA'!C1179</f>
        <v>ARB07552</v>
      </c>
      <c r="B1179" s="624" t="s">
        <v>7739</v>
      </c>
      <c r="C1179" s="626" t="str">
        <f>'CATALOGO PAGINA'!AE1179</f>
        <v>12</v>
      </c>
      <c r="D1179" s="634">
        <f>'CATALOGO PAGINA'!AG1179</f>
        <v>1.152</v>
      </c>
    </row>
    <row r="1180">
      <c r="A1180" s="623" t="str">
        <f>'CATALOGO PAGINA'!C1180</f>
        <v>ARB12909</v>
      </c>
      <c r="B1180" s="624" t="s">
        <v>7739</v>
      </c>
      <c r="C1180" s="626" t="str">
        <f>'CATALOGO PAGINA'!AE1180</f>
        <v>6</v>
      </c>
      <c r="D1180" s="634">
        <f>'CATALOGO PAGINA'!AG1180</f>
        <v>1.595</v>
      </c>
    </row>
    <row r="1181">
      <c r="A1181" s="623" t="str">
        <f>'CATALOGO PAGINA'!C1181</f>
        <v>ARB20122</v>
      </c>
      <c r="B1181" s="624" t="s">
        <v>7739</v>
      </c>
      <c r="C1181" s="626" t="str">
        <f>'CATALOGO PAGINA'!AE1181</f>
        <v>12</v>
      </c>
      <c r="D1181" s="634">
        <f>'CATALOGO PAGINA'!AG1181</f>
        <v>0.8555</v>
      </c>
    </row>
    <row r="1182">
      <c r="A1182" s="623" t="str">
        <f>'CATALOGO PAGINA'!C1182</f>
        <v>ARB3033</v>
      </c>
      <c r="B1182" s="624" t="s">
        <v>7739</v>
      </c>
      <c r="C1182" s="626" t="str">
        <f>'CATALOGO PAGINA'!AE1182</f>
        <v>6</v>
      </c>
      <c r="D1182" s="634">
        <f>'CATALOGO PAGINA'!AG1182</f>
        <v>1.247</v>
      </c>
    </row>
    <row r="1183">
      <c r="A1183" s="623" t="str">
        <f>'CATALOGO PAGINA'!C1183</f>
        <v>00773</v>
      </c>
      <c r="B1183" s="624" t="s">
        <v>7739</v>
      </c>
      <c r="C1183" s="626" t="str">
        <f>'CATALOGO PAGINA'!AE1183</f>
        <v>6</v>
      </c>
      <c r="D1183" s="634">
        <f>'CATALOGO PAGINA'!AG1183</f>
        <v>1.3775</v>
      </c>
    </row>
    <row r="1184">
      <c r="A1184" s="623" t="str">
        <f>'CATALOGO PAGINA'!C1184</f>
        <v>GH279</v>
      </c>
      <c r="B1184" s="624" t="s">
        <v>7739</v>
      </c>
      <c r="C1184" s="626" t="str">
        <f>'CATALOGO PAGINA'!AE1184</f>
        <v>12</v>
      </c>
      <c r="D1184" s="634">
        <f>'CATALOGO PAGINA'!AG1184</f>
        <v>0.812</v>
      </c>
    </row>
    <row r="1185">
      <c r="A1185" s="623" t="str">
        <f>'CATALOGO PAGINA'!C1185</f>
        <v>32219</v>
      </c>
      <c r="B1185" s="624" t="s">
        <v>7739</v>
      </c>
      <c r="C1185" s="626" t="str">
        <f>'CATALOGO PAGINA'!AE1185</f>
        <v>12</v>
      </c>
      <c r="D1185" s="634">
        <f>'CATALOGO PAGINA'!AG1185</f>
        <v>0.9504</v>
      </c>
    </row>
    <row r="1186">
      <c r="A1186" s="623" t="str">
        <f>'CATALOGO PAGINA'!C1186</f>
        <v>2049</v>
      </c>
      <c r="B1186" s="624" t="s">
        <v>7739</v>
      </c>
      <c r="C1186" s="626" t="str">
        <f>'CATALOGO PAGINA'!AE1186</f>
        <v>12</v>
      </c>
      <c r="D1186" s="634">
        <f>'CATALOGO PAGINA'!AG1186</f>
        <v>1.1972</v>
      </c>
    </row>
    <row r="1187">
      <c r="A1187" s="623" t="str">
        <f>'CATALOGO PAGINA'!C1187</f>
        <v>2047</v>
      </c>
      <c r="B1187" s="624" t="s">
        <v>7739</v>
      </c>
      <c r="C1187" s="626" t="str">
        <f>'CATALOGO PAGINA'!AE1187</f>
        <v>12</v>
      </c>
      <c r="D1187" s="634">
        <f>'CATALOGO PAGINA'!AG1187</f>
        <v>1.2464</v>
      </c>
    </row>
    <row r="1188">
      <c r="A1188" s="623" t="str">
        <f>'CATALOGO PAGINA'!C1188</f>
        <v>2046</v>
      </c>
      <c r="B1188" s="624" t="s">
        <v>7739</v>
      </c>
      <c r="C1188" s="626" t="str">
        <f>'CATALOGO PAGINA'!AE1188</f>
        <v>12</v>
      </c>
      <c r="D1188" s="634">
        <f>'CATALOGO PAGINA'!AG1188</f>
        <v>1.1972</v>
      </c>
    </row>
    <row r="1189">
      <c r="A1189" s="623" t="str">
        <f>'CATALOGO PAGINA'!C1189</f>
        <v>CN91235</v>
      </c>
      <c r="B1189" s="624" t="s">
        <v>7739</v>
      </c>
      <c r="C1189" s="626" t="str">
        <f>'CATALOGO PAGINA'!AE1189</f>
        <v>12</v>
      </c>
      <c r="D1189" s="634">
        <f>'CATALOGO PAGINA'!AG1189</f>
        <v>1.1165</v>
      </c>
    </row>
    <row r="1190">
      <c r="A1190" s="623" t="str">
        <f>'CATALOGO PAGINA'!C1190</f>
        <v>88135</v>
      </c>
      <c r="B1190" s="624" t="s">
        <v>7739</v>
      </c>
      <c r="C1190" s="626" t="str">
        <f>'CATALOGO PAGINA'!AE1190</f>
        <v>12</v>
      </c>
      <c r="D1190" s="634">
        <f>'CATALOGO PAGINA'!AG1190</f>
        <v>0.754</v>
      </c>
    </row>
    <row r="1191">
      <c r="A1191" s="623" t="str">
        <f>'CATALOGO PAGINA'!C1191</f>
        <v>88142</v>
      </c>
      <c r="B1191" s="624" t="s">
        <v>7739</v>
      </c>
      <c r="C1191" s="626" t="str">
        <f>'CATALOGO PAGINA'!AE1191</f>
        <v>12</v>
      </c>
      <c r="D1191" s="634">
        <f>'CATALOGO PAGINA'!AG1191</f>
        <v>0.754</v>
      </c>
    </row>
    <row r="1192">
      <c r="A1192" s="623" t="str">
        <f>'CATALOGO PAGINA'!C1192</f>
        <v>88136</v>
      </c>
      <c r="B1192" s="624" t="s">
        <v>7739</v>
      </c>
      <c r="C1192" s="626" t="str">
        <f>'CATALOGO PAGINA'!AE1192</f>
        <v>12</v>
      </c>
      <c r="D1192" s="634">
        <f>'CATALOGO PAGINA'!AG1192</f>
        <v>0.754</v>
      </c>
    </row>
    <row r="1193">
      <c r="A1193" s="623" t="str">
        <f>'CATALOGO PAGINA'!C1193</f>
        <v>88138</v>
      </c>
      <c r="B1193" s="624" t="s">
        <v>7739</v>
      </c>
      <c r="C1193" s="626" t="str">
        <f>'CATALOGO PAGINA'!AE1193</f>
        <v>12</v>
      </c>
      <c r="D1193" s="634">
        <f>'CATALOGO PAGINA'!AG1193</f>
        <v>0.754</v>
      </c>
    </row>
    <row r="1194">
      <c r="A1194" s="623" t="str">
        <f>'CATALOGO PAGINA'!C1194</f>
        <v>88139</v>
      </c>
      <c r="B1194" s="624" t="s">
        <v>7739</v>
      </c>
      <c r="C1194" s="626" t="str">
        <f>'CATALOGO PAGINA'!AE1194</f>
        <v>12</v>
      </c>
      <c r="D1194" s="634">
        <f>'CATALOGO PAGINA'!AG1194</f>
        <v>0.754</v>
      </c>
    </row>
    <row r="1195">
      <c r="A1195" s="623" t="str">
        <f>'CATALOGO PAGINA'!C1195</f>
        <v>88140</v>
      </c>
      <c r="B1195" s="624" t="s">
        <v>7739</v>
      </c>
      <c r="C1195" s="626" t="str">
        <f>'CATALOGO PAGINA'!AE1195</f>
        <v>12</v>
      </c>
      <c r="D1195" s="634">
        <f>'CATALOGO PAGINA'!AG1195</f>
        <v>0.754</v>
      </c>
    </row>
    <row r="1196">
      <c r="A1196" s="623" t="str">
        <f>'CATALOGO PAGINA'!C1196</f>
        <v>88137</v>
      </c>
      <c r="B1196" s="624" t="s">
        <v>7739</v>
      </c>
      <c r="C1196" s="626" t="str">
        <f>'CATALOGO PAGINA'!AE1196</f>
        <v>12</v>
      </c>
      <c r="D1196" s="634">
        <f>'CATALOGO PAGINA'!AG1196</f>
        <v>0.754</v>
      </c>
    </row>
    <row r="1197">
      <c r="A1197" s="623" t="str">
        <f>'CATALOGO PAGINA'!C1197</f>
        <v>96066</v>
      </c>
      <c r="B1197" s="624" t="s">
        <v>7739</v>
      </c>
      <c r="C1197" s="626" t="str">
        <f>'CATALOGO PAGINA'!AE1197</f>
        <v>6</v>
      </c>
      <c r="D1197" s="634">
        <f>'CATALOGO PAGINA'!AG1197</f>
        <v>4.02462</v>
      </c>
    </row>
    <row r="1198">
      <c r="A1198" s="623" t="str">
        <f>'CATALOGO PAGINA'!C1198</f>
        <v>96059</v>
      </c>
      <c r="B1198" s="624" t="s">
        <v>7739</v>
      </c>
      <c r="C1198" s="626" t="str">
        <f>'CATALOGO PAGINA'!AE1198</f>
        <v>6</v>
      </c>
      <c r="D1198" s="634">
        <f>'CATALOGO PAGINA'!AG1198</f>
        <v>4.1035</v>
      </c>
    </row>
    <row r="1199">
      <c r="A1199" s="623" t="str">
        <f>'CATALOGO PAGINA'!C1199</f>
        <v>CN90212-A</v>
      </c>
      <c r="B1199" s="624" t="s">
        <v>7739</v>
      </c>
      <c r="C1199" s="626" t="str">
        <f>'CATALOGO PAGINA'!AE1199</f>
        <v>12</v>
      </c>
      <c r="D1199" s="634">
        <f>'CATALOGO PAGINA'!AG1199</f>
        <v>1.2325</v>
      </c>
    </row>
    <row r="1200">
      <c r="A1200" s="623" t="str">
        <f>'CATALOGO PAGINA'!C1200</f>
        <v>55662</v>
      </c>
      <c r="B1200" s="624" t="s">
        <v>7739</v>
      </c>
      <c r="C1200" s="626" t="str">
        <f>'CATALOGO PAGINA'!AE1200</f>
        <v>8</v>
      </c>
      <c r="D1200" s="634">
        <f>'CATALOGO PAGINA'!AG1200</f>
        <v>0.667</v>
      </c>
    </row>
    <row r="1201">
      <c r="A1201" s="623" t="str">
        <f>'CATALOGO PAGINA'!C1201</f>
        <v>55652</v>
      </c>
      <c r="B1201" s="624" t="s">
        <v>7739</v>
      </c>
      <c r="C1201" s="626" t="str">
        <f>'CATALOGO PAGINA'!AE1201</f>
        <v>8</v>
      </c>
      <c r="D1201" s="634">
        <f>'CATALOGO PAGINA'!AG1201</f>
        <v>0.609</v>
      </c>
    </row>
    <row r="1202">
      <c r="A1202" s="623" t="str">
        <f>'CATALOGO PAGINA'!C1202</f>
        <v>72008</v>
      </c>
      <c r="B1202" s="624" t="s">
        <v>7739</v>
      </c>
      <c r="C1202" s="626" t="str">
        <f>'CATALOGO PAGINA'!AE1202</f>
        <v>6</v>
      </c>
      <c r="D1202" s="634">
        <f>'CATALOGO PAGINA'!AG1202</f>
        <v>1.03356</v>
      </c>
    </row>
    <row r="1203">
      <c r="A1203" s="623" t="str">
        <f>'CATALOGO PAGINA'!C1203</f>
        <v>CN72001</v>
      </c>
      <c r="B1203" s="624" t="s">
        <v>7739</v>
      </c>
      <c r="C1203" s="626" t="str">
        <f>'CATALOGO PAGINA'!AE1203</f>
        <v>6</v>
      </c>
      <c r="D1203" s="634">
        <f>'CATALOGO PAGINA'!AG1203</f>
        <v>1.03356</v>
      </c>
    </row>
    <row r="1204">
      <c r="A1204" s="623" t="str">
        <f>'CATALOGO PAGINA'!C1204</f>
        <v>CN72003</v>
      </c>
      <c r="B1204" s="624" t="s">
        <v>7739</v>
      </c>
      <c r="C1204" s="626" t="str">
        <f>'CATALOGO PAGINA'!AE1204</f>
        <v>6</v>
      </c>
      <c r="D1204" s="634">
        <f>'CATALOGO PAGINA'!AG1204</f>
        <v>1.03356</v>
      </c>
    </row>
    <row r="1205">
      <c r="A1205" s="623" t="str">
        <f>'CATALOGO PAGINA'!C1205</f>
        <v>CN72104</v>
      </c>
      <c r="B1205" s="624" t="s">
        <v>7739</v>
      </c>
      <c r="C1205" s="626" t="str">
        <f>'CATALOGO PAGINA'!AE1205</f>
        <v>6</v>
      </c>
      <c r="D1205" s="634">
        <f>'CATALOGO PAGINA'!AG1205</f>
        <v>1.03356</v>
      </c>
    </row>
    <row r="1206">
      <c r="A1206" s="623" t="str">
        <f>'CATALOGO PAGINA'!C1206</f>
        <v>56001</v>
      </c>
      <c r="B1206" s="624" t="s">
        <v>7739</v>
      </c>
      <c r="C1206" s="626" t="str">
        <f>'CATALOGO PAGINA'!AE1206</f>
        <v>12</v>
      </c>
      <c r="D1206" s="634">
        <f>'CATALOGO PAGINA'!AG1206</f>
        <v>1.0875</v>
      </c>
    </row>
    <row r="1207">
      <c r="A1207" s="623" t="str">
        <f>'CATALOGO PAGINA'!C1207</f>
        <v>86219</v>
      </c>
      <c r="B1207" s="624" t="s">
        <v>7739</v>
      </c>
      <c r="C1207" s="626" t="str">
        <f>'CATALOGO PAGINA'!AE1207</f>
        <v>6</v>
      </c>
      <c r="D1207" s="634">
        <f>'CATALOGO PAGINA'!AG1207</f>
        <v>0.957</v>
      </c>
    </row>
    <row r="1208">
      <c r="A1208" s="623" t="str">
        <f>'CATALOGO PAGINA'!C1208</f>
        <v>82627</v>
      </c>
      <c r="B1208" s="624" t="s">
        <v>7739</v>
      </c>
      <c r="C1208" s="626" t="str">
        <f>'CATALOGO PAGINA'!AE1208</f>
        <v>12</v>
      </c>
      <c r="D1208" s="634">
        <f>'CATALOGO PAGINA'!AG1208</f>
        <v>1.16</v>
      </c>
    </row>
    <row r="1209">
      <c r="A1209" s="623" t="str">
        <f>'CATALOGO PAGINA'!C1209</f>
        <v>82626</v>
      </c>
      <c r="B1209" s="624" t="s">
        <v>7739</v>
      </c>
      <c r="C1209" s="626" t="str">
        <f>'CATALOGO PAGINA'!AE1209</f>
        <v>12</v>
      </c>
      <c r="D1209" s="634">
        <f>'CATALOGO PAGINA'!AG1209</f>
        <v>1.1455</v>
      </c>
    </row>
    <row r="1210">
      <c r="A1210" s="623" t="str">
        <f>'CATALOGO PAGINA'!C1210</f>
        <v>82635</v>
      </c>
      <c r="B1210" s="624" t="s">
        <v>7739</v>
      </c>
      <c r="C1210" s="626" t="str">
        <f>'CATALOGO PAGINA'!AE1210</f>
        <v>12</v>
      </c>
      <c r="D1210" s="634">
        <f>'CATALOGO PAGINA'!AG1210</f>
        <v>0.73602</v>
      </c>
    </row>
    <row r="1211">
      <c r="A1211" s="623" t="str">
        <f>'CATALOGO PAGINA'!C1211</f>
        <v>55921</v>
      </c>
      <c r="B1211" s="624" t="s">
        <v>7739</v>
      </c>
      <c r="C1211" s="626" t="str">
        <f>'CATALOGO PAGINA'!AE1211</f>
        <v>12</v>
      </c>
      <c r="D1211" s="634">
        <f>'CATALOGO PAGINA'!AG1211</f>
        <v>1.0875</v>
      </c>
    </row>
    <row r="1212">
      <c r="A1212" s="623" t="str">
        <f>'CATALOGO PAGINA'!C1212</f>
        <v>CN85613</v>
      </c>
      <c r="B1212" s="624" t="s">
        <v>7739</v>
      </c>
      <c r="C1212" s="626" t="str">
        <f>'CATALOGO PAGINA'!AE1212</f>
        <v>6</v>
      </c>
      <c r="D1212" s="634">
        <f>'CATALOGO PAGINA'!AG1212</f>
        <v>1.203012</v>
      </c>
    </row>
    <row r="1213">
      <c r="A1213" s="623" t="str">
        <f>'CATALOGO PAGINA'!C1213</f>
        <v>01110</v>
      </c>
      <c r="B1213" s="624" t="s">
        <v>7739</v>
      </c>
      <c r="C1213" s="626" t="str">
        <f>'CATALOGO PAGINA'!AE1213</f>
        <v>6</v>
      </c>
      <c r="D1213" s="634">
        <f>'CATALOGO PAGINA'!AG1213</f>
        <v>1.37808</v>
      </c>
    </row>
    <row r="1214">
      <c r="A1214" s="623" t="str">
        <f>'CATALOGO PAGINA'!C1214</f>
        <v>6564</v>
      </c>
      <c r="B1214" s="624" t="s">
        <v>7739</v>
      </c>
      <c r="C1214" s="626" t="str">
        <f>'CATALOGO PAGINA'!AE1214</f>
        <v>12</v>
      </c>
      <c r="D1214" s="634">
        <f>'CATALOGO PAGINA'!AG1214</f>
        <v>0.82998</v>
      </c>
    </row>
    <row r="1215">
      <c r="A1215" s="623" t="str">
        <f>'CATALOGO PAGINA'!C1215</f>
        <v>3002</v>
      </c>
      <c r="B1215" s="624" t="s">
        <v>7739</v>
      </c>
      <c r="C1215" s="626" t="str">
        <f>'CATALOGO PAGINA'!AE1215</f>
        <v>12</v>
      </c>
      <c r="D1215" s="634">
        <f>'CATALOGO PAGINA'!AG1215</f>
        <v>0.82998</v>
      </c>
    </row>
    <row r="1216">
      <c r="A1216" s="623" t="str">
        <f>'CATALOGO PAGINA'!C1216</f>
        <v>56278</v>
      </c>
      <c r="B1216" s="624" t="s">
        <v>7739</v>
      </c>
      <c r="C1216" s="626" t="str">
        <f>'CATALOGO PAGINA'!AE1216</f>
        <v>6</v>
      </c>
      <c r="D1216" s="634">
        <f>'CATALOGO PAGINA'!AG1216</f>
        <v>3.132</v>
      </c>
    </row>
    <row r="1217">
      <c r="A1217" s="623" t="str">
        <f>'CATALOGO PAGINA'!C1217</f>
        <v>95202</v>
      </c>
      <c r="B1217" s="624" t="s">
        <v>7739</v>
      </c>
      <c r="C1217" s="626" t="str">
        <f>'CATALOGO PAGINA'!AE1217</f>
        <v>6</v>
      </c>
      <c r="D1217" s="634">
        <f>'CATALOGO PAGINA'!AG1217</f>
        <v>3.132</v>
      </c>
    </row>
    <row r="1218">
      <c r="A1218" s="623" t="str">
        <f>'CATALOGO PAGINA'!C1218</f>
        <v>95301</v>
      </c>
      <c r="B1218" s="624" t="s">
        <v>7739</v>
      </c>
      <c r="C1218" s="626" t="str">
        <f>'CATALOGO PAGINA'!AE1218</f>
        <v>6</v>
      </c>
      <c r="D1218" s="634">
        <f>'CATALOGO PAGINA'!AG1218</f>
        <v>3.132</v>
      </c>
    </row>
    <row r="1219">
      <c r="A1219" s="623" t="str">
        <f>'CATALOGO PAGINA'!C1219</f>
        <v>95417</v>
      </c>
      <c r="B1219" s="624" t="s">
        <v>7739</v>
      </c>
      <c r="C1219" s="626" t="str">
        <f>'CATALOGO PAGINA'!AE1219</f>
        <v>6</v>
      </c>
      <c r="D1219" s="634">
        <f>'CATALOGO PAGINA'!AG1219</f>
        <v>3.132</v>
      </c>
    </row>
    <row r="1220">
      <c r="A1220" s="623" t="str">
        <f>'CATALOGO PAGINA'!C1220</f>
        <v>989793</v>
      </c>
      <c r="B1220" s="624" t="s">
        <v>7739</v>
      </c>
      <c r="C1220" s="626" t="str">
        <f>'CATALOGO PAGINA'!AE1220</f>
        <v>6</v>
      </c>
      <c r="D1220" s="634">
        <f>'CATALOGO PAGINA'!AG1220</f>
        <v>3.0305</v>
      </c>
    </row>
    <row r="1221">
      <c r="A1221" s="623" t="str">
        <f>'CATALOGO PAGINA'!C1221</f>
        <v>5423</v>
      </c>
      <c r="B1221" s="624" t="s">
        <v>7739</v>
      </c>
      <c r="C1221" s="626" t="str">
        <f>'CATALOGO PAGINA'!AE1221</f>
        <v>6</v>
      </c>
      <c r="D1221" s="634">
        <f>'CATALOGO PAGINA'!AG1221</f>
        <v>3.0305</v>
      </c>
    </row>
    <row r="1222">
      <c r="A1222" s="623" t="str">
        <f>'CATALOGO PAGINA'!C1222</f>
        <v>505601</v>
      </c>
      <c r="B1222" s="624" t="s">
        <v>7739</v>
      </c>
      <c r="C1222" s="626" t="str">
        <f>'CATALOGO PAGINA'!AE1222</f>
        <v>12</v>
      </c>
      <c r="D1222" s="634">
        <f>'CATALOGO PAGINA'!AG1222</f>
        <v>1.204</v>
      </c>
    </row>
    <row r="1223">
      <c r="A1223" s="623" t="str">
        <f>'CATALOGO PAGINA'!C1223</f>
        <v>500976</v>
      </c>
      <c r="B1223" s="624" t="s">
        <v>7739</v>
      </c>
      <c r="C1223" s="626" t="str">
        <f>'CATALOGO PAGINA'!AE1223</f>
        <v>12</v>
      </c>
      <c r="D1223" s="634">
        <f>'CATALOGO PAGINA'!AG1223</f>
        <v>0.9514</v>
      </c>
    </row>
    <row r="1224">
      <c r="A1224" s="623" t="str">
        <f>'CATALOGO PAGINA'!C1224</f>
        <v>503382</v>
      </c>
      <c r="B1224" s="624" t="s">
        <v>7739</v>
      </c>
      <c r="C1224" s="626" t="str">
        <f>'CATALOGO PAGINA'!AE1224</f>
        <v>12</v>
      </c>
      <c r="D1224" s="634">
        <f>'CATALOGO PAGINA'!AG1224</f>
        <v>0.8265</v>
      </c>
    </row>
    <row r="1225">
      <c r="A1225" s="623" t="str">
        <f>'CATALOGO PAGINA'!C1225</f>
        <v>50767</v>
      </c>
      <c r="B1225" s="624" t="s">
        <v>7739</v>
      </c>
      <c r="C1225" s="626" t="str">
        <f>'CATALOGO PAGINA'!AE1225</f>
        <v>1</v>
      </c>
      <c r="D1225" s="634">
        <f>'CATALOGO PAGINA'!AG1225</f>
        <v>18.444</v>
      </c>
    </row>
    <row r="1226">
      <c r="A1226" s="623" t="str">
        <f>'CATALOGO PAGINA'!C1226</f>
        <v>66074</v>
      </c>
      <c r="B1226" s="624" t="s">
        <v>7739</v>
      </c>
      <c r="C1226" s="626" t="str">
        <f>'CATALOGO PAGINA'!AE1226</f>
        <v>12</v>
      </c>
      <c r="D1226" s="634">
        <f>'CATALOGO PAGINA'!AG1226</f>
        <v>1.1745</v>
      </c>
    </row>
    <row r="1227">
      <c r="A1227" s="623" t="str">
        <f>'CATALOGO PAGINA'!C1227</f>
        <v>74412</v>
      </c>
      <c r="B1227" s="624" t="s">
        <v>7739</v>
      </c>
      <c r="C1227" s="626" t="str">
        <f>'CATALOGO PAGINA'!AE1227</f>
        <v>12</v>
      </c>
      <c r="D1227" s="634">
        <f>'CATALOGO PAGINA'!AG1227</f>
        <v>1.1016</v>
      </c>
    </row>
    <row r="1228">
      <c r="A1228" s="623" t="str">
        <f>'CATALOGO PAGINA'!C1228</f>
        <v>2028</v>
      </c>
      <c r="B1228" s="624" t="s">
        <v>7739</v>
      </c>
      <c r="C1228" s="626" t="str">
        <f>'CATALOGO PAGINA'!AE1228</f>
        <v>12</v>
      </c>
      <c r="D1228" s="634">
        <f>'CATALOGO PAGINA'!AG1228</f>
        <v>1.2035</v>
      </c>
    </row>
    <row r="1229">
      <c r="A1229" s="623" t="str">
        <f>'CATALOGO PAGINA'!C1229</f>
        <v>10339</v>
      </c>
      <c r="B1229" s="624" t="s">
        <v>7739</v>
      </c>
      <c r="C1229" s="626" t="str">
        <f>'CATALOGO PAGINA'!AE1229</f>
        <v>12</v>
      </c>
      <c r="D1229" s="634">
        <f>'CATALOGO PAGINA'!AG1229</f>
        <v>0.58</v>
      </c>
    </row>
    <row r="1230">
      <c r="A1230" s="623" t="str">
        <f>'CATALOGO PAGINA'!C1230</f>
        <v>503616</v>
      </c>
      <c r="B1230" s="624" t="s">
        <v>7739</v>
      </c>
      <c r="C1230" s="626" t="str">
        <f>'CATALOGO PAGINA'!AE1230</f>
        <v>6</v>
      </c>
      <c r="D1230" s="634">
        <f>'CATALOGO PAGINA'!AG1230</f>
        <v>4.8</v>
      </c>
    </row>
    <row r="1231">
      <c r="A1231" s="623" t="str">
        <f>'CATALOGO PAGINA'!C1231</f>
        <v>02012</v>
      </c>
      <c r="B1231" s="624" t="s">
        <v>7739</v>
      </c>
      <c r="C1231" s="626" t="str">
        <f>'CATALOGO PAGINA'!AE1231</f>
        <v>6</v>
      </c>
      <c r="D1231" s="634">
        <f>'CATALOGO PAGINA'!AG1231</f>
        <v>4.5095</v>
      </c>
    </row>
    <row r="1232">
      <c r="A1232" s="623" t="str">
        <f>'CATALOGO PAGINA'!C1232</f>
        <v>5561</v>
      </c>
      <c r="B1232" s="624" t="s">
        <v>7739</v>
      </c>
      <c r="C1232" s="626" t="str">
        <f>'CATALOGO PAGINA'!AE1232</f>
        <v>6</v>
      </c>
      <c r="D1232" s="634">
        <f>'CATALOGO PAGINA'!AG1232</f>
        <v>2.291</v>
      </c>
    </row>
    <row r="1233">
      <c r="A1233" s="623" t="str">
        <f>'CATALOGO PAGINA'!C1233</f>
        <v>0305</v>
      </c>
      <c r="B1233" s="624" t="s">
        <v>7739</v>
      </c>
      <c r="C1233" s="626" t="str">
        <f>'CATALOGO PAGINA'!AE1233</f>
        <v>1</v>
      </c>
      <c r="D1233" s="634">
        <f>'CATALOGO PAGINA'!AG1233</f>
        <v>28.275</v>
      </c>
    </row>
    <row r="1234">
      <c r="A1234" s="623" t="str">
        <f>'CATALOGO PAGINA'!C1234</f>
        <v>MK-918</v>
      </c>
      <c r="B1234" s="624" t="s">
        <v>7739</v>
      </c>
      <c r="C1234" s="626" t="str">
        <f>'CATALOGO PAGINA'!AE1234</f>
        <v>3</v>
      </c>
      <c r="D1234" s="634">
        <f>'CATALOGO PAGINA'!AG1234</f>
        <v>9.425</v>
      </c>
    </row>
    <row r="1235">
      <c r="A1235" s="623" t="str">
        <f>'CATALOGO PAGINA'!C1235</f>
        <v>33367</v>
      </c>
      <c r="B1235" s="624" t="s">
        <v>7739</v>
      </c>
      <c r="C1235" s="626" t="str">
        <f>'CATALOGO PAGINA'!AE1235</f>
        <v>6</v>
      </c>
      <c r="D1235" s="634">
        <f>'CATALOGO PAGINA'!AG1235</f>
        <v>3.0305</v>
      </c>
    </row>
    <row r="1236">
      <c r="A1236" s="623" t="str">
        <f>'CATALOGO PAGINA'!C1236</f>
        <v>45218</v>
      </c>
      <c r="B1236" s="624" t="s">
        <v>7739</v>
      </c>
      <c r="C1236" s="626" t="str">
        <f>'CATALOGO PAGINA'!AE1236</f>
        <v>6</v>
      </c>
      <c r="D1236" s="634">
        <f>'CATALOGO PAGINA'!AG1236</f>
        <v>3.0305</v>
      </c>
    </row>
    <row r="1237">
      <c r="A1237" s="623" t="str">
        <f>'CATALOGO PAGINA'!C1237</f>
        <v>92620</v>
      </c>
      <c r="B1237" s="624" t="s">
        <v>7739</v>
      </c>
      <c r="C1237" s="626" t="str">
        <f>'CATALOGO PAGINA'!AE1237</f>
        <v>6</v>
      </c>
      <c r="D1237" s="634">
        <f>'CATALOGO PAGINA'!AG1237</f>
        <v>2.5085</v>
      </c>
    </row>
    <row r="1238">
      <c r="A1238" s="623" t="str">
        <f>'CATALOGO PAGINA'!C1238</f>
        <v>93050</v>
      </c>
      <c r="B1238" s="624" t="s">
        <v>7739</v>
      </c>
      <c r="C1238" s="626" t="str">
        <f>'CATALOGO PAGINA'!AE1238</f>
        <v>6</v>
      </c>
      <c r="D1238" s="634">
        <f>'CATALOGO PAGINA'!AG1238</f>
        <v>2.5085</v>
      </c>
    </row>
    <row r="1239">
      <c r="A1239" s="623" t="str">
        <f>'CATALOGO PAGINA'!C1239</f>
        <v>82725</v>
      </c>
      <c r="B1239" s="624" t="s">
        <v>7739</v>
      </c>
      <c r="C1239" s="626" t="str">
        <f>'CATALOGO PAGINA'!AE1239</f>
        <v>12</v>
      </c>
      <c r="D1239" s="634">
        <f>'CATALOGO PAGINA'!AG1239</f>
        <v>1.0585</v>
      </c>
    </row>
    <row r="1240">
      <c r="A1240" s="623" t="str">
        <f>'CATALOGO PAGINA'!C1240</f>
        <v>86220</v>
      </c>
      <c r="B1240" s="624" t="s">
        <v>7739</v>
      </c>
      <c r="C1240" s="626" t="str">
        <f>'CATALOGO PAGINA'!AE1240</f>
        <v>12</v>
      </c>
      <c r="D1240" s="634">
        <f>'CATALOGO PAGINA'!AG1240</f>
        <v>1.0005</v>
      </c>
    </row>
    <row r="1241">
      <c r="A1241" s="623" t="str">
        <f>'CATALOGO PAGINA'!C1241</f>
        <v>85953</v>
      </c>
      <c r="B1241" s="624" t="s">
        <v>7739</v>
      </c>
      <c r="C1241" s="626" t="str">
        <f>'CATALOGO PAGINA'!AE1241</f>
        <v>12</v>
      </c>
      <c r="D1241" s="634">
        <f>'CATALOGO PAGINA'!AG1241</f>
        <v>0.8555</v>
      </c>
    </row>
    <row r="1242">
      <c r="A1242" s="623" t="str">
        <f>'CATALOGO PAGINA'!C1242</f>
        <v>IN86001</v>
      </c>
      <c r="B1242" s="624" t="s">
        <v>7739</v>
      </c>
      <c r="C1242" s="626" t="str">
        <f>'CATALOGO PAGINA'!AE1242</f>
        <v>12</v>
      </c>
      <c r="D1242" s="634">
        <f>'CATALOGO PAGINA'!AG1242</f>
        <v>1.131</v>
      </c>
    </row>
    <row r="1243">
      <c r="A1243" s="623" t="str">
        <f>'CATALOGO PAGINA'!C1243</f>
        <v>CN92099</v>
      </c>
      <c r="B1243" s="624" t="s">
        <v>7739</v>
      </c>
      <c r="C1243" s="626" t="str">
        <f>'CATALOGO PAGINA'!AE1243</f>
        <v>12</v>
      </c>
      <c r="D1243" s="634">
        <f>'CATALOGO PAGINA'!AG1243</f>
        <v>0.7105</v>
      </c>
    </row>
    <row r="1244">
      <c r="A1244" s="623" t="str">
        <f>'CATALOGO PAGINA'!C1244</f>
        <v>2361</v>
      </c>
      <c r="B1244" s="624" t="s">
        <v>7739</v>
      </c>
      <c r="C1244" s="626" t="str">
        <f>'CATALOGO PAGINA'!AE1244</f>
        <v>12</v>
      </c>
      <c r="D1244" s="634">
        <f>'CATALOGO PAGINA'!AG1244</f>
        <v>0.0435</v>
      </c>
    </row>
    <row r="1245">
      <c r="A1245" s="623" t="str">
        <f>'CATALOGO PAGINA'!C1245</f>
        <v>8136</v>
      </c>
      <c r="B1245" s="624" t="s">
        <v>7739</v>
      </c>
      <c r="C1245" s="626" t="str">
        <f>'CATALOGO PAGINA'!AE1245</f>
        <v>12</v>
      </c>
      <c r="D1245" s="634">
        <f>'CATALOGO PAGINA'!AG1245</f>
        <v>0.0435</v>
      </c>
    </row>
    <row r="1246">
      <c r="A1246" s="623" t="str">
        <f>'CATALOGO PAGINA'!C1246</f>
        <v>94367</v>
      </c>
      <c r="B1246" s="624" t="s">
        <v>7739</v>
      </c>
      <c r="C1246" s="626" t="str">
        <f>'CATALOGO PAGINA'!AE1246</f>
        <v>6</v>
      </c>
      <c r="D1246" s="634">
        <f>'CATALOGO PAGINA'!AG1246</f>
        <v>1.682</v>
      </c>
    </row>
    <row r="1247">
      <c r="A1247" s="623" t="str">
        <f>'CATALOGO PAGINA'!C1247</f>
        <v>61648</v>
      </c>
      <c r="B1247" s="624" t="s">
        <v>7739</v>
      </c>
      <c r="C1247" s="626" t="str">
        <f>'CATALOGO PAGINA'!AE1247</f>
        <v>12</v>
      </c>
      <c r="D1247" s="634">
        <f>'CATALOGO PAGINA'!AG1247</f>
        <v>1.078</v>
      </c>
    </row>
    <row r="1248">
      <c r="A1248" s="623" t="str">
        <f>'CATALOGO PAGINA'!C1248</f>
        <v>CN91267</v>
      </c>
      <c r="B1248" s="624" t="s">
        <v>7739</v>
      </c>
      <c r="C1248" s="626" t="str">
        <f>'CATALOGO PAGINA'!AE1248</f>
        <v>12</v>
      </c>
      <c r="D1248" s="634">
        <f>'CATALOGO PAGINA'!AG1248</f>
        <v>0.4495</v>
      </c>
    </row>
    <row r="1249">
      <c r="A1249" s="623" t="str">
        <f>'CATALOGO PAGINA'!C1249</f>
        <v>96014</v>
      </c>
      <c r="B1249" s="624" t="s">
        <v>7739</v>
      </c>
      <c r="C1249" s="626" t="str">
        <f>'CATALOGO PAGINA'!AE1249</f>
        <v>6</v>
      </c>
      <c r="D1249" s="634">
        <f>'CATALOGO PAGINA'!AG1249</f>
        <v>2.233</v>
      </c>
    </row>
    <row r="1250">
      <c r="A1250" s="623" t="str">
        <f>'CATALOGO PAGINA'!C1250</f>
        <v>121771</v>
      </c>
      <c r="B1250" s="624" t="s">
        <v>7739</v>
      </c>
      <c r="C1250" s="626" t="str">
        <f>'CATALOGO PAGINA'!AE1250</f>
        <v>12</v>
      </c>
      <c r="D1250" s="634">
        <f>'CATALOGO PAGINA'!AG1250</f>
        <v>2.0155</v>
      </c>
    </row>
    <row r="1251">
      <c r="A1251" s="623" t="str">
        <f>'CATALOGO PAGINA'!C1251</f>
        <v>110343</v>
      </c>
      <c r="B1251" s="624" t="s">
        <v>7739</v>
      </c>
      <c r="C1251" s="626" t="str">
        <f>'CATALOGO PAGINA'!AE1251</f>
        <v>6</v>
      </c>
      <c r="D1251" s="634">
        <f>'CATALOGO PAGINA'!AG1251</f>
        <v>2.145</v>
      </c>
    </row>
    <row r="1252">
      <c r="A1252" s="623" t="str">
        <f>'CATALOGO PAGINA'!C1252</f>
        <v>HA103</v>
      </c>
      <c r="B1252" s="624" t="s">
        <v>7739</v>
      </c>
      <c r="C1252" s="626" t="str">
        <f>'CATALOGO PAGINA'!AE1252</f>
        <v>12</v>
      </c>
      <c r="D1252" s="634">
        <f>'CATALOGO PAGINA'!AG1252</f>
        <v>0.756</v>
      </c>
    </row>
    <row r="1253">
      <c r="A1253" s="623" t="str">
        <f>'CATALOGO PAGINA'!C1253</f>
        <v>0022</v>
      </c>
      <c r="B1253" s="624" t="s">
        <v>7739</v>
      </c>
      <c r="C1253" s="626" t="str">
        <f>'CATALOGO PAGINA'!AE1253</f>
        <v>12</v>
      </c>
      <c r="D1253" s="634">
        <f>'CATALOGO PAGINA'!AG1253</f>
        <v>3.4945</v>
      </c>
    </row>
    <row r="1254">
      <c r="A1254" s="623" t="str">
        <f>'CATALOGO PAGINA'!C1254</f>
        <v>6667</v>
      </c>
      <c r="B1254" s="624" t="s">
        <v>7739</v>
      </c>
      <c r="C1254" s="626" t="str">
        <f>'CATALOGO PAGINA'!AE1254</f>
        <v>12</v>
      </c>
      <c r="D1254" s="634">
        <f>'CATALOGO PAGINA'!AG1254</f>
        <v>0.783</v>
      </c>
    </row>
    <row r="1255">
      <c r="A1255" s="623" t="str">
        <f>'CATALOGO PAGINA'!C1255</f>
        <v>362</v>
      </c>
      <c r="B1255" s="624" t="s">
        <v>7739</v>
      </c>
      <c r="C1255" s="626" t="str">
        <f>'CATALOGO PAGINA'!AE1255</f>
        <v>6</v>
      </c>
      <c r="D1255" s="634">
        <f>'CATALOGO PAGINA'!AG1255</f>
        <v>3.103</v>
      </c>
    </row>
    <row r="1256">
      <c r="A1256" s="623" t="str">
        <f>'CATALOGO PAGINA'!C1256</f>
        <v>386</v>
      </c>
      <c r="B1256" s="624" t="s">
        <v>7739</v>
      </c>
      <c r="C1256" s="626" t="str">
        <f>'CATALOGO PAGINA'!AE1256</f>
        <v>6</v>
      </c>
      <c r="D1256" s="634">
        <f>'CATALOGO PAGINA'!AG1256</f>
        <v>3.103</v>
      </c>
    </row>
    <row r="1257">
      <c r="A1257" s="623" t="str">
        <f>'CATALOGO PAGINA'!C1257</f>
        <v>379</v>
      </c>
      <c r="B1257" s="624" t="s">
        <v>7739</v>
      </c>
      <c r="C1257" s="626" t="str">
        <f>'CATALOGO PAGINA'!AE1257</f>
        <v>6</v>
      </c>
      <c r="D1257" s="634">
        <f>'CATALOGO PAGINA'!AG1257</f>
        <v>3.103</v>
      </c>
    </row>
    <row r="1258">
      <c r="A1258" s="623" t="str">
        <f>'CATALOGO PAGINA'!C1258</f>
        <v>YH066</v>
      </c>
      <c r="B1258" s="624" t="s">
        <v>7739</v>
      </c>
      <c r="C1258" s="626" t="str">
        <f>'CATALOGO PAGINA'!AE1258</f>
        <v>6</v>
      </c>
      <c r="D1258" s="634">
        <f>'CATALOGO PAGINA'!AG1258</f>
        <v>0.928</v>
      </c>
    </row>
    <row r="1259">
      <c r="A1259" s="623" t="str">
        <f>'CATALOGO PAGINA'!C1259</f>
        <v>3640</v>
      </c>
      <c r="B1259" s="624" t="s">
        <v>7739</v>
      </c>
      <c r="C1259" s="626" t="str">
        <f>'CATALOGO PAGINA'!AE1259</f>
        <v>6</v>
      </c>
      <c r="D1259" s="634">
        <f>'CATALOGO PAGINA'!AG1259</f>
        <v>1.16</v>
      </c>
    </row>
    <row r="1260">
      <c r="A1260" s="623" t="str">
        <f>'CATALOGO PAGINA'!C1260</f>
        <v>06395</v>
      </c>
      <c r="B1260" s="624" t="s">
        <v>7739</v>
      </c>
      <c r="C1260" s="626" t="str">
        <f>'CATALOGO PAGINA'!AE1260</f>
        <v>6</v>
      </c>
      <c r="D1260" s="634">
        <f>'CATALOGO PAGINA'!AG1260</f>
        <v>1.711</v>
      </c>
    </row>
    <row r="1261">
      <c r="A1261" s="623" t="str">
        <f>'CATALOGO PAGINA'!C1261</f>
        <v>690081</v>
      </c>
      <c r="B1261" s="624" t="s">
        <v>7739</v>
      </c>
      <c r="C1261" s="626" t="str">
        <f>'CATALOGO PAGINA'!AE1261</f>
        <v>6</v>
      </c>
      <c r="D1261" s="634">
        <f>'CATALOGO PAGINA'!AG1261</f>
        <v>1.05</v>
      </c>
    </row>
    <row r="1262">
      <c r="A1262" s="623" t="str">
        <f>'CATALOGO PAGINA'!C1262</f>
        <v>H105</v>
      </c>
      <c r="B1262" s="624" t="s">
        <v>7739</v>
      </c>
      <c r="C1262" s="626" t="str">
        <f>'CATALOGO PAGINA'!AE1262</f>
        <v>6</v>
      </c>
      <c r="D1262" s="634">
        <f>'CATALOGO PAGINA'!AG1262</f>
        <v>0.783</v>
      </c>
    </row>
    <row r="1263">
      <c r="A1263" s="623" t="str">
        <f>'CATALOGO PAGINA'!C1263</f>
        <v>2144</v>
      </c>
      <c r="B1263" s="624" t="s">
        <v>7739</v>
      </c>
      <c r="C1263" s="626" t="str">
        <f>'CATALOGO PAGINA'!AE1263</f>
        <v>12</v>
      </c>
      <c r="D1263" s="634">
        <f>'CATALOGO PAGINA'!AG1263</f>
        <v>0.783</v>
      </c>
    </row>
    <row r="1264">
      <c r="A1264" s="623" t="str">
        <f>'CATALOGO PAGINA'!C1264</f>
        <v>663F</v>
      </c>
      <c r="B1264" s="624" t="s">
        <v>7739</v>
      </c>
      <c r="C1264" s="626" t="str">
        <f>'CATALOGO PAGINA'!AE1264</f>
        <v>3</v>
      </c>
      <c r="D1264" s="634">
        <f>'CATALOGO PAGINA'!AG1264</f>
        <v>7.7575</v>
      </c>
    </row>
    <row r="1265">
      <c r="A1265" s="623" t="str">
        <f>'CATALOGO PAGINA'!C1265</f>
        <v>355-9B</v>
      </c>
      <c r="B1265" s="624" t="s">
        <v>7739</v>
      </c>
      <c r="C1265" s="626" t="str">
        <f>'CATALOGO PAGINA'!AE1265</f>
        <v>6</v>
      </c>
      <c r="D1265" s="634">
        <f>'CATALOGO PAGINA'!AG1265</f>
        <v>0.5986</v>
      </c>
    </row>
    <row r="1266">
      <c r="A1266" s="623" t="str">
        <f>'CATALOGO PAGINA'!C1266</f>
        <v>377489</v>
      </c>
      <c r="B1266" s="624" t="s">
        <v>7739</v>
      </c>
      <c r="C1266" s="626" t="str">
        <f>'CATALOGO PAGINA'!AE1266</f>
        <v>6</v>
      </c>
      <c r="D1266" s="634">
        <f>'CATALOGO PAGINA'!AG1266</f>
        <v>0.783</v>
      </c>
    </row>
    <row r="1267">
      <c r="A1267" s="623" t="str">
        <f>'CATALOGO PAGINA'!C1267</f>
        <v>375817</v>
      </c>
      <c r="B1267" s="624" t="s">
        <v>7739</v>
      </c>
      <c r="C1267" s="626" t="str">
        <f>'CATALOGO PAGINA'!AE1267</f>
        <v>3</v>
      </c>
      <c r="D1267" s="634">
        <f>'CATALOGO PAGINA'!AG1267</f>
        <v>5.4375</v>
      </c>
    </row>
    <row r="1268">
      <c r="A1268" s="623" t="str">
        <f>'CATALOGO PAGINA'!C1268</f>
        <v>2018-28A</v>
      </c>
      <c r="B1268" s="624" t="s">
        <v>7739</v>
      </c>
      <c r="C1268" s="626" t="str">
        <f>'CATALOGO PAGINA'!AE1268</f>
        <v>12</v>
      </c>
      <c r="D1268" s="634">
        <f>'CATALOGO PAGINA'!AG1268</f>
        <v>1.16</v>
      </c>
    </row>
    <row r="1269">
      <c r="A1269" s="623" t="str">
        <f>'CATALOGO PAGINA'!C1269</f>
        <v>377150</v>
      </c>
      <c r="B1269" s="624" t="s">
        <v>7739</v>
      </c>
      <c r="C1269" s="626" t="str">
        <f>'CATALOGO PAGINA'!AE1269</f>
        <v>6</v>
      </c>
      <c r="D1269" s="634">
        <f>'CATALOGO PAGINA'!AG1269</f>
        <v>0.928</v>
      </c>
    </row>
    <row r="1270">
      <c r="A1270" s="623" t="str">
        <f>'CATALOGO PAGINA'!C1270</f>
        <v>76565</v>
      </c>
      <c r="B1270" s="624" t="s">
        <v>7739</v>
      </c>
      <c r="C1270" s="626" t="str">
        <f>'CATALOGO PAGINA'!AE1270</f>
        <v>3</v>
      </c>
      <c r="D1270" s="634">
        <f>'CATALOGO PAGINA'!AG1270</f>
        <v>2.871</v>
      </c>
    </row>
    <row r="1271">
      <c r="A1271" s="623" t="str">
        <f>'CATALOGO PAGINA'!C1271</f>
        <v>376460</v>
      </c>
      <c r="B1271" s="624" t="s">
        <v>7739</v>
      </c>
      <c r="C1271" s="626" t="str">
        <f>'CATALOGO PAGINA'!AE1271</f>
        <v>12</v>
      </c>
      <c r="D1271" s="634">
        <f>'CATALOGO PAGINA'!AG1271</f>
        <v>1.1993</v>
      </c>
    </row>
    <row r="1272">
      <c r="A1272" s="623" t="str">
        <f>'CATALOGO PAGINA'!C1272</f>
        <v>376121</v>
      </c>
      <c r="B1272" s="624" t="s">
        <v>7739</v>
      </c>
      <c r="C1272" s="626" t="str">
        <f>'CATALOGO PAGINA'!AE1272</f>
        <v>6</v>
      </c>
      <c r="D1272" s="634">
        <f>'CATALOGO PAGINA'!AG1272</f>
        <v>2.001</v>
      </c>
    </row>
    <row r="1273">
      <c r="A1273" s="623" t="str">
        <f>'CATALOGO PAGINA'!C1273</f>
        <v>ARB0927</v>
      </c>
      <c r="B1273" s="624" t="s">
        <v>7739</v>
      </c>
      <c r="C1273" s="626" t="str">
        <f>'CATALOGO PAGINA'!AE1273</f>
        <v>12</v>
      </c>
      <c r="D1273" s="634">
        <f>'CATALOGO PAGINA'!AG1273</f>
        <v>0.8265</v>
      </c>
    </row>
    <row r="1274">
      <c r="A1274" s="623" t="str">
        <f>'CATALOGO PAGINA'!C1274</f>
        <v>ARB1303</v>
      </c>
      <c r="B1274" s="624" t="s">
        <v>7739</v>
      </c>
      <c r="C1274" s="626" t="str">
        <f>'CATALOGO PAGINA'!AE1274</f>
        <v>12</v>
      </c>
      <c r="D1274" s="634">
        <f>'CATALOGO PAGINA'!AG1274</f>
        <v>0.638</v>
      </c>
    </row>
    <row r="1275">
      <c r="A1275" s="623" t="str">
        <f>'CATALOGO PAGINA'!C1275</f>
        <v>ARB2307</v>
      </c>
      <c r="B1275" s="624" t="s">
        <v>7739</v>
      </c>
      <c r="C1275" s="626" t="str">
        <f>'CATALOGO PAGINA'!AE1275</f>
        <v>6</v>
      </c>
      <c r="D1275" s="634">
        <f>'CATALOGO PAGINA'!AG1275</f>
        <v>1.595</v>
      </c>
    </row>
    <row r="1276">
      <c r="A1276" s="623" t="str">
        <f>'CATALOGO PAGINA'!C1276</f>
        <v>ARB62061</v>
      </c>
      <c r="B1276" s="624" t="s">
        <v>7739</v>
      </c>
      <c r="C1276" s="626" t="str">
        <f>'CATALOGO PAGINA'!AE1276</f>
        <v>6</v>
      </c>
      <c r="D1276" s="634">
        <f>'CATALOGO PAGINA'!AG1276</f>
        <v>1.102</v>
      </c>
    </row>
    <row r="1277">
      <c r="A1277" s="623" t="str">
        <f>'CATALOGO PAGINA'!C1277</f>
        <v>ARG6401</v>
      </c>
      <c r="B1277" s="624" t="s">
        <v>7739</v>
      </c>
      <c r="C1277" s="626" t="str">
        <f>'CATALOGO PAGINA'!AE1277</f>
        <v>12</v>
      </c>
      <c r="D1277" s="634">
        <f>'CATALOGO PAGINA'!AG1277</f>
        <v>0.6525</v>
      </c>
    </row>
    <row r="1278">
      <c r="A1278" s="623" t="str">
        <f>'CATALOGO PAGINA'!C1278</f>
        <v>ARM078</v>
      </c>
      <c r="B1278" s="624" t="s">
        <v>7739</v>
      </c>
      <c r="C1278" s="626" t="str">
        <f>'CATALOGO PAGINA'!AE1278</f>
        <v>12</v>
      </c>
      <c r="D1278" s="634">
        <f>'CATALOGO PAGINA'!AG1278</f>
        <v>0.9425</v>
      </c>
    </row>
    <row r="1279">
      <c r="A1279" s="623" t="str">
        <f>'CATALOGO PAGINA'!C1279</f>
        <v>ARM16831</v>
      </c>
      <c r="B1279" s="624" t="s">
        <v>7739</v>
      </c>
      <c r="C1279" s="626" t="str">
        <f>'CATALOGO PAGINA'!AE1279</f>
        <v>12</v>
      </c>
      <c r="D1279" s="634">
        <f>'CATALOGO PAGINA'!AG1279</f>
        <v>0.8265</v>
      </c>
    </row>
    <row r="1280">
      <c r="A1280" s="623" t="str">
        <f>'CATALOGO PAGINA'!C1280</f>
        <v>ARM2019</v>
      </c>
      <c r="B1280" s="624" t="s">
        <v>7739</v>
      </c>
      <c r="C1280" s="626" t="str">
        <f>'CATALOGO PAGINA'!AE1280</f>
        <v>12</v>
      </c>
      <c r="D1280" s="634">
        <f>'CATALOGO PAGINA'!AG1280</f>
        <v>0.7395</v>
      </c>
    </row>
    <row r="1281">
      <c r="A1281" s="623" t="str">
        <f>'CATALOGO PAGINA'!C1281</f>
        <v>ARM3089</v>
      </c>
      <c r="B1281" s="624" t="s">
        <v>7739</v>
      </c>
      <c r="C1281" s="626" t="str">
        <f>'CATALOGO PAGINA'!AE1281</f>
        <v>6</v>
      </c>
      <c r="D1281" s="634">
        <f>'CATALOGO PAGINA'!AG1281</f>
        <v>1.305</v>
      </c>
    </row>
    <row r="1282">
      <c r="A1282" s="623" t="str">
        <f>'CATALOGO PAGINA'!C1282</f>
        <v>ARM6081</v>
      </c>
      <c r="B1282" s="624" t="s">
        <v>7739</v>
      </c>
      <c r="C1282" s="626" t="str">
        <f>'CATALOGO PAGINA'!AE1282</f>
        <v>12</v>
      </c>
      <c r="D1282" s="634">
        <f>'CATALOGO PAGINA'!AG1282</f>
        <v>0.6525</v>
      </c>
    </row>
    <row r="1283">
      <c r="A1283" s="623" t="str">
        <f>'CATALOGO PAGINA'!C1283</f>
        <v>ARW20722</v>
      </c>
      <c r="B1283" s="624" t="s">
        <v>7739</v>
      </c>
      <c r="C1283" s="626" t="str">
        <f>'CATALOGO PAGINA'!AE1283</f>
        <v>3</v>
      </c>
      <c r="D1283" s="634">
        <f>'CATALOGO PAGINA'!AG1283</f>
        <v>3.9875</v>
      </c>
    </row>
    <row r="1284">
      <c r="A1284" s="623" t="str">
        <f>'CATALOGO PAGINA'!C1284</f>
        <v>ARY430013</v>
      </c>
      <c r="B1284" s="624" t="s">
        <v>7739</v>
      </c>
      <c r="C1284" s="626" t="str">
        <f>'CATALOGO PAGINA'!AE1284</f>
        <v>3</v>
      </c>
      <c r="D1284" s="634">
        <f>'CATALOGO PAGINA'!AG1284</f>
        <v>3.277</v>
      </c>
    </row>
    <row r="1285">
      <c r="A1285" s="623" t="str">
        <f>'CATALOGO PAGINA'!C1285</f>
        <v>ARY6319</v>
      </c>
      <c r="B1285" s="624" t="s">
        <v>7739</v>
      </c>
      <c r="C1285" s="626" t="str">
        <f>'CATALOGO PAGINA'!AE1285</f>
        <v>3</v>
      </c>
      <c r="D1285" s="634">
        <f>'CATALOGO PAGINA'!AG1285</f>
        <v>5.2992</v>
      </c>
    </row>
    <row r="1286">
      <c r="A1286" s="623" t="str">
        <f>'CATALOGO PAGINA'!C1286</f>
        <v>NB66883</v>
      </c>
      <c r="B1286" s="624" t="s">
        <v>7739</v>
      </c>
      <c r="C1286" s="626" t="str">
        <f>'CATALOGO PAGINA'!AE1286</f>
        <v>6</v>
      </c>
      <c r="D1286" s="634">
        <f>'CATALOGO PAGINA'!AG1286</f>
        <v>1.073</v>
      </c>
    </row>
    <row r="1287">
      <c r="A1287" s="623" t="str">
        <f>'CATALOGO PAGINA'!C1287</f>
        <v>NG26320</v>
      </c>
      <c r="B1287" s="624" t="s">
        <v>7739</v>
      </c>
      <c r="C1287" s="626" t="str">
        <f>'CATALOGO PAGINA'!AE1287</f>
        <v>12</v>
      </c>
      <c r="D1287" s="634">
        <f>'CATALOGO PAGINA'!AG1287</f>
        <v>0.899</v>
      </c>
    </row>
    <row r="1288">
      <c r="A1288" s="623" t="str">
        <f>'CATALOGO PAGINA'!C1288</f>
        <v>11676-12</v>
      </c>
      <c r="B1288" s="624" t="s">
        <v>7739</v>
      </c>
      <c r="C1288" s="626" t="str">
        <f>'CATALOGO PAGINA'!AE1288</f>
        <v>12</v>
      </c>
      <c r="D1288" s="634">
        <f>'CATALOGO PAGINA'!AG1288</f>
        <v>2.0025</v>
      </c>
    </row>
    <row r="1289">
      <c r="A1289" s="623" t="str">
        <f>'CATALOGO PAGINA'!C1289</f>
        <v>10674</v>
      </c>
      <c r="B1289" s="624" t="s">
        <v>7739</v>
      </c>
      <c r="C1289" s="626" t="str">
        <f>'CATALOGO PAGINA'!AE1289</f>
        <v>12</v>
      </c>
      <c r="D1289" s="634">
        <f>'CATALOGO PAGINA'!AG1289</f>
        <v>0.783</v>
      </c>
    </row>
    <row r="1290">
      <c r="A1290" s="623" t="str">
        <f>'CATALOGO PAGINA'!C1290</f>
        <v>1108</v>
      </c>
      <c r="B1290" s="624" t="s">
        <v>7739</v>
      </c>
      <c r="C1290" s="626" t="str">
        <f>'CATALOGO PAGINA'!AE1290</f>
        <v>6</v>
      </c>
      <c r="D1290" s="634">
        <f>'CATALOGO PAGINA'!AG1290</f>
        <v>2.204</v>
      </c>
    </row>
    <row r="1291">
      <c r="A1291" s="623" t="str">
        <f>'CATALOGO PAGINA'!C1291</f>
        <v>G6006</v>
      </c>
      <c r="B1291" s="624" t="s">
        <v>7739</v>
      </c>
      <c r="C1291" s="626" t="str">
        <f>'CATALOGO PAGINA'!AE1291</f>
        <v>24</v>
      </c>
      <c r="D1291" s="634">
        <f>'CATALOGO PAGINA'!AG1291</f>
        <v>0.6</v>
      </c>
    </row>
    <row r="1292">
      <c r="A1292" s="623" t="str">
        <f>'CATALOGO PAGINA'!C1292</f>
        <v>G6001</v>
      </c>
      <c r="B1292" s="624" t="s">
        <v>7739</v>
      </c>
      <c r="C1292" s="626" t="str">
        <f>'CATALOGO PAGINA'!AE1292</f>
        <v>24</v>
      </c>
      <c r="D1292" s="634">
        <f>'CATALOGO PAGINA'!AG1292</f>
        <v>0.7</v>
      </c>
    </row>
    <row r="1293">
      <c r="A1293" s="623" t="str">
        <f>'CATALOGO PAGINA'!C1293</f>
        <v>501870M</v>
      </c>
      <c r="B1293" s="624" t="s">
        <v>7739</v>
      </c>
      <c r="C1293" s="626" t="str">
        <f>'CATALOGO PAGINA'!AE1293</f>
        <v>12</v>
      </c>
      <c r="D1293" s="634">
        <f>'CATALOGO PAGINA'!AG1293</f>
        <v>0.7395</v>
      </c>
    </row>
    <row r="1294">
      <c r="A1294" s="623" t="str">
        <f>'CATALOGO PAGINA'!C1294</f>
        <v>501870L</v>
      </c>
      <c r="B1294" s="624" t="s">
        <v>7739</v>
      </c>
      <c r="C1294" s="626" t="str">
        <f>'CATALOGO PAGINA'!AE1294</f>
        <v>12</v>
      </c>
      <c r="D1294" s="634">
        <f>'CATALOGO PAGINA'!AG1294</f>
        <v>0.7395</v>
      </c>
    </row>
    <row r="1295">
      <c r="A1295" s="623" t="str">
        <f>'CATALOGO PAGINA'!C1295</f>
        <v>15C-A</v>
      </c>
      <c r="B1295" s="624" t="s">
        <v>7739</v>
      </c>
      <c r="C1295" s="626" t="str">
        <f>'CATALOGO PAGINA'!AE1295</f>
        <v>12</v>
      </c>
      <c r="D1295" s="634">
        <f>'CATALOGO PAGINA'!AG1295</f>
        <v>2.17</v>
      </c>
    </row>
    <row r="1296">
      <c r="A1296" s="623" t="str">
        <f>'CATALOGO PAGINA'!C1296</f>
        <v>C003-640</v>
      </c>
      <c r="B1296" s="624" t="s">
        <v>7739</v>
      </c>
      <c r="C1296" s="626" t="str">
        <f>'CATALOGO PAGINA'!AE1296</f>
        <v>6</v>
      </c>
      <c r="D1296" s="634">
        <f>'CATALOGO PAGINA'!AG1296</f>
        <v>2.254</v>
      </c>
    </row>
    <row r="1297">
      <c r="A1297" s="623" t="str">
        <f>'CATALOGO PAGINA'!C1297</f>
        <v>E27</v>
      </c>
      <c r="B1297" s="624" t="s">
        <v>7739</v>
      </c>
      <c r="C1297" s="626" t="str">
        <f>'CATALOGO PAGINA'!AE1297</f>
        <v>6</v>
      </c>
      <c r="D1297" s="634">
        <f>'CATALOGO PAGINA'!AG1297</f>
        <v>2.45</v>
      </c>
    </row>
    <row r="1298">
      <c r="A1298" s="623" t="str">
        <f>'CATALOGO PAGINA'!C1298</f>
        <v>E28</v>
      </c>
      <c r="B1298" s="624" t="s">
        <v>7739</v>
      </c>
      <c r="C1298" s="626" t="str">
        <f>'CATALOGO PAGINA'!AE1298</f>
        <v>12</v>
      </c>
      <c r="D1298" s="634">
        <f>'CATALOGO PAGINA'!AG1298</f>
        <v>0.42</v>
      </c>
    </row>
    <row r="1299">
      <c r="A1299" s="623" t="str">
        <f>'CATALOGO PAGINA'!C1299</f>
        <v>RBW-0744R8</v>
      </c>
      <c r="B1299" s="624" t="s">
        <v>7739</v>
      </c>
      <c r="C1299" s="626" t="str">
        <f>'CATALOGO PAGINA'!AE1299</f>
        <v>12</v>
      </c>
      <c r="D1299" s="634">
        <f>'CATALOGO PAGINA'!AG1299</f>
        <v>0.602</v>
      </c>
    </row>
    <row r="1300">
      <c r="A1300" s="623" t="str">
        <f>'CATALOGO PAGINA'!C1300</f>
        <v>G2410</v>
      </c>
      <c r="B1300" s="624" t="s">
        <v>7739</v>
      </c>
      <c r="C1300" s="626" t="str">
        <f>'CATALOGO PAGINA'!AE1300</f>
        <v>12</v>
      </c>
      <c r="D1300" s="634">
        <f>'CATALOGO PAGINA'!AG1300</f>
        <v>0.462</v>
      </c>
    </row>
    <row r="1301">
      <c r="A1301" s="623" t="str">
        <f>'CATALOGO PAGINA'!C1301</f>
        <v>G2411</v>
      </c>
      <c r="B1301" s="624" t="s">
        <v>7739</v>
      </c>
      <c r="C1301" s="626" t="str">
        <f>'CATALOGO PAGINA'!AE1301</f>
        <v>12</v>
      </c>
      <c r="D1301" s="634">
        <f>'CATALOGO PAGINA'!AG1301</f>
        <v>0.462</v>
      </c>
    </row>
    <row r="1302">
      <c r="A1302" s="623" t="str">
        <f>'CATALOGO PAGINA'!C1302</f>
        <v>G2409</v>
      </c>
      <c r="B1302" s="624" t="s">
        <v>7739</v>
      </c>
      <c r="C1302" s="626" t="str">
        <f>'CATALOGO PAGINA'!AE1302</f>
        <v>12</v>
      </c>
      <c r="D1302" s="634">
        <f>'CATALOGO PAGINA'!AG1302</f>
        <v>0.462</v>
      </c>
    </row>
    <row r="1303">
      <c r="A1303" s="623" t="str">
        <f>'CATALOGO PAGINA'!C1303</f>
        <v>G2403</v>
      </c>
      <c r="B1303" s="624" t="s">
        <v>7739</v>
      </c>
      <c r="C1303" s="626" t="str">
        <f>'CATALOGO PAGINA'!AE1303</f>
        <v>12</v>
      </c>
      <c r="D1303" s="634">
        <f>'CATALOGO PAGINA'!AG1303</f>
        <v>0.462</v>
      </c>
    </row>
    <row r="1304">
      <c r="A1304" s="623" t="str">
        <f>'CATALOGO PAGINA'!C1304</f>
        <v>G2408</v>
      </c>
      <c r="B1304" s="624" t="s">
        <v>7739</v>
      </c>
      <c r="C1304" s="626" t="str">
        <f>'CATALOGO PAGINA'!AE1304</f>
        <v>12</v>
      </c>
      <c r="D1304" s="634">
        <f>'CATALOGO PAGINA'!AG1304</f>
        <v>0.462</v>
      </c>
    </row>
    <row r="1305">
      <c r="A1305" s="623" t="str">
        <f>'CATALOGO PAGINA'!C1305</f>
        <v>G2404</v>
      </c>
      <c r="B1305" s="624" t="s">
        <v>7739</v>
      </c>
      <c r="C1305" s="626" t="str">
        <f>'CATALOGO PAGINA'!AE1305</f>
        <v>12</v>
      </c>
      <c r="D1305" s="634">
        <f>'CATALOGO PAGINA'!AG1305</f>
        <v>0.462</v>
      </c>
    </row>
    <row r="1306">
      <c r="A1306" s="623" t="str">
        <f>'CATALOGO PAGINA'!C1306</f>
        <v>G2405</v>
      </c>
      <c r="B1306" s="624" t="s">
        <v>7739</v>
      </c>
      <c r="C1306" s="626" t="str">
        <f>'CATALOGO PAGINA'!AE1306</f>
        <v>12</v>
      </c>
      <c r="D1306" s="634">
        <f>'CATALOGO PAGINA'!AG1306</f>
        <v>0.462</v>
      </c>
    </row>
    <row r="1307">
      <c r="A1307" s="623" t="str">
        <f>'CATALOGO PAGINA'!C1307</f>
        <v>G2407</v>
      </c>
      <c r="B1307" s="624" t="s">
        <v>7739</v>
      </c>
      <c r="C1307" s="626" t="str">
        <f>'CATALOGO PAGINA'!AE1307</f>
        <v>12</v>
      </c>
      <c r="D1307" s="634">
        <f>'CATALOGO PAGINA'!AG1307</f>
        <v>0.462</v>
      </c>
    </row>
    <row r="1308">
      <c r="A1308" s="623" t="str">
        <f>'CATALOGO PAGINA'!C1308</f>
        <v>RCP-0455R</v>
      </c>
      <c r="B1308" s="624" t="s">
        <v>7739</v>
      </c>
      <c r="C1308" s="626" t="str">
        <f>'CATALOGO PAGINA'!AE1308</f>
        <v>12</v>
      </c>
      <c r="D1308" s="634">
        <f>'CATALOGO PAGINA'!AG1308</f>
        <v>0.602</v>
      </c>
    </row>
    <row r="1309">
      <c r="A1309" s="623" t="str">
        <f>'CATALOGO PAGINA'!C1309</f>
        <v>RCP-0261BT</v>
      </c>
      <c r="B1309" s="624" t="s">
        <v>7739</v>
      </c>
      <c r="C1309" s="626" t="str">
        <f>'CATALOGO PAGINA'!AE1309</f>
        <v>12</v>
      </c>
      <c r="D1309" s="634">
        <f>'CATALOGO PAGINA'!AG1309</f>
        <v>0.602</v>
      </c>
    </row>
    <row r="1310">
      <c r="A1310" s="623" t="str">
        <f>'CATALOGO PAGINA'!C1310</f>
        <v>RAN-0053R2</v>
      </c>
      <c r="B1310" s="624" t="s">
        <v>7739</v>
      </c>
      <c r="C1310" s="626" t="str">
        <f>'CATALOGO PAGINA'!AE1310</f>
        <v>12</v>
      </c>
      <c r="D1310" s="634">
        <f>'CATALOGO PAGINA'!AG1310</f>
        <v>0.602</v>
      </c>
    </row>
    <row r="1311">
      <c r="A1311" s="623" t="str">
        <f>'CATALOGO PAGINA'!C1311</f>
        <v>RCP-0495GS</v>
      </c>
      <c r="B1311" s="624" t="s">
        <v>7739</v>
      </c>
      <c r="C1311" s="626" t="str">
        <f>'CATALOGO PAGINA'!AE1311</f>
        <v>12</v>
      </c>
      <c r="D1311" s="634">
        <f>'CATALOGO PAGINA'!AG1311</f>
        <v>0.602</v>
      </c>
    </row>
    <row r="1312">
      <c r="A1312" s="623" t="str">
        <f>'CATALOGO PAGINA'!C1312</f>
        <v>ETB4172</v>
      </c>
      <c r="B1312" s="624" t="s">
        <v>7739</v>
      </c>
      <c r="C1312" s="626" t="str">
        <f>'CATALOGO PAGINA'!AE1312</f>
        <v>12</v>
      </c>
      <c r="D1312" s="634">
        <f>'CATALOGO PAGINA'!AG1312</f>
        <v>0.602</v>
      </c>
    </row>
    <row r="1313">
      <c r="A1313" s="623" t="str">
        <f>'CATALOGO PAGINA'!C1313</f>
        <v>KL-5517G</v>
      </c>
      <c r="B1313" s="624" t="s">
        <v>7739</v>
      </c>
      <c r="C1313" s="626" t="str">
        <f>'CATALOGO PAGINA'!AE1313</f>
        <v>12</v>
      </c>
      <c r="D1313" s="634">
        <f>'CATALOGO PAGINA'!AG1313</f>
        <v>0.602</v>
      </c>
    </row>
    <row r="1314">
      <c r="A1314" s="623" t="str">
        <f>'CATALOGO PAGINA'!C1314</f>
        <v>CL-6004</v>
      </c>
      <c r="B1314" s="624" t="s">
        <v>7739</v>
      </c>
      <c r="C1314" s="626" t="str">
        <f>'CATALOGO PAGINA'!AE1314</f>
        <v>12</v>
      </c>
      <c r="D1314" s="634">
        <f>'CATALOGO PAGINA'!AG1314</f>
        <v>0.602</v>
      </c>
    </row>
    <row r="1315">
      <c r="A1315" s="623" t="str">
        <f>'CATALOGO PAGINA'!C1315</f>
        <v>SCP-0112</v>
      </c>
      <c r="B1315" s="624" t="s">
        <v>7739</v>
      </c>
      <c r="C1315" s="626" t="str">
        <f>'CATALOGO PAGINA'!AE1315</f>
        <v>12</v>
      </c>
      <c r="D1315" s="634">
        <f>'CATALOGO PAGINA'!AG1315</f>
        <v>0.602</v>
      </c>
    </row>
    <row r="1316">
      <c r="A1316" s="623" t="str">
        <f>'CATALOGO PAGINA'!C1316</f>
        <v>SKC-0070GS6</v>
      </c>
      <c r="B1316" s="624" t="s">
        <v>7739</v>
      </c>
      <c r="C1316" s="626" t="str">
        <f>'CATALOGO PAGINA'!AE1316</f>
        <v>12</v>
      </c>
      <c r="D1316" s="634">
        <f>'CATALOGO PAGINA'!AG1316</f>
        <v>0.602</v>
      </c>
    </row>
    <row r="1317">
      <c r="A1317" s="623" t="str">
        <f>'CATALOGO PAGINA'!C1317</f>
        <v>RCP-0438R</v>
      </c>
      <c r="B1317" s="624" t="s">
        <v>7739</v>
      </c>
      <c r="C1317" s="626" t="str">
        <f>'CATALOGO PAGINA'!AE1317</f>
        <v>12</v>
      </c>
      <c r="D1317" s="634">
        <f>'CATALOGO PAGINA'!AG1317</f>
        <v>0.602</v>
      </c>
    </row>
    <row r="1318">
      <c r="A1318" s="623" t="str">
        <f>'CATALOGO PAGINA'!C1318</f>
        <v>SKC-0087</v>
      </c>
      <c r="B1318" s="624" t="s">
        <v>7739</v>
      </c>
      <c r="C1318" s="626" t="str">
        <f>'CATALOGO PAGINA'!AE1318</f>
        <v>12</v>
      </c>
      <c r="D1318" s="634">
        <f>'CATALOGO PAGINA'!AG1318</f>
        <v>0.602</v>
      </c>
    </row>
    <row r="1319">
      <c r="A1319" s="623" t="str">
        <f>'CATALOGO PAGINA'!C1319</f>
        <v>T17180</v>
      </c>
      <c r="B1319" s="624" t="s">
        <v>7739</v>
      </c>
      <c r="C1319" s="626" t="str">
        <f>'CATALOGO PAGINA'!AE1319</f>
        <v>12</v>
      </c>
      <c r="D1319" s="634">
        <f>'CATALOGO PAGINA'!AG1319</f>
        <v>0.812</v>
      </c>
    </row>
    <row r="1320">
      <c r="A1320" s="623" t="str">
        <f>'CATALOGO PAGINA'!C1320</f>
        <v>T17182</v>
      </c>
      <c r="B1320" s="624" t="s">
        <v>7739</v>
      </c>
      <c r="C1320" s="626" t="str">
        <f>'CATALOGO PAGINA'!AE1320</f>
        <v>12</v>
      </c>
      <c r="D1320" s="634">
        <f>'CATALOGO PAGINA'!AG1320</f>
        <v>0.812</v>
      </c>
    </row>
    <row r="1321">
      <c r="A1321" s="623" t="str">
        <f>'CATALOGO PAGINA'!C1321</f>
        <v>T17186</v>
      </c>
      <c r="B1321" s="624" t="s">
        <v>7739</v>
      </c>
      <c r="C1321" s="626" t="str">
        <f>'CATALOGO PAGINA'!AE1321</f>
        <v>12</v>
      </c>
      <c r="D1321" s="634">
        <f>'CATALOGO PAGINA'!AG1321</f>
        <v>0.812</v>
      </c>
    </row>
    <row r="1322">
      <c r="A1322" s="623" t="str">
        <f>'CATALOGO PAGINA'!C1322</f>
        <v>DE5867</v>
      </c>
      <c r="B1322" s="624" t="s">
        <v>7739</v>
      </c>
      <c r="C1322" s="626" t="str">
        <f>'CATALOGO PAGINA'!AE1322</f>
        <v>12</v>
      </c>
      <c r="D1322" s="634">
        <f>'CATALOGO PAGINA'!AG1322</f>
        <v>0.812</v>
      </c>
    </row>
    <row r="1323">
      <c r="A1323" s="623" t="str">
        <f>'CATALOGO PAGINA'!C1323</f>
        <v>T17160</v>
      </c>
      <c r="B1323" s="624" t="s">
        <v>7739</v>
      </c>
      <c r="C1323" s="626" t="str">
        <f>'CATALOGO PAGINA'!AE1323</f>
        <v>12</v>
      </c>
      <c r="D1323" s="634">
        <f>'CATALOGO PAGINA'!AG1323</f>
        <v>0.812</v>
      </c>
    </row>
    <row r="1324">
      <c r="A1324" s="623" t="str">
        <f>'CATALOGO PAGINA'!C1324</f>
        <v>RER-3092R</v>
      </c>
      <c r="B1324" s="624" t="s">
        <v>7739</v>
      </c>
      <c r="C1324" s="626" t="str">
        <f>'CATALOGO PAGINA'!AE1324</f>
        <v>12</v>
      </c>
      <c r="D1324" s="634">
        <f>'CATALOGO PAGINA'!AG1324</f>
        <v>0.602</v>
      </c>
    </row>
    <row r="1325">
      <c r="A1325" s="623" t="str">
        <f>'CATALOGO PAGINA'!C1325</f>
        <v>MUG-CRK3</v>
      </c>
      <c r="B1325" s="624" t="s">
        <v>7739</v>
      </c>
      <c r="C1325" s="626" t="str">
        <f>'CATALOGO PAGINA'!AE1325</f>
        <v>12</v>
      </c>
      <c r="D1325" s="634">
        <f>'CATALOGO PAGINA'!AG1325</f>
        <v>0.652</v>
      </c>
    </row>
    <row r="1326">
      <c r="A1326" s="623" t="str">
        <f>'CATALOGO PAGINA'!C1326</f>
        <v>0310</v>
      </c>
      <c r="B1326" s="624" t="s">
        <v>7739</v>
      </c>
      <c r="C1326" s="626" t="str">
        <f>'CATALOGO PAGINA'!AE1326</f>
        <v>12</v>
      </c>
      <c r="D1326" s="634">
        <f>'CATALOGO PAGINA'!AG1326</f>
        <v>0.45</v>
      </c>
    </row>
    <row r="1327">
      <c r="A1327" s="623" t="str">
        <f>'CATALOGO PAGINA'!C1327</f>
        <v>0221</v>
      </c>
      <c r="B1327" s="624" t="s">
        <v>7739</v>
      </c>
      <c r="C1327" s="626" t="str">
        <f>'CATALOGO PAGINA'!AE1327</f>
        <v>12</v>
      </c>
      <c r="D1327" s="634">
        <f>'CATALOGO PAGINA'!AG1327</f>
        <v>0.45</v>
      </c>
    </row>
    <row r="1328">
      <c r="A1328" s="623" t="str">
        <f>'CATALOGO PAGINA'!C1328</f>
        <v>6614</v>
      </c>
      <c r="B1328" s="624" t="s">
        <v>7739</v>
      </c>
      <c r="C1328" s="626" t="str">
        <f>'CATALOGO PAGINA'!AE1328</f>
        <v>12</v>
      </c>
      <c r="D1328" s="634">
        <f>'CATALOGO PAGINA'!AG1328</f>
        <v>0.399</v>
      </c>
    </row>
    <row r="1329">
      <c r="A1329" s="623" t="str">
        <f>'CATALOGO PAGINA'!C1329</f>
        <v>EME1451B</v>
      </c>
      <c r="B1329" s="624" t="s">
        <v>7739</v>
      </c>
      <c r="C1329" s="626" t="str">
        <f>'CATALOGO PAGINA'!AE1329</f>
        <v>12</v>
      </c>
      <c r="D1329" s="634">
        <f>'CATALOGO PAGINA'!AG1329</f>
        <v>0.6235</v>
      </c>
    </row>
    <row r="1330">
      <c r="A1330" s="623" t="str">
        <f>'CATALOGO PAGINA'!C1330</f>
        <v>SKC-0055</v>
      </c>
      <c r="B1330" s="624" t="s">
        <v>7739</v>
      </c>
      <c r="C1330" s="626" t="str">
        <f>'CATALOGO PAGINA'!AE1330</f>
        <v>12</v>
      </c>
      <c r="D1330" s="634">
        <f>'CATALOGO PAGINA'!AG1330</f>
        <v>0.6235</v>
      </c>
    </row>
    <row r="1331">
      <c r="A1331" s="623" t="str">
        <f>'CATALOGO PAGINA'!C1331</f>
        <v>601945</v>
      </c>
      <c r="B1331" s="624" t="s">
        <v>7739</v>
      </c>
      <c r="C1331" s="626" t="str">
        <f>'CATALOGO PAGINA'!AE1331</f>
        <v>12</v>
      </c>
      <c r="D1331" s="634">
        <f>'CATALOGO PAGINA'!AG1331</f>
        <v>1.073</v>
      </c>
    </row>
    <row r="1332">
      <c r="A1332" s="623" t="str">
        <f>'CATALOGO PAGINA'!C1332</f>
        <v>92255</v>
      </c>
      <c r="B1332" s="624" t="s">
        <v>7739</v>
      </c>
      <c r="C1332" s="626" t="str">
        <f>'CATALOGO PAGINA'!AE1332</f>
        <v>12</v>
      </c>
      <c r="D1332" s="634">
        <f>'CATALOGO PAGINA'!AG1332</f>
        <v>1.073</v>
      </c>
    </row>
    <row r="1333">
      <c r="A1333" s="623" t="str">
        <f>'CATALOGO PAGINA'!C1333</f>
        <v>54695</v>
      </c>
      <c r="B1333" s="624" t="s">
        <v>7739</v>
      </c>
      <c r="C1333" s="626" t="str">
        <f>'CATALOGO PAGINA'!AE1333</f>
        <v>12</v>
      </c>
      <c r="D1333" s="634">
        <f>'CATALOGO PAGINA'!AG1333</f>
        <v>1.479</v>
      </c>
    </row>
    <row r="1334">
      <c r="A1334" s="623" t="str">
        <f>'CATALOGO PAGINA'!C1334</f>
        <v>69957</v>
      </c>
      <c r="B1334" s="624" t="s">
        <v>7739</v>
      </c>
      <c r="C1334" s="626" t="str">
        <f>'CATALOGO PAGINA'!AE1334</f>
        <v>12</v>
      </c>
      <c r="D1334" s="634">
        <f>'CATALOGO PAGINA'!AG1334</f>
        <v>1.4645</v>
      </c>
    </row>
    <row r="1335">
      <c r="A1335" s="623" t="str">
        <f>'CATALOGO PAGINA'!C1335</f>
        <v>54697</v>
      </c>
      <c r="B1335" s="624" t="s">
        <v>7739</v>
      </c>
      <c r="C1335" s="626" t="str">
        <f>'CATALOGO PAGINA'!AE1335</f>
        <v>12</v>
      </c>
      <c r="D1335" s="634">
        <f>'CATALOGO PAGINA'!AG1335</f>
        <v>1.421</v>
      </c>
    </row>
    <row r="1336">
      <c r="A1336" s="623" t="str">
        <f>'CATALOGO PAGINA'!C1336</f>
        <v>69956</v>
      </c>
      <c r="B1336" s="624" t="s">
        <v>7739</v>
      </c>
      <c r="C1336" s="626" t="str">
        <f>'CATALOGO PAGINA'!AE1336</f>
        <v>12</v>
      </c>
      <c r="D1336" s="634">
        <f>'CATALOGO PAGINA'!AG1336</f>
        <v>1.4645</v>
      </c>
    </row>
    <row r="1337">
      <c r="A1337" s="623" t="str">
        <f>'CATALOGO PAGINA'!C1337</f>
        <v>54685</v>
      </c>
      <c r="B1337" s="624" t="s">
        <v>7739</v>
      </c>
      <c r="C1337" s="626" t="str">
        <f>'CATALOGO PAGINA'!AE1337</f>
        <v>12</v>
      </c>
      <c r="D1337" s="634">
        <f>'CATALOGO PAGINA'!AG1337</f>
        <v>1.4645</v>
      </c>
    </row>
    <row r="1338">
      <c r="A1338" s="623" t="str">
        <f>'CATALOGO PAGINA'!C1338</f>
        <v>09500</v>
      </c>
      <c r="B1338" s="624" t="s">
        <v>7739</v>
      </c>
      <c r="C1338" s="626" t="str">
        <f>'CATALOGO PAGINA'!AE1338</f>
        <v>12</v>
      </c>
      <c r="D1338" s="634">
        <f>'CATALOGO PAGINA'!AG1338</f>
        <v>1.4645</v>
      </c>
    </row>
    <row r="1339">
      <c r="A1339" s="623" t="str">
        <f>'CATALOGO PAGINA'!C1339</f>
        <v>96055</v>
      </c>
      <c r="B1339" s="624" t="s">
        <v>7739</v>
      </c>
      <c r="C1339" s="626" t="str">
        <f>'CATALOGO PAGINA'!AE1339</f>
        <v>12</v>
      </c>
      <c r="D1339" s="634">
        <f>'CATALOGO PAGINA'!AG1339</f>
        <v>1.134</v>
      </c>
    </row>
    <row r="1340">
      <c r="A1340" s="623" t="str">
        <f>'CATALOGO PAGINA'!C1340</f>
        <v>96054</v>
      </c>
      <c r="B1340" s="624" t="s">
        <v>7739</v>
      </c>
      <c r="C1340" s="626" t="str">
        <f>'CATALOGO PAGINA'!AE1340</f>
        <v>12</v>
      </c>
      <c r="D1340" s="634">
        <f>'CATALOGO PAGINA'!AG1340</f>
        <v>1.134</v>
      </c>
    </row>
    <row r="1341">
      <c r="A1341" s="623" t="str">
        <f>'CATALOGO PAGINA'!C1341</f>
        <v>10006</v>
      </c>
      <c r="B1341" s="624" t="s">
        <v>7739</v>
      </c>
      <c r="C1341" s="626" t="str">
        <f>'CATALOGO PAGINA'!AE1341</f>
        <v>12</v>
      </c>
      <c r="D1341" s="634">
        <f>'CATALOGO PAGINA'!AG1341</f>
        <v>1.015</v>
      </c>
    </row>
    <row r="1342">
      <c r="A1342" s="623" t="str">
        <f>'CATALOGO PAGINA'!C1342</f>
        <v>451026</v>
      </c>
      <c r="B1342" s="624" t="s">
        <v>7739</v>
      </c>
      <c r="C1342" s="626" t="str">
        <f>'CATALOGO PAGINA'!AE1342</f>
        <v>28</v>
      </c>
      <c r="D1342" s="634">
        <f>'CATALOGO PAGINA'!AG1342</f>
        <v>0.504</v>
      </c>
    </row>
    <row r="1343">
      <c r="A1343" s="623" t="str">
        <f>'CATALOGO PAGINA'!C1343</f>
        <v>400058</v>
      </c>
      <c r="B1343" s="624" t="s">
        <v>7739</v>
      </c>
      <c r="C1343" s="626" t="str">
        <f>'CATALOGO PAGINA'!AE1343</f>
        <v>6</v>
      </c>
      <c r="D1343" s="634">
        <f>'CATALOGO PAGINA'!AG1343</f>
        <v>3.3785</v>
      </c>
    </row>
    <row r="1344">
      <c r="A1344" s="623" t="str">
        <f>'CATALOGO PAGINA'!C1344</f>
        <v>412004</v>
      </c>
      <c r="B1344" s="624" t="s">
        <v>7739</v>
      </c>
      <c r="C1344" s="626" t="str">
        <f>'CATALOGO PAGINA'!AE1344</f>
        <v>6</v>
      </c>
      <c r="D1344" s="634">
        <f>'CATALOGO PAGINA'!AG1344</f>
        <v>3.3785</v>
      </c>
    </row>
    <row r="1345">
      <c r="A1345" s="623" t="str">
        <f>'CATALOGO PAGINA'!C1345</f>
        <v>30926</v>
      </c>
      <c r="B1345" s="624" t="s">
        <v>7739</v>
      </c>
      <c r="C1345" s="626" t="str">
        <f>'CATALOGO PAGINA'!AE1345</f>
        <v>14</v>
      </c>
      <c r="D1345" s="634">
        <f>'CATALOGO PAGINA'!AG1345</f>
        <v>2.088</v>
      </c>
    </row>
    <row r="1346">
      <c r="A1346" s="623" t="str">
        <f>'CATALOGO PAGINA'!C1346</f>
        <v>31526</v>
      </c>
      <c r="B1346" s="624" t="s">
        <v>7739</v>
      </c>
      <c r="C1346" s="626" t="str">
        <f>'CATALOGO PAGINA'!AE1346</f>
        <v>18</v>
      </c>
      <c r="D1346" s="634">
        <f>'CATALOGO PAGINA'!AG1346</f>
        <v>2.1025</v>
      </c>
    </row>
    <row r="1347">
      <c r="A1347" s="623" t="str">
        <f>'CATALOGO PAGINA'!C1347</f>
        <v>606050</v>
      </c>
      <c r="B1347" s="624" t="s">
        <v>7739</v>
      </c>
      <c r="C1347" s="626" t="str">
        <f>'CATALOGO PAGINA'!AE1347</f>
        <v>12</v>
      </c>
      <c r="D1347" s="634">
        <f>'CATALOGO PAGINA'!AG1347</f>
        <v>0.696</v>
      </c>
    </row>
    <row r="1348">
      <c r="A1348" s="623" t="str">
        <f>'CATALOGO PAGINA'!C1348</f>
        <v>23032</v>
      </c>
      <c r="B1348" s="624" t="s">
        <v>7739</v>
      </c>
      <c r="C1348" s="626" t="str">
        <f>'CATALOGO PAGINA'!AE1348</f>
        <v>12</v>
      </c>
      <c r="D1348" s="634">
        <f>'CATALOGO PAGINA'!AG1348</f>
        <v>1.0585</v>
      </c>
    </row>
    <row r="1349">
      <c r="A1349" s="623" t="str">
        <f>'CATALOGO PAGINA'!C1349</f>
        <v>23033</v>
      </c>
      <c r="B1349" s="624" t="s">
        <v>7739</v>
      </c>
      <c r="C1349" s="626" t="str">
        <f>'CATALOGO PAGINA'!AE1349</f>
        <v>12</v>
      </c>
      <c r="D1349" s="634">
        <f>'CATALOGO PAGINA'!AG1349</f>
        <v>1.0585</v>
      </c>
    </row>
    <row r="1350">
      <c r="A1350" s="623" t="str">
        <f>'CATALOGO PAGINA'!C1350</f>
        <v>CH80397</v>
      </c>
      <c r="B1350" s="624" t="s">
        <v>7739</v>
      </c>
      <c r="C1350" s="626" t="str">
        <f>'CATALOGO PAGINA'!AE1350</f>
        <v>12</v>
      </c>
      <c r="D1350" s="634">
        <f>'CATALOGO PAGINA'!AG1350</f>
        <v>0.899</v>
      </c>
    </row>
    <row r="1351">
      <c r="A1351" s="623" t="str">
        <f>'CATALOGO PAGINA'!C1351</f>
        <v>28070</v>
      </c>
      <c r="B1351" s="624" t="s">
        <v>7739</v>
      </c>
      <c r="C1351" s="626" t="str">
        <f>'CATALOGO PAGINA'!AE1351</f>
        <v>12</v>
      </c>
      <c r="D1351" s="634">
        <f>'CATALOGO PAGINA'!AG1351</f>
        <v>1.3775</v>
      </c>
    </row>
    <row r="1352">
      <c r="A1352" s="623" t="str">
        <f>'CATALOGO PAGINA'!C1352</f>
        <v>33358</v>
      </c>
      <c r="B1352" s="624" t="s">
        <v>7739</v>
      </c>
      <c r="C1352" s="626" t="str">
        <f>'CATALOGO PAGINA'!AE1352</f>
        <v>12</v>
      </c>
      <c r="D1352" s="634">
        <f>'CATALOGO PAGINA'!AG1352</f>
        <v>0.7685</v>
      </c>
    </row>
    <row r="1353">
      <c r="A1353" s="623" t="str">
        <f>'CATALOGO PAGINA'!C1353</f>
        <v>23165</v>
      </c>
      <c r="B1353" s="624" t="s">
        <v>7739</v>
      </c>
      <c r="C1353" s="626" t="str">
        <f>'CATALOGO PAGINA'!AE1353</f>
        <v>12</v>
      </c>
      <c r="D1353" s="634">
        <f>'CATALOGO PAGINA'!AG1353</f>
        <v>0.6235</v>
      </c>
    </row>
    <row r="1354">
      <c r="A1354" s="623" t="str">
        <f>'CATALOGO PAGINA'!C1354</f>
        <v>BMA0015</v>
      </c>
      <c r="B1354" s="624" t="s">
        <v>7739</v>
      </c>
      <c r="C1354" s="626" t="str">
        <f>'CATALOGO PAGINA'!AE1354</f>
        <v>6</v>
      </c>
      <c r="D1354" s="634">
        <f>'CATALOGO PAGINA'!AG1354</f>
        <v>1.75</v>
      </c>
    </row>
    <row r="1355">
      <c r="A1355" s="623" t="str">
        <f>'CATALOGO PAGINA'!C1355</f>
        <v>BMR0019 </v>
      </c>
      <c r="B1355" s="624" t="s">
        <v>7739</v>
      </c>
      <c r="C1355" s="626" t="str">
        <f>'CATALOGO PAGINA'!AE1355</f>
        <v>6</v>
      </c>
      <c r="D1355" s="634">
        <f>'CATALOGO PAGINA'!AG1355</f>
        <v>1.75</v>
      </c>
    </row>
    <row r="1356">
      <c r="A1356" s="623" t="str">
        <f>'CATALOGO PAGINA'!C1356</f>
        <v>3284</v>
      </c>
      <c r="B1356" s="624" t="s">
        <v>7739</v>
      </c>
      <c r="C1356" s="626" t="str">
        <f>'CATALOGO PAGINA'!AE1356</f>
        <v>12</v>
      </c>
      <c r="D1356" s="634">
        <f>'CATALOGO PAGINA'!AG1356</f>
        <v>0.8845</v>
      </c>
    </row>
    <row r="1357">
      <c r="A1357" s="623" t="str">
        <f>'CATALOGO PAGINA'!C1357</f>
        <v>3291</v>
      </c>
      <c r="B1357" s="624" t="s">
        <v>7739</v>
      </c>
      <c r="C1357" s="626" t="str">
        <f>'CATALOGO PAGINA'!AE1357</f>
        <v>12</v>
      </c>
      <c r="D1357" s="634">
        <f>'CATALOGO PAGINA'!AG1357</f>
        <v>2.9962</v>
      </c>
    </row>
    <row r="1358">
      <c r="A1358" s="623" t="str">
        <f>'CATALOGO PAGINA'!C1358</f>
        <v>3280</v>
      </c>
      <c r="B1358" s="624" t="s">
        <v>7739</v>
      </c>
      <c r="C1358" s="626" t="str">
        <f>'CATALOGO PAGINA'!AE1358</f>
        <v>12</v>
      </c>
      <c r="D1358" s="634">
        <f>'CATALOGO PAGINA'!AG1358</f>
        <v>2.25295</v>
      </c>
    </row>
    <row r="1359">
      <c r="A1359" s="623" t="str">
        <f>'CATALOGO PAGINA'!C1359</f>
        <v>00571</v>
      </c>
      <c r="B1359" s="624" t="s">
        <v>7739</v>
      </c>
      <c r="C1359" s="626" t="str">
        <f>'CATALOGO PAGINA'!AE1359</f>
        <v>12</v>
      </c>
      <c r="D1359" s="634">
        <f>'CATALOGO PAGINA'!AG1359</f>
        <v>1.914</v>
      </c>
    </row>
    <row r="1360">
      <c r="A1360" s="623" t="str">
        <f>'CATALOGO PAGINA'!C1360</f>
        <v>00573</v>
      </c>
      <c r="B1360" s="624" t="s">
        <v>7739</v>
      </c>
      <c r="C1360" s="626" t="str">
        <f>'CATALOGO PAGINA'!AE1360</f>
        <v>12</v>
      </c>
      <c r="D1360" s="634">
        <f>'CATALOGO PAGINA'!AG1360</f>
        <v>1.914</v>
      </c>
    </row>
    <row r="1361">
      <c r="A1361" s="623" t="str">
        <f>'CATALOGO PAGINA'!C1361</f>
        <v>32607</v>
      </c>
      <c r="B1361" s="624" t="s">
        <v>7739</v>
      </c>
      <c r="C1361" s="626" t="str">
        <f>'CATALOGO PAGINA'!AE1361</f>
        <v>12</v>
      </c>
      <c r="D1361" s="634">
        <f>'CATALOGO PAGINA'!AG1361</f>
        <v>3.458</v>
      </c>
    </row>
    <row r="1362">
      <c r="A1362" s="623" t="str">
        <f>'CATALOGO PAGINA'!C1362</f>
        <v>32609</v>
      </c>
      <c r="B1362" s="624" t="s">
        <v>7739</v>
      </c>
      <c r="C1362" s="626" t="str">
        <f>'CATALOGO PAGINA'!AE1362</f>
        <v>12</v>
      </c>
      <c r="D1362" s="634">
        <f>'CATALOGO PAGINA'!AG1362</f>
        <v>3.458</v>
      </c>
    </row>
    <row r="1363">
      <c r="A1363" s="623" t="str">
        <f>'CATALOGO PAGINA'!C1363</f>
        <v>IN85586</v>
      </c>
      <c r="B1363" s="624" t="s">
        <v>7739</v>
      </c>
      <c r="C1363" s="626" t="str">
        <f>'CATALOGO PAGINA'!AE1363</f>
        <v>12</v>
      </c>
      <c r="D1363" s="634">
        <f>'CATALOGO PAGINA'!AG1363</f>
        <v>1.1745</v>
      </c>
    </row>
    <row r="1364">
      <c r="A1364" s="623" t="str">
        <f>'CATALOGO PAGINA'!C1364</f>
        <v>FD17288</v>
      </c>
      <c r="B1364" s="624" t="s">
        <v>7739</v>
      </c>
      <c r="C1364" s="626" t="str">
        <f>'CATALOGO PAGINA'!AE1364</f>
        <v>1</v>
      </c>
      <c r="D1364" s="634">
        <f>'CATALOGO PAGINA'!AG1364</f>
        <v>116</v>
      </c>
    </row>
    <row r="1365">
      <c r="A1365" s="623" t="str">
        <f>'CATALOGO PAGINA'!C1365</f>
        <v>82828</v>
      </c>
      <c r="B1365" s="624" t="s">
        <v>7739</v>
      </c>
      <c r="C1365" s="626" t="str">
        <f>'CATALOGO PAGINA'!AE1365</f>
        <v>12</v>
      </c>
      <c r="D1365" s="634">
        <f>'CATALOGO PAGINA'!AG1365</f>
        <v>1.9575</v>
      </c>
    </row>
    <row r="1366">
      <c r="A1366" s="623" t="str">
        <f>'CATALOGO PAGINA'!C1366</f>
        <v>377349</v>
      </c>
      <c r="B1366" s="624" t="s">
        <v>7739</v>
      </c>
      <c r="C1366" s="626" t="str">
        <f>'CATALOGO PAGINA'!AE1366</f>
        <v>12</v>
      </c>
      <c r="D1366" s="634">
        <f>'CATALOGO PAGINA'!AG1366</f>
        <v>0.928</v>
      </c>
    </row>
    <row r="1367">
      <c r="A1367" s="623" t="str">
        <f>'CATALOGO PAGINA'!C1367</f>
        <v>377347</v>
      </c>
      <c r="B1367" s="624" t="s">
        <v>7739</v>
      </c>
      <c r="C1367" s="626" t="str">
        <f>'CATALOGO PAGINA'!AE1367</f>
        <v>12</v>
      </c>
      <c r="D1367" s="634">
        <f>'CATALOGO PAGINA'!AG1367</f>
        <v>0.8555</v>
      </c>
    </row>
    <row r="1368">
      <c r="A1368" s="623" t="str">
        <f>'CATALOGO PAGINA'!C1368</f>
        <v>377348</v>
      </c>
      <c r="B1368" s="624" t="s">
        <v>7739</v>
      </c>
      <c r="C1368" s="626" t="str">
        <f>'CATALOGO PAGINA'!AE1368</f>
        <v>12</v>
      </c>
      <c r="D1368" s="634">
        <f>'CATALOGO PAGINA'!AG1368</f>
        <v>0.696</v>
      </c>
    </row>
    <row r="1369">
      <c r="A1369" s="623" t="str">
        <f>'CATALOGO PAGINA'!C1369</f>
        <v>377632</v>
      </c>
      <c r="B1369" s="624" t="s">
        <v>7739</v>
      </c>
      <c r="C1369" s="626" t="str">
        <f>'CATALOGO PAGINA'!AE1369</f>
        <v>6</v>
      </c>
      <c r="D1369" s="634">
        <f>'CATALOGO PAGINA'!AG1369</f>
        <v>5.423</v>
      </c>
    </row>
    <row r="1370">
      <c r="A1370" s="623" t="str">
        <f>'CATALOGO PAGINA'!C1370</f>
        <v>TK112</v>
      </c>
      <c r="B1370" s="624" t="s">
        <v>7739</v>
      </c>
      <c r="C1370" s="626" t="str">
        <f>'CATALOGO PAGINA'!AE1370</f>
        <v>6</v>
      </c>
      <c r="D1370" s="634">
        <f>'CATALOGO PAGINA'!AG1370</f>
        <v>2.7115</v>
      </c>
    </row>
    <row r="1371">
      <c r="A1371" s="623" t="str">
        <f>'CATALOGO PAGINA'!C1371</f>
        <v>376051</v>
      </c>
      <c r="B1371" s="624" t="s">
        <v>7739</v>
      </c>
      <c r="C1371" s="626" t="str">
        <f>'CATALOGO PAGINA'!AE1371</f>
        <v>12</v>
      </c>
      <c r="D1371" s="634">
        <f>'CATALOGO PAGINA'!AG1371</f>
        <v>1.4645</v>
      </c>
    </row>
    <row r="1372">
      <c r="A1372" s="623" t="str">
        <f>'CATALOGO PAGINA'!C1372</f>
        <v>f</v>
      </c>
      <c r="B1372" s="624" t="s">
        <v>7739</v>
      </c>
      <c r="C1372" s="626" t="str">
        <f>'CATALOGO PAGINA'!AE1372</f>
        <v>12</v>
      </c>
      <c r="D1372" s="634">
        <f>'CATALOGO PAGINA'!AG1372</f>
        <v>1.248</v>
      </c>
    </row>
    <row r="1373">
      <c r="A1373" s="623" t="str">
        <f>'CATALOGO PAGINA'!C1373</f>
        <v>4810</v>
      </c>
      <c r="B1373" s="624" t="s">
        <v>7739</v>
      </c>
      <c r="C1373" s="626" t="str">
        <f>'CATALOGO PAGINA'!AE1373</f>
        <v>12</v>
      </c>
      <c r="D1373" s="634">
        <f>'CATALOGO PAGINA'!AG1373</f>
        <v>1.044</v>
      </c>
    </row>
    <row r="1374">
      <c r="A1374" s="623" t="str">
        <f>'CATALOGO PAGINA'!C1374</f>
        <v>8500</v>
      </c>
      <c r="B1374" s="624" t="s">
        <v>7739</v>
      </c>
      <c r="C1374" s="626" t="str">
        <f>'CATALOGO PAGINA'!AE1374</f>
        <v>6</v>
      </c>
      <c r="D1374" s="634">
        <f>'CATALOGO PAGINA'!AG1374</f>
        <v>4.494</v>
      </c>
    </row>
    <row r="1375">
      <c r="A1375" s="623" t="str">
        <f>'CATALOGO PAGINA'!C1375</f>
        <v>20135</v>
      </c>
      <c r="B1375" s="624" t="s">
        <v>7739</v>
      </c>
      <c r="C1375" s="626" t="str">
        <f>'CATALOGO PAGINA'!AE1375</f>
        <v>12</v>
      </c>
      <c r="D1375" s="634">
        <f>'CATALOGO PAGINA'!AG1375</f>
        <v>1.248</v>
      </c>
    </row>
    <row r="1376">
      <c r="A1376" s="623" t="str">
        <f>'CATALOGO PAGINA'!C1376</f>
        <v>2015</v>
      </c>
      <c r="B1376" s="624" t="s">
        <v>7739</v>
      </c>
      <c r="C1376" s="626" t="str">
        <f>'CATALOGO PAGINA'!AE1376</f>
        <v>12</v>
      </c>
      <c r="D1376" s="634">
        <f>'CATALOGO PAGINA'!AG1376</f>
        <v>1.2</v>
      </c>
    </row>
    <row r="1377">
      <c r="A1377" s="623" t="str">
        <f>'CATALOGO PAGINA'!C1377</f>
        <v>20133</v>
      </c>
      <c r="B1377" s="624" t="s">
        <v>7739</v>
      </c>
      <c r="C1377" s="626" t="str">
        <f>'CATALOGO PAGINA'!AE1377</f>
        <v>12</v>
      </c>
      <c r="D1377" s="634">
        <f>'CATALOGO PAGINA'!AG1377</f>
        <v>1.248</v>
      </c>
    </row>
    <row r="1378">
      <c r="A1378" s="623" t="str">
        <f>'CATALOGO PAGINA'!C1378</f>
        <v>20138</v>
      </c>
      <c r="B1378" s="624" t="s">
        <v>7739</v>
      </c>
      <c r="C1378" s="626" t="str">
        <f>'CATALOGO PAGINA'!AE1378</f>
        <v>12</v>
      </c>
      <c r="D1378" s="634">
        <f>'CATALOGO PAGINA'!AG1378</f>
        <v>1.2</v>
      </c>
    </row>
    <row r="1379">
      <c r="A1379" s="623" t="str">
        <f>'CATALOGO PAGINA'!C1379</f>
        <v>2091</v>
      </c>
      <c r="B1379" s="624" t="s">
        <v>7739</v>
      </c>
      <c r="C1379" s="626" t="str">
        <f>'CATALOGO PAGINA'!AE1379</f>
        <v>12</v>
      </c>
      <c r="D1379" s="634">
        <f>'CATALOGO PAGINA'!AG1379</f>
        <v>1.2</v>
      </c>
    </row>
    <row r="1380">
      <c r="A1380" s="623" t="str">
        <f>'CATALOGO PAGINA'!C1380</f>
        <v>20114</v>
      </c>
      <c r="B1380" s="624" t="s">
        <v>7739</v>
      </c>
      <c r="C1380" s="626" t="str">
        <f>'CATALOGO PAGINA'!AE1380</f>
        <v>12</v>
      </c>
      <c r="D1380" s="634">
        <f>'CATALOGO PAGINA'!AG1380</f>
        <v>1.2</v>
      </c>
    </row>
    <row r="1381">
      <c r="A1381" s="623" t="str">
        <f>'CATALOGO PAGINA'!C1381</f>
        <v>20105</v>
      </c>
      <c r="B1381" s="624" t="s">
        <v>7739</v>
      </c>
      <c r="C1381" s="626" t="str">
        <f>'CATALOGO PAGINA'!AE1381</f>
        <v>12</v>
      </c>
      <c r="D1381" s="634">
        <f>'CATALOGO PAGINA'!AG1381</f>
        <v>1.2</v>
      </c>
    </row>
    <row r="1382">
      <c r="A1382" s="623" t="str">
        <f>'CATALOGO PAGINA'!C1382</f>
        <v>2082</v>
      </c>
      <c r="B1382" s="624" t="s">
        <v>7739</v>
      </c>
      <c r="C1382" s="626" t="str">
        <f>'CATALOGO PAGINA'!AE1382</f>
        <v>12</v>
      </c>
      <c r="D1382" s="634">
        <f>'CATALOGO PAGINA'!AG1382</f>
        <v>1.248</v>
      </c>
    </row>
    <row r="1383">
      <c r="A1383" s="623" t="str">
        <f>'CATALOGO PAGINA'!C1383</f>
        <v>20148</v>
      </c>
      <c r="B1383" s="624" t="s">
        <v>7739</v>
      </c>
      <c r="C1383" s="626" t="str">
        <f>'CATALOGO PAGINA'!AE1383</f>
        <v>12</v>
      </c>
      <c r="D1383" s="634">
        <f>'CATALOGO PAGINA'!AG1383</f>
        <v>1.248</v>
      </c>
    </row>
    <row r="1384">
      <c r="A1384" s="623" t="str">
        <f>'CATALOGO PAGINA'!C1384</f>
        <v>20149</v>
      </c>
      <c r="B1384" s="624" t="s">
        <v>7739</v>
      </c>
      <c r="C1384" s="626" t="str">
        <f>'CATALOGO PAGINA'!AE1384</f>
        <v>12</v>
      </c>
      <c r="D1384" s="634">
        <f>'CATALOGO PAGINA'!AG1384</f>
        <v>1.248</v>
      </c>
    </row>
    <row r="1385">
      <c r="A1385" s="623" t="str">
        <f>'CATALOGO PAGINA'!C1385</f>
        <v>20126</v>
      </c>
      <c r="B1385" s="624" t="s">
        <v>7739</v>
      </c>
      <c r="C1385" s="626" t="str">
        <f>'CATALOGO PAGINA'!AE1385</f>
        <v>12</v>
      </c>
      <c r="D1385" s="634">
        <f>'CATALOGO PAGINA'!AG1385</f>
        <v>1.248</v>
      </c>
    </row>
    <row r="1386">
      <c r="A1386" s="623" t="str">
        <f>'CATALOGO PAGINA'!C1386</f>
        <v>Z001-818</v>
      </c>
      <c r="B1386" s="624" t="s">
        <v>7739</v>
      </c>
      <c r="C1386" s="626" t="str">
        <f>'CATALOGO PAGINA'!AE1386</f>
        <v>12</v>
      </c>
      <c r="D1386" s="634">
        <f>'CATALOGO PAGINA'!AG1386</f>
        <v>1.498</v>
      </c>
    </row>
    <row r="1387">
      <c r="A1387" s="623" t="str">
        <f>'CATALOGO PAGINA'!C1387</f>
        <v>600237</v>
      </c>
      <c r="B1387" s="624" t="s">
        <v>7739</v>
      </c>
      <c r="C1387" s="626" t="str">
        <f>'CATALOGO PAGINA'!AE1387</f>
        <v>12</v>
      </c>
      <c r="D1387" s="634">
        <f>'CATALOGO PAGINA'!AG1387</f>
        <v>0.812</v>
      </c>
    </row>
    <row r="1388">
      <c r="A1388" s="623" t="str">
        <f>'CATALOGO PAGINA'!C1388</f>
        <v>600238</v>
      </c>
      <c r="B1388" s="624" t="s">
        <v>7739</v>
      </c>
      <c r="C1388" s="626" t="str">
        <f>'CATALOGO PAGINA'!AE1388</f>
        <v>12</v>
      </c>
      <c r="D1388" s="634">
        <f>'CATALOGO PAGINA'!AG1388</f>
        <v>0.812</v>
      </c>
    </row>
    <row r="1389">
      <c r="A1389" s="623" t="str">
        <f>'CATALOGO PAGINA'!C1389</f>
        <v>505917</v>
      </c>
      <c r="B1389" s="624" t="s">
        <v>7739</v>
      </c>
      <c r="C1389" s="626" t="str">
        <f>'CATALOGO PAGINA'!AE1389</f>
        <v>12</v>
      </c>
      <c r="D1389" s="634">
        <f>'CATALOGO PAGINA'!AG1389</f>
        <v>0.672</v>
      </c>
    </row>
    <row r="1390">
      <c r="A1390" s="623" t="str">
        <f>'CATALOGO PAGINA'!C1390</f>
        <v>110328</v>
      </c>
      <c r="B1390" s="624" t="s">
        <v>7739</v>
      </c>
      <c r="C1390" s="626" t="str">
        <f>'CATALOGO PAGINA'!AE1390</f>
        <v>6</v>
      </c>
      <c r="D1390" s="634">
        <f>'CATALOGO PAGINA'!AG1390</f>
        <v>5.628</v>
      </c>
    </row>
    <row r="1391">
      <c r="A1391" s="623" t="str">
        <f>'CATALOGO PAGINA'!C1391</f>
        <v>50074</v>
      </c>
      <c r="B1391" s="624" t="s">
        <v>7739</v>
      </c>
      <c r="C1391" s="626" t="str">
        <f>'CATALOGO PAGINA'!AE1391</f>
        <v>12</v>
      </c>
      <c r="D1391" s="634">
        <f>'CATALOGO PAGINA'!AG1391</f>
        <v>0.672</v>
      </c>
    </row>
    <row r="1392">
      <c r="A1392" s="623" t="str">
        <f>'CATALOGO PAGINA'!C1392</f>
        <v>600913</v>
      </c>
      <c r="B1392" s="624" t="s">
        <v>7739</v>
      </c>
      <c r="C1392" s="626" t="str">
        <f>'CATALOGO PAGINA'!AE1392</f>
        <v>12</v>
      </c>
      <c r="D1392" s="634">
        <f>'CATALOGO PAGINA'!AG1392</f>
        <v>0.63</v>
      </c>
    </row>
    <row r="1393">
      <c r="A1393" s="623" t="str">
        <f>'CATALOGO PAGINA'!C1393</f>
        <v>600911</v>
      </c>
      <c r="B1393" s="624" t="s">
        <v>7739</v>
      </c>
      <c r="C1393" s="626" t="str">
        <f>'CATALOGO PAGINA'!AE1393</f>
        <v>12</v>
      </c>
      <c r="D1393" s="634">
        <f>'CATALOGO PAGINA'!AG1393</f>
        <v>0.798</v>
      </c>
    </row>
    <row r="1394">
      <c r="A1394" s="623" t="str">
        <f>'CATALOGO PAGINA'!C1394</f>
        <v>505729</v>
      </c>
      <c r="B1394" s="624" t="s">
        <v>7739</v>
      </c>
      <c r="C1394" s="626" t="str">
        <f>'CATALOGO PAGINA'!AE1394</f>
        <v>6</v>
      </c>
      <c r="D1394" s="634">
        <f>'CATALOGO PAGINA'!AG1394</f>
        <v>2.1</v>
      </c>
    </row>
    <row r="1395">
      <c r="A1395" s="623" t="str">
        <f>'CATALOGO PAGINA'!C1395</f>
        <v>502533</v>
      </c>
      <c r="B1395" s="624" t="s">
        <v>7739</v>
      </c>
      <c r="C1395" s="626" t="str">
        <f>'CATALOGO PAGINA'!AE1395</f>
        <v>12</v>
      </c>
      <c r="D1395" s="634">
        <f>'CATALOGO PAGINA'!AG1395</f>
        <v>0.714</v>
      </c>
    </row>
    <row r="1396">
      <c r="A1396" s="623" t="str">
        <f>'CATALOGO PAGINA'!C1396</f>
        <v>505805</v>
      </c>
      <c r="B1396" s="624" t="s">
        <v>7739</v>
      </c>
      <c r="C1396" s="626" t="str">
        <f>'CATALOGO PAGINA'!AE1396</f>
        <v>12</v>
      </c>
      <c r="D1396" s="634">
        <f>'CATALOGO PAGINA'!AG1396</f>
        <v>0.756</v>
      </c>
    </row>
    <row r="1397">
      <c r="A1397" s="623" t="str">
        <f>'CATALOGO PAGINA'!C1397</f>
        <v>502799</v>
      </c>
      <c r="B1397" s="624" t="s">
        <v>7739</v>
      </c>
      <c r="C1397" s="626" t="str">
        <f>'CATALOGO PAGINA'!AE1397</f>
        <v>12</v>
      </c>
      <c r="D1397" s="634">
        <f>'CATALOGO PAGINA'!AG1397</f>
        <v>0.798</v>
      </c>
    </row>
    <row r="1398">
      <c r="A1398" s="623" t="str">
        <f>'CATALOGO PAGINA'!C1398</f>
        <v>504977</v>
      </c>
      <c r="B1398" s="624" t="s">
        <v>7739</v>
      </c>
      <c r="C1398" s="626" t="str">
        <f>'CATALOGO PAGINA'!AE1398</f>
        <v>4</v>
      </c>
      <c r="D1398" s="634">
        <f>'CATALOGO PAGINA'!AG1398</f>
        <v>6.748</v>
      </c>
    </row>
    <row r="1399">
      <c r="A1399" s="623" t="str">
        <f>'CATALOGO PAGINA'!C1399</f>
        <v>504720</v>
      </c>
      <c r="B1399" s="624" t="s">
        <v>7739</v>
      </c>
      <c r="C1399" s="626" t="str">
        <f>'CATALOGO PAGINA'!AE1399</f>
        <v>3</v>
      </c>
      <c r="D1399" s="634">
        <f>'CATALOGO PAGINA'!AG1399</f>
        <v>4.248</v>
      </c>
    </row>
    <row r="1400">
      <c r="A1400" s="623" t="str">
        <f>'CATALOGO PAGINA'!C1400</f>
        <v>502724</v>
      </c>
      <c r="B1400" s="624" t="s">
        <v>7739</v>
      </c>
      <c r="C1400" s="626" t="str">
        <f>'CATALOGO PAGINA'!AE1400</f>
        <v>6</v>
      </c>
      <c r="D1400" s="634">
        <f>'CATALOGO PAGINA'!AG1400</f>
        <v>1.7466</v>
      </c>
    </row>
    <row r="1401">
      <c r="A1401" s="623" t="str">
        <f>'CATALOGO PAGINA'!C1401</f>
        <v>505755</v>
      </c>
      <c r="B1401" s="624" t="s">
        <v>7739</v>
      </c>
      <c r="C1401" s="626" t="str">
        <f>'CATALOGO PAGINA'!AE1401</f>
        <v>12</v>
      </c>
      <c r="D1401" s="634">
        <f>'CATALOGO PAGINA'!AG1401</f>
        <v>0.686</v>
      </c>
    </row>
    <row r="1402">
      <c r="A1402" s="623" t="str">
        <f>'CATALOGO PAGINA'!C1402</f>
        <v>T-E0702</v>
      </c>
      <c r="B1402" s="624" t="s">
        <v>7739</v>
      </c>
      <c r="C1402" s="626" t="str">
        <f>'CATALOGO PAGINA'!AE1402</f>
        <v>3</v>
      </c>
      <c r="D1402" s="634">
        <f>'CATALOGO PAGINA'!AG1402</f>
        <v>1.05</v>
      </c>
    </row>
    <row r="1403">
      <c r="A1403" s="623" t="str">
        <f>'CATALOGO PAGINA'!C1403</f>
        <v>F5955</v>
      </c>
      <c r="B1403" s="624" t="s">
        <v>7739</v>
      </c>
      <c r="C1403" s="626" t="str">
        <f>'CATALOGO PAGINA'!AE1403</f>
        <v>4</v>
      </c>
      <c r="D1403" s="634">
        <f>'CATALOGO PAGINA'!AG1403</f>
        <v>3.5</v>
      </c>
    </row>
    <row r="1404">
      <c r="A1404" s="623" t="str">
        <f>'CATALOGO PAGINA'!C1404</f>
        <v>10387</v>
      </c>
      <c r="B1404" s="624" t="s">
        <v>7739</v>
      </c>
      <c r="C1404" s="626" t="str">
        <f>'CATALOGO PAGINA'!AE1404</f>
        <v>24</v>
      </c>
      <c r="D1404" s="634">
        <f>'CATALOGO PAGINA'!AG1404</f>
        <v>0.672</v>
      </c>
    </row>
    <row r="1405">
      <c r="A1405" s="623" t="str">
        <f>'CATALOGO PAGINA'!C1405</f>
        <v>IN85590</v>
      </c>
      <c r="B1405" s="624" t="s">
        <v>7739</v>
      </c>
      <c r="C1405" s="626" t="str">
        <f>'CATALOGO PAGINA'!AE1405</f>
        <v>24</v>
      </c>
      <c r="D1405" s="634">
        <f>'CATALOGO PAGINA'!AG1405</f>
        <v>1.134</v>
      </c>
    </row>
    <row r="1406">
      <c r="A1406" s="623" t="str">
        <f>'CATALOGO PAGINA'!C1406</f>
        <v>ARZ668</v>
      </c>
      <c r="B1406" s="624" t="s">
        <v>7739</v>
      </c>
      <c r="C1406" s="626" t="str">
        <f>'CATALOGO PAGINA'!AE1406</f>
        <v>3</v>
      </c>
      <c r="D1406" s="634">
        <f>'CATALOGO PAGINA'!AG1406</f>
        <v>4.788</v>
      </c>
    </row>
    <row r="1407">
      <c r="A1407" s="623" t="str">
        <f>'CATALOGO PAGINA'!C1407</f>
        <v>CH86303</v>
      </c>
      <c r="B1407" s="624" t="s">
        <v>7739</v>
      </c>
      <c r="C1407" s="626" t="str">
        <f>'CATALOGO PAGINA'!AE1407</f>
        <v>48</v>
      </c>
      <c r="D1407" s="634">
        <f>'CATALOGO PAGINA'!AG1407</f>
        <v>0.42</v>
      </c>
    </row>
    <row r="1408">
      <c r="A1408" s="623" t="str">
        <f>'CATALOGO PAGINA'!C1408</f>
        <v>CH81812</v>
      </c>
      <c r="B1408" s="624" t="s">
        <v>7739</v>
      </c>
      <c r="C1408" s="626" t="str">
        <f>'CATALOGO PAGINA'!AE1408</f>
        <v>12</v>
      </c>
      <c r="D1408" s="634">
        <f>'CATALOGO PAGINA'!AG1408</f>
        <v>0.7884</v>
      </c>
    </row>
    <row r="1409">
      <c r="A1409" s="623" t="str">
        <f>'CATALOGO PAGINA'!C1409</f>
        <v>CH81874</v>
      </c>
      <c r="B1409" s="624" t="s">
        <v>7739</v>
      </c>
      <c r="C1409" s="626" t="str">
        <f>'CATALOGO PAGINA'!AE1409</f>
        <v>6</v>
      </c>
      <c r="D1409" s="634">
        <f>'CATALOGO PAGINA'!AG1409</f>
        <v>1.008</v>
      </c>
    </row>
    <row r="1410">
      <c r="A1410" s="623" t="str">
        <f>'CATALOGO PAGINA'!C1410</f>
        <v>IN85118</v>
      </c>
      <c r="B1410" s="624" t="s">
        <v>7739</v>
      </c>
      <c r="C1410" s="626" t="str">
        <f>'CATALOGO PAGINA'!AE1410</f>
        <v>12</v>
      </c>
      <c r="D1410" s="634">
        <f>'CATALOGO PAGINA'!AG1410</f>
        <v>0.896</v>
      </c>
    </row>
    <row r="1411">
      <c r="A1411" s="623" t="str">
        <f>'CATALOGO PAGINA'!C1411</f>
        <v>ZY-3884-RF-1PK</v>
      </c>
      <c r="B1411" s="624" t="s">
        <v>7739</v>
      </c>
      <c r="C1411" s="626" t="str">
        <f>'CATALOGO PAGINA'!AE1411</f>
        <v>12</v>
      </c>
      <c r="D1411" s="634">
        <f>'CATALOGO PAGINA'!AG1411</f>
        <v>0.826</v>
      </c>
    </row>
    <row r="1412">
      <c r="A1412" s="623" t="str">
        <f>'CATALOGO PAGINA'!C1412</f>
        <v>CH26699</v>
      </c>
      <c r="B1412" s="624" t="s">
        <v>7739</v>
      </c>
      <c r="C1412" s="626" t="str">
        <f>'CATALOGO PAGINA'!AE1412</f>
        <v>12</v>
      </c>
      <c r="D1412" s="634">
        <f>'CATALOGO PAGINA'!AG1412</f>
        <v>1.35</v>
      </c>
    </row>
    <row r="1413">
      <c r="A1413" s="623" t="str">
        <f>'CATALOGO PAGINA'!C1413</f>
        <v>CH81960</v>
      </c>
      <c r="B1413" s="624" t="s">
        <v>7739</v>
      </c>
      <c r="C1413" s="626" t="str">
        <f>'CATALOGO PAGINA'!AE1413</f>
        <v>12</v>
      </c>
      <c r="D1413" s="634">
        <f>'CATALOGO PAGINA'!AG1413</f>
        <v>0.938</v>
      </c>
    </row>
    <row r="1414">
      <c r="A1414" s="623" t="str">
        <f>'CATALOGO PAGINA'!C1414</f>
        <v>CH80856</v>
      </c>
      <c r="B1414" s="624" t="s">
        <v>7739</v>
      </c>
      <c r="C1414" s="626" t="str">
        <f>'CATALOGO PAGINA'!AE1414</f>
        <v>6</v>
      </c>
      <c r="D1414" s="634">
        <f>'CATALOGO PAGINA'!AG1414</f>
        <v>1.75</v>
      </c>
    </row>
    <row r="1415">
      <c r="A1415" s="623" t="str">
        <f>'CATALOGO PAGINA'!C1415</f>
        <v>CH99162</v>
      </c>
      <c r="B1415" s="624" t="s">
        <v>7739</v>
      </c>
      <c r="C1415" s="626" t="str">
        <f>'CATALOGO PAGINA'!AE1415</f>
        <v>12</v>
      </c>
      <c r="D1415" s="634">
        <f>'CATALOGO PAGINA'!AG1415</f>
        <v>0.896</v>
      </c>
    </row>
    <row r="1416">
      <c r="A1416" s="623" t="str">
        <f>'CATALOGO PAGINA'!C1416</f>
        <v>CH26623</v>
      </c>
      <c r="B1416" s="624" t="s">
        <v>7739</v>
      </c>
      <c r="C1416" s="626" t="str">
        <f>'CATALOGO PAGINA'!AE1416</f>
        <v>12</v>
      </c>
      <c r="D1416" s="634">
        <f>'CATALOGO PAGINA'!AG1416</f>
        <v>0.812</v>
      </c>
    </row>
    <row r="1417">
      <c r="A1417" s="623" t="str">
        <f>'CATALOGO PAGINA'!C1417</f>
        <v>CH99039</v>
      </c>
      <c r="B1417" s="624" t="s">
        <v>7739</v>
      </c>
      <c r="C1417" s="626" t="str">
        <f>'CATALOGO PAGINA'!AE1417</f>
        <v>12</v>
      </c>
      <c r="D1417" s="634">
        <f>'CATALOGO PAGINA'!AG1417</f>
        <v>0.91</v>
      </c>
    </row>
    <row r="1418">
      <c r="A1418" s="623" t="str">
        <f>'CATALOGO PAGINA'!C1418</f>
        <v>CH99042</v>
      </c>
      <c r="B1418" s="624" t="s">
        <v>7739</v>
      </c>
      <c r="C1418" s="626" t="str">
        <f>'CATALOGO PAGINA'!AE1418</f>
        <v>12</v>
      </c>
      <c r="D1418" s="634">
        <f>'CATALOGO PAGINA'!AG1418</f>
        <v>0.91</v>
      </c>
    </row>
    <row r="1419">
      <c r="A1419" s="623" t="str">
        <f>'CATALOGO PAGINA'!C1419</f>
        <v>CH99049</v>
      </c>
      <c r="B1419" s="624" t="s">
        <v>7739</v>
      </c>
      <c r="C1419" s="626" t="str">
        <f>'CATALOGO PAGINA'!AE1419</f>
        <v>12</v>
      </c>
      <c r="D1419" s="634">
        <f>'CATALOGO PAGINA'!AG1419</f>
        <v>0.966</v>
      </c>
    </row>
    <row r="1420">
      <c r="A1420" s="623" t="str">
        <f>'CATALOGO PAGINA'!C1420</f>
        <v>7224</v>
      </c>
      <c r="B1420" s="624" t="s">
        <v>7739</v>
      </c>
      <c r="C1420" s="626" t="str">
        <f>'CATALOGO PAGINA'!AE1420</f>
        <v>6</v>
      </c>
      <c r="D1420" s="634">
        <f>'CATALOGO PAGINA'!AG1420</f>
        <v>1.8471</v>
      </c>
    </row>
    <row r="1421">
      <c r="A1421" s="623" t="str">
        <f>'CATALOGO PAGINA'!C1421</f>
        <v>H162</v>
      </c>
      <c r="B1421" s="624" t="s">
        <v>7739</v>
      </c>
      <c r="C1421" s="626" t="str">
        <f>'CATALOGO PAGINA'!AE1421</f>
        <v>12</v>
      </c>
      <c r="D1421" s="634">
        <f>'CATALOGO PAGINA'!AG1421</f>
        <v>0.8883</v>
      </c>
    </row>
    <row r="1422">
      <c r="A1422" s="623" t="str">
        <f>'CATALOGO PAGINA'!C1422</f>
        <v>690075</v>
      </c>
      <c r="B1422" s="624" t="s">
        <v>7739</v>
      </c>
      <c r="C1422" s="626" t="str">
        <f>'CATALOGO PAGINA'!AE1422</f>
        <v>6</v>
      </c>
      <c r="D1422" s="634">
        <f>'CATALOGO PAGINA'!AG1422</f>
        <v>2.45</v>
      </c>
    </row>
    <row r="1423">
      <c r="A1423" s="623" t="str">
        <f>'CATALOGO PAGINA'!C1423</f>
        <v>20083</v>
      </c>
      <c r="B1423" s="624" t="s">
        <v>7739</v>
      </c>
      <c r="C1423" s="626" t="str">
        <f>'CATALOGO PAGINA'!AE1423</f>
        <v>12</v>
      </c>
      <c r="D1423" s="634">
        <f>'CATALOGO PAGINA'!AG1423</f>
        <v>1.2464</v>
      </c>
    </row>
    <row r="1424">
      <c r="A1424" s="623" t="str">
        <f>'CATALOGO PAGINA'!C1424</f>
        <v>20081</v>
      </c>
      <c r="B1424" s="624" t="s">
        <v>7739</v>
      </c>
      <c r="C1424" s="626" t="str">
        <f>'CATALOGO PAGINA'!AE1424</f>
        <v>12</v>
      </c>
      <c r="D1424" s="634">
        <f>'CATALOGO PAGINA'!AG1424</f>
        <v>1.2464</v>
      </c>
    </row>
    <row r="1425">
      <c r="A1425" s="623" t="str">
        <f>'CATALOGO PAGINA'!C1425</f>
        <v>20082</v>
      </c>
      <c r="B1425" s="624" t="s">
        <v>7739</v>
      </c>
      <c r="C1425" s="626" t="str">
        <f>'CATALOGO PAGINA'!AE1425</f>
        <v>12</v>
      </c>
      <c r="D1425" s="634">
        <f>'CATALOGO PAGINA'!AG1425</f>
        <v>1.2464</v>
      </c>
    </row>
    <row r="1426">
      <c r="A1426" s="623" t="str">
        <f>'CATALOGO PAGINA'!C1426</f>
        <v>20080</v>
      </c>
      <c r="B1426" s="624" t="s">
        <v>7739</v>
      </c>
      <c r="C1426" s="626" t="str">
        <f>'CATALOGO PAGINA'!AE1426</f>
        <v>12</v>
      </c>
      <c r="D1426" s="634">
        <f>'CATALOGO PAGINA'!AG1426</f>
        <v>1.2464</v>
      </c>
    </row>
    <row r="1427">
      <c r="A1427" s="623" t="str">
        <f>'CATALOGO PAGINA'!C1427</f>
        <v>9966</v>
      </c>
      <c r="B1427" s="624" t="s">
        <v>7739</v>
      </c>
      <c r="C1427" s="626" t="str">
        <f>'CATALOGO PAGINA'!AE1427</f>
        <v>12</v>
      </c>
      <c r="D1427" s="634">
        <f>'CATALOGO PAGINA'!AG1427</f>
        <v>1.7514</v>
      </c>
    </row>
    <row r="1428">
      <c r="A1428" s="623" t="str">
        <f>'CATALOGO PAGINA'!C1428</f>
        <v>966-12</v>
      </c>
      <c r="B1428" s="624" t="s">
        <v>7739</v>
      </c>
      <c r="C1428" s="626" t="str">
        <f>'CATALOGO PAGINA'!AE1428</f>
        <v>6</v>
      </c>
      <c r="D1428" s="634">
        <f>'CATALOGO PAGINA'!AG1428</f>
        <v>7.2541</v>
      </c>
    </row>
    <row r="1429">
      <c r="A1429" s="623" t="str">
        <f>'CATALOGO PAGINA'!C1429</f>
        <v>966-11</v>
      </c>
      <c r="B1429" s="624" t="s">
        <v>7739</v>
      </c>
      <c r="C1429" s="626" t="str">
        <f>'CATALOGO PAGINA'!AE1429</f>
        <v>6</v>
      </c>
      <c r="D1429" s="634">
        <f>'CATALOGO PAGINA'!AG1429</f>
        <v>7.245</v>
      </c>
    </row>
    <row r="1430">
      <c r="A1430" s="623" t="str">
        <f>'CATALOGO PAGINA'!C1430</f>
        <v>966-3</v>
      </c>
      <c r="B1430" s="624" t="s">
        <v>7739</v>
      </c>
      <c r="C1430" s="626" t="str">
        <f>'CATALOGO PAGINA'!AE1430</f>
        <v>6</v>
      </c>
      <c r="D1430" s="634">
        <f>'CATALOGO PAGINA'!AG1430</f>
        <v>7.2541</v>
      </c>
    </row>
    <row r="1431">
      <c r="A1431" s="623" t="str">
        <f>'CATALOGO PAGINA'!C1431</f>
        <v>KT5001</v>
      </c>
      <c r="B1431" s="624" t="s">
        <v>7739</v>
      </c>
      <c r="C1431" s="626" t="str">
        <f>'CATALOGO PAGINA'!AE1431</f>
        <v>12</v>
      </c>
      <c r="D1431" s="634">
        <f>'CATALOGO PAGINA'!AG1431</f>
        <v>0.447</v>
      </c>
    </row>
    <row r="1432">
      <c r="A1432" s="623" t="str">
        <f>'CATALOGO PAGINA'!C1432</f>
        <v>180-111</v>
      </c>
      <c r="B1432" s="624" t="s">
        <v>7739</v>
      </c>
      <c r="C1432" s="626" t="str">
        <f>'CATALOGO PAGINA'!AE1432</f>
        <v>12</v>
      </c>
      <c r="D1432" s="634">
        <f>'CATALOGO PAGINA'!AG1432</f>
        <v>0.45</v>
      </c>
    </row>
    <row r="1433">
      <c r="A1433" s="623" t="str">
        <f>'CATALOGO PAGINA'!C1433</f>
        <v>B022110</v>
      </c>
      <c r="B1433" s="624" t="s">
        <v>7739</v>
      </c>
      <c r="C1433" s="626" t="str">
        <f>'CATALOGO PAGINA'!AE1433</f>
        <v>12</v>
      </c>
      <c r="D1433" s="634">
        <f>'CATALOGO PAGINA'!AG1433</f>
        <v>0.9</v>
      </c>
    </row>
    <row r="1434">
      <c r="A1434" s="623" t="str">
        <f>'CATALOGO PAGINA'!C1434</f>
        <v>ZR195-1</v>
      </c>
      <c r="B1434" s="624" t="s">
        <v>7739</v>
      </c>
      <c r="C1434" s="626" t="str">
        <f>'CATALOGO PAGINA'!AE1434</f>
        <v>3</v>
      </c>
      <c r="D1434" s="634">
        <f>'CATALOGO PAGINA'!AG1434</f>
        <v>6.99864</v>
      </c>
    </row>
    <row r="1435">
      <c r="A1435" s="623" t="str">
        <f>'CATALOGO PAGINA'!C1435</f>
        <v>8811-7</v>
      </c>
      <c r="B1435" s="624" t="s">
        <v>7739</v>
      </c>
      <c r="C1435" s="626" t="str">
        <f>'CATALOGO PAGINA'!AE1435</f>
        <v>3</v>
      </c>
      <c r="D1435" s="634">
        <f>'CATALOGO PAGINA'!AG1435</f>
        <v>5.84658</v>
      </c>
    </row>
    <row r="1436">
      <c r="A1436" s="623" t="str">
        <f>'CATALOGO PAGINA'!C1436</f>
        <v>8811-22</v>
      </c>
      <c r="B1436" s="624" t="s">
        <v>7739</v>
      </c>
      <c r="C1436" s="626" t="str">
        <f>'CATALOGO PAGINA'!AE1436</f>
        <v>3</v>
      </c>
      <c r="D1436" s="634">
        <f>'CATALOGO PAGINA'!AG1436</f>
        <v>6.2488</v>
      </c>
    </row>
    <row r="1437">
      <c r="A1437" s="623" t="str">
        <f>'CATALOGO PAGINA'!C1437</f>
        <v>YJ388-45</v>
      </c>
      <c r="B1437" s="624" t="s">
        <v>7739</v>
      </c>
      <c r="C1437" s="626" t="str">
        <f>'CATALOGO PAGINA'!AE1437</f>
        <v>3</v>
      </c>
      <c r="D1437" s="634">
        <f>'CATALOGO PAGINA'!AG1437</f>
        <v>5.046</v>
      </c>
    </row>
    <row r="1438">
      <c r="A1438" s="623" t="str">
        <f>'CATALOGO PAGINA'!C1438</f>
        <v>YJ388-71</v>
      </c>
      <c r="B1438" s="624" t="s">
        <v>7739</v>
      </c>
      <c r="C1438" s="626" t="str">
        <f>'CATALOGO PAGINA'!AE1438</f>
        <v>3</v>
      </c>
      <c r="D1438" s="634">
        <f>'CATALOGO PAGINA'!AG1438</f>
        <v>6.6521</v>
      </c>
    </row>
    <row r="1439">
      <c r="A1439" s="623" t="str">
        <f>'CATALOGO PAGINA'!C1439</f>
        <v>FN032-10</v>
      </c>
      <c r="B1439" s="624" t="s">
        <v>7739</v>
      </c>
      <c r="C1439" s="626" t="str">
        <f>'CATALOGO PAGINA'!AE1439</f>
        <v>3</v>
      </c>
      <c r="D1439" s="634">
        <f>'CATALOGO PAGINA'!AG1439</f>
        <v>9.45024</v>
      </c>
    </row>
    <row r="1440">
      <c r="A1440" s="623" t="str">
        <f>'CATALOGO PAGINA'!C1440</f>
        <v>LY030-1</v>
      </c>
      <c r="B1440" s="624" t="s">
        <v>7739</v>
      </c>
      <c r="C1440" s="626" t="str">
        <f>'CATALOGO PAGINA'!AE1440</f>
        <v>3</v>
      </c>
      <c r="D1440" s="634">
        <f>'CATALOGO PAGINA'!AG1440</f>
        <v>4.28652</v>
      </c>
    </row>
    <row r="1441">
      <c r="A1441" s="623" t="str">
        <f>'CATALOGO PAGINA'!C1441</f>
        <v>LY023-1</v>
      </c>
      <c r="B1441" s="624" t="s">
        <v>7739</v>
      </c>
      <c r="C1441" s="626" t="str">
        <f>'CATALOGO PAGINA'!AE1441</f>
        <v>3</v>
      </c>
      <c r="D1441" s="634">
        <f>'CATALOGO PAGINA'!AG1441</f>
        <v>4.28652</v>
      </c>
    </row>
    <row r="1442">
      <c r="A1442" s="623" t="str">
        <f>'CATALOGO PAGINA'!C1442</f>
        <v>LY028-1</v>
      </c>
      <c r="B1442" s="624" t="s">
        <v>7739</v>
      </c>
      <c r="C1442" s="626" t="str">
        <f>'CATALOGO PAGINA'!AE1442</f>
        <v>3</v>
      </c>
      <c r="D1442" s="634">
        <f>'CATALOGO PAGINA'!AG1442</f>
        <v>5.046</v>
      </c>
    </row>
    <row r="1443">
      <c r="A1443" s="623" t="str">
        <f>'CATALOGO PAGINA'!C1443</f>
        <v>LD-131D</v>
      </c>
      <c r="B1443" s="624" t="s">
        <v>7739</v>
      </c>
      <c r="C1443" s="626" t="str">
        <f>'CATALOGO PAGINA'!AE1443</f>
        <v>3</v>
      </c>
      <c r="D1443" s="634">
        <f>'CATALOGO PAGINA'!AG1443</f>
        <v>5.046</v>
      </c>
    </row>
    <row r="1444">
      <c r="A1444" s="623" t="str">
        <f>'CATALOGO PAGINA'!C1444</f>
        <v>JD193-3A</v>
      </c>
      <c r="B1444" s="624" t="s">
        <v>7739</v>
      </c>
      <c r="C1444" s="626" t="str">
        <f>'CATALOGO PAGINA'!AE1444</f>
        <v>3</v>
      </c>
      <c r="D1444" s="634">
        <f>'CATALOGO PAGINA'!AG1444</f>
        <v>5.84658</v>
      </c>
    </row>
    <row r="1445">
      <c r="A1445" s="623" t="str">
        <f>'CATALOGO PAGINA'!C1445</f>
        <v>HA64</v>
      </c>
      <c r="B1445" s="624" t="s">
        <v>7739</v>
      </c>
      <c r="C1445" s="626" t="str">
        <f>'CATALOGO PAGINA'!AE1445</f>
        <v>3</v>
      </c>
      <c r="D1445" s="634">
        <f>'CATALOGO PAGINA'!AG1445</f>
        <v>1.5515</v>
      </c>
    </row>
    <row r="1446">
      <c r="A1446" s="623" t="str">
        <f>'CATALOGO PAGINA'!C1446</f>
        <v>CH99045</v>
      </c>
      <c r="B1446" s="624" t="s">
        <v>7739</v>
      </c>
      <c r="C1446" s="626" t="str">
        <f>'CATALOGO PAGINA'!AE1446</f>
        <v>12</v>
      </c>
      <c r="D1446" s="634">
        <f>'CATALOGO PAGINA'!AG1446</f>
        <v>1.106</v>
      </c>
    </row>
    <row r="1447">
      <c r="A1447" s="623" t="str">
        <f>'CATALOGO PAGINA'!C1447</f>
        <v>CH99046</v>
      </c>
      <c r="B1447" s="624" t="s">
        <v>7739</v>
      </c>
      <c r="C1447" s="626" t="str">
        <f>'CATALOGO PAGINA'!AE1447</f>
        <v>12</v>
      </c>
      <c r="D1447" s="634">
        <f>'CATALOGO PAGINA'!AG1447</f>
        <v>1.75</v>
      </c>
    </row>
    <row r="1448">
      <c r="A1448" s="623" t="str">
        <f>'CATALOGO PAGINA'!C1448</f>
        <v>CH990447</v>
      </c>
      <c r="B1448" s="624" t="s">
        <v>7739</v>
      </c>
      <c r="C1448" s="626" t="str">
        <f>'CATALOGO PAGINA'!AE1448</f>
        <v>12</v>
      </c>
      <c r="D1448" s="634">
        <f>'CATALOGO PAGINA'!AG1448</f>
        <v>2.6508</v>
      </c>
    </row>
    <row r="1449">
      <c r="A1449" s="623" t="str">
        <f>'CATALOGO PAGINA'!C1449</f>
        <v>ARB0814</v>
      </c>
      <c r="B1449" s="624" t="s">
        <v>7739</v>
      </c>
      <c r="C1449" s="626" t="str">
        <f>'CATALOGO PAGINA'!AE1449</f>
        <v>6</v>
      </c>
      <c r="D1449" s="634">
        <f>'CATALOGO PAGINA'!AG1449</f>
        <v>1.35575</v>
      </c>
    </row>
    <row r="1450">
      <c r="A1450" s="623" t="str">
        <f>'CATALOGO PAGINA'!C1450</f>
        <v>ARB62031</v>
      </c>
      <c r="B1450" s="624" t="s">
        <v>7739</v>
      </c>
      <c r="C1450" s="626" t="str">
        <f>'CATALOGO PAGINA'!AE1450</f>
        <v>12</v>
      </c>
      <c r="D1450" s="634">
        <f>'CATALOGO PAGINA'!AG1450</f>
        <v>0.6061</v>
      </c>
    </row>
    <row r="1451">
      <c r="A1451" s="623" t="str">
        <f>'CATALOGO PAGINA'!C1451</f>
        <v>ARG0005</v>
      </c>
      <c r="B1451" s="624" t="s">
        <v>7739</v>
      </c>
      <c r="C1451" s="626" t="str">
        <f>'CATALOGO PAGINA'!AE1451</f>
        <v>6</v>
      </c>
      <c r="D1451" s="634">
        <f>'CATALOGO PAGINA'!AG1451</f>
        <v>1.03675</v>
      </c>
    </row>
    <row r="1452">
      <c r="A1452" s="623" t="str">
        <f>'CATALOGO PAGINA'!C1452</f>
        <v>ARG11563</v>
      </c>
      <c r="B1452" s="624" t="s">
        <v>7739</v>
      </c>
      <c r="C1452" s="626" t="str">
        <f>'CATALOGO PAGINA'!AE1452</f>
        <v>3</v>
      </c>
      <c r="D1452" s="634">
        <f>'CATALOGO PAGINA'!AG1452</f>
        <v>5.2481</v>
      </c>
    </row>
    <row r="1453">
      <c r="A1453" s="623" t="str">
        <f>'CATALOGO PAGINA'!C1453</f>
        <v>ARG1604</v>
      </c>
      <c r="B1453" s="624" t="s">
        <v>7739</v>
      </c>
      <c r="C1453" s="626" t="str">
        <f>'CATALOGO PAGINA'!AE1453</f>
        <v>6</v>
      </c>
      <c r="D1453" s="634">
        <f>'CATALOGO PAGINA'!AG1453</f>
        <v>1.7545</v>
      </c>
    </row>
    <row r="1454">
      <c r="A1454" s="623" t="str">
        <f>'CATALOGO PAGINA'!C1454</f>
        <v>ARG1618</v>
      </c>
      <c r="B1454" s="624" t="s">
        <v>7739</v>
      </c>
      <c r="C1454" s="626" t="str">
        <f>'CATALOGO PAGINA'!AE1454</f>
        <v>6</v>
      </c>
      <c r="D1454" s="634">
        <f>'CATALOGO PAGINA'!AG1454</f>
        <v>1.19625</v>
      </c>
    </row>
    <row r="1455">
      <c r="A1455" s="623" t="str">
        <f>'CATALOGO PAGINA'!C1455</f>
        <v>ARG260</v>
      </c>
      <c r="B1455" s="624" t="s">
        <v>7739</v>
      </c>
      <c r="C1455" s="626" t="str">
        <f>'CATALOGO PAGINA'!AE1455</f>
        <v>6</v>
      </c>
      <c r="D1455" s="634">
        <f>'CATALOGO PAGINA'!AG1455</f>
        <v>1.51525</v>
      </c>
    </row>
    <row r="1456">
      <c r="A1456" s="623" t="str">
        <f>'CATALOGO PAGINA'!C1456</f>
        <v>ARG3241</v>
      </c>
      <c r="B1456" s="624" t="s">
        <v>7739</v>
      </c>
      <c r="C1456" s="626" t="str">
        <f>'CATALOGO PAGINA'!AE1456</f>
        <v>6</v>
      </c>
      <c r="D1456" s="634">
        <f>'CATALOGO PAGINA'!AG1456</f>
        <v>1.8469</v>
      </c>
    </row>
    <row r="1457">
      <c r="A1457" s="623" t="str">
        <f>'CATALOGO PAGINA'!C1457</f>
        <v>ARG70634</v>
      </c>
      <c r="B1457" s="624" t="s">
        <v>7739</v>
      </c>
      <c r="C1457" s="626" t="str">
        <f>'CATALOGO PAGINA'!AE1457</f>
        <v>6</v>
      </c>
      <c r="D1457" s="634">
        <f>'CATALOGO PAGINA'!AG1457</f>
        <v>1.99375</v>
      </c>
    </row>
    <row r="1458">
      <c r="A1458" s="623" t="str">
        <f>'CATALOGO PAGINA'!C1458</f>
        <v>ARM0012</v>
      </c>
      <c r="B1458" s="624" t="s">
        <v>7739</v>
      </c>
      <c r="C1458" s="626" t="str">
        <f>'CATALOGO PAGINA'!AE1458</f>
        <v>12</v>
      </c>
      <c r="D1458" s="634">
        <f>'CATALOGO PAGINA'!AG1458</f>
        <v>1.03675</v>
      </c>
    </row>
    <row r="1459">
      <c r="A1459" s="623" t="str">
        <f>'CATALOGO PAGINA'!C1459</f>
        <v>ARM25861</v>
      </c>
      <c r="B1459" s="624" t="s">
        <v>7739</v>
      </c>
      <c r="C1459" s="626" t="str">
        <f>'CATALOGO PAGINA'!AE1459</f>
        <v>12</v>
      </c>
      <c r="D1459" s="634">
        <f>'CATALOGO PAGINA'!AG1459</f>
        <v>0.8294</v>
      </c>
    </row>
    <row r="1460">
      <c r="A1460" s="623" t="str">
        <f>'CATALOGO PAGINA'!C1460</f>
        <v>ARM3030</v>
      </c>
      <c r="B1460" s="624" t="s">
        <v>7739</v>
      </c>
      <c r="C1460" s="626" t="str">
        <f>'CATALOGO PAGINA'!AE1460</f>
        <v>6</v>
      </c>
      <c r="D1460" s="634">
        <f>'CATALOGO PAGINA'!AG1460</f>
        <v>1.595</v>
      </c>
    </row>
    <row r="1461">
      <c r="A1461" s="623" t="str">
        <f>'CATALOGO PAGINA'!C1461</f>
        <v>ARM6652</v>
      </c>
      <c r="B1461" s="624" t="s">
        <v>7739</v>
      </c>
      <c r="C1461" s="626" t="str">
        <f>'CATALOGO PAGINA'!AE1461</f>
        <v>12</v>
      </c>
      <c r="D1461" s="634">
        <f>'CATALOGO PAGINA'!AG1461</f>
        <v>0.88935</v>
      </c>
    </row>
    <row r="1462">
      <c r="A1462" s="623" t="str">
        <f>'CATALOGO PAGINA'!C1462</f>
        <v>ARM899</v>
      </c>
      <c r="B1462" s="624" t="s">
        <v>7739</v>
      </c>
      <c r="C1462" s="626" t="str">
        <f>'CATALOGO PAGINA'!AE1462</f>
        <v>12</v>
      </c>
      <c r="D1462" s="634">
        <f>'CATALOGO PAGINA'!AG1462</f>
        <v>0.88935</v>
      </c>
    </row>
    <row r="1463">
      <c r="A1463" s="623" t="str">
        <f>'CATALOGO PAGINA'!C1463</f>
        <v>ARW10082</v>
      </c>
      <c r="B1463" s="624" t="s">
        <v>7739</v>
      </c>
      <c r="C1463" s="626" t="str">
        <f>'CATALOGO PAGINA'!AE1463</f>
        <v>3</v>
      </c>
      <c r="D1463" s="634">
        <f>'CATALOGO PAGINA'!AG1463</f>
        <v>4.785</v>
      </c>
    </row>
    <row r="1464">
      <c r="A1464" s="623" t="str">
        <f>'CATALOGO PAGINA'!C1464</f>
        <v>ARW21681</v>
      </c>
      <c r="B1464" s="624" t="s">
        <v>7739</v>
      </c>
      <c r="C1464" s="626" t="str">
        <f>'CATALOGO PAGINA'!AE1464</f>
        <v>12</v>
      </c>
      <c r="D1464" s="634">
        <f>'CATALOGO PAGINA'!AG1464</f>
        <v>0.94754</v>
      </c>
    </row>
    <row r="1465">
      <c r="A1465" s="623" t="str">
        <f>'CATALOGO PAGINA'!C1465</f>
        <v>ARY77051</v>
      </c>
      <c r="B1465" s="624" t="s">
        <v>7739</v>
      </c>
      <c r="C1465" s="626" t="str">
        <f>'CATALOGO PAGINA'!AE1465</f>
        <v>3</v>
      </c>
      <c r="D1465" s="634">
        <f>'CATALOGO PAGINA'!AG1465</f>
        <v>3.19</v>
      </c>
    </row>
    <row r="1466">
      <c r="A1466" s="623" t="str">
        <f>'CATALOGO PAGINA'!C1466</f>
        <v>ARZ688</v>
      </c>
      <c r="B1466" s="624" t="s">
        <v>7739</v>
      </c>
      <c r="C1466" s="626" t="str">
        <f>'CATALOGO PAGINA'!AE1466</f>
        <v>3</v>
      </c>
      <c r="D1466" s="634">
        <f>'CATALOGO PAGINA'!AG1466</f>
        <v>7.57625</v>
      </c>
    </row>
    <row r="1467">
      <c r="A1467" s="623" t="str">
        <f>'CATALOGO PAGINA'!C1467</f>
        <v>NM195651</v>
      </c>
      <c r="B1467" s="624" t="s">
        <v>7739</v>
      </c>
      <c r="C1467" s="626" t="str">
        <f>'CATALOGO PAGINA'!AE1467</f>
        <v>6</v>
      </c>
      <c r="D1467" s="634">
        <f>'CATALOGO PAGINA'!AG1467</f>
        <v>1.35388</v>
      </c>
    </row>
    <row r="1468">
      <c r="A1468" s="623" t="str">
        <f>'CATALOGO PAGINA'!C1468</f>
        <v>CH86534</v>
      </c>
      <c r="B1468" s="624" t="s">
        <v>7739</v>
      </c>
      <c r="C1468" s="626" t="str">
        <f>'CATALOGO PAGINA'!AE1468</f>
        <v>12</v>
      </c>
      <c r="D1468" s="634">
        <f>'CATALOGO PAGINA'!AG1468</f>
        <v>1.55</v>
      </c>
    </row>
    <row r="1469">
      <c r="A1469" s="623" t="str">
        <f>'CATALOGO PAGINA'!C1469</f>
        <v>CH81939</v>
      </c>
      <c r="B1469" s="624" t="s">
        <v>7739</v>
      </c>
      <c r="C1469" s="626" t="str">
        <f>'CATALOGO PAGINA'!AE1469</f>
        <v>6</v>
      </c>
      <c r="D1469" s="634">
        <f>'CATALOGO PAGINA'!AG1469</f>
        <v>1.246</v>
      </c>
    </row>
    <row r="1470">
      <c r="A1470" s="623" t="str">
        <f>'CATALOGO PAGINA'!C1470</f>
        <v>CH86529</v>
      </c>
      <c r="B1470" s="624" t="s">
        <v>7739</v>
      </c>
      <c r="C1470" s="626" t="str">
        <f>'CATALOGO PAGINA'!AE1470</f>
        <v>6</v>
      </c>
      <c r="D1470" s="634">
        <f>'CATALOGO PAGINA'!AG1470</f>
        <v>0.952</v>
      </c>
    </row>
    <row r="1471">
      <c r="A1471" s="623" t="str">
        <f>'CATALOGO PAGINA'!C1471</f>
        <v>CH24290</v>
      </c>
      <c r="B1471" s="624" t="s">
        <v>7739</v>
      </c>
      <c r="C1471" s="626" t="str">
        <f>'CATALOGO PAGINA'!AE1471</f>
        <v>6</v>
      </c>
      <c r="D1471" s="634">
        <f>'CATALOGO PAGINA'!AG1471</f>
        <v>1.274</v>
      </c>
    </row>
    <row r="1472">
      <c r="A1472" s="623" t="str">
        <f>'CATALOGO PAGINA'!C1472</f>
        <v>CH91111</v>
      </c>
      <c r="B1472" s="624" t="s">
        <v>7739</v>
      </c>
      <c r="C1472" s="626" t="str">
        <f>'CATALOGO PAGINA'!AE1472</f>
        <v>12</v>
      </c>
      <c r="D1472" s="634">
        <f>'CATALOGO PAGINA'!AG1472</f>
        <v>0.7</v>
      </c>
    </row>
    <row r="1473">
      <c r="A1473" s="623" t="str">
        <f>'CATALOGO PAGINA'!C1473</f>
        <v>CH91110</v>
      </c>
      <c r="B1473" s="624" t="s">
        <v>7739</v>
      </c>
      <c r="C1473" s="626" t="str">
        <f>'CATALOGO PAGINA'!AE1473</f>
        <v>16</v>
      </c>
      <c r="D1473" s="634">
        <f>'CATALOGO PAGINA'!AG1473</f>
        <v>0.686</v>
      </c>
    </row>
    <row r="1474">
      <c r="A1474" s="623" t="str">
        <f>'CATALOGO PAGINA'!C1474</f>
        <v>CH86349</v>
      </c>
      <c r="B1474" s="624" t="s">
        <v>7739</v>
      </c>
      <c r="C1474" s="626" t="str">
        <f>'CATALOGO PAGINA'!AE1474</f>
        <v>12</v>
      </c>
      <c r="D1474" s="634">
        <f>'CATALOGO PAGINA'!AG1474</f>
        <v>1.25</v>
      </c>
    </row>
    <row r="1475">
      <c r="A1475" s="623" t="str">
        <f>'CATALOGO PAGINA'!C1475</f>
        <v>CH91141</v>
      </c>
      <c r="B1475" s="624" t="s">
        <v>7739</v>
      </c>
      <c r="C1475" s="626" t="str">
        <f>'CATALOGO PAGINA'!AE1475</f>
        <v>6</v>
      </c>
      <c r="D1475" s="634">
        <f>'CATALOGO PAGINA'!AG1475</f>
        <v>1.918</v>
      </c>
    </row>
    <row r="1476">
      <c r="A1476" s="623" t="str">
        <f>'CATALOGO PAGINA'!C1476</f>
        <v>CH81880</v>
      </c>
      <c r="B1476" s="624" t="s">
        <v>7739</v>
      </c>
      <c r="C1476" s="626" t="str">
        <f>'CATALOGO PAGINA'!AE1476</f>
        <v>12</v>
      </c>
      <c r="D1476" s="634">
        <f>'CATALOGO PAGINA'!AG1476</f>
        <v>1.106</v>
      </c>
    </row>
    <row r="1477">
      <c r="A1477" s="623" t="str">
        <f>'CATALOGO PAGINA'!C1477</f>
        <v>CH81040</v>
      </c>
      <c r="B1477" s="624" t="s">
        <v>7739</v>
      </c>
      <c r="C1477" s="626" t="str">
        <f>'CATALOGO PAGINA'!AE1477</f>
        <v>6</v>
      </c>
      <c r="D1477" s="634">
        <f>'CATALOGO PAGINA'!AG1477</f>
        <v>1.218</v>
      </c>
    </row>
    <row r="1478">
      <c r="A1478" s="623" t="str">
        <f>'CATALOGO PAGINA'!C1478</f>
        <v>IN45200</v>
      </c>
      <c r="B1478" s="624" t="s">
        <v>7739</v>
      </c>
      <c r="C1478" s="626" t="str">
        <f>'CATALOGO PAGINA'!AE1478</f>
        <v>12</v>
      </c>
      <c r="D1478" s="634">
        <f>'CATALOGO PAGINA'!AG1478</f>
        <v>0.854</v>
      </c>
    </row>
    <row r="1479">
      <c r="A1479" s="623" t="str">
        <f>'CATALOGO PAGINA'!C1479</f>
        <v>CH85196</v>
      </c>
      <c r="B1479" s="624" t="s">
        <v>7739</v>
      </c>
      <c r="C1479" s="626" t="str">
        <f>'CATALOGO PAGINA'!AE1479</f>
        <v>12</v>
      </c>
      <c r="D1479" s="634">
        <f>'CATALOGO PAGINA'!AG1479</f>
        <v>0.854</v>
      </c>
    </row>
    <row r="1480">
      <c r="A1480" s="623" t="str">
        <f>'CATALOGO PAGINA'!C1480</f>
        <v>CH26789</v>
      </c>
      <c r="B1480" s="624" t="s">
        <v>7739</v>
      </c>
      <c r="C1480" s="626" t="str">
        <f>'CATALOGO PAGINA'!AE1480</f>
        <v>12</v>
      </c>
      <c r="D1480" s="634">
        <f>'CATALOGO PAGINA'!AG1480</f>
        <v>0.728</v>
      </c>
    </row>
    <row r="1481">
      <c r="A1481" s="623" t="str">
        <f>'CATALOGO PAGINA'!C1481</f>
        <v>CH82257</v>
      </c>
      <c r="B1481" s="624" t="s">
        <v>7739</v>
      </c>
      <c r="C1481" s="626" t="str">
        <f>'CATALOGO PAGINA'!AE1481</f>
        <v>6</v>
      </c>
      <c r="D1481" s="634">
        <f>'CATALOGO PAGINA'!AG1481</f>
        <v>2.184</v>
      </c>
    </row>
    <row r="1482">
      <c r="A1482" s="623" t="str">
        <f>'CATALOGO PAGINA'!C1482</f>
        <v>CH87177</v>
      </c>
      <c r="B1482" s="624" t="s">
        <v>7739</v>
      </c>
      <c r="C1482" s="626" t="str">
        <f>'CATALOGO PAGINA'!AE1482</f>
        <v>6</v>
      </c>
      <c r="D1482" s="634">
        <f>'CATALOGO PAGINA'!AG1482</f>
        <v>1.54</v>
      </c>
    </row>
    <row r="1483">
      <c r="A1483" s="623" t="str">
        <f>'CATALOGO PAGINA'!C1483</f>
        <v>CH76655</v>
      </c>
      <c r="B1483" s="624" t="s">
        <v>7739</v>
      </c>
      <c r="C1483" s="626" t="str">
        <f>'CATALOGO PAGINA'!AE1483</f>
        <v>12</v>
      </c>
      <c r="D1483" s="634">
        <f>'CATALOGO PAGINA'!AG1483</f>
        <v>1.036</v>
      </c>
    </row>
    <row r="1484">
      <c r="A1484" s="623" t="str">
        <f>'CATALOGO PAGINA'!C1484</f>
        <v>CH11201</v>
      </c>
      <c r="B1484" s="624" t="s">
        <v>7739</v>
      </c>
      <c r="C1484" s="626" t="str">
        <f>'CATALOGO PAGINA'!AE1484</f>
        <v>6</v>
      </c>
      <c r="D1484" s="634">
        <f>'CATALOGO PAGINA'!AG1484</f>
        <v>3.808</v>
      </c>
    </row>
    <row r="1485">
      <c r="A1485" s="623" t="str">
        <f>'CATALOGO PAGINA'!C1485</f>
        <v>CH26892</v>
      </c>
      <c r="B1485" s="624" t="s">
        <v>7739</v>
      </c>
      <c r="C1485" s="626" t="str">
        <f>'CATALOGO PAGINA'!AE1485</f>
        <v>6</v>
      </c>
      <c r="D1485" s="634">
        <f>'CATALOGO PAGINA'!AG1485</f>
        <v>2.758</v>
      </c>
    </row>
    <row r="1486">
      <c r="A1486" s="623" t="str">
        <f>'CATALOGO PAGINA'!C1486</f>
        <v>IN11232</v>
      </c>
      <c r="B1486" s="624" t="s">
        <v>7739</v>
      </c>
      <c r="C1486" s="626" t="str">
        <f>'CATALOGO PAGINA'!AE1486</f>
        <v>6</v>
      </c>
      <c r="D1486" s="634">
        <f>'CATALOGO PAGINA'!AG1486</f>
        <v>2.506</v>
      </c>
    </row>
    <row r="1487">
      <c r="A1487" s="623" t="str">
        <f>'CATALOGO PAGINA'!C1487</f>
        <v>0377AL12</v>
      </c>
      <c r="B1487" s="624" t="s">
        <v>7739</v>
      </c>
      <c r="C1487" s="626" t="str">
        <f>'CATALOGO PAGINA'!AE1487</f>
        <v>12</v>
      </c>
      <c r="D1487" s="634">
        <f>'CATALOGO PAGINA'!AG1487</f>
        <v>0.84</v>
      </c>
    </row>
    <row r="1488">
      <c r="A1488" s="623" t="str">
        <f>'CATALOGO PAGINA'!C1488</f>
        <v>IN99637</v>
      </c>
      <c r="B1488" s="624" t="s">
        <v>7739</v>
      </c>
      <c r="C1488" s="626" t="str">
        <f>'CATALOGO PAGINA'!AE1488</f>
        <v>12</v>
      </c>
      <c r="D1488" s="634">
        <f>'CATALOGO PAGINA'!AG1488</f>
        <v>0.434</v>
      </c>
    </row>
    <row r="1489">
      <c r="A1489" s="623" t="str">
        <f>'CATALOGO PAGINA'!C1489</f>
        <v>1377</v>
      </c>
      <c r="B1489" s="624" t="s">
        <v>7739</v>
      </c>
      <c r="C1489" s="626" t="str">
        <f>'CATALOGO PAGINA'!AE1489</f>
        <v>12</v>
      </c>
      <c r="D1489" s="634">
        <f>'CATALOGO PAGINA'!AG1489</f>
        <v>1.248</v>
      </c>
    </row>
    <row r="1490">
      <c r="A1490" s="623" t="str">
        <f>'CATALOGO PAGINA'!C1490</f>
        <v>1009</v>
      </c>
      <c r="B1490" s="624" t="s">
        <v>7739</v>
      </c>
      <c r="C1490" s="626" t="str">
        <f>'CATALOGO PAGINA'!AE1490</f>
        <v>12</v>
      </c>
      <c r="D1490" s="634">
        <f>'CATALOGO PAGINA'!AG1490</f>
        <v>1.248</v>
      </c>
    </row>
    <row r="1491">
      <c r="A1491" s="623" t="str">
        <f>'CATALOGO PAGINA'!C1491</f>
        <v>1003</v>
      </c>
      <c r="B1491" s="624" t="s">
        <v>7739</v>
      </c>
      <c r="C1491" s="626" t="str">
        <f>'CATALOGO PAGINA'!AE1491</f>
        <v>12</v>
      </c>
      <c r="D1491" s="634">
        <f>'CATALOGO PAGINA'!AG1491</f>
        <v>1.248</v>
      </c>
    </row>
    <row r="1492">
      <c r="A1492" s="623" t="str">
        <f>'CATALOGO PAGINA'!C1492</f>
        <v>1008</v>
      </c>
      <c r="B1492" s="624" t="s">
        <v>7739</v>
      </c>
      <c r="C1492" s="626" t="str">
        <f>'CATALOGO PAGINA'!AE1492</f>
        <v>12</v>
      </c>
      <c r="D1492" s="634">
        <f>'CATALOGO PAGINA'!AG1492</f>
        <v>1.248</v>
      </c>
    </row>
    <row r="1493">
      <c r="A1493" s="623" t="str">
        <f>'CATALOGO PAGINA'!C1493</f>
        <v>1368</v>
      </c>
      <c r="B1493" s="624" t="s">
        <v>7739</v>
      </c>
      <c r="C1493" s="626" t="str">
        <f>'CATALOGO PAGINA'!AE1493</f>
        <v>12</v>
      </c>
      <c r="D1493" s="634">
        <f>'CATALOGO PAGINA'!AG1493</f>
        <v>1.248</v>
      </c>
    </row>
    <row r="1494">
      <c r="A1494" s="623" t="str">
        <f>'CATALOGO PAGINA'!C1494</f>
        <v>1013</v>
      </c>
      <c r="B1494" s="624" t="s">
        <v>7739</v>
      </c>
      <c r="C1494" s="626" t="str">
        <f>'CATALOGO PAGINA'!AE1494</f>
        <v>12</v>
      </c>
      <c r="D1494" s="634">
        <f>'CATALOGO PAGINA'!AG1494</f>
        <v>1.248</v>
      </c>
    </row>
    <row r="1495">
      <c r="A1495" s="623" t="str">
        <f>'CATALOGO PAGINA'!C1495</f>
        <v>1315</v>
      </c>
      <c r="B1495" s="624" t="s">
        <v>7739</v>
      </c>
      <c r="C1495" s="626" t="str">
        <f>'CATALOGO PAGINA'!AE1495</f>
        <v>12</v>
      </c>
      <c r="D1495" s="634">
        <f>'CATALOGO PAGINA'!AG1495</f>
        <v>1.248</v>
      </c>
    </row>
    <row r="1496">
      <c r="A1496" s="623" t="str">
        <f>'CATALOGO PAGINA'!C1496</f>
        <v>1006</v>
      </c>
      <c r="B1496" s="624" t="s">
        <v>7739</v>
      </c>
      <c r="C1496" s="626" t="str">
        <f>'CATALOGO PAGINA'!AE1496</f>
        <v>12</v>
      </c>
      <c r="D1496" s="634">
        <f>'CATALOGO PAGINA'!AG1496</f>
        <v>1.248</v>
      </c>
    </row>
    <row r="1497">
      <c r="A1497" s="623" t="str">
        <f>'CATALOGO PAGINA'!C1497</f>
        <v>1018</v>
      </c>
      <c r="B1497" s="624" t="s">
        <v>7739</v>
      </c>
      <c r="C1497" s="626" t="str">
        <f>'CATALOGO PAGINA'!AE1497</f>
        <v>12</v>
      </c>
      <c r="D1497" s="634">
        <f>'CATALOGO PAGINA'!AG1497</f>
        <v>1.248</v>
      </c>
    </row>
    <row r="1498">
      <c r="A1498" s="623" t="str">
        <f>'CATALOGO PAGINA'!C1498</f>
        <v>1365</v>
      </c>
      <c r="B1498" s="624" t="s">
        <v>7739</v>
      </c>
      <c r="C1498" s="626" t="str">
        <f>'CATALOGO PAGINA'!AE1498</f>
        <v>12</v>
      </c>
      <c r="D1498" s="634">
        <f>'CATALOGO PAGINA'!AG1498</f>
        <v>1.248</v>
      </c>
    </row>
    <row r="1499">
      <c r="A1499" s="623" t="str">
        <f>'CATALOGO PAGINA'!C1499</f>
        <v>13107</v>
      </c>
      <c r="B1499" s="624" t="s">
        <v>7739</v>
      </c>
      <c r="C1499" s="626" t="str">
        <f>'CATALOGO PAGINA'!AE1499</f>
        <v>12</v>
      </c>
      <c r="D1499" s="634">
        <f>'CATALOGO PAGINA'!AG1499</f>
        <v>1.248</v>
      </c>
    </row>
    <row r="1500">
      <c r="A1500" s="623" t="str">
        <f>'CATALOGO PAGINA'!C1500</f>
        <v>13106</v>
      </c>
      <c r="B1500" s="624" t="s">
        <v>7739</v>
      </c>
      <c r="C1500" s="626" t="str">
        <f>'CATALOGO PAGINA'!AE1500</f>
        <v>12</v>
      </c>
      <c r="D1500" s="634">
        <f>'CATALOGO PAGINA'!AG1500</f>
        <v>1.248</v>
      </c>
    </row>
    <row r="1501">
      <c r="A1501" s="623" t="str">
        <f>'CATALOGO PAGINA'!C1501</f>
        <v>1007</v>
      </c>
      <c r="B1501" s="624" t="s">
        <v>7739</v>
      </c>
      <c r="C1501" s="626" t="str">
        <f>'CATALOGO PAGINA'!AE1501</f>
        <v>12</v>
      </c>
      <c r="D1501" s="634">
        <f>'CATALOGO PAGINA'!AG1501</f>
        <v>1.248</v>
      </c>
    </row>
    <row r="1502">
      <c r="A1502" s="623" t="str">
        <f>'CATALOGO PAGINA'!C1502</f>
        <v>1020</v>
      </c>
      <c r="B1502" s="624" t="s">
        <v>7739</v>
      </c>
      <c r="C1502" s="626" t="str">
        <f>'CATALOGO PAGINA'!AE1502</f>
        <v>12</v>
      </c>
      <c r="D1502" s="634">
        <f>'CATALOGO PAGINA'!AG1502</f>
        <v>1.248</v>
      </c>
    </row>
    <row r="1503">
      <c r="A1503" s="623" t="str">
        <f>'CATALOGO PAGINA'!C1503</f>
        <v>1011</v>
      </c>
      <c r="B1503" s="624" t="s">
        <v>7739</v>
      </c>
      <c r="C1503" s="626" t="str">
        <f>'CATALOGO PAGINA'!AE1503</f>
        <v>12</v>
      </c>
      <c r="D1503" s="634">
        <f>'CATALOGO PAGINA'!AG1503</f>
        <v>1.248</v>
      </c>
    </row>
    <row r="1504">
      <c r="A1504" s="623" t="str">
        <f>'CATALOGO PAGINA'!C1504</f>
        <v>1004</v>
      </c>
      <c r="B1504" s="624" t="s">
        <v>7739</v>
      </c>
      <c r="C1504" s="626" t="str">
        <f>'CATALOGO PAGINA'!AE1504</f>
        <v>12</v>
      </c>
      <c r="D1504" s="634">
        <f>'CATALOGO PAGINA'!AG1504</f>
        <v>1.248</v>
      </c>
    </row>
    <row r="1505">
      <c r="A1505" s="623" t="str">
        <f>'CATALOGO PAGINA'!C1505</f>
        <v>1001</v>
      </c>
      <c r="B1505" s="624" t="s">
        <v>7739</v>
      </c>
      <c r="C1505" s="626" t="str">
        <f>'CATALOGO PAGINA'!AE1505</f>
        <v>12</v>
      </c>
      <c r="D1505" s="634">
        <f>'CATALOGO PAGINA'!AG1505</f>
        <v>1.248</v>
      </c>
    </row>
    <row r="1506">
      <c r="A1506" s="623" t="str">
        <f>'CATALOGO PAGINA'!C1506</f>
        <v>1354</v>
      </c>
      <c r="B1506" s="624" t="s">
        <v>7739</v>
      </c>
      <c r="C1506" s="626" t="str">
        <f>'CATALOGO PAGINA'!AE1506</f>
        <v>12</v>
      </c>
      <c r="D1506" s="634">
        <f>'CATALOGO PAGINA'!AG1506</f>
        <v>1.248</v>
      </c>
    </row>
    <row r="1507">
      <c r="A1507" s="623" t="str">
        <f>'CATALOGO PAGINA'!C1507</f>
        <v>24221</v>
      </c>
      <c r="B1507" s="624" t="s">
        <v>7739</v>
      </c>
      <c r="C1507" s="626" t="str">
        <f>'CATALOGO PAGINA'!AE1507</f>
        <v>12</v>
      </c>
      <c r="D1507" s="634">
        <f>'CATALOGO PAGINA'!AG1507</f>
        <v>0.7965</v>
      </c>
    </row>
    <row r="1508">
      <c r="A1508" s="623" t="str">
        <f>'CATALOGO PAGINA'!C1508</f>
        <v>102282</v>
      </c>
      <c r="B1508" s="624" t="s">
        <v>7739</v>
      </c>
      <c r="C1508" s="626" t="str">
        <f>'CATALOGO PAGINA'!AE1508</f>
        <v>24</v>
      </c>
      <c r="D1508" s="634">
        <f>'CATALOGO PAGINA'!AG1508</f>
        <v>0.696</v>
      </c>
    </row>
    <row r="1509">
      <c r="A1509" s="623" t="str">
        <f>'CATALOGO PAGINA'!C1509</f>
        <v>102285</v>
      </c>
      <c r="B1509" s="624" t="s">
        <v>7739</v>
      </c>
      <c r="C1509" s="626" t="str">
        <f>'CATALOGO PAGINA'!AE1509</f>
        <v>24</v>
      </c>
      <c r="D1509" s="634">
        <f>'CATALOGO PAGINA'!AG1509</f>
        <v>0.696</v>
      </c>
    </row>
    <row r="1510">
      <c r="A1510" s="623" t="str">
        <f>'CATALOGO PAGINA'!C1510</f>
        <v>102280</v>
      </c>
      <c r="B1510" s="624" t="s">
        <v>7739</v>
      </c>
      <c r="C1510" s="626" t="str">
        <f>'CATALOGO PAGINA'!AE1510</f>
        <v>24</v>
      </c>
      <c r="D1510" s="634">
        <f>'CATALOGO PAGINA'!AG1510</f>
        <v>0.696</v>
      </c>
    </row>
    <row r="1511">
      <c r="A1511" s="623" t="str">
        <f>'CATALOGO PAGINA'!C1511</f>
        <v>102083</v>
      </c>
      <c r="B1511" s="624" t="s">
        <v>7739</v>
      </c>
      <c r="C1511" s="626" t="str">
        <f>'CATALOGO PAGINA'!AE1511</f>
        <v>24</v>
      </c>
      <c r="D1511" s="634">
        <f>'CATALOGO PAGINA'!AG1511</f>
        <v>0.696</v>
      </c>
    </row>
    <row r="1512">
      <c r="A1512" s="623" t="str">
        <f>'CATALOGO PAGINA'!C1512</f>
        <v>102288</v>
      </c>
      <c r="B1512" s="624" t="s">
        <v>7739</v>
      </c>
      <c r="C1512" s="626" t="str">
        <f>'CATALOGO PAGINA'!AE1512</f>
        <v>24</v>
      </c>
      <c r="D1512" s="634">
        <f>'CATALOGO PAGINA'!AG1512</f>
        <v>0.696</v>
      </c>
    </row>
    <row r="1513">
      <c r="A1513" s="623" t="str">
        <f>'CATALOGO PAGINA'!C1513</f>
        <v>801739</v>
      </c>
      <c r="B1513" s="624" t="s">
        <v>7739</v>
      </c>
      <c r="C1513" s="626" t="str">
        <f>'CATALOGO PAGINA'!AE1513</f>
        <v>10</v>
      </c>
      <c r="D1513" s="634">
        <f>'CATALOGO PAGINA'!AG1513</f>
        <v>2.5488</v>
      </c>
    </row>
    <row r="1514">
      <c r="A1514" s="623" t="str">
        <f>'CATALOGO PAGINA'!C1514</f>
        <v>801794</v>
      </c>
      <c r="B1514" s="624" t="s">
        <v>7739</v>
      </c>
      <c r="C1514" s="626" t="str">
        <f>'CATALOGO PAGINA'!AE1514</f>
        <v>10</v>
      </c>
      <c r="D1514" s="634">
        <f>'CATALOGO PAGINA'!AG1514</f>
        <v>2.145</v>
      </c>
    </row>
    <row r="1515">
      <c r="A1515" s="623" t="str">
        <f>'CATALOGO PAGINA'!C1515</f>
        <v>801796</v>
      </c>
      <c r="B1515" s="624" t="s">
        <v>7739</v>
      </c>
      <c r="C1515" s="626" t="str">
        <f>'CATALOGO PAGINA'!AE1515</f>
        <v>10</v>
      </c>
      <c r="D1515" s="634">
        <f>'CATALOGO PAGINA'!AG1515</f>
        <v>2.145</v>
      </c>
    </row>
    <row r="1516">
      <c r="A1516" s="623" t="str">
        <f>'CATALOGO PAGINA'!C1516</f>
        <v>501124</v>
      </c>
      <c r="B1516" s="624" t="s">
        <v>7739</v>
      </c>
      <c r="C1516" s="626" t="str">
        <f>'CATALOGO PAGINA'!AE1516</f>
        <v>12</v>
      </c>
      <c r="D1516" s="634">
        <f>'CATALOGO PAGINA'!AG1516</f>
        <v>0.6525</v>
      </c>
    </row>
    <row r="1517">
      <c r="A1517" s="623" t="str">
        <f>'CATALOGO PAGINA'!C1517</f>
        <v>502229</v>
      </c>
      <c r="B1517" s="624" t="s">
        <v>7739</v>
      </c>
      <c r="C1517" s="626" t="str">
        <f>'CATALOGO PAGINA'!AE1517</f>
        <v>12</v>
      </c>
      <c r="D1517" s="634">
        <f>'CATALOGO PAGINA'!AG1517</f>
        <v>0.7395</v>
      </c>
    </row>
    <row r="1518">
      <c r="A1518" s="623" t="str">
        <f>'CATALOGO PAGINA'!C1518</f>
        <v>502437</v>
      </c>
      <c r="B1518" s="624" t="s">
        <v>7739</v>
      </c>
      <c r="C1518" s="626" t="str">
        <f>'CATALOGO PAGINA'!AE1518</f>
        <v>12</v>
      </c>
      <c r="D1518" s="634">
        <f>'CATALOGO PAGINA'!AG1518</f>
        <v>0.6864</v>
      </c>
    </row>
    <row r="1519">
      <c r="A1519" s="623" t="str">
        <f>'CATALOGO PAGINA'!C1519</f>
        <v>502230</v>
      </c>
      <c r="B1519" s="624" t="s">
        <v>7739</v>
      </c>
      <c r="C1519" s="626" t="str">
        <f>'CATALOGO PAGINA'!AE1519</f>
        <v>12</v>
      </c>
      <c r="D1519" s="634">
        <f>'CATALOGO PAGINA'!AG1519</f>
        <v>0.6864</v>
      </c>
    </row>
    <row r="1520">
      <c r="A1520" s="623" t="str">
        <f>'CATALOGO PAGINA'!C1520</f>
        <v>501125</v>
      </c>
      <c r="B1520" s="624" t="s">
        <v>7739</v>
      </c>
      <c r="C1520" s="626" t="str">
        <f>'CATALOGO PAGINA'!AE1520</f>
        <v>12</v>
      </c>
      <c r="D1520" s="634">
        <f>'CATALOGO PAGINA'!AG1520</f>
        <v>0.6532</v>
      </c>
    </row>
    <row r="1521">
      <c r="A1521" s="623" t="str">
        <f>'CATALOGO PAGINA'!C1521</f>
        <v>501954</v>
      </c>
      <c r="B1521" s="624" t="s">
        <v>7739</v>
      </c>
      <c r="C1521" s="626" t="str">
        <f>'CATALOGO PAGINA'!AE1521</f>
        <v>12</v>
      </c>
      <c r="D1521" s="634">
        <f>'CATALOGO PAGINA'!AG1521</f>
        <v>0.6864</v>
      </c>
    </row>
    <row r="1522">
      <c r="A1522" s="623" t="str">
        <f>'CATALOGO PAGINA'!C1522</f>
        <v>500906</v>
      </c>
      <c r="B1522" s="624" t="s">
        <v>7739</v>
      </c>
      <c r="C1522" s="626" t="str">
        <f>'CATALOGO PAGINA'!AE1522</f>
        <v>12</v>
      </c>
      <c r="D1522" s="634">
        <f>'CATALOGO PAGINA'!AG1522</f>
        <v>0.7395</v>
      </c>
    </row>
    <row r="1523">
      <c r="A1523" s="623" t="str">
        <f>'CATALOGO PAGINA'!C1523</f>
        <v>502050</v>
      </c>
      <c r="B1523" s="624" t="s">
        <v>7739</v>
      </c>
      <c r="C1523" s="626" t="str">
        <f>'CATALOGO PAGINA'!AE1523</f>
        <v>12</v>
      </c>
      <c r="D1523" s="634">
        <f>'CATALOGO PAGINA'!AG1523</f>
        <v>0.588</v>
      </c>
    </row>
    <row r="1524">
      <c r="A1524" s="623" t="str">
        <f>'CATALOGO PAGINA'!C1524</f>
        <v>50052</v>
      </c>
      <c r="B1524" s="624" t="s">
        <v>7739</v>
      </c>
      <c r="C1524" s="626" t="str">
        <f>'CATALOGO PAGINA'!AE1524</f>
        <v>12</v>
      </c>
      <c r="D1524" s="634">
        <f>'CATALOGO PAGINA'!AG1524</f>
        <v>0.6532</v>
      </c>
    </row>
    <row r="1525">
      <c r="A1525" s="623" t="str">
        <f>'CATALOGO PAGINA'!C1525</f>
        <v>502231</v>
      </c>
      <c r="B1525" s="624" t="s">
        <v>7739</v>
      </c>
      <c r="C1525" s="626" t="str">
        <f>'CATALOGO PAGINA'!AE1525</f>
        <v>12</v>
      </c>
      <c r="D1525" s="634">
        <f>'CATALOGO PAGINA'!AG1525</f>
        <v>0.6958</v>
      </c>
    </row>
    <row r="1526">
      <c r="A1526" s="623" t="str">
        <f>'CATALOGO PAGINA'!C1526</f>
        <v>502227</v>
      </c>
      <c r="B1526" s="624" t="s">
        <v>7739</v>
      </c>
      <c r="C1526" s="626" t="str">
        <f>'CATALOGO PAGINA'!AE1526</f>
        <v>12</v>
      </c>
      <c r="D1526" s="634">
        <f>'CATALOGO PAGINA'!AG1526</f>
        <v>0.7395</v>
      </c>
    </row>
    <row r="1527">
      <c r="A1527" s="623" t="str">
        <f>'CATALOGO PAGINA'!C1527</f>
        <v>501242</v>
      </c>
      <c r="B1527" s="624" t="s">
        <v>7739</v>
      </c>
      <c r="C1527" s="626" t="str">
        <f>'CATALOGO PAGINA'!AE1527</f>
        <v>12</v>
      </c>
      <c r="D1527" s="634">
        <f>'CATALOGO PAGINA'!AG1527</f>
        <v>0.798</v>
      </c>
    </row>
    <row r="1528">
      <c r="A1528" s="623" t="str">
        <f>'CATALOGO PAGINA'!C1528</f>
        <v>504845</v>
      </c>
      <c r="B1528" s="624" t="s">
        <v>7739</v>
      </c>
      <c r="C1528" s="626" t="str">
        <f>'CATALOGO PAGINA'!AE1528</f>
        <v>12</v>
      </c>
      <c r="D1528" s="634">
        <f>'CATALOGO PAGINA'!AG1528</f>
        <v>0.6864</v>
      </c>
    </row>
    <row r="1529">
      <c r="A1529" s="623" t="str">
        <f>'CATALOGO PAGINA'!C1529</f>
        <v>501127</v>
      </c>
      <c r="B1529" s="624" t="s">
        <v>7739</v>
      </c>
      <c r="C1529" s="626" t="str">
        <f>'CATALOGO PAGINA'!AE1529</f>
        <v>12</v>
      </c>
      <c r="D1529" s="634">
        <f>'CATALOGO PAGINA'!AG1529</f>
        <v>0.6864</v>
      </c>
    </row>
    <row r="1530">
      <c r="A1530" s="623" t="str">
        <f>'CATALOGO PAGINA'!C1530</f>
        <v>501126</v>
      </c>
      <c r="B1530" s="624" t="s">
        <v>7739</v>
      </c>
      <c r="C1530" s="626" t="str">
        <f>'CATALOGO PAGINA'!AE1530</f>
        <v>12</v>
      </c>
      <c r="D1530" s="634">
        <f>'CATALOGO PAGINA'!AG1530</f>
        <v>0.602</v>
      </c>
    </row>
    <row r="1531">
      <c r="A1531" s="623" t="str">
        <f>'CATALOGO PAGINA'!C1531</f>
        <v>503176</v>
      </c>
      <c r="B1531" s="624" t="s">
        <v>7739</v>
      </c>
      <c r="C1531" s="626" t="str">
        <f>'CATALOGO PAGINA'!AE1531</f>
        <v>12</v>
      </c>
      <c r="D1531" s="634">
        <f>'CATALOGO PAGINA'!AG1531</f>
        <v>0.8437</v>
      </c>
    </row>
    <row r="1532">
      <c r="A1532" s="623" t="str">
        <f>'CATALOGO PAGINA'!C1532</f>
        <v>505372</v>
      </c>
      <c r="B1532" s="624" t="s">
        <v>7739</v>
      </c>
      <c r="C1532" s="626" t="str">
        <f>'CATALOGO PAGINA'!AE1532</f>
        <v>12</v>
      </c>
      <c r="D1532" s="634">
        <f>'CATALOGO PAGINA'!AG1532</f>
        <v>1.792</v>
      </c>
    </row>
    <row r="1533">
      <c r="A1533" s="623" t="str">
        <f>'CATALOGO PAGINA'!C1533</f>
        <v>JBL0108</v>
      </c>
      <c r="B1533" s="624" t="s">
        <v>7739</v>
      </c>
      <c r="C1533" s="626" t="str">
        <f>'CATALOGO PAGINA'!AE1533</f>
        <v>12</v>
      </c>
      <c r="D1533" s="634">
        <f>'CATALOGO PAGINA'!AG1533</f>
        <v>0.8378</v>
      </c>
    </row>
    <row r="1534">
      <c r="A1534" s="623" t="str">
        <f>'CATALOGO PAGINA'!C1534</f>
        <v>JBL0115</v>
      </c>
      <c r="B1534" s="624" t="s">
        <v>7739</v>
      </c>
      <c r="C1534" s="626" t="str">
        <f>'CATALOGO PAGINA'!AE1534</f>
        <v>12</v>
      </c>
      <c r="D1534" s="634">
        <f>'CATALOGO PAGINA'!AG1534</f>
        <v>0.8378</v>
      </c>
    </row>
    <row r="1535">
      <c r="A1535" s="623" t="str">
        <f>'CATALOGO PAGINA'!C1535</f>
        <v>JBL0122</v>
      </c>
      <c r="B1535" s="624" t="s">
        <v>7739</v>
      </c>
      <c r="C1535" s="626" t="str">
        <f>'CATALOGO PAGINA'!AE1535</f>
        <v>12</v>
      </c>
      <c r="D1535" s="634">
        <f>'CATALOGO PAGINA'!AG1535</f>
        <v>0.8378</v>
      </c>
    </row>
    <row r="1536">
      <c r="A1536" s="623" t="str">
        <f>'CATALOGO PAGINA'!C1536</f>
        <v>966-4</v>
      </c>
      <c r="B1536" s="624" t="s">
        <v>7739</v>
      </c>
      <c r="C1536" s="626" t="str">
        <f>'CATALOGO PAGINA'!AE1536</f>
        <v>6</v>
      </c>
      <c r="D1536" s="634">
        <f>'CATALOGO PAGINA'!AG1536</f>
        <v>7.2541</v>
      </c>
    </row>
    <row r="1537">
      <c r="A1537" s="623" t="str">
        <f>'CATALOGO PAGINA'!C1537</f>
        <v>378882</v>
      </c>
      <c r="B1537" s="624" t="s">
        <v>7739</v>
      </c>
      <c r="C1537" s="626" t="str">
        <f>'CATALOGO PAGINA'!AE1537</f>
        <v>12</v>
      </c>
      <c r="D1537" s="634">
        <f>'CATALOGO PAGINA'!AG1537</f>
        <v>3.4945</v>
      </c>
    </row>
    <row r="1538">
      <c r="A1538" s="623" t="str">
        <f>'CATALOGO PAGINA'!C1538</f>
        <v>999-65</v>
      </c>
      <c r="B1538" s="624" t="s">
        <v>7739</v>
      </c>
      <c r="C1538" s="626" t="str">
        <f>'CATALOGO PAGINA'!AE1538</f>
        <v>6</v>
      </c>
      <c r="D1538" s="634">
        <f>'CATALOGO PAGINA'!AG1538</f>
        <v>4.7508</v>
      </c>
    </row>
    <row r="1539">
      <c r="A1539" s="623" t="str">
        <f>'CATALOGO PAGINA'!C1539</f>
        <v>21340</v>
      </c>
      <c r="B1539" s="624" t="s">
        <v>7739</v>
      </c>
      <c r="C1539" s="626" t="str">
        <f>'CATALOGO PAGINA'!AE1539</f>
        <v>12</v>
      </c>
      <c r="D1539" s="634">
        <f>'CATALOGO PAGINA'!AG1539</f>
        <v>3.103</v>
      </c>
    </row>
    <row r="1540">
      <c r="A1540" s="623" t="str">
        <f>'CATALOGO PAGINA'!C1540</f>
        <v>21341</v>
      </c>
      <c r="B1540" s="624" t="s">
        <v>7739</v>
      </c>
      <c r="C1540" s="626" t="str">
        <f>'CATALOGO PAGINA'!AE1540</f>
        <v>12</v>
      </c>
      <c r="D1540" s="634">
        <f>'CATALOGO PAGINA'!AG1540</f>
        <v>1.943</v>
      </c>
    </row>
    <row r="1541">
      <c r="A1541" s="623" t="str">
        <f>'CATALOGO PAGINA'!C1541</f>
        <v>2055R6</v>
      </c>
      <c r="B1541" s="624" t="s">
        <v>7739</v>
      </c>
      <c r="C1541" s="626" t="str">
        <f>'CATALOGO PAGINA'!AE1541</f>
        <v>12</v>
      </c>
      <c r="D1541" s="634">
        <f>'CATALOGO PAGINA'!AG1541</f>
        <v>0.658</v>
      </c>
    </row>
    <row r="1542">
      <c r="A1542" s="623" t="str">
        <f>'CATALOGO PAGINA'!C1542</f>
        <v>1186R3</v>
      </c>
      <c r="B1542" s="624" t="s">
        <v>7739</v>
      </c>
      <c r="C1542" s="626" t="str">
        <f>'CATALOGO PAGINA'!AE1542</f>
        <v>12</v>
      </c>
      <c r="D1542" s="634">
        <f>'CATALOGO PAGINA'!AG1542</f>
        <v>0.658</v>
      </c>
    </row>
    <row r="1543">
      <c r="A1543" s="623" t="str">
        <f>'CATALOGO PAGINA'!C1543</f>
        <v>0153</v>
      </c>
      <c r="B1543" s="624" t="s">
        <v>7739</v>
      </c>
      <c r="C1543" s="626" t="str">
        <f>'CATALOGO PAGINA'!AE1543</f>
        <v>12</v>
      </c>
      <c r="D1543" s="634">
        <f>'CATALOGO PAGINA'!AG1543</f>
        <v>2.1996</v>
      </c>
    </row>
    <row r="1544">
      <c r="A1544" s="623" t="str">
        <f>'CATALOGO PAGINA'!C1544</f>
        <v>0152</v>
      </c>
      <c r="B1544" s="624" t="s">
        <v>7739</v>
      </c>
      <c r="C1544" s="626" t="str">
        <f>'CATALOGO PAGINA'!AE1544</f>
        <v>12</v>
      </c>
      <c r="D1544" s="634">
        <f>'CATALOGO PAGINA'!AG1544</f>
        <v>2.1996</v>
      </c>
    </row>
    <row r="1545">
      <c r="A1545" s="623" t="str">
        <f>'CATALOGO PAGINA'!C1545</f>
        <v>2089</v>
      </c>
      <c r="B1545" s="624" t="s">
        <v>7739</v>
      </c>
      <c r="C1545" s="626" t="str">
        <f>'CATALOGO PAGINA'!AE1545</f>
        <v>16</v>
      </c>
      <c r="D1545" s="634">
        <f>'CATALOGO PAGINA'!AG1545</f>
        <v>1.0857</v>
      </c>
    </row>
    <row r="1546">
      <c r="A1546" s="623" t="str">
        <f>'CATALOGO PAGINA'!C1546</f>
        <v>2313</v>
      </c>
      <c r="B1546" s="624" t="s">
        <v>7739</v>
      </c>
      <c r="C1546" s="626" t="str">
        <f>'CATALOGO PAGINA'!AE1546</f>
        <v>36</v>
      </c>
      <c r="D1546" s="634">
        <f>'CATALOGO PAGINA'!AG1546</f>
        <v>0.754</v>
      </c>
    </row>
    <row r="1547">
      <c r="A1547" s="623" t="str">
        <f>'CATALOGO PAGINA'!C1547</f>
        <v>2114</v>
      </c>
      <c r="B1547" s="624" t="s">
        <v>7739</v>
      </c>
      <c r="C1547" s="626" t="str">
        <f>'CATALOGO PAGINA'!AE1547</f>
        <v>36</v>
      </c>
      <c r="D1547" s="634">
        <f>'CATALOGO PAGINA'!AG1547</f>
        <v>0.754</v>
      </c>
    </row>
    <row r="1548">
      <c r="A1548" s="623" t="str">
        <f>'CATALOGO PAGINA'!C1548</f>
        <v>2312</v>
      </c>
      <c r="B1548" s="624" t="s">
        <v>7739</v>
      </c>
      <c r="C1548" s="626" t="str">
        <f>'CATALOGO PAGINA'!AE1548</f>
        <v>36</v>
      </c>
      <c r="D1548" s="634">
        <f>'CATALOGO PAGINA'!AG1548</f>
        <v>0.7007</v>
      </c>
    </row>
    <row r="1549">
      <c r="A1549" s="623" t="str">
        <f>'CATALOGO PAGINA'!C1549</f>
        <v>2314</v>
      </c>
      <c r="B1549" s="624" t="s">
        <v>7739</v>
      </c>
      <c r="C1549" s="626" t="str">
        <f>'CATALOGO PAGINA'!AE1549</f>
        <v>36</v>
      </c>
      <c r="D1549" s="634">
        <f>'CATALOGO PAGINA'!AG1549</f>
        <v>0.7007</v>
      </c>
    </row>
    <row r="1550">
      <c r="A1550" s="623" t="str">
        <f>'CATALOGO PAGINA'!C1550</f>
        <v>0583R</v>
      </c>
      <c r="B1550" s="624" t="s">
        <v>7739</v>
      </c>
      <c r="C1550" s="626" t="str">
        <f>'CATALOGO PAGINA'!AE1550</f>
        <v>12</v>
      </c>
      <c r="D1550" s="634">
        <f>'CATALOGO PAGINA'!AG1550</f>
        <v>0.6956</v>
      </c>
    </row>
    <row r="1551">
      <c r="A1551" s="623" t="str">
        <f>'CATALOGO PAGINA'!C1551</f>
        <v>0541</v>
      </c>
      <c r="B1551" s="624" t="s">
        <v>7739</v>
      </c>
      <c r="C1551" s="626" t="str">
        <f>'CATALOGO PAGINA'!AE1551</f>
        <v>12</v>
      </c>
      <c r="D1551" s="634">
        <f>'CATALOGO PAGINA'!AG1551</f>
        <v>1.102</v>
      </c>
    </row>
    <row r="1552">
      <c r="A1552" s="623" t="str">
        <f>'CATALOGO PAGINA'!C1552</f>
        <v>0691</v>
      </c>
      <c r="B1552" s="624" t="s">
        <v>7739</v>
      </c>
      <c r="C1552" s="626" t="str">
        <f>'CATALOGO PAGINA'!AE1552</f>
        <v>24</v>
      </c>
      <c r="D1552" s="634">
        <f>'CATALOGO PAGINA'!AG1552</f>
        <v>0.7884</v>
      </c>
    </row>
    <row r="1553">
      <c r="A1553" s="623" t="str">
        <f>'CATALOGO PAGINA'!C1553</f>
        <v>0692</v>
      </c>
      <c r="B1553" s="624" t="s">
        <v>7739</v>
      </c>
      <c r="C1553" s="626" t="str">
        <f>'CATALOGO PAGINA'!AE1553</f>
        <v>24</v>
      </c>
      <c r="D1553" s="634">
        <f>'CATALOGO PAGINA'!AG1553</f>
        <v>0.7884</v>
      </c>
    </row>
    <row r="1554">
      <c r="A1554" s="623" t="str">
        <f>'CATALOGO PAGINA'!C1554</f>
        <v>0567</v>
      </c>
      <c r="B1554" s="624" t="s">
        <v>7739</v>
      </c>
      <c r="C1554" s="626" t="str">
        <f>'CATALOGO PAGINA'!AE1554</f>
        <v>24</v>
      </c>
      <c r="D1554" s="634">
        <f>'CATALOGO PAGINA'!AG1554</f>
        <v>0.7884</v>
      </c>
    </row>
    <row r="1555">
      <c r="A1555" s="623" t="str">
        <f>'CATALOGO PAGINA'!C1555</f>
        <v>0045R3</v>
      </c>
      <c r="B1555" s="624" t="s">
        <v>7739</v>
      </c>
      <c r="C1555" s="626" t="str">
        <f>'CATALOGO PAGINA'!AE1555</f>
        <v>12</v>
      </c>
      <c r="D1555" s="634">
        <f>'CATALOGO PAGINA'!AG1555</f>
        <v>0.6815</v>
      </c>
    </row>
    <row r="1556">
      <c r="A1556" s="623" t="str">
        <f>'CATALOGO PAGINA'!C1556</f>
        <v>0256R</v>
      </c>
      <c r="B1556" s="624" t="s">
        <v>7739</v>
      </c>
      <c r="C1556" s="626" t="str">
        <f>'CATALOGO PAGINA'!AE1556</f>
        <v>12</v>
      </c>
      <c r="D1556" s="634">
        <f>'CATALOGO PAGINA'!AG1556</f>
        <v>0.6815</v>
      </c>
    </row>
    <row r="1557">
      <c r="A1557" s="623" t="str">
        <f>'CATALOGO PAGINA'!C1557</f>
        <v>51085</v>
      </c>
      <c r="B1557" s="624" t="s">
        <v>7739</v>
      </c>
      <c r="C1557" s="626" t="str">
        <f>'CATALOGO PAGINA'!AE1557</f>
        <v>8</v>
      </c>
      <c r="D1557" s="634">
        <f>'CATALOGO PAGINA'!AG1557</f>
        <v>2.3975</v>
      </c>
    </row>
    <row r="1558">
      <c r="A1558" s="623" t="str">
        <f>'CATALOGO PAGINA'!C1558</f>
        <v>80417</v>
      </c>
      <c r="B1558" s="624" t="s">
        <v>7739</v>
      </c>
      <c r="C1558" s="626" t="str">
        <f>'CATALOGO PAGINA'!AE1558</f>
        <v>1</v>
      </c>
      <c r="D1558" s="634">
        <f>'CATALOGO PAGINA'!AG1558</f>
        <v>18</v>
      </c>
    </row>
    <row r="1559">
      <c r="A1559" s="623" t="str">
        <f>'CATALOGO PAGINA'!C1559</f>
        <v>96012</v>
      </c>
      <c r="B1559" s="624" t="s">
        <v>7739</v>
      </c>
      <c r="C1559" s="626" t="str">
        <f>'CATALOGO PAGINA'!AE1559</f>
        <v>12</v>
      </c>
      <c r="D1559" s="634">
        <f>'CATALOGO PAGINA'!AG1559</f>
        <v>2.004</v>
      </c>
    </row>
    <row r="1560">
      <c r="A1560" s="623" t="str">
        <f>'CATALOGO PAGINA'!C1560</f>
        <v>28567</v>
      </c>
      <c r="B1560" s="624" t="s">
        <v>7739</v>
      </c>
      <c r="C1560" s="626" t="str">
        <f>'CATALOGO PAGINA'!AE1560</f>
        <v>6</v>
      </c>
      <c r="D1560" s="634">
        <f>'CATALOGO PAGINA'!AG1560</f>
        <v>2.754</v>
      </c>
    </row>
    <row r="1561">
      <c r="A1561" s="623" t="str">
        <f>'CATALOGO PAGINA'!C1561</f>
        <v>72333</v>
      </c>
      <c r="B1561" s="624" t="s">
        <v>7739</v>
      </c>
      <c r="C1561" s="626" t="str">
        <f>'CATALOGO PAGINA'!AE1561</f>
        <v>6</v>
      </c>
      <c r="D1561" s="634">
        <f>'CATALOGO PAGINA'!AG1561</f>
        <v>2.754</v>
      </c>
    </row>
    <row r="1562">
      <c r="A1562" s="623" t="str">
        <f>'CATALOGO PAGINA'!C1562</f>
        <v>95546</v>
      </c>
      <c r="B1562" s="624" t="s">
        <v>7739</v>
      </c>
      <c r="C1562" s="626" t="str">
        <f>'CATALOGO PAGINA'!AE1562</f>
        <v>6</v>
      </c>
      <c r="D1562" s="634">
        <f>'CATALOGO PAGINA'!AG1562</f>
        <v>2.754</v>
      </c>
    </row>
    <row r="1563">
      <c r="A1563" s="623" t="str">
        <f>'CATALOGO PAGINA'!C1563</f>
        <v>87589</v>
      </c>
      <c r="B1563" s="624" t="s">
        <v>7739</v>
      </c>
      <c r="C1563" s="626" t="str">
        <f>'CATALOGO PAGINA'!AE1563</f>
        <v>6</v>
      </c>
      <c r="D1563" s="634">
        <f>'CATALOGO PAGINA'!AG1563</f>
        <v>2.754</v>
      </c>
    </row>
    <row r="1564">
      <c r="A1564" s="623" t="str">
        <f>'CATALOGO PAGINA'!C1564</f>
        <v>66882</v>
      </c>
      <c r="B1564" s="624" t="s">
        <v>7739</v>
      </c>
      <c r="C1564" s="626" t="str">
        <f>'CATALOGO PAGINA'!AE1564</f>
        <v>6</v>
      </c>
      <c r="D1564" s="634">
        <f>'CATALOGO PAGINA'!AG1564</f>
        <v>2.754</v>
      </c>
    </row>
    <row r="1565">
      <c r="A1565" s="623" t="str">
        <f>'CATALOGO PAGINA'!C1565</f>
        <v>65861</v>
      </c>
      <c r="B1565" s="624" t="s">
        <v>7739</v>
      </c>
      <c r="C1565" s="626" t="str">
        <f>'CATALOGO PAGINA'!AE1565</f>
        <v>6</v>
      </c>
      <c r="D1565" s="634">
        <f>'CATALOGO PAGINA'!AG1565</f>
        <v>2.754</v>
      </c>
    </row>
    <row r="1566">
      <c r="A1566" s="623" t="str">
        <f>'CATALOGO PAGINA'!C1566</f>
        <v>566769</v>
      </c>
      <c r="B1566" s="624" t="s">
        <v>7739</v>
      </c>
      <c r="C1566" s="626" t="str">
        <f>'CATALOGO PAGINA'!AE1566</f>
        <v>6</v>
      </c>
      <c r="D1566" s="634">
        <f>'CATALOGO PAGINA'!AG1566</f>
        <v>2.754</v>
      </c>
    </row>
    <row r="1567">
      <c r="A1567" s="623" t="str">
        <f>'CATALOGO PAGINA'!C1567</f>
        <v>14116</v>
      </c>
      <c r="B1567" s="624" t="s">
        <v>7739</v>
      </c>
      <c r="C1567" s="626" t="str">
        <f>'CATALOGO PAGINA'!AE1567</f>
        <v>18</v>
      </c>
      <c r="D1567" s="634">
        <f>'CATALOGO PAGINA'!AG1567</f>
        <v>2.14965</v>
      </c>
    </row>
    <row r="1568">
      <c r="A1568" s="623" t="str">
        <f>'CATALOGO PAGINA'!C1568</f>
        <v>14179</v>
      </c>
      <c r="B1568" s="624" t="s">
        <v>7739</v>
      </c>
      <c r="C1568" s="626" t="str">
        <f>'CATALOGO PAGINA'!AE1568</f>
        <v>18</v>
      </c>
      <c r="D1568" s="634">
        <f>'CATALOGO PAGINA'!AG1568</f>
        <v>2.14965</v>
      </c>
    </row>
    <row r="1569">
      <c r="A1569" s="623" t="str">
        <f>'CATALOGO PAGINA'!C1569</f>
        <v>34320</v>
      </c>
      <c r="B1569" s="624" t="s">
        <v>7739</v>
      </c>
      <c r="C1569" s="626" t="str">
        <f>'CATALOGO PAGINA'!AE1569</f>
        <v>12</v>
      </c>
      <c r="D1569" s="634">
        <f>'CATALOGO PAGINA'!AG1569</f>
        <v>1.47525</v>
      </c>
    </row>
    <row r="1570">
      <c r="A1570" s="623" t="str">
        <f>'CATALOGO PAGINA'!C1570</f>
        <v> CH90104</v>
      </c>
      <c r="B1570" s="624" t="s">
        <v>7739</v>
      </c>
      <c r="C1570" s="626" t="str">
        <f>'CATALOGO PAGINA'!AE1570</f>
        <v>6</v>
      </c>
      <c r="D1570" s="634">
        <f>'CATALOGO PAGINA'!AG1570</f>
        <v>2.1637</v>
      </c>
    </row>
    <row r="1571">
      <c r="A1571" s="623" t="str">
        <f>'CATALOGO PAGINA'!C1571</f>
        <v>CH90103</v>
      </c>
      <c r="B1571" s="624" t="s">
        <v>7739</v>
      </c>
      <c r="C1571" s="626" t="str">
        <f>'CATALOGO PAGINA'!AE1571</f>
        <v>6</v>
      </c>
      <c r="D1571" s="634">
        <f>'CATALOGO PAGINA'!AG1571</f>
        <v>2.96455</v>
      </c>
    </row>
    <row r="1572">
      <c r="A1572" s="623" t="str">
        <f>'CATALOGO PAGINA'!C1572</f>
        <v>CH91136</v>
      </c>
      <c r="B1572" s="624" t="s">
        <v>7739</v>
      </c>
      <c r="C1572" s="626" t="str">
        <f>'CATALOGO PAGINA'!AE1572</f>
        <v>12</v>
      </c>
      <c r="D1572" s="634">
        <f>'CATALOGO PAGINA'!AG1572</f>
        <v>0.3372</v>
      </c>
    </row>
    <row r="1573">
      <c r="A1573" s="623" t="str">
        <f>'CATALOGO PAGINA'!C1573</f>
        <v>CH86914</v>
      </c>
      <c r="B1573" s="624" t="s">
        <v>7739</v>
      </c>
      <c r="C1573" s="626" t="str">
        <f>'CATALOGO PAGINA'!AE1573</f>
        <v>12</v>
      </c>
      <c r="D1573" s="634">
        <f>'CATALOGO PAGINA'!AG1573</f>
        <v>1.0116</v>
      </c>
    </row>
    <row r="1574">
      <c r="A1574" s="623" t="str">
        <f>'CATALOGO PAGINA'!C1574</f>
        <v>CH85197</v>
      </c>
      <c r="B1574" s="624" t="s">
        <v>7739</v>
      </c>
      <c r="C1574" s="626" t="str">
        <f>'CATALOGO PAGINA'!AE1574</f>
        <v>12</v>
      </c>
      <c r="D1574" s="634">
        <f>'CATALOGO PAGINA'!AG1574</f>
        <v>0.82895</v>
      </c>
    </row>
    <row r="1575">
      <c r="A1575" s="623" t="str">
        <f>'CATALOGO PAGINA'!C1575</f>
        <v>CH99045</v>
      </c>
      <c r="B1575" s="624" t="s">
        <v>7739</v>
      </c>
      <c r="C1575" s="626" t="str">
        <f>'CATALOGO PAGINA'!AE1575</f>
        <v>12</v>
      </c>
      <c r="D1575" s="634">
        <f>'CATALOGO PAGINA'!AG1575</f>
        <v>1.10995</v>
      </c>
    </row>
    <row r="1576">
      <c r="A1576" s="623" t="str">
        <f>'CATALOGO PAGINA'!C1576</f>
        <v>CH99038</v>
      </c>
      <c r="B1576" s="624" t="s">
        <v>7739</v>
      </c>
      <c r="C1576" s="626" t="str">
        <f>'CATALOGO PAGINA'!AE1576</f>
        <v>12</v>
      </c>
      <c r="D1576" s="634">
        <f>'CATALOGO PAGINA'!AG1576</f>
        <v>0.96945</v>
      </c>
    </row>
    <row r="1577">
      <c r="A1577" s="623" t="str">
        <f>'CATALOGO PAGINA'!C1577</f>
        <v>CR-0378AL24</v>
      </c>
      <c r="B1577" s="624" t="s">
        <v>7739</v>
      </c>
      <c r="C1577" s="626" t="str">
        <f>'CATALOGO PAGINA'!AE1577</f>
        <v>12</v>
      </c>
      <c r="D1577" s="634">
        <f>'CATALOGO PAGINA'!AG1577</f>
        <v>1.0116</v>
      </c>
    </row>
    <row r="1578">
      <c r="A1578" s="623" t="str">
        <f>'CATALOGO PAGINA'!C1578</f>
        <v>CH84162</v>
      </c>
      <c r="B1578" s="624" t="s">
        <v>7739</v>
      </c>
      <c r="C1578" s="626" t="str">
        <f>'CATALOGO PAGINA'!AE1578</f>
        <v>12</v>
      </c>
      <c r="D1578" s="634">
        <f>'CATALOGO PAGINA'!AG1578</f>
        <v>0.7306</v>
      </c>
    </row>
    <row r="1579">
      <c r="A1579" s="623" t="str">
        <f>'CATALOGO PAGINA'!C1579</f>
        <v>21017</v>
      </c>
      <c r="B1579" s="624" t="s">
        <v>7739</v>
      </c>
      <c r="C1579" s="626" t="str">
        <f>'CATALOGO PAGINA'!AE1579</f>
        <v>12</v>
      </c>
      <c r="D1579" s="634">
        <f>'CATALOGO PAGINA'!AG1579</f>
        <v>1.405</v>
      </c>
    </row>
    <row r="1580">
      <c r="A1580" s="623" t="str">
        <f>'CATALOGO PAGINA'!C1580</f>
        <v>21010</v>
      </c>
      <c r="B1580" s="624" t="s">
        <v>7739</v>
      </c>
      <c r="C1580" s="626" t="str">
        <f>'CATALOGO PAGINA'!AE1580</f>
        <v>12</v>
      </c>
      <c r="D1580" s="634">
        <f>'CATALOGO PAGINA'!AG1580</f>
        <v>1.05375</v>
      </c>
    </row>
    <row r="1581">
      <c r="A1581" s="623" t="str">
        <f>'CATALOGO PAGINA'!C1581</f>
        <v>21011</v>
      </c>
      <c r="B1581" s="624" t="s">
        <v>7739</v>
      </c>
      <c r="C1581" s="626" t="str">
        <f>'CATALOGO PAGINA'!AE1581</f>
        <v>6</v>
      </c>
      <c r="D1581" s="634">
        <f>'CATALOGO PAGINA'!AG1581</f>
        <v>2.88025</v>
      </c>
    </row>
    <row r="1582">
      <c r="A1582" s="623" t="str">
        <f>'CATALOGO PAGINA'!C1582</f>
        <v>83165</v>
      </c>
      <c r="B1582" s="624" t="s">
        <v>7739</v>
      </c>
      <c r="C1582" s="626" t="str">
        <f>'CATALOGO PAGINA'!AE1582</f>
        <v>6</v>
      </c>
      <c r="D1582" s="634">
        <f>'CATALOGO PAGINA'!AG1582</f>
        <v>0.85</v>
      </c>
    </row>
    <row r="1583">
      <c r="A1583" s="623" t="str">
        <f>'CATALOGO PAGINA'!C1583</f>
        <v>23480</v>
      </c>
      <c r="B1583" s="624" t="s">
        <v>7739</v>
      </c>
      <c r="C1583" s="626" t="str">
        <f>'CATALOGO PAGINA'!AE1583</f>
        <v>12</v>
      </c>
      <c r="D1583" s="634">
        <f>'CATALOGO PAGINA'!AG1583</f>
        <v>0.5901</v>
      </c>
    </row>
    <row r="1584">
      <c r="A1584" s="623" t="str">
        <f>'CATALOGO PAGINA'!C1584</f>
        <v>40012</v>
      </c>
      <c r="B1584" s="624" t="s">
        <v>7739</v>
      </c>
      <c r="C1584" s="626" t="str">
        <f>'CATALOGO PAGINA'!AE1584</f>
        <v>1</v>
      </c>
      <c r="D1584" s="634">
        <f>'CATALOGO PAGINA'!AG1584</f>
        <v>25.002</v>
      </c>
    </row>
    <row r="1585">
      <c r="A1585" s="623" t="str">
        <f>'CATALOGO PAGINA'!C1585</f>
        <v>5088</v>
      </c>
      <c r="B1585" s="624" t="s">
        <v>7739</v>
      </c>
      <c r="C1585" s="626" t="str">
        <f>'CATALOGO PAGINA'!AE1585</f>
        <v>8</v>
      </c>
      <c r="D1585" s="634">
        <f>'CATALOGO PAGINA'!AG1585</f>
        <v>2.496</v>
      </c>
    </row>
    <row r="1586">
      <c r="A1586" s="623" t="str">
        <f>'CATALOGO PAGINA'!C1586</f>
        <v>NET104126</v>
      </c>
      <c r="B1586" s="624" t="s">
        <v>7739</v>
      </c>
      <c r="C1586" s="626" t="str">
        <f>'CATALOGO PAGINA'!AE1586</f>
        <v>6</v>
      </c>
      <c r="D1586" s="634">
        <f>'CATALOGO PAGINA'!AG1586</f>
        <v>1.75</v>
      </c>
    </row>
    <row r="1587">
      <c r="A1587" s="623" t="str">
        <f>'CATALOGO PAGINA'!C1587</f>
        <v>BMA0001</v>
      </c>
      <c r="B1587" s="624" t="s">
        <v>7739</v>
      </c>
      <c r="C1587" s="626" t="str">
        <f>'CATALOGO PAGINA'!AE1587</f>
        <v>6</v>
      </c>
      <c r="D1587" s="634">
        <f>'CATALOGO PAGINA'!AG1587</f>
        <v>1.75</v>
      </c>
    </row>
    <row r="1588">
      <c r="A1588" s="623" t="str">
        <f>'CATALOGO PAGINA'!C1588</f>
        <v>BMA0002</v>
      </c>
      <c r="B1588" s="624" t="s">
        <v>7739</v>
      </c>
      <c r="C1588" s="626" t="str">
        <f>'CATALOGO PAGINA'!AE1588</f>
        <v>6</v>
      </c>
      <c r="D1588" s="634">
        <f>'CATALOGO PAGINA'!AG1588</f>
        <v>1.75</v>
      </c>
    </row>
    <row r="1589">
      <c r="A1589" s="623" t="str">
        <f>'CATALOGO PAGINA'!C1589</f>
        <v>7186</v>
      </c>
      <c r="B1589" s="624" t="s">
        <v>7739</v>
      </c>
      <c r="C1589" s="626" t="str">
        <f>'CATALOGO PAGINA'!AE1589</f>
        <v>6</v>
      </c>
      <c r="D1589" s="634">
        <f>'CATALOGO PAGINA'!AG1589</f>
        <v>1.05</v>
      </c>
    </row>
    <row r="1590">
      <c r="A1590" s="623" t="str">
        <f>'CATALOGO PAGINA'!C1590</f>
        <v>7182</v>
      </c>
      <c r="B1590" s="624" t="s">
        <v>7739</v>
      </c>
      <c r="C1590" s="626" t="str">
        <f>'CATALOGO PAGINA'!AE1590</f>
        <v>6</v>
      </c>
      <c r="D1590" s="634">
        <f>'CATALOGO PAGINA'!AG1590</f>
        <v>1.05</v>
      </c>
    </row>
    <row r="1591">
      <c r="A1591" s="623" t="str">
        <f>'CATALOGO PAGINA'!C1591</f>
        <v>7188</v>
      </c>
      <c r="B1591" s="624" t="s">
        <v>7739</v>
      </c>
      <c r="C1591" s="626" t="str">
        <f>'CATALOGO PAGINA'!AE1591</f>
        <v>6</v>
      </c>
      <c r="D1591" s="634">
        <f>'CATALOGO PAGINA'!AG1591</f>
        <v>1.05</v>
      </c>
    </row>
    <row r="1592">
      <c r="A1592" s="623" t="str">
        <f>'CATALOGO PAGINA'!C1592</f>
        <v>7180</v>
      </c>
      <c r="B1592" s="624" t="s">
        <v>7739</v>
      </c>
      <c r="C1592" s="626" t="str">
        <f>'CATALOGO PAGINA'!AE1592</f>
        <v>6</v>
      </c>
      <c r="D1592" s="634">
        <f>'CATALOGO PAGINA'!AG1592</f>
        <v>1.05</v>
      </c>
    </row>
    <row r="1593">
      <c r="A1593" s="623" t="str">
        <f>'CATALOGO PAGINA'!C1593</f>
        <v>7162</v>
      </c>
      <c r="B1593" s="624" t="s">
        <v>7739</v>
      </c>
      <c r="C1593" s="626" t="str">
        <f>'CATALOGO PAGINA'!AE1593</f>
        <v>6</v>
      </c>
      <c r="D1593" s="634">
        <f>'CATALOGO PAGINA'!AG1593</f>
        <v>1.05</v>
      </c>
    </row>
    <row r="1594">
      <c r="A1594" s="623" t="str">
        <f>'CATALOGO PAGINA'!C1594</f>
        <v>7166</v>
      </c>
      <c r="B1594" s="624" t="s">
        <v>7739</v>
      </c>
      <c r="C1594" s="626" t="str">
        <f>'CATALOGO PAGINA'!AE1594</f>
        <v>6</v>
      </c>
      <c r="D1594" s="634">
        <f>'CATALOGO PAGINA'!AG1594</f>
        <v>1.05</v>
      </c>
    </row>
    <row r="1595">
      <c r="A1595" s="623" t="str">
        <f>'CATALOGO PAGINA'!C1595</f>
        <v>7168</v>
      </c>
      <c r="B1595" s="624" t="s">
        <v>7739</v>
      </c>
      <c r="C1595" s="626" t="str">
        <f>'CATALOGO PAGINA'!AE1595</f>
        <v>6</v>
      </c>
      <c r="D1595" s="634">
        <f>'CATALOGO PAGINA'!AG1595</f>
        <v>1.05</v>
      </c>
    </row>
    <row r="1596">
      <c r="A1596" s="623" t="str">
        <f>'CATALOGO PAGINA'!C1596</f>
        <v>165142</v>
      </c>
      <c r="B1596" s="624" t="s">
        <v>7739</v>
      </c>
      <c r="C1596" s="626" t="str">
        <f>'CATALOGO PAGINA'!AE1596</f>
        <v>6</v>
      </c>
      <c r="D1596" s="634">
        <f>'CATALOGO PAGINA'!AG1596</f>
        <v>2.7473</v>
      </c>
    </row>
    <row r="1597">
      <c r="A1597" s="623" t="str">
        <f>'CATALOGO PAGINA'!C1597</f>
        <v>QE2749</v>
      </c>
      <c r="B1597" s="624" t="s">
        <v>7739</v>
      </c>
      <c r="C1597" s="626" t="str">
        <f>'CATALOGO PAGINA'!AE1597</f>
        <v>12</v>
      </c>
      <c r="D1597" s="634">
        <f>'CATALOGO PAGINA'!AG1597</f>
        <v>0.72</v>
      </c>
    </row>
    <row r="1598">
      <c r="A1598" s="623" t="str">
        <f>'CATALOGO PAGINA'!C1598</f>
        <v>CCW20005</v>
      </c>
      <c r="B1598" s="624" t="s">
        <v>7739</v>
      </c>
      <c r="C1598" s="626" t="str">
        <f>'CATALOGO PAGINA'!AE1598</f>
        <v>12</v>
      </c>
      <c r="D1598" s="634">
        <f>'CATALOGO PAGINA'!AG1598</f>
        <v>2.651</v>
      </c>
    </row>
    <row r="1599">
      <c r="A1599" s="623" t="str">
        <f>'CATALOGO PAGINA'!C1599</f>
        <v>B0592</v>
      </c>
      <c r="B1599" s="624" t="s">
        <v>7739</v>
      </c>
      <c r="C1599" s="626" t="str">
        <f>'CATALOGO PAGINA'!AE1599</f>
        <v>12</v>
      </c>
      <c r="D1599" s="634">
        <f>'CATALOGO PAGINA'!AG1599</f>
        <v>0.602</v>
      </c>
    </row>
    <row r="1600">
      <c r="A1600" s="623" t="str">
        <f>'CATALOGO PAGINA'!C1600</f>
        <v>41660</v>
      </c>
      <c r="B1600" s="624" t="s">
        <v>7739</v>
      </c>
      <c r="C1600" s="626" t="str">
        <f>'CATALOGO PAGINA'!AE1600</f>
        <v>12</v>
      </c>
      <c r="D1600" s="634">
        <f>'CATALOGO PAGINA'!AG1600</f>
        <v>1.624</v>
      </c>
    </row>
    <row r="1601">
      <c r="A1601" s="623" t="str">
        <f>'CATALOGO PAGINA'!C1601</f>
        <v>01850</v>
      </c>
      <c r="B1601" s="624" t="s">
        <v>7739</v>
      </c>
      <c r="C1601" s="626" t="str">
        <f>'CATALOGO PAGINA'!AE1601</f>
        <v>6</v>
      </c>
      <c r="D1601" s="634">
        <f>'CATALOGO PAGINA'!AG1601</f>
        <v>12.50016</v>
      </c>
    </row>
    <row r="1602">
      <c r="A1602" s="623" t="str">
        <f>'CATALOGO PAGINA'!C1602</f>
        <v>G6037</v>
      </c>
      <c r="B1602" s="624" t="s">
        <v>7739</v>
      </c>
      <c r="C1602" s="626" t="str">
        <f>'CATALOGO PAGINA'!AE1602</f>
        <v>24</v>
      </c>
      <c r="D1602" s="634">
        <f>'CATALOGO PAGINA'!AG1602</f>
        <v>0.7</v>
      </c>
    </row>
    <row r="1603">
      <c r="A1603" s="623" t="str">
        <f>'CATALOGO PAGINA'!C1603</f>
        <v>G6056</v>
      </c>
      <c r="B1603" s="624" t="s">
        <v>7739</v>
      </c>
      <c r="C1603" s="626" t="str">
        <f>'CATALOGO PAGINA'!AE1603</f>
        <v>24</v>
      </c>
      <c r="D1603" s="634">
        <f>'CATALOGO PAGINA'!AG1603</f>
        <v>0.7</v>
      </c>
    </row>
    <row r="1604">
      <c r="A1604" s="623" t="str">
        <f>'CATALOGO PAGINA'!C1604</f>
        <v>G6002</v>
      </c>
      <c r="B1604" s="624" t="s">
        <v>7739</v>
      </c>
      <c r="C1604" s="626" t="str">
        <f>'CATALOGO PAGINA'!AE1604</f>
        <v>24</v>
      </c>
      <c r="D1604" s="634">
        <f>'CATALOGO PAGINA'!AG1604</f>
        <v>0.7</v>
      </c>
    </row>
    <row r="1605">
      <c r="A1605" s="623" t="str">
        <f>'CATALOGO PAGINA'!C1605</f>
        <v>G6057</v>
      </c>
      <c r="B1605" s="624" t="s">
        <v>7739</v>
      </c>
      <c r="C1605" s="626" t="str">
        <f>'CATALOGO PAGINA'!AE1605</f>
        <v>24</v>
      </c>
      <c r="D1605" s="634">
        <f>'CATALOGO PAGINA'!AG1605</f>
        <v>0.7</v>
      </c>
    </row>
    <row r="1606">
      <c r="A1606" s="623" t="str">
        <f>'CATALOGO PAGINA'!C1606</f>
        <v>375889</v>
      </c>
      <c r="B1606" s="624" t="s">
        <v>7739</v>
      </c>
      <c r="C1606" s="626" t="str">
        <f>'CATALOGO PAGINA'!AE1606</f>
        <v>6</v>
      </c>
      <c r="D1606" s="634">
        <f>'CATALOGO PAGINA'!AG1606</f>
        <v>2.97888</v>
      </c>
    </row>
    <row r="1607">
      <c r="A1607" s="623" t="str">
        <f>'CATALOGO PAGINA'!C1607</f>
        <v>377374</v>
      </c>
      <c r="B1607" s="624" t="s">
        <v>7739</v>
      </c>
      <c r="C1607" s="626" t="str">
        <f>'CATALOGO PAGINA'!AE1607</f>
        <v>12</v>
      </c>
      <c r="D1607" s="634">
        <f>'CATALOGO PAGINA'!AG1607</f>
        <v>0.9048</v>
      </c>
    </row>
    <row r="1608">
      <c r="A1608" s="623" t="str">
        <f>'CATALOGO PAGINA'!C1608</f>
        <v>02802</v>
      </c>
      <c r="B1608" s="624" t="s">
        <v>7739</v>
      </c>
      <c r="C1608" s="626" t="str">
        <f>'CATALOGO PAGINA'!AE1608</f>
        <v>12</v>
      </c>
      <c r="D1608" s="634">
        <f>'CATALOGO PAGINA'!AG1608</f>
        <v>1.044</v>
      </c>
    </row>
    <row r="1609">
      <c r="A1609" s="623" t="str">
        <f>'CATALOGO PAGINA'!C1609</f>
        <v>375941</v>
      </c>
      <c r="B1609" s="624" t="s">
        <v>7739</v>
      </c>
      <c r="C1609" s="626" t="str">
        <f>'CATALOGO PAGINA'!AE1609</f>
        <v>12</v>
      </c>
      <c r="D1609" s="634">
        <f>'CATALOGO PAGINA'!AG1609</f>
        <v>0.82128</v>
      </c>
    </row>
    <row r="1610">
      <c r="A1610" s="623" t="str">
        <f>'CATALOGO PAGINA'!C1610</f>
        <v>83096</v>
      </c>
      <c r="B1610" s="624" t="s">
        <v>7739</v>
      </c>
      <c r="C1610" s="626" t="str">
        <f>'CATALOGO PAGINA'!AE1610</f>
        <v>12</v>
      </c>
      <c r="D1610" s="634">
        <f>'CATALOGO PAGINA'!AG1610</f>
        <v>0.82128</v>
      </c>
    </row>
    <row r="1611">
      <c r="A1611" s="623" t="str">
        <f>'CATALOGO PAGINA'!C1611</f>
        <v>375934</v>
      </c>
      <c r="B1611" s="624" t="s">
        <v>7739</v>
      </c>
      <c r="C1611" s="626" t="str">
        <f>'CATALOGO PAGINA'!AE1611</f>
        <v>12</v>
      </c>
      <c r="D1611" s="634">
        <f>'CATALOGO PAGINA'!AG1611</f>
        <v>0.82128</v>
      </c>
    </row>
    <row r="1612">
      <c r="A1612" s="623" t="str">
        <f>'CATALOGO PAGINA'!C1612</f>
        <v>E24733</v>
      </c>
      <c r="B1612" s="624" t="s">
        <v>7739</v>
      </c>
      <c r="C1612" s="626" t="str">
        <f>'CATALOGO PAGINA'!AE1612</f>
        <v>12</v>
      </c>
      <c r="D1612" s="634">
        <f>'CATALOGO PAGINA'!AG1612</f>
        <v>0.82128</v>
      </c>
    </row>
    <row r="1613">
      <c r="A1613" s="623" t="str">
        <f>'CATALOGO PAGINA'!C1613</f>
        <v>8841</v>
      </c>
      <c r="B1613" s="624" t="s">
        <v>7739</v>
      </c>
      <c r="C1613" s="626" t="str">
        <f>'CATALOGO PAGINA'!AE1613</f>
        <v>3</v>
      </c>
      <c r="D1613" s="634">
        <f>'CATALOGO PAGINA'!AG1613</f>
        <v>3.35472</v>
      </c>
    </row>
    <row r="1614">
      <c r="A1614" s="623" t="str">
        <f>'CATALOGO PAGINA'!C1614</f>
        <v>82243</v>
      </c>
      <c r="B1614" s="624" t="s">
        <v>7739</v>
      </c>
      <c r="C1614" s="626" t="str">
        <f>'CATALOGO PAGINA'!AE1614</f>
        <v>3</v>
      </c>
      <c r="D1614" s="634">
        <f>'CATALOGO PAGINA'!AG1614</f>
        <v>5.95776</v>
      </c>
    </row>
    <row r="1615">
      <c r="A1615" s="623" t="str">
        <f>'CATALOGO PAGINA'!C1615</f>
        <v>HJ978-1</v>
      </c>
      <c r="B1615" s="624" t="s">
        <v>7739</v>
      </c>
      <c r="C1615" s="626" t="str">
        <f>'CATALOGO PAGINA'!AE1615</f>
        <v>3</v>
      </c>
      <c r="D1615" s="634">
        <f>'CATALOGO PAGINA'!AG1615</f>
        <v>6.3336</v>
      </c>
    </row>
    <row r="1616">
      <c r="A1616" s="623" t="str">
        <f>'CATALOGO PAGINA'!C1616</f>
        <v>NY03</v>
      </c>
      <c r="B1616" s="624" t="s">
        <v>7739</v>
      </c>
      <c r="C1616" s="626" t="str">
        <f>'CATALOGO PAGINA'!AE1616</f>
        <v>12</v>
      </c>
      <c r="D1616" s="634">
        <f>'CATALOGO PAGINA'!AG1616</f>
        <v>0.89088</v>
      </c>
    </row>
    <row r="1617">
      <c r="A1617" s="623" t="str">
        <f>'CATALOGO PAGINA'!C1617</f>
        <v>701038</v>
      </c>
      <c r="B1617" s="624" t="s">
        <v>7739</v>
      </c>
      <c r="C1617" s="626" t="str">
        <f>'CATALOGO PAGINA'!AE1617</f>
        <v>50</v>
      </c>
      <c r="D1617" s="634">
        <f>'CATALOGO PAGINA'!AG1617</f>
        <v>1.1832</v>
      </c>
    </row>
    <row r="1618">
      <c r="A1618" s="623" t="str">
        <f>'CATALOGO PAGINA'!C1618</f>
        <v>68378</v>
      </c>
      <c r="B1618" s="624" t="s">
        <v>7739</v>
      </c>
      <c r="C1618" s="626" t="str">
        <f>'CATALOGO PAGINA'!AE1618</f>
        <v>12</v>
      </c>
      <c r="D1618" s="634">
        <f>'CATALOGO PAGINA'!AG1618</f>
        <v>1.92096</v>
      </c>
    </row>
    <row r="1619">
      <c r="A1619" s="623" t="str">
        <f>'CATALOGO PAGINA'!C1619</f>
        <v>68393</v>
      </c>
      <c r="B1619" s="624" t="s">
        <v>7739</v>
      </c>
      <c r="C1619" s="626" t="str">
        <f>'CATALOGO PAGINA'!AE1619</f>
        <v>12</v>
      </c>
      <c r="D1619" s="634">
        <f>'CATALOGO PAGINA'!AG1619</f>
        <v>1.92096</v>
      </c>
    </row>
    <row r="1620">
      <c r="A1620" s="623" t="str">
        <f>'CATALOGO PAGINA'!C1620</f>
        <v>68394</v>
      </c>
      <c r="B1620" s="624" t="s">
        <v>7739</v>
      </c>
      <c r="C1620" s="626" t="str">
        <f>'CATALOGO PAGINA'!AE1620</f>
        <v>12</v>
      </c>
      <c r="D1620" s="634">
        <f>'CATALOGO PAGINA'!AG1620</f>
        <v>1.92096</v>
      </c>
    </row>
    <row r="1621">
      <c r="A1621" s="623" t="str">
        <f>'CATALOGO PAGINA'!C1621</f>
        <v>38676</v>
      </c>
      <c r="B1621" s="624" t="s">
        <v>7739</v>
      </c>
      <c r="C1621" s="626" t="str">
        <f>'CATALOGO PAGINA'!AE1621</f>
        <v>12</v>
      </c>
      <c r="D1621" s="634">
        <f>'CATALOGO PAGINA'!AG1621</f>
        <v>1.932</v>
      </c>
    </row>
    <row r="1622">
      <c r="A1622" s="623" t="str">
        <f>'CATALOGO PAGINA'!C1622</f>
        <v>0137</v>
      </c>
      <c r="B1622" s="624" t="s">
        <v>7739</v>
      </c>
      <c r="C1622" s="626" t="str">
        <f>'CATALOGO PAGINA'!AE1622</f>
        <v>3</v>
      </c>
      <c r="D1622" s="634">
        <f>'CATALOGO PAGINA'!AG1622</f>
        <v>7.99908</v>
      </c>
    </row>
    <row r="1623">
      <c r="A1623" s="623" t="str">
        <f>'CATALOGO PAGINA'!C1623</f>
        <v>7740</v>
      </c>
      <c r="B1623" s="624" t="s">
        <v>7739</v>
      </c>
      <c r="C1623" s="626" t="str">
        <f>'CATALOGO PAGINA'!AE1623</f>
        <v>3</v>
      </c>
      <c r="D1623" s="634">
        <f>'CATALOGO PAGINA'!AG1623</f>
        <v>2.9973</v>
      </c>
    </row>
    <row r="1624">
      <c r="A1624" s="623" t="str">
        <f>'CATALOGO PAGINA'!C1624</f>
        <v>7641</v>
      </c>
      <c r="B1624" s="624" t="s">
        <v>7739</v>
      </c>
      <c r="C1624" s="626" t="str">
        <f>'CATALOGO PAGINA'!AE1624</f>
        <v>12</v>
      </c>
      <c r="D1624" s="634">
        <f>'CATALOGO PAGINA'!AG1624</f>
        <v>3.2526</v>
      </c>
    </row>
    <row r="1625">
      <c r="A1625" s="623" t="str">
        <f>'CATALOGO PAGINA'!C1625</f>
        <v>0298</v>
      </c>
      <c r="B1625" s="624" t="s">
        <v>7739</v>
      </c>
      <c r="C1625" s="626" t="str">
        <f>'CATALOGO PAGINA'!AE1625</f>
        <v>6</v>
      </c>
      <c r="D1625" s="634">
        <f>'CATALOGO PAGINA'!AG1625</f>
        <v>2.2525</v>
      </c>
    </row>
    <row r="1626">
      <c r="A1626" s="623" t="str">
        <f>'CATALOGO PAGINA'!C1626</f>
        <v>0441</v>
      </c>
      <c r="B1626" s="624" t="s">
        <v>7739</v>
      </c>
      <c r="C1626" s="626" t="str">
        <f>'CATALOGO PAGINA'!AE1626</f>
        <v>6</v>
      </c>
      <c r="D1626" s="634">
        <f>'CATALOGO PAGINA'!AG1626</f>
        <v>2.8458</v>
      </c>
    </row>
    <row r="1627">
      <c r="A1627" s="623" t="str">
        <f>'CATALOGO PAGINA'!C1627</f>
        <v>1639</v>
      </c>
      <c r="B1627" s="624" t="s">
        <v>7739</v>
      </c>
      <c r="C1627" s="626" t="str">
        <f>'CATALOGO PAGINA'!AE1627</f>
        <v>6</v>
      </c>
      <c r="D1627" s="634">
        <f>'CATALOGO PAGINA'!AG1627</f>
        <v>1.3024</v>
      </c>
    </row>
    <row r="1628">
      <c r="A1628" s="623" t="str">
        <f>'CATALOGO PAGINA'!C1628</f>
        <v>0335</v>
      </c>
      <c r="B1628" s="624" t="s">
        <v>7739</v>
      </c>
      <c r="C1628" s="626" t="str">
        <f>'CATALOGO PAGINA'!AE1628</f>
        <v>6</v>
      </c>
      <c r="D1628" s="634">
        <f>'CATALOGO PAGINA'!AG1628</f>
        <v>1.298</v>
      </c>
    </row>
    <row r="1629">
      <c r="A1629" s="623" t="str">
        <f>'CATALOGO PAGINA'!C1629</f>
        <v>7726</v>
      </c>
      <c r="B1629" s="624" t="s">
        <v>7739</v>
      </c>
      <c r="C1629" s="626" t="str">
        <f>'CATALOGO PAGINA'!AE1629</f>
        <v>6</v>
      </c>
      <c r="D1629" s="634">
        <f>'CATALOGO PAGINA'!AG1629</f>
        <v>1.095</v>
      </c>
    </row>
    <row r="1630">
      <c r="A1630" s="623" t="str">
        <f>'CATALOGO PAGINA'!C1630</f>
        <v>7504</v>
      </c>
      <c r="B1630" s="624" t="s">
        <v>7739</v>
      </c>
      <c r="C1630" s="626" t="str">
        <f>'CATALOGO PAGINA'!AE1630</f>
        <v>6</v>
      </c>
      <c r="D1630" s="634">
        <f>'CATALOGO PAGINA'!AG1630</f>
        <v>1.4484</v>
      </c>
    </row>
    <row r="1631">
      <c r="A1631" s="623" t="str">
        <f>'CATALOGO PAGINA'!C1631</f>
        <v>1646</v>
      </c>
      <c r="B1631" s="624" t="s">
        <v>7739</v>
      </c>
      <c r="C1631" s="626" t="str">
        <f>'CATALOGO PAGINA'!AE1631</f>
        <v>6</v>
      </c>
      <c r="D1631" s="634">
        <f>'CATALOGO PAGINA'!AG1631</f>
        <v>0.79344</v>
      </c>
    </row>
    <row r="1632">
      <c r="A1632" s="623" t="str">
        <f>'CATALOGO PAGINA'!C1632</f>
        <v>1660</v>
      </c>
      <c r="B1632" s="624" t="s">
        <v>7739</v>
      </c>
      <c r="C1632" s="626" t="str">
        <f>'CATALOGO PAGINA'!AE1632</f>
        <v>6</v>
      </c>
      <c r="D1632" s="634">
        <f>'CATALOGO PAGINA'!AG1632</f>
        <v>1.50336</v>
      </c>
    </row>
    <row r="1633">
      <c r="A1633" s="623" t="str">
        <f>'CATALOGO PAGINA'!C1633</f>
        <v>3269</v>
      </c>
      <c r="B1633" s="624" t="s">
        <v>7739</v>
      </c>
      <c r="C1633" s="626" t="str">
        <f>'CATALOGO PAGINA'!AE1633</f>
        <v>12</v>
      </c>
      <c r="D1633" s="634">
        <f>'CATALOGO PAGINA'!AG1633</f>
        <v>0.65424</v>
      </c>
    </row>
    <row r="1634">
      <c r="A1634" s="623" t="str">
        <f>'CATALOGO PAGINA'!C1634</f>
        <v>1977R</v>
      </c>
      <c r="B1634" s="624" t="s">
        <v>7739</v>
      </c>
      <c r="C1634" s="626" t="str">
        <f>'CATALOGO PAGINA'!AE1634</f>
        <v>12</v>
      </c>
      <c r="D1634" s="634">
        <f>'CATALOGO PAGINA'!AG1634</f>
        <v>0.686</v>
      </c>
    </row>
    <row r="1635">
      <c r="A1635" s="623" t="str">
        <f>'CATALOGO PAGINA'!C1634</f>
        <v>1977R</v>
      </c>
      <c r="B1635" s="624" t="s">
        <v>7739</v>
      </c>
      <c r="C1635" s="626" t="str">
        <f>'CATALOGO PAGINA'!AE1635</f>
        <v>12</v>
      </c>
      <c r="D1635" s="634">
        <f>'CATALOGO PAGINA'!AG1635</f>
        <v>0.7473</v>
      </c>
    </row>
    <row r="1636">
      <c r="A1636" s="623" t="str">
        <f>'CATALOGO PAGINA'!C1635</f>
        <v>1417R</v>
      </c>
      <c r="B1636" s="624" t="s">
        <v>7739</v>
      </c>
      <c r="C1636" s="626" t="str">
        <f>'CATALOGO PAGINA'!AE1636</f>
        <v>12</v>
      </c>
      <c r="D1636" s="634">
        <f>'CATALOGO PAGINA'!AG1636</f>
        <v>0.7473</v>
      </c>
    </row>
    <row r="1637">
      <c r="A1637" s="623" t="str">
        <f>'CATALOGO PAGINA'!C1636</f>
        <v>1418R</v>
      </c>
      <c r="B1637" s="624" t="s">
        <v>7739</v>
      </c>
      <c r="C1637" s="626" t="str">
        <f>'CATALOGO PAGINA'!AE1637</f>
        <v>12</v>
      </c>
      <c r="D1637" s="634">
        <f>'CATALOGO PAGINA'!AG1637</f>
        <v>0.6909</v>
      </c>
    </row>
    <row r="1638">
      <c r="A1638" s="623" t="str">
        <f>'CATALOGO PAGINA'!C1637</f>
        <v>0289IV</v>
      </c>
      <c r="B1638" s="624" t="s">
        <v>7739</v>
      </c>
      <c r="C1638" s="626" t="str">
        <f>'CATALOGO PAGINA'!AE1638</f>
        <v>12</v>
      </c>
      <c r="D1638" s="634">
        <f>'CATALOGO PAGINA'!AG1638</f>
        <v>0.6909</v>
      </c>
    </row>
    <row r="1639">
      <c r="A1639" s="623" t="str">
        <f>'CATALOGO PAGINA'!C1638</f>
        <v>0002E5</v>
      </c>
      <c r="B1639" s="624" t="s">
        <v>7739</v>
      </c>
      <c r="C1639" s="626" t="str">
        <f>'CATALOGO PAGINA'!AE1639</f>
        <v>12</v>
      </c>
      <c r="D1639" s="634">
        <f>'CATALOGO PAGINA'!AG1639</f>
        <v>0.6909</v>
      </c>
    </row>
    <row r="1640">
      <c r="A1640" s="623" t="str">
        <f>'CATALOGO PAGINA'!C1639</f>
        <v>0537R12</v>
      </c>
      <c r="B1640" s="624" t="s">
        <v>7739</v>
      </c>
      <c r="C1640" s="626" t="str">
        <f>'CATALOGO PAGINA'!AE1640</f>
        <v>12</v>
      </c>
      <c r="D1640" s="634">
        <f>'CATALOGO PAGINA'!AG1640</f>
        <v>0.6909</v>
      </c>
    </row>
    <row r="1641">
      <c r="A1641" s="623" t="str">
        <f>'CATALOGO PAGINA'!C1640</f>
        <v>0290IV</v>
      </c>
      <c r="B1641" s="624" t="s">
        <v>7739</v>
      </c>
      <c r="C1641" s="626" t="str">
        <f>'CATALOGO PAGINA'!AE1641</f>
        <v>12</v>
      </c>
      <c r="D1641" s="634">
        <f>'CATALOGO PAGINA'!AG1641</f>
        <v>0.6909</v>
      </c>
    </row>
    <row r="1642">
      <c r="A1642" s="623" t="str">
        <f>'CATALOGO PAGINA'!C1641</f>
        <v>0803R6</v>
      </c>
      <c r="B1642" s="624" t="s">
        <v>7739</v>
      </c>
      <c r="C1642" s="626" t="str">
        <f>'CATALOGO PAGINA'!AE1642</f>
        <v>12</v>
      </c>
      <c r="D1642" s="634">
        <f>'CATALOGO PAGINA'!AG1642</f>
        <v>0.6909</v>
      </c>
    </row>
    <row r="1643">
      <c r="A1643" s="623" t="str">
        <f>'CATALOGO PAGINA'!C1642</f>
        <v>0708R12</v>
      </c>
      <c r="B1643" s="624" t="s">
        <v>7739</v>
      </c>
      <c r="C1643" s="626" t="str">
        <f>'CATALOGO PAGINA'!AE1643</f>
        <v>6</v>
      </c>
      <c r="D1643" s="634">
        <f>'CATALOGO PAGINA'!AG1643</f>
        <v>0.7473</v>
      </c>
    </row>
    <row r="1644">
      <c r="A1644" s="623" t="str">
        <f>'CATALOGO PAGINA'!C1643</f>
        <v>HM65082</v>
      </c>
      <c r="B1644" s="624" t="s">
        <v>7739</v>
      </c>
      <c r="C1644" s="626" t="str">
        <f>'CATALOGO PAGINA'!AE1644</f>
        <v>6</v>
      </c>
      <c r="D1644" s="634">
        <f>'CATALOGO PAGINA'!AG1644</f>
        <v>1.05</v>
      </c>
    </row>
    <row r="1645">
      <c r="A1645" s="623" t="str">
        <f>'CATALOGO PAGINA'!C1644</f>
        <v>378537</v>
      </c>
      <c r="B1645" s="624" t="s">
        <v>7739</v>
      </c>
      <c r="C1645" s="626" t="str">
        <f>'CATALOGO PAGINA'!AE1645</f>
        <v>12</v>
      </c>
      <c r="D1645" s="634">
        <f>'CATALOGO PAGINA'!AG1645</f>
        <v>3.04885</v>
      </c>
    </row>
    <row r="1646">
      <c r="A1646" s="623" t="str">
        <f>'CATALOGO PAGINA'!C1645</f>
        <v>6570</v>
      </c>
      <c r="B1646" s="624" t="s">
        <v>7739</v>
      </c>
      <c r="C1646" s="626" t="str">
        <f>'CATALOGO PAGINA'!AE1646</f>
        <v>12</v>
      </c>
      <c r="D1646" s="634">
        <f>'CATALOGO PAGINA'!AG1646</f>
        <v>3.04885</v>
      </c>
    </row>
    <row r="1647">
      <c r="A1647" s="623" t="str">
        <f>'CATALOGO PAGINA'!C1646</f>
        <v>6540</v>
      </c>
      <c r="B1647" s="624" t="s">
        <v>7739</v>
      </c>
      <c r="C1647" s="626" t="str">
        <f>'CATALOGO PAGINA'!AE1647</f>
        <v>12</v>
      </c>
      <c r="D1647" s="634">
        <f>'CATALOGO PAGINA'!AG1647</f>
        <v>3.04885</v>
      </c>
    </row>
    <row r="1648">
      <c r="A1648" s="623" t="str">
        <f>'CATALOGO PAGINA'!C1647</f>
        <v>6560</v>
      </c>
      <c r="B1648" s="624" t="s">
        <v>7739</v>
      </c>
      <c r="C1648" s="626" t="str">
        <f>'CATALOGO PAGINA'!AE1648</f>
        <v>12</v>
      </c>
      <c r="D1648" s="634">
        <f>'CATALOGO PAGINA'!AG1648</f>
        <v>3.04885</v>
      </c>
    </row>
    <row r="1649">
      <c r="A1649" s="623" t="str">
        <f>'CATALOGO PAGINA'!C1648</f>
        <v>6125</v>
      </c>
      <c r="B1649" s="624" t="s">
        <v>7739</v>
      </c>
      <c r="C1649" s="626" t="str">
        <f>'CATALOGO PAGINA'!AE1649</f>
        <v>12</v>
      </c>
      <c r="D1649" s="634">
        <f>'CATALOGO PAGINA'!AG1649</f>
        <v>3.04885</v>
      </c>
    </row>
    <row r="1650">
      <c r="A1650" s="623" t="str">
        <f>'CATALOGO PAGINA'!C1649</f>
        <v>5110</v>
      </c>
      <c r="B1650" s="624" t="s">
        <v>7739</v>
      </c>
      <c r="C1650" s="626" t="str">
        <f>'CATALOGO PAGINA'!AE1650</f>
        <v>12</v>
      </c>
      <c r="D1650" s="634">
        <f>'CATALOGO PAGINA'!AG1650</f>
        <v>3.04885</v>
      </c>
    </row>
    <row r="1651">
      <c r="A1651" s="623" t="str">
        <f>'CATALOGO PAGINA'!C1650</f>
        <v>6094</v>
      </c>
      <c r="B1651" s="624" t="s">
        <v>7739</v>
      </c>
      <c r="C1651" s="626" t="str">
        <f>'CATALOGO PAGINA'!AE1651</f>
        <v>12</v>
      </c>
      <c r="D1651" s="634">
        <f>'CATALOGO PAGINA'!AG1651</f>
        <v>3.04885</v>
      </c>
    </row>
    <row r="1652">
      <c r="A1652" s="623" t="str">
        <f>'CATALOGO PAGINA'!C1651</f>
        <v>0750</v>
      </c>
      <c r="B1652" s="624" t="s">
        <v>7739</v>
      </c>
      <c r="C1652" s="626" t="str">
        <f>'CATALOGO PAGINA'!AE1652</f>
        <v>12</v>
      </c>
      <c r="D1652" s="634">
        <f>'CATALOGO PAGINA'!AG1652</f>
        <v>3.04885</v>
      </c>
    </row>
    <row r="1653">
      <c r="A1653" s="623" t="str">
        <f>'CATALOGO PAGINA'!C1652</f>
        <v>0730</v>
      </c>
      <c r="B1653" s="624" t="s">
        <v>7739</v>
      </c>
      <c r="C1653" s="626" t="str">
        <f>'CATALOGO PAGINA'!AE1653</f>
        <v>12</v>
      </c>
      <c r="D1653" s="634">
        <f>'CATALOGO PAGINA'!AG1653</f>
        <v>3.04885</v>
      </c>
    </row>
    <row r="1654">
      <c r="A1654" s="623" t="str">
        <f>'CATALOGO PAGINA'!C1653</f>
        <v>0720</v>
      </c>
      <c r="B1654" s="624" t="s">
        <v>7739</v>
      </c>
      <c r="C1654" s="626" t="str">
        <f>'CATALOGO PAGINA'!AE1654</f>
        <v>6</v>
      </c>
      <c r="D1654" s="634">
        <f>'CATALOGO PAGINA'!AG1654</f>
        <v>0.826</v>
      </c>
    </row>
    <row r="1655">
      <c r="A1655" s="623" t="str">
        <f>'CATALOGO PAGINA'!C1654</f>
        <v>2087</v>
      </c>
      <c r="B1655" s="624" t="s">
        <v>7739</v>
      </c>
      <c r="C1655" s="626" t="str">
        <f>'CATALOGO PAGINA'!AE1655</f>
        <v>6</v>
      </c>
      <c r="D1655" s="634">
        <f>'CATALOGO PAGINA'!AG1655</f>
        <v>0.826</v>
      </c>
    </row>
    <row r="1656">
      <c r="A1656" s="623" t="str">
        <f>'CATALOGO PAGINA'!C1655</f>
        <v>917</v>
      </c>
      <c r="B1656" s="624" t="s">
        <v>7739</v>
      </c>
      <c r="C1656" s="626" t="str">
        <f>'CATALOGO PAGINA'!AE1656</f>
        <v>6</v>
      </c>
      <c r="D1656" s="634">
        <f>'CATALOGO PAGINA'!AG1656</f>
        <v>0.826</v>
      </c>
    </row>
    <row r="1657">
      <c r="A1657" s="623" t="str">
        <f>'CATALOGO PAGINA'!C1656</f>
        <v>9979</v>
      </c>
      <c r="B1657" s="624" t="s">
        <v>7739</v>
      </c>
      <c r="C1657" s="626" t="str">
        <f>'CATALOGO PAGINA'!AE1657</f>
        <v>6</v>
      </c>
      <c r="D1657" s="634">
        <f>'CATALOGO PAGINA'!AG1657</f>
        <v>0.826</v>
      </c>
    </row>
    <row r="1658">
      <c r="A1658" s="623" t="str">
        <f>'CATALOGO PAGINA'!C1657</f>
        <v>2157</v>
      </c>
      <c r="B1658" s="624" t="s">
        <v>7739</v>
      </c>
      <c r="C1658" s="626" t="str">
        <f>'CATALOGO PAGINA'!AE1658</f>
        <v>6</v>
      </c>
      <c r="D1658" s="634">
        <f>'CATALOGO PAGINA'!AG1658</f>
        <v>0.826</v>
      </c>
    </row>
    <row r="1659">
      <c r="A1659" s="623" t="str">
        <f>'CATALOGO PAGINA'!C1658</f>
        <v>241</v>
      </c>
      <c r="B1659" s="624" t="s">
        <v>7739</v>
      </c>
      <c r="C1659" s="626" t="str">
        <f>'CATALOGO PAGINA'!AE1659</f>
        <v>6</v>
      </c>
      <c r="D1659" s="634">
        <f>'CATALOGO PAGINA'!AG1659</f>
        <v>0.826</v>
      </c>
    </row>
    <row r="1660">
      <c r="A1660" s="623" t="str">
        <f>'CATALOGO PAGINA'!C1659</f>
        <v>JBL0375</v>
      </c>
      <c r="B1660" s="624" t="s">
        <v>7739</v>
      </c>
      <c r="C1660" s="626" t="str">
        <f>'CATALOGO PAGINA'!AE1660</f>
        <v>6</v>
      </c>
      <c r="D1660" s="634">
        <f>'CATALOGO PAGINA'!AG1660</f>
        <v>0.826</v>
      </c>
    </row>
    <row r="1661">
      <c r="A1661" s="623" t="str">
        <f>'CATALOGO PAGINA'!C1660</f>
        <v>JBL0368</v>
      </c>
      <c r="B1661" s="624" t="s">
        <v>7739</v>
      </c>
      <c r="C1661" s="626" t="str">
        <f>'CATALOGO PAGINA'!AE1661</f>
        <v>6</v>
      </c>
      <c r="D1661" s="634">
        <f>'CATALOGO PAGINA'!AG1661</f>
        <v>0.826</v>
      </c>
    </row>
    <row r="1662">
      <c r="A1662" s="623" t="str">
        <f>'CATALOGO PAGINA'!C1661</f>
        <v>JBL5978</v>
      </c>
      <c r="B1662" s="624" t="s">
        <v>7739</v>
      </c>
      <c r="C1662" s="626" t="str">
        <f>'CATALOGO PAGINA'!AE1662</f>
        <v>6</v>
      </c>
      <c r="D1662" s="634">
        <f>'CATALOGO PAGINA'!AG1662</f>
        <v>0.826</v>
      </c>
    </row>
    <row r="1663">
      <c r="A1663" s="623" t="str">
        <f>'CATALOGO PAGINA'!C1662</f>
        <v>JBL1970</v>
      </c>
      <c r="B1663" s="624" t="s">
        <v>7739</v>
      </c>
      <c r="C1663" s="626" t="str">
        <f>'CATALOGO PAGINA'!AE1663</f>
        <v>6</v>
      </c>
      <c r="D1663" s="634">
        <f>'CATALOGO PAGINA'!AG1663</f>
        <v>0.826</v>
      </c>
    </row>
    <row r="1664">
      <c r="A1664" s="623" t="str">
        <f>'CATALOGO PAGINA'!C1663</f>
        <v>JBL0156</v>
      </c>
      <c r="B1664" s="624" t="s">
        <v>7739</v>
      </c>
      <c r="C1664" s="626" t="str">
        <f>'CATALOGO PAGINA'!AE1664</f>
        <v>12</v>
      </c>
      <c r="D1664" s="634">
        <f>'CATALOGO PAGINA'!AG1664</f>
        <v>0.35</v>
      </c>
    </row>
    <row r="1665">
      <c r="A1665" s="623" t="str">
        <f>'CATALOGO PAGINA'!C1664</f>
        <v>501247</v>
      </c>
      <c r="B1665" s="624" t="s">
        <v>7739</v>
      </c>
      <c r="C1665" s="626" t="str">
        <f>'CATALOGO PAGINA'!AE1665</f>
        <v>12</v>
      </c>
      <c r="D1665" s="634">
        <f>'CATALOGO PAGINA'!AG1665</f>
        <v>0.588</v>
      </c>
    </row>
    <row r="1666">
      <c r="A1666" s="623" t="str">
        <f>'CATALOGO PAGINA'!C1665</f>
        <v>501067</v>
      </c>
      <c r="B1666" s="624" t="s">
        <v>7739</v>
      </c>
      <c r="C1666" s="626" t="str">
        <f>'CATALOGO PAGINA'!AE1666</f>
        <v>12</v>
      </c>
      <c r="D1666" s="634">
        <f>'CATALOGO PAGINA'!AG1666</f>
        <v>0.714</v>
      </c>
    </row>
    <row r="1667">
      <c r="A1667" s="623" t="str">
        <f>'CATALOGO PAGINA'!C1666</f>
        <v>600912</v>
      </c>
      <c r="B1667" s="624" t="s">
        <v>7739</v>
      </c>
      <c r="C1667" s="626" t="str">
        <f>'CATALOGO PAGINA'!AE1667</f>
        <v>12</v>
      </c>
      <c r="D1667" s="634">
        <f>'CATALOGO PAGINA'!AG1667</f>
        <v>0.574</v>
      </c>
    </row>
    <row r="1668">
      <c r="A1668" s="623" t="str">
        <f>'CATALOGO PAGINA'!C1667</f>
        <v>102230</v>
      </c>
      <c r="B1668" s="624" t="s">
        <v>7739</v>
      </c>
      <c r="C1668" s="626" t="str">
        <f>'CATALOGO PAGINA'!AE1668</f>
        <v>12</v>
      </c>
      <c r="D1668" s="634">
        <f>'CATALOGO PAGINA'!AG1668</f>
        <v>0.322</v>
      </c>
    </row>
    <row r="1669">
      <c r="A1669" s="623" t="str">
        <f>'CATALOGO PAGINA'!C1668</f>
        <v>501246</v>
      </c>
      <c r="B1669" s="624" t="s">
        <v>7739</v>
      </c>
      <c r="C1669" s="626" t="str">
        <f>'CATALOGO PAGINA'!AE1669</f>
        <v>12</v>
      </c>
      <c r="D1669" s="634">
        <f>'CATALOGO PAGINA'!AG1669</f>
        <v>0.91</v>
      </c>
    </row>
    <row r="1670">
      <c r="A1670" s="623" t="str">
        <f>'CATALOGO PAGINA'!C1669</f>
        <v>CH10197</v>
      </c>
      <c r="B1670" s="624" t="s">
        <v>7739</v>
      </c>
      <c r="C1670" s="626" t="str">
        <f>'CATALOGO PAGINA'!AE1670</f>
        <v>24</v>
      </c>
      <c r="D1670" s="634">
        <f>'CATALOGO PAGINA'!AG1670</f>
        <v>1.048</v>
      </c>
    </row>
    <row r="1671">
      <c r="A1671" s="623" t="str">
        <f>'CATALOGO PAGINA'!C1670</f>
        <v>F16LA</v>
      </c>
      <c r="B1671" s="624" t="s">
        <v>7739</v>
      </c>
      <c r="C1671" s="626" t="str">
        <f>'CATALOGO PAGINA'!AE1671</f>
        <v>24</v>
      </c>
      <c r="D1671" s="634">
        <f>'CATALOGO PAGINA'!AG1671</f>
        <v>1.048</v>
      </c>
    </row>
    <row r="1672">
      <c r="A1672" s="623" t="str">
        <f>'CATALOGO PAGINA'!C1671</f>
        <v>F16O</v>
      </c>
      <c r="B1672" s="624" t="s">
        <v>7739</v>
      </c>
      <c r="C1672" s="626" t="str">
        <f>'CATALOGO PAGINA'!AE1672</f>
        <v>24</v>
      </c>
      <c r="D1672" s="634">
        <f>'CATALOGO PAGINA'!AG1672</f>
        <v>1.048</v>
      </c>
    </row>
    <row r="1673">
      <c r="A1673" s="623" t="str">
        <f>'CATALOGO PAGINA'!C1672</f>
        <v>F16PF</v>
      </c>
      <c r="B1673" s="624" t="s">
        <v>7739</v>
      </c>
      <c r="C1673" s="626" t="str">
        <f>'CATALOGO PAGINA'!AE1673</f>
        <v>24</v>
      </c>
      <c r="D1673" s="634">
        <f>'CATALOGO PAGINA'!AG1673</f>
        <v>1.048</v>
      </c>
    </row>
    <row r="1674">
      <c r="A1674" s="623" t="str">
        <f>'CATALOGO PAGINA'!C1673</f>
        <v>F16RL</v>
      </c>
      <c r="B1674" s="624" t="s">
        <v>7739</v>
      </c>
      <c r="C1674" s="626" t="str">
        <f>'CATALOGO PAGINA'!AE1674</f>
        <v>12</v>
      </c>
      <c r="D1674" s="634">
        <f>'CATALOGO PAGINA'!AG1674</f>
        <v>1.65</v>
      </c>
    </row>
    <row r="1675">
      <c r="A1675" s="623" t="str">
        <f>'CATALOGO PAGINA'!C1674</f>
        <v>F28LA</v>
      </c>
      <c r="B1675" s="624" t="s">
        <v>7739</v>
      </c>
      <c r="C1675" s="626" t="str">
        <f>'CATALOGO PAGINA'!AE1675</f>
        <v>12</v>
      </c>
      <c r="D1675" s="634">
        <f>'CATALOGO PAGINA'!AG1675</f>
        <v>1.65</v>
      </c>
    </row>
    <row r="1676">
      <c r="A1676" s="623" t="str">
        <f>'CATALOGO PAGINA'!C1675</f>
        <v>F28OP</v>
      </c>
      <c r="B1676" s="624" t="s">
        <v>7739</v>
      </c>
      <c r="C1676" s="626" t="str">
        <f>'CATALOGO PAGINA'!AE1676</f>
        <v>12</v>
      </c>
      <c r="D1676" s="634">
        <f>'CATALOGO PAGINA'!AG1676</f>
        <v>1.65</v>
      </c>
    </row>
    <row r="1677">
      <c r="A1677" s="623" t="str">
        <f>'CATALOGO PAGINA'!C1676</f>
        <v>F28PF</v>
      </c>
      <c r="B1677" s="624" t="s">
        <v>7739</v>
      </c>
      <c r="C1677" s="626" t="str">
        <f>'CATALOGO PAGINA'!AE1677</f>
        <v>12</v>
      </c>
      <c r="D1677" s="634">
        <f>'CATALOGO PAGINA'!AG1677</f>
        <v>1.65</v>
      </c>
    </row>
    <row r="1678">
      <c r="A1678" s="623" t="str">
        <f>'CATALOGO PAGINA'!C1677</f>
        <v>F28T</v>
      </c>
      <c r="B1678" s="624" t="s">
        <v>7739</v>
      </c>
      <c r="C1678" s="626" t="str">
        <f>'CATALOGO PAGINA'!AE1678</f>
        <v>6</v>
      </c>
      <c r="D1678" s="634">
        <f>'CATALOGO PAGINA'!AG1678</f>
        <v>3.102</v>
      </c>
    </row>
    <row r="1679">
      <c r="A1679" s="623" t="str">
        <f>'CATALOGO PAGINA'!C1678</f>
        <v>F56BA</v>
      </c>
      <c r="B1679" s="624" t="s">
        <v>7739</v>
      </c>
      <c r="C1679" s="626" t="str">
        <f>'CATALOGO PAGINA'!AE1679</f>
        <v>6</v>
      </c>
      <c r="D1679" s="634">
        <f>'CATALOGO PAGINA'!AG1679</f>
        <v>3.102</v>
      </c>
    </row>
    <row r="1680">
      <c r="A1680" s="623" t="str">
        <f>'CATALOGO PAGINA'!C1679</f>
        <v>F56BS</v>
      </c>
      <c r="B1680" s="624" t="s">
        <v>7739</v>
      </c>
      <c r="C1680" s="626" t="str">
        <f>'CATALOGO PAGINA'!AE1680</f>
        <v>6</v>
      </c>
      <c r="D1680" s="634">
        <f>'CATALOGO PAGINA'!AG1680</f>
        <v>3.102</v>
      </c>
    </row>
    <row r="1681">
      <c r="A1681" s="623" t="str">
        <f>'CATALOGO PAGINA'!C1680</f>
        <v>F56LA</v>
      </c>
      <c r="B1681" s="624" t="s">
        <v>7739</v>
      </c>
      <c r="C1681" s="626" t="str">
        <f>'CATALOGO PAGINA'!AE1681</f>
        <v>6</v>
      </c>
      <c r="D1681" s="634">
        <f>'CATALOGO PAGINA'!AG1681</f>
        <v>3.102</v>
      </c>
    </row>
    <row r="1682">
      <c r="A1682" s="623" t="str">
        <f>'CATALOGO PAGINA'!C1681</f>
        <v>F56PF</v>
      </c>
      <c r="B1682" s="624" t="s">
        <v>7739</v>
      </c>
      <c r="C1682" s="626" t="str">
        <f>'CATALOGO PAGINA'!AE1682</f>
        <v>6</v>
      </c>
      <c r="D1682" s="634">
        <f>'CATALOGO PAGINA'!AG1682</f>
        <v>3.40425</v>
      </c>
    </row>
    <row r="1683">
      <c r="A1683" s="623" t="str">
        <f>'CATALOGO PAGINA'!C1682</f>
        <v>SL64G</v>
      </c>
      <c r="B1683" s="624" t="s">
        <v>7739</v>
      </c>
      <c r="C1683" s="626" t="str">
        <f>'CATALOGO PAGINA'!AE1683</f>
        <v>6</v>
      </c>
      <c r="D1683" s="634">
        <f>'CATALOGO PAGINA'!AG1683</f>
        <v>3.40425</v>
      </c>
    </row>
    <row r="1684">
      <c r="A1684" s="623" t="str">
        <f>'CATALOGO PAGINA'!C1683</f>
        <v>SL64W</v>
      </c>
      <c r="B1684" s="624" t="s">
        <v>7739</v>
      </c>
      <c r="C1684" s="626" t="str">
        <f>'CATALOGO PAGINA'!AE1684</f>
        <v>6</v>
      </c>
      <c r="D1684" s="634">
        <f>'CATALOGO PAGINA'!AG1684</f>
        <v>3.40425</v>
      </c>
    </row>
    <row r="1685">
      <c r="A1685" s="623" t="str">
        <f>'CATALOGO PAGINA'!C1684</f>
        <v>SL64Y</v>
      </c>
      <c r="B1685" s="624" t="s">
        <v>7739</v>
      </c>
      <c r="C1685" s="626" t="str">
        <f>'CATALOGO PAGINA'!AE1685</f>
        <v>12</v>
      </c>
      <c r="D1685" s="634">
        <f>'CATALOGO PAGINA'!AG1685</f>
        <v>0.7</v>
      </c>
    </row>
    <row r="1686">
      <c r="A1686" s="623" t="str">
        <f>'CATALOGO PAGINA'!C1685</f>
        <v>AL784</v>
      </c>
      <c r="B1686" s="624" t="s">
        <v>7739</v>
      </c>
      <c r="C1686" s="626" t="str">
        <f>'CATALOGO PAGINA'!AE1686</f>
        <v>12</v>
      </c>
      <c r="D1686" s="634">
        <f>'CATALOGO PAGINA'!AG1686</f>
        <v>0.7</v>
      </c>
    </row>
    <row r="1687">
      <c r="A1687" s="623" t="str">
        <f>'CATALOGO PAGINA'!C1686</f>
        <v>AL785</v>
      </c>
      <c r="B1687" s="624" t="s">
        <v>7739</v>
      </c>
      <c r="C1687" s="626" t="str">
        <f>'CATALOGO PAGINA'!AE1687</f>
        <v>12</v>
      </c>
      <c r="D1687" s="634">
        <f>'CATALOGO PAGINA'!AG1687</f>
        <v>0.696</v>
      </c>
    </row>
    <row r="1688">
      <c r="A1688" s="623" t="str">
        <f>'CATALOGO PAGINA'!C1687</f>
        <v>AK692</v>
      </c>
      <c r="B1688" s="624" t="s">
        <v>7739</v>
      </c>
      <c r="C1688" s="626" t="str">
        <f>'CATALOGO PAGINA'!AE1688</f>
        <v>12</v>
      </c>
      <c r="D1688" s="634">
        <f>'CATALOGO PAGINA'!AG1688</f>
        <v>1.2864</v>
      </c>
    </row>
    <row r="1689">
      <c r="A1689" s="623" t="str">
        <f>'CATALOGO PAGINA'!C1688</f>
        <v>02430</v>
      </c>
      <c r="B1689" s="624" t="s">
        <v>7739</v>
      </c>
      <c r="C1689" s="626" t="str">
        <f>'CATALOGO PAGINA'!AE1689</f>
        <v>12</v>
      </c>
      <c r="D1689" s="634">
        <f>'CATALOGO PAGINA'!AG1689</f>
        <v>1.2864</v>
      </c>
    </row>
    <row r="1690">
      <c r="A1690" s="623" t="str">
        <f>'CATALOGO PAGINA'!C1689</f>
        <v>02439</v>
      </c>
      <c r="B1690" s="624" t="s">
        <v>7739</v>
      </c>
      <c r="C1690" s="626" t="str">
        <f>'CATALOGO PAGINA'!AE1690</f>
        <v>12</v>
      </c>
      <c r="D1690" s="634">
        <f>'CATALOGO PAGINA'!AG1690</f>
        <v>1.2864</v>
      </c>
    </row>
    <row r="1691">
      <c r="A1691" s="623" t="str">
        <f>'CATALOGO PAGINA'!C1690</f>
        <v>02444</v>
      </c>
      <c r="B1691" s="624" t="s">
        <v>7739</v>
      </c>
      <c r="C1691" s="626" t="str">
        <f>'CATALOGO PAGINA'!AE1691</f>
        <v>12</v>
      </c>
      <c r="D1691" s="634">
        <f>'CATALOGO PAGINA'!AG1691</f>
        <v>1.2864</v>
      </c>
    </row>
    <row r="1692">
      <c r="A1692" s="623" t="str">
        <f>'CATALOGO PAGINA'!C1691</f>
        <v>02445</v>
      </c>
      <c r="B1692" s="624" t="s">
        <v>7739</v>
      </c>
      <c r="C1692" s="626" t="str">
        <f>'CATALOGO PAGINA'!AE1692</f>
        <v>12</v>
      </c>
      <c r="D1692" s="634">
        <f>'CATALOGO PAGINA'!AG1692</f>
        <v>1.2864</v>
      </c>
    </row>
    <row r="1693">
      <c r="A1693" s="623" t="str">
        <f>'CATALOGO PAGINA'!C1692</f>
        <v>02447</v>
      </c>
      <c r="B1693" s="624" t="s">
        <v>7739</v>
      </c>
      <c r="C1693" s="626" t="str">
        <f>'CATALOGO PAGINA'!AE1693</f>
        <v/>
      </c>
      <c r="D1693" s="634"/>
    </row>
    <row r="1694">
      <c r="A1694" s="623" t="str">
        <f>'CATALOGO PAGINA'!C1693</f>
        <v/>
      </c>
      <c r="B1694" s="624"/>
      <c r="C1694" s="631"/>
      <c r="D1694" s="634"/>
    </row>
    <row r="1695">
      <c r="A1695" s="623" t="str">
        <f>'CATALOGO PAGINA'!C1694</f>
        <v/>
      </c>
      <c r="B1695" s="624"/>
      <c r="C1695" s="631"/>
      <c r="D1695" s="634"/>
    </row>
    <row r="1696">
      <c r="A1696" s="623"/>
      <c r="B1696" s="624"/>
      <c r="C1696" s="631"/>
      <c r="D1696" s="634"/>
    </row>
    <row r="1697">
      <c r="A1697" s="623"/>
      <c r="B1697" s="624"/>
      <c r="C1697" s="631"/>
      <c r="D1697" s="634"/>
    </row>
    <row r="1698">
      <c r="A1698" s="623"/>
      <c r="B1698" s="624"/>
      <c r="C1698" s="631"/>
      <c r="D1698" s="634"/>
    </row>
    <row r="1699">
      <c r="A1699" s="623"/>
      <c r="B1699" s="624"/>
      <c r="C1699" s="631"/>
      <c r="D1699" s="634"/>
    </row>
    <row r="1700">
      <c r="A1700" s="623"/>
      <c r="B1700" s="624"/>
      <c r="C1700" s="631"/>
      <c r="D1700" s="634"/>
    </row>
    <row r="1701">
      <c r="A1701" s="623"/>
      <c r="B1701" s="624"/>
      <c r="C1701" s="631"/>
      <c r="D1701" s="634"/>
    </row>
    <row r="1702">
      <c r="A1702" s="623"/>
      <c r="B1702" s="624"/>
      <c r="C1702" s="631"/>
      <c r="D1702" s="634"/>
    </row>
    <row r="1703">
      <c r="A1703" s="623"/>
      <c r="B1703" s="624"/>
      <c r="C1703" s="631"/>
      <c r="D1703" s="634"/>
    </row>
    <row r="1704">
      <c r="A1704" s="623"/>
      <c r="B1704" s="624"/>
      <c r="C1704" s="631"/>
      <c r="D1704" s="634"/>
    </row>
    <row r="1705">
      <c r="A1705" s="623"/>
      <c r="B1705" s="624"/>
      <c r="C1705" s="631"/>
      <c r="D1705" s="634"/>
    </row>
    <row r="1706">
      <c r="A1706" s="623"/>
      <c r="B1706" s="624"/>
      <c r="C1706" s="631"/>
      <c r="D1706" s="634"/>
    </row>
    <row r="1707">
      <c r="A1707" s="623"/>
      <c r="B1707" s="624"/>
      <c r="C1707" s="631"/>
      <c r="D1707" s="634"/>
    </row>
    <row r="1708">
      <c r="A1708" s="623"/>
      <c r="B1708" s="624"/>
      <c r="C1708" s="631"/>
      <c r="D1708" s="634"/>
    </row>
    <row r="1709">
      <c r="A1709" s="623"/>
      <c r="B1709" s="624"/>
      <c r="C1709" s="631"/>
      <c r="D1709" s="634"/>
    </row>
    <row r="1710">
      <c r="A1710" s="623"/>
      <c r="B1710" s="624"/>
      <c r="C1710" s="631"/>
      <c r="D1710" s="634"/>
    </row>
    <row r="1711">
      <c r="A1711" s="623"/>
      <c r="B1711" s="624"/>
      <c r="C1711" s="631"/>
      <c r="D1711" s="634"/>
    </row>
    <row r="1712">
      <c r="A1712" s="623"/>
      <c r="B1712" s="624"/>
      <c r="C1712" s="631"/>
      <c r="D1712" s="634"/>
    </row>
    <row r="1713">
      <c r="A1713" s="623"/>
      <c r="B1713" s="624"/>
      <c r="C1713" s="631"/>
      <c r="D1713" s="634"/>
    </row>
    <row r="1714">
      <c r="A1714" s="623"/>
      <c r="B1714" s="624"/>
      <c r="C1714" s="631"/>
      <c r="D1714" s="634"/>
    </row>
    <row r="1715">
      <c r="A1715" s="623"/>
      <c r="B1715" s="624"/>
      <c r="C1715" s="631"/>
      <c r="D1715" s="634"/>
    </row>
    <row r="1716">
      <c r="A1716" s="623"/>
      <c r="B1716" s="624"/>
      <c r="C1716" s="631"/>
      <c r="D1716" s="634"/>
    </row>
    <row r="1717">
      <c r="A1717" s="623"/>
      <c r="B1717" s="624"/>
      <c r="C1717" s="631"/>
      <c r="D1717" s="634"/>
    </row>
    <row r="1718">
      <c r="A1718" s="623"/>
      <c r="B1718" s="624"/>
      <c r="C1718" s="631"/>
      <c r="D1718" s="634"/>
    </row>
    <row r="1719">
      <c r="A1719" s="623"/>
      <c r="B1719" s="624"/>
      <c r="C1719" s="631"/>
      <c r="D1719" s="634"/>
    </row>
    <row r="1720">
      <c r="A1720" s="623"/>
      <c r="B1720" s="624"/>
      <c r="C1720" s="631"/>
      <c r="D1720" s="634"/>
    </row>
    <row r="1721">
      <c r="A1721" s="623"/>
      <c r="B1721" s="624"/>
      <c r="C1721" s="631"/>
      <c r="D1721" s="634"/>
    </row>
    <row r="1722">
      <c r="A1722" s="623"/>
      <c r="B1722" s="624"/>
      <c r="C1722" s="631"/>
      <c r="D1722" s="634"/>
    </row>
    <row r="1723">
      <c r="A1723" s="623"/>
      <c r="B1723" s="624"/>
      <c r="C1723" s="631"/>
      <c r="D1723" s="634"/>
    </row>
    <row r="1724">
      <c r="A1724" s="623"/>
      <c r="B1724" s="624"/>
      <c r="C1724" s="631"/>
      <c r="D1724" s="634"/>
    </row>
    <row r="1725">
      <c r="A1725" s="623"/>
      <c r="B1725" s="624"/>
      <c r="C1725" s="631"/>
      <c r="D1725" s="634"/>
    </row>
    <row r="1726">
      <c r="A1726" s="623"/>
      <c r="B1726" s="624"/>
      <c r="C1726" s="631"/>
      <c r="D1726" s="634"/>
    </row>
    <row r="1727">
      <c r="A1727" s="623"/>
      <c r="B1727" s="624"/>
      <c r="C1727" s="631"/>
      <c r="D1727" s="634"/>
    </row>
    <row r="1728">
      <c r="A1728" s="623"/>
      <c r="B1728" s="624"/>
      <c r="C1728" s="631"/>
      <c r="D1728" s="634"/>
    </row>
    <row r="1729">
      <c r="A1729" s="623"/>
      <c r="B1729" s="624"/>
      <c r="C1729" s="631"/>
      <c r="D1729" s="634"/>
    </row>
    <row r="1730">
      <c r="A1730" s="623"/>
      <c r="B1730" s="624"/>
      <c r="C1730" s="631"/>
      <c r="D1730" s="634"/>
    </row>
    <row r="1731">
      <c r="A1731" s="623"/>
      <c r="B1731" s="624"/>
      <c r="C1731" s="631"/>
      <c r="D1731" s="634"/>
    </row>
    <row r="1732">
      <c r="A1732" s="623"/>
      <c r="B1732" s="624"/>
      <c r="C1732" s="631"/>
      <c r="D1732" s="634"/>
    </row>
    <row r="1733">
      <c r="A1733" s="623"/>
      <c r="B1733" s="624"/>
      <c r="C1733" s="631"/>
      <c r="D1733" s="634"/>
    </row>
    <row r="1734">
      <c r="A1734" s="623"/>
      <c r="B1734" s="624"/>
      <c r="C1734" s="631"/>
      <c r="D1734" s="634"/>
    </row>
    <row r="1735">
      <c r="A1735" s="623"/>
      <c r="B1735" s="624"/>
      <c r="C1735" s="631"/>
      <c r="D1735" s="634"/>
    </row>
    <row r="1736">
      <c r="A1736" s="623"/>
      <c r="B1736" s="624"/>
      <c r="C1736" s="631"/>
      <c r="D1736" s="634"/>
    </row>
    <row r="1737">
      <c r="A1737" s="623"/>
      <c r="B1737" s="624"/>
      <c r="C1737" s="631"/>
      <c r="D1737" s="634"/>
    </row>
    <row r="1738">
      <c r="A1738" s="623"/>
      <c r="B1738" s="624"/>
      <c r="C1738" s="631"/>
      <c r="D1738" s="634"/>
    </row>
    <row r="1739">
      <c r="A1739" s="623"/>
      <c r="B1739" s="624"/>
      <c r="C1739" s="631"/>
      <c r="D1739" s="634"/>
    </row>
    <row r="1740">
      <c r="A1740" s="623"/>
      <c r="B1740" s="624"/>
      <c r="C1740" s="631"/>
      <c r="D1740" s="634"/>
    </row>
    <row r="1741">
      <c r="A1741" s="623"/>
      <c r="B1741" s="624"/>
      <c r="C1741" s="631"/>
      <c r="D1741" s="634"/>
    </row>
    <row r="1742">
      <c r="A1742" s="623"/>
      <c r="B1742" s="624"/>
      <c r="C1742" s="631"/>
      <c r="D1742" s="634"/>
    </row>
    <row r="1743">
      <c r="A1743" s="623"/>
      <c r="B1743" s="624"/>
      <c r="C1743" s="631"/>
      <c r="D1743" s="634"/>
    </row>
    <row r="1744">
      <c r="A1744" s="623"/>
      <c r="B1744" s="624"/>
      <c r="C1744" s="631"/>
      <c r="D1744" s="634"/>
    </row>
    <row r="1745">
      <c r="A1745" s="623"/>
      <c r="B1745" s="624"/>
      <c r="C1745" s="631"/>
      <c r="D1745" s="634"/>
    </row>
    <row r="1746">
      <c r="A1746" s="623"/>
      <c r="B1746" s="624"/>
      <c r="C1746" s="631"/>
      <c r="D1746" s="634"/>
    </row>
    <row r="1747">
      <c r="A1747" s="623"/>
      <c r="B1747" s="624"/>
      <c r="C1747" s="631"/>
      <c r="D1747" s="634"/>
    </row>
    <row r="1748">
      <c r="A1748" s="623"/>
      <c r="B1748" s="624"/>
      <c r="C1748" s="631"/>
      <c r="D1748" s="634"/>
    </row>
    <row r="1749">
      <c r="A1749" s="623"/>
      <c r="B1749" s="624"/>
      <c r="C1749" s="631"/>
      <c r="D1749" s="634"/>
    </row>
    <row r="1750">
      <c r="A1750" s="623"/>
      <c r="B1750" s="624"/>
      <c r="C1750" s="631"/>
      <c r="D1750" s="634"/>
    </row>
    <row r="1751">
      <c r="A1751" s="623"/>
      <c r="B1751" s="624"/>
      <c r="C1751" s="631"/>
      <c r="D1751" s="634"/>
    </row>
    <row r="1752">
      <c r="A1752" s="623"/>
      <c r="B1752" s="624"/>
      <c r="C1752" s="631"/>
      <c r="D1752" s="634"/>
    </row>
    <row r="1753">
      <c r="A1753" s="623"/>
      <c r="B1753" s="624"/>
      <c r="C1753" s="631"/>
      <c r="D1753" s="634"/>
    </row>
    <row r="1754">
      <c r="A1754" s="623"/>
      <c r="B1754" s="624"/>
      <c r="C1754" s="631"/>
      <c r="D1754" s="634"/>
    </row>
    <row r="1755">
      <c r="A1755" s="623"/>
      <c r="B1755" s="624"/>
      <c r="C1755" s="631"/>
      <c r="D1755" s="634"/>
    </row>
    <row r="1756">
      <c r="A1756" s="623"/>
      <c r="B1756" s="624"/>
      <c r="C1756" s="631"/>
      <c r="D1756" s="634"/>
    </row>
    <row r="1757">
      <c r="A1757" s="623"/>
      <c r="B1757" s="624"/>
      <c r="C1757" s="631"/>
      <c r="D1757" s="634"/>
    </row>
    <row r="1758">
      <c r="A1758" s="623"/>
      <c r="B1758" s="624"/>
      <c r="C1758" s="631"/>
      <c r="D1758" s="634"/>
    </row>
    <row r="1759">
      <c r="A1759" s="623"/>
      <c r="B1759" s="624"/>
      <c r="C1759" s="631"/>
      <c r="D1759" s="634"/>
    </row>
    <row r="1760">
      <c r="A1760" s="623"/>
      <c r="B1760" s="624"/>
      <c r="C1760" s="631"/>
      <c r="D1760" s="634"/>
    </row>
    <row r="1761">
      <c r="A1761" s="623"/>
      <c r="B1761" s="624"/>
      <c r="C1761" s="631"/>
      <c r="D1761" s="634"/>
    </row>
    <row r="1762">
      <c r="A1762" s="623"/>
      <c r="B1762" s="624"/>
      <c r="C1762" s="631"/>
      <c r="D1762" s="634"/>
    </row>
    <row r="1763">
      <c r="A1763" s="623"/>
      <c r="B1763" s="624"/>
      <c r="C1763" s="631"/>
      <c r="D1763" s="634"/>
    </row>
    <row r="1764">
      <c r="A1764" s="623"/>
      <c r="B1764" s="624"/>
      <c r="C1764" s="631"/>
      <c r="D1764" s="634"/>
    </row>
    <row r="1765">
      <c r="A1765" s="623"/>
      <c r="B1765" s="624"/>
      <c r="C1765" s="631"/>
      <c r="D1765" s="634"/>
    </row>
    <row r="1766">
      <c r="A1766" s="623"/>
      <c r="B1766" s="624"/>
      <c r="C1766" s="631"/>
      <c r="D1766" s="634"/>
    </row>
    <row r="1767">
      <c r="A1767" s="623"/>
      <c r="B1767" s="624"/>
      <c r="C1767" s="631"/>
      <c r="D1767" s="634"/>
    </row>
    <row r="1768">
      <c r="A1768" s="623"/>
      <c r="B1768" s="624"/>
      <c r="C1768" s="631"/>
      <c r="D1768" s="634"/>
    </row>
    <row r="1769">
      <c r="A1769" s="623"/>
      <c r="B1769" s="624"/>
      <c r="C1769" s="631"/>
      <c r="D1769" s="634"/>
    </row>
    <row r="1770">
      <c r="A1770" s="623"/>
      <c r="B1770" s="624"/>
      <c r="C1770" s="631"/>
      <c r="D1770" s="634"/>
    </row>
    <row r="1771">
      <c r="A1771" s="623"/>
      <c r="B1771" s="624"/>
      <c r="C1771" s="631"/>
      <c r="D1771" s="634"/>
    </row>
    <row r="1772">
      <c r="A1772" s="623"/>
      <c r="B1772" s="624"/>
      <c r="C1772" s="631"/>
      <c r="D1772" s="634"/>
    </row>
    <row r="1773">
      <c r="A1773" s="623"/>
      <c r="B1773" s="624"/>
      <c r="C1773" s="631"/>
      <c r="D1773" s="634"/>
    </row>
    <row r="1774">
      <c r="A1774" s="623"/>
      <c r="B1774" s="624"/>
      <c r="C1774" s="631"/>
      <c r="D1774" s="634"/>
    </row>
    <row r="1775">
      <c r="A1775" s="623"/>
      <c r="B1775" s="624"/>
      <c r="C1775" s="631"/>
      <c r="D1775" s="634"/>
    </row>
    <row r="1776">
      <c r="A1776" s="623"/>
      <c r="B1776" s="624"/>
      <c r="C1776" s="631"/>
      <c r="D1776" s="634"/>
    </row>
    <row r="1777">
      <c r="A1777" s="623"/>
      <c r="B1777" s="624"/>
      <c r="C1777" s="631"/>
      <c r="D1777" s="634"/>
    </row>
    <row r="1778">
      <c r="A1778" s="623"/>
      <c r="B1778" s="624"/>
      <c r="C1778" s="631"/>
      <c r="D1778" s="634"/>
    </row>
    <row r="1779">
      <c r="A1779" s="623"/>
      <c r="B1779" s="624"/>
      <c r="C1779" s="631"/>
      <c r="D1779" s="634"/>
    </row>
    <row r="1780">
      <c r="A1780" s="623"/>
      <c r="B1780" s="624"/>
      <c r="C1780" s="631"/>
      <c r="D1780" s="634"/>
    </row>
    <row r="1781">
      <c r="A1781" s="623"/>
      <c r="B1781" s="624"/>
      <c r="C1781" s="631"/>
      <c r="D1781" s="634"/>
    </row>
    <row r="1782">
      <c r="A1782" s="623"/>
      <c r="B1782" s="624"/>
      <c r="C1782" s="631"/>
      <c r="D1782" s="634"/>
    </row>
    <row r="1783">
      <c r="A1783" s="623"/>
      <c r="B1783" s="624"/>
      <c r="C1783" s="631"/>
      <c r="D1783" s="634"/>
    </row>
    <row r="1784">
      <c r="A1784" s="623"/>
      <c r="B1784" s="624"/>
      <c r="C1784" s="631"/>
      <c r="D1784" s="634"/>
    </row>
    <row r="1785">
      <c r="A1785" s="623"/>
      <c r="B1785" s="624"/>
      <c r="C1785" s="631"/>
      <c r="D1785" s="634"/>
    </row>
    <row r="1786">
      <c r="A1786" s="623"/>
      <c r="B1786" s="624"/>
      <c r="C1786" s="631"/>
      <c r="D1786" s="634"/>
    </row>
    <row r="1787">
      <c r="A1787" s="623"/>
      <c r="B1787" s="624"/>
      <c r="C1787" s="631"/>
      <c r="D1787" s="634"/>
    </row>
    <row r="1788">
      <c r="A1788" s="623"/>
      <c r="B1788" s="624"/>
      <c r="C1788" s="631"/>
      <c r="D1788" s="634"/>
    </row>
    <row r="1789">
      <c r="A1789" s="623"/>
      <c r="B1789" s="624"/>
      <c r="C1789" s="631"/>
      <c r="D1789" s="634"/>
    </row>
    <row r="1790">
      <c r="A1790" s="623"/>
      <c r="B1790" s="624"/>
      <c r="C1790" s="631"/>
      <c r="D1790" s="634"/>
    </row>
    <row r="1791">
      <c r="A1791" s="623"/>
      <c r="B1791" s="624"/>
      <c r="C1791" s="631"/>
      <c r="D1791" s="634"/>
    </row>
    <row r="1792">
      <c r="A1792" s="623"/>
      <c r="B1792" s="624"/>
      <c r="C1792" s="631"/>
      <c r="D1792" s="634"/>
    </row>
    <row r="1793">
      <c r="A1793" s="623"/>
      <c r="B1793" s="624"/>
      <c r="C1793" s="631"/>
      <c r="D1793" s="634"/>
    </row>
    <row r="1794">
      <c r="A1794" s="623"/>
      <c r="B1794" s="624"/>
      <c r="C1794" s="631"/>
      <c r="D1794" s="634"/>
    </row>
    <row r="1795">
      <c r="A1795" s="623"/>
      <c r="B1795" s="624"/>
      <c r="C1795" s="631"/>
      <c r="D1795" s="634"/>
    </row>
    <row r="1796">
      <c r="A1796" s="623"/>
      <c r="B1796" s="624"/>
      <c r="C1796" s="631"/>
      <c r="D1796" s="634"/>
    </row>
    <row r="1797">
      <c r="A1797" s="623"/>
      <c r="B1797" s="624"/>
      <c r="C1797" s="631"/>
      <c r="D1797" s="634"/>
    </row>
    <row r="1798">
      <c r="A1798" s="623"/>
      <c r="B1798" s="624"/>
      <c r="C1798" s="631"/>
      <c r="D1798" s="634"/>
    </row>
    <row r="1799">
      <c r="A1799" s="623"/>
      <c r="B1799" s="624"/>
      <c r="C1799" s="631"/>
      <c r="D1799" s="634"/>
    </row>
    <row r="1800">
      <c r="A1800" s="623"/>
      <c r="B1800" s="624"/>
      <c r="C1800" s="631"/>
      <c r="D1800" s="634"/>
    </row>
    <row r="1801">
      <c r="A1801" s="623"/>
      <c r="B1801" s="624"/>
      <c r="C1801" s="631"/>
      <c r="D1801" s="634"/>
    </row>
    <row r="1802">
      <c r="A1802" s="623"/>
      <c r="B1802" s="624"/>
      <c r="C1802" s="631"/>
      <c r="D1802" s="634"/>
    </row>
    <row r="1803">
      <c r="A1803" s="623"/>
      <c r="B1803" s="624"/>
      <c r="C1803" s="631"/>
      <c r="D1803" s="634"/>
    </row>
    <row r="1804">
      <c r="A1804" s="623"/>
      <c r="B1804" s="624"/>
      <c r="C1804" s="631"/>
      <c r="D1804" s="634"/>
    </row>
    <row r="1805">
      <c r="A1805" s="623"/>
      <c r="B1805" s="624"/>
      <c r="C1805" s="631"/>
      <c r="D1805" s="634"/>
    </row>
    <row r="1806">
      <c r="A1806" s="623"/>
      <c r="B1806" s="624"/>
      <c r="C1806" s="631"/>
      <c r="D1806" s="634"/>
    </row>
    <row r="1807">
      <c r="A1807" s="623"/>
      <c r="B1807" s="624"/>
      <c r="C1807" s="631"/>
      <c r="D1807" s="634"/>
    </row>
    <row r="1808">
      <c r="A1808" s="623"/>
      <c r="B1808" s="624"/>
      <c r="C1808" s="631"/>
      <c r="D1808" s="634"/>
    </row>
    <row r="1809">
      <c r="A1809" s="623"/>
      <c r="B1809" s="624"/>
      <c r="C1809" s="631"/>
      <c r="D1809" s="634"/>
    </row>
    <row r="1810">
      <c r="A1810" s="623"/>
      <c r="B1810" s="624"/>
      <c r="C1810" s="631"/>
      <c r="D1810" s="634"/>
    </row>
    <row r="1811">
      <c r="A1811" s="623"/>
      <c r="B1811" s="624"/>
      <c r="C1811" s="631"/>
      <c r="D1811" s="634"/>
    </row>
    <row r="1812">
      <c r="A1812" s="623"/>
      <c r="B1812" s="624"/>
      <c r="C1812" s="631"/>
      <c r="D1812" s="634"/>
    </row>
    <row r="1813">
      <c r="A1813" s="623"/>
      <c r="B1813" s="624"/>
      <c r="C1813" s="631"/>
      <c r="D1813" s="634"/>
    </row>
    <row r="1814">
      <c r="A1814" s="623"/>
      <c r="B1814" s="624"/>
      <c r="C1814" s="631"/>
      <c r="D1814" s="634"/>
    </row>
    <row r="1815">
      <c r="A1815" s="623"/>
      <c r="B1815" s="624"/>
      <c r="C1815" s="631"/>
      <c r="D1815" s="634"/>
    </row>
    <row r="1816">
      <c r="A1816" s="623"/>
      <c r="B1816" s="624"/>
      <c r="C1816" s="631"/>
      <c r="D1816" s="634"/>
    </row>
    <row r="1817">
      <c r="A1817" s="623"/>
      <c r="B1817" s="624"/>
      <c r="C1817" s="631"/>
      <c r="D1817" s="634"/>
    </row>
    <row r="1818">
      <c r="A1818" s="623"/>
      <c r="B1818" s="624"/>
      <c r="C1818" s="631"/>
      <c r="D1818" s="634"/>
    </row>
    <row r="1819">
      <c r="A1819" s="623"/>
      <c r="B1819" s="624"/>
      <c r="C1819" s="631"/>
      <c r="D1819" s="634"/>
    </row>
    <row r="1820">
      <c r="A1820" s="623"/>
      <c r="B1820" s="624"/>
      <c r="C1820" s="631"/>
      <c r="D1820" s="634"/>
    </row>
    <row r="1821">
      <c r="A1821" s="623"/>
      <c r="B1821" s="624"/>
      <c r="C1821" s="631"/>
      <c r="D1821" s="634"/>
    </row>
    <row r="1822">
      <c r="A1822" s="623"/>
      <c r="B1822" s="624"/>
      <c r="C1822" s="631"/>
      <c r="D1822" s="634"/>
    </row>
    <row r="1823">
      <c r="A1823" s="623"/>
      <c r="B1823" s="624"/>
      <c r="C1823" s="631"/>
      <c r="D1823" s="634"/>
    </row>
    <row r="1824">
      <c r="A1824" s="623"/>
      <c r="B1824" s="624"/>
      <c r="C1824" s="631"/>
      <c r="D1824" s="634"/>
    </row>
    <row r="1825">
      <c r="A1825" s="623"/>
      <c r="B1825" s="624"/>
      <c r="C1825" s="631"/>
      <c r="D1825" s="634"/>
    </row>
    <row r="1826">
      <c r="A1826" s="623"/>
      <c r="B1826" s="624"/>
      <c r="C1826" s="631"/>
      <c r="D1826" s="634"/>
    </row>
    <row r="1827">
      <c r="A1827" s="623"/>
      <c r="B1827" s="624"/>
      <c r="C1827" s="631"/>
      <c r="D1827" s="634"/>
    </row>
    <row r="1828">
      <c r="A1828" s="623"/>
      <c r="B1828" s="624"/>
      <c r="C1828" s="631"/>
      <c r="D1828" s="634"/>
    </row>
    <row r="1829">
      <c r="A1829" s="623"/>
      <c r="B1829" s="624"/>
      <c r="C1829" s="631"/>
      <c r="D1829" s="634"/>
    </row>
    <row r="1830">
      <c r="A1830" s="623"/>
      <c r="B1830" s="624"/>
      <c r="C1830" s="631"/>
      <c r="D1830" s="634"/>
    </row>
    <row r="1831">
      <c r="A1831" s="623"/>
      <c r="B1831" s="624"/>
      <c r="C1831" s="631"/>
      <c r="D1831" s="634"/>
    </row>
    <row r="1832">
      <c r="A1832" s="623"/>
      <c r="B1832" s="624"/>
      <c r="C1832" s="631"/>
      <c r="D1832" s="634"/>
    </row>
    <row r="1833">
      <c r="A1833" s="623"/>
      <c r="B1833" s="624"/>
      <c r="C1833" s="631"/>
      <c r="D1833" s="634"/>
    </row>
    <row r="1834">
      <c r="A1834" s="623"/>
      <c r="B1834" s="624"/>
      <c r="C1834" s="631"/>
      <c r="D1834" s="634"/>
    </row>
    <row r="1835">
      <c r="A1835" s="623"/>
      <c r="B1835" s="624"/>
      <c r="C1835" s="631"/>
      <c r="D1835" s="634"/>
    </row>
    <row r="1836">
      <c r="A1836" s="623"/>
      <c r="B1836" s="624"/>
      <c r="C1836" s="631"/>
      <c r="D1836" s="634"/>
    </row>
    <row r="1837">
      <c r="A1837" s="623"/>
      <c r="B1837" s="624"/>
      <c r="C1837" s="631"/>
      <c r="D1837" s="634"/>
    </row>
    <row r="1838">
      <c r="A1838" s="623"/>
      <c r="B1838" s="624"/>
      <c r="C1838" s="631"/>
      <c r="D1838" s="634"/>
    </row>
    <row r="1839">
      <c r="A1839" s="623"/>
      <c r="B1839" s="624"/>
      <c r="C1839" s="631"/>
      <c r="D1839" s="634"/>
    </row>
    <row r="1840">
      <c r="A1840" s="623"/>
      <c r="B1840" s="624"/>
      <c r="C1840" s="631"/>
      <c r="D1840" s="634"/>
    </row>
    <row r="1841">
      <c r="A1841" s="623"/>
      <c r="B1841" s="624"/>
      <c r="C1841" s="631"/>
      <c r="D1841" s="634"/>
    </row>
    <row r="1842">
      <c r="A1842" s="623"/>
      <c r="B1842" s="624"/>
      <c r="C1842" s="631"/>
      <c r="D1842" s="634"/>
    </row>
    <row r="1843">
      <c r="A1843" s="623"/>
      <c r="B1843" s="624"/>
      <c r="C1843" s="631"/>
      <c r="D1843" s="634"/>
    </row>
    <row r="1844">
      <c r="A1844" s="623"/>
      <c r="B1844" s="624"/>
      <c r="C1844" s="631"/>
      <c r="D1844" s="634"/>
    </row>
    <row r="1845">
      <c r="A1845" s="623"/>
      <c r="B1845" s="624"/>
      <c r="C1845" s="631"/>
      <c r="D1845" s="634"/>
    </row>
    <row r="1846">
      <c r="A1846" s="623"/>
      <c r="B1846" s="624"/>
      <c r="C1846" s="631"/>
      <c r="D1846" s="634"/>
    </row>
    <row r="1847">
      <c r="A1847" s="623"/>
      <c r="B1847" s="624"/>
      <c r="C1847" s="631"/>
      <c r="D1847" s="634"/>
    </row>
    <row r="1848">
      <c r="A1848" s="623"/>
      <c r="B1848" s="624"/>
      <c r="C1848" s="631"/>
      <c r="D1848" s="634"/>
    </row>
    <row r="1849">
      <c r="A1849" s="623"/>
      <c r="B1849" s="624"/>
      <c r="C1849" s="631"/>
      <c r="D1849" s="634"/>
    </row>
    <row r="1850">
      <c r="A1850" s="623"/>
      <c r="B1850" s="624"/>
      <c r="C1850" s="631"/>
      <c r="D1850" s="634"/>
    </row>
    <row r="1851">
      <c r="A1851" s="623"/>
      <c r="B1851" s="624"/>
      <c r="C1851" s="631"/>
      <c r="D1851" s="634"/>
    </row>
    <row r="1852">
      <c r="A1852" s="623"/>
      <c r="B1852" s="624"/>
      <c r="C1852" s="631"/>
      <c r="D1852" s="634"/>
    </row>
    <row r="1853">
      <c r="A1853" s="623"/>
      <c r="B1853" s="624"/>
      <c r="C1853" s="631"/>
      <c r="D1853" s="634"/>
    </row>
    <row r="1854">
      <c r="A1854" s="623"/>
      <c r="B1854" s="624"/>
      <c r="C1854" s="631"/>
      <c r="D1854" s="634"/>
    </row>
    <row r="1855">
      <c r="A1855" s="623"/>
      <c r="B1855" s="624"/>
      <c r="C1855" s="631"/>
      <c r="D1855" s="634"/>
    </row>
    <row r="1856">
      <c r="A1856" s="623"/>
      <c r="B1856" s="624"/>
      <c r="C1856" s="631"/>
      <c r="D1856" s="634"/>
    </row>
    <row r="1857">
      <c r="A1857" s="623"/>
      <c r="B1857" s="624"/>
      <c r="C1857" s="631"/>
      <c r="D1857" s="634"/>
    </row>
    <row r="1858">
      <c r="A1858" s="623"/>
      <c r="B1858" s="624"/>
      <c r="C1858" s="631"/>
      <c r="D1858" s="634"/>
    </row>
    <row r="1859">
      <c r="A1859" s="623"/>
      <c r="B1859" s="624"/>
      <c r="C1859" s="631"/>
      <c r="D1859" s="634"/>
    </row>
    <row r="1860">
      <c r="A1860" s="623"/>
      <c r="B1860" s="624"/>
      <c r="C1860" s="631"/>
      <c r="D1860" s="634"/>
    </row>
    <row r="1861">
      <c r="A1861" s="623"/>
      <c r="B1861" s="624"/>
      <c r="C1861" s="631"/>
      <c r="D1861" s="634"/>
    </row>
    <row r="1862">
      <c r="A1862" s="623"/>
      <c r="B1862" s="624"/>
      <c r="C1862" s="631"/>
      <c r="D1862" s="634"/>
    </row>
    <row r="1863">
      <c r="A1863" s="623"/>
      <c r="B1863" s="624"/>
      <c r="C1863" s="631"/>
      <c r="D1863" s="634"/>
    </row>
    <row r="1864">
      <c r="A1864" s="623"/>
      <c r="B1864" s="624"/>
      <c r="C1864" s="631"/>
      <c r="D1864" s="634"/>
    </row>
    <row r="1865">
      <c r="A1865" s="623"/>
      <c r="B1865" s="624"/>
      <c r="C1865" s="631"/>
      <c r="D1865" s="634"/>
    </row>
    <row r="1866">
      <c r="A1866" s="623"/>
      <c r="B1866" s="624"/>
      <c r="C1866" s="631"/>
      <c r="D1866" s="634"/>
    </row>
    <row r="1867">
      <c r="A1867" s="623"/>
      <c r="B1867" s="624"/>
      <c r="C1867" s="631"/>
      <c r="D1867" s="634"/>
    </row>
    <row r="1868">
      <c r="A1868" s="623"/>
      <c r="B1868" s="624"/>
      <c r="C1868" s="631"/>
      <c r="D1868" s="634"/>
    </row>
    <row r="1869">
      <c r="A1869" s="623"/>
      <c r="B1869" s="624"/>
      <c r="C1869" s="631"/>
      <c r="D1869" s="634"/>
    </row>
    <row r="1870">
      <c r="A1870" s="623"/>
      <c r="B1870" s="624"/>
      <c r="C1870" s="631"/>
      <c r="D1870" s="634"/>
    </row>
    <row r="1871">
      <c r="A1871" s="623"/>
      <c r="B1871" s="624"/>
      <c r="C1871" s="631"/>
      <c r="D1871" s="634"/>
    </row>
    <row r="1872">
      <c r="A1872" s="623"/>
      <c r="B1872" s="624"/>
      <c r="C1872" s="631"/>
      <c r="D1872" s="634"/>
    </row>
    <row r="1873">
      <c r="A1873" s="623"/>
      <c r="B1873" s="624"/>
      <c r="C1873" s="631"/>
      <c r="D1873" s="634"/>
    </row>
    <row r="1874">
      <c r="A1874" s="623"/>
      <c r="B1874" s="624"/>
      <c r="C1874" s="631"/>
      <c r="D1874" s="634"/>
    </row>
    <row r="1875">
      <c r="A1875" s="623"/>
      <c r="B1875" s="624"/>
      <c r="C1875" s="631"/>
      <c r="D1875" s="634"/>
    </row>
    <row r="1876">
      <c r="A1876" s="623"/>
      <c r="B1876" s="624"/>
      <c r="C1876" s="631"/>
      <c r="D1876" s="634"/>
    </row>
    <row r="1877">
      <c r="A1877" s="623"/>
      <c r="B1877" s="624"/>
      <c r="C1877" s="631"/>
      <c r="D1877" s="634"/>
    </row>
    <row r="1878">
      <c r="A1878" s="623"/>
      <c r="B1878" s="624"/>
      <c r="C1878" s="631"/>
      <c r="D1878" s="634"/>
    </row>
    <row r="1879">
      <c r="A1879" s="623"/>
      <c r="B1879" s="624"/>
      <c r="C1879" s="631"/>
      <c r="D1879" s="634"/>
    </row>
    <row r="1880">
      <c r="A1880" s="623"/>
      <c r="B1880" s="624"/>
      <c r="C1880" s="631"/>
      <c r="D1880" s="634"/>
    </row>
    <row r="1881">
      <c r="A1881" s="623"/>
      <c r="B1881" s="624"/>
      <c r="C1881" s="631"/>
      <c r="D1881" s="634"/>
    </row>
    <row r="1882">
      <c r="A1882" s="623"/>
      <c r="B1882" s="624"/>
      <c r="C1882" s="631"/>
      <c r="D1882" s="634"/>
    </row>
    <row r="1883">
      <c r="A1883" s="623"/>
      <c r="B1883" s="624"/>
      <c r="C1883" s="631"/>
      <c r="D1883" s="634"/>
    </row>
    <row r="1884">
      <c r="A1884" s="623"/>
      <c r="B1884" s="624"/>
      <c r="C1884" s="631"/>
      <c r="D1884" s="634"/>
    </row>
    <row r="1885">
      <c r="A1885" s="623"/>
      <c r="B1885" s="624"/>
      <c r="C1885" s="631"/>
      <c r="D1885" s="634"/>
    </row>
    <row r="1886">
      <c r="A1886" s="623"/>
      <c r="B1886" s="624"/>
      <c r="C1886" s="631"/>
      <c r="D1886" s="634"/>
    </row>
    <row r="1887">
      <c r="A1887" s="623"/>
      <c r="B1887" s="624"/>
      <c r="C1887" s="631"/>
      <c r="D1887" s="634"/>
    </row>
    <row r="1888">
      <c r="A1888" s="623"/>
      <c r="B1888" s="624"/>
      <c r="C1888" s="631"/>
      <c r="D1888" s="634"/>
    </row>
    <row r="1889">
      <c r="A1889" s="623"/>
      <c r="B1889" s="624"/>
      <c r="C1889" s="631"/>
      <c r="D1889" s="634"/>
    </row>
    <row r="1890">
      <c r="A1890" s="623"/>
      <c r="B1890" s="624"/>
      <c r="C1890" s="631"/>
      <c r="D1890" s="634"/>
    </row>
    <row r="1891">
      <c r="A1891" s="623"/>
      <c r="B1891" s="624"/>
      <c r="C1891" s="631"/>
      <c r="D1891" s="634"/>
    </row>
    <row r="1892">
      <c r="A1892" s="623"/>
      <c r="B1892" s="624"/>
      <c r="C1892" s="631"/>
      <c r="D1892" s="634"/>
    </row>
    <row r="1893">
      <c r="A1893" s="623"/>
      <c r="B1893" s="624"/>
      <c r="C1893" s="631"/>
      <c r="D1893" s="634"/>
    </row>
    <row r="1894">
      <c r="A1894" s="623"/>
      <c r="B1894" s="624"/>
      <c r="C1894" s="631"/>
      <c r="D1894" s="634"/>
    </row>
    <row r="1895">
      <c r="A1895" s="623"/>
      <c r="B1895" s="624"/>
      <c r="C1895" s="631"/>
      <c r="D1895" s="634"/>
    </row>
    <row r="1896">
      <c r="A1896" s="623"/>
      <c r="B1896" s="624"/>
      <c r="C1896" s="631"/>
      <c r="D1896" s="634"/>
    </row>
    <row r="1897">
      <c r="A1897" s="623"/>
      <c r="B1897" s="624"/>
      <c r="C1897" s="631"/>
      <c r="D1897" s="634"/>
    </row>
    <row r="1898">
      <c r="A1898" s="623"/>
      <c r="B1898" s="624"/>
      <c r="C1898" s="631"/>
      <c r="D1898" s="634"/>
    </row>
    <row r="1899">
      <c r="A1899" s="623"/>
      <c r="B1899" s="624"/>
      <c r="C1899" s="631"/>
      <c r="D1899" s="634"/>
    </row>
    <row r="1900">
      <c r="A1900" s="623"/>
      <c r="B1900" s="624"/>
      <c r="C1900" s="631"/>
      <c r="D1900" s="634"/>
    </row>
    <row r="1901">
      <c r="A1901" s="623"/>
      <c r="B1901" s="624"/>
      <c r="C1901" s="631"/>
      <c r="D1901" s="634"/>
    </row>
    <row r="1902">
      <c r="A1902" s="623"/>
      <c r="B1902" s="624"/>
      <c r="C1902" s="631"/>
      <c r="D1902" s="634"/>
    </row>
    <row r="1903">
      <c r="A1903" s="623"/>
      <c r="B1903" s="624"/>
      <c r="C1903" s="631"/>
      <c r="D1903" s="634"/>
    </row>
    <row r="1904">
      <c r="A1904" s="623"/>
      <c r="B1904" s="624"/>
      <c r="C1904" s="631"/>
      <c r="D1904" s="634"/>
    </row>
    <row r="1905">
      <c r="A1905" s="623"/>
      <c r="B1905" s="624"/>
      <c r="C1905" s="631"/>
      <c r="D1905" s="634"/>
    </row>
    <row r="1906">
      <c r="A1906" s="623"/>
      <c r="B1906" s="624"/>
      <c r="C1906" s="631"/>
      <c r="D1906" s="634"/>
    </row>
    <row r="1907">
      <c r="A1907" s="623"/>
      <c r="B1907" s="624"/>
      <c r="C1907" s="631"/>
      <c r="D1907" s="634"/>
    </row>
    <row r="1908">
      <c r="A1908" s="623"/>
      <c r="B1908" s="624"/>
      <c r="C1908" s="631"/>
      <c r="D1908" s="634"/>
    </row>
    <row r="1909">
      <c r="A1909" s="623"/>
      <c r="B1909" s="624"/>
      <c r="C1909" s="631"/>
      <c r="D1909" s="634"/>
    </row>
    <row r="1910">
      <c r="A1910" s="623"/>
      <c r="B1910" s="624"/>
      <c r="C1910" s="631"/>
      <c r="D1910" s="634"/>
    </row>
    <row r="1911">
      <c r="A1911" s="623"/>
      <c r="B1911" s="624"/>
      <c r="C1911" s="631"/>
      <c r="D1911" s="634"/>
    </row>
    <row r="1912">
      <c r="A1912" s="623"/>
      <c r="B1912" s="624"/>
      <c r="C1912" s="631"/>
      <c r="D1912" s="634"/>
    </row>
    <row r="1913">
      <c r="A1913" s="623"/>
      <c r="B1913" s="624"/>
      <c r="C1913" s="631"/>
      <c r="D1913" s="634"/>
    </row>
    <row r="1914">
      <c r="A1914" s="623"/>
      <c r="B1914" s="624"/>
      <c r="C1914" s="631"/>
      <c r="D1914" s="634"/>
    </row>
    <row r="1915">
      <c r="A1915" s="623"/>
      <c r="B1915" s="624"/>
      <c r="C1915" s="631"/>
      <c r="D1915" s="634"/>
    </row>
    <row r="1916">
      <c r="A1916" s="623"/>
      <c r="B1916" s="624"/>
      <c r="C1916" s="631"/>
      <c r="D1916" s="634"/>
    </row>
    <row r="1917">
      <c r="A1917" s="623"/>
      <c r="B1917" s="624"/>
      <c r="C1917" s="631"/>
      <c r="D1917" s="634"/>
    </row>
    <row r="1918">
      <c r="A1918" s="623"/>
      <c r="B1918" s="624"/>
      <c r="C1918" s="631"/>
      <c r="D1918" s="634"/>
    </row>
    <row r="1919">
      <c r="A1919" s="623"/>
      <c r="B1919" s="624"/>
      <c r="C1919" s="631"/>
      <c r="D1919" s="634"/>
    </row>
    <row r="1920">
      <c r="A1920" s="623"/>
      <c r="B1920" s="624"/>
      <c r="C1920" s="631"/>
      <c r="D1920" s="634"/>
    </row>
    <row r="1921">
      <c r="A1921" s="623"/>
      <c r="B1921" s="624"/>
      <c r="C1921" s="631"/>
      <c r="D1921" s="634"/>
    </row>
    <row r="1922">
      <c r="A1922" s="623"/>
      <c r="B1922" s="624"/>
      <c r="C1922" s="631"/>
      <c r="D1922" s="634"/>
    </row>
    <row r="1923">
      <c r="A1923" s="623"/>
      <c r="B1923" s="624"/>
      <c r="C1923" s="631"/>
      <c r="D1923" s="634"/>
    </row>
    <row r="1924">
      <c r="A1924" s="623"/>
      <c r="B1924" s="624"/>
      <c r="C1924" s="631"/>
      <c r="D1924" s="634"/>
    </row>
    <row r="1925">
      <c r="A1925" s="623"/>
      <c r="B1925" s="624"/>
      <c r="C1925" s="631"/>
      <c r="D1925" s="634"/>
    </row>
    <row r="1926">
      <c r="A1926" s="623"/>
      <c r="B1926" s="624"/>
      <c r="C1926" s="631"/>
      <c r="D1926" s="634"/>
    </row>
    <row r="1927">
      <c r="A1927" s="623"/>
      <c r="B1927" s="624"/>
      <c r="C1927" s="631"/>
      <c r="D1927" s="634"/>
    </row>
    <row r="1928">
      <c r="A1928" s="623"/>
      <c r="B1928" s="624"/>
      <c r="C1928" s="631"/>
      <c r="D1928" s="634"/>
    </row>
    <row r="1929">
      <c r="A1929" s="623"/>
      <c r="B1929" s="624"/>
      <c r="C1929" s="631"/>
      <c r="D1929" s="634"/>
    </row>
    <row r="1930">
      <c r="A1930" s="623"/>
      <c r="B1930" s="624"/>
      <c r="C1930" s="631"/>
      <c r="D1930" s="634"/>
    </row>
    <row r="1931">
      <c r="A1931" s="623"/>
      <c r="B1931" s="624"/>
      <c r="C1931" s="631"/>
      <c r="D1931" s="634"/>
    </row>
    <row r="1932">
      <c r="A1932" s="623"/>
      <c r="B1932" s="624"/>
      <c r="C1932" s="631"/>
      <c r="D1932" s="634"/>
    </row>
    <row r="1933">
      <c r="A1933" s="623"/>
      <c r="B1933" s="624"/>
      <c r="C1933" s="631"/>
      <c r="D1933" s="634"/>
    </row>
    <row r="1934">
      <c r="A1934" s="623"/>
      <c r="B1934" s="624"/>
      <c r="C1934" s="631"/>
      <c r="D1934" s="634"/>
    </row>
    <row r="1935">
      <c r="A1935" s="623"/>
      <c r="B1935" s="624"/>
      <c r="C1935" s="631"/>
      <c r="D1935" s="634"/>
    </row>
    <row r="1936">
      <c r="A1936" s="623"/>
      <c r="B1936" s="624"/>
      <c r="C1936" s="631"/>
      <c r="D1936" s="634"/>
    </row>
    <row r="1937">
      <c r="A1937" s="623"/>
      <c r="B1937" s="624"/>
      <c r="C1937" s="631"/>
      <c r="D1937" s="634"/>
    </row>
    <row r="1938">
      <c r="A1938" s="623"/>
      <c r="B1938" s="624"/>
      <c r="C1938" s="631"/>
      <c r="D1938" s="634"/>
    </row>
    <row r="1939">
      <c r="A1939" s="623"/>
      <c r="B1939" s="624"/>
      <c r="C1939" s="631"/>
      <c r="D1939" s="634"/>
    </row>
    <row r="1940">
      <c r="A1940" s="623"/>
      <c r="B1940" s="624"/>
      <c r="C1940" s="631"/>
      <c r="D1940" s="634"/>
    </row>
    <row r="1941">
      <c r="A1941" s="623"/>
      <c r="B1941" s="624"/>
      <c r="C1941" s="631"/>
      <c r="D1941" s="634"/>
    </row>
    <row r="1942">
      <c r="A1942" s="623"/>
      <c r="B1942" s="624"/>
      <c r="C1942" s="631"/>
      <c r="D1942" s="634"/>
    </row>
    <row r="1943">
      <c r="A1943" s="623"/>
      <c r="B1943" s="624"/>
      <c r="C1943" s="631"/>
      <c r="D1943" s="634"/>
    </row>
    <row r="1944">
      <c r="A1944" s="623"/>
      <c r="B1944" s="624"/>
      <c r="C1944" s="631"/>
      <c r="D1944" s="634"/>
    </row>
    <row r="1945">
      <c r="A1945" s="623"/>
      <c r="B1945" s="624"/>
      <c r="C1945" s="631"/>
      <c r="D1945" s="634"/>
    </row>
    <row r="1946">
      <c r="A1946" s="623"/>
      <c r="B1946" s="624"/>
      <c r="C1946" s="631"/>
      <c r="D1946" s="634"/>
    </row>
    <row r="1947">
      <c r="A1947" s="623"/>
      <c r="B1947" s="624"/>
      <c r="C1947" s="631"/>
      <c r="D1947" s="634"/>
    </row>
    <row r="1948">
      <c r="A1948" s="623"/>
      <c r="B1948" s="624"/>
      <c r="C1948" s="631"/>
      <c r="D1948" s="634"/>
    </row>
    <row r="1949">
      <c r="A1949" s="623"/>
      <c r="B1949" s="624"/>
      <c r="C1949" s="631"/>
      <c r="D1949" s="634"/>
    </row>
    <row r="1950">
      <c r="A1950" s="623"/>
      <c r="B1950" s="624"/>
      <c r="C1950" s="631"/>
      <c r="D1950" s="634"/>
    </row>
    <row r="1951">
      <c r="A1951" s="623"/>
      <c r="B1951" s="624"/>
      <c r="C1951" s="631"/>
      <c r="D1951" s="634"/>
    </row>
    <row r="1952">
      <c r="A1952" s="623"/>
      <c r="B1952" s="624"/>
      <c r="C1952" s="631"/>
      <c r="D1952" s="634"/>
    </row>
    <row r="1953">
      <c r="A1953" s="623"/>
      <c r="B1953" s="624"/>
      <c r="C1953" s="631"/>
      <c r="D1953" s="634"/>
    </row>
    <row r="1954">
      <c r="A1954" s="623"/>
      <c r="B1954" s="624"/>
      <c r="C1954" s="631"/>
      <c r="D1954" s="634"/>
    </row>
    <row r="1955">
      <c r="A1955" s="623"/>
      <c r="B1955" s="624"/>
      <c r="C1955" s="631"/>
      <c r="D1955" s="634"/>
    </row>
    <row r="1956">
      <c r="A1956" s="623"/>
      <c r="B1956" s="624"/>
      <c r="C1956" s="631"/>
      <c r="D1956" s="634"/>
    </row>
    <row r="1957">
      <c r="A1957" s="623"/>
      <c r="B1957" s="624"/>
      <c r="C1957" s="631"/>
      <c r="D1957" s="634"/>
    </row>
    <row r="1958">
      <c r="A1958" s="623"/>
      <c r="B1958" s="624"/>
      <c r="C1958" s="631"/>
      <c r="D1958" s="634"/>
    </row>
    <row r="1959">
      <c r="A1959" s="623"/>
      <c r="B1959" s="624"/>
      <c r="C1959" s="631"/>
      <c r="D1959" s="634"/>
    </row>
    <row r="1960">
      <c r="A1960" s="623"/>
      <c r="B1960" s="624"/>
      <c r="C1960" s="631"/>
      <c r="D1960" s="634"/>
    </row>
    <row r="1961">
      <c r="A1961" s="623"/>
      <c r="B1961" s="624"/>
      <c r="C1961" s="631"/>
      <c r="D1961" s="634"/>
    </row>
    <row r="1962">
      <c r="A1962" s="623"/>
      <c r="B1962" s="624"/>
      <c r="C1962" s="631"/>
      <c r="D1962" s="634"/>
    </row>
    <row r="1963">
      <c r="A1963" s="623"/>
      <c r="B1963" s="624"/>
      <c r="C1963" s="631"/>
      <c r="D1963" s="634"/>
    </row>
    <row r="1964">
      <c r="A1964" s="623"/>
      <c r="B1964" s="624"/>
      <c r="C1964" s="631"/>
      <c r="D1964" s="634"/>
    </row>
    <row r="1965">
      <c r="A1965" s="623"/>
      <c r="B1965" s="624"/>
      <c r="C1965" s="631"/>
      <c r="D1965" s="634"/>
    </row>
    <row r="1966">
      <c r="A1966" s="623"/>
      <c r="B1966" s="624"/>
      <c r="C1966" s="631"/>
      <c r="D1966" s="634"/>
    </row>
    <row r="1967">
      <c r="A1967" s="623"/>
      <c r="B1967" s="624"/>
      <c r="C1967" s="631"/>
      <c r="D1967" s="634"/>
    </row>
    <row r="1968">
      <c r="A1968" s="623"/>
      <c r="B1968" s="624"/>
      <c r="C1968" s="631"/>
      <c r="D1968" s="634"/>
    </row>
    <row r="1969">
      <c r="A1969" s="623"/>
      <c r="B1969" s="624"/>
      <c r="C1969" s="631"/>
      <c r="D1969" s="634"/>
    </row>
    <row r="1970">
      <c r="A1970" s="623"/>
      <c r="B1970" s="624"/>
      <c r="C1970" s="631"/>
      <c r="D1970" s="634"/>
    </row>
    <row r="1971">
      <c r="A1971" s="623"/>
      <c r="B1971" s="624"/>
      <c r="C1971" s="631"/>
      <c r="D1971" s="634"/>
    </row>
    <row r="1972">
      <c r="A1972" s="623"/>
      <c r="B1972" s="624"/>
      <c r="C1972" s="631"/>
      <c r="D1972" s="634"/>
    </row>
    <row r="1973">
      <c r="A1973" s="623"/>
      <c r="B1973" s="624"/>
      <c r="C1973" s="631"/>
      <c r="D1973" s="634"/>
    </row>
    <row r="1974">
      <c r="A1974" s="623"/>
      <c r="B1974" s="624"/>
      <c r="C1974" s="631"/>
      <c r="D1974" s="634"/>
    </row>
    <row r="1975">
      <c r="A1975" s="623"/>
      <c r="B1975" s="624"/>
      <c r="C1975" s="631"/>
      <c r="D1975" s="634"/>
    </row>
    <row r="1976">
      <c r="A1976" s="623"/>
      <c r="B1976" s="624"/>
      <c r="C1976" s="631"/>
      <c r="D1976" s="634"/>
    </row>
    <row r="1977">
      <c r="A1977" s="623"/>
      <c r="B1977" s="624"/>
      <c r="C1977" s="631"/>
      <c r="D1977" s="634"/>
    </row>
    <row r="1978">
      <c r="A1978" s="623"/>
      <c r="B1978" s="624"/>
      <c r="C1978" s="631"/>
      <c r="D1978" s="634"/>
    </row>
    <row r="1979">
      <c r="A1979" s="623"/>
      <c r="B1979" s="624"/>
      <c r="C1979" s="631"/>
      <c r="D1979" s="634"/>
    </row>
    <row r="1980">
      <c r="A1980" s="623"/>
      <c r="B1980" s="624"/>
      <c r="C1980" s="631"/>
      <c r="D1980" s="634"/>
    </row>
    <row r="1981">
      <c r="A1981" s="623"/>
      <c r="B1981" s="624"/>
      <c r="C1981" s="631"/>
      <c r="D1981" s="634"/>
    </row>
    <row r="1982">
      <c r="A1982" s="623"/>
      <c r="B1982" s="624"/>
      <c r="C1982" s="631"/>
      <c r="D1982" s="634"/>
    </row>
    <row r="1983">
      <c r="A1983" s="623"/>
      <c r="B1983" s="624"/>
      <c r="C1983" s="631"/>
      <c r="D1983" s="634"/>
    </row>
    <row r="1984">
      <c r="A1984" s="623"/>
      <c r="B1984" s="624"/>
      <c r="C1984" s="631"/>
      <c r="D1984" s="634"/>
    </row>
    <row r="1985">
      <c r="A1985" s="623"/>
      <c r="B1985" s="624"/>
      <c r="C1985" s="631"/>
      <c r="D1985" s="634"/>
    </row>
    <row r="1986">
      <c r="A1986" s="623"/>
      <c r="B1986" s="624"/>
      <c r="C1986" s="631"/>
      <c r="D1986" s="634"/>
    </row>
    <row r="1987">
      <c r="A1987" s="623"/>
      <c r="B1987" s="624"/>
      <c r="C1987" s="631"/>
      <c r="D1987" s="634"/>
    </row>
    <row r="1988">
      <c r="A1988" s="623"/>
      <c r="B1988" s="624"/>
      <c r="C1988" s="631"/>
      <c r="D1988" s="634"/>
    </row>
    <row r="1989">
      <c r="A1989" s="623"/>
      <c r="B1989" s="624"/>
      <c r="C1989" s="631"/>
      <c r="D1989" s="634"/>
    </row>
    <row r="1990">
      <c r="A1990" s="623"/>
      <c r="B1990" s="624"/>
      <c r="C1990" s="631"/>
      <c r="D1990" s="634"/>
    </row>
    <row r="1991">
      <c r="A1991" s="623"/>
      <c r="B1991" s="624"/>
      <c r="C1991" s="631"/>
      <c r="D1991" s="634"/>
    </row>
    <row r="1992">
      <c r="A1992" s="623"/>
      <c r="B1992" s="624"/>
      <c r="C1992" s="631"/>
      <c r="D1992" s="6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5.38"/>
  </cols>
  <sheetData>
    <row r="1">
      <c r="A1" s="632" t="s">
        <v>2</v>
      </c>
      <c r="B1" s="621" t="s">
        <v>7732</v>
      </c>
      <c r="C1" s="633" t="s">
        <v>7733</v>
      </c>
      <c r="D1" s="621" t="s">
        <v>7734</v>
      </c>
      <c r="E1" s="10" t="s">
        <v>7735</v>
      </c>
    </row>
    <row r="2">
      <c r="A2" s="623" t="str">
        <f>'CATALOGO PAGINA'!C2</f>
        <v>FD853</v>
      </c>
      <c r="B2" s="624" t="s">
        <v>7740</v>
      </c>
      <c r="C2" s="626" t="str">
        <f>'CATALOGO PAGINA'!AE2</f>
        <v>6</v>
      </c>
      <c r="D2" s="634">
        <f>'CATALOGO PAGINA'!AG2</f>
        <v>0.99913</v>
      </c>
    </row>
    <row r="3">
      <c r="A3" s="623" t="str">
        <f>'CATALOGO PAGINA'!C3</f>
        <v>FD1013S</v>
      </c>
      <c r="B3" s="624" t="s">
        <v>7740</v>
      </c>
      <c r="C3" s="626" t="str">
        <f>'CATALOGO PAGINA'!AE3</f>
        <v>12</v>
      </c>
      <c r="D3" s="634">
        <f>'CATALOGO PAGINA'!AG3</f>
        <v>0.754</v>
      </c>
    </row>
    <row r="4">
      <c r="A4" s="623" t="str">
        <f>'CATALOGO PAGINA'!C4</f>
        <v>FD1013M</v>
      </c>
      <c r="B4" s="624" t="s">
        <v>7740</v>
      </c>
      <c r="C4" s="626" t="str">
        <f>'CATALOGO PAGINA'!AE4</f>
        <v>12</v>
      </c>
      <c r="D4" s="634">
        <f>'CATALOGO PAGINA'!AG4</f>
        <v>1.247</v>
      </c>
    </row>
    <row r="5">
      <c r="A5" s="623" t="str">
        <f>'CATALOGO PAGINA'!C5</f>
        <v>FD1013L</v>
      </c>
      <c r="B5" s="624" t="s">
        <v>7740</v>
      </c>
      <c r="C5" s="626" t="str">
        <f>'CATALOGO PAGINA'!AE5</f>
        <v>12</v>
      </c>
      <c r="D5" s="634">
        <f>'CATALOGO PAGINA'!AG5</f>
        <v>1.7458</v>
      </c>
    </row>
    <row r="6">
      <c r="A6" s="623" t="str">
        <f>'CATALOGO PAGINA'!C6</f>
        <v>CN91092-A</v>
      </c>
      <c r="B6" s="624" t="s">
        <v>7740</v>
      </c>
      <c r="C6" s="626" t="str">
        <f>'CATALOGO PAGINA'!AE6</f>
        <v>12</v>
      </c>
      <c r="D6" s="634">
        <f>'CATALOGO PAGINA'!AG6</f>
        <v>1.386</v>
      </c>
    </row>
    <row r="7">
      <c r="A7" s="623" t="str">
        <f>'CATALOGO PAGINA'!C7</f>
        <v>41661</v>
      </c>
      <c r="B7" s="624" t="s">
        <v>7740</v>
      </c>
      <c r="C7" s="626" t="str">
        <f>'CATALOGO PAGINA'!AE7</f>
        <v>6</v>
      </c>
      <c r="D7" s="634">
        <f>'CATALOGO PAGINA'!AG7</f>
        <v>2.87</v>
      </c>
    </row>
    <row r="8">
      <c r="A8" s="623" t="str">
        <f>'CATALOGO PAGINA'!C8</f>
        <v>FD1606</v>
      </c>
      <c r="B8" s="624" t="s">
        <v>7740</v>
      </c>
      <c r="C8" s="626" t="str">
        <f>'CATALOGO PAGINA'!AE8</f>
        <v>12</v>
      </c>
      <c r="D8" s="634">
        <f>'CATALOGO PAGINA'!AG8</f>
        <v>2.8</v>
      </c>
    </row>
    <row r="9">
      <c r="A9" s="623" t="str">
        <f>'CATALOGO PAGINA'!C9</f>
        <v>801440</v>
      </c>
      <c r="B9" s="624" t="s">
        <v>7740</v>
      </c>
      <c r="C9" s="626" t="str">
        <f>'CATALOGO PAGINA'!AE9</f>
        <v>12</v>
      </c>
      <c r="D9" s="634">
        <f>'CATALOGO PAGINA'!AG9</f>
        <v>1.372</v>
      </c>
    </row>
    <row r="10">
      <c r="A10" s="623" t="str">
        <f>'CATALOGO PAGINA'!C10</f>
        <v>8888</v>
      </c>
      <c r="B10" s="624" t="s">
        <v>7740</v>
      </c>
      <c r="C10" s="626" t="str">
        <f>'CATALOGO PAGINA'!AE10</f>
        <v>48</v>
      </c>
      <c r="D10" s="634">
        <f>'CATALOGO PAGINA'!AG10</f>
        <v>0.468</v>
      </c>
    </row>
    <row r="11">
      <c r="A11" s="623" t="str">
        <f>'CATALOGO PAGINA'!C11</f>
        <v>6134</v>
      </c>
      <c r="B11" s="624" t="s">
        <v>7740</v>
      </c>
      <c r="C11" s="626" t="str">
        <f>'CATALOGO PAGINA'!AE11</f>
        <v>12</v>
      </c>
      <c r="D11" s="634">
        <f>'CATALOGO PAGINA'!AG11</f>
        <v>1.675</v>
      </c>
    </row>
    <row r="12">
      <c r="A12" s="623" t="str">
        <f>'CATALOGO PAGINA'!C12</f>
        <v>8594</v>
      </c>
      <c r="B12" s="624" t="s">
        <v>7740</v>
      </c>
      <c r="C12" s="626" t="str">
        <f>'CATALOGO PAGINA'!AE12</f>
        <v>12</v>
      </c>
      <c r="D12" s="634">
        <f>'CATALOGO PAGINA'!AG12</f>
        <v>2.2375</v>
      </c>
    </row>
    <row r="13">
      <c r="A13" s="623" t="str">
        <f>'CATALOGO PAGINA'!C13</f>
        <v>7532</v>
      </c>
      <c r="B13" s="624" t="s">
        <v>7740</v>
      </c>
      <c r="C13" s="626" t="str">
        <f>'CATALOGO PAGINA'!AE13</f>
        <v>12</v>
      </c>
      <c r="D13" s="634">
        <f>'CATALOGO PAGINA'!AG13</f>
        <v>1.3</v>
      </c>
    </row>
    <row r="14">
      <c r="A14" s="623" t="str">
        <f>'CATALOGO PAGINA'!C14</f>
        <v>9300</v>
      </c>
      <c r="B14" s="624" t="s">
        <v>7740</v>
      </c>
      <c r="C14" s="626" t="str">
        <f>'CATALOGO PAGINA'!AE14</f>
        <v>12</v>
      </c>
      <c r="D14" s="634">
        <f>'CATALOGO PAGINA'!AG14</f>
        <v>1.6875</v>
      </c>
    </row>
    <row r="15">
      <c r="A15" s="623" t="str">
        <f>'CATALOGO PAGINA'!C15</f>
        <v>7348</v>
      </c>
      <c r="B15" s="624" t="s">
        <v>7740</v>
      </c>
      <c r="C15" s="626" t="str">
        <f>'CATALOGO PAGINA'!AE15</f>
        <v>12</v>
      </c>
      <c r="D15" s="634">
        <f>'CATALOGO PAGINA'!AG15</f>
        <v>1.3</v>
      </c>
    </row>
    <row r="16">
      <c r="A16" s="623" t="str">
        <f>'CATALOGO PAGINA'!C16</f>
        <v>7355</v>
      </c>
      <c r="B16" s="624" t="s">
        <v>7740</v>
      </c>
      <c r="C16" s="626" t="str">
        <f>'CATALOGO PAGINA'!AE16</f>
        <v>12</v>
      </c>
      <c r="D16" s="634">
        <f>'CATALOGO PAGINA'!AG16</f>
        <v>1.3</v>
      </c>
    </row>
    <row r="17">
      <c r="A17" s="623" t="str">
        <f>'CATALOGO PAGINA'!C17</f>
        <v>0361</v>
      </c>
      <c r="B17" s="624" t="s">
        <v>7740</v>
      </c>
      <c r="C17" s="626" t="str">
        <f>'CATALOGO PAGINA'!AE17</f>
        <v>12</v>
      </c>
      <c r="D17" s="634">
        <f>'CATALOGO PAGINA'!AG17</f>
        <v>1.417</v>
      </c>
    </row>
    <row r="18">
      <c r="A18" s="623" t="str">
        <f>'CATALOGO PAGINA'!C18</f>
        <v>8914</v>
      </c>
      <c r="B18" s="624" t="s">
        <v>7740</v>
      </c>
      <c r="C18" s="626" t="str">
        <f>'CATALOGO PAGINA'!AE18</f>
        <v>12</v>
      </c>
      <c r="D18" s="634">
        <f>'CATALOGO PAGINA'!AG18</f>
        <v>1.417</v>
      </c>
    </row>
    <row r="19">
      <c r="A19" s="623" t="str">
        <f>'CATALOGO PAGINA'!C19</f>
        <v>3543</v>
      </c>
      <c r="B19" s="624" t="s">
        <v>7740</v>
      </c>
      <c r="C19" s="626" t="str">
        <f>'CATALOGO PAGINA'!AE19</f>
        <v>12</v>
      </c>
      <c r="D19" s="634">
        <f>'CATALOGO PAGINA'!AG19</f>
        <v>1.45</v>
      </c>
    </row>
    <row r="20">
      <c r="A20" s="623" t="str">
        <f>'CATALOGO PAGINA'!C20</f>
        <v>7729</v>
      </c>
      <c r="B20" s="624" t="s">
        <v>7740</v>
      </c>
      <c r="C20" s="626" t="str">
        <f>'CATALOGO PAGINA'!AE20</f>
        <v>12</v>
      </c>
      <c r="D20" s="634">
        <f>'CATALOGO PAGINA'!AG20</f>
        <v>1.3</v>
      </c>
    </row>
    <row r="21">
      <c r="A21" s="623" t="str">
        <f>'CATALOGO PAGINA'!C21</f>
        <v>6026</v>
      </c>
      <c r="B21" s="624" t="s">
        <v>7740</v>
      </c>
      <c r="C21" s="626" t="str">
        <f>'CATALOGO PAGINA'!AE21</f>
        <v>12</v>
      </c>
      <c r="D21" s="634">
        <f>'CATALOGO PAGINA'!AG21</f>
        <v>1.825</v>
      </c>
    </row>
    <row r="22">
      <c r="A22" s="623" t="str">
        <f>'CATALOGO PAGINA'!C22</f>
        <v>8208</v>
      </c>
      <c r="B22" s="624" t="s">
        <v>7740</v>
      </c>
      <c r="C22" s="626" t="str">
        <f>'CATALOGO PAGINA'!AE22</f>
        <v>12</v>
      </c>
      <c r="D22" s="634">
        <f>'CATALOGO PAGINA'!AG22</f>
        <v>1.344</v>
      </c>
    </row>
    <row r="23">
      <c r="A23" s="623" t="str">
        <f>'CATALOGO PAGINA'!C23</f>
        <v>7712</v>
      </c>
      <c r="B23" s="624" t="s">
        <v>7740</v>
      </c>
      <c r="C23" s="626" t="str">
        <f>'CATALOGO PAGINA'!AE23</f>
        <v>24</v>
      </c>
      <c r="D23" s="634">
        <f>'CATALOGO PAGINA'!AG23</f>
        <v>0.725</v>
      </c>
    </row>
    <row r="24">
      <c r="A24" s="623" t="str">
        <f>'CATALOGO PAGINA'!C24</f>
        <v>6088</v>
      </c>
      <c r="B24" s="624" t="s">
        <v>7740</v>
      </c>
      <c r="C24" s="626" t="str">
        <f>'CATALOGO PAGINA'!AE24</f>
        <v>12</v>
      </c>
      <c r="D24" s="634">
        <f>'CATALOGO PAGINA'!AG24</f>
        <v>1.825</v>
      </c>
    </row>
    <row r="25">
      <c r="A25" s="623" t="str">
        <f>'CATALOGO PAGINA'!C25</f>
        <v>5218</v>
      </c>
      <c r="B25" s="624" t="s">
        <v>7740</v>
      </c>
      <c r="C25" s="626" t="str">
        <f>'CATALOGO PAGINA'!AE25</f>
        <v>12</v>
      </c>
      <c r="D25" s="634">
        <f>'CATALOGO PAGINA'!AG25</f>
        <v>1.825</v>
      </c>
    </row>
    <row r="26">
      <c r="A26" s="623" t="str">
        <f>'CATALOGO PAGINA'!C26</f>
        <v>5999</v>
      </c>
      <c r="B26" s="624" t="s">
        <v>7740</v>
      </c>
      <c r="C26" s="626" t="str">
        <f>'CATALOGO PAGINA'!AE26</f>
        <v>12</v>
      </c>
      <c r="D26" s="634">
        <f>'CATALOGO PAGINA'!AG26</f>
        <v>1.825</v>
      </c>
    </row>
    <row r="27">
      <c r="A27" s="623" t="str">
        <f>'CATALOGO PAGINA'!C27</f>
        <v>9637</v>
      </c>
      <c r="B27" s="624" t="s">
        <v>7740</v>
      </c>
      <c r="C27" s="626" t="str">
        <f>'CATALOGO PAGINA'!AE27</f>
        <v>12</v>
      </c>
      <c r="D27" s="634">
        <f>'CATALOGO PAGINA'!AG27</f>
        <v>2.275</v>
      </c>
    </row>
    <row r="28">
      <c r="A28" s="623" t="str">
        <f>'CATALOGO PAGINA'!C28</f>
        <v>5982</v>
      </c>
      <c r="B28" s="624" t="s">
        <v>7740</v>
      </c>
      <c r="C28" s="626" t="str">
        <f>'CATALOGO PAGINA'!AE28</f>
        <v>12</v>
      </c>
      <c r="D28" s="634">
        <f>'CATALOGO PAGINA'!AG28</f>
        <v>1.825</v>
      </c>
    </row>
    <row r="29">
      <c r="A29" s="623" t="str">
        <f>'CATALOGO PAGINA'!C29</f>
        <v>6853</v>
      </c>
      <c r="B29" s="624" t="s">
        <v>7740</v>
      </c>
      <c r="C29" s="626" t="str">
        <f>'CATALOGO PAGINA'!AE29</f>
        <v>12</v>
      </c>
      <c r="D29" s="634">
        <f>'CATALOGO PAGINA'!AG29</f>
        <v>1.825</v>
      </c>
    </row>
    <row r="30">
      <c r="A30" s="623" t="str">
        <f>'CATALOGO PAGINA'!C30</f>
        <v>6002</v>
      </c>
      <c r="B30" s="624" t="s">
        <v>7740</v>
      </c>
      <c r="C30" s="626" t="str">
        <f>'CATALOGO PAGINA'!AE30</f>
        <v>12</v>
      </c>
      <c r="D30" s="634">
        <f>'CATALOGO PAGINA'!AG30</f>
        <v>1.825</v>
      </c>
    </row>
    <row r="31">
      <c r="A31" s="623" t="str">
        <f>'CATALOGO PAGINA'!C31</f>
        <v>3260</v>
      </c>
      <c r="B31" s="624" t="s">
        <v>7740</v>
      </c>
      <c r="C31" s="626" t="str">
        <f>'CATALOGO PAGINA'!AE31</f>
        <v>12</v>
      </c>
      <c r="D31" s="634">
        <f>'CATALOGO PAGINA'!AG31</f>
        <v>1.825</v>
      </c>
    </row>
    <row r="32">
      <c r="A32" s="623" t="str">
        <f>'CATALOGO PAGINA'!C32</f>
        <v>N-211</v>
      </c>
      <c r="B32" s="624" t="s">
        <v>7740</v>
      </c>
      <c r="C32" s="626" t="str">
        <f>'CATALOGO PAGINA'!AE32</f>
        <v>1</v>
      </c>
      <c r="D32" s="634">
        <f>'CATALOGO PAGINA'!AG32</f>
        <v>4.446</v>
      </c>
    </row>
    <row r="33">
      <c r="A33" s="623" t="str">
        <f>'CATALOGO PAGINA'!C33</f>
        <v>9113</v>
      </c>
      <c r="B33" s="624" t="s">
        <v>7740</v>
      </c>
      <c r="C33" s="626" t="str">
        <f>'CATALOGO PAGINA'!AE33</f>
        <v>6</v>
      </c>
      <c r="D33" s="634">
        <f>'CATALOGO PAGINA'!AG33</f>
        <v>3.76441</v>
      </c>
    </row>
    <row r="34">
      <c r="A34" s="623" t="str">
        <f>'CATALOGO PAGINA'!C34</f>
        <v>9991</v>
      </c>
      <c r="B34" s="624" t="s">
        <v>7740</v>
      </c>
      <c r="C34" s="626" t="str">
        <f>'CATALOGO PAGINA'!AE34</f>
        <v>12</v>
      </c>
      <c r="D34" s="634">
        <f>'CATALOGO PAGINA'!AG34</f>
        <v>1.775</v>
      </c>
    </row>
    <row r="35">
      <c r="A35" s="623" t="str">
        <f>'CATALOGO PAGINA'!C35</f>
        <v>FD083</v>
      </c>
      <c r="B35" s="624" t="s">
        <v>7740</v>
      </c>
      <c r="C35" s="626" t="str">
        <f>'CATALOGO PAGINA'!AE35</f>
        <v>12</v>
      </c>
      <c r="D35" s="634">
        <f>'CATALOGO PAGINA'!AG35</f>
        <v>0.75</v>
      </c>
    </row>
    <row r="36">
      <c r="A36" s="623" t="str">
        <f>'CATALOGO PAGINA'!C36</f>
        <v>JW-04</v>
      </c>
      <c r="B36" s="624" t="s">
        <v>7740</v>
      </c>
      <c r="C36" s="626" t="str">
        <f>'CATALOGO PAGINA'!AE36</f>
        <v>12</v>
      </c>
      <c r="D36" s="634">
        <f>'CATALOGO PAGINA'!AG36</f>
        <v>0.792</v>
      </c>
    </row>
    <row r="37">
      <c r="A37" s="623" t="str">
        <f>'CATALOGO PAGINA'!C37</f>
        <v>FD913</v>
      </c>
      <c r="B37" s="624" t="s">
        <v>7740</v>
      </c>
      <c r="C37" s="626" t="str">
        <f>'CATALOGO PAGINA'!AE37</f>
        <v>12</v>
      </c>
      <c r="D37" s="634">
        <f>'CATALOGO PAGINA'!AG37</f>
        <v>0.6039</v>
      </c>
    </row>
    <row r="38">
      <c r="A38" s="623" t="str">
        <f>'CATALOGO PAGINA'!C38</f>
        <v>CH87337</v>
      </c>
      <c r="B38" s="624" t="s">
        <v>7740</v>
      </c>
      <c r="C38" s="626" t="str">
        <f>'CATALOGO PAGINA'!AE38</f>
        <v>6</v>
      </c>
      <c r="D38" s="634">
        <f>'CATALOGO PAGINA'!AG38</f>
        <v>1.218</v>
      </c>
    </row>
    <row r="39">
      <c r="A39" s="623" t="str">
        <f>'CATALOGO PAGINA'!C39</f>
        <v>IN81752</v>
      </c>
      <c r="B39" s="624" t="s">
        <v>7740</v>
      </c>
      <c r="C39" s="626" t="str">
        <f>'CATALOGO PAGINA'!AE39</f>
        <v>12</v>
      </c>
      <c r="D39" s="634">
        <f>'CATALOGO PAGINA'!AG39</f>
        <v>0.714</v>
      </c>
    </row>
    <row r="40">
      <c r="A40" s="623" t="str">
        <f>'CATALOGO PAGINA'!C40</f>
        <v>IN81751</v>
      </c>
      <c r="B40" s="624" t="s">
        <v>7740</v>
      </c>
      <c r="C40" s="626" t="str">
        <f>'CATALOGO PAGINA'!AE40</f>
        <v>12</v>
      </c>
      <c r="D40" s="634">
        <f>'CATALOGO PAGINA'!AG40</f>
        <v>0.4266</v>
      </c>
    </row>
    <row r="41">
      <c r="A41" s="623" t="str">
        <f>'CATALOGO PAGINA'!C41</f>
        <v>IN81750-A</v>
      </c>
      <c r="B41" s="624" t="s">
        <v>7740</v>
      </c>
      <c r="C41" s="626" t="str">
        <f>'CATALOGO PAGINA'!AE41</f>
        <v>12</v>
      </c>
      <c r="D41" s="634">
        <f>'CATALOGO PAGINA'!AG41</f>
        <v>0.84</v>
      </c>
    </row>
    <row r="42">
      <c r="A42" s="623" t="str">
        <f>'CATALOGO PAGINA'!C42</f>
        <v>CH80088</v>
      </c>
      <c r="B42" s="624" t="s">
        <v>7740</v>
      </c>
      <c r="C42" s="626" t="str">
        <f>'CATALOGO PAGINA'!AE42</f>
        <v>12</v>
      </c>
      <c r="D42" s="634">
        <f>'CATALOGO PAGINA'!AG42</f>
        <v>0.588</v>
      </c>
    </row>
    <row r="43">
      <c r="A43" s="623" t="str">
        <f>'CATALOGO PAGINA'!C43</f>
        <v>FD426</v>
      </c>
      <c r="B43" s="624" t="s">
        <v>7740</v>
      </c>
      <c r="C43" s="626" t="str">
        <f>'CATALOGO PAGINA'!AE43</f>
        <v>12</v>
      </c>
      <c r="D43" s="634">
        <f>'CATALOGO PAGINA'!AG43</f>
        <v>0.595</v>
      </c>
    </row>
    <row r="44">
      <c r="A44" s="623" t="str">
        <f>'CATALOGO PAGINA'!C44</f>
        <v>502831</v>
      </c>
      <c r="B44" s="624" t="s">
        <v>7740</v>
      </c>
      <c r="C44" s="626" t="str">
        <f>'CATALOGO PAGINA'!AE44</f>
        <v>6</v>
      </c>
      <c r="D44" s="634">
        <f>'CATALOGO PAGINA'!AG44</f>
        <v>0.728</v>
      </c>
    </row>
    <row r="45">
      <c r="A45" s="623" t="str">
        <f>'CATALOGO PAGINA'!C45</f>
        <v>CH87333</v>
      </c>
      <c r="B45" s="624" t="s">
        <v>7740</v>
      </c>
      <c r="C45" s="626" t="str">
        <f>'CATALOGO PAGINA'!AE45</f>
        <v>6</v>
      </c>
      <c r="D45" s="634">
        <f>'CATALOGO PAGINA'!AG45</f>
        <v>1.372</v>
      </c>
    </row>
    <row r="46">
      <c r="A46" s="623" t="str">
        <f>'CATALOGO PAGINA'!C46</f>
        <v>CH87335</v>
      </c>
      <c r="B46" s="624" t="s">
        <v>7740</v>
      </c>
      <c r="C46" s="626" t="str">
        <f>'CATALOGO PAGINA'!AE46</f>
        <v>6</v>
      </c>
      <c r="D46" s="634">
        <f>'CATALOGO PAGINA'!AG46</f>
        <v>1.862</v>
      </c>
    </row>
    <row r="47">
      <c r="A47" s="623" t="str">
        <f>'CATALOGO PAGINA'!C47</f>
        <v>CH87336</v>
      </c>
      <c r="B47" s="624" t="s">
        <v>7740</v>
      </c>
      <c r="C47" s="626" t="str">
        <f>'CATALOGO PAGINA'!AE47</f>
        <v>6</v>
      </c>
      <c r="D47" s="634">
        <f>'CATALOGO PAGINA'!AG47</f>
        <v>2.282</v>
      </c>
    </row>
    <row r="48">
      <c r="A48" s="623" t="str">
        <f>'CATALOGO PAGINA'!C48</f>
        <v>CH48111</v>
      </c>
      <c r="B48" s="624" t="s">
        <v>7740</v>
      </c>
      <c r="C48" s="626" t="str">
        <f>'CATALOGO PAGINA'!AE48</f>
        <v>6</v>
      </c>
      <c r="D48" s="634">
        <f>'CATALOGO PAGINA'!AG48</f>
        <v>4.704</v>
      </c>
    </row>
    <row r="49">
      <c r="A49" s="623" t="str">
        <f>'CATALOGO PAGINA'!C49</f>
        <v>50073</v>
      </c>
      <c r="B49" s="624" t="s">
        <v>7740</v>
      </c>
      <c r="C49" s="626" t="str">
        <f>'CATALOGO PAGINA'!AE49</f>
        <v>12</v>
      </c>
      <c r="D49" s="634">
        <f>'CATALOGO PAGINA'!AG49</f>
        <v>0.756</v>
      </c>
    </row>
    <row r="50">
      <c r="A50" s="623" t="str">
        <f>'CATALOGO PAGINA'!C50</f>
        <v>5726</v>
      </c>
      <c r="B50" s="624" t="s">
        <v>7740</v>
      </c>
      <c r="C50" s="626" t="str">
        <f>'CATALOGO PAGINA'!AE50</f>
        <v>12</v>
      </c>
      <c r="D50" s="634">
        <f>'CATALOGO PAGINA'!AG50</f>
        <v>0.98</v>
      </c>
    </row>
    <row r="51">
      <c r="A51" s="623" t="str">
        <f>'CATALOGO PAGINA'!C51</f>
        <v>5028</v>
      </c>
      <c r="B51" s="624" t="s">
        <v>7740</v>
      </c>
      <c r="C51" s="626" t="str">
        <f>'CATALOGO PAGINA'!AE51</f>
        <v>6</v>
      </c>
      <c r="D51" s="634">
        <f>'CATALOGO PAGINA'!AG51</f>
        <v>1.74624</v>
      </c>
    </row>
    <row r="52">
      <c r="A52" s="623" t="str">
        <f>'CATALOGO PAGINA'!C52</f>
        <v>4984</v>
      </c>
      <c r="B52" s="624" t="s">
        <v>7740</v>
      </c>
      <c r="C52" s="626" t="str">
        <f>'CATALOGO PAGINA'!AE52</f>
        <v>6</v>
      </c>
      <c r="D52" s="634">
        <f>'CATALOGO PAGINA'!AG52</f>
        <v>0.896</v>
      </c>
    </row>
    <row r="53">
      <c r="A53" s="623" t="str">
        <f>'CATALOGO PAGINA'!C53</f>
        <v>69465</v>
      </c>
      <c r="B53" s="624" t="s">
        <v>7740</v>
      </c>
      <c r="C53" s="626" t="str">
        <f>'CATALOGO PAGINA'!AE53</f>
        <v>12</v>
      </c>
      <c r="D53" s="634">
        <f>'CATALOGO PAGINA'!AG53</f>
        <v>2.07</v>
      </c>
    </row>
    <row r="54">
      <c r="A54" s="623" t="str">
        <f>'CATALOGO PAGINA'!C54</f>
        <v>69519</v>
      </c>
      <c r="B54" s="624" t="s">
        <v>7740</v>
      </c>
      <c r="C54" s="626" t="str">
        <f>'CATALOGO PAGINA'!AE54</f>
        <v>12</v>
      </c>
      <c r="D54" s="634">
        <f>'CATALOGO PAGINA'!AG54</f>
        <v>2.07</v>
      </c>
    </row>
    <row r="55">
      <c r="A55" s="623" t="str">
        <f>'CATALOGO PAGINA'!C55</f>
        <v>69463</v>
      </c>
      <c r="B55" s="624" t="s">
        <v>7740</v>
      </c>
      <c r="C55" s="626" t="str">
        <f>'CATALOGO PAGINA'!AE55</f>
        <v>12</v>
      </c>
      <c r="D55" s="634">
        <f>'CATALOGO PAGINA'!AG55</f>
        <v>2.07</v>
      </c>
    </row>
    <row r="56">
      <c r="A56" s="623" t="str">
        <f>'CATALOGO PAGINA'!C56</f>
        <v>69506</v>
      </c>
      <c r="B56" s="624" t="s">
        <v>7740</v>
      </c>
      <c r="C56" s="626" t="str">
        <f>'CATALOGO PAGINA'!AE56</f>
        <v>12</v>
      </c>
      <c r="D56" s="634">
        <f>'CATALOGO PAGINA'!AG56</f>
        <v>2.07</v>
      </c>
    </row>
    <row r="57">
      <c r="A57" s="623" t="str">
        <f>'CATALOGO PAGINA'!C57</f>
        <v>69512</v>
      </c>
      <c r="B57" s="624" t="s">
        <v>7740</v>
      </c>
      <c r="C57" s="626" t="str">
        <f>'CATALOGO PAGINA'!AE57</f>
        <v>12</v>
      </c>
      <c r="D57" s="634">
        <f>'CATALOGO PAGINA'!AG57</f>
        <v>2.07</v>
      </c>
    </row>
    <row r="58">
      <c r="A58" s="623" t="str">
        <f>'CATALOGO PAGINA'!C58</f>
        <v>69504</v>
      </c>
      <c r="B58" s="624" t="s">
        <v>7740</v>
      </c>
      <c r="C58" s="626" t="str">
        <f>'CATALOGO PAGINA'!AE58</f>
        <v>12</v>
      </c>
      <c r="D58" s="634">
        <f>'CATALOGO PAGINA'!AG58</f>
        <v>2.07</v>
      </c>
    </row>
    <row r="59">
      <c r="A59" s="623" t="str">
        <f>'CATALOGO PAGINA'!C59</f>
        <v>900782</v>
      </c>
      <c r="B59" s="624" t="s">
        <v>7740</v>
      </c>
      <c r="C59" s="626" t="str">
        <f>'CATALOGO PAGINA'!AE59</f>
        <v>12</v>
      </c>
      <c r="D59" s="634">
        <f>'CATALOGO PAGINA'!AG59</f>
        <v>0.938</v>
      </c>
    </row>
    <row r="60">
      <c r="A60" s="623" t="str">
        <f>'CATALOGO PAGINA'!C60</f>
        <v>FD2206</v>
      </c>
      <c r="B60" s="624" t="s">
        <v>7740</v>
      </c>
      <c r="C60" s="626" t="str">
        <f>'CATALOGO PAGINA'!AE60</f>
        <v>6</v>
      </c>
      <c r="D60" s="634">
        <f>'CATALOGO PAGINA'!AG60</f>
        <v>1.152</v>
      </c>
    </row>
    <row r="61">
      <c r="A61" s="623" t="str">
        <f>'CATALOGO PAGINA'!C61</f>
        <v>600290</v>
      </c>
      <c r="B61" s="624" t="s">
        <v>7740</v>
      </c>
      <c r="C61" s="626" t="str">
        <f>'CATALOGO PAGINA'!AE61</f>
        <v>6</v>
      </c>
      <c r="D61" s="634">
        <f>'CATALOGO PAGINA'!AG61</f>
        <v>1.0875</v>
      </c>
    </row>
    <row r="62">
      <c r="A62" s="623" t="str">
        <f>'CATALOGO PAGINA'!C62</f>
        <v>600289</v>
      </c>
      <c r="B62" s="624" t="s">
        <v>7740</v>
      </c>
      <c r="C62" s="626" t="str">
        <f>'CATALOGO PAGINA'!AE62</f>
        <v>6</v>
      </c>
      <c r="D62" s="634">
        <f>'CATALOGO PAGINA'!AG62</f>
        <v>1.89</v>
      </c>
    </row>
    <row r="63">
      <c r="A63" s="623" t="str">
        <f>'CATALOGO PAGINA'!C63</f>
        <v>503743</v>
      </c>
      <c r="B63" s="624" t="s">
        <v>7740</v>
      </c>
      <c r="C63" s="626" t="str">
        <f>'CATALOGO PAGINA'!AE63</f>
        <v>12</v>
      </c>
      <c r="D63" s="634">
        <f>'CATALOGO PAGINA'!AG63</f>
        <v>0.7384</v>
      </c>
    </row>
    <row r="64">
      <c r="A64" s="623" t="str">
        <f>'CATALOGO PAGINA'!C64</f>
        <v>505797</v>
      </c>
      <c r="B64" s="624" t="s">
        <v>7740</v>
      </c>
      <c r="C64" s="626" t="str">
        <f>'CATALOGO PAGINA'!AE64</f>
        <v>12</v>
      </c>
      <c r="D64" s="634">
        <f>'CATALOGO PAGINA'!AG64</f>
        <v>0.798</v>
      </c>
    </row>
    <row r="65">
      <c r="A65" s="623" t="str">
        <f>'CATALOGO PAGINA'!C65</f>
        <v>2026</v>
      </c>
      <c r="B65" s="624" t="s">
        <v>7740</v>
      </c>
      <c r="C65" s="626" t="str">
        <f>'CATALOGO PAGINA'!AE65</f>
        <v>12</v>
      </c>
      <c r="D65" s="634">
        <f>'CATALOGO PAGINA'!AG65</f>
        <v>0.6975</v>
      </c>
    </row>
    <row r="66">
      <c r="A66" s="623" t="str">
        <f>'CATALOGO PAGINA'!C66</f>
        <v>5728</v>
      </c>
      <c r="B66" s="624" t="s">
        <v>7740</v>
      </c>
      <c r="C66" s="626" t="str">
        <f>'CATALOGO PAGINA'!AE66</f>
        <v>12</v>
      </c>
      <c r="D66" s="634">
        <f>'CATALOGO PAGINA'!AG66</f>
        <v>0.7</v>
      </c>
    </row>
    <row r="67">
      <c r="A67" s="623" t="str">
        <f>'CATALOGO PAGINA'!C67</f>
        <v>5749</v>
      </c>
      <c r="B67" s="624" t="s">
        <v>7740</v>
      </c>
      <c r="C67" s="626" t="str">
        <f>'CATALOGO PAGINA'!AE67</f>
        <v>12</v>
      </c>
      <c r="D67" s="634">
        <f>'CATALOGO PAGINA'!AG67</f>
        <v>0.696</v>
      </c>
    </row>
    <row r="68">
      <c r="A68" s="623" t="str">
        <f>'CATALOGO PAGINA'!C68</f>
        <v>3296-9</v>
      </c>
      <c r="B68" s="624" t="s">
        <v>7740</v>
      </c>
      <c r="C68" s="626" t="str">
        <f>'CATALOGO PAGINA'!AE68</f>
        <v>12</v>
      </c>
      <c r="D68" s="634">
        <f>'CATALOGO PAGINA'!AG68</f>
        <v>0.7</v>
      </c>
    </row>
    <row r="69">
      <c r="A69" s="623" t="str">
        <f>'CATALOGO PAGINA'!C69</f>
        <v>3294-9</v>
      </c>
      <c r="B69" s="624" t="s">
        <v>7740</v>
      </c>
      <c r="C69" s="626" t="str">
        <f>'CATALOGO PAGINA'!AE69</f>
        <v>12</v>
      </c>
      <c r="D69" s="634">
        <f>'CATALOGO PAGINA'!AG69</f>
        <v>0.6984</v>
      </c>
    </row>
    <row r="70">
      <c r="A70" s="623" t="str">
        <f>'CATALOGO PAGINA'!C70</f>
        <v>P3849</v>
      </c>
      <c r="B70" s="624" t="s">
        <v>7740</v>
      </c>
      <c r="C70" s="626" t="str">
        <f>'CATALOGO PAGINA'!AE70</f>
        <v>12</v>
      </c>
      <c r="D70" s="634">
        <f>'CATALOGO PAGINA'!AG70</f>
        <v>0.6975</v>
      </c>
    </row>
    <row r="71">
      <c r="A71" s="623" t="str">
        <f>'CATALOGO PAGINA'!C71</f>
        <v>6779</v>
      </c>
      <c r="B71" s="624" t="s">
        <v>7740</v>
      </c>
      <c r="C71" s="626" t="str">
        <f>'CATALOGO PAGINA'!AE71</f>
        <v>12</v>
      </c>
      <c r="D71" s="634">
        <f>'CATALOGO PAGINA'!AG71</f>
        <v>1.5498</v>
      </c>
    </row>
    <row r="72">
      <c r="A72" s="623" t="str">
        <f>'CATALOGO PAGINA'!C72</f>
        <v>82165</v>
      </c>
      <c r="B72" s="624" t="s">
        <v>7740</v>
      </c>
      <c r="C72" s="626" t="str">
        <f>'CATALOGO PAGINA'!AE72</f>
        <v>2</v>
      </c>
      <c r="D72" s="634">
        <f>'CATALOGO PAGINA'!AG72</f>
        <v>4.29012</v>
      </c>
    </row>
    <row r="73">
      <c r="A73" s="623" t="str">
        <f>'CATALOGO PAGINA'!C73</f>
        <v>82167</v>
      </c>
      <c r="B73" s="624" t="s">
        <v>7740</v>
      </c>
      <c r="C73" s="626" t="str">
        <f>'CATALOGO PAGINA'!AE73</f>
        <v>2</v>
      </c>
      <c r="D73" s="634">
        <f>'CATALOGO PAGINA'!AG73</f>
        <v>4.29012</v>
      </c>
    </row>
    <row r="74">
      <c r="A74" s="623" t="str">
        <f>'CATALOGO PAGINA'!C74</f>
        <v>82166</v>
      </c>
      <c r="B74" s="624" t="s">
        <v>7740</v>
      </c>
      <c r="C74" s="626" t="str">
        <f>'CATALOGO PAGINA'!AE74</f>
        <v>2</v>
      </c>
      <c r="D74" s="634">
        <f>'CATALOGO PAGINA'!AG74</f>
        <v>4.29012</v>
      </c>
    </row>
    <row r="75">
      <c r="A75" s="623" t="str">
        <f>'CATALOGO PAGINA'!C75</f>
        <v>82164</v>
      </c>
      <c r="B75" s="624" t="s">
        <v>7740</v>
      </c>
      <c r="C75" s="626" t="str">
        <f>'CATALOGO PAGINA'!AE75</f>
        <v>2</v>
      </c>
      <c r="D75" s="634">
        <f>'CATALOGO PAGINA'!AG75</f>
        <v>4.29012</v>
      </c>
    </row>
    <row r="76">
      <c r="A76" s="623" t="str">
        <f>'CATALOGO PAGINA'!C76</f>
        <v>8821</v>
      </c>
      <c r="B76" s="624" t="s">
        <v>7740</v>
      </c>
      <c r="C76" s="626" t="str">
        <f>'CATALOGO PAGINA'!AE76</f>
        <v>12</v>
      </c>
      <c r="D76" s="634">
        <f>'CATALOGO PAGINA'!AG76</f>
        <v>0.7884</v>
      </c>
    </row>
    <row r="77">
      <c r="A77" s="623" t="str">
        <f>'CATALOGO PAGINA'!C77</f>
        <v>98112</v>
      </c>
      <c r="B77" s="624" t="s">
        <v>7740</v>
      </c>
      <c r="C77" s="626" t="str">
        <f>'CATALOGO PAGINA'!AE77</f>
        <v>12</v>
      </c>
      <c r="D77" s="634">
        <f>'CATALOGO PAGINA'!AG77</f>
        <v>0.8464</v>
      </c>
    </row>
    <row r="78">
      <c r="A78" s="623" t="str">
        <f>'CATALOGO PAGINA'!C78</f>
        <v>FD812</v>
      </c>
      <c r="B78" s="624" t="s">
        <v>7740</v>
      </c>
      <c r="C78" s="626" t="str">
        <f>'CATALOGO PAGINA'!AE78</f>
        <v>12</v>
      </c>
      <c r="D78" s="634">
        <f>'CATALOGO PAGINA'!AG78</f>
        <v>0.546</v>
      </c>
    </row>
    <row r="79">
      <c r="A79" s="623" t="str">
        <f>'CATALOGO PAGINA'!C79</f>
        <v>803100</v>
      </c>
      <c r="B79" s="624" t="s">
        <v>7740</v>
      </c>
      <c r="C79" s="626" t="str">
        <f>'CATALOGO PAGINA'!AE79</f>
        <v>12</v>
      </c>
      <c r="D79" s="634">
        <f>'CATALOGO PAGINA'!AG79</f>
        <v>0.588</v>
      </c>
    </row>
    <row r="80">
      <c r="A80" s="623" t="str">
        <f>'CATALOGO PAGINA'!C80</f>
        <v>FD470</v>
      </c>
      <c r="B80" s="624" t="s">
        <v>7740</v>
      </c>
      <c r="C80" s="626" t="str">
        <f>'CATALOGO PAGINA'!AE80</f>
        <v>6</v>
      </c>
      <c r="D80" s="634">
        <f>'CATALOGO PAGINA'!AG80</f>
        <v>1.0008</v>
      </c>
    </row>
    <row r="81">
      <c r="A81" s="623" t="str">
        <f>'CATALOGO PAGINA'!C81</f>
        <v>FD697</v>
      </c>
      <c r="B81" s="624" t="s">
        <v>7740</v>
      </c>
      <c r="C81" s="626" t="str">
        <f>'CATALOGO PAGINA'!AE81</f>
        <v>12</v>
      </c>
      <c r="D81" s="634">
        <f>'CATALOGO PAGINA'!AG81</f>
        <v>0.5952</v>
      </c>
    </row>
    <row r="82">
      <c r="A82" s="623" t="str">
        <f>'CATALOGO PAGINA'!C82</f>
        <v>FD221057</v>
      </c>
      <c r="B82" s="624" t="s">
        <v>7740</v>
      </c>
      <c r="C82" s="626" t="str">
        <f>'CATALOGO PAGINA'!AE82</f>
        <v>12</v>
      </c>
      <c r="D82" s="634">
        <f>'CATALOGO PAGINA'!AG82</f>
        <v>0.7876</v>
      </c>
    </row>
    <row r="83">
      <c r="A83" s="623" t="str">
        <f>'CATALOGO PAGINA'!C83</f>
        <v>3317</v>
      </c>
      <c r="B83" s="624" t="s">
        <v>7740</v>
      </c>
      <c r="C83" s="626" t="str">
        <f>'CATALOGO PAGINA'!AE83</f>
        <v>12</v>
      </c>
      <c r="D83" s="634">
        <f>'CATALOGO PAGINA'!AG83</f>
        <v>0.5508</v>
      </c>
    </row>
    <row r="84">
      <c r="A84" s="623" t="str">
        <f>'CATALOGO PAGINA'!C84</f>
        <v>XR2025</v>
      </c>
      <c r="B84" s="624" t="s">
        <v>7740</v>
      </c>
      <c r="C84" s="626" t="str">
        <f>'CATALOGO PAGINA'!AE84</f>
        <v>12</v>
      </c>
      <c r="D84" s="634">
        <f>'CATALOGO PAGINA'!AG84</f>
        <v>0.6954</v>
      </c>
    </row>
    <row r="85">
      <c r="A85" s="623" t="str">
        <f>'CATALOGO PAGINA'!C85</f>
        <v>TT1811-48</v>
      </c>
      <c r="B85" s="624" t="s">
        <v>7740</v>
      </c>
      <c r="C85" s="626" t="str">
        <f>'CATALOGO PAGINA'!AE85</f>
        <v>6</v>
      </c>
      <c r="D85" s="634">
        <f>'CATALOGO PAGINA'!AG85</f>
        <v>1.6544</v>
      </c>
    </row>
    <row r="86">
      <c r="A86" s="623" t="str">
        <f>'CATALOGO PAGINA'!C86</f>
        <v>FD524</v>
      </c>
      <c r="B86" s="624" t="s">
        <v>7740</v>
      </c>
      <c r="C86" s="626" t="str">
        <f>'CATALOGO PAGINA'!AE86</f>
        <v>12</v>
      </c>
      <c r="D86" s="634">
        <f>'CATALOGO PAGINA'!AG86</f>
        <v>0.648</v>
      </c>
    </row>
    <row r="87">
      <c r="A87" s="623" t="str">
        <f>'CATALOGO PAGINA'!C87</f>
        <v>CH91033</v>
      </c>
      <c r="B87" s="624" t="s">
        <v>7740</v>
      </c>
      <c r="C87" s="626" t="str">
        <f>'CATALOGO PAGINA'!AE87</f>
        <v>6</v>
      </c>
      <c r="D87" s="634">
        <f>'CATALOGO PAGINA'!AG87</f>
        <v>2.842</v>
      </c>
    </row>
    <row r="88">
      <c r="A88" s="623" t="str">
        <f>'CATALOGO PAGINA'!C88</f>
        <v>003-680</v>
      </c>
      <c r="B88" s="624" t="s">
        <v>7740</v>
      </c>
      <c r="C88" s="626" t="str">
        <f>'CATALOGO PAGINA'!AE88</f>
        <v>3</v>
      </c>
      <c r="D88" s="634">
        <f>'CATALOGO PAGINA'!AG88</f>
        <v>3.99575</v>
      </c>
    </row>
    <row r="89">
      <c r="A89" s="623" t="str">
        <f>'CATALOGO PAGINA'!C89</f>
        <v>CH86439</v>
      </c>
      <c r="B89" s="624" t="s">
        <v>7740</v>
      </c>
      <c r="C89" s="626" t="str">
        <f>'CATALOGO PAGINA'!AE89</f>
        <v>6</v>
      </c>
      <c r="D89" s="634">
        <f>'CATALOGO PAGINA'!AG89</f>
        <v>1.4</v>
      </c>
    </row>
    <row r="90">
      <c r="A90" s="623" t="str">
        <f>'CATALOGO PAGINA'!C90</f>
        <v>40844</v>
      </c>
      <c r="B90" s="624" t="s">
        <v>7740</v>
      </c>
      <c r="C90" s="626" t="str">
        <f>'CATALOGO PAGINA'!AE90</f>
        <v>6</v>
      </c>
      <c r="D90" s="634">
        <f>'CATALOGO PAGINA'!AG90</f>
        <v>2.8496</v>
      </c>
    </row>
    <row r="91">
      <c r="A91" s="623" t="str">
        <f>'CATALOGO PAGINA'!C91</f>
        <v>71552</v>
      </c>
      <c r="B91" s="624" t="s">
        <v>7740</v>
      </c>
      <c r="C91" s="626" t="str">
        <f>'CATALOGO PAGINA'!AE91</f>
        <v>6</v>
      </c>
      <c r="D91" s="634">
        <f>'CATALOGO PAGINA'!AG91</f>
        <v>2.8496</v>
      </c>
    </row>
    <row r="92">
      <c r="A92" s="623" t="str">
        <f>'CATALOGO PAGINA'!C92</f>
        <v>40855</v>
      </c>
      <c r="B92" s="624" t="s">
        <v>7740</v>
      </c>
      <c r="C92" s="626" t="str">
        <f>'CATALOGO PAGINA'!AE92</f>
        <v>6</v>
      </c>
      <c r="D92" s="634">
        <f>'CATALOGO PAGINA'!AG92</f>
        <v>2.877</v>
      </c>
    </row>
    <row r="93">
      <c r="A93" s="623" t="str">
        <f>'CATALOGO PAGINA'!C93</f>
        <v>71553</v>
      </c>
      <c r="B93" s="624" t="s">
        <v>7740</v>
      </c>
      <c r="C93" s="626" t="str">
        <f>'CATALOGO PAGINA'!AE93</f>
        <v>6</v>
      </c>
      <c r="D93" s="634">
        <f>'CATALOGO PAGINA'!AG93</f>
        <v>2.8495</v>
      </c>
    </row>
    <row r="94">
      <c r="A94" s="623" t="str">
        <f>'CATALOGO PAGINA'!C94</f>
        <v>55132</v>
      </c>
      <c r="B94" s="624" t="s">
        <v>7740</v>
      </c>
      <c r="C94" s="626" t="str">
        <f>'CATALOGO PAGINA'!AE94</f>
        <v>6</v>
      </c>
      <c r="D94" s="634">
        <f>'CATALOGO PAGINA'!AG94</f>
        <v>2.8496</v>
      </c>
    </row>
    <row r="95">
      <c r="A95" s="623" t="str">
        <f>'CATALOGO PAGINA'!C95</f>
        <v>99740</v>
      </c>
      <c r="B95" s="624" t="s">
        <v>7740</v>
      </c>
      <c r="C95" s="626" t="str">
        <f>'CATALOGO PAGINA'!AE95</f>
        <v>6</v>
      </c>
      <c r="D95" s="634">
        <f>'CATALOGO PAGINA'!AG95</f>
        <v>2.84544</v>
      </c>
    </row>
    <row r="96">
      <c r="A96" s="623" t="str">
        <f>'CATALOGO PAGINA'!C96</f>
        <v>99738</v>
      </c>
      <c r="B96" s="624" t="s">
        <v>7740</v>
      </c>
      <c r="C96" s="626" t="str">
        <f>'CATALOGO PAGINA'!AE96</f>
        <v>6</v>
      </c>
      <c r="D96" s="634">
        <f>'CATALOGO PAGINA'!AG96</f>
        <v>2.8496</v>
      </c>
    </row>
    <row r="97">
      <c r="A97" s="623" t="str">
        <f>'CATALOGO PAGINA'!C97</f>
        <v>71497</v>
      </c>
      <c r="B97" s="624" t="s">
        <v>7740</v>
      </c>
      <c r="C97" s="626" t="str">
        <f>'CATALOGO PAGINA'!AE97</f>
        <v>6</v>
      </c>
      <c r="D97" s="634">
        <f>'CATALOGO PAGINA'!AG97</f>
        <v>2.8495</v>
      </c>
    </row>
    <row r="98">
      <c r="A98" s="623" t="str">
        <f>'CATALOGO PAGINA'!C98</f>
        <v>000131</v>
      </c>
      <c r="B98" s="624" t="s">
        <v>7740</v>
      </c>
      <c r="C98" s="626" t="str">
        <f>'CATALOGO PAGINA'!AE98</f>
        <v>6</v>
      </c>
      <c r="D98" s="634">
        <f>'CATALOGO PAGINA'!AG98</f>
        <v>2.8496</v>
      </c>
    </row>
    <row r="99">
      <c r="A99" s="623" t="str">
        <f>'CATALOGO PAGINA'!C99</f>
        <v>71551</v>
      </c>
      <c r="B99" s="624" t="s">
        <v>7740</v>
      </c>
      <c r="C99" s="626" t="str">
        <f>'CATALOGO PAGINA'!AE99</f>
        <v>6</v>
      </c>
      <c r="D99" s="634">
        <f>'CATALOGO PAGINA'!AG99</f>
        <v>2.8495</v>
      </c>
    </row>
    <row r="100">
      <c r="A100" s="623" t="str">
        <f>'CATALOGO PAGINA'!C100</f>
        <v>48888</v>
      </c>
      <c r="B100" s="624" t="s">
        <v>7740</v>
      </c>
      <c r="C100" s="626" t="str">
        <f>'CATALOGO PAGINA'!AE100</f>
        <v>12</v>
      </c>
      <c r="D100" s="634">
        <f>'CATALOGO PAGINA'!AG100</f>
        <v>2.226</v>
      </c>
    </row>
    <row r="101">
      <c r="A101" s="623" t="str">
        <f>'CATALOGO PAGINA'!C101</f>
        <v>48857</v>
      </c>
      <c r="B101" s="624" t="s">
        <v>7740</v>
      </c>
      <c r="C101" s="626" t="str">
        <f>'CATALOGO PAGINA'!AE101</f>
        <v>12</v>
      </c>
      <c r="D101" s="634">
        <f>'CATALOGO PAGINA'!AG101</f>
        <v>2.226</v>
      </c>
    </row>
    <row r="102">
      <c r="A102" s="623" t="str">
        <f>'CATALOGO PAGINA'!C102</f>
        <v>48864</v>
      </c>
      <c r="B102" s="624" t="s">
        <v>7740</v>
      </c>
      <c r="C102" s="626" t="str">
        <f>'CATALOGO PAGINA'!AE102</f>
        <v>12</v>
      </c>
      <c r="D102" s="634">
        <f>'CATALOGO PAGINA'!AG102</f>
        <v>2.226</v>
      </c>
    </row>
    <row r="103">
      <c r="A103" s="623" t="str">
        <f>'CATALOGO PAGINA'!C103</f>
        <v>48918</v>
      </c>
      <c r="B103" s="624" t="s">
        <v>7740</v>
      </c>
      <c r="C103" s="626" t="str">
        <f>'CATALOGO PAGINA'!AE103</f>
        <v>12</v>
      </c>
      <c r="D103" s="634">
        <f>'CATALOGO PAGINA'!AG103</f>
        <v>2.226</v>
      </c>
    </row>
    <row r="104">
      <c r="A104" s="623" t="str">
        <f>'CATALOGO PAGINA'!C104</f>
        <v>48901</v>
      </c>
      <c r="B104" s="624" t="s">
        <v>7740</v>
      </c>
      <c r="C104" s="626" t="str">
        <f>'CATALOGO PAGINA'!AE104</f>
        <v>12</v>
      </c>
      <c r="D104" s="634">
        <f>'CATALOGO PAGINA'!AG104</f>
        <v>2.226</v>
      </c>
    </row>
    <row r="105">
      <c r="A105" s="623" t="str">
        <f>'CATALOGO PAGINA'!C105</f>
        <v>48895</v>
      </c>
      <c r="B105" s="624" t="s">
        <v>7740</v>
      </c>
      <c r="C105" s="626" t="str">
        <f>'CATALOGO PAGINA'!AE105</f>
        <v>12</v>
      </c>
      <c r="D105" s="634">
        <f>'CATALOGO PAGINA'!AG105</f>
        <v>2.226</v>
      </c>
    </row>
    <row r="106">
      <c r="A106" s="623" t="str">
        <f>'CATALOGO PAGINA'!C106</f>
        <v>4522</v>
      </c>
      <c r="B106" s="624" t="s">
        <v>7740</v>
      </c>
      <c r="C106" s="626" t="str">
        <f>'CATALOGO PAGINA'!AE106</f>
        <v>12</v>
      </c>
      <c r="D106" s="634">
        <f>'CATALOGO PAGINA'!AG106</f>
        <v>1.0375</v>
      </c>
    </row>
    <row r="107">
      <c r="A107" s="623" t="str">
        <f>'CATALOGO PAGINA'!C107</f>
        <v>28063</v>
      </c>
      <c r="B107" s="624" t="s">
        <v>7740</v>
      </c>
      <c r="C107" s="626" t="str">
        <f>'CATALOGO PAGINA'!AE107</f>
        <v>12</v>
      </c>
      <c r="D107" s="634">
        <f>'CATALOGO PAGINA'!AG107</f>
        <v>1.349</v>
      </c>
    </row>
    <row r="108">
      <c r="A108" s="623" t="str">
        <f>'CATALOGO PAGINA'!C108</f>
        <v>10412</v>
      </c>
      <c r="B108" s="624" t="s">
        <v>7740</v>
      </c>
      <c r="C108" s="626" t="str">
        <f>'CATALOGO PAGINA'!AE108</f>
        <v>12</v>
      </c>
      <c r="D108" s="634">
        <f>'CATALOGO PAGINA'!AG108</f>
        <v>1.0875</v>
      </c>
    </row>
    <row r="109">
      <c r="A109" s="623" t="str">
        <f>'CATALOGO PAGINA'!C109</f>
        <v>1803</v>
      </c>
      <c r="B109" s="624" t="s">
        <v>7740</v>
      </c>
      <c r="C109" s="626" t="str">
        <f>'CATALOGO PAGINA'!AE109</f>
        <v>20</v>
      </c>
      <c r="D109" s="634">
        <f>'CATALOGO PAGINA'!AG109</f>
        <v>1.125</v>
      </c>
    </row>
    <row r="110">
      <c r="A110" s="623" t="str">
        <f>'CATALOGO PAGINA'!C110</f>
        <v>1810</v>
      </c>
      <c r="B110" s="624" t="s">
        <v>7740</v>
      </c>
      <c r="C110" s="626" t="str">
        <f>'CATALOGO PAGINA'!AE110</f>
        <v>20</v>
      </c>
      <c r="D110" s="634">
        <f>'CATALOGO PAGINA'!AG110</f>
        <v>1.125</v>
      </c>
    </row>
    <row r="111">
      <c r="A111" s="623" t="str">
        <f>'CATALOGO PAGINA'!C111</f>
        <v>4484</v>
      </c>
      <c r="B111" s="624" t="s">
        <v>7740</v>
      </c>
      <c r="C111" s="626" t="str">
        <f>'CATALOGO PAGINA'!AE111</f>
        <v>12</v>
      </c>
      <c r="D111" s="634">
        <f>'CATALOGO PAGINA'!AG111</f>
        <v>1.125</v>
      </c>
    </row>
    <row r="112">
      <c r="A112" s="623" t="str">
        <f>'CATALOGO PAGINA'!C112</f>
        <v>4477</v>
      </c>
      <c r="B112" s="624" t="s">
        <v>7740</v>
      </c>
      <c r="C112" s="626" t="str">
        <f>'CATALOGO PAGINA'!AE112</f>
        <v>12</v>
      </c>
      <c r="D112" s="634">
        <f>'CATALOGO PAGINA'!AG112</f>
        <v>1.125</v>
      </c>
    </row>
    <row r="113">
      <c r="A113" s="623" t="str">
        <f>'CATALOGO PAGINA'!C113</f>
        <v>4521</v>
      </c>
      <c r="B113" s="624" t="s">
        <v>7740</v>
      </c>
      <c r="C113" s="626" t="str">
        <f>'CATALOGO PAGINA'!AE113</f>
        <v>12</v>
      </c>
      <c r="D113" s="634">
        <f>'CATALOGO PAGINA'!AG113</f>
        <v>1.125</v>
      </c>
    </row>
    <row r="114">
      <c r="A114" s="623" t="str">
        <f>'CATALOGO PAGINA'!C114</f>
        <v>14001</v>
      </c>
      <c r="B114" s="624" t="s">
        <v>7740</v>
      </c>
      <c r="C114" s="626" t="str">
        <f>'CATALOGO PAGINA'!AE114</f>
        <v>12</v>
      </c>
      <c r="D114" s="634">
        <f>'CATALOGO PAGINA'!AG114</f>
        <v>2.5</v>
      </c>
    </row>
    <row r="115">
      <c r="A115" s="623" t="str">
        <f>'CATALOGO PAGINA'!C115</f>
        <v>FD927</v>
      </c>
      <c r="B115" s="624" t="s">
        <v>7740</v>
      </c>
      <c r="C115" s="626" t="str">
        <f>'CATALOGO PAGINA'!AE115</f>
        <v>12</v>
      </c>
      <c r="D115" s="634">
        <f>'CATALOGO PAGINA'!AG115</f>
        <v>1.0032</v>
      </c>
    </row>
    <row r="116">
      <c r="A116" s="623" t="str">
        <f>'CATALOGO PAGINA'!C116</f>
        <v>FD20</v>
      </c>
      <c r="B116" s="624" t="s">
        <v>7740</v>
      </c>
      <c r="C116" s="626" t="str">
        <f>'CATALOGO PAGINA'!AE116</f>
        <v>3</v>
      </c>
      <c r="D116" s="634">
        <f>'CATALOGO PAGINA'!AG116</f>
        <v>4.2</v>
      </c>
    </row>
    <row r="117">
      <c r="A117" s="623" t="str">
        <f>'CATALOGO PAGINA'!C117</f>
        <v>504280</v>
      </c>
      <c r="B117" s="624" t="s">
        <v>7740</v>
      </c>
      <c r="C117" s="626" t="str">
        <f>'CATALOGO PAGINA'!AE117</f>
        <v>12</v>
      </c>
      <c r="D117" s="634">
        <f>'CATALOGO PAGINA'!AG117</f>
        <v>0.756</v>
      </c>
    </row>
    <row r="118">
      <c r="A118" s="623" t="str">
        <f>'CATALOGO PAGINA'!C118</f>
        <v>FD221052</v>
      </c>
      <c r="B118" s="624" t="s">
        <v>7740</v>
      </c>
      <c r="C118" s="626" t="str">
        <f>'CATALOGO PAGINA'!AE118</f>
        <v>12</v>
      </c>
      <c r="D118" s="634">
        <f>'CATALOGO PAGINA'!AG118</f>
        <v>0.4464</v>
      </c>
    </row>
    <row r="119">
      <c r="A119" s="623" t="str">
        <f>'CATALOGO PAGINA'!C119</f>
        <v>501895</v>
      </c>
      <c r="B119" s="624" t="s">
        <v>7740</v>
      </c>
      <c r="C119" s="626" t="str">
        <f>'CATALOGO PAGINA'!AE119</f>
        <v>12</v>
      </c>
      <c r="D119" s="634">
        <f>'CATALOGO PAGINA'!AG119</f>
        <v>1.0148</v>
      </c>
    </row>
    <row r="120">
      <c r="A120" s="623" t="str">
        <f>'CATALOGO PAGINA'!C120</f>
        <v>401120</v>
      </c>
      <c r="B120" s="624" t="s">
        <v>7740</v>
      </c>
      <c r="C120" s="626" t="str">
        <f>'CATALOGO PAGINA'!AE120</f>
        <v>12</v>
      </c>
      <c r="D120" s="634">
        <f>'CATALOGO PAGINA'!AG120</f>
        <v>0.75</v>
      </c>
    </row>
    <row r="121">
      <c r="A121" s="623" t="str">
        <f>'CATALOGO PAGINA'!C121</f>
        <v>76291</v>
      </c>
      <c r="B121" s="624" t="s">
        <v>7740</v>
      </c>
      <c r="C121" s="626" t="str">
        <f>'CATALOGO PAGINA'!AE121</f>
        <v>12</v>
      </c>
      <c r="D121" s="634">
        <f>'CATALOGO PAGINA'!AG121</f>
        <v>1.1454</v>
      </c>
    </row>
    <row r="122">
      <c r="A122" s="623" t="str">
        <f>'CATALOGO PAGINA'!C122</f>
        <v>61646</v>
      </c>
      <c r="B122" s="624" t="s">
        <v>7740</v>
      </c>
      <c r="C122" s="626" t="str">
        <f>'CATALOGO PAGINA'!AE122</f>
        <v>12</v>
      </c>
      <c r="D122" s="634">
        <f>'CATALOGO PAGINA'!AG122</f>
        <v>1.0934</v>
      </c>
    </row>
    <row r="123">
      <c r="A123" s="623" t="str">
        <f>'CATALOGO PAGINA'!C123</f>
        <v>79930</v>
      </c>
      <c r="B123" s="624" t="s">
        <v>7740</v>
      </c>
      <c r="C123" s="626" t="str">
        <f>'CATALOGO PAGINA'!AE123</f>
        <v>12</v>
      </c>
      <c r="D123" s="634">
        <f>'CATALOGO PAGINA'!AG123</f>
        <v>1.014</v>
      </c>
    </row>
    <row r="124">
      <c r="A124" s="623" t="str">
        <f>'CATALOGO PAGINA'!C124</f>
        <v>401078</v>
      </c>
      <c r="B124" s="624" t="s">
        <v>7740</v>
      </c>
      <c r="C124" s="626" t="str">
        <f>'CATALOGO PAGINA'!AE124</f>
        <v>12</v>
      </c>
      <c r="D124" s="634">
        <f>'CATALOGO PAGINA'!AG124</f>
        <v>1.4504</v>
      </c>
    </row>
    <row r="125">
      <c r="A125" s="623" t="str">
        <f>'CATALOGO PAGINA'!C125</f>
        <v>8985</v>
      </c>
      <c r="B125" s="624" t="s">
        <v>7740</v>
      </c>
      <c r="C125" s="626" t="str">
        <f>'CATALOGO PAGINA'!AE125</f>
        <v>12</v>
      </c>
      <c r="D125" s="634">
        <f>'CATALOGO PAGINA'!AG125</f>
        <v>1.1475</v>
      </c>
    </row>
    <row r="126">
      <c r="A126" s="623" t="str">
        <f>'CATALOGO PAGINA'!C126</f>
        <v>50023</v>
      </c>
      <c r="B126" s="624" t="s">
        <v>7740</v>
      </c>
      <c r="C126" s="626" t="str">
        <f>'CATALOGO PAGINA'!AE126</f>
        <v>12</v>
      </c>
      <c r="D126" s="634">
        <f>'CATALOGO PAGINA'!AG126</f>
        <v>0.7198</v>
      </c>
    </row>
    <row r="127">
      <c r="A127" s="623" t="str">
        <f>'CATALOGO PAGINA'!C127</f>
        <v>50025</v>
      </c>
      <c r="B127" s="624" t="s">
        <v>7740</v>
      </c>
      <c r="C127" s="626" t="str">
        <f>'CATALOGO PAGINA'!AE127</f>
        <v>12</v>
      </c>
      <c r="D127" s="634">
        <f>'CATALOGO PAGINA'!AG127</f>
        <v>0.7192</v>
      </c>
    </row>
    <row r="128">
      <c r="A128" s="623" t="str">
        <f>'CATALOGO PAGINA'!C128</f>
        <v>A02-506</v>
      </c>
      <c r="B128" s="624" t="s">
        <v>7740</v>
      </c>
      <c r="C128" s="626" t="str">
        <f>'CATALOGO PAGINA'!AE128</f>
        <v>12</v>
      </c>
      <c r="D128" s="634">
        <f>'CATALOGO PAGINA'!AG128</f>
        <v>1.349</v>
      </c>
    </row>
    <row r="129">
      <c r="A129" s="623" t="str">
        <f>'CATALOGO PAGINA'!C129</f>
        <v>601060</v>
      </c>
      <c r="B129" s="624" t="s">
        <v>7740</v>
      </c>
      <c r="C129" s="626" t="str">
        <f>'CATALOGO PAGINA'!AE129</f>
        <v>12</v>
      </c>
      <c r="D129" s="634">
        <f>'CATALOGO PAGINA'!AG129</f>
        <v>1.61</v>
      </c>
    </row>
    <row r="130">
      <c r="A130" s="623" t="str">
        <f>'CATALOGO PAGINA'!C130</f>
        <v>7224</v>
      </c>
      <c r="B130" s="624" t="s">
        <v>7740</v>
      </c>
      <c r="C130" s="626" t="str">
        <f>'CATALOGO PAGINA'!AE130</f>
        <v>6</v>
      </c>
      <c r="D130" s="634">
        <f>'CATALOGO PAGINA'!AG130</f>
        <v>1.8995</v>
      </c>
    </row>
    <row r="131">
      <c r="A131" s="623" t="str">
        <f>'CATALOGO PAGINA'!C131</f>
        <v>11814</v>
      </c>
      <c r="B131" s="624" t="s">
        <v>7740</v>
      </c>
      <c r="C131" s="626" t="str">
        <f>'CATALOGO PAGINA'!AE131</f>
        <v>12</v>
      </c>
      <c r="D131" s="634">
        <f>'CATALOGO PAGINA'!AG131</f>
        <v>0.84</v>
      </c>
    </row>
    <row r="132">
      <c r="A132" s="623" t="str">
        <f>'CATALOGO PAGINA'!C132</f>
        <v>50017</v>
      </c>
      <c r="B132" s="624" t="s">
        <v>7740</v>
      </c>
      <c r="C132" s="626" t="str">
        <f>'CATALOGO PAGINA'!AE132</f>
        <v>12</v>
      </c>
      <c r="D132" s="634">
        <f>'CATALOGO PAGINA'!AG132</f>
        <v>1.152</v>
      </c>
    </row>
    <row r="133">
      <c r="A133" s="623" t="str">
        <f>'CATALOGO PAGINA'!C133</f>
        <v>50020</v>
      </c>
      <c r="B133" s="624" t="s">
        <v>7740</v>
      </c>
      <c r="C133" s="626" t="str">
        <f>'CATALOGO PAGINA'!AE133</f>
        <v>12</v>
      </c>
      <c r="D133" s="634">
        <f>'CATALOGO PAGINA'!AG133</f>
        <v>1.152</v>
      </c>
    </row>
    <row r="134">
      <c r="A134" s="623" t="str">
        <f>'CATALOGO PAGINA'!C134</f>
        <v>CH85582</v>
      </c>
      <c r="B134" s="624" t="s">
        <v>7740</v>
      </c>
      <c r="C134" s="626" t="str">
        <f>'CATALOGO PAGINA'!AE134</f>
        <v>6</v>
      </c>
      <c r="D134" s="634">
        <f>'CATALOGO PAGINA'!AG134</f>
        <v>1.022</v>
      </c>
    </row>
    <row r="135">
      <c r="A135" s="623" t="str">
        <f>'CATALOGO PAGINA'!C135</f>
        <v>CH81038</v>
      </c>
      <c r="B135" s="624" t="s">
        <v>7740</v>
      </c>
      <c r="C135" s="626" t="str">
        <f>'CATALOGO PAGINA'!AE135</f>
        <v>12</v>
      </c>
      <c r="D135" s="634">
        <f>'CATALOGO PAGINA'!AG135</f>
        <v>1.218</v>
      </c>
    </row>
    <row r="136">
      <c r="A136" s="623" t="str">
        <f>'CATALOGO PAGINA'!C136</f>
        <v>CH81035</v>
      </c>
      <c r="B136" s="624" t="s">
        <v>7740</v>
      </c>
      <c r="C136" s="626" t="str">
        <f>'CATALOGO PAGINA'!AE136</f>
        <v>12</v>
      </c>
      <c r="D136" s="634">
        <f>'CATALOGO PAGINA'!AG136</f>
        <v>1.218</v>
      </c>
    </row>
    <row r="137">
      <c r="A137" s="623" t="str">
        <f>'CATALOGO PAGINA'!C137</f>
        <v>CH81036</v>
      </c>
      <c r="B137" s="624" t="s">
        <v>7740</v>
      </c>
      <c r="C137" s="626" t="str">
        <f>'CATALOGO PAGINA'!AE137</f>
        <v>12</v>
      </c>
      <c r="D137" s="634">
        <f>'CATALOGO PAGINA'!AG137</f>
        <v>1.218</v>
      </c>
    </row>
    <row r="138">
      <c r="A138" s="623" t="str">
        <f>'CATALOGO PAGINA'!C138</f>
        <v>PK80031</v>
      </c>
      <c r="B138" s="624" t="s">
        <v>7740</v>
      </c>
      <c r="C138" s="626" t="str">
        <f>'CATALOGO PAGINA'!AE138</f>
        <v>12</v>
      </c>
      <c r="D138" s="634">
        <f>'CATALOGO PAGINA'!AG138</f>
        <v>1.008</v>
      </c>
    </row>
    <row r="139">
      <c r="A139" s="623" t="str">
        <f>'CATALOGO PAGINA'!C139</f>
        <v>CH81966</v>
      </c>
      <c r="B139" s="624" t="s">
        <v>7740</v>
      </c>
      <c r="C139" s="626" t="str">
        <f>'CATALOGO PAGINA'!AE139</f>
        <v>12</v>
      </c>
      <c r="D139" s="634">
        <f>'CATALOGO PAGINA'!AG139</f>
        <v>0.91</v>
      </c>
    </row>
    <row r="140">
      <c r="A140" s="623" t="str">
        <f>'CATALOGO PAGINA'!C140</f>
        <v>CH80446</v>
      </c>
      <c r="B140" s="624" t="s">
        <v>7740</v>
      </c>
      <c r="C140" s="626" t="str">
        <f>'CATALOGO PAGINA'!AE140</f>
        <v>12</v>
      </c>
      <c r="D140" s="634">
        <f>'CATALOGO PAGINA'!AG140</f>
        <v>1.45</v>
      </c>
    </row>
    <row r="141">
      <c r="A141" s="623" t="str">
        <f>'CATALOGO PAGINA'!C141</f>
        <v>CH81974</v>
      </c>
      <c r="B141" s="624" t="s">
        <v>7740</v>
      </c>
      <c r="C141" s="626" t="str">
        <f>'CATALOGO PAGINA'!AE141</f>
        <v>6</v>
      </c>
      <c r="D141" s="634">
        <f>'CATALOGO PAGINA'!AG141</f>
        <v>1.218</v>
      </c>
    </row>
    <row r="142">
      <c r="A142" s="623" t="str">
        <f>'CATALOGO PAGINA'!C142</f>
        <v>CH82605</v>
      </c>
      <c r="B142" s="624" t="s">
        <v>7740</v>
      </c>
      <c r="C142" s="626" t="str">
        <f>'CATALOGO PAGINA'!AE142</f>
        <v>12</v>
      </c>
      <c r="D142" s="634">
        <f>'CATALOGO PAGINA'!AG142</f>
        <v>0.98</v>
      </c>
    </row>
    <row r="143">
      <c r="A143" s="623" t="str">
        <f>'CATALOGO PAGINA'!C143</f>
        <v>CH80371</v>
      </c>
      <c r="B143" s="624" t="s">
        <v>7740</v>
      </c>
      <c r="C143" s="626" t="str">
        <f>'CATALOGO PAGINA'!AE143</f>
        <v>12</v>
      </c>
      <c r="D143" s="634">
        <f>'CATALOGO PAGINA'!AG143</f>
        <v>0.518</v>
      </c>
    </row>
    <row r="144">
      <c r="A144" s="623" t="str">
        <f>'CATALOGO PAGINA'!C144</f>
        <v>CH80372</v>
      </c>
      <c r="B144" s="624" t="s">
        <v>7740</v>
      </c>
      <c r="C144" s="626" t="str">
        <f>'CATALOGO PAGINA'!AE144</f>
        <v>12</v>
      </c>
      <c r="D144" s="634">
        <f>'CATALOGO PAGINA'!AG144</f>
        <v>0.518</v>
      </c>
    </row>
    <row r="145">
      <c r="A145" s="623" t="str">
        <f>'CATALOGO PAGINA'!C145</f>
        <v>PK80029</v>
      </c>
      <c r="B145" s="624" t="s">
        <v>7740</v>
      </c>
      <c r="C145" s="626" t="str">
        <f>'CATALOGO PAGINA'!AE145</f>
        <v>12</v>
      </c>
      <c r="D145" s="634">
        <f>'CATALOGO PAGINA'!AG145</f>
        <v>0.49</v>
      </c>
    </row>
    <row r="146">
      <c r="A146" s="623" t="str">
        <f>'CATALOGO PAGINA'!C146</f>
        <v>PK80027N</v>
      </c>
      <c r="B146" s="624" t="s">
        <v>7740</v>
      </c>
      <c r="C146" s="626" t="str">
        <f>'CATALOGO PAGINA'!AE146</f>
        <v>12</v>
      </c>
      <c r="D146" s="634">
        <f>'CATALOGO PAGINA'!AG146</f>
        <v>0.728</v>
      </c>
    </row>
    <row r="147">
      <c r="A147" s="623" t="str">
        <f>'CATALOGO PAGINA'!C147</f>
        <v>11815</v>
      </c>
      <c r="B147" s="624" t="s">
        <v>7740</v>
      </c>
      <c r="C147" s="626" t="str">
        <f>'CATALOGO PAGINA'!AE147</f>
        <v>12</v>
      </c>
      <c r="D147" s="634">
        <f>'CATALOGO PAGINA'!AG147</f>
        <v>0.84</v>
      </c>
    </row>
    <row r="148">
      <c r="A148" s="623" t="str">
        <f>'CATALOGO PAGINA'!C148</f>
        <v>11217</v>
      </c>
      <c r="B148" s="624" t="s">
        <v>7740</v>
      </c>
      <c r="C148" s="626" t="str">
        <f>'CATALOGO PAGINA'!AE148</f>
        <v>12</v>
      </c>
      <c r="D148" s="634">
        <f>'CATALOGO PAGINA'!AG148</f>
        <v>0.783</v>
      </c>
    </row>
    <row r="149">
      <c r="A149" s="623" t="str">
        <f>'CATALOGO PAGINA'!C149</f>
        <v>01006</v>
      </c>
      <c r="B149" s="624" t="s">
        <v>7740</v>
      </c>
      <c r="C149" s="626" t="str">
        <f>'CATALOGO PAGINA'!AE149</f>
        <v>12</v>
      </c>
      <c r="D149" s="634">
        <f>'CATALOGO PAGINA'!AG149</f>
        <v>0.8</v>
      </c>
    </row>
    <row r="150">
      <c r="A150" s="623" t="str">
        <f>'CATALOGO PAGINA'!C150</f>
        <v>2607</v>
      </c>
      <c r="B150" s="624" t="s">
        <v>7740</v>
      </c>
      <c r="C150" s="626" t="str">
        <f>'CATALOGO PAGINA'!AE150</f>
        <v>6</v>
      </c>
      <c r="D150" s="634">
        <f>'CATALOGO PAGINA'!AG150</f>
        <v>2.254</v>
      </c>
    </row>
    <row r="151">
      <c r="A151" s="623" t="str">
        <f>'CATALOGO PAGINA'!C151</f>
        <v>5813</v>
      </c>
      <c r="B151" s="624" t="s">
        <v>7740</v>
      </c>
      <c r="C151" s="626" t="str">
        <f>'CATALOGO PAGINA'!AE151</f>
        <v>6</v>
      </c>
      <c r="D151" s="634">
        <f>'CATALOGO PAGINA'!AG151</f>
        <v>5.25</v>
      </c>
    </row>
    <row r="152">
      <c r="A152" s="623" t="str">
        <f>'CATALOGO PAGINA'!C152</f>
        <v>CH44281</v>
      </c>
      <c r="B152" s="624" t="s">
        <v>7740</v>
      </c>
      <c r="C152" s="626" t="str">
        <f>'CATALOGO PAGINA'!AE152</f>
        <v>6</v>
      </c>
      <c r="D152" s="634">
        <f>'CATALOGO PAGINA'!AG152</f>
        <v>0.84</v>
      </c>
    </row>
    <row r="153">
      <c r="A153" s="623" t="str">
        <f>'CATALOGO PAGINA'!C153</f>
        <v>CH81957</v>
      </c>
      <c r="B153" s="624" t="s">
        <v>7740</v>
      </c>
      <c r="C153" s="626" t="str">
        <f>'CATALOGO PAGINA'!AE153</f>
        <v>12</v>
      </c>
      <c r="D153" s="634">
        <f>'CATALOGO PAGINA'!AG153</f>
        <v>0.812</v>
      </c>
    </row>
    <row r="154">
      <c r="A154" s="623" t="str">
        <f>'CATALOGO PAGINA'!C154</f>
        <v>CH86098</v>
      </c>
      <c r="B154" s="624" t="s">
        <v>7740</v>
      </c>
      <c r="C154" s="626" t="str">
        <f>'CATALOGO PAGINA'!AE154</f>
        <v>12</v>
      </c>
      <c r="D154" s="634">
        <f>'CATALOGO PAGINA'!AG154</f>
        <v>0.812</v>
      </c>
    </row>
    <row r="155">
      <c r="A155" s="623" t="str">
        <f>'CATALOGO PAGINA'!C155</f>
        <v>CH82261</v>
      </c>
      <c r="B155" s="624" t="s">
        <v>7740</v>
      </c>
      <c r="C155" s="626" t="str">
        <f>'CATALOGO PAGINA'!AE155</f>
        <v>12</v>
      </c>
      <c r="D155" s="634">
        <f>'CATALOGO PAGINA'!AG155</f>
        <v>0.742</v>
      </c>
    </row>
    <row r="156">
      <c r="A156" s="623" t="str">
        <f>'CATALOGO PAGINA'!C156</f>
        <v>CV88010</v>
      </c>
      <c r="B156" s="624" t="s">
        <v>7740</v>
      </c>
      <c r="C156" s="626" t="str">
        <f>'CATALOGO PAGINA'!AE156</f>
        <v>12</v>
      </c>
      <c r="D156" s="634">
        <f>'CATALOGO PAGINA'!AG156</f>
        <v>1.344</v>
      </c>
    </row>
    <row r="157">
      <c r="A157" s="623" t="str">
        <f>'CATALOGO PAGINA'!C157</f>
        <v>CH81819</v>
      </c>
      <c r="B157" s="624" t="s">
        <v>7740</v>
      </c>
      <c r="C157" s="626" t="str">
        <f>'CATALOGO PAGINA'!AE157</f>
        <v>12</v>
      </c>
      <c r="D157" s="634">
        <f>'CATALOGO PAGINA'!AG157</f>
        <v>0.616</v>
      </c>
    </row>
    <row r="158">
      <c r="A158" s="623" t="str">
        <f>'CATALOGO PAGINA'!C158</f>
        <v>CH11147</v>
      </c>
      <c r="B158" s="624" t="s">
        <v>7740</v>
      </c>
      <c r="C158" s="626" t="str">
        <f>'CATALOGO PAGINA'!AE158</f>
        <v>3</v>
      </c>
      <c r="D158" s="634">
        <f>'CATALOGO PAGINA'!AG158</f>
        <v>6.328</v>
      </c>
    </row>
    <row r="159">
      <c r="A159" s="623" t="str">
        <f>'CATALOGO PAGINA'!C159</f>
        <v>01173</v>
      </c>
      <c r="B159" s="624" t="s">
        <v>7740</v>
      </c>
      <c r="C159" s="626" t="str">
        <f>'CATALOGO PAGINA'!AE159</f>
        <v>12</v>
      </c>
      <c r="D159" s="634">
        <f>'CATALOGO PAGINA'!AG159</f>
        <v>2.4983</v>
      </c>
    </row>
    <row r="160">
      <c r="A160" s="623" t="str">
        <f>'CATALOGO PAGINA'!C160</f>
        <v>11002</v>
      </c>
      <c r="B160" s="624" t="s">
        <v>7740</v>
      </c>
      <c r="C160" s="626" t="str">
        <f>'CATALOGO PAGINA'!AE160</f>
        <v>12</v>
      </c>
      <c r="D160" s="634">
        <f>'CATALOGO PAGINA'!AG160</f>
        <v>2.24672</v>
      </c>
    </row>
    <row r="161">
      <c r="A161" s="623" t="str">
        <f>'CATALOGO PAGINA'!C161</f>
        <v>6608-28B</v>
      </c>
      <c r="B161" s="624" t="s">
        <v>7740</v>
      </c>
      <c r="C161" s="626" t="str">
        <f>'CATALOGO PAGINA'!AE161</f>
        <v>3</v>
      </c>
      <c r="D161" s="634">
        <f>'CATALOGO PAGINA'!AG161</f>
        <v>5.4375</v>
      </c>
    </row>
    <row r="162">
      <c r="A162" s="623" t="str">
        <f>'CATALOGO PAGINA'!C162</f>
        <v>880-7</v>
      </c>
      <c r="B162" s="624" t="s">
        <v>7740</v>
      </c>
      <c r="C162" s="626" t="str">
        <f>'CATALOGO PAGINA'!AE162</f>
        <v>3</v>
      </c>
      <c r="D162" s="634">
        <f>'CATALOGO PAGINA'!AG162</f>
        <v>5.2455</v>
      </c>
    </row>
    <row r="163">
      <c r="A163" s="623" t="str">
        <f>'CATALOGO PAGINA'!C163</f>
        <v>377144</v>
      </c>
      <c r="B163" s="624" t="s">
        <v>7740</v>
      </c>
      <c r="C163" s="626" t="str">
        <f>'CATALOGO PAGINA'!AE163</f>
        <v>12</v>
      </c>
      <c r="D163" s="634">
        <f>'CATALOGO PAGINA'!AG163</f>
        <v>0.7884</v>
      </c>
    </row>
    <row r="164">
      <c r="A164" s="623" t="str">
        <f>'CATALOGO PAGINA'!C164</f>
        <v>993-6E</v>
      </c>
      <c r="B164" s="624" t="s">
        <v>7740</v>
      </c>
      <c r="C164" s="626" t="str">
        <f>'CATALOGO PAGINA'!AE164</f>
        <v>3</v>
      </c>
      <c r="D164" s="634">
        <f>'CATALOGO PAGINA'!AG164</f>
        <v>6.2488</v>
      </c>
    </row>
    <row r="165">
      <c r="A165" s="623" t="str">
        <f>'CATALOGO PAGINA'!C165</f>
        <v>671B</v>
      </c>
      <c r="B165" s="624" t="s">
        <v>7740</v>
      </c>
      <c r="C165" s="626" t="str">
        <f>'CATALOGO PAGINA'!AE165</f>
        <v>3</v>
      </c>
      <c r="D165" s="634">
        <f>'CATALOGO PAGINA'!AG165</f>
        <v>5.79846</v>
      </c>
    </row>
    <row r="166">
      <c r="A166" s="623" t="str">
        <f>'CATALOGO PAGINA'!C166</f>
        <v>ZR173-1</v>
      </c>
      <c r="B166" s="624" t="s">
        <v>7740</v>
      </c>
      <c r="C166" s="626" t="str">
        <f>'CATALOGO PAGINA'!AE166</f>
        <v>3</v>
      </c>
      <c r="D166" s="634">
        <f>'CATALOGO PAGINA'!AG166</f>
        <v>6.989</v>
      </c>
    </row>
    <row r="167">
      <c r="A167" s="623" t="str">
        <f>'CATALOGO PAGINA'!C167</f>
        <v>99229</v>
      </c>
      <c r="B167" s="624" t="s">
        <v>7740</v>
      </c>
      <c r="C167" s="626" t="str">
        <f>'CATALOGO PAGINA'!AE167</f>
        <v>3</v>
      </c>
      <c r="D167" s="634">
        <f>'CATALOGO PAGINA'!AG167</f>
        <v>3.74755</v>
      </c>
    </row>
    <row r="168">
      <c r="A168" s="623" t="str">
        <f>'CATALOGO PAGINA'!C168</f>
        <v>LD-131A</v>
      </c>
      <c r="B168" s="624" t="s">
        <v>7740</v>
      </c>
      <c r="C168" s="626" t="str">
        <f>'CATALOGO PAGINA'!AE168</f>
        <v>3</v>
      </c>
      <c r="D168" s="634">
        <f>'CATALOGO PAGINA'!AG168</f>
        <v>5.4984</v>
      </c>
    </row>
    <row r="169">
      <c r="A169" s="623" t="str">
        <f>'CATALOGO PAGINA'!C169</f>
        <v>9409</v>
      </c>
      <c r="B169" s="624" t="s">
        <v>7740</v>
      </c>
      <c r="C169" s="626" t="str">
        <f>'CATALOGO PAGINA'!AE169</f>
        <v>3</v>
      </c>
      <c r="D169" s="634">
        <f>'CATALOGO PAGINA'!AG169</f>
        <v>8.49927</v>
      </c>
    </row>
    <row r="170">
      <c r="A170" s="623" t="str">
        <f>'CATALOGO PAGINA'!C170</f>
        <v>2290</v>
      </c>
      <c r="B170" s="624" t="s">
        <v>7740</v>
      </c>
      <c r="C170" s="626" t="str">
        <f>'CATALOGO PAGINA'!AE170</f>
        <v>3</v>
      </c>
      <c r="D170" s="634">
        <f>'CATALOGO PAGINA'!AG170</f>
        <v>3.4945</v>
      </c>
    </row>
    <row r="171">
      <c r="A171" s="623" t="str">
        <f>'CATALOGO PAGINA'!C171</f>
        <v>377145</v>
      </c>
      <c r="B171" s="624" t="s">
        <v>7740</v>
      </c>
      <c r="C171" s="626" t="str">
        <f>'CATALOGO PAGINA'!AE171</f>
        <v>6</v>
      </c>
      <c r="D171" s="634">
        <f>'CATALOGO PAGINA'!AG171</f>
        <v>1.001</v>
      </c>
    </row>
    <row r="172">
      <c r="A172" s="623" t="str">
        <f>'CATALOGO PAGINA'!C172</f>
        <v>6632</v>
      </c>
      <c r="B172" s="624" t="s">
        <v>7740</v>
      </c>
      <c r="C172" s="626" t="str">
        <f>'CATALOGO PAGINA'!AE172</f>
        <v>3</v>
      </c>
      <c r="D172" s="634">
        <f>'CATALOGO PAGINA'!AG172</f>
        <v>6.989</v>
      </c>
    </row>
    <row r="173">
      <c r="A173" s="623" t="str">
        <f>'CATALOGO PAGINA'!C173</f>
        <v>ZR174-4</v>
      </c>
      <c r="B173" s="624" t="s">
        <v>7740</v>
      </c>
      <c r="C173" s="626" t="str">
        <f>'CATALOGO PAGINA'!AE173</f>
        <v>3</v>
      </c>
      <c r="D173" s="634">
        <f>'CATALOGO PAGINA'!AG173</f>
        <v>6.54668</v>
      </c>
    </row>
    <row r="174">
      <c r="A174" s="623" t="str">
        <f>'CATALOGO PAGINA'!C174</f>
        <v>FL169</v>
      </c>
      <c r="B174" s="624" t="s">
        <v>7740</v>
      </c>
      <c r="C174" s="626" t="str">
        <f>'CATALOGO PAGINA'!AE174</f>
        <v>6</v>
      </c>
      <c r="D174" s="634">
        <f>'CATALOGO PAGINA'!AG174</f>
        <v>2.7489</v>
      </c>
    </row>
    <row r="175">
      <c r="A175" s="623" t="str">
        <f>'CATALOGO PAGINA'!C175</f>
        <v>82220</v>
      </c>
      <c r="B175" s="624" t="s">
        <v>7740</v>
      </c>
      <c r="C175" s="626" t="str">
        <f>'CATALOGO PAGINA'!AE175</f>
        <v>12</v>
      </c>
      <c r="D175" s="634">
        <f>'CATALOGO PAGINA'!AG175</f>
        <v>0.464</v>
      </c>
    </row>
    <row r="176">
      <c r="A176" s="623" t="str">
        <f>'CATALOGO PAGINA'!C176</f>
        <v>82221</v>
      </c>
      <c r="B176" s="624" t="s">
        <v>7740</v>
      </c>
      <c r="C176" s="626" t="str">
        <f>'CATALOGO PAGINA'!AE176</f>
        <v>12</v>
      </c>
      <c r="D176" s="634">
        <f>'CATALOGO PAGINA'!AG176</f>
        <v>0.464</v>
      </c>
    </row>
    <row r="177">
      <c r="A177" s="623" t="str">
        <f>'CATALOGO PAGINA'!C177</f>
        <v>66018</v>
      </c>
      <c r="B177" s="624" t="s">
        <v>7740</v>
      </c>
      <c r="C177" s="626" t="str">
        <f>'CATALOGO PAGINA'!AE177</f>
        <v>3</v>
      </c>
      <c r="D177" s="634">
        <f>'CATALOGO PAGINA'!AG177</f>
        <v>3.8982</v>
      </c>
    </row>
    <row r="178">
      <c r="A178" s="623" t="str">
        <f>'CATALOGO PAGINA'!C178</f>
        <v>FAN040</v>
      </c>
      <c r="B178" s="624" t="s">
        <v>7740</v>
      </c>
      <c r="C178" s="626" t="str">
        <f>'CATALOGO PAGINA'!AE178</f>
        <v>12</v>
      </c>
      <c r="D178" s="634">
        <f>'CATALOGO PAGINA'!AG178</f>
        <v>0.546</v>
      </c>
    </row>
    <row r="179">
      <c r="A179" s="623" t="str">
        <f>'CATALOGO PAGINA'!C179</f>
        <v>ARG1901</v>
      </c>
      <c r="B179" s="624" t="s">
        <v>7740</v>
      </c>
      <c r="C179" s="626" t="str">
        <f>'CATALOGO PAGINA'!AE179</f>
        <v>12</v>
      </c>
      <c r="D179" s="634">
        <f>'CATALOGO PAGINA'!AG179</f>
        <v>0.9715</v>
      </c>
    </row>
    <row r="180">
      <c r="A180" s="623" t="str">
        <f>'CATALOGO PAGINA'!C180</f>
        <v>8999</v>
      </c>
      <c r="B180" s="624" t="s">
        <v>7740</v>
      </c>
      <c r="C180" s="626" t="str">
        <f>'CATALOGO PAGINA'!AE180</f>
        <v>3</v>
      </c>
      <c r="D180" s="634">
        <f>'CATALOGO PAGINA'!AG180</f>
        <v>6.9745</v>
      </c>
    </row>
    <row r="181">
      <c r="A181" s="623" t="str">
        <f>'CATALOGO PAGINA'!C181</f>
        <v>8811-15</v>
      </c>
      <c r="B181" s="624" t="s">
        <v>7740</v>
      </c>
      <c r="C181" s="626" t="str">
        <f>'CATALOGO PAGINA'!AE181</f>
        <v>6</v>
      </c>
      <c r="D181" s="634">
        <f>'CATALOGO PAGINA'!AG181</f>
        <v>5.9976</v>
      </c>
    </row>
    <row r="182">
      <c r="A182" s="623" t="str">
        <f>'CATALOGO PAGINA'!C182</f>
        <v>DR5024</v>
      </c>
      <c r="B182" s="624" t="s">
        <v>7740</v>
      </c>
      <c r="C182" s="626" t="str">
        <f>'CATALOGO PAGINA'!AE182</f>
        <v>6</v>
      </c>
      <c r="D182" s="634">
        <f>'CATALOGO PAGINA'!AG182</f>
        <v>3.4968</v>
      </c>
    </row>
    <row r="183">
      <c r="A183" s="623" t="str">
        <f>'CATALOGO PAGINA'!C183</f>
        <v>RS-9038-28A</v>
      </c>
      <c r="B183" s="624" t="s">
        <v>7740</v>
      </c>
      <c r="C183" s="626" t="str">
        <f>'CATALOGO PAGINA'!AE183</f>
        <v>3</v>
      </c>
      <c r="D183" s="634">
        <f>'CATALOGO PAGINA'!AG183</f>
        <v>4.9968</v>
      </c>
    </row>
    <row r="184">
      <c r="A184" s="623" t="str">
        <f>'CATALOGO PAGINA'!C184</f>
        <v>FW338-7A</v>
      </c>
      <c r="B184" s="624" t="s">
        <v>7740</v>
      </c>
      <c r="C184" s="626" t="str">
        <f>'CATALOGO PAGINA'!AE184</f>
        <v>3</v>
      </c>
      <c r="D184" s="634">
        <f>'CATALOGO PAGINA'!AG184</f>
        <v>6.989</v>
      </c>
    </row>
    <row r="185">
      <c r="A185" s="623" t="str">
        <f>'CATALOGO PAGINA'!C185</f>
        <v>BLS82-2</v>
      </c>
      <c r="B185" s="624" t="s">
        <v>7740</v>
      </c>
      <c r="C185" s="626" t="str">
        <f>'CATALOGO PAGINA'!AE185</f>
        <v>3</v>
      </c>
      <c r="D185" s="634">
        <f>'CATALOGO PAGINA'!AG185</f>
        <v>3.103</v>
      </c>
    </row>
    <row r="186">
      <c r="A186" s="623" t="str">
        <f>'CATALOGO PAGINA'!C186</f>
        <v>8882</v>
      </c>
      <c r="B186" s="624" t="s">
        <v>7740</v>
      </c>
      <c r="C186" s="626" t="str">
        <f>'CATALOGO PAGINA'!AE186</f>
        <v>3</v>
      </c>
      <c r="D186" s="634">
        <f>'CATALOGO PAGINA'!AG186</f>
        <v>6.3</v>
      </c>
    </row>
    <row r="187">
      <c r="A187" s="623" t="str">
        <f>'CATALOGO PAGINA'!C187</f>
        <v>393-40</v>
      </c>
      <c r="B187" s="624" t="s">
        <v>7740</v>
      </c>
      <c r="C187" s="626" t="str">
        <f>'CATALOGO PAGINA'!AE187</f>
        <v>3</v>
      </c>
      <c r="D187" s="634">
        <f>'CATALOGO PAGINA'!AG187</f>
        <v>4.99565</v>
      </c>
    </row>
    <row r="188">
      <c r="A188" s="623" t="str">
        <f>'CATALOGO PAGINA'!C188</f>
        <v>LD-172A</v>
      </c>
      <c r="B188" s="624" t="s">
        <v>7740</v>
      </c>
      <c r="C188" s="626" t="str">
        <f>'CATALOGO PAGINA'!AE188</f>
        <v>3</v>
      </c>
      <c r="D188" s="634">
        <f>'CATALOGO PAGINA'!AG188</f>
        <v>7.0004</v>
      </c>
    </row>
    <row r="189">
      <c r="A189" s="623" t="str">
        <f>'CATALOGO PAGINA'!C189</f>
        <v>FS238-28A</v>
      </c>
      <c r="B189" s="624" t="s">
        <v>7740</v>
      </c>
      <c r="C189" s="626" t="str">
        <f>'CATALOGO PAGINA'!AE189</f>
        <v>3</v>
      </c>
      <c r="D189" s="634">
        <f>'CATALOGO PAGINA'!AG189</f>
        <v>6.2488</v>
      </c>
    </row>
    <row r="190">
      <c r="A190" s="623" t="str">
        <f>'CATALOGO PAGINA'!C190</f>
        <v>ARG201302</v>
      </c>
      <c r="B190" s="624" t="s">
        <v>7740</v>
      </c>
      <c r="C190" s="626" t="str">
        <f>'CATALOGO PAGINA'!AE190</f>
        <v>6</v>
      </c>
      <c r="D190" s="634">
        <f>'CATALOGO PAGINA'!AG190</f>
        <v>1.595</v>
      </c>
    </row>
    <row r="191">
      <c r="A191" s="623" t="str">
        <f>'CATALOGO PAGINA'!C191</f>
        <v>ZR183</v>
      </c>
      <c r="B191" s="624" t="s">
        <v>7740</v>
      </c>
      <c r="C191" s="626" t="str">
        <f>'CATALOGO PAGINA'!AE191</f>
        <v>3</v>
      </c>
      <c r="D191" s="634">
        <f>'CATALOGO PAGINA'!AG191</f>
        <v>6.2496</v>
      </c>
    </row>
    <row r="192">
      <c r="A192" s="623" t="str">
        <f>'CATALOGO PAGINA'!C192</f>
        <v>HG-890</v>
      </c>
      <c r="B192" s="624" t="s">
        <v>7740</v>
      </c>
      <c r="C192" s="626" t="str">
        <f>'CATALOGO PAGINA'!AE192</f>
        <v>3</v>
      </c>
      <c r="D192" s="634">
        <f>'CATALOGO PAGINA'!AG192</f>
        <v>5.7524</v>
      </c>
    </row>
    <row r="193">
      <c r="A193" s="623" t="str">
        <f>'CATALOGO PAGINA'!C193</f>
        <v>9902</v>
      </c>
      <c r="B193" s="624" t="s">
        <v>7740</v>
      </c>
      <c r="C193" s="626" t="str">
        <f>'CATALOGO PAGINA'!AE193</f>
        <v>3</v>
      </c>
      <c r="D193" s="634">
        <f>'CATALOGO PAGINA'!AG193</f>
        <v>6.50268</v>
      </c>
    </row>
    <row r="194">
      <c r="A194" s="623" t="str">
        <f>'CATALOGO PAGINA'!C194</f>
        <v>9901</v>
      </c>
      <c r="B194" s="624" t="s">
        <v>7740</v>
      </c>
      <c r="C194" s="626" t="str">
        <f>'CATALOGO PAGINA'!AE194</f>
        <v>3</v>
      </c>
      <c r="D194" s="634">
        <f>'CATALOGO PAGINA'!AG194</f>
        <v>6.50268</v>
      </c>
    </row>
    <row r="195">
      <c r="A195" s="623" t="str">
        <f>'CATALOGO PAGINA'!C195</f>
        <v>3592</v>
      </c>
      <c r="B195" s="624" t="s">
        <v>7740</v>
      </c>
      <c r="C195" s="626" t="str">
        <f>'CATALOGO PAGINA'!AE195</f>
        <v>12</v>
      </c>
      <c r="D195" s="634">
        <f>'CATALOGO PAGINA'!AG195</f>
        <v>0.966</v>
      </c>
    </row>
    <row r="196">
      <c r="A196" s="623" t="str">
        <f>'CATALOGO PAGINA'!C196</f>
        <v>1689</v>
      </c>
      <c r="B196" s="624" t="s">
        <v>7740</v>
      </c>
      <c r="C196" s="626" t="str">
        <f>'CATALOGO PAGINA'!AE196</f>
        <v>12</v>
      </c>
      <c r="D196" s="634">
        <f>'CATALOGO PAGINA'!AG196</f>
        <v>0.5986</v>
      </c>
    </row>
    <row r="197">
      <c r="A197" s="623" t="str">
        <f>'CATALOGO PAGINA'!C197</f>
        <v>WH-3006</v>
      </c>
      <c r="B197" s="624" t="s">
        <v>7740</v>
      </c>
      <c r="C197" s="626" t="str">
        <f>'CATALOGO PAGINA'!AE197</f>
        <v>3</v>
      </c>
      <c r="D197" s="634">
        <f>'CATALOGO PAGINA'!AG197</f>
        <v>5.84658</v>
      </c>
    </row>
    <row r="198">
      <c r="A198" s="623" t="str">
        <f>'CATALOGO PAGINA'!C198</f>
        <v>FW338-6A</v>
      </c>
      <c r="B198" s="624" t="s">
        <v>7740</v>
      </c>
      <c r="C198" s="626" t="str">
        <f>'CATALOGO PAGINA'!AE198</f>
        <v>3</v>
      </c>
      <c r="D198" s="634">
        <f>'CATALOGO PAGINA'!AG198</f>
        <v>6.6521</v>
      </c>
    </row>
    <row r="199">
      <c r="A199" s="623" t="str">
        <f>'CATALOGO PAGINA'!C199</f>
        <v>8811-5</v>
      </c>
      <c r="B199" s="624" t="s">
        <v>7740</v>
      </c>
      <c r="C199" s="626" t="str">
        <f>'CATALOGO PAGINA'!AE199</f>
        <v>3</v>
      </c>
      <c r="D199" s="634">
        <f>'CATALOGO PAGINA'!AG199</f>
        <v>6.989</v>
      </c>
    </row>
    <row r="200">
      <c r="A200" s="623" t="str">
        <f>'CATALOGO PAGINA'!C200</f>
        <v>6010M</v>
      </c>
      <c r="B200" s="624" t="s">
        <v>7740</v>
      </c>
      <c r="C200" s="626" t="str">
        <f>'CATALOGO PAGINA'!AE200</f>
        <v>12</v>
      </c>
      <c r="D200" s="634">
        <f>'CATALOGO PAGINA'!AG200</f>
        <v>0.3995</v>
      </c>
    </row>
    <row r="201">
      <c r="A201" s="623" t="str">
        <f>'CATALOGO PAGINA'!C201</f>
        <v>SW7616</v>
      </c>
      <c r="B201" s="624" t="s">
        <v>7740</v>
      </c>
      <c r="C201" s="626" t="str">
        <f>'CATALOGO PAGINA'!AE201</f>
        <v>4</v>
      </c>
      <c r="D201" s="634">
        <f>'CATALOGO PAGINA'!AG201</f>
        <v>1.45</v>
      </c>
    </row>
    <row r="202">
      <c r="A202" s="623" t="str">
        <f>'CATALOGO PAGINA'!C202</f>
        <v>SWF5823</v>
      </c>
      <c r="B202" s="624" t="s">
        <v>7740</v>
      </c>
      <c r="C202" s="626" t="str">
        <f>'CATALOGO PAGINA'!AE202</f>
        <v>8</v>
      </c>
      <c r="D202" s="634">
        <f>'CATALOGO PAGINA'!AG202</f>
        <v>0.9</v>
      </c>
    </row>
    <row r="203">
      <c r="A203" s="623" t="str">
        <f>'CATALOGO PAGINA'!C203</f>
        <v>F4778</v>
      </c>
      <c r="B203" s="624" t="s">
        <v>7740</v>
      </c>
      <c r="C203" s="626" t="str">
        <f>'CATALOGO PAGINA'!AE203</f>
        <v>2</v>
      </c>
      <c r="D203" s="634">
        <f>'CATALOGO PAGINA'!AG203</f>
        <v>4.75</v>
      </c>
    </row>
    <row r="204">
      <c r="A204" s="623" t="str">
        <f>'CATALOGO PAGINA'!C204</f>
        <v>FS238-12A</v>
      </c>
      <c r="B204" s="624" t="s">
        <v>7740</v>
      </c>
      <c r="C204" s="626" t="str">
        <f>'CATALOGO PAGINA'!AE204</f>
        <v>3</v>
      </c>
      <c r="D204" s="634">
        <f>'CATALOGO PAGINA'!AG204</f>
        <v>6.2454</v>
      </c>
    </row>
    <row r="205">
      <c r="A205" s="623" t="str">
        <f>'CATALOGO PAGINA'!C205</f>
        <v>YJ388-68</v>
      </c>
      <c r="B205" s="624" t="s">
        <v>7740</v>
      </c>
      <c r="C205" s="626" t="str">
        <f>'CATALOGO PAGINA'!AE205</f>
        <v>3</v>
      </c>
      <c r="D205" s="634">
        <f>'CATALOGO PAGINA'!AG205</f>
        <v>6.50268</v>
      </c>
    </row>
    <row r="206">
      <c r="A206" s="623" t="str">
        <f>'CATALOGO PAGINA'!C206</f>
        <v>28678</v>
      </c>
      <c r="B206" s="624" t="s">
        <v>7740</v>
      </c>
      <c r="C206" s="626" t="str">
        <f>'CATALOGO PAGINA'!AE206</f>
        <v>6</v>
      </c>
      <c r="D206" s="634">
        <f>'CATALOGO PAGINA'!AG206</f>
        <v>4.19628</v>
      </c>
    </row>
    <row r="207">
      <c r="A207" s="623" t="str">
        <f>'CATALOGO PAGINA'!C207</f>
        <v>725</v>
      </c>
      <c r="B207" s="624" t="s">
        <v>7740</v>
      </c>
      <c r="C207" s="626" t="str">
        <f>'CATALOGO PAGINA'!AE207</f>
        <v>3</v>
      </c>
      <c r="D207" s="634">
        <f>'CATALOGO PAGINA'!AG207</f>
        <v>2.3055</v>
      </c>
    </row>
    <row r="208">
      <c r="A208" s="623" t="str">
        <f>'CATALOGO PAGINA'!C208</f>
        <v>P904-A</v>
      </c>
      <c r="B208" s="624" t="s">
        <v>7740</v>
      </c>
      <c r="C208" s="626" t="str">
        <f>'CATALOGO PAGINA'!AE208</f>
        <v>3</v>
      </c>
      <c r="D208" s="634">
        <f>'CATALOGO PAGINA'!AG208</f>
        <v>8.4966</v>
      </c>
    </row>
    <row r="209">
      <c r="A209" s="623" t="str">
        <f>'CATALOGO PAGINA'!C209</f>
        <v>393-34</v>
      </c>
      <c r="B209" s="624" t="s">
        <v>7740</v>
      </c>
      <c r="C209" s="626" t="str">
        <f>'CATALOGO PAGINA'!AE209</f>
        <v>3</v>
      </c>
      <c r="D209" s="634">
        <f>'CATALOGO PAGINA'!AG209</f>
        <v>5.34704</v>
      </c>
    </row>
    <row r="210">
      <c r="A210" s="623" t="str">
        <f>'CATALOGO PAGINA'!C210</f>
        <v>8811-19</v>
      </c>
      <c r="B210" s="624" t="s">
        <v>7740</v>
      </c>
      <c r="C210" s="626" t="str">
        <f>'CATALOGO PAGINA'!AE210</f>
        <v>3</v>
      </c>
      <c r="D210" s="634">
        <f>'CATALOGO PAGINA'!AG210</f>
        <v>6.7522</v>
      </c>
    </row>
    <row r="211">
      <c r="A211" s="623" t="str">
        <f>'CATALOGO PAGINA'!C211</f>
        <v>YJ388-44</v>
      </c>
      <c r="B211" s="624" t="s">
        <v>7740</v>
      </c>
      <c r="C211" s="626" t="str">
        <f>'CATALOGO PAGINA'!AE211</f>
        <v>3</v>
      </c>
      <c r="D211" s="634">
        <f>'CATALOGO PAGINA'!AG211</f>
        <v>6.7522</v>
      </c>
    </row>
    <row r="212">
      <c r="A212" s="623" t="str">
        <f>'CATALOGO PAGINA'!C212</f>
        <v>FW-2038A</v>
      </c>
      <c r="B212" s="624" t="s">
        <v>7740</v>
      </c>
      <c r="C212" s="626" t="str">
        <f>'CATALOGO PAGINA'!AE212</f>
        <v>3</v>
      </c>
      <c r="D212" s="634">
        <f>'CATALOGO PAGINA'!AG212</f>
        <v>4.5</v>
      </c>
    </row>
    <row r="213">
      <c r="A213" s="623" t="str">
        <f>'CATALOGO PAGINA'!C213</f>
        <v>KH332-2</v>
      </c>
      <c r="B213" s="624" t="s">
        <v>7740</v>
      </c>
      <c r="C213" s="626" t="str">
        <f>'CATALOGO PAGINA'!AE213</f>
        <v>3</v>
      </c>
      <c r="D213" s="634">
        <f>'CATALOGO PAGINA'!AG213</f>
        <v>6.989</v>
      </c>
    </row>
    <row r="214">
      <c r="A214" s="623" t="str">
        <f>'CATALOGO PAGINA'!C214</f>
        <v>258</v>
      </c>
      <c r="B214" s="624" t="s">
        <v>7740</v>
      </c>
      <c r="C214" s="626" t="str">
        <f>'CATALOGO PAGINA'!AE214</f>
        <v>3</v>
      </c>
      <c r="D214" s="634">
        <f>'CATALOGO PAGINA'!AG214</f>
        <v>9.99912</v>
      </c>
    </row>
    <row r="215">
      <c r="A215" s="623" t="str">
        <f>'CATALOGO PAGINA'!C215</f>
        <v>LD-169A</v>
      </c>
      <c r="B215" s="624" t="s">
        <v>7740</v>
      </c>
      <c r="C215" s="626" t="str">
        <f>'CATALOGO PAGINA'!AE215</f>
        <v>3</v>
      </c>
      <c r="D215" s="634">
        <f>'CATALOGO PAGINA'!AG215</f>
        <v>5.74846</v>
      </c>
    </row>
    <row r="216">
      <c r="A216" s="623" t="str">
        <f>'CATALOGO PAGINA'!C216</f>
        <v>ZR156-3</v>
      </c>
      <c r="B216" s="624" t="s">
        <v>7740</v>
      </c>
      <c r="C216" s="626" t="str">
        <f>'CATALOGO PAGINA'!AE216</f>
        <v>3</v>
      </c>
      <c r="D216" s="634">
        <f>'CATALOGO PAGINA'!AG216</f>
        <v>7.0004</v>
      </c>
    </row>
    <row r="217">
      <c r="A217" s="623" t="str">
        <f>'CATALOGO PAGINA'!C217</f>
        <v>LD-155B</v>
      </c>
      <c r="B217" s="624" t="s">
        <v>7740</v>
      </c>
      <c r="C217" s="626" t="str">
        <f>'CATALOGO PAGINA'!AE217</f>
        <v>3</v>
      </c>
      <c r="D217" s="634">
        <f>'CATALOGO PAGINA'!AG217</f>
        <v>5.74846</v>
      </c>
    </row>
    <row r="218">
      <c r="A218" s="623" t="str">
        <f>'CATALOGO PAGINA'!C218</f>
        <v>FD815</v>
      </c>
      <c r="B218" s="624" t="s">
        <v>7740</v>
      </c>
      <c r="C218" s="626" t="str">
        <f>'CATALOGO PAGINA'!AE218</f>
        <v>6</v>
      </c>
      <c r="D218" s="634">
        <f>'CATALOGO PAGINA'!AG218</f>
        <v>4.551</v>
      </c>
    </row>
    <row r="219">
      <c r="A219" s="623" t="str">
        <f>'CATALOGO PAGINA'!C219</f>
        <v>FD8632</v>
      </c>
      <c r="B219" s="624" t="s">
        <v>7740</v>
      </c>
      <c r="C219" s="626" t="str">
        <f>'CATALOGO PAGINA'!AE219</f>
        <v>12</v>
      </c>
      <c r="D219" s="634">
        <f>'CATALOGO PAGINA'!AG219</f>
        <v>0.504</v>
      </c>
    </row>
    <row r="220">
      <c r="A220" s="623" t="str">
        <f>'CATALOGO PAGINA'!C220</f>
        <v>TW-2025</v>
      </c>
      <c r="B220" s="624" t="s">
        <v>7740</v>
      </c>
      <c r="C220" s="626" t="str">
        <f>'CATALOGO PAGINA'!AE220</f>
        <v>3</v>
      </c>
      <c r="D220" s="634">
        <f>'CATALOGO PAGINA'!AG220</f>
        <v>6.748</v>
      </c>
    </row>
    <row r="221">
      <c r="A221" s="623" t="str">
        <f>'CATALOGO PAGINA'!C221</f>
        <v>91407P</v>
      </c>
      <c r="B221" s="624" t="s">
        <v>7740</v>
      </c>
      <c r="C221" s="626" t="str">
        <f>'CATALOGO PAGINA'!AE221</f>
        <v>12</v>
      </c>
      <c r="D221" s="634">
        <f>'CATALOGO PAGINA'!AG221</f>
        <v>0.6</v>
      </c>
    </row>
    <row r="222">
      <c r="A222" s="623" t="str">
        <f>'CATALOGO PAGINA'!C222</f>
        <v>FD724</v>
      </c>
      <c r="B222" s="624" t="s">
        <v>7740</v>
      </c>
      <c r="C222" s="626" t="str">
        <f>'CATALOGO PAGINA'!AE222</f>
        <v>6</v>
      </c>
      <c r="D222" s="634">
        <f>'CATALOGO PAGINA'!AG222</f>
        <v>1.246</v>
      </c>
    </row>
    <row r="223">
      <c r="A223" s="623" t="str">
        <f>'CATALOGO PAGINA'!C223</f>
        <v>ARB808</v>
      </c>
      <c r="B223" s="624" t="s">
        <v>7740</v>
      </c>
      <c r="C223" s="626" t="str">
        <f>'CATALOGO PAGINA'!AE223</f>
        <v>12</v>
      </c>
      <c r="D223" s="634">
        <f>'CATALOGO PAGINA'!AG223</f>
        <v>0.8967</v>
      </c>
    </row>
    <row r="224">
      <c r="A224" s="623" t="str">
        <f>'CATALOGO PAGINA'!C224</f>
        <v>ARB0608</v>
      </c>
      <c r="B224" s="624" t="s">
        <v>7740</v>
      </c>
      <c r="C224" s="626" t="str">
        <f>'CATALOGO PAGINA'!AE224</f>
        <v>6</v>
      </c>
      <c r="D224" s="634">
        <f>'CATALOGO PAGINA'!AG224</f>
        <v>1.363</v>
      </c>
    </row>
    <row r="225">
      <c r="A225" s="623" t="str">
        <f>'CATALOGO PAGINA'!C225</f>
        <v>1013</v>
      </c>
      <c r="B225" s="624" t="s">
        <v>7740</v>
      </c>
      <c r="C225" s="626" t="str">
        <f>'CATALOGO PAGINA'!AE225</f>
        <v>3</v>
      </c>
      <c r="D225" s="634">
        <f>'CATALOGO PAGINA'!AG225</f>
        <v>2.1462</v>
      </c>
    </row>
    <row r="226">
      <c r="A226" s="623" t="str">
        <f>'CATALOGO PAGINA'!C226</f>
        <v>ARB2017</v>
      </c>
      <c r="B226" s="624" t="s">
        <v>7740</v>
      </c>
      <c r="C226" s="626" t="str">
        <f>'CATALOGO PAGINA'!AE226</f>
        <v>12</v>
      </c>
      <c r="D226" s="634">
        <f>'CATALOGO PAGINA'!AG226</f>
        <v>0.9996</v>
      </c>
    </row>
    <row r="227">
      <c r="A227" s="623" t="str">
        <f>'CATALOGO PAGINA'!C227</f>
        <v>ARB3132</v>
      </c>
      <c r="B227" s="624" t="s">
        <v>7740</v>
      </c>
      <c r="C227" s="626" t="str">
        <f>'CATALOGO PAGINA'!AE227</f>
        <v>6</v>
      </c>
      <c r="D227" s="634">
        <f>'CATALOGO PAGINA'!AG227</f>
        <v>1.2035</v>
      </c>
    </row>
    <row r="228">
      <c r="A228" s="623" t="str">
        <f>'CATALOGO PAGINA'!C228</f>
        <v>ARB55297</v>
      </c>
      <c r="B228" s="624" t="s">
        <v>7740</v>
      </c>
      <c r="C228" s="626" t="str">
        <f>'CATALOGO PAGINA'!AE228</f>
        <v>6</v>
      </c>
      <c r="D228" s="634">
        <f>'CATALOGO PAGINA'!AG228</f>
        <v>2.146</v>
      </c>
    </row>
    <row r="229">
      <c r="A229" s="623" t="str">
        <f>'CATALOGO PAGINA'!C229</f>
        <v>ARB694</v>
      </c>
      <c r="B229" s="624" t="s">
        <v>7740</v>
      </c>
      <c r="C229" s="626" t="str">
        <f>'CATALOGO PAGINA'!AE229</f>
        <v>6</v>
      </c>
      <c r="D229" s="634">
        <f>'CATALOGO PAGINA'!AG229</f>
        <v>1.1455</v>
      </c>
    </row>
    <row r="230">
      <c r="A230" s="623" t="str">
        <f>'CATALOGO PAGINA'!C230</f>
        <v>ARB1208</v>
      </c>
      <c r="B230" s="624" t="s">
        <v>7740</v>
      </c>
      <c r="C230" s="626" t="str">
        <f>'CATALOGO PAGINA'!AE230</f>
        <v>6</v>
      </c>
      <c r="D230" s="634">
        <f>'CATALOGO PAGINA'!AG230</f>
        <v>1.363</v>
      </c>
    </row>
    <row r="231">
      <c r="A231" s="623" t="str">
        <f>'CATALOGO PAGINA'!C231</f>
        <v>NB2022</v>
      </c>
      <c r="B231" s="624" t="s">
        <v>7740</v>
      </c>
      <c r="C231" s="626" t="str">
        <f>'CATALOGO PAGINA'!AE231</f>
        <v>6</v>
      </c>
      <c r="D231" s="634">
        <f>'CATALOGO PAGINA'!AG231</f>
        <v>1.1455</v>
      </c>
    </row>
    <row r="232">
      <c r="A232" s="623" t="str">
        <f>'CATALOGO PAGINA'!C232</f>
        <v>ARG39936</v>
      </c>
      <c r="B232" s="624" t="s">
        <v>7740</v>
      </c>
      <c r="C232" s="626" t="str">
        <f>'CATALOGO PAGINA'!AE232</f>
        <v>12</v>
      </c>
      <c r="D232" s="634">
        <f>'CATALOGO PAGINA'!AG232</f>
        <v>0.754</v>
      </c>
    </row>
    <row r="233">
      <c r="A233" s="623" t="str">
        <f>'CATALOGO PAGINA'!C233</f>
        <v>ARG3461</v>
      </c>
      <c r="B233" s="624" t="s">
        <v>7740</v>
      </c>
      <c r="C233" s="626" t="str">
        <f>'CATALOGO PAGINA'!AE233</f>
        <v>12</v>
      </c>
      <c r="D233" s="634">
        <f>'CATALOGO PAGINA'!AG233</f>
        <v>0.7497</v>
      </c>
    </row>
    <row r="234">
      <c r="A234" s="623" t="str">
        <f>'CATALOGO PAGINA'!C234</f>
        <v>ARG32871</v>
      </c>
      <c r="B234" s="624" t="s">
        <v>7740</v>
      </c>
      <c r="C234" s="626" t="str">
        <f>'CATALOGO PAGINA'!AE234</f>
        <v>12</v>
      </c>
      <c r="D234" s="634">
        <f>'CATALOGO PAGINA'!AG234</f>
        <v>1.04616</v>
      </c>
    </row>
    <row r="235">
      <c r="A235" s="623" t="str">
        <f>'CATALOGO PAGINA'!C235</f>
        <v>ARG20167</v>
      </c>
      <c r="B235" s="624" t="s">
        <v>7740</v>
      </c>
      <c r="C235" s="626" t="str">
        <f>'CATALOGO PAGINA'!AE235</f>
        <v>6</v>
      </c>
      <c r="D235" s="634">
        <f>'CATALOGO PAGINA'!AG235</f>
        <v>1.1907</v>
      </c>
    </row>
    <row r="236">
      <c r="A236" s="623" t="str">
        <f>'CATALOGO PAGINA'!C236</f>
        <v>ARM711</v>
      </c>
      <c r="B236" s="624" t="s">
        <v>7740</v>
      </c>
      <c r="C236" s="626" t="str">
        <f>'CATALOGO PAGINA'!AE236</f>
        <v>6</v>
      </c>
      <c r="D236" s="634">
        <f>'CATALOGO PAGINA'!AG236</f>
        <v>1.2035</v>
      </c>
    </row>
    <row r="237">
      <c r="A237" s="623" t="str">
        <f>'CATALOGO PAGINA'!C237</f>
        <v>ARG2017</v>
      </c>
      <c r="B237" s="624" t="s">
        <v>7740</v>
      </c>
      <c r="C237" s="626" t="str">
        <f>'CATALOGO PAGINA'!AE237</f>
        <v>6</v>
      </c>
      <c r="D237" s="634">
        <f>'CATALOGO PAGINA'!AG237</f>
        <v>0.9996</v>
      </c>
    </row>
    <row r="238">
      <c r="A238" s="623" t="str">
        <f>'CATALOGO PAGINA'!C238</f>
        <v>ARB6622</v>
      </c>
      <c r="B238" s="624" t="s">
        <v>7740</v>
      </c>
      <c r="C238" s="626" t="str">
        <f>'CATALOGO PAGINA'!AE238</f>
        <v>12</v>
      </c>
      <c r="D238" s="634">
        <f>'CATALOGO PAGINA'!AG238</f>
        <v>0.6854</v>
      </c>
    </row>
    <row r="239">
      <c r="A239" s="623" t="str">
        <f>'CATALOGO PAGINA'!C239</f>
        <v>NB8601</v>
      </c>
      <c r="B239" s="624" t="s">
        <v>7740</v>
      </c>
      <c r="C239" s="626" t="str">
        <f>'CATALOGO PAGINA'!AE239</f>
        <v>12</v>
      </c>
      <c r="D239" s="634">
        <f>'CATALOGO PAGINA'!AG239</f>
        <v>0.6512</v>
      </c>
    </row>
    <row r="240">
      <c r="A240" s="623" t="str">
        <f>'CATALOGO PAGINA'!C240</f>
        <v>ARG53918</v>
      </c>
      <c r="B240" s="624" t="s">
        <v>7740</v>
      </c>
      <c r="C240" s="626" t="str">
        <f>'CATALOGO PAGINA'!AE240</f>
        <v>6</v>
      </c>
      <c r="D240" s="634">
        <f>'CATALOGO PAGINA'!AG240</f>
        <v>1.247</v>
      </c>
    </row>
    <row r="241">
      <c r="A241" s="623" t="str">
        <f>'CATALOGO PAGINA'!C241</f>
        <v>ARM6622</v>
      </c>
      <c r="B241" s="624" t="s">
        <v>7740</v>
      </c>
      <c r="C241" s="626" t="str">
        <f>'CATALOGO PAGINA'!AE241</f>
        <v>12</v>
      </c>
      <c r="D241" s="634">
        <f>'CATALOGO PAGINA'!AG241</f>
        <v>0.696</v>
      </c>
    </row>
    <row r="242">
      <c r="A242" s="623" t="str">
        <f>'CATALOGO PAGINA'!C242</f>
        <v>NB858</v>
      </c>
      <c r="B242" s="624" t="s">
        <v>7740</v>
      </c>
      <c r="C242" s="626" t="str">
        <f>'CATALOGO PAGINA'!AE242</f>
        <v>12</v>
      </c>
      <c r="D242" s="634">
        <f>'CATALOGO PAGINA'!AG242</f>
        <v>0.899</v>
      </c>
    </row>
    <row r="243">
      <c r="A243" s="623" t="str">
        <f>'CATALOGO PAGINA'!C243</f>
        <v>NG2643</v>
      </c>
      <c r="B243" s="624" t="s">
        <v>7740</v>
      </c>
      <c r="C243" s="626" t="str">
        <f>'CATALOGO PAGINA'!AE243</f>
        <v>6</v>
      </c>
      <c r="D243" s="634">
        <f>'CATALOGO PAGINA'!AG243</f>
        <v>1.1455</v>
      </c>
    </row>
    <row r="244">
      <c r="A244" s="623" t="str">
        <f>'CATALOGO PAGINA'!C244</f>
        <v>NG2811</v>
      </c>
      <c r="B244" s="624" t="s">
        <v>7740</v>
      </c>
      <c r="C244" s="626" t="str">
        <f>'CATALOGO PAGINA'!AE244</f>
        <v>6</v>
      </c>
      <c r="D244" s="634">
        <f>'CATALOGO PAGINA'!AG244</f>
        <v>1.4892</v>
      </c>
    </row>
    <row r="245">
      <c r="A245" s="623" t="str">
        <f>'CATALOGO PAGINA'!C245</f>
        <v>NG3016</v>
      </c>
      <c r="B245" s="624" t="s">
        <v>7740</v>
      </c>
      <c r="C245" s="626" t="str">
        <f>'CATALOGO PAGINA'!AE245</f>
        <v>12</v>
      </c>
      <c r="D245" s="634">
        <f>'CATALOGO PAGINA'!AG245</f>
        <v>0.899</v>
      </c>
    </row>
    <row r="246">
      <c r="A246" s="623" t="str">
        <f>'CATALOGO PAGINA'!C246</f>
        <v>ARZ00449</v>
      </c>
      <c r="B246" s="624" t="s">
        <v>7740</v>
      </c>
      <c r="C246" s="626" t="str">
        <f>'CATALOGO PAGINA'!AE246</f>
        <v>3</v>
      </c>
      <c r="D246" s="634">
        <f>'CATALOGO PAGINA'!AG246</f>
        <v>8.49528</v>
      </c>
    </row>
    <row r="247">
      <c r="A247" s="623" t="str">
        <f>'CATALOGO PAGINA'!C247</f>
        <v>ARZ6617</v>
      </c>
      <c r="B247" s="624" t="s">
        <v>7740</v>
      </c>
      <c r="C247" s="626" t="str">
        <f>'CATALOGO PAGINA'!AE247</f>
        <v>3</v>
      </c>
      <c r="D247" s="634">
        <f>'CATALOGO PAGINA'!AG247</f>
        <v>4.7538</v>
      </c>
    </row>
    <row r="248">
      <c r="A248" s="623" t="str">
        <f>'CATALOGO PAGINA'!C248</f>
        <v>ARG1861</v>
      </c>
      <c r="B248" s="624" t="s">
        <v>7740</v>
      </c>
      <c r="C248" s="626" t="str">
        <f>'CATALOGO PAGINA'!AE248</f>
        <v>6</v>
      </c>
      <c r="D248" s="634">
        <f>'CATALOGO PAGINA'!AG248</f>
        <v>1.1745</v>
      </c>
    </row>
    <row r="249">
      <c r="A249" s="623" t="str">
        <f>'CATALOGO PAGINA'!C249</f>
        <v>HC-002B-1</v>
      </c>
      <c r="B249" s="624" t="s">
        <v>7740</v>
      </c>
      <c r="C249" s="626" t="str">
        <f>'CATALOGO PAGINA'!AE249</f>
        <v>3</v>
      </c>
      <c r="D249" s="634">
        <f>'CATALOGO PAGINA'!AG249</f>
        <v>3.886</v>
      </c>
    </row>
    <row r="250">
      <c r="A250" s="623" t="str">
        <f>'CATALOGO PAGINA'!C250</f>
        <v>ZR186</v>
      </c>
      <c r="B250" s="624" t="s">
        <v>7740</v>
      </c>
      <c r="C250" s="626" t="str">
        <f>'CATALOGO PAGINA'!AE250</f>
        <v>3</v>
      </c>
      <c r="D250" s="634">
        <f>'CATALOGO PAGINA'!AG250</f>
        <v>4.99565</v>
      </c>
    </row>
    <row r="251">
      <c r="A251" s="623" t="str">
        <f>'CATALOGO PAGINA'!C251</f>
        <v>ARZ35731</v>
      </c>
      <c r="B251" s="624" t="s">
        <v>7740</v>
      </c>
      <c r="C251" s="626" t="str">
        <f>'CATALOGO PAGINA'!AE251</f>
        <v>3</v>
      </c>
      <c r="D251" s="634">
        <f>'CATALOGO PAGINA'!AG251</f>
        <v>4.74525</v>
      </c>
    </row>
    <row r="252">
      <c r="A252" s="623" t="str">
        <f>'CATALOGO PAGINA'!C252</f>
        <v>ARY33352</v>
      </c>
      <c r="B252" s="624" t="s">
        <v>7740</v>
      </c>
      <c r="C252" s="626" t="str">
        <f>'CATALOGO PAGINA'!AE252</f>
        <v>3</v>
      </c>
      <c r="D252" s="634">
        <f>'CATALOGO PAGINA'!AG252</f>
        <v>4.5978</v>
      </c>
    </row>
    <row r="253">
      <c r="A253" s="623" t="str">
        <f>'CATALOGO PAGINA'!C253</f>
        <v>ARB02011</v>
      </c>
      <c r="B253" s="624" t="s">
        <v>7740</v>
      </c>
      <c r="C253" s="626" t="str">
        <f>'CATALOGO PAGINA'!AE253</f>
        <v>6</v>
      </c>
      <c r="D253" s="634">
        <f>'CATALOGO PAGINA'!AG253</f>
        <v>1.04544</v>
      </c>
    </row>
    <row r="254">
      <c r="A254" s="623" t="str">
        <f>'CATALOGO PAGINA'!C254</f>
        <v>ARB3201</v>
      </c>
      <c r="B254" s="624" t="s">
        <v>7740</v>
      </c>
      <c r="C254" s="626" t="str">
        <f>'CATALOGO PAGINA'!AE254</f>
        <v>12</v>
      </c>
      <c r="D254" s="634">
        <f>'CATALOGO PAGINA'!AG254</f>
        <v>1.247</v>
      </c>
    </row>
    <row r="255">
      <c r="A255" s="623" t="str">
        <f>'CATALOGO PAGINA'!C255</f>
        <v>ARB202</v>
      </c>
      <c r="B255" s="624" t="s">
        <v>7740</v>
      </c>
      <c r="C255" s="626" t="str">
        <f>'CATALOGO PAGINA'!AE255</f>
        <v>6</v>
      </c>
      <c r="D255" s="634">
        <f>'CATALOGO PAGINA'!AG255</f>
        <v>0.9715</v>
      </c>
    </row>
    <row r="256">
      <c r="A256" s="623" t="str">
        <f>'CATALOGO PAGINA'!C256</f>
        <v>ARB0061</v>
      </c>
      <c r="B256" s="624" t="s">
        <v>7740</v>
      </c>
      <c r="C256" s="626" t="str">
        <f>'CATALOGO PAGINA'!AE256</f>
        <v>12</v>
      </c>
      <c r="D256" s="634">
        <f>'CATALOGO PAGINA'!AG256</f>
        <v>0.986</v>
      </c>
    </row>
    <row r="257">
      <c r="A257" s="623" t="str">
        <f>'CATALOGO PAGINA'!C257</f>
        <v>ARB0578</v>
      </c>
      <c r="B257" s="624" t="s">
        <v>7740</v>
      </c>
      <c r="C257" s="626" t="str">
        <f>'CATALOGO PAGINA'!AE257</f>
        <v>3</v>
      </c>
      <c r="D257" s="634">
        <f>'CATALOGO PAGINA'!AG257</f>
        <v>1.392</v>
      </c>
    </row>
    <row r="258">
      <c r="A258" s="623" t="str">
        <f>'CATALOGO PAGINA'!C258</f>
        <v>ARB1204</v>
      </c>
      <c r="B258" s="624" t="s">
        <v>7740</v>
      </c>
      <c r="C258" s="626" t="str">
        <f>'CATALOGO PAGINA'!AE258</f>
        <v>12</v>
      </c>
      <c r="D258" s="634">
        <f>'CATALOGO PAGINA'!AG258</f>
        <v>0.8265</v>
      </c>
    </row>
    <row r="259">
      <c r="A259" s="623" t="str">
        <f>'CATALOGO PAGINA'!C259</f>
        <v>ARM1145</v>
      </c>
      <c r="B259" s="624" t="s">
        <v>7740</v>
      </c>
      <c r="C259" s="626" t="str">
        <f>'CATALOGO PAGINA'!AE259</f>
        <v>12</v>
      </c>
      <c r="D259" s="634">
        <f>'CATALOGO PAGINA'!AG259</f>
        <v>0.8456</v>
      </c>
    </row>
    <row r="260">
      <c r="A260" s="623" t="str">
        <f>'CATALOGO PAGINA'!C260</f>
        <v>ARB8248C</v>
      </c>
      <c r="B260" s="624" t="s">
        <v>7740</v>
      </c>
      <c r="C260" s="626" t="str">
        <f>'CATALOGO PAGINA'!AE260</f>
        <v>12</v>
      </c>
      <c r="D260" s="634">
        <f>'CATALOGO PAGINA'!AG260</f>
        <v>0.7975</v>
      </c>
    </row>
    <row r="261">
      <c r="A261" s="623" t="str">
        <f>'CATALOGO PAGINA'!C261</f>
        <v>ARW80</v>
      </c>
      <c r="B261" s="624" t="s">
        <v>7740</v>
      </c>
      <c r="C261" s="626" t="str">
        <f>'CATALOGO PAGINA'!AE261</f>
        <v>12</v>
      </c>
      <c r="D261" s="634">
        <f>'CATALOGO PAGINA'!AG261</f>
        <v>0.8493</v>
      </c>
    </row>
    <row r="262">
      <c r="A262" s="623" t="str">
        <f>'CATALOGO PAGINA'!C262</f>
        <v>ARM147</v>
      </c>
      <c r="B262" s="624" t="s">
        <v>7740</v>
      </c>
      <c r="C262" s="626" t="str">
        <f>'CATALOGO PAGINA'!AE262</f>
        <v>12</v>
      </c>
      <c r="D262" s="634">
        <f>'CATALOGO PAGINA'!AG262</f>
        <v>0.6854</v>
      </c>
    </row>
    <row r="263">
      <c r="A263" s="623" t="str">
        <f>'CATALOGO PAGINA'!C263</f>
        <v>ARG1107</v>
      </c>
      <c r="B263" s="624" t="s">
        <v>7740</v>
      </c>
      <c r="C263" s="626" t="str">
        <f>'CATALOGO PAGINA'!AE263</f>
        <v>12</v>
      </c>
      <c r="D263" s="634">
        <f>'CATALOGO PAGINA'!AG263</f>
        <v>0.754</v>
      </c>
    </row>
    <row r="264">
      <c r="A264" s="623" t="str">
        <f>'CATALOGO PAGINA'!C264</f>
        <v>ARB00118</v>
      </c>
      <c r="B264" s="624" t="s">
        <v>7740</v>
      </c>
      <c r="C264" s="626" t="str">
        <f>'CATALOGO PAGINA'!AE264</f>
        <v>12</v>
      </c>
      <c r="D264" s="634">
        <f>'CATALOGO PAGINA'!AG264</f>
        <v>0.5075</v>
      </c>
    </row>
    <row r="265">
      <c r="A265" s="623" t="str">
        <f>'CATALOGO PAGINA'!C265</f>
        <v>ARB05451</v>
      </c>
      <c r="B265" s="624" t="s">
        <v>7740</v>
      </c>
      <c r="C265" s="626" t="str">
        <f>'CATALOGO PAGINA'!AE265</f>
        <v>12</v>
      </c>
      <c r="D265" s="634">
        <f>'CATALOGO PAGINA'!AG265</f>
        <v>1.04832</v>
      </c>
    </row>
    <row r="266">
      <c r="A266" s="623" t="str">
        <f>'CATALOGO PAGINA'!C266</f>
        <v>ARB0081</v>
      </c>
      <c r="B266" s="624" t="s">
        <v>7740</v>
      </c>
      <c r="C266" s="626" t="str">
        <f>'CATALOGO PAGINA'!AE266</f>
        <v>6</v>
      </c>
      <c r="D266" s="634">
        <f>'CATALOGO PAGINA'!AG266</f>
        <v>1.247</v>
      </c>
    </row>
    <row r="267">
      <c r="A267" s="623" t="str">
        <f>'CATALOGO PAGINA'!C267</f>
        <v>ARM048</v>
      </c>
      <c r="B267" s="624" t="s">
        <v>7740</v>
      </c>
      <c r="C267" s="626" t="str">
        <f>'CATALOGO PAGINA'!AE267</f>
        <v>12</v>
      </c>
      <c r="D267" s="634">
        <f>'CATALOGO PAGINA'!AG267</f>
        <v>0.8493</v>
      </c>
    </row>
    <row r="268">
      <c r="A268" s="623" t="str">
        <f>'CATALOGO PAGINA'!C268</f>
        <v>ARM007</v>
      </c>
      <c r="B268" s="624" t="s">
        <v>7740</v>
      </c>
      <c r="C268" s="626" t="str">
        <f>'CATALOGO PAGINA'!AE268</f>
        <v>12</v>
      </c>
      <c r="D268" s="634">
        <f>'CATALOGO PAGINA'!AG268</f>
        <v>1.0952</v>
      </c>
    </row>
    <row r="269">
      <c r="A269" s="623" t="str">
        <f>'CATALOGO PAGINA'!C269</f>
        <v>NG2586</v>
      </c>
      <c r="B269" s="624" t="s">
        <v>7740</v>
      </c>
      <c r="C269" s="626" t="str">
        <f>'CATALOGO PAGINA'!AE269</f>
        <v>12</v>
      </c>
      <c r="D269" s="634">
        <f>'CATALOGO PAGINA'!AG269</f>
        <v>0.957</v>
      </c>
    </row>
    <row r="270">
      <c r="A270" s="623" t="str">
        <f>'CATALOGO PAGINA'!C270</f>
        <v>ARG8581</v>
      </c>
      <c r="B270" s="624" t="s">
        <v>7740</v>
      </c>
      <c r="C270" s="626" t="str">
        <f>'CATALOGO PAGINA'!AE270</f>
        <v>12</v>
      </c>
      <c r="D270" s="634">
        <f>'CATALOGO PAGINA'!AG270</f>
        <v>0.957</v>
      </c>
    </row>
    <row r="271">
      <c r="A271" s="623" t="str">
        <f>'CATALOGO PAGINA'!C271</f>
        <v>915</v>
      </c>
      <c r="B271" s="624" t="s">
        <v>7740</v>
      </c>
      <c r="C271" s="626" t="str">
        <f>'CATALOGO PAGINA'!AE271</f>
        <v>6</v>
      </c>
      <c r="D271" s="634">
        <f>'CATALOGO PAGINA'!AG271</f>
        <v>2.34577</v>
      </c>
    </row>
    <row r="272">
      <c r="A272" s="623" t="str">
        <f>'CATALOGO PAGINA'!C272</f>
        <v>ARM2009</v>
      </c>
      <c r="B272" s="624" t="s">
        <v>7740</v>
      </c>
      <c r="C272" s="626" t="str">
        <f>'CATALOGO PAGINA'!AE272</f>
        <v>12</v>
      </c>
      <c r="D272" s="634">
        <f>'CATALOGO PAGINA'!AG272</f>
        <v>1.04904</v>
      </c>
    </row>
    <row r="273">
      <c r="A273" s="623" t="str">
        <f>'CATALOGO PAGINA'!C273</f>
        <v>ARG70637</v>
      </c>
      <c r="B273" s="624" t="s">
        <v>7740</v>
      </c>
      <c r="C273" s="626" t="str">
        <f>'CATALOGO PAGINA'!AE273</f>
        <v>6</v>
      </c>
      <c r="D273" s="634">
        <f>'CATALOGO PAGINA'!AG273</f>
        <v>2.001</v>
      </c>
    </row>
    <row r="274">
      <c r="A274" s="623" t="str">
        <f>'CATALOGO PAGINA'!C274</f>
        <v>ARM2012</v>
      </c>
      <c r="B274" s="624" t="s">
        <v>7740</v>
      </c>
      <c r="C274" s="626" t="str">
        <f>'CATALOGO PAGINA'!AE274</f>
        <v>6</v>
      </c>
      <c r="D274" s="634">
        <f>'CATALOGO PAGINA'!AG274</f>
        <v>0.957</v>
      </c>
    </row>
    <row r="275">
      <c r="A275" s="623" t="str">
        <f>'CATALOGO PAGINA'!C275</f>
        <v>ARG101N</v>
      </c>
      <c r="B275" s="624" t="s">
        <v>7740</v>
      </c>
      <c r="C275" s="626" t="str">
        <f>'CATALOGO PAGINA'!AE275</f>
        <v>6</v>
      </c>
      <c r="D275" s="634">
        <f>'CATALOGO PAGINA'!AG275</f>
        <v>1.247</v>
      </c>
    </row>
    <row r="276">
      <c r="A276" s="623" t="str">
        <f>'CATALOGO PAGINA'!C276</f>
        <v>NG9610</v>
      </c>
      <c r="B276" s="624" t="s">
        <v>7740</v>
      </c>
      <c r="C276" s="626" t="str">
        <f>'CATALOGO PAGINA'!AE276</f>
        <v>12</v>
      </c>
      <c r="D276" s="634">
        <f>'CATALOGO PAGINA'!AG276</f>
        <v>0.986</v>
      </c>
    </row>
    <row r="277">
      <c r="A277" s="623" t="str">
        <f>'CATALOGO PAGINA'!C277</f>
        <v>ARM130211</v>
      </c>
      <c r="B277" s="624" t="s">
        <v>7740</v>
      </c>
      <c r="C277" s="626" t="str">
        <f>'CATALOGO PAGINA'!AE277</f>
        <v>12</v>
      </c>
      <c r="D277" s="634">
        <f>'CATALOGO PAGINA'!AG277</f>
        <v>0.696</v>
      </c>
    </row>
    <row r="278">
      <c r="A278" s="623" t="str">
        <f>'CATALOGO PAGINA'!C278</f>
        <v>BLD332</v>
      </c>
      <c r="B278" s="624" t="s">
        <v>7740</v>
      </c>
      <c r="C278" s="626" t="str">
        <f>'CATALOGO PAGINA'!AE278</f>
        <v>12</v>
      </c>
      <c r="D278" s="634">
        <f>'CATALOGO PAGINA'!AG278</f>
        <v>2.34738</v>
      </c>
    </row>
    <row r="279">
      <c r="A279" s="623" t="str">
        <f>'CATALOGO PAGINA'!C279</f>
        <v>JQ211B</v>
      </c>
      <c r="B279" s="624" t="s">
        <v>7740</v>
      </c>
      <c r="C279" s="626" t="str">
        <f>'CATALOGO PAGINA'!AE279</f>
        <v>3</v>
      </c>
      <c r="D279" s="634">
        <f>'CATALOGO PAGINA'!AG279</f>
        <v>6.2488</v>
      </c>
    </row>
    <row r="280">
      <c r="A280" s="623" t="str">
        <f>'CATALOGO PAGINA'!C280</f>
        <v>538-N</v>
      </c>
      <c r="B280" s="624" t="s">
        <v>7740</v>
      </c>
      <c r="C280" s="626" t="str">
        <f>'CATALOGO PAGINA'!AE280</f>
        <v>12</v>
      </c>
      <c r="D280" s="634">
        <f>'CATALOGO PAGINA'!AG280</f>
        <v>3.49932</v>
      </c>
    </row>
    <row r="281">
      <c r="A281" s="623" t="str">
        <f>'CATALOGO PAGINA'!C281</f>
        <v>YJ388-6</v>
      </c>
      <c r="B281" s="624" t="s">
        <v>7740</v>
      </c>
      <c r="C281" s="626" t="str">
        <f>'CATALOGO PAGINA'!AE281</f>
        <v>3</v>
      </c>
      <c r="D281" s="634">
        <f>'CATALOGO PAGINA'!AG281</f>
        <v>6.89634</v>
      </c>
    </row>
    <row r="282">
      <c r="A282" s="623" t="str">
        <f>'CATALOGO PAGINA'!C282</f>
        <v>ARG11562</v>
      </c>
      <c r="B282" s="624" t="s">
        <v>7740</v>
      </c>
      <c r="C282" s="626" t="str">
        <f>'CATALOGO PAGINA'!AE282</f>
        <v>3</v>
      </c>
      <c r="D282" s="634">
        <f>'CATALOGO PAGINA'!AG282</f>
        <v>5.9885</v>
      </c>
    </row>
    <row r="283">
      <c r="A283" s="623" t="str">
        <f>'CATALOGO PAGINA'!C283</f>
        <v>ZR1143</v>
      </c>
      <c r="B283" s="624" t="s">
        <v>7740</v>
      </c>
      <c r="C283" s="626" t="str">
        <f>'CATALOGO PAGINA'!AE283</f>
        <v>3</v>
      </c>
      <c r="D283" s="634">
        <f>'CATALOGO PAGINA'!AG283</f>
        <v>6.2488</v>
      </c>
    </row>
    <row r="284">
      <c r="A284" s="623" t="str">
        <f>'CATALOGO PAGINA'!C284</f>
        <v>FD221059</v>
      </c>
      <c r="B284" s="624" t="s">
        <v>7740</v>
      </c>
      <c r="C284" s="626" t="str">
        <f>'CATALOGO PAGINA'!AE284</f>
        <v>6</v>
      </c>
      <c r="D284" s="634">
        <f>'CATALOGO PAGINA'!AG284</f>
        <v>2.146</v>
      </c>
    </row>
    <row r="285">
      <c r="A285" s="623" t="str">
        <f>'CATALOGO PAGINA'!C285</f>
        <v>FD221006</v>
      </c>
      <c r="B285" s="624" t="s">
        <v>7740</v>
      </c>
      <c r="C285" s="626" t="str">
        <f>'CATALOGO PAGINA'!AE285</f>
        <v>12</v>
      </c>
      <c r="D285" s="634">
        <f>'CATALOGO PAGINA'!AG285</f>
        <v>0.847</v>
      </c>
    </row>
    <row r="286">
      <c r="A286" s="623" t="str">
        <f>'CATALOGO PAGINA'!C286</f>
        <v>2964</v>
      </c>
      <c r="B286" s="624" t="s">
        <v>7740</v>
      </c>
      <c r="C286" s="626" t="str">
        <f>'CATALOGO PAGINA'!AE286</f>
        <v>12</v>
      </c>
      <c r="D286" s="634">
        <f>'CATALOGO PAGINA'!AG286</f>
        <v>0.4472</v>
      </c>
    </row>
    <row r="287">
      <c r="A287" s="623" t="str">
        <f>'CATALOGO PAGINA'!C287</f>
        <v>ARB2882</v>
      </c>
      <c r="B287" s="624" t="s">
        <v>7740</v>
      </c>
      <c r="C287" s="626" t="str">
        <f>'CATALOGO PAGINA'!AE287</f>
        <v>12</v>
      </c>
      <c r="D287" s="634">
        <f>'CATALOGO PAGINA'!AG287</f>
        <v>0.7395</v>
      </c>
    </row>
    <row r="288">
      <c r="A288" s="623" t="str">
        <f>'CATALOGO PAGINA'!C288</f>
        <v>0079</v>
      </c>
      <c r="B288" s="624" t="s">
        <v>7740</v>
      </c>
      <c r="C288" s="626" t="str">
        <f>'CATALOGO PAGINA'!AE288</f>
        <v>6</v>
      </c>
      <c r="D288" s="634">
        <f>'CATALOGO PAGINA'!AG288</f>
        <v>2.85</v>
      </c>
    </row>
    <row r="289">
      <c r="A289" s="623" t="str">
        <f>'CATALOGO PAGINA'!C289</f>
        <v>336399F</v>
      </c>
      <c r="B289" s="624" t="s">
        <v>7740</v>
      </c>
      <c r="C289" s="626" t="str">
        <f>'CATALOGO PAGINA'!AE289</f>
        <v>12</v>
      </c>
      <c r="D289" s="634">
        <f>'CATALOGO PAGINA'!AG289</f>
        <v>1.806</v>
      </c>
    </row>
    <row r="290">
      <c r="A290" s="623" t="str">
        <f>'CATALOGO PAGINA'!C290</f>
        <v>EC660612</v>
      </c>
      <c r="B290" s="624" t="s">
        <v>7740</v>
      </c>
      <c r="C290" s="626" t="str">
        <f>'CATALOGO PAGINA'!AE290</f>
        <v>6</v>
      </c>
      <c r="D290" s="634">
        <f>'CATALOGO PAGINA'!AG290</f>
        <v>2.547</v>
      </c>
    </row>
    <row r="291">
      <c r="A291" s="623" t="str">
        <f>'CATALOGO PAGINA'!C291</f>
        <v>CH90095</v>
      </c>
      <c r="B291" s="624" t="s">
        <v>7740</v>
      </c>
      <c r="C291" s="626" t="str">
        <f>'CATALOGO PAGINA'!AE291</f>
        <v>12</v>
      </c>
      <c r="D291" s="634">
        <f>'CATALOGO PAGINA'!AG291</f>
        <v>2.03</v>
      </c>
    </row>
    <row r="292">
      <c r="A292" s="623" t="str">
        <f>'CATALOGO PAGINA'!C292</f>
        <v>CH90087</v>
      </c>
      <c r="B292" s="624" t="s">
        <v>7740</v>
      </c>
      <c r="C292" s="626" t="str">
        <f>'CATALOGO PAGINA'!AE292</f>
        <v>12</v>
      </c>
      <c r="D292" s="634">
        <f>'CATALOGO PAGINA'!AG292</f>
        <v>2.912</v>
      </c>
    </row>
    <row r="293">
      <c r="A293" s="623" t="str">
        <f>'CATALOGO PAGINA'!C293</f>
        <v>CH90089</v>
      </c>
      <c r="B293" s="624" t="s">
        <v>7740</v>
      </c>
      <c r="C293" s="626" t="str">
        <f>'CATALOGO PAGINA'!AE293</f>
        <v>6</v>
      </c>
      <c r="D293" s="634">
        <f>'CATALOGO PAGINA'!AG293</f>
        <v>4.62</v>
      </c>
    </row>
    <row r="294">
      <c r="A294" s="623" t="str">
        <f>'CATALOGO PAGINA'!C294</f>
        <v>FD1996</v>
      </c>
      <c r="B294" s="624" t="s">
        <v>7740</v>
      </c>
      <c r="C294" s="626" t="str">
        <f>'CATALOGO PAGINA'!AE294</f>
        <v>12</v>
      </c>
      <c r="D294" s="634">
        <f>'CATALOGO PAGINA'!AG294</f>
        <v>0.4472</v>
      </c>
    </row>
    <row r="295">
      <c r="A295" s="623" t="str">
        <f>'CATALOGO PAGINA'!C295</f>
        <v>FD610</v>
      </c>
      <c r="B295" s="624" t="s">
        <v>7740</v>
      </c>
      <c r="C295" s="626" t="str">
        <f>'CATALOGO PAGINA'!AE295</f>
        <v>12</v>
      </c>
      <c r="D295" s="634">
        <f>'CATALOGO PAGINA'!AG295</f>
        <v>0.45</v>
      </c>
    </row>
    <row r="296">
      <c r="A296" s="623" t="str">
        <f>'CATALOGO PAGINA'!C296</f>
        <v>2546</v>
      </c>
      <c r="B296" s="624" t="s">
        <v>7740</v>
      </c>
      <c r="C296" s="626" t="str">
        <f>'CATALOGO PAGINA'!AE296</f>
        <v>12</v>
      </c>
      <c r="D296" s="634">
        <f>'CATALOGO PAGINA'!AG296</f>
        <v>0.756</v>
      </c>
    </row>
    <row r="297">
      <c r="A297" s="623" t="str">
        <f>'CATALOGO PAGINA'!C297</f>
        <v>NB808</v>
      </c>
      <c r="B297" s="624" t="s">
        <v>7740</v>
      </c>
      <c r="C297" s="626" t="str">
        <f>'CATALOGO PAGINA'!AE297</f>
        <v>12</v>
      </c>
      <c r="D297" s="634">
        <f>'CATALOGO PAGINA'!AG297</f>
        <v>0.8555</v>
      </c>
    </row>
    <row r="298">
      <c r="A298" s="623" t="str">
        <f>'CATALOGO PAGINA'!C298</f>
        <v>FD2207</v>
      </c>
      <c r="B298" s="624" t="s">
        <v>7740</v>
      </c>
      <c r="C298" s="626" t="str">
        <f>'CATALOGO PAGINA'!AE298</f>
        <v>6</v>
      </c>
      <c r="D298" s="634">
        <f>'CATALOGO PAGINA'!AG298</f>
        <v>0.801</v>
      </c>
    </row>
    <row r="299">
      <c r="A299" s="623" t="str">
        <f>'CATALOGO PAGINA'!C299</f>
        <v>0042</v>
      </c>
      <c r="B299" s="624" t="s">
        <v>7740</v>
      </c>
      <c r="C299" s="626" t="str">
        <f>'CATALOGO PAGINA'!AE299</f>
        <v>6</v>
      </c>
      <c r="D299" s="634">
        <f>'CATALOGO PAGINA'!AG299</f>
        <v>0.9</v>
      </c>
    </row>
    <row r="300">
      <c r="A300" s="623" t="str">
        <f>'CATALOGO PAGINA'!C300</f>
        <v>3038</v>
      </c>
      <c r="B300" s="624" t="s">
        <v>7740</v>
      </c>
      <c r="C300" s="626" t="str">
        <f>'CATALOGO PAGINA'!AE300</f>
        <v>3</v>
      </c>
      <c r="D300" s="634">
        <f>'CATALOGO PAGINA'!AG300</f>
        <v>9.954</v>
      </c>
    </row>
    <row r="301">
      <c r="A301" s="623" t="str">
        <f>'CATALOGO PAGINA'!C301</f>
        <v>CN92055</v>
      </c>
      <c r="B301" s="624" t="s">
        <v>7740</v>
      </c>
      <c r="C301" s="626" t="str">
        <f>'CATALOGO PAGINA'!AE301</f>
        <v>12</v>
      </c>
      <c r="D301" s="634">
        <f>'CATALOGO PAGINA'!AG301</f>
        <v>0.6958</v>
      </c>
    </row>
    <row r="302">
      <c r="A302" s="623" t="str">
        <f>'CATALOGO PAGINA'!C302</f>
        <v>CN92063</v>
      </c>
      <c r="B302" s="624" t="s">
        <v>7740</v>
      </c>
      <c r="C302" s="626" t="str">
        <f>'CATALOGO PAGINA'!AE302</f>
        <v>12</v>
      </c>
      <c r="D302" s="634">
        <f>'CATALOGO PAGINA'!AG302</f>
        <v>0.6958</v>
      </c>
    </row>
    <row r="303">
      <c r="A303" s="623" t="str">
        <f>'CATALOGO PAGINA'!C303</f>
        <v>CN92054</v>
      </c>
      <c r="B303" s="624" t="s">
        <v>7740</v>
      </c>
      <c r="C303" s="626" t="str">
        <f>'CATALOGO PAGINA'!AE303</f>
        <v>12</v>
      </c>
      <c r="D303" s="634">
        <f>'CATALOGO PAGINA'!AG303</f>
        <v>0.6958</v>
      </c>
    </row>
    <row r="304">
      <c r="A304" s="623" t="str">
        <f>'CATALOGO PAGINA'!C304</f>
        <v>CN92064</v>
      </c>
      <c r="B304" s="624" t="s">
        <v>7740</v>
      </c>
      <c r="C304" s="626" t="str">
        <f>'CATALOGO PAGINA'!AE304</f>
        <v>12</v>
      </c>
      <c r="D304" s="634">
        <f>'CATALOGO PAGINA'!AG304</f>
        <v>0.6958</v>
      </c>
    </row>
    <row r="305">
      <c r="A305" s="623" t="str">
        <f>'CATALOGO PAGINA'!C305</f>
        <v>CN92065</v>
      </c>
      <c r="B305" s="624" t="s">
        <v>7740</v>
      </c>
      <c r="C305" s="626" t="str">
        <f>'CATALOGO PAGINA'!AE305</f>
        <v>12</v>
      </c>
      <c r="D305" s="634">
        <f>'CATALOGO PAGINA'!AG305</f>
        <v>0.6958</v>
      </c>
    </row>
    <row r="306">
      <c r="A306" s="623" t="str">
        <f>'CATALOGO PAGINA'!C306</f>
        <v>CN92066</v>
      </c>
      <c r="B306" s="624" t="s">
        <v>7740</v>
      </c>
      <c r="C306" s="626" t="str">
        <f>'CATALOGO PAGINA'!AE306</f>
        <v>12</v>
      </c>
      <c r="D306" s="634">
        <f>'CATALOGO PAGINA'!AG306</f>
        <v>0.6958</v>
      </c>
    </row>
    <row r="307">
      <c r="A307" s="623" t="str">
        <f>'CATALOGO PAGINA'!C307</f>
        <v>FK-0865-038</v>
      </c>
      <c r="B307" s="624" t="s">
        <v>7740</v>
      </c>
      <c r="C307" s="626" t="str">
        <f>'CATALOGO PAGINA'!AE307</f>
        <v>12</v>
      </c>
      <c r="D307" s="634">
        <f>'CATALOGO PAGINA'!AG307</f>
        <v>0.6006</v>
      </c>
    </row>
    <row r="308">
      <c r="A308" s="623" t="str">
        <f>'CATALOGO PAGINA'!C308</f>
        <v>FK-0865-037</v>
      </c>
      <c r="B308" s="624" t="s">
        <v>7740</v>
      </c>
      <c r="C308" s="626" t="str">
        <f>'CATALOGO PAGINA'!AE308</f>
        <v>12</v>
      </c>
      <c r="D308" s="634">
        <f>'CATALOGO PAGINA'!AG308</f>
        <v>0.6006</v>
      </c>
    </row>
    <row r="309">
      <c r="A309" s="623" t="str">
        <f>'CATALOGO PAGINA'!C309</f>
        <v>FK-0865-036</v>
      </c>
      <c r="B309" s="624" t="s">
        <v>7740</v>
      </c>
      <c r="C309" s="626" t="str">
        <f>'CATALOGO PAGINA'!AE309</f>
        <v>12</v>
      </c>
      <c r="D309" s="634">
        <f>'CATALOGO PAGINA'!AG309</f>
        <v>0.6006</v>
      </c>
    </row>
    <row r="310">
      <c r="A310" s="623" t="str">
        <f>'CATALOGO PAGINA'!C310</f>
        <v>FK-0865-039</v>
      </c>
      <c r="B310" s="624" t="s">
        <v>7740</v>
      </c>
      <c r="C310" s="626" t="str">
        <f>'CATALOGO PAGINA'!AE310</f>
        <v>12</v>
      </c>
      <c r="D310" s="634">
        <f>'CATALOGO PAGINA'!AG310</f>
        <v>0.6006</v>
      </c>
    </row>
    <row r="311">
      <c r="A311" s="623" t="str">
        <f>'CATALOGO PAGINA'!C311</f>
        <v>FK-0865-041</v>
      </c>
      <c r="B311" s="624" t="s">
        <v>7740</v>
      </c>
      <c r="C311" s="626" t="str">
        <f>'CATALOGO PAGINA'!AE311</f>
        <v>12</v>
      </c>
      <c r="D311" s="634">
        <f>'CATALOGO PAGINA'!AG311</f>
        <v>0.6006</v>
      </c>
    </row>
    <row r="312">
      <c r="A312" s="623" t="str">
        <f>'CATALOGO PAGINA'!C312</f>
        <v>CN92062</v>
      </c>
      <c r="B312" s="624" t="s">
        <v>7740</v>
      </c>
      <c r="C312" s="626" t="str">
        <f>'CATALOGO PAGINA'!AE312</f>
        <v>12</v>
      </c>
      <c r="D312" s="634">
        <f>'CATALOGO PAGINA'!AG312</f>
        <v>0.7007</v>
      </c>
    </row>
    <row r="313">
      <c r="A313" s="623" t="str">
        <f>'CATALOGO PAGINA'!C313</f>
        <v>FK0865-046</v>
      </c>
      <c r="B313" s="624" t="s">
        <v>7740</v>
      </c>
      <c r="C313" s="626" t="str">
        <f>'CATALOGO PAGINA'!AE313</f>
        <v>12</v>
      </c>
      <c r="D313" s="634">
        <f>'CATALOGO PAGINA'!AG313</f>
        <v>0.6006</v>
      </c>
    </row>
    <row r="314">
      <c r="A314" s="623" t="str">
        <f>'CATALOGO PAGINA'!C314</f>
        <v>FK-0865-050</v>
      </c>
      <c r="B314" s="624" t="s">
        <v>7740</v>
      </c>
      <c r="C314" s="626" t="str">
        <f>'CATALOGO PAGINA'!AE314</f>
        <v>12</v>
      </c>
      <c r="D314" s="634">
        <f>'CATALOGO PAGINA'!AG314</f>
        <v>0.6006</v>
      </c>
    </row>
    <row r="315">
      <c r="A315" s="623" t="str">
        <f>'CATALOGO PAGINA'!C315</f>
        <v>CH90074</v>
      </c>
      <c r="B315" s="624" t="s">
        <v>7740</v>
      </c>
      <c r="C315" s="626" t="str">
        <f>'CATALOGO PAGINA'!AE315</f>
        <v>6</v>
      </c>
      <c r="D315" s="634">
        <f>'CATALOGO PAGINA'!AG315</f>
        <v>2.43333</v>
      </c>
    </row>
    <row r="316">
      <c r="A316" s="623" t="str">
        <f>'CATALOGO PAGINA'!C316</f>
        <v>ARM710</v>
      </c>
      <c r="B316" s="624" t="s">
        <v>7740</v>
      </c>
      <c r="C316" s="626" t="str">
        <f>'CATALOGO PAGINA'!AE316</f>
        <v>12</v>
      </c>
      <c r="D316" s="634">
        <f>'CATALOGO PAGINA'!AG316</f>
        <v>1.245</v>
      </c>
    </row>
    <row r="317">
      <c r="A317" s="623" t="str">
        <f>'CATALOGO PAGINA'!C317</f>
        <v>ARB56826</v>
      </c>
      <c r="B317" s="624" t="s">
        <v>7740</v>
      </c>
      <c r="C317" s="626" t="str">
        <f>'CATALOGO PAGINA'!AE317</f>
        <v>12</v>
      </c>
      <c r="D317" s="634">
        <f>'CATALOGO PAGINA'!AG317</f>
        <v>0.9135</v>
      </c>
    </row>
    <row r="318">
      <c r="A318" s="623" t="str">
        <f>'CATALOGO PAGINA'!C318</f>
        <v>03001</v>
      </c>
      <c r="B318" s="624" t="s">
        <v>7740</v>
      </c>
      <c r="C318" s="626" t="str">
        <f>'CATALOGO PAGINA'!AE318</f>
        <v>12</v>
      </c>
      <c r="D318" s="634">
        <f>'CATALOGO PAGINA'!AG318</f>
        <v>2.75</v>
      </c>
    </row>
    <row r="319">
      <c r="A319" s="623" t="str">
        <f>'CATALOGO PAGINA'!C319</f>
        <v>02001</v>
      </c>
      <c r="B319" s="624" t="s">
        <v>7740</v>
      </c>
      <c r="C319" s="626" t="str">
        <f>'CATALOGO PAGINA'!AE319</f>
        <v>12</v>
      </c>
      <c r="D319" s="634">
        <f>'CATALOGO PAGINA'!AG319</f>
        <v>2.75</v>
      </c>
    </row>
    <row r="320">
      <c r="A320" s="623" t="str">
        <f>'CATALOGO PAGINA'!C320</f>
        <v>HA13</v>
      </c>
      <c r="B320" s="624" t="s">
        <v>7740</v>
      </c>
      <c r="C320" s="626" t="str">
        <f>'CATALOGO PAGINA'!AE320</f>
        <v>12</v>
      </c>
      <c r="D320" s="634">
        <f>'CATALOGO PAGINA'!AG320</f>
        <v>2.291</v>
      </c>
    </row>
    <row r="321">
      <c r="A321" s="623" t="str">
        <f>'CATALOGO PAGINA'!C321</f>
        <v>05023</v>
      </c>
      <c r="B321" s="624" t="s">
        <v>7740</v>
      </c>
      <c r="C321" s="626" t="str">
        <f>'CATALOGO PAGINA'!AE321</f>
        <v>12</v>
      </c>
      <c r="D321" s="634">
        <f>'CATALOGO PAGINA'!AG321</f>
        <v>1.75</v>
      </c>
    </row>
    <row r="322">
      <c r="A322" s="623" t="str">
        <f>'CATALOGO PAGINA'!C322</f>
        <v>A16</v>
      </c>
      <c r="B322" s="624" t="s">
        <v>7740</v>
      </c>
      <c r="C322" s="626" t="str">
        <f>'CATALOGO PAGINA'!AE322</f>
        <v>12</v>
      </c>
      <c r="D322" s="634">
        <f>'CATALOGO PAGINA'!AG322</f>
        <v>0.6882</v>
      </c>
    </row>
    <row r="323">
      <c r="A323" s="623" t="str">
        <f>'CATALOGO PAGINA'!C323</f>
        <v>502052</v>
      </c>
      <c r="B323" s="624" t="s">
        <v>7740</v>
      </c>
      <c r="C323" s="626" t="str">
        <f>'CATALOGO PAGINA'!AE323</f>
        <v>6</v>
      </c>
      <c r="D323" s="634">
        <f>'CATALOGO PAGINA'!AG323</f>
        <v>0.7473</v>
      </c>
    </row>
    <row r="324">
      <c r="A324" s="623" t="str">
        <f>'CATALOGO PAGINA'!C324</f>
        <v>O32</v>
      </c>
      <c r="B324" s="624" t="s">
        <v>7740</v>
      </c>
      <c r="C324" s="626" t="str">
        <f>'CATALOGO PAGINA'!AE324</f>
        <v>12</v>
      </c>
      <c r="D324" s="634">
        <f>'CATALOGO PAGINA'!AG324</f>
        <v>0.552</v>
      </c>
    </row>
    <row r="325">
      <c r="A325" s="623" t="str">
        <f>'CATALOGO PAGINA'!C325</f>
        <v>2232</v>
      </c>
      <c r="B325" s="624" t="s">
        <v>7740</v>
      </c>
      <c r="C325" s="626" t="str">
        <f>'CATALOGO PAGINA'!AE325</f>
        <v>6</v>
      </c>
      <c r="D325" s="634">
        <f>'CATALOGO PAGINA'!AG325</f>
        <v>4.494</v>
      </c>
    </row>
    <row r="326">
      <c r="A326" s="623" t="str">
        <f>'CATALOGO PAGINA'!C326</f>
        <v>CN91266</v>
      </c>
      <c r="B326" s="624" t="s">
        <v>7740</v>
      </c>
      <c r="C326" s="626" t="str">
        <f>'CATALOGO PAGINA'!AE326</f>
        <v>12</v>
      </c>
      <c r="D326" s="634">
        <f>'CATALOGO PAGINA'!AG326</f>
        <v>0.644</v>
      </c>
    </row>
    <row r="327">
      <c r="A327" s="623" t="str">
        <f>'CATALOGO PAGINA'!C327</f>
        <v>501069</v>
      </c>
      <c r="B327" s="624" t="s">
        <v>7740</v>
      </c>
      <c r="C327" s="626" t="str">
        <f>'CATALOGO PAGINA'!AE327</f>
        <v>12</v>
      </c>
      <c r="D327" s="634">
        <f>'CATALOGO PAGINA'!AG327</f>
        <v>0.448</v>
      </c>
    </row>
    <row r="328">
      <c r="A328" s="623" t="str">
        <f>'CATALOGO PAGINA'!C328</f>
        <v>FD221019</v>
      </c>
      <c r="B328" s="624" t="s">
        <v>7740</v>
      </c>
      <c r="C328" s="626" t="str">
        <f>'CATALOGO PAGINA'!AE328</f>
        <v>12</v>
      </c>
      <c r="D328" s="634">
        <f>'CATALOGO PAGINA'!AG328</f>
        <v>0.546</v>
      </c>
    </row>
    <row r="329">
      <c r="A329" s="623" t="str">
        <f>'CATALOGO PAGINA'!C329</f>
        <v>FD221020</v>
      </c>
      <c r="B329" s="624" t="s">
        <v>7740</v>
      </c>
      <c r="C329" s="626" t="str">
        <f>'CATALOGO PAGINA'!AE329</f>
        <v>12</v>
      </c>
      <c r="D329" s="634">
        <f>'CATALOGO PAGINA'!AG329</f>
        <v>0.76</v>
      </c>
    </row>
    <row r="330">
      <c r="A330" s="623" t="str">
        <f>'CATALOGO PAGINA'!C330</f>
        <v>FD20005</v>
      </c>
      <c r="B330" s="624" t="s">
        <v>7740</v>
      </c>
      <c r="C330" s="626" t="str">
        <f>'CATALOGO PAGINA'!AE330</f>
        <v>12</v>
      </c>
      <c r="D330" s="634">
        <f>'CATALOGO PAGINA'!AG330</f>
        <v>0.5973</v>
      </c>
    </row>
    <row r="331">
      <c r="A331" s="623" t="str">
        <f>'CATALOGO PAGINA'!C331</f>
        <v>ZC9911</v>
      </c>
      <c r="B331" s="624" t="s">
        <v>7740</v>
      </c>
      <c r="C331" s="626" t="str">
        <f>'CATALOGO PAGINA'!AE331</f>
        <v>12</v>
      </c>
      <c r="D331" s="634">
        <f>'CATALOGO PAGINA'!AG331</f>
        <v>0.5475</v>
      </c>
    </row>
    <row r="332">
      <c r="A332" s="623" t="str">
        <f>'CATALOGO PAGINA'!C332</f>
        <v>FD981</v>
      </c>
      <c r="B332" s="624" t="s">
        <v>7740</v>
      </c>
      <c r="C332" s="626" t="str">
        <f>'CATALOGO PAGINA'!AE332</f>
        <v>12</v>
      </c>
      <c r="D332" s="634">
        <f>'CATALOGO PAGINA'!AG332</f>
        <v>0.648</v>
      </c>
    </row>
    <row r="333">
      <c r="A333" s="623" t="str">
        <f>'CATALOGO PAGINA'!C333</f>
        <v>P08511</v>
      </c>
      <c r="B333" s="624" t="s">
        <v>7740</v>
      </c>
      <c r="C333" s="626" t="str">
        <f>'CATALOGO PAGINA'!AE333</f>
        <v>12</v>
      </c>
      <c r="D333" s="634">
        <f>'CATALOGO PAGINA'!AG333</f>
        <v>0.45</v>
      </c>
    </row>
    <row r="334">
      <c r="A334" s="623" t="str">
        <f>'CATALOGO PAGINA'!C334</f>
        <v>FD1091</v>
      </c>
      <c r="B334" s="624" t="s">
        <v>7740</v>
      </c>
      <c r="C334" s="626" t="str">
        <f>'CATALOGO PAGINA'!AE334</f>
        <v>12</v>
      </c>
      <c r="D334" s="634">
        <f>'CATALOGO PAGINA'!AG334</f>
        <v>0.4485</v>
      </c>
    </row>
    <row r="335">
      <c r="A335" s="623" t="str">
        <f>'CATALOGO PAGINA'!C335</f>
        <v>FD717</v>
      </c>
      <c r="B335" s="624" t="s">
        <v>7740</v>
      </c>
      <c r="C335" s="626" t="str">
        <f>'CATALOGO PAGINA'!AE335</f>
        <v>1</v>
      </c>
      <c r="D335" s="634">
        <f>'CATALOGO PAGINA'!AG335</f>
        <v>4.248</v>
      </c>
    </row>
    <row r="336">
      <c r="A336" s="623" t="str">
        <f>'CATALOGO PAGINA'!C336</f>
        <v>FD718</v>
      </c>
      <c r="B336" s="624" t="s">
        <v>7740</v>
      </c>
      <c r="C336" s="626" t="str">
        <f>'CATALOGO PAGINA'!AE336</f>
        <v>1</v>
      </c>
      <c r="D336" s="634">
        <f>'CATALOGO PAGINA'!AG336</f>
        <v>5.2507</v>
      </c>
    </row>
    <row r="337">
      <c r="A337" s="623" t="str">
        <f>'CATALOGO PAGINA'!C337</f>
        <v>6025</v>
      </c>
      <c r="B337" s="624" t="s">
        <v>7740</v>
      </c>
      <c r="C337" s="626" t="str">
        <f>'CATALOGO PAGINA'!AE337</f>
        <v>12</v>
      </c>
      <c r="D337" s="634">
        <f>'CATALOGO PAGINA'!AG337</f>
        <v>0.546</v>
      </c>
    </row>
    <row r="338">
      <c r="A338" s="623" t="str">
        <f>'CATALOGO PAGINA'!C338</f>
        <v>8938</v>
      </c>
      <c r="B338" s="624" t="s">
        <v>7740</v>
      </c>
      <c r="C338" s="626" t="str">
        <f>'CATALOGO PAGINA'!AE338</f>
        <v>12</v>
      </c>
      <c r="D338" s="634">
        <f>'CATALOGO PAGINA'!AG338</f>
        <v>0.549</v>
      </c>
    </row>
    <row r="339">
      <c r="A339" s="623" t="str">
        <f>'CATALOGO PAGINA'!C339</f>
        <v>6001</v>
      </c>
      <c r="B339" s="624" t="s">
        <v>7740</v>
      </c>
      <c r="C339" s="626" t="str">
        <f>'CATALOGO PAGINA'!AE339</f>
        <v>12</v>
      </c>
      <c r="D339" s="634">
        <f>'CATALOGO PAGINA'!AG339</f>
        <v>0.549</v>
      </c>
    </row>
    <row r="340">
      <c r="A340" s="623" t="str">
        <f>'CATALOGO PAGINA'!C340</f>
        <v>8289</v>
      </c>
      <c r="B340" s="624" t="s">
        <v>7740</v>
      </c>
      <c r="C340" s="626" t="str">
        <f>'CATALOGO PAGINA'!AE340</f>
        <v>12</v>
      </c>
      <c r="D340" s="634">
        <f>'CATALOGO PAGINA'!AG340</f>
        <v>0.5504</v>
      </c>
    </row>
    <row r="341">
      <c r="A341" s="623" t="str">
        <f>'CATALOGO PAGINA'!C341</f>
        <v>CH81981</v>
      </c>
      <c r="B341" s="624" t="s">
        <v>7740</v>
      </c>
      <c r="C341" s="626" t="str">
        <f>'CATALOGO PAGINA'!AE341</f>
        <v>12</v>
      </c>
      <c r="D341" s="634">
        <f>'CATALOGO PAGINA'!AG341</f>
        <v>1.4</v>
      </c>
    </row>
    <row r="342">
      <c r="A342" s="623" t="str">
        <f>'CATALOGO PAGINA'!C342</f>
        <v>CH26687</v>
      </c>
      <c r="B342" s="624" t="s">
        <v>7740</v>
      </c>
      <c r="C342" s="626" t="str">
        <f>'CATALOGO PAGINA'!AE342</f>
        <v>12</v>
      </c>
      <c r="D342" s="634">
        <f>'CATALOGO PAGINA'!AG342</f>
        <v>0.812</v>
      </c>
    </row>
    <row r="343">
      <c r="A343" s="623" t="str">
        <f>'CATALOGO PAGINA'!C343</f>
        <v>18106</v>
      </c>
      <c r="B343" s="624" t="s">
        <v>7740</v>
      </c>
      <c r="C343" s="626" t="str">
        <f>'CATALOGO PAGINA'!AE343</f>
        <v>12</v>
      </c>
      <c r="D343" s="634">
        <f>'CATALOGO PAGINA'!AG343</f>
        <v>0.6963</v>
      </c>
    </row>
    <row r="344">
      <c r="A344" s="623" t="str">
        <f>'CATALOGO PAGINA'!C344</f>
        <v>21087</v>
      </c>
      <c r="B344" s="624" t="s">
        <v>7740</v>
      </c>
      <c r="C344" s="626" t="str">
        <f>'CATALOGO PAGINA'!AE344</f>
        <v>1</v>
      </c>
      <c r="D344" s="634">
        <f>'CATALOGO PAGINA'!AG344</f>
        <v>17.496</v>
      </c>
    </row>
    <row r="345">
      <c r="A345" s="623" t="str">
        <f>'CATALOGO PAGINA'!C345</f>
        <v>21019</v>
      </c>
      <c r="B345" s="624" t="s">
        <v>7740</v>
      </c>
      <c r="C345" s="626" t="str">
        <f>'CATALOGO PAGINA'!AE345</f>
        <v>1</v>
      </c>
      <c r="D345" s="634">
        <f>'CATALOGO PAGINA'!AG345</f>
        <v>14.999088</v>
      </c>
    </row>
    <row r="346">
      <c r="A346" s="623" t="str">
        <f>'CATALOGO PAGINA'!C346</f>
        <v>50060</v>
      </c>
      <c r="B346" s="624" t="s">
        <v>7740</v>
      </c>
      <c r="C346" s="626" t="str">
        <f>'CATALOGO PAGINA'!AE346</f>
        <v>12</v>
      </c>
      <c r="D346" s="634">
        <f>'CATALOGO PAGINA'!AG346</f>
        <v>0.592</v>
      </c>
    </row>
    <row r="347">
      <c r="A347" s="623" t="str">
        <f>'CATALOGO PAGINA'!C347</f>
        <v>MLS-205</v>
      </c>
      <c r="B347" s="624" t="s">
        <v>7740</v>
      </c>
      <c r="C347" s="626" t="str">
        <f>'CATALOGO PAGINA'!AE347</f>
        <v>12</v>
      </c>
      <c r="D347" s="634">
        <f>'CATALOGO PAGINA'!AG347</f>
        <v>0.6</v>
      </c>
    </row>
    <row r="348">
      <c r="A348" s="623" t="str">
        <f>'CATALOGO PAGINA'!C348</f>
        <v>FD607</v>
      </c>
      <c r="B348" s="624" t="s">
        <v>7740</v>
      </c>
      <c r="C348" s="626" t="str">
        <f>'CATALOGO PAGINA'!AE348</f>
        <v>12</v>
      </c>
      <c r="D348" s="634">
        <f>'CATALOGO PAGINA'!AG348</f>
        <v>0.5481</v>
      </c>
    </row>
    <row r="349">
      <c r="A349" s="623" t="str">
        <f>'CATALOGO PAGINA'!C349</f>
        <v>FD32784</v>
      </c>
      <c r="B349" s="624" t="s">
        <v>7740</v>
      </c>
      <c r="C349" s="626" t="str">
        <f>'CATALOGO PAGINA'!AE349</f>
        <v>12</v>
      </c>
      <c r="D349" s="634">
        <f>'CATALOGO PAGINA'!AG349</f>
        <v>0.6006</v>
      </c>
    </row>
    <row r="350">
      <c r="A350" s="623" t="str">
        <f>'CATALOGO PAGINA'!C350</f>
        <v>600280</v>
      </c>
      <c r="B350" s="624" t="s">
        <v>7740</v>
      </c>
      <c r="C350" s="626" t="str">
        <f>'CATALOGO PAGINA'!AE350</f>
        <v>12</v>
      </c>
      <c r="D350" s="634">
        <f>'CATALOGO PAGINA'!AG350</f>
        <v>0.9983</v>
      </c>
    </row>
    <row r="351">
      <c r="A351" s="623" t="str">
        <f>'CATALOGO PAGINA'!C351</f>
        <v>FD606</v>
      </c>
      <c r="B351" s="624" t="s">
        <v>7740</v>
      </c>
      <c r="C351" s="626" t="str">
        <f>'CATALOGO PAGINA'!AE351</f>
        <v>12</v>
      </c>
      <c r="D351" s="634">
        <f>'CATALOGO PAGINA'!AG351</f>
        <v>0.3</v>
      </c>
    </row>
    <row r="352">
      <c r="A352" s="623" t="str">
        <f>'CATALOGO PAGINA'!C352</f>
        <v>702011</v>
      </c>
      <c r="B352" s="624" t="s">
        <v>7740</v>
      </c>
      <c r="C352" s="626" t="str">
        <f>'CATALOGO PAGINA'!AE352</f>
        <v>12</v>
      </c>
      <c r="D352" s="634">
        <f>'CATALOGO PAGINA'!AG352</f>
        <v>1.9458</v>
      </c>
    </row>
    <row r="353">
      <c r="A353" s="623" t="str">
        <f>'CATALOGO PAGINA'!C353</f>
        <v>FD70 </v>
      </c>
      <c r="B353" s="624" t="s">
        <v>7740</v>
      </c>
      <c r="C353" s="626" t="str">
        <f>'CATALOGO PAGINA'!AE353</f>
        <v>3</v>
      </c>
      <c r="D353" s="634">
        <f>'CATALOGO PAGINA'!AG353</f>
        <v>5.2</v>
      </c>
    </row>
    <row r="354">
      <c r="A354" s="623" t="str">
        <f>'CATALOGO PAGINA'!C354</f>
        <v>FD50 </v>
      </c>
      <c r="B354" s="624" t="s">
        <v>7740</v>
      </c>
      <c r="C354" s="626" t="str">
        <f>'CATALOGO PAGINA'!AE354</f>
        <v>3</v>
      </c>
      <c r="D354" s="634">
        <f>'CATALOGO PAGINA'!AG354</f>
        <v>5.2</v>
      </c>
    </row>
    <row r="355">
      <c r="A355" s="623" t="str">
        <f>'CATALOGO PAGINA'!C355</f>
        <v>86027</v>
      </c>
      <c r="B355" s="624" t="s">
        <v>7740</v>
      </c>
      <c r="C355" s="626" t="str">
        <f>'CATALOGO PAGINA'!AE355</f>
        <v>12</v>
      </c>
      <c r="D355" s="634">
        <f>'CATALOGO PAGINA'!AG355</f>
        <v>2.5024</v>
      </c>
    </row>
    <row r="356">
      <c r="A356" s="623" t="str">
        <f>'CATALOGO PAGINA'!C356</f>
        <v>82639</v>
      </c>
      <c r="B356" s="624" t="s">
        <v>7740</v>
      </c>
      <c r="C356" s="626" t="str">
        <f>'CATALOGO PAGINA'!AE356</f>
        <v>72</v>
      </c>
      <c r="D356" s="634">
        <f>'CATALOGO PAGINA'!AG356</f>
        <v>0.532</v>
      </c>
    </row>
    <row r="357">
      <c r="A357" s="623" t="str">
        <f>'CATALOGO PAGINA'!C357</f>
        <v>CH82275</v>
      </c>
      <c r="B357" s="624" t="s">
        <v>7740</v>
      </c>
      <c r="C357" s="626" t="str">
        <f>'CATALOGO PAGINA'!AE357</f>
        <v>6</v>
      </c>
      <c r="D357" s="634">
        <f>'CATALOGO PAGINA'!AG357</f>
        <v>2.94756</v>
      </c>
    </row>
    <row r="358">
      <c r="A358" s="623" t="str">
        <f>'CATALOGO PAGINA'!C358</f>
        <v>CH85476</v>
      </c>
      <c r="B358" s="624" t="s">
        <v>7740</v>
      </c>
      <c r="C358" s="626" t="str">
        <f>'CATALOGO PAGINA'!AE358</f>
        <v>6</v>
      </c>
      <c r="D358" s="634">
        <f>'CATALOGO PAGINA'!AG358</f>
        <v>2.5491</v>
      </c>
    </row>
    <row r="359">
      <c r="A359" s="623" t="str">
        <f>'CATALOGO PAGINA'!C359</f>
        <v>CH85477</v>
      </c>
      <c r="B359" s="624" t="s">
        <v>7740</v>
      </c>
      <c r="C359" s="626" t="str">
        <f>'CATALOGO PAGINA'!AE359</f>
        <v>6</v>
      </c>
      <c r="D359" s="634">
        <f>'CATALOGO PAGINA'!AG359</f>
        <v>2.5491</v>
      </c>
    </row>
    <row r="360">
      <c r="A360" s="623" t="str">
        <f>'CATALOGO PAGINA'!C360</f>
        <v>CH86490</v>
      </c>
      <c r="B360" s="624" t="s">
        <v>7740</v>
      </c>
      <c r="C360" s="626" t="str">
        <f>'CATALOGO PAGINA'!AE360</f>
        <v>6</v>
      </c>
      <c r="D360" s="634">
        <f>'CATALOGO PAGINA'!AG360</f>
        <v>4.731</v>
      </c>
    </row>
    <row r="361">
      <c r="A361" s="623" t="str">
        <f>'CATALOGO PAGINA'!C361</f>
        <v>FD608</v>
      </c>
      <c r="B361" s="624" t="s">
        <v>7740</v>
      </c>
      <c r="C361" s="626" t="str">
        <f>'CATALOGO PAGINA'!AE361</f>
        <v>12</v>
      </c>
      <c r="D361" s="634">
        <f>'CATALOGO PAGINA'!AG361</f>
        <v>0.56</v>
      </c>
    </row>
    <row r="362">
      <c r="A362" s="623" t="str">
        <f>'CATALOGO PAGINA'!C362</f>
        <v>FD487</v>
      </c>
      <c r="B362" s="624" t="s">
        <v>7740</v>
      </c>
      <c r="C362" s="626" t="str">
        <f>'CATALOGO PAGINA'!AE362</f>
        <v>12</v>
      </c>
      <c r="D362" s="634">
        <f>'CATALOGO PAGINA'!AG362</f>
        <v>0.7</v>
      </c>
    </row>
    <row r="363">
      <c r="A363" s="623" t="str">
        <f>'CATALOGO PAGINA'!C363</f>
        <v>3015</v>
      </c>
      <c r="B363" s="624" t="s">
        <v>7740</v>
      </c>
      <c r="C363" s="626" t="str">
        <f>'CATALOGO PAGINA'!AE363</f>
        <v>12</v>
      </c>
      <c r="D363" s="634">
        <f>'CATALOGO PAGINA'!AG363</f>
        <v>0.799</v>
      </c>
    </row>
    <row r="364">
      <c r="A364" s="623" t="str">
        <f>'CATALOGO PAGINA'!C364</f>
        <v>FD824</v>
      </c>
      <c r="B364" s="624" t="s">
        <v>7740</v>
      </c>
      <c r="C364" s="626" t="str">
        <f>'CATALOGO PAGINA'!AE364</f>
        <v>12</v>
      </c>
      <c r="D364" s="634">
        <f>'CATALOGO PAGINA'!AG364</f>
        <v>0.7476</v>
      </c>
    </row>
    <row r="365">
      <c r="A365" s="623" t="str">
        <f>'CATALOGO PAGINA'!C365</f>
        <v>501555W</v>
      </c>
      <c r="B365" s="624" t="s">
        <v>7740</v>
      </c>
      <c r="C365" s="626" t="str">
        <f>'CATALOGO PAGINA'!AE365</f>
        <v>12</v>
      </c>
      <c r="D365" s="634">
        <f>'CATALOGO PAGINA'!AG365</f>
        <v>0.651</v>
      </c>
    </row>
    <row r="366">
      <c r="A366" s="623" t="str">
        <f>'CATALOGO PAGINA'!C366</f>
        <v>501555B</v>
      </c>
      <c r="B366" s="624" t="s">
        <v>7740</v>
      </c>
      <c r="C366" s="626" t="str">
        <f>'CATALOGO PAGINA'!AE366</f>
        <v>12</v>
      </c>
      <c r="D366" s="634">
        <f>'CATALOGO PAGINA'!AG366</f>
        <v>0.651</v>
      </c>
    </row>
    <row r="367">
      <c r="A367" s="623" t="str">
        <f>'CATALOGO PAGINA'!C367</f>
        <v>FD2208</v>
      </c>
      <c r="B367" s="624" t="s">
        <v>7740</v>
      </c>
      <c r="C367" s="626" t="str">
        <f>'CATALOGO PAGINA'!AE367</f>
        <v>6</v>
      </c>
      <c r="D367" s="634">
        <f>'CATALOGO PAGINA'!AG367</f>
        <v>1.0017</v>
      </c>
    </row>
    <row r="368">
      <c r="A368" s="623" t="str">
        <f>'CATALOGO PAGINA'!C368</f>
        <v>36076</v>
      </c>
      <c r="B368" s="624" t="s">
        <v>7740</v>
      </c>
      <c r="C368" s="626" t="str">
        <f>'CATALOGO PAGINA'!AE368</f>
        <v>12</v>
      </c>
      <c r="D368" s="634">
        <f>'CATALOGO PAGINA'!AG368</f>
        <v>1.4453</v>
      </c>
    </row>
    <row r="369">
      <c r="A369" s="623" t="str">
        <f>'CATALOGO PAGINA'!C369</f>
        <v>5752</v>
      </c>
      <c r="B369" s="624" t="s">
        <v>7740</v>
      </c>
      <c r="C369" s="626" t="str">
        <f>'CATALOGO PAGINA'!AE369</f>
        <v>8</v>
      </c>
      <c r="D369" s="634">
        <f>'CATALOGO PAGINA'!AG369</f>
        <v>1.946</v>
      </c>
    </row>
    <row r="370">
      <c r="A370" s="623" t="str">
        <f>'CATALOGO PAGINA'!C370</f>
        <v>501556</v>
      </c>
      <c r="B370" s="624" t="s">
        <v>7740</v>
      </c>
      <c r="C370" s="626" t="str">
        <f>'CATALOGO PAGINA'!AE370</f>
        <v>12</v>
      </c>
      <c r="D370" s="634">
        <f>'CATALOGO PAGINA'!AG370</f>
        <v>0.651</v>
      </c>
    </row>
    <row r="371">
      <c r="A371" s="623" t="str">
        <f>'CATALOGO PAGINA'!C371</f>
        <v>H016</v>
      </c>
      <c r="B371" s="624" t="s">
        <v>7740</v>
      </c>
      <c r="C371" s="626" t="str">
        <f>'CATALOGO PAGINA'!AE371</f>
        <v>6</v>
      </c>
      <c r="D371" s="634">
        <f>'CATALOGO PAGINA'!AG371</f>
        <v>4.2486</v>
      </c>
    </row>
    <row r="372">
      <c r="A372" s="623" t="str">
        <f>'CATALOGO PAGINA'!C372</f>
        <v>FD822</v>
      </c>
      <c r="B372" s="624" t="s">
        <v>7740</v>
      </c>
      <c r="C372" s="626" t="str">
        <f>'CATALOGO PAGINA'!AE372</f>
        <v>6</v>
      </c>
      <c r="D372" s="634">
        <f>'CATALOGO PAGINA'!AG372</f>
        <v>1.4985</v>
      </c>
    </row>
    <row r="373">
      <c r="A373" s="623" t="str">
        <f>'CATALOGO PAGINA'!C373</f>
        <v>FD79</v>
      </c>
      <c r="B373" s="624" t="s">
        <v>7740</v>
      </c>
      <c r="C373" s="626" t="str">
        <f>'CATALOGO PAGINA'!AE373</f>
        <v>12</v>
      </c>
      <c r="D373" s="634">
        <f>'CATALOGO PAGINA'!AG373</f>
        <v>0.845</v>
      </c>
    </row>
    <row r="374">
      <c r="A374" s="623" t="str">
        <f>'CATALOGO PAGINA'!C374</f>
        <v>DC-38</v>
      </c>
      <c r="B374" s="624" t="s">
        <v>7740</v>
      </c>
      <c r="C374" s="626" t="str">
        <f>'CATALOGO PAGINA'!AE374</f>
        <v>3</v>
      </c>
      <c r="D374" s="634">
        <f>'CATALOGO PAGINA'!AG374</f>
        <v>11.00038</v>
      </c>
    </row>
    <row r="375">
      <c r="A375" s="623" t="str">
        <f>'CATALOGO PAGINA'!C375</f>
        <v>FD712</v>
      </c>
      <c r="B375" s="624" t="s">
        <v>7740</v>
      </c>
      <c r="C375" s="626" t="str">
        <f>'CATALOGO PAGINA'!AE375</f>
        <v>12</v>
      </c>
      <c r="D375" s="634">
        <f>'CATALOGO PAGINA'!AG375</f>
        <v>0.79</v>
      </c>
    </row>
    <row r="376">
      <c r="A376" s="623" t="str">
        <f>'CATALOGO PAGINA'!C376</f>
        <v>09032</v>
      </c>
      <c r="B376" s="624" t="s">
        <v>7740</v>
      </c>
      <c r="C376" s="626" t="str">
        <f>'CATALOGO PAGINA'!AE376</f>
        <v>12</v>
      </c>
      <c r="D376" s="634">
        <f>'CATALOGO PAGINA'!AG376</f>
        <v>2.5</v>
      </c>
    </row>
    <row r="377">
      <c r="A377" s="623" t="str">
        <f>'CATALOGO PAGINA'!C377</f>
        <v>FD711</v>
      </c>
      <c r="B377" s="624" t="s">
        <v>7740</v>
      </c>
      <c r="C377" s="626" t="str">
        <f>'CATALOGO PAGINA'!AE377</f>
        <v>6</v>
      </c>
      <c r="D377" s="634">
        <f>'CATALOGO PAGINA'!AG377</f>
        <v>0.7938</v>
      </c>
    </row>
    <row r="378">
      <c r="A378" s="623" t="str">
        <f>'CATALOGO PAGINA'!C378</f>
        <v>3283</v>
      </c>
      <c r="B378" s="624" t="s">
        <v>7740</v>
      </c>
      <c r="C378" s="626" t="str">
        <f>'CATALOGO PAGINA'!AE378</f>
        <v>12</v>
      </c>
      <c r="D378" s="634">
        <f>'CATALOGO PAGINA'!AG378</f>
        <v>0.396</v>
      </c>
    </row>
    <row r="379">
      <c r="A379" s="623" t="str">
        <f>'CATALOGO PAGINA'!C379</f>
        <v>3285</v>
      </c>
      <c r="B379" s="624" t="s">
        <v>7740</v>
      </c>
      <c r="C379" s="626" t="str">
        <f>'CATALOGO PAGINA'!AE379</f>
        <v>12</v>
      </c>
      <c r="D379" s="634">
        <f>'CATALOGO PAGINA'!AG379</f>
        <v>1.19</v>
      </c>
    </row>
    <row r="380">
      <c r="A380" s="623" t="str">
        <f>'CATALOGO PAGINA'!C380</f>
        <v>CH91109</v>
      </c>
      <c r="B380" s="624" t="s">
        <v>7740</v>
      </c>
      <c r="C380" s="626" t="str">
        <f>'CATALOGO PAGINA'!AE380</f>
        <v>12</v>
      </c>
      <c r="D380" s="634">
        <f>'CATALOGO PAGINA'!AG380</f>
        <v>0.686</v>
      </c>
    </row>
    <row r="381">
      <c r="A381" s="623" t="str">
        <f>'CATALOGO PAGINA'!C381</f>
        <v>CH91134</v>
      </c>
      <c r="B381" s="624" t="s">
        <v>7740</v>
      </c>
      <c r="C381" s="626" t="str">
        <f>'CATALOGO PAGINA'!AE381</f>
        <v>12</v>
      </c>
      <c r="D381" s="634">
        <f>'CATALOGO PAGINA'!AG381</f>
        <v>0.644</v>
      </c>
    </row>
    <row r="382">
      <c r="A382" s="623" t="str">
        <f>'CATALOGO PAGINA'!C382</f>
        <v>CH26660</v>
      </c>
      <c r="B382" s="624" t="s">
        <v>7740</v>
      </c>
      <c r="C382" s="626" t="str">
        <f>'CATALOGO PAGINA'!AE382</f>
        <v>12</v>
      </c>
      <c r="D382" s="634">
        <f>'CATALOGO PAGINA'!AG382</f>
        <v>1.036</v>
      </c>
    </row>
    <row r="383">
      <c r="A383" s="623" t="str">
        <f>'CATALOGO PAGINA'!C383</f>
        <v>CH80389</v>
      </c>
      <c r="B383" s="624" t="s">
        <v>7740</v>
      </c>
      <c r="C383" s="626" t="str">
        <f>'CATALOGO PAGINA'!AE383</f>
        <v>12</v>
      </c>
      <c r="D383" s="634">
        <f>'CATALOGO PAGINA'!AG383</f>
        <v>0.686</v>
      </c>
    </row>
    <row r="384">
      <c r="A384" s="623" t="str">
        <f>'CATALOGO PAGINA'!C384</f>
        <v>CH26632</v>
      </c>
      <c r="B384" s="624" t="s">
        <v>7740</v>
      </c>
      <c r="C384" s="626" t="str">
        <f>'CATALOGO PAGINA'!AE384</f>
        <v>12</v>
      </c>
      <c r="D384" s="634">
        <f>'CATALOGO PAGINA'!AG384</f>
        <v>0.686</v>
      </c>
    </row>
    <row r="385">
      <c r="A385" s="623" t="str">
        <f>'CATALOGO PAGINA'!C385</f>
        <v>CH86501</v>
      </c>
      <c r="B385" s="624" t="s">
        <v>7740</v>
      </c>
      <c r="C385" s="626" t="str">
        <f>'CATALOGO PAGINA'!AE385</f>
        <v>6</v>
      </c>
      <c r="D385" s="634">
        <f>'CATALOGO PAGINA'!AG385</f>
        <v>3.248</v>
      </c>
    </row>
    <row r="386">
      <c r="A386" s="623" t="str">
        <f>'CATALOGO PAGINA'!C386</f>
        <v>CV86655</v>
      </c>
      <c r="B386" s="624" t="s">
        <v>7740</v>
      </c>
      <c r="C386" s="626" t="str">
        <f>'CATALOGO PAGINA'!AE386</f>
        <v>6</v>
      </c>
      <c r="D386" s="634">
        <f>'CATALOGO PAGINA'!AG386</f>
        <v>1.26</v>
      </c>
    </row>
    <row r="387">
      <c r="A387" s="623" t="str">
        <f>'CATALOGO PAGINA'!C387</f>
        <v>CH86126</v>
      </c>
      <c r="B387" s="624" t="s">
        <v>7740</v>
      </c>
      <c r="C387" s="626" t="str">
        <f>'CATALOGO PAGINA'!AE387</f>
        <v>6</v>
      </c>
      <c r="D387" s="634">
        <f>'CATALOGO PAGINA'!AG387</f>
        <v>1.162</v>
      </c>
    </row>
    <row r="388">
      <c r="A388" s="623" t="str">
        <f>'CATALOGO PAGINA'!C388</f>
        <v>FD837</v>
      </c>
      <c r="B388" s="624" t="s">
        <v>7740</v>
      </c>
      <c r="C388" s="626" t="str">
        <f>'CATALOGO PAGINA'!AE388</f>
        <v>12</v>
      </c>
      <c r="D388" s="634">
        <f>'CATALOGO PAGINA'!AG388</f>
        <v>0.6524</v>
      </c>
    </row>
    <row r="389">
      <c r="A389" s="623" t="str">
        <f>'CATALOGO PAGINA'!C389</f>
        <v>12001</v>
      </c>
      <c r="B389" s="624" t="s">
        <v>7740</v>
      </c>
      <c r="C389" s="626" t="str">
        <f>'CATALOGO PAGINA'!AE389</f>
        <v>12</v>
      </c>
      <c r="D389" s="634">
        <f>'CATALOGO PAGINA'!AG389</f>
        <v>2.5</v>
      </c>
    </row>
    <row r="390">
      <c r="A390" s="623" t="str">
        <f>'CATALOGO PAGINA'!C390</f>
        <v>YL-1010</v>
      </c>
      <c r="B390" s="624" t="s">
        <v>7740</v>
      </c>
      <c r="C390" s="626" t="str">
        <f>'CATALOGO PAGINA'!AE390</f>
        <v>3</v>
      </c>
      <c r="D390" s="634">
        <f>'CATALOGO PAGINA'!AG390</f>
        <v>6.489</v>
      </c>
    </row>
    <row r="391">
      <c r="A391" s="623" t="str">
        <f>'CATALOGO PAGINA'!C391</f>
        <v>3182</v>
      </c>
      <c r="B391" s="624" t="s">
        <v>7740</v>
      </c>
      <c r="C391" s="626" t="str">
        <f>'CATALOGO PAGINA'!AE391</f>
        <v>1</v>
      </c>
      <c r="D391" s="634">
        <f>'CATALOGO PAGINA'!AG391</f>
        <v>14.0505</v>
      </c>
    </row>
    <row r="392">
      <c r="A392" s="623" t="str">
        <f>'CATALOGO PAGINA'!C392</f>
        <v>FD7854</v>
      </c>
      <c r="B392" s="624" t="s">
        <v>7740</v>
      </c>
      <c r="C392" s="626" t="str">
        <f>'CATALOGO PAGINA'!AE392</f>
        <v>6</v>
      </c>
      <c r="D392" s="634">
        <f>'CATALOGO PAGINA'!AG392</f>
        <v>3.5</v>
      </c>
    </row>
    <row r="393">
      <c r="A393" s="623" t="str">
        <f>'CATALOGO PAGINA'!C393</f>
        <v>3281</v>
      </c>
      <c r="B393" s="624" t="s">
        <v>7740</v>
      </c>
      <c r="C393" s="626" t="str">
        <f>'CATALOGO PAGINA'!AE393</f>
        <v>12</v>
      </c>
      <c r="D393" s="634">
        <f>'CATALOGO PAGINA'!AG393</f>
        <v>2.4492</v>
      </c>
    </row>
    <row r="394">
      <c r="A394" s="623" t="str">
        <f>'CATALOGO PAGINA'!C394</f>
        <v>40007</v>
      </c>
      <c r="B394" s="624" t="s">
        <v>7740</v>
      </c>
      <c r="C394" s="626" t="str">
        <f>'CATALOGO PAGINA'!AE394</f>
        <v>3</v>
      </c>
      <c r="D394" s="634">
        <f>'CATALOGO PAGINA'!AG394</f>
        <v>4.0015</v>
      </c>
    </row>
    <row r="395">
      <c r="A395" s="623" t="str">
        <f>'CATALOGO PAGINA'!C395</f>
        <v>FD0299</v>
      </c>
      <c r="B395" s="624" t="s">
        <v>7740</v>
      </c>
      <c r="C395" s="626" t="str">
        <f>'CATALOGO PAGINA'!AE395</f>
        <v>6</v>
      </c>
      <c r="D395" s="634">
        <f>'CATALOGO PAGINA'!AG395</f>
        <v>0.45</v>
      </c>
    </row>
    <row r="396">
      <c r="A396" s="623" t="str">
        <f>'CATALOGO PAGINA'!C396</f>
        <v>2570</v>
      </c>
      <c r="B396" s="624" t="s">
        <v>7740</v>
      </c>
      <c r="C396" s="626" t="str">
        <f>'CATALOGO PAGINA'!AE396</f>
        <v>12</v>
      </c>
      <c r="D396" s="634">
        <f>'CATALOGO PAGINA'!AG396</f>
        <v>0.98</v>
      </c>
    </row>
    <row r="397">
      <c r="A397" s="623" t="str">
        <f>'CATALOGO PAGINA'!C397</f>
        <v>2571</v>
      </c>
      <c r="B397" s="624" t="s">
        <v>7740</v>
      </c>
      <c r="C397" s="626" t="str">
        <f>'CATALOGO PAGINA'!AE397</f>
        <v>12</v>
      </c>
      <c r="D397" s="634">
        <f>'CATALOGO PAGINA'!AG397</f>
        <v>0.98</v>
      </c>
    </row>
    <row r="398">
      <c r="A398" s="623" t="str">
        <f>'CATALOGO PAGINA'!C398</f>
        <v>3282</v>
      </c>
      <c r="B398" s="624" t="s">
        <v>7740</v>
      </c>
      <c r="C398" s="626" t="str">
        <f>'CATALOGO PAGINA'!AE398</f>
        <v>12</v>
      </c>
      <c r="D398" s="634">
        <f>'CATALOGO PAGINA'!AG398</f>
        <v>0.4452</v>
      </c>
    </row>
    <row r="399">
      <c r="A399" s="623" t="str">
        <f>'CATALOGO PAGINA'!C399</f>
        <v>3286</v>
      </c>
      <c r="B399" s="624" t="s">
        <v>7740</v>
      </c>
      <c r="C399" s="626" t="str">
        <f>'CATALOGO PAGINA'!AE399</f>
        <v>6</v>
      </c>
      <c r="D399" s="634">
        <f>'CATALOGO PAGINA'!AG399</f>
        <v>3.7504</v>
      </c>
    </row>
    <row r="400">
      <c r="A400" s="623" t="str">
        <f>'CATALOGO PAGINA'!C400</f>
        <v>7875</v>
      </c>
      <c r="B400" s="624" t="s">
        <v>7740</v>
      </c>
      <c r="C400" s="626" t="str">
        <f>'CATALOGO PAGINA'!AE400</f>
        <v>1</v>
      </c>
      <c r="D400" s="634">
        <f>'CATALOGO PAGINA'!AG400</f>
        <v>16.7506</v>
      </c>
    </row>
    <row r="401">
      <c r="A401" s="623" t="str">
        <f>'CATALOGO PAGINA'!C401</f>
        <v>WT202226</v>
      </c>
      <c r="B401" s="624" t="s">
        <v>7740</v>
      </c>
      <c r="C401" s="626" t="str">
        <f>'CATALOGO PAGINA'!AE401</f>
        <v>12</v>
      </c>
      <c r="D401" s="634">
        <f>'CATALOGO PAGINA'!AG401</f>
        <v>0.7938</v>
      </c>
    </row>
    <row r="402">
      <c r="A402" s="623" t="str">
        <f>'CATALOGO PAGINA'!C402</f>
        <v>FD810</v>
      </c>
      <c r="B402" s="624" t="s">
        <v>7740</v>
      </c>
      <c r="C402" s="626" t="str">
        <f>'CATALOGO PAGINA'!AE402</f>
        <v>12</v>
      </c>
      <c r="D402" s="634">
        <f>'CATALOGO PAGINA'!AG402</f>
        <v>1.0976</v>
      </c>
    </row>
    <row r="403">
      <c r="A403" s="623" t="str">
        <f>'CATALOGO PAGINA'!C403</f>
        <v>IN86003</v>
      </c>
      <c r="B403" s="624" t="s">
        <v>7740</v>
      </c>
      <c r="C403" s="626" t="str">
        <f>'CATALOGO PAGINA'!AE403</f>
        <v>12</v>
      </c>
      <c r="D403" s="634">
        <f>'CATALOGO PAGINA'!AG403</f>
        <v>0.896</v>
      </c>
    </row>
    <row r="404">
      <c r="A404" s="623" t="str">
        <f>'CATALOGO PAGINA'!C404</f>
        <v>IN86006</v>
      </c>
      <c r="B404" s="624" t="s">
        <v>7740</v>
      </c>
      <c r="C404" s="626" t="str">
        <f>'CATALOGO PAGINA'!AE404</f>
        <v>12</v>
      </c>
      <c r="D404" s="634">
        <f>'CATALOGO PAGINA'!AG404</f>
        <v>1.036</v>
      </c>
    </row>
    <row r="405">
      <c r="A405" s="623" t="str">
        <f>'CATALOGO PAGINA'!C405</f>
        <v>IN85602</v>
      </c>
      <c r="B405" s="624" t="s">
        <v>7740</v>
      </c>
      <c r="C405" s="626" t="str">
        <f>'CATALOGO PAGINA'!AE405</f>
        <v>12</v>
      </c>
      <c r="D405" s="634">
        <f>'CATALOGO PAGINA'!AG405</f>
        <v>0.728</v>
      </c>
    </row>
    <row r="406">
      <c r="A406" s="623" t="str">
        <f>'CATALOGO PAGINA'!C406</f>
        <v>IN85597</v>
      </c>
      <c r="B406" s="624" t="s">
        <v>7740</v>
      </c>
      <c r="C406" s="626" t="str">
        <f>'CATALOGO PAGINA'!AE406</f>
        <v>12</v>
      </c>
      <c r="D406" s="634">
        <f>'CATALOGO PAGINA'!AG406</f>
        <v>0.77</v>
      </c>
    </row>
    <row r="407">
      <c r="A407" s="623" t="str">
        <f>'CATALOGO PAGINA'!C407</f>
        <v>IN24841</v>
      </c>
      <c r="B407" s="624" t="s">
        <v>7740</v>
      </c>
      <c r="C407" s="626" t="str">
        <f>'CATALOGO PAGINA'!AE407</f>
        <v>12</v>
      </c>
      <c r="D407" s="634">
        <f>'CATALOGO PAGINA'!AG407</f>
        <v>0.952</v>
      </c>
    </row>
    <row r="408">
      <c r="A408" s="623" t="str">
        <f>'CATALOGO PAGINA'!C408</f>
        <v>IN24840</v>
      </c>
      <c r="B408" s="624" t="s">
        <v>7740</v>
      </c>
      <c r="C408" s="626" t="str">
        <f>'CATALOGO PAGINA'!AE408</f>
        <v>12</v>
      </c>
      <c r="D408" s="634">
        <f>'CATALOGO PAGINA'!AG408</f>
        <v>1.106</v>
      </c>
    </row>
    <row r="409">
      <c r="A409" s="623" t="str">
        <f>'CATALOGO PAGINA'!C409</f>
        <v>0747</v>
      </c>
      <c r="B409" s="624" t="s">
        <v>7740</v>
      </c>
      <c r="C409" s="626" t="str">
        <f>'CATALOGO PAGINA'!AE409</f>
        <v>6</v>
      </c>
      <c r="D409" s="634">
        <f>'CATALOGO PAGINA'!AG409</f>
        <v>1.792</v>
      </c>
    </row>
    <row r="410">
      <c r="A410" s="623" t="str">
        <f>'CATALOGO PAGINA'!C410</f>
        <v>IN23592</v>
      </c>
      <c r="B410" s="624" t="s">
        <v>7740</v>
      </c>
      <c r="C410" s="626" t="str">
        <f>'CATALOGO PAGINA'!AE410</f>
        <v>12</v>
      </c>
      <c r="D410" s="634">
        <f>'CATALOGO PAGINA'!AG410</f>
        <v>0.957</v>
      </c>
    </row>
    <row r="411">
      <c r="A411" s="623" t="str">
        <f>'CATALOGO PAGINA'!C411</f>
        <v>CN90036</v>
      </c>
      <c r="B411" s="624" t="s">
        <v>7740</v>
      </c>
      <c r="C411" s="626" t="str">
        <f>'CATALOGO PAGINA'!AE411</f>
        <v>12</v>
      </c>
      <c r="D411" s="634">
        <f>'CATALOGO PAGINA'!AG411</f>
        <v>0.644</v>
      </c>
    </row>
    <row r="412">
      <c r="A412" s="623" t="str">
        <f>'CATALOGO PAGINA'!C412</f>
        <v>FD2302</v>
      </c>
      <c r="B412" s="624" t="s">
        <v>7740</v>
      </c>
      <c r="C412" s="626" t="str">
        <f>'CATALOGO PAGINA'!AE412</f>
        <v>12</v>
      </c>
      <c r="D412" s="634">
        <f>'CATALOGO PAGINA'!AG412</f>
        <v>2.4984</v>
      </c>
    </row>
    <row r="413">
      <c r="A413" s="623" t="str">
        <f>'CATALOGO PAGINA'!C413</f>
        <v>FD2301</v>
      </c>
      <c r="B413" s="624" t="s">
        <v>7740</v>
      </c>
      <c r="C413" s="626" t="str">
        <f>'CATALOGO PAGINA'!AE413</f>
        <v>12</v>
      </c>
      <c r="D413" s="634">
        <f>'CATALOGO PAGINA'!AG413</f>
        <v>2.5025</v>
      </c>
    </row>
    <row r="414">
      <c r="A414" s="623" t="str">
        <f>'CATALOGO PAGINA'!C414</f>
        <v>FD1602</v>
      </c>
      <c r="B414" s="624" t="s">
        <v>7740</v>
      </c>
      <c r="C414" s="626" t="str">
        <f>'CATALOGO PAGINA'!AE414</f>
        <v>12</v>
      </c>
      <c r="D414" s="634">
        <f>'CATALOGO PAGINA'!AG414</f>
        <v>2.4955</v>
      </c>
    </row>
    <row r="415">
      <c r="A415" s="623" t="str">
        <f>'CATALOGO PAGINA'!C415</f>
        <v>80089</v>
      </c>
      <c r="B415" s="624" t="s">
        <v>7740</v>
      </c>
      <c r="C415" s="626" t="str">
        <f>'CATALOGO PAGINA'!AE415</f>
        <v>12</v>
      </c>
      <c r="D415" s="634">
        <f>'CATALOGO PAGINA'!AG415</f>
        <v>0.7</v>
      </c>
    </row>
    <row r="416">
      <c r="A416" s="623" t="str">
        <f>'CATALOGO PAGINA'!C416</f>
        <v>YL2032</v>
      </c>
      <c r="B416" s="624" t="s">
        <v>7740</v>
      </c>
      <c r="C416" s="626" t="str">
        <f>'CATALOGO PAGINA'!AE416</f>
        <v>3</v>
      </c>
      <c r="D416" s="634">
        <f>'CATALOGO PAGINA'!AG416</f>
        <v>3.99</v>
      </c>
    </row>
    <row r="417">
      <c r="A417" s="623" t="str">
        <f>'CATALOGO PAGINA'!C417</f>
        <v>86000</v>
      </c>
      <c r="B417" s="624" t="s">
        <v>7740</v>
      </c>
      <c r="C417" s="626" t="str">
        <f>'CATALOGO PAGINA'!AE417</f>
        <v>12</v>
      </c>
      <c r="D417" s="634">
        <f>'CATALOGO PAGINA'!AG417</f>
        <v>0.91</v>
      </c>
    </row>
    <row r="418">
      <c r="A418" s="623" t="str">
        <f>'CATALOGO PAGINA'!C418</f>
        <v>86011</v>
      </c>
      <c r="B418" s="624" t="s">
        <v>7740</v>
      </c>
      <c r="C418" s="626" t="str">
        <f>'CATALOGO PAGINA'!AE418</f>
        <v>12</v>
      </c>
      <c r="D418" s="634">
        <f>'CATALOGO PAGINA'!AG418</f>
        <v>0.91</v>
      </c>
    </row>
    <row r="419">
      <c r="A419" s="623" t="str">
        <f>'CATALOGO PAGINA'!C419</f>
        <v>86018</v>
      </c>
      <c r="B419" s="624" t="s">
        <v>7740</v>
      </c>
      <c r="C419" s="626" t="str">
        <f>'CATALOGO PAGINA'!AE419</f>
        <v>12</v>
      </c>
      <c r="D419" s="634">
        <f>'CATALOGO PAGINA'!AG419</f>
        <v>0.854</v>
      </c>
    </row>
    <row r="420">
      <c r="A420" s="623" t="str">
        <f>'CATALOGO PAGINA'!C420</f>
        <v>86013</v>
      </c>
      <c r="B420" s="624" t="s">
        <v>7740</v>
      </c>
      <c r="C420" s="626" t="str">
        <f>'CATALOGO PAGINA'!AE420</f>
        <v>12</v>
      </c>
      <c r="D420" s="634">
        <f>'CATALOGO PAGINA'!AG420</f>
        <v>0.91</v>
      </c>
    </row>
    <row r="421">
      <c r="A421" s="623" t="str">
        <f>'CATALOGO PAGINA'!C421</f>
        <v>7535</v>
      </c>
      <c r="B421" s="624" t="s">
        <v>7740</v>
      </c>
      <c r="C421" s="626" t="str">
        <f>'CATALOGO PAGINA'!AE421</f>
        <v>6</v>
      </c>
      <c r="D421" s="634">
        <f>'CATALOGO PAGINA'!AG421</f>
        <v>0.852</v>
      </c>
    </row>
    <row r="422">
      <c r="A422" s="623" t="str">
        <f>'CATALOGO PAGINA'!C422</f>
        <v>7542</v>
      </c>
      <c r="B422" s="624" t="s">
        <v>7740</v>
      </c>
      <c r="C422" s="626" t="str">
        <f>'CATALOGO PAGINA'!AE422</f>
        <v>12</v>
      </c>
      <c r="D422" s="634">
        <f>'CATALOGO PAGINA'!AG422</f>
        <v>0.902</v>
      </c>
    </row>
    <row r="423">
      <c r="A423" s="623" t="str">
        <f>'CATALOGO PAGINA'!C423</f>
        <v>7559</v>
      </c>
      <c r="B423" s="624" t="s">
        <v>7740</v>
      </c>
      <c r="C423" s="626" t="str">
        <f>'CATALOGO PAGINA'!AE423</f>
        <v>12</v>
      </c>
      <c r="D423" s="634">
        <f>'CATALOGO PAGINA'!AG423</f>
        <v>1.012</v>
      </c>
    </row>
    <row r="424">
      <c r="A424" s="623" t="str">
        <f>'CATALOGO PAGINA'!C424</f>
        <v>FD708</v>
      </c>
      <c r="B424" s="624" t="s">
        <v>7740</v>
      </c>
      <c r="C424" s="626" t="str">
        <f>'CATALOGO PAGINA'!AE424</f>
        <v>6</v>
      </c>
      <c r="D424" s="634">
        <f>'CATALOGO PAGINA'!AG424</f>
        <v>6.4988</v>
      </c>
    </row>
    <row r="425">
      <c r="A425" s="623" t="str">
        <f>'CATALOGO PAGINA'!C425</f>
        <v>CH82268</v>
      </c>
      <c r="B425" s="624" t="s">
        <v>7740</v>
      </c>
      <c r="C425" s="626" t="str">
        <f>'CATALOGO PAGINA'!AE425</f>
        <v>6</v>
      </c>
      <c r="D425" s="634">
        <f>'CATALOGO PAGINA'!AG425</f>
        <v>1.6302</v>
      </c>
    </row>
    <row r="426">
      <c r="A426" s="623" t="str">
        <f>'CATALOGO PAGINA'!C426</f>
        <v>CH10024</v>
      </c>
      <c r="B426" s="624" t="s">
        <v>7740</v>
      </c>
      <c r="C426" s="626" t="str">
        <f>'CATALOGO PAGINA'!AE426</f>
        <v>6</v>
      </c>
      <c r="D426" s="634">
        <f>'CATALOGO PAGINA'!AG426</f>
        <v>1.4382</v>
      </c>
    </row>
    <row r="427">
      <c r="A427" s="623" t="str">
        <f>'CATALOGO PAGINA'!C427</f>
        <v>CH85606</v>
      </c>
      <c r="B427" s="624" t="s">
        <v>7740</v>
      </c>
      <c r="C427" s="626" t="str">
        <f>'CATALOGO PAGINA'!AE427</f>
        <v>6</v>
      </c>
      <c r="D427" s="634">
        <f>'CATALOGO PAGINA'!AG427</f>
        <v>1.83</v>
      </c>
    </row>
    <row r="428">
      <c r="A428" s="623" t="str">
        <f>'CATALOGO PAGINA'!C428</f>
        <v>CH86412</v>
      </c>
      <c r="B428" s="624" t="s">
        <v>7740</v>
      </c>
      <c r="C428" s="626" t="str">
        <f>'CATALOGO PAGINA'!AE428</f>
        <v>6</v>
      </c>
      <c r="D428" s="634">
        <f>'CATALOGO PAGINA'!AG428</f>
        <v>1.245</v>
      </c>
    </row>
    <row r="429">
      <c r="A429" s="623" t="str">
        <f>'CATALOGO PAGINA'!C429</f>
        <v>CH85676</v>
      </c>
      <c r="B429" s="624" t="s">
        <v>7740</v>
      </c>
      <c r="C429" s="626" t="str">
        <f>'CATALOGO PAGINA'!AE429</f>
        <v>6</v>
      </c>
      <c r="D429" s="634">
        <f>'CATALOGO PAGINA'!AG429</f>
        <v>1.245</v>
      </c>
    </row>
    <row r="430">
      <c r="A430" s="623" t="str">
        <f>'CATALOGO PAGINA'!C430</f>
        <v>CN90073</v>
      </c>
      <c r="B430" s="624" t="s">
        <v>7740</v>
      </c>
      <c r="C430" s="626" t="str">
        <f>'CATALOGO PAGINA'!AE430</f>
        <v>12</v>
      </c>
      <c r="D430" s="634">
        <f>'CATALOGO PAGINA'!AG430</f>
        <v>0.546</v>
      </c>
    </row>
    <row r="431">
      <c r="A431" s="623" t="str">
        <f>'CATALOGO PAGINA'!C431</f>
        <v>0182</v>
      </c>
      <c r="B431" s="624" t="s">
        <v>7740</v>
      </c>
      <c r="C431" s="626" t="str">
        <f>'CATALOGO PAGINA'!AE431</f>
        <v>3</v>
      </c>
      <c r="D431" s="634">
        <f>'CATALOGO PAGINA'!AG431</f>
        <v>5.25136</v>
      </c>
    </row>
    <row r="432">
      <c r="A432" s="623" t="str">
        <f>'CATALOGO PAGINA'!C432</f>
        <v>MA2025</v>
      </c>
      <c r="B432" s="624" t="s">
        <v>7740</v>
      </c>
      <c r="C432" s="626" t="str">
        <f>'CATALOGO PAGINA'!AE432</f>
        <v>6</v>
      </c>
      <c r="D432" s="634">
        <f>'CATALOGO PAGINA'!AG432</f>
        <v>0.5</v>
      </c>
    </row>
    <row r="433">
      <c r="A433" s="623" t="str">
        <f>'CATALOGO PAGINA'!C433</f>
        <v>7993</v>
      </c>
      <c r="B433" s="624" t="s">
        <v>7740</v>
      </c>
      <c r="C433" s="626" t="str">
        <f>'CATALOGO PAGINA'!AE433</f>
        <v>6</v>
      </c>
      <c r="D433" s="634">
        <f>'CATALOGO PAGINA'!AG433</f>
        <v>5.9985</v>
      </c>
    </row>
    <row r="434">
      <c r="A434" s="623" t="str">
        <f>'CATALOGO PAGINA'!C434</f>
        <v>CH81731</v>
      </c>
      <c r="B434" s="624" t="s">
        <v>7740</v>
      </c>
      <c r="C434" s="626" t="str">
        <f>'CATALOGO PAGINA'!AE434</f>
        <v>6</v>
      </c>
      <c r="D434" s="634">
        <f>'CATALOGO PAGINA'!AG434</f>
        <v>1.4229</v>
      </c>
    </row>
    <row r="435">
      <c r="A435" s="623" t="str">
        <f>'CATALOGO PAGINA'!C435</f>
        <v>CH82263</v>
      </c>
      <c r="B435" s="624" t="s">
        <v>7740</v>
      </c>
      <c r="C435" s="626" t="str">
        <f>'CATALOGO PAGINA'!AE435</f>
        <v>12</v>
      </c>
      <c r="D435" s="634">
        <f>'CATALOGO PAGINA'!AG435</f>
        <v>1.05</v>
      </c>
    </row>
    <row r="436">
      <c r="A436" s="623" t="str">
        <f>'CATALOGO PAGINA'!C436</f>
        <v>CH86320</v>
      </c>
      <c r="B436" s="624" t="s">
        <v>7740</v>
      </c>
      <c r="C436" s="626" t="str">
        <f>'CATALOGO PAGINA'!AE436</f>
        <v>12</v>
      </c>
      <c r="D436" s="634">
        <f>'CATALOGO PAGINA'!AG436</f>
        <v>0.756</v>
      </c>
    </row>
    <row r="437">
      <c r="A437" s="623" t="str">
        <f>'CATALOGO PAGINA'!C437</f>
        <v>CV76801</v>
      </c>
      <c r="B437" s="624" t="s">
        <v>7740</v>
      </c>
      <c r="C437" s="626" t="str">
        <f>'CATALOGO PAGINA'!AE437</f>
        <v>12</v>
      </c>
      <c r="D437" s="634">
        <f>'CATALOGO PAGINA'!AG437</f>
        <v>1.064</v>
      </c>
    </row>
    <row r="438">
      <c r="A438" s="623" t="str">
        <f>'CATALOGO PAGINA'!C438</f>
        <v>CH99298</v>
      </c>
      <c r="B438" s="624" t="s">
        <v>7740</v>
      </c>
      <c r="C438" s="626" t="str">
        <f>'CATALOGO PAGINA'!AE438</f>
        <v>12</v>
      </c>
      <c r="D438" s="634">
        <f>'CATALOGO PAGINA'!AG438</f>
        <v>4.536</v>
      </c>
    </row>
    <row r="439">
      <c r="A439" s="623" t="str">
        <f>'CATALOGO PAGINA'!C439</f>
        <v>CH35463</v>
      </c>
      <c r="B439" s="624" t="s">
        <v>7740</v>
      </c>
      <c r="C439" s="626" t="str">
        <f>'CATALOGO PAGINA'!AE439</f>
        <v>6</v>
      </c>
      <c r="D439" s="634">
        <f>'CATALOGO PAGINA'!AG439</f>
        <v>3.248</v>
      </c>
    </row>
    <row r="440">
      <c r="A440" s="623" t="str">
        <f>'CATALOGO PAGINA'!C440</f>
        <v>CH89043</v>
      </c>
      <c r="B440" s="624" t="s">
        <v>7740</v>
      </c>
      <c r="C440" s="626" t="str">
        <f>'CATALOGO PAGINA'!AE440</f>
        <v>12</v>
      </c>
      <c r="D440" s="634">
        <f>'CATALOGO PAGINA'!AG440</f>
        <v>0.7975</v>
      </c>
    </row>
    <row r="441">
      <c r="A441" s="623" t="str">
        <f>'CATALOGO PAGINA'!C441</f>
        <v>CV86646</v>
      </c>
      <c r="B441" s="624" t="s">
        <v>7740</v>
      </c>
      <c r="C441" s="626" t="str">
        <f>'CATALOGO PAGINA'!AE441</f>
        <v>6</v>
      </c>
      <c r="D441" s="634">
        <f>'CATALOGO PAGINA'!AG441</f>
        <v>1.9458</v>
      </c>
    </row>
    <row r="442">
      <c r="A442" s="623" t="str">
        <f>'CATALOGO PAGINA'!C442</f>
        <v>CH82302</v>
      </c>
      <c r="B442" s="624" t="s">
        <v>7740</v>
      </c>
      <c r="C442" s="626" t="str">
        <f>'CATALOGO PAGINA'!AE442</f>
        <v>12</v>
      </c>
      <c r="D442" s="634">
        <f>'CATALOGO PAGINA'!AG442</f>
        <v>0.6468</v>
      </c>
    </row>
    <row r="443">
      <c r="A443" s="623" t="str">
        <f>'CATALOGO PAGINA'!C443</f>
        <v>82769</v>
      </c>
      <c r="B443" s="624" t="s">
        <v>7740</v>
      </c>
      <c r="C443" s="626" t="str">
        <f>'CATALOGO PAGINA'!AE443</f>
        <v>12</v>
      </c>
      <c r="D443" s="634">
        <f>'CATALOGO PAGINA'!AG443</f>
        <v>0.812</v>
      </c>
    </row>
    <row r="444">
      <c r="A444" s="623" t="str">
        <f>'CATALOGO PAGINA'!C444</f>
        <v>82641</v>
      </c>
      <c r="B444" s="624" t="s">
        <v>7740</v>
      </c>
      <c r="C444" s="626" t="str">
        <f>'CATALOGO PAGINA'!AE444</f>
        <v>12</v>
      </c>
      <c r="D444" s="634">
        <f>'CATALOGO PAGINA'!AG444</f>
        <v>1.19</v>
      </c>
    </row>
    <row r="445">
      <c r="A445" s="623" t="str">
        <f>'CATALOGO PAGINA'!C445</f>
        <v>55650</v>
      </c>
      <c r="B445" s="624" t="s">
        <v>7740</v>
      </c>
      <c r="C445" s="626" t="str">
        <f>'CATALOGO PAGINA'!AE445</f>
        <v>8</v>
      </c>
      <c r="D445" s="634">
        <f>'CATALOGO PAGINA'!AG445</f>
        <v>0.5964</v>
      </c>
    </row>
    <row r="446">
      <c r="A446" s="623" t="str">
        <f>'CATALOGO PAGINA'!C446</f>
        <v>55653</v>
      </c>
      <c r="B446" s="624" t="s">
        <v>7740</v>
      </c>
      <c r="C446" s="626" t="str">
        <f>'CATALOGO PAGINA'!AE446</f>
        <v>8</v>
      </c>
      <c r="D446" s="634">
        <f>'CATALOGO PAGINA'!AG446</f>
        <v>0.588</v>
      </c>
    </row>
    <row r="447">
      <c r="A447" s="623" t="str">
        <f>'CATALOGO PAGINA'!C447</f>
        <v>TY55503</v>
      </c>
      <c r="B447" s="624" t="s">
        <v>7740</v>
      </c>
      <c r="C447" s="626" t="str">
        <f>'CATALOGO PAGINA'!AE447</f>
        <v>8</v>
      </c>
      <c r="D447" s="634">
        <f>'CATALOGO PAGINA'!AG447</f>
        <v>0.714</v>
      </c>
    </row>
    <row r="448">
      <c r="A448" s="623" t="str">
        <f>'CATALOGO PAGINA'!C448</f>
        <v>82640</v>
      </c>
      <c r="B448" s="624" t="s">
        <v>7740</v>
      </c>
      <c r="C448" s="626" t="str">
        <f>'CATALOGO PAGINA'!AE448</f>
        <v>12</v>
      </c>
      <c r="D448" s="634">
        <f>'CATALOGO PAGINA'!AG448</f>
        <v>1.2816</v>
      </c>
    </row>
    <row r="449">
      <c r="A449" s="623" t="str">
        <f>'CATALOGO PAGINA'!C449</f>
        <v>55651</v>
      </c>
      <c r="B449" s="624" t="s">
        <v>7740</v>
      </c>
      <c r="C449" s="626" t="str">
        <f>'CATALOGO PAGINA'!AE449</f>
        <v>8</v>
      </c>
      <c r="D449" s="634">
        <f>'CATALOGO PAGINA'!AG449</f>
        <v>0.588</v>
      </c>
    </row>
    <row r="450">
      <c r="A450" s="623" t="str">
        <f>'CATALOGO PAGINA'!C450</f>
        <v>IN85589</v>
      </c>
      <c r="B450" s="624" t="s">
        <v>7740</v>
      </c>
      <c r="C450" s="626" t="str">
        <f>'CATALOGO PAGINA'!AE450</f>
        <v>12</v>
      </c>
      <c r="D450" s="634">
        <f>'CATALOGO PAGINA'!AG450</f>
        <v>1.134</v>
      </c>
    </row>
    <row r="451">
      <c r="A451" s="623" t="str">
        <f>'CATALOGO PAGINA'!C451</f>
        <v>90207-A</v>
      </c>
      <c r="B451" s="624" t="s">
        <v>7740</v>
      </c>
      <c r="C451" s="626" t="str">
        <f>'CATALOGO PAGINA'!AE451</f>
        <v>12</v>
      </c>
      <c r="D451" s="634">
        <f>'CATALOGO PAGINA'!AG451</f>
        <v>1.386</v>
      </c>
    </row>
    <row r="452">
      <c r="A452" s="623" t="str">
        <f>'CATALOGO PAGINA'!C452</f>
        <v>CN91096-A</v>
      </c>
      <c r="B452" s="624" t="s">
        <v>7740</v>
      </c>
      <c r="C452" s="626" t="str">
        <f>'CATALOGO PAGINA'!AE452</f>
        <v>12</v>
      </c>
      <c r="D452" s="634">
        <f>'CATALOGO PAGINA'!AG452</f>
        <v>1.19</v>
      </c>
    </row>
    <row r="453">
      <c r="A453" s="623" t="str">
        <f>'CATALOGO PAGINA'!C453</f>
        <v>81023-A</v>
      </c>
      <c r="B453" s="624" t="s">
        <v>7740</v>
      </c>
      <c r="C453" s="626" t="str">
        <f>'CATALOGO PAGINA'!AE453</f>
        <v>12</v>
      </c>
      <c r="D453" s="634">
        <f>'CATALOGO PAGINA'!AG453</f>
        <v>1.386</v>
      </c>
    </row>
    <row r="454">
      <c r="A454" s="623" t="str">
        <f>'CATALOGO PAGINA'!C454</f>
        <v>90211-A</v>
      </c>
      <c r="B454" s="624" t="s">
        <v>7740</v>
      </c>
      <c r="C454" s="626" t="str">
        <f>'CATALOGO PAGINA'!AE454</f>
        <v>12</v>
      </c>
      <c r="D454" s="634">
        <f>'CATALOGO PAGINA'!AG454</f>
        <v>1.302</v>
      </c>
    </row>
    <row r="455">
      <c r="A455" s="623" t="str">
        <f>'CATALOGO PAGINA'!C455</f>
        <v>CN90214-A</v>
      </c>
      <c r="B455" s="624" t="s">
        <v>7740</v>
      </c>
      <c r="C455" s="626" t="str">
        <f>'CATALOGO PAGINA'!AE455</f>
        <v>12</v>
      </c>
      <c r="D455" s="634">
        <f>'CATALOGO PAGINA'!AG455</f>
        <v>1.302</v>
      </c>
    </row>
    <row r="456">
      <c r="A456" s="623" t="str">
        <f>'CATALOGO PAGINA'!C456</f>
        <v>CN90220</v>
      </c>
      <c r="B456" s="624" t="s">
        <v>7740</v>
      </c>
      <c r="C456" s="626" t="str">
        <f>'CATALOGO PAGINA'!AE456</f>
        <v>12</v>
      </c>
      <c r="D456" s="634">
        <f>'CATALOGO PAGINA'!AG456</f>
        <v>1.302</v>
      </c>
    </row>
    <row r="457">
      <c r="A457" s="623" t="str">
        <f>'CATALOGO PAGINA'!C457</f>
        <v>CN90215-A</v>
      </c>
      <c r="B457" s="624" t="s">
        <v>7740</v>
      </c>
      <c r="C457" s="626" t="str">
        <f>'CATALOGO PAGINA'!AE457</f>
        <v>12</v>
      </c>
      <c r="D457" s="634">
        <f>'CATALOGO PAGINA'!AG457</f>
        <v>1.302</v>
      </c>
    </row>
    <row r="458">
      <c r="A458" s="623" t="str">
        <f>'CATALOGO PAGINA'!C458</f>
        <v>CN90208-A</v>
      </c>
      <c r="B458" s="624" t="s">
        <v>7740</v>
      </c>
      <c r="C458" s="626" t="str">
        <f>'CATALOGO PAGINA'!AE458</f>
        <v>12</v>
      </c>
      <c r="D458" s="634">
        <f>'CATALOGO PAGINA'!AG458</f>
        <v>1.386</v>
      </c>
    </row>
    <row r="459">
      <c r="A459" s="623" t="str">
        <f>'CATALOGO PAGINA'!C459</f>
        <v>86022</v>
      </c>
      <c r="B459" s="624" t="s">
        <v>7740</v>
      </c>
      <c r="C459" s="626">
        <f>'CATALOGO PAGINA'!AE459</f>
        <v>12</v>
      </c>
      <c r="D459" s="634">
        <f>'CATALOGO PAGINA'!AG459</f>
        <v>1.036</v>
      </c>
    </row>
    <row r="460">
      <c r="A460" s="623" t="str">
        <f>'CATALOGO PAGINA'!C460</f>
        <v>IN86007</v>
      </c>
      <c r="B460" s="624" t="s">
        <v>7740</v>
      </c>
      <c r="C460" s="626" t="str">
        <f>'CATALOGO PAGINA'!AE460</f>
        <v>12</v>
      </c>
      <c r="D460" s="634">
        <f>'CATALOGO PAGINA'!AG460</f>
        <v>0.896</v>
      </c>
    </row>
    <row r="461">
      <c r="A461" s="623" t="str">
        <f>'CATALOGO PAGINA'!C461</f>
        <v>CN91093</v>
      </c>
      <c r="B461" s="624" t="s">
        <v>7740</v>
      </c>
      <c r="C461" s="626" t="str">
        <f>'CATALOGO PAGINA'!AE461</f>
        <v>12</v>
      </c>
      <c r="D461" s="634">
        <f>'CATALOGO PAGINA'!AG461</f>
        <v>1.302</v>
      </c>
    </row>
    <row r="462">
      <c r="A462" s="623" t="str">
        <f>'CATALOGO PAGINA'!C462</f>
        <v>IN86009</v>
      </c>
      <c r="B462" s="624" t="s">
        <v>7740</v>
      </c>
      <c r="C462" s="626" t="str">
        <f>'CATALOGO PAGINA'!AE462</f>
        <v>12</v>
      </c>
      <c r="D462" s="634">
        <f>'CATALOGO PAGINA'!AG462</f>
        <v>1.4453</v>
      </c>
    </row>
    <row r="463">
      <c r="A463" s="623" t="str">
        <f>'CATALOGO PAGINA'!C463</f>
        <v>IN86008</v>
      </c>
      <c r="B463" s="624" t="s">
        <v>7740</v>
      </c>
      <c r="C463" s="626" t="str">
        <f>'CATALOGO PAGINA'!AE463</f>
        <v>12</v>
      </c>
      <c r="D463" s="634">
        <f>'CATALOGO PAGINA'!AG463</f>
        <v>1.4484</v>
      </c>
    </row>
    <row r="464">
      <c r="A464" s="623" t="str">
        <f>'CATALOGO PAGINA'!C464</f>
        <v>39197</v>
      </c>
      <c r="B464" s="624" t="s">
        <v>7740</v>
      </c>
      <c r="C464" s="626" t="str">
        <f>'CATALOGO PAGINA'!AE464</f>
        <v>15</v>
      </c>
      <c r="D464" s="634">
        <f>'CATALOGO PAGINA'!AG464</f>
        <v>1.386</v>
      </c>
    </row>
    <row r="465">
      <c r="A465" s="623" t="str">
        <f>'CATALOGO PAGINA'!C465</f>
        <v>55702</v>
      </c>
      <c r="B465" s="624" t="s">
        <v>7740</v>
      </c>
      <c r="C465" s="626" t="str">
        <f>'CATALOGO PAGINA'!AE465</f>
        <v>12</v>
      </c>
      <c r="D465" s="634">
        <f>'CATALOGO PAGINA'!AG465</f>
        <v>0.812</v>
      </c>
    </row>
    <row r="466">
      <c r="A466" s="623" t="str">
        <f>'CATALOGO PAGINA'!C466</f>
        <v>55712</v>
      </c>
      <c r="B466" s="624" t="s">
        <v>7740</v>
      </c>
      <c r="C466" s="626" t="str">
        <f>'CATALOGO PAGINA'!AE466</f>
        <v>12</v>
      </c>
      <c r="D466" s="634">
        <f>'CATALOGO PAGINA'!AG466</f>
        <v>0.812</v>
      </c>
    </row>
    <row r="467">
      <c r="A467" s="623" t="str">
        <f>'CATALOGO PAGINA'!C467</f>
        <v>55713</v>
      </c>
      <c r="B467" s="624" t="s">
        <v>7740</v>
      </c>
      <c r="C467" s="626" t="str">
        <f>'CATALOGO PAGINA'!AE467</f>
        <v>12</v>
      </c>
      <c r="D467" s="634">
        <f>'CATALOGO PAGINA'!AG467</f>
        <v>0.812</v>
      </c>
    </row>
    <row r="468">
      <c r="A468" s="623" t="str">
        <f>'CATALOGO PAGINA'!C468</f>
        <v>55703</v>
      </c>
      <c r="B468" s="624" t="s">
        <v>7740</v>
      </c>
      <c r="C468" s="626" t="str">
        <f>'CATALOGO PAGINA'!AE468</f>
        <v>12</v>
      </c>
      <c r="D468" s="634">
        <f>'CATALOGO PAGINA'!AG468</f>
        <v>0.812</v>
      </c>
    </row>
    <row r="469">
      <c r="A469" s="623" t="str">
        <f>'CATALOGO PAGINA'!C469</f>
        <v>82733</v>
      </c>
      <c r="B469" s="624" t="s">
        <v>7740</v>
      </c>
      <c r="C469" s="626" t="str">
        <f>'CATALOGO PAGINA'!AE469</f>
        <v>12</v>
      </c>
      <c r="D469" s="634">
        <f>'CATALOGO PAGINA'!AG469</f>
        <v>1.12</v>
      </c>
    </row>
    <row r="470">
      <c r="A470" s="623" t="str">
        <f>'CATALOGO PAGINA'!C470</f>
        <v>55622</v>
      </c>
      <c r="B470" s="624" t="s">
        <v>7740</v>
      </c>
      <c r="C470" s="626" t="str">
        <f>'CATALOGO PAGINA'!AE470</f>
        <v>24</v>
      </c>
      <c r="D470" s="634">
        <f>'CATALOGO PAGINA'!AG470</f>
        <v>1.232</v>
      </c>
    </row>
    <row r="471">
      <c r="A471" s="623" t="str">
        <f>'CATALOGO PAGINA'!C471</f>
        <v>55624</v>
      </c>
      <c r="B471" s="624" t="s">
        <v>7740</v>
      </c>
      <c r="C471" s="626" t="str">
        <f>'CATALOGO PAGINA'!AE471</f>
        <v>24</v>
      </c>
      <c r="D471" s="634">
        <f>'CATALOGO PAGINA'!AG471</f>
        <v>1.232</v>
      </c>
    </row>
    <row r="472">
      <c r="A472" s="623" t="str">
        <f>'CATALOGO PAGINA'!C472</f>
        <v>55623</v>
      </c>
      <c r="B472" s="624" t="s">
        <v>7740</v>
      </c>
      <c r="C472" s="626" t="str">
        <f>'CATALOGO PAGINA'!AE472</f>
        <v>24</v>
      </c>
      <c r="D472" s="634">
        <f>'CATALOGO PAGINA'!AG472</f>
        <v>1.232</v>
      </c>
    </row>
    <row r="473">
      <c r="A473" s="623" t="str">
        <f>'CATALOGO PAGINA'!C473</f>
        <v>98031</v>
      </c>
      <c r="B473" s="624" t="s">
        <v>7740</v>
      </c>
      <c r="C473" s="626" t="str">
        <f>'CATALOGO PAGINA'!AE473</f>
        <v>15</v>
      </c>
      <c r="D473" s="634">
        <f>'CATALOGO PAGINA'!AG473</f>
        <v>1.386</v>
      </c>
    </row>
    <row r="474">
      <c r="A474" s="623" t="str">
        <f>'CATALOGO PAGINA'!C474</f>
        <v>55564</v>
      </c>
      <c r="B474" s="624" t="s">
        <v>7740</v>
      </c>
      <c r="C474" s="626" t="str">
        <f>'CATALOGO PAGINA'!AE474</f>
        <v>12</v>
      </c>
      <c r="D474" s="634">
        <f>'CATALOGO PAGINA'!AG474</f>
        <v>1.064</v>
      </c>
    </row>
    <row r="475">
      <c r="A475" s="623" t="str">
        <f>'CATALOGO PAGINA'!C475</f>
        <v>82102901</v>
      </c>
      <c r="B475" s="624" t="s">
        <v>7740</v>
      </c>
      <c r="C475" s="626" t="str">
        <f>'CATALOGO PAGINA'!AE475</f>
        <v>12</v>
      </c>
      <c r="D475" s="634">
        <f>'CATALOGO PAGINA'!AG475</f>
        <v>0.714</v>
      </c>
    </row>
    <row r="476">
      <c r="A476" s="623" t="str">
        <f>'CATALOGO PAGINA'!C476</f>
        <v>82129629</v>
      </c>
      <c r="B476" s="624" t="s">
        <v>7740</v>
      </c>
      <c r="C476" s="626" t="str">
        <f>'CATALOGO PAGINA'!AE476</f>
        <v>12</v>
      </c>
      <c r="D476" s="634">
        <f>'CATALOGO PAGINA'!AG476</f>
        <v>0.7</v>
      </c>
    </row>
    <row r="477">
      <c r="A477" s="623" t="str">
        <f>'CATALOGO PAGINA'!C477</f>
        <v>55561</v>
      </c>
      <c r="B477" s="624" t="s">
        <v>7740</v>
      </c>
      <c r="C477" s="626" t="str">
        <f>'CATALOGO PAGINA'!AE477</f>
        <v>12</v>
      </c>
      <c r="D477" s="634">
        <f>'CATALOGO PAGINA'!AG477</f>
        <v>0.924</v>
      </c>
    </row>
    <row r="478">
      <c r="A478" s="623" t="str">
        <f>'CATALOGO PAGINA'!C478</f>
        <v>CN90205</v>
      </c>
      <c r="B478" s="624" t="s">
        <v>7740</v>
      </c>
      <c r="C478" s="626" t="str">
        <f>'CATALOGO PAGINA'!AE478</f>
        <v>12</v>
      </c>
      <c r="D478" s="634">
        <f>'CATALOGO PAGINA'!AG478</f>
        <v>1.372</v>
      </c>
    </row>
    <row r="479">
      <c r="A479" s="623" t="str">
        <f>'CATALOGO PAGINA'!C479</f>
        <v>82129630</v>
      </c>
      <c r="B479" s="624" t="s">
        <v>7740</v>
      </c>
      <c r="C479" s="626" t="str">
        <f>'CATALOGO PAGINA'!AE479</f>
        <v>12</v>
      </c>
      <c r="D479" s="634">
        <f>'CATALOGO PAGINA'!AG479</f>
        <v>0.714</v>
      </c>
    </row>
    <row r="480">
      <c r="A480" s="623" t="str">
        <f>'CATALOGO PAGINA'!C480</f>
        <v>IN86043</v>
      </c>
      <c r="B480" s="624" t="s">
        <v>7740</v>
      </c>
      <c r="C480" s="626" t="str">
        <f>'CATALOGO PAGINA'!AE480</f>
        <v>6</v>
      </c>
      <c r="D480" s="634">
        <f>'CATALOGO PAGINA'!AG480</f>
        <v>1.176</v>
      </c>
    </row>
    <row r="481">
      <c r="A481" s="623" t="str">
        <f>'CATALOGO PAGINA'!C481</f>
        <v>CN90206</v>
      </c>
      <c r="B481" s="624" t="s">
        <v>7740</v>
      </c>
      <c r="C481" s="626" t="str">
        <f>'CATALOGO PAGINA'!AE481</f>
        <v>12</v>
      </c>
      <c r="D481" s="634">
        <f>'CATALOGO PAGINA'!AG481</f>
        <v>1.554</v>
      </c>
    </row>
    <row r="482">
      <c r="A482" s="623" t="str">
        <f>'CATALOGO PAGINA'!C482</f>
        <v>28138</v>
      </c>
      <c r="B482" s="624" t="s">
        <v>7740</v>
      </c>
      <c r="C482" s="626" t="str">
        <f>'CATALOGO PAGINA'!AE482</f>
        <v>6</v>
      </c>
      <c r="D482" s="634">
        <f>'CATALOGO PAGINA'!AG482</f>
        <v>1.848</v>
      </c>
    </row>
    <row r="483">
      <c r="A483" s="623" t="str">
        <f>'CATALOGO PAGINA'!C483</f>
        <v>55567</v>
      </c>
      <c r="B483" s="624" t="s">
        <v>7740</v>
      </c>
      <c r="C483" s="626" t="str">
        <f>'CATALOGO PAGINA'!AE483</f>
        <v>12</v>
      </c>
      <c r="D483" s="634">
        <f>'CATALOGO PAGINA'!AG483</f>
        <v>1.064</v>
      </c>
    </row>
    <row r="484">
      <c r="A484" s="623" t="str">
        <f>'CATALOGO PAGINA'!C484</f>
        <v>IN85177</v>
      </c>
      <c r="B484" s="624" t="s">
        <v>7740</v>
      </c>
      <c r="C484" s="626" t="str">
        <f>'CATALOGO PAGINA'!AE484</f>
        <v>12</v>
      </c>
      <c r="D484" s="634">
        <f>'CATALOGO PAGINA'!AG484</f>
        <v>0.91</v>
      </c>
    </row>
    <row r="485">
      <c r="A485" s="623" t="str">
        <f>'CATALOGO PAGINA'!C485</f>
        <v>96063</v>
      </c>
      <c r="B485" s="624" t="s">
        <v>7740</v>
      </c>
      <c r="C485" s="626" t="str">
        <f>'CATALOGO PAGINA'!AE485</f>
        <v>6</v>
      </c>
      <c r="D485" s="634">
        <f>'CATALOGO PAGINA'!AG485</f>
        <v>3.962</v>
      </c>
    </row>
    <row r="486">
      <c r="A486" s="623" t="str">
        <f>'CATALOGO PAGINA'!C486</f>
        <v>96067</v>
      </c>
      <c r="B486" s="624" t="s">
        <v>7740</v>
      </c>
      <c r="C486" s="626" t="str">
        <f>'CATALOGO PAGINA'!AE486</f>
        <v>6</v>
      </c>
      <c r="D486" s="634">
        <f>'CATALOGO PAGINA'!AG486</f>
        <v>3.962</v>
      </c>
    </row>
    <row r="487">
      <c r="A487" s="623" t="str">
        <f>'CATALOGO PAGINA'!C487</f>
        <v>96068</v>
      </c>
      <c r="B487" s="624" t="s">
        <v>7740</v>
      </c>
      <c r="C487" s="626" t="str">
        <f>'CATALOGO PAGINA'!AE487</f>
        <v>6</v>
      </c>
      <c r="D487" s="634">
        <f>'CATALOGO PAGINA'!AG487</f>
        <v>3.962</v>
      </c>
    </row>
    <row r="488">
      <c r="A488" s="623" t="str">
        <f>'CATALOGO PAGINA'!C488</f>
        <v>96060</v>
      </c>
      <c r="B488" s="624" t="s">
        <v>7740</v>
      </c>
      <c r="C488" s="626" t="str">
        <f>'CATALOGO PAGINA'!AE488</f>
        <v>6</v>
      </c>
      <c r="D488" s="634">
        <f>'CATALOGO PAGINA'!AG488</f>
        <v>3.88584</v>
      </c>
    </row>
    <row r="489">
      <c r="A489" s="623" t="str">
        <f>'CATALOGO PAGINA'!C489</f>
        <v>96070</v>
      </c>
      <c r="B489" s="624" t="s">
        <v>7740</v>
      </c>
      <c r="C489" s="626" t="str">
        <f>'CATALOGO PAGINA'!AE489</f>
        <v>6</v>
      </c>
      <c r="D489" s="634">
        <f>'CATALOGO PAGINA'!AG489</f>
        <v>3.962</v>
      </c>
    </row>
    <row r="490">
      <c r="A490" s="623" t="str">
        <f>'CATALOGO PAGINA'!C490</f>
        <v>96061</v>
      </c>
      <c r="B490" s="624" t="s">
        <v>7740</v>
      </c>
      <c r="C490" s="626" t="str">
        <f>'CATALOGO PAGINA'!AE490</f>
        <v>6</v>
      </c>
      <c r="D490" s="634">
        <f>'CATALOGO PAGINA'!AG490</f>
        <v>3.962</v>
      </c>
    </row>
    <row r="491">
      <c r="A491" s="623" t="str">
        <f>'CATALOGO PAGINA'!C491</f>
        <v>96064</v>
      </c>
      <c r="B491" s="624" t="s">
        <v>7740</v>
      </c>
      <c r="C491" s="626" t="str">
        <f>'CATALOGO PAGINA'!AE491</f>
        <v>6</v>
      </c>
      <c r="D491" s="634">
        <f>'CATALOGO PAGINA'!AG491</f>
        <v>3.962</v>
      </c>
    </row>
    <row r="492">
      <c r="A492" s="623" t="str">
        <f>'CATALOGO PAGINA'!C492</f>
        <v>96062</v>
      </c>
      <c r="B492" s="624" t="s">
        <v>7740</v>
      </c>
      <c r="C492" s="626" t="str">
        <f>'CATALOGO PAGINA'!AE492</f>
        <v>6</v>
      </c>
      <c r="D492" s="634">
        <f>'CATALOGO PAGINA'!AG492</f>
        <v>4.6872</v>
      </c>
    </row>
    <row r="493">
      <c r="A493" s="623" t="str">
        <f>'CATALOGO PAGINA'!C493</f>
        <v>96065</v>
      </c>
      <c r="B493" s="624" t="s">
        <v>7740</v>
      </c>
      <c r="C493" s="626" t="str">
        <f>'CATALOGO PAGINA'!AE493</f>
        <v>6</v>
      </c>
      <c r="D493" s="634">
        <f>'CATALOGO PAGINA'!AG493</f>
        <v>3.962</v>
      </c>
    </row>
    <row r="494">
      <c r="A494" s="623" t="str">
        <f>'CATALOGO PAGINA'!C494</f>
        <v>96069</v>
      </c>
      <c r="B494" s="624" t="s">
        <v>7740</v>
      </c>
      <c r="C494" s="626" t="str">
        <f>'CATALOGO PAGINA'!AE494</f>
        <v>6</v>
      </c>
      <c r="D494" s="634">
        <f>'CATALOGO PAGINA'!AG494</f>
        <v>3.962</v>
      </c>
    </row>
    <row r="495">
      <c r="A495" s="623" t="str">
        <f>'CATALOGO PAGINA'!C495</f>
        <v>00782</v>
      </c>
      <c r="B495" s="624" t="s">
        <v>7740</v>
      </c>
      <c r="C495" s="626" t="str">
        <f>'CATALOGO PAGINA'!AE495</f>
        <v>12</v>
      </c>
      <c r="D495" s="634">
        <f>'CATALOGO PAGINA'!AG495</f>
        <v>1.484</v>
      </c>
    </row>
    <row r="496">
      <c r="A496" s="623" t="str">
        <f>'CATALOGO PAGINA'!C496</f>
        <v>IN85190</v>
      </c>
      <c r="B496" s="624" t="s">
        <v>7740</v>
      </c>
      <c r="C496" s="626" t="str">
        <f>'CATALOGO PAGINA'!AE496</f>
        <v>12</v>
      </c>
      <c r="D496" s="634">
        <f>'CATALOGO PAGINA'!AG496</f>
        <v>1.106</v>
      </c>
    </row>
    <row r="497">
      <c r="A497" s="623" t="str">
        <f>'CATALOGO PAGINA'!C497</f>
        <v>00780</v>
      </c>
      <c r="B497" s="624" t="s">
        <v>7740</v>
      </c>
      <c r="C497" s="626" t="str">
        <f>'CATALOGO PAGINA'!AE497</f>
        <v>6</v>
      </c>
      <c r="D497" s="634">
        <f>'CATALOGO PAGINA'!AG497</f>
        <v>1.47</v>
      </c>
    </row>
    <row r="498">
      <c r="A498" s="623" t="str">
        <f>'CATALOGO PAGINA'!C498</f>
        <v>00783</v>
      </c>
      <c r="B498" s="624" t="s">
        <v>7740</v>
      </c>
      <c r="C498" s="626" t="str">
        <f>'CATALOGO PAGINA'!AE498</f>
        <v>6</v>
      </c>
      <c r="D498" s="634">
        <f>'CATALOGO PAGINA'!AG498</f>
        <v>1.47</v>
      </c>
    </row>
    <row r="499">
      <c r="A499" s="623" t="str">
        <f>'CATALOGO PAGINA'!C499</f>
        <v>00779</v>
      </c>
      <c r="B499" s="624" t="s">
        <v>7740</v>
      </c>
      <c r="C499" s="626" t="str">
        <f>'CATALOGO PAGINA'!AE499</f>
        <v>6</v>
      </c>
      <c r="D499" s="634">
        <f>'CATALOGO PAGINA'!AG499</f>
        <v>1.47</v>
      </c>
    </row>
    <row r="500">
      <c r="A500" s="623" t="str">
        <f>'CATALOGO PAGINA'!C500</f>
        <v>CN56718</v>
      </c>
      <c r="B500" s="624" t="s">
        <v>7740</v>
      </c>
      <c r="C500" s="626" t="str">
        <f>'CATALOGO PAGINA'!AE500</f>
        <v>12</v>
      </c>
      <c r="D500" s="634">
        <f>'CATALOGO PAGINA'!AG500</f>
        <v>0.896</v>
      </c>
    </row>
    <row r="501">
      <c r="A501" s="623" t="str">
        <f>'CATALOGO PAGINA'!C501</f>
        <v>CN56174</v>
      </c>
      <c r="B501" s="624" t="s">
        <v>7740</v>
      </c>
      <c r="C501" s="626" t="str">
        <f>'CATALOGO PAGINA'!AE501</f>
        <v>12</v>
      </c>
      <c r="D501" s="634">
        <f>'CATALOGO PAGINA'!AG501</f>
        <v>0.924</v>
      </c>
    </row>
    <row r="502">
      <c r="A502" s="623" t="str">
        <f>'CATALOGO PAGINA'!C502</f>
        <v>CN56177</v>
      </c>
      <c r="B502" s="624" t="s">
        <v>7740</v>
      </c>
      <c r="C502" s="626" t="str">
        <f>'CATALOGO PAGINA'!AE502</f>
        <v>12</v>
      </c>
      <c r="D502" s="634">
        <f>'CATALOGO PAGINA'!AG502</f>
        <v>0.924</v>
      </c>
    </row>
    <row r="503">
      <c r="A503" s="623" t="str">
        <f>'CATALOGO PAGINA'!C503</f>
        <v>85940</v>
      </c>
      <c r="B503" s="624" t="s">
        <v>7740</v>
      </c>
      <c r="C503" s="626" t="str">
        <f>'CATALOGO PAGINA'!AE503</f>
        <v>12</v>
      </c>
      <c r="D503" s="634">
        <f>'CATALOGO PAGINA'!AG503</f>
        <v>1.218</v>
      </c>
    </row>
    <row r="504">
      <c r="A504" s="623" t="str">
        <f>'CATALOGO PAGINA'!C504</f>
        <v>85941</v>
      </c>
      <c r="B504" s="624" t="s">
        <v>7740</v>
      </c>
      <c r="C504" s="626" t="str">
        <f>'CATALOGO PAGINA'!AE504</f>
        <v>12</v>
      </c>
      <c r="D504" s="634">
        <f>'CATALOGO PAGINA'!AG504</f>
        <v>1.288</v>
      </c>
    </row>
    <row r="505">
      <c r="A505" s="623" t="str">
        <f>'CATALOGO PAGINA'!C505</f>
        <v>91102</v>
      </c>
      <c r="B505" s="624" t="s">
        <v>7740</v>
      </c>
      <c r="C505" s="626" t="str">
        <f>'CATALOGO PAGINA'!AE505</f>
        <v>12</v>
      </c>
      <c r="D505" s="634">
        <f>'CATALOGO PAGINA'!AG505</f>
        <v>1.778</v>
      </c>
    </row>
    <row r="506">
      <c r="A506" s="623" t="str">
        <f>'CATALOGO PAGINA'!C506</f>
        <v>85939</v>
      </c>
      <c r="B506" s="624" t="s">
        <v>7740</v>
      </c>
      <c r="C506" s="626" t="str">
        <f>'CATALOGO PAGINA'!AE506</f>
        <v>12</v>
      </c>
      <c r="D506" s="634">
        <f>'CATALOGO PAGINA'!AG506</f>
        <v>1.218</v>
      </c>
    </row>
    <row r="507">
      <c r="A507" s="623" t="str">
        <f>'CATALOGO PAGINA'!C507</f>
        <v>14108</v>
      </c>
      <c r="B507" s="624" t="s">
        <v>7740</v>
      </c>
      <c r="C507" s="626" t="str">
        <f>'CATALOGO PAGINA'!AE507</f>
        <v>18</v>
      </c>
      <c r="D507" s="634">
        <f>'CATALOGO PAGINA'!AG507</f>
        <v>2.1075</v>
      </c>
    </row>
    <row r="508">
      <c r="A508" s="623" t="str">
        <f>'CATALOGO PAGINA'!C508</f>
        <v>25413</v>
      </c>
      <c r="B508" s="624" t="s">
        <v>7740</v>
      </c>
      <c r="C508" s="626" t="str">
        <f>'CATALOGO PAGINA'!AE508</f>
        <v>12</v>
      </c>
      <c r="D508" s="634">
        <f>'CATALOGO PAGINA'!AG508</f>
        <v>2.744</v>
      </c>
    </row>
    <row r="509">
      <c r="A509" s="623" t="str">
        <f>'CATALOGO PAGINA'!C509</f>
        <v>14184</v>
      </c>
      <c r="B509" s="624" t="s">
        <v>7740</v>
      </c>
      <c r="C509" s="626" t="str">
        <f>'CATALOGO PAGINA'!AE509</f>
        <v>18</v>
      </c>
      <c r="D509" s="634">
        <f>'CATALOGO PAGINA'!AG509</f>
        <v>2.1075</v>
      </c>
    </row>
    <row r="510">
      <c r="A510" s="623" t="str">
        <f>'CATALOGO PAGINA'!C510</f>
        <v>IN85585</v>
      </c>
      <c r="B510" s="624" t="s">
        <v>7740</v>
      </c>
      <c r="C510" s="626" t="str">
        <f>'CATALOGO PAGINA'!AE510</f>
        <v>12</v>
      </c>
      <c r="D510" s="634">
        <f>'CATALOGO PAGINA'!AG510</f>
        <v>1.134</v>
      </c>
    </row>
    <row r="511">
      <c r="A511" s="623" t="str">
        <f>'CATALOGO PAGINA'!C511</f>
        <v>82629</v>
      </c>
      <c r="B511" s="624" t="s">
        <v>7740</v>
      </c>
      <c r="C511" s="626" t="str">
        <f>'CATALOGO PAGINA'!AE511</f>
        <v>12</v>
      </c>
      <c r="D511" s="634">
        <f>'CATALOGO PAGINA'!AG511</f>
        <v>1.551</v>
      </c>
    </row>
    <row r="512">
      <c r="A512" s="623" t="str">
        <f>'CATALOGO PAGINA'!C512</f>
        <v>82630</v>
      </c>
      <c r="B512" s="624" t="s">
        <v>7740</v>
      </c>
      <c r="C512" s="626" t="str">
        <f>'CATALOGO PAGINA'!AE512</f>
        <v>12</v>
      </c>
      <c r="D512" s="634">
        <f>'CATALOGO PAGINA'!AG512</f>
        <v>1.5087</v>
      </c>
    </row>
    <row r="513">
      <c r="A513" s="623" t="str">
        <f>'CATALOGO PAGINA'!C513</f>
        <v>IN85600</v>
      </c>
      <c r="B513" s="624" t="s">
        <v>7740</v>
      </c>
      <c r="C513" s="626" t="str">
        <f>'CATALOGO PAGINA'!AE513</f>
        <v>12</v>
      </c>
      <c r="D513" s="634">
        <f>'CATALOGO PAGINA'!AG513</f>
        <v>0.896</v>
      </c>
    </row>
    <row r="514">
      <c r="A514" s="623" t="str">
        <f>'CATALOGO PAGINA'!C514</f>
        <v>IN68303</v>
      </c>
      <c r="B514" s="624" t="s">
        <v>7740</v>
      </c>
      <c r="C514" s="626" t="str">
        <f>'CATALOGO PAGINA'!AE514</f>
        <v>12</v>
      </c>
      <c r="D514" s="634">
        <f>'CATALOGO PAGINA'!AG514</f>
        <v>0.896</v>
      </c>
    </row>
    <row r="515">
      <c r="A515" s="623" t="str">
        <f>'CATALOGO PAGINA'!C515</f>
        <v>IN85601</v>
      </c>
      <c r="B515" s="624" t="s">
        <v>7740</v>
      </c>
      <c r="C515" s="626" t="str">
        <f>'CATALOGO PAGINA'!AE515</f>
        <v>12</v>
      </c>
      <c r="D515" s="634">
        <f>'CATALOGO PAGINA'!AG515</f>
        <v>0.952</v>
      </c>
    </row>
    <row r="516">
      <c r="A516" s="623" t="str">
        <f>'CATALOGO PAGINA'!C516</f>
        <v> CN92017</v>
      </c>
      <c r="B516" s="624" t="s">
        <v>7740</v>
      </c>
      <c r="C516" s="626" t="str">
        <f>'CATALOGO PAGINA'!AE516</f>
        <v>12</v>
      </c>
      <c r="D516" s="634">
        <f>'CATALOGO PAGINA'!AG516</f>
        <v>0.896</v>
      </c>
    </row>
    <row r="517">
      <c r="A517" s="623" t="str">
        <f>'CATALOGO PAGINA'!C517</f>
        <v>CN85185</v>
      </c>
      <c r="B517" s="624" t="s">
        <v>7740</v>
      </c>
      <c r="C517" s="626" t="str">
        <f>'CATALOGO PAGINA'!AE517</f>
        <v>50</v>
      </c>
      <c r="D517" s="634">
        <f>'CATALOGO PAGINA'!AG517</f>
        <v>0.49</v>
      </c>
    </row>
    <row r="518">
      <c r="A518" s="623" t="str">
        <f>'CATALOGO PAGINA'!C518</f>
        <v>96050</v>
      </c>
      <c r="B518" s="624" t="s">
        <v>7740</v>
      </c>
      <c r="C518" s="626" t="str">
        <f>'CATALOGO PAGINA'!AE518</f>
        <v>12</v>
      </c>
      <c r="D518" s="634">
        <f>'CATALOGO PAGINA'!AG518</f>
        <v>1.134</v>
      </c>
    </row>
    <row r="519">
      <c r="A519" s="623" t="str">
        <f>'CATALOGO PAGINA'!C519</f>
        <v>96051</v>
      </c>
      <c r="B519" s="624" t="s">
        <v>7740</v>
      </c>
      <c r="C519" s="626" t="str">
        <f>'CATALOGO PAGINA'!AE519</f>
        <v>12</v>
      </c>
      <c r="D519" s="634">
        <f>'CATALOGO PAGINA'!AG519</f>
        <v>1.134</v>
      </c>
    </row>
    <row r="520">
      <c r="A520" s="623" t="str">
        <f>'CATALOGO PAGINA'!C520</f>
        <v>IN68304</v>
      </c>
      <c r="B520" s="624" t="s">
        <v>7740</v>
      </c>
      <c r="C520" s="626" t="str">
        <f>'CATALOGO PAGINA'!AE520</f>
        <v>12</v>
      </c>
      <c r="D520" s="634">
        <f>'CATALOGO PAGINA'!AG520</f>
        <v>0.896</v>
      </c>
    </row>
    <row r="521">
      <c r="A521" s="623" t="str">
        <f>'CATALOGO PAGINA'!C521</f>
        <v>86021</v>
      </c>
      <c r="B521" s="624" t="s">
        <v>7740</v>
      </c>
      <c r="C521" s="626" t="str">
        <f>'CATALOGO PAGINA'!AE521</f>
        <v>12</v>
      </c>
      <c r="D521" s="634">
        <f>'CATALOGO PAGINA'!AG521</f>
        <v>0.91</v>
      </c>
    </row>
    <row r="522">
      <c r="A522" s="623" t="str">
        <f>'CATALOGO PAGINA'!C522</f>
        <v>86012</v>
      </c>
      <c r="B522" s="624" t="s">
        <v>7740</v>
      </c>
      <c r="C522" s="626" t="str">
        <f>'CATALOGO PAGINA'!AE522</f>
        <v>12</v>
      </c>
      <c r="D522" s="634">
        <f>'CATALOGO PAGINA'!AG522</f>
        <v>0.91</v>
      </c>
    </row>
    <row r="523">
      <c r="A523" s="623" t="str">
        <f>'CATALOGO PAGINA'!C523</f>
        <v>86019</v>
      </c>
      <c r="B523" s="624" t="s">
        <v>7740</v>
      </c>
      <c r="C523" s="626" t="str">
        <f>'CATALOGO PAGINA'!AE523</f>
        <v>12</v>
      </c>
      <c r="D523" s="634">
        <f>'CATALOGO PAGINA'!AG523</f>
        <v>0.798</v>
      </c>
    </row>
    <row r="524">
      <c r="A524" s="623" t="str">
        <f>'CATALOGO PAGINA'!C524</f>
        <v>86017</v>
      </c>
      <c r="B524" s="624" t="s">
        <v>7740</v>
      </c>
      <c r="C524" s="626" t="str">
        <f>'CATALOGO PAGINA'!AE524</f>
        <v>12</v>
      </c>
      <c r="D524" s="634">
        <f>'CATALOGO PAGINA'!AG524</f>
        <v>0.91</v>
      </c>
    </row>
    <row r="525">
      <c r="A525" s="623" t="str">
        <f>'CATALOGO PAGINA'!C525</f>
        <v>86020</v>
      </c>
      <c r="B525" s="624" t="s">
        <v>7740</v>
      </c>
      <c r="C525" s="626" t="str">
        <f>'CATALOGO PAGINA'!AE525</f>
        <v>12</v>
      </c>
      <c r="D525" s="634">
        <f>'CATALOGO PAGINA'!AG525</f>
        <v>0.798</v>
      </c>
    </row>
    <row r="526">
      <c r="A526" s="623" t="str">
        <f>'CATALOGO PAGINA'!C526</f>
        <v>86014</v>
      </c>
      <c r="B526" s="624" t="s">
        <v>7740</v>
      </c>
      <c r="C526" s="626" t="str">
        <f>'CATALOGO PAGINA'!AE526</f>
        <v>12</v>
      </c>
      <c r="D526" s="634">
        <f>'CATALOGO PAGINA'!AG526</f>
        <v>0.798</v>
      </c>
    </row>
    <row r="527">
      <c r="A527" s="623" t="str">
        <f>'CATALOGO PAGINA'!C527</f>
        <v>87016</v>
      </c>
      <c r="B527" s="624" t="s">
        <v>7740</v>
      </c>
      <c r="C527" s="626" t="str">
        <f>'CATALOGO PAGINA'!AE527</f>
        <v>12</v>
      </c>
      <c r="D527" s="634">
        <f>'CATALOGO PAGINA'!AG527</f>
        <v>0.798</v>
      </c>
    </row>
    <row r="528">
      <c r="A528" s="623" t="str">
        <f>'CATALOGO PAGINA'!C528</f>
        <v>87015</v>
      </c>
      <c r="B528" s="624" t="s">
        <v>7740</v>
      </c>
      <c r="C528" s="626" t="str">
        <f>'CATALOGO PAGINA'!AE528</f>
        <v>12</v>
      </c>
      <c r="D528" s="634">
        <f>'CATALOGO PAGINA'!AG528</f>
        <v>0.91</v>
      </c>
    </row>
    <row r="529">
      <c r="A529" s="623" t="str">
        <f>'CATALOGO PAGINA'!C529</f>
        <v>87010</v>
      </c>
      <c r="B529" s="624" t="s">
        <v>7740</v>
      </c>
      <c r="C529" s="626" t="str">
        <f>'CATALOGO PAGINA'!AE529</f>
        <v>12</v>
      </c>
      <c r="D529" s="634">
        <f>'CATALOGO PAGINA'!AG529</f>
        <v>0.91</v>
      </c>
    </row>
    <row r="530">
      <c r="A530" s="623" t="str">
        <f>'CATALOGO PAGINA'!C530</f>
        <v>82333</v>
      </c>
      <c r="B530" s="624" t="s">
        <v>7740</v>
      </c>
      <c r="C530" s="626" t="str">
        <f>'CATALOGO PAGINA'!AE530</f>
        <v>12</v>
      </c>
      <c r="D530" s="634">
        <f>'CATALOGO PAGINA'!AG530</f>
        <v>1.274</v>
      </c>
    </row>
    <row r="531">
      <c r="A531" s="623" t="str">
        <f>'CATALOGO PAGINA'!C531</f>
        <v>82327</v>
      </c>
      <c r="B531" s="624" t="s">
        <v>7740</v>
      </c>
      <c r="C531" s="626" t="str">
        <f>'CATALOGO PAGINA'!AE531</f>
        <v>12</v>
      </c>
      <c r="D531" s="634">
        <f>'CATALOGO PAGINA'!AG531</f>
        <v>1.274</v>
      </c>
    </row>
    <row r="532">
      <c r="A532" s="623" t="str">
        <f>'CATALOGO PAGINA'!C532</f>
        <v>86313</v>
      </c>
      <c r="B532" s="624" t="s">
        <v>7740</v>
      </c>
      <c r="C532" s="626" t="str">
        <f>'CATALOGO PAGINA'!AE532</f>
        <v>12</v>
      </c>
      <c r="D532" s="634">
        <f>'CATALOGO PAGINA'!AG532</f>
        <v>1.036</v>
      </c>
    </row>
    <row r="533">
      <c r="A533" s="623" t="str">
        <f>'CATALOGO PAGINA'!C533</f>
        <v>86317</v>
      </c>
      <c r="B533" s="624" t="s">
        <v>7740</v>
      </c>
      <c r="C533" s="626" t="str">
        <f>'CATALOGO PAGINA'!AE533</f>
        <v>12</v>
      </c>
      <c r="D533" s="634">
        <f>'CATALOGO PAGINA'!AG533</f>
        <v>1.036</v>
      </c>
    </row>
    <row r="534">
      <c r="A534" s="623" t="str">
        <f>'CATALOGO PAGINA'!C534</f>
        <v>86311</v>
      </c>
      <c r="B534" s="624" t="s">
        <v>7740</v>
      </c>
      <c r="C534" s="626" t="str">
        <f>'CATALOGO PAGINA'!AE534</f>
        <v>12</v>
      </c>
      <c r="D534" s="634">
        <f>'CATALOGO PAGINA'!AG534</f>
        <v>1.036</v>
      </c>
    </row>
    <row r="535">
      <c r="A535" s="623" t="str">
        <f>'CATALOGO PAGINA'!C535</f>
        <v>86310</v>
      </c>
      <c r="B535" s="624" t="s">
        <v>7740</v>
      </c>
      <c r="C535" s="626" t="str">
        <f>'CATALOGO PAGINA'!AE535</f>
        <v>12</v>
      </c>
      <c r="D535" s="634">
        <f>'CATALOGO PAGINA'!AG535</f>
        <v>1.036</v>
      </c>
    </row>
    <row r="536">
      <c r="A536" s="623" t="str">
        <f>'CATALOGO PAGINA'!C536</f>
        <v>86312</v>
      </c>
      <c r="B536" s="624" t="s">
        <v>7740</v>
      </c>
      <c r="C536" s="626" t="str">
        <f>'CATALOGO PAGINA'!AE536</f>
        <v>12</v>
      </c>
      <c r="D536" s="634">
        <f>'CATALOGO PAGINA'!AG536</f>
        <v>1.036</v>
      </c>
    </row>
    <row r="537">
      <c r="A537" s="623" t="str">
        <f>'CATALOGO PAGINA'!C537</f>
        <v>86324</v>
      </c>
      <c r="B537" s="624" t="s">
        <v>7740</v>
      </c>
      <c r="C537" s="626" t="str">
        <f>'CATALOGO PAGINA'!AE537</f>
        <v>12</v>
      </c>
      <c r="D537" s="634">
        <f>'CATALOGO PAGINA'!AG537</f>
        <v>1.036</v>
      </c>
    </row>
    <row r="538">
      <c r="A538" s="623" t="str">
        <f>'CATALOGO PAGINA'!C538</f>
        <v>86318</v>
      </c>
      <c r="B538" s="624" t="s">
        <v>7740</v>
      </c>
      <c r="C538" s="626" t="str">
        <f>'CATALOGO PAGINA'!AE538</f>
        <v>12</v>
      </c>
      <c r="D538" s="634">
        <f>'CATALOGO PAGINA'!AG538</f>
        <v>1.036</v>
      </c>
    </row>
    <row r="539">
      <c r="A539" s="623" t="str">
        <f>'CATALOGO PAGINA'!C539</f>
        <v>86314</v>
      </c>
      <c r="B539" s="624" t="s">
        <v>7740</v>
      </c>
      <c r="C539" s="626" t="str">
        <f>'CATALOGO PAGINA'!AE539</f>
        <v>12</v>
      </c>
      <c r="D539" s="634">
        <f>'CATALOGO PAGINA'!AG539</f>
        <v>1.036</v>
      </c>
    </row>
    <row r="540">
      <c r="A540" s="623" t="str">
        <f>'CATALOGO PAGINA'!C540</f>
        <v>86316</v>
      </c>
      <c r="B540" s="624" t="s">
        <v>7740</v>
      </c>
      <c r="C540" s="626" t="str">
        <f>'CATALOGO PAGINA'!AE540</f>
        <v>12</v>
      </c>
      <c r="D540" s="634">
        <f>'CATALOGO PAGINA'!AG540</f>
        <v>1.036</v>
      </c>
    </row>
    <row r="541">
      <c r="A541" s="623" t="str">
        <f>'CATALOGO PAGINA'!C541</f>
        <v>01114</v>
      </c>
      <c r="B541" s="624" t="s">
        <v>7740</v>
      </c>
      <c r="C541" s="626" t="str">
        <f>'CATALOGO PAGINA'!AE541</f>
        <v>12</v>
      </c>
      <c r="D541" s="634">
        <f>'CATALOGO PAGINA'!AG541</f>
        <v>1.638</v>
      </c>
    </row>
    <row r="542">
      <c r="A542" s="623" t="str">
        <f>'CATALOGO PAGINA'!C542</f>
        <v>001117</v>
      </c>
      <c r="B542" s="624" t="s">
        <v>7740</v>
      </c>
      <c r="C542" s="626" t="str">
        <f>'CATALOGO PAGINA'!AE542</f>
        <v>12</v>
      </c>
      <c r="D542" s="634">
        <f>'CATALOGO PAGINA'!AG542</f>
        <v>1.638</v>
      </c>
    </row>
    <row r="543">
      <c r="A543" s="623" t="str">
        <f>'CATALOGO PAGINA'!C543</f>
        <v>55566</v>
      </c>
      <c r="B543" s="624" t="s">
        <v>7740</v>
      </c>
      <c r="C543" s="626" t="str">
        <f>'CATALOGO PAGINA'!AE543</f>
        <v>12</v>
      </c>
      <c r="D543" s="634">
        <f>'CATALOGO PAGINA'!AG543</f>
        <v>1.064</v>
      </c>
    </row>
    <row r="544">
      <c r="A544" s="623" t="str">
        <f>'CATALOGO PAGINA'!C544</f>
        <v>80747</v>
      </c>
      <c r="B544" s="624" t="s">
        <v>7740</v>
      </c>
      <c r="C544" s="626" t="str">
        <f>'CATALOGO PAGINA'!AE544</f>
        <v>6</v>
      </c>
      <c r="D544" s="634">
        <f>'CATALOGO PAGINA'!AG544</f>
        <v>1.974</v>
      </c>
    </row>
    <row r="545">
      <c r="A545" s="623" t="str">
        <f>'CATALOGO PAGINA'!C545</f>
        <v>28114</v>
      </c>
      <c r="B545" s="624" t="s">
        <v>7740</v>
      </c>
      <c r="C545" s="626" t="str">
        <f>'CATALOGO PAGINA'!AE545</f>
        <v>6</v>
      </c>
      <c r="D545" s="634">
        <f>'CATALOGO PAGINA'!AG545</f>
        <v>1.862</v>
      </c>
    </row>
    <row r="546">
      <c r="A546" s="623" t="str">
        <f>'CATALOGO PAGINA'!C546</f>
        <v>91580</v>
      </c>
      <c r="B546" s="624" t="s">
        <v>7740</v>
      </c>
      <c r="C546" s="626" t="str">
        <f>'CATALOGO PAGINA'!AE546</f>
        <v>6</v>
      </c>
      <c r="D546" s="634">
        <f>'CATALOGO PAGINA'!AG546</f>
        <v>1.862</v>
      </c>
    </row>
    <row r="547">
      <c r="A547" s="623" t="str">
        <f>'CATALOGO PAGINA'!C547</f>
        <v>82331</v>
      </c>
      <c r="B547" s="624" t="s">
        <v>7740</v>
      </c>
      <c r="C547" s="626" t="str">
        <f>'CATALOGO PAGINA'!AE547</f>
        <v>12</v>
      </c>
      <c r="D547" s="634">
        <f>'CATALOGO PAGINA'!AG547</f>
        <v>1.274</v>
      </c>
    </row>
    <row r="548">
      <c r="A548" s="623" t="str">
        <f>'CATALOGO PAGINA'!C548</f>
        <v>82332</v>
      </c>
      <c r="B548" s="624" t="s">
        <v>7740</v>
      </c>
      <c r="C548" s="626" t="str">
        <f>'CATALOGO PAGINA'!AE548</f>
        <v>12</v>
      </c>
      <c r="D548" s="634">
        <f>'CATALOGO PAGINA'!AG548</f>
        <v>1.274</v>
      </c>
    </row>
    <row r="549">
      <c r="A549" s="623" t="str">
        <f>'CATALOGO PAGINA'!C549</f>
        <v>82325</v>
      </c>
      <c r="B549" s="624" t="s">
        <v>7740</v>
      </c>
      <c r="C549" s="626" t="str">
        <f>'CATALOGO PAGINA'!AE549</f>
        <v>12</v>
      </c>
      <c r="D549" s="634">
        <f>'CATALOGO PAGINA'!AG549</f>
        <v>1.274</v>
      </c>
    </row>
    <row r="550">
      <c r="A550" s="623" t="str">
        <f>'CATALOGO PAGINA'!C550</f>
        <v>82329</v>
      </c>
      <c r="B550" s="624" t="s">
        <v>7740</v>
      </c>
      <c r="C550" s="626" t="str">
        <f>'CATALOGO PAGINA'!AE550</f>
        <v>12</v>
      </c>
      <c r="D550" s="634">
        <f>'CATALOGO PAGINA'!AG550</f>
        <v>1.274</v>
      </c>
    </row>
    <row r="551">
      <c r="A551" s="623" t="str">
        <f>'CATALOGO PAGINA'!C551</f>
        <v>IN00058</v>
      </c>
      <c r="B551" s="624" t="s">
        <v>7740</v>
      </c>
      <c r="C551" s="626" t="str">
        <f>'CATALOGO PAGINA'!AE551</f>
        <v>12</v>
      </c>
      <c r="D551" s="634">
        <f>'CATALOGO PAGINA'!AG551</f>
        <v>0.728</v>
      </c>
    </row>
    <row r="552">
      <c r="A552" s="623" t="str">
        <f>'CATALOGO PAGINA'!C552</f>
        <v>IN00056</v>
      </c>
      <c r="B552" s="624" t="s">
        <v>7740</v>
      </c>
      <c r="C552" s="626" t="str">
        <f>'CATALOGO PAGINA'!AE552</f>
        <v>12</v>
      </c>
      <c r="D552" s="634">
        <f>'CATALOGO PAGINA'!AG552</f>
        <v>0.728</v>
      </c>
    </row>
    <row r="553">
      <c r="A553" s="623" t="str">
        <f>'CATALOGO PAGINA'!C553</f>
        <v>IN00057</v>
      </c>
      <c r="B553" s="624" t="s">
        <v>7740</v>
      </c>
      <c r="C553" s="626" t="str">
        <f>'CATALOGO PAGINA'!AE553</f>
        <v>12</v>
      </c>
      <c r="D553" s="634">
        <f>'CATALOGO PAGINA'!AG553</f>
        <v>0.728</v>
      </c>
    </row>
    <row r="554">
      <c r="A554" s="623" t="str">
        <f>'CATALOGO PAGINA'!C554</f>
        <v>82334</v>
      </c>
      <c r="B554" s="624" t="s">
        <v>7740</v>
      </c>
      <c r="C554" s="626" t="str">
        <f>'CATALOGO PAGINA'!AE554</f>
        <v>12</v>
      </c>
      <c r="D554" s="634">
        <f>'CATALOGO PAGINA'!AG554</f>
        <v>1.274</v>
      </c>
    </row>
    <row r="555">
      <c r="A555" s="623" t="str">
        <f>'CATALOGO PAGINA'!C555</f>
        <v>82330</v>
      </c>
      <c r="B555" s="624" t="s">
        <v>7740</v>
      </c>
      <c r="C555" s="626" t="str">
        <f>'CATALOGO PAGINA'!AE555</f>
        <v>12</v>
      </c>
      <c r="D555" s="634">
        <f>'CATALOGO PAGINA'!AG555</f>
        <v>1.274</v>
      </c>
    </row>
    <row r="556">
      <c r="A556" s="623" t="str">
        <f>'CATALOGO PAGINA'!C556</f>
        <v>82335</v>
      </c>
      <c r="B556" s="624" t="s">
        <v>7740</v>
      </c>
      <c r="C556" s="626" t="str">
        <f>'CATALOGO PAGINA'!AE556</f>
        <v>12</v>
      </c>
      <c r="D556" s="634">
        <f>'CATALOGO PAGINA'!AG556</f>
        <v>1.274</v>
      </c>
    </row>
    <row r="557">
      <c r="A557" s="623" t="str">
        <f>'CATALOGO PAGINA'!C557</f>
        <v>82326</v>
      </c>
      <c r="B557" s="624" t="s">
        <v>7740</v>
      </c>
      <c r="C557" s="626" t="str">
        <f>'CATALOGO PAGINA'!AE557</f>
        <v>12</v>
      </c>
      <c r="D557" s="634">
        <f>'CATALOGO PAGINA'!AG557</f>
        <v>1.274</v>
      </c>
    </row>
    <row r="558">
      <c r="A558" s="623" t="str">
        <f>'CATALOGO PAGINA'!C558</f>
        <v>82328</v>
      </c>
      <c r="B558" s="624" t="s">
        <v>7740</v>
      </c>
      <c r="C558" s="626" t="str">
        <f>'CATALOGO PAGINA'!AE558</f>
        <v>12</v>
      </c>
      <c r="D558" s="634">
        <f>'CATALOGO PAGINA'!AG558</f>
        <v>1.274</v>
      </c>
    </row>
    <row r="559">
      <c r="A559" s="623" t="str">
        <f>'CATALOGO PAGINA'!C559</f>
        <v>IN00059</v>
      </c>
      <c r="B559" s="624" t="s">
        <v>7740</v>
      </c>
      <c r="C559" s="626" t="str">
        <f>'CATALOGO PAGINA'!AE559</f>
        <v>12</v>
      </c>
      <c r="D559" s="634">
        <f>'CATALOGO PAGINA'!AG559</f>
        <v>0.728</v>
      </c>
    </row>
    <row r="560">
      <c r="A560" s="623" t="str">
        <f>'CATALOGO PAGINA'!C560</f>
        <v>55563</v>
      </c>
      <c r="B560" s="624" t="s">
        <v>7740</v>
      </c>
      <c r="C560" s="626" t="str">
        <f>'CATALOGO PAGINA'!AE560</f>
        <v>12</v>
      </c>
      <c r="D560" s="634">
        <f>'CATALOGO PAGINA'!AG560</f>
        <v>1.064</v>
      </c>
    </row>
    <row r="561">
      <c r="A561" s="623" t="str">
        <f>'CATALOGO PAGINA'!C561</f>
        <v>CN91263</v>
      </c>
      <c r="B561" s="624" t="s">
        <v>7740</v>
      </c>
      <c r="C561" s="626" t="str">
        <f>'CATALOGO PAGINA'!AE561</f>
        <v>12</v>
      </c>
      <c r="D561" s="634">
        <f>'CATALOGO PAGINA'!AG561</f>
        <v>0.728</v>
      </c>
    </row>
    <row r="562">
      <c r="A562" s="623" t="str">
        <f>'CATALOGO PAGINA'!C562</f>
        <v>TY10003</v>
      </c>
      <c r="B562" s="624" t="s">
        <v>7740</v>
      </c>
      <c r="C562" s="626" t="str">
        <f>'CATALOGO PAGINA'!AE562</f>
        <v>12</v>
      </c>
      <c r="D562" s="634">
        <f>'CATALOGO PAGINA'!AG562</f>
        <v>0.812</v>
      </c>
    </row>
    <row r="563">
      <c r="A563" s="623" t="str">
        <f>'CATALOGO PAGINA'!C563</f>
        <v>TY10001</v>
      </c>
      <c r="B563" s="624" t="s">
        <v>7740</v>
      </c>
      <c r="C563" s="626" t="str">
        <f>'CATALOGO PAGINA'!AE563</f>
        <v>12</v>
      </c>
      <c r="D563" s="634">
        <f>'CATALOGO PAGINA'!AG563</f>
        <v>0.812</v>
      </c>
    </row>
    <row r="564">
      <c r="A564" s="623" t="str">
        <f>'CATALOGO PAGINA'!C564</f>
        <v>55757</v>
      </c>
      <c r="B564" s="624" t="s">
        <v>7740</v>
      </c>
      <c r="C564" s="626" t="str">
        <f>'CATALOGO PAGINA'!AE564</f>
        <v>12</v>
      </c>
      <c r="D564" s="634">
        <f>'CATALOGO PAGINA'!AG564</f>
        <v>1.33</v>
      </c>
    </row>
    <row r="565">
      <c r="A565" s="623" t="str">
        <f>'CATALOGO PAGINA'!C565</f>
        <v>CN91264</v>
      </c>
      <c r="B565" s="624" t="s">
        <v>7740</v>
      </c>
      <c r="C565" s="626" t="str">
        <f>'CATALOGO PAGINA'!AE565</f>
        <v>12</v>
      </c>
      <c r="D565" s="634">
        <f>'CATALOGO PAGINA'!AG565</f>
        <v>0.77</v>
      </c>
    </row>
    <row r="566">
      <c r="A566" s="623" t="str">
        <f>'CATALOGO PAGINA'!C566</f>
        <v>91121</v>
      </c>
      <c r="B566" s="624" t="s">
        <v>7740</v>
      </c>
      <c r="C566" s="626" t="str">
        <f>'CATALOGO PAGINA'!AE566</f>
        <v>12</v>
      </c>
      <c r="D566" s="634">
        <f>'CATALOGO PAGINA'!AG566</f>
        <v>1.274</v>
      </c>
    </row>
    <row r="567">
      <c r="A567" s="623" t="str">
        <f>'CATALOGO PAGINA'!C567</f>
        <v>5032</v>
      </c>
      <c r="B567" s="624" t="s">
        <v>7740</v>
      </c>
      <c r="C567" s="626" t="str">
        <f>'CATALOGO PAGINA'!AE567</f>
        <v>12</v>
      </c>
      <c r="D567" s="634">
        <f>'CATALOGO PAGINA'!AG567</f>
        <v>1.56415</v>
      </c>
    </row>
    <row r="568">
      <c r="A568" s="623" t="str">
        <f>'CATALOGO PAGINA'!C568</f>
        <v>86501</v>
      </c>
      <c r="B568" s="624" t="s">
        <v>7740</v>
      </c>
      <c r="C568" s="626" t="str">
        <f>'CATALOGO PAGINA'!AE568</f>
        <v>12</v>
      </c>
      <c r="D568" s="634">
        <f>'CATALOGO PAGINA'!AG568</f>
        <v>0.966</v>
      </c>
    </row>
    <row r="569">
      <c r="A569" s="623" t="str">
        <f>'CATALOGO PAGINA'!C569</f>
        <v>10007</v>
      </c>
      <c r="B569" s="624" t="s">
        <v>7740</v>
      </c>
      <c r="C569" s="626" t="str">
        <f>'CATALOGO PAGINA'!AE569</f>
        <v>12</v>
      </c>
      <c r="D569" s="634">
        <f>'CATALOGO PAGINA'!AG569</f>
        <v>1.05</v>
      </c>
    </row>
    <row r="570">
      <c r="A570" s="623" t="str">
        <f>'CATALOGO PAGINA'!C570</f>
        <v>10005</v>
      </c>
      <c r="B570" s="624" t="s">
        <v>7740</v>
      </c>
      <c r="C570" s="626" t="str">
        <f>'CATALOGO PAGINA'!AE570</f>
        <v>12</v>
      </c>
      <c r="D570" s="634">
        <f>'CATALOGO PAGINA'!AG570</f>
        <v>1.05</v>
      </c>
    </row>
    <row r="571">
      <c r="A571" s="623" t="str">
        <f>'CATALOGO PAGINA'!C571</f>
        <v>10004</v>
      </c>
      <c r="B571" s="624" t="s">
        <v>7740</v>
      </c>
      <c r="C571" s="626" t="str">
        <f>'CATALOGO PAGINA'!AE571</f>
        <v>12</v>
      </c>
      <c r="D571" s="634">
        <f>'CATALOGO PAGINA'!AG571</f>
        <v>1.05</v>
      </c>
    </row>
    <row r="572">
      <c r="A572" s="623" t="str">
        <f>'CATALOGO PAGINA'!C572</f>
        <v>67415</v>
      </c>
      <c r="B572" s="624" t="s">
        <v>7740</v>
      </c>
      <c r="C572" s="626" t="str">
        <f>'CATALOGO PAGINA'!AE572</f>
        <v>12</v>
      </c>
      <c r="D572" s="634">
        <f>'CATALOGO PAGINA'!AG572</f>
        <v>1.806</v>
      </c>
    </row>
    <row r="573">
      <c r="A573" s="623" t="str">
        <f>'CATALOGO PAGINA'!C573</f>
        <v>39568</v>
      </c>
      <c r="B573" s="624" t="s">
        <v>7740</v>
      </c>
      <c r="C573" s="626" t="str">
        <f>'CATALOGO PAGINA'!AE573</f>
        <v>12</v>
      </c>
      <c r="D573" s="634">
        <f>'CATALOGO PAGINA'!AG573</f>
        <v>1.806</v>
      </c>
    </row>
    <row r="574">
      <c r="A574" s="623" t="str">
        <f>'CATALOGO PAGINA'!C574</f>
        <v>91119</v>
      </c>
      <c r="B574" s="624" t="s">
        <v>7740</v>
      </c>
      <c r="C574" s="626" t="str">
        <f>'CATALOGO PAGINA'!AE574</f>
        <v>12</v>
      </c>
      <c r="D574" s="634">
        <f>'CATALOGO PAGINA'!AG574</f>
        <v>0.742</v>
      </c>
    </row>
    <row r="575">
      <c r="A575" s="623" t="str">
        <f>'CATALOGO PAGINA'!C575</f>
        <v>231326</v>
      </c>
      <c r="B575" s="624" t="s">
        <v>7740</v>
      </c>
      <c r="C575" s="626" t="str">
        <f>'CATALOGO PAGINA'!AE575</f>
        <v>12</v>
      </c>
      <c r="D575" s="634">
        <f>'CATALOGO PAGINA'!AG575</f>
        <v>1.806</v>
      </c>
    </row>
    <row r="576">
      <c r="A576" s="623" t="str">
        <f>'CATALOGO PAGINA'!C576</f>
        <v>15492</v>
      </c>
      <c r="B576" s="624" t="s">
        <v>7740</v>
      </c>
      <c r="C576" s="626" t="str">
        <f>'CATALOGO PAGINA'!AE576</f>
        <v>12</v>
      </c>
      <c r="D576" s="634">
        <f>'CATALOGO PAGINA'!AG576</f>
        <v>1.806</v>
      </c>
    </row>
    <row r="577">
      <c r="A577" s="623" t="str">
        <f>'CATALOGO PAGINA'!C577</f>
        <v>51343</v>
      </c>
      <c r="B577" s="624" t="s">
        <v>7740</v>
      </c>
      <c r="C577" s="626" t="str">
        <f>'CATALOGO PAGINA'!AE577</f>
        <v>12</v>
      </c>
      <c r="D577" s="634">
        <f>'CATALOGO PAGINA'!AG577</f>
        <v>1.554</v>
      </c>
    </row>
    <row r="578">
      <c r="A578" s="623" t="str">
        <f>'CATALOGO PAGINA'!C578</f>
        <v>51344</v>
      </c>
      <c r="B578" s="624" t="s">
        <v>7740</v>
      </c>
      <c r="C578" s="626" t="str">
        <f>'CATALOGO PAGINA'!AE578</f>
        <v>12</v>
      </c>
      <c r="D578" s="634">
        <f>'CATALOGO PAGINA'!AG578</f>
        <v>1.5543</v>
      </c>
    </row>
    <row r="579">
      <c r="A579" s="623" t="str">
        <f>'CATALOGO PAGINA'!C579</f>
        <v>51345</v>
      </c>
      <c r="B579" s="624" t="s">
        <v>7740</v>
      </c>
      <c r="C579" s="626" t="str">
        <f>'CATALOGO PAGINA'!AE579</f>
        <v>12</v>
      </c>
      <c r="D579" s="634">
        <f>'CATALOGO PAGINA'!AG579</f>
        <v>1.554</v>
      </c>
    </row>
    <row r="580">
      <c r="A580" s="623" t="str">
        <f>'CATALOGO PAGINA'!C580</f>
        <v>39570</v>
      </c>
      <c r="B580" s="624" t="s">
        <v>7740</v>
      </c>
      <c r="C580" s="626" t="str">
        <f>'CATALOGO PAGINA'!AE580</f>
        <v>12</v>
      </c>
      <c r="D580" s="634">
        <f>'CATALOGO PAGINA'!AG580</f>
        <v>2.016</v>
      </c>
    </row>
    <row r="581">
      <c r="A581" s="623" t="str">
        <f>'CATALOGO PAGINA'!C581</f>
        <v>39569</v>
      </c>
      <c r="B581" s="624" t="s">
        <v>7740</v>
      </c>
      <c r="C581" s="626" t="str">
        <f>'CATALOGO PAGINA'!AE581</f>
        <v>12</v>
      </c>
      <c r="D581" s="634">
        <f>'CATALOGO PAGINA'!AG581</f>
        <v>2.016</v>
      </c>
    </row>
    <row r="582">
      <c r="A582" s="623" t="str">
        <f>'CATALOGO PAGINA'!C582</f>
        <v>15493</v>
      </c>
      <c r="B582" s="624" t="s">
        <v>7740</v>
      </c>
      <c r="C582" s="626" t="str">
        <f>'CATALOGO PAGINA'!AE582</f>
        <v>12</v>
      </c>
      <c r="D582" s="634">
        <f>'CATALOGO PAGINA'!AG582</f>
        <v>2.016</v>
      </c>
    </row>
    <row r="583">
      <c r="A583" s="623" t="str">
        <f>'CATALOGO PAGINA'!C583</f>
        <v>10008</v>
      </c>
      <c r="B583" s="624" t="s">
        <v>7740</v>
      </c>
      <c r="C583" s="626" t="str">
        <f>'CATALOGO PAGINA'!AE583</f>
        <v>12</v>
      </c>
      <c r="D583" s="634">
        <f>'CATALOGO PAGINA'!AG583</f>
        <v>1.05</v>
      </c>
    </row>
    <row r="584">
      <c r="A584" s="623" t="str">
        <f>'CATALOGO PAGINA'!C584</f>
        <v>39567</v>
      </c>
      <c r="B584" s="624" t="s">
        <v>7740</v>
      </c>
      <c r="C584" s="626" t="str">
        <f>'CATALOGO PAGINA'!AE584</f>
        <v>12</v>
      </c>
      <c r="D584" s="634">
        <f>'CATALOGO PAGINA'!AG584</f>
        <v>1.806</v>
      </c>
    </row>
    <row r="585">
      <c r="A585" s="623" t="str">
        <f>'CATALOGO PAGINA'!C585</f>
        <v>FD733</v>
      </c>
      <c r="B585" s="624" t="s">
        <v>7740</v>
      </c>
      <c r="C585" s="626" t="str">
        <f>'CATALOGO PAGINA'!AE585</f>
        <v>12</v>
      </c>
      <c r="D585" s="634">
        <f>'CATALOGO PAGINA'!AG585</f>
        <v>3.2487</v>
      </c>
    </row>
    <row r="586">
      <c r="A586" s="623" t="str">
        <f>'CATALOGO PAGINA'!C586</f>
        <v>FD7909</v>
      </c>
      <c r="B586" s="624" t="s">
        <v>7740</v>
      </c>
      <c r="C586" s="626" t="str">
        <f>'CATALOGO PAGINA'!AE586</f>
        <v>6</v>
      </c>
      <c r="D586" s="634">
        <f>'CATALOGO PAGINA'!AG586</f>
        <v>2.101</v>
      </c>
    </row>
    <row r="587">
      <c r="A587" s="623" t="str">
        <f>'CATALOGO PAGINA'!C587</f>
        <v>38-1</v>
      </c>
      <c r="B587" s="624" t="s">
        <v>7740</v>
      </c>
      <c r="C587" s="626" t="str">
        <f>'CATALOGO PAGINA'!AE587</f>
        <v>12</v>
      </c>
      <c r="D587" s="634">
        <f>'CATALOGO PAGINA'!AG587</f>
        <v>1.998</v>
      </c>
    </row>
    <row r="588">
      <c r="A588" s="623" t="str">
        <f>'CATALOGO PAGINA'!C588</f>
        <v>FD7849</v>
      </c>
      <c r="B588" s="624" t="s">
        <v>7740</v>
      </c>
      <c r="C588" s="626" t="str">
        <f>'CATALOGO PAGINA'!AE588</f>
        <v>6</v>
      </c>
      <c r="D588" s="634">
        <f>'CATALOGO PAGINA'!AG588</f>
        <v>0.798</v>
      </c>
    </row>
    <row r="589">
      <c r="A589" s="623" t="str">
        <f>'CATALOGO PAGINA'!C589</f>
        <v>FD7847</v>
      </c>
      <c r="B589" s="624" t="s">
        <v>7740</v>
      </c>
      <c r="C589" s="626" t="str">
        <f>'CATALOGO PAGINA'!AE589</f>
        <v>6</v>
      </c>
      <c r="D589" s="634">
        <f>'CATALOGO PAGINA'!AG589</f>
        <v>0.7952</v>
      </c>
    </row>
    <row r="590">
      <c r="A590" s="623" t="str">
        <f>'CATALOGO PAGINA'!C590</f>
        <v>FD7848</v>
      </c>
      <c r="B590" s="624" t="s">
        <v>7740</v>
      </c>
      <c r="C590" s="626" t="str">
        <f>'CATALOGO PAGINA'!AE590</f>
        <v>6</v>
      </c>
      <c r="D590" s="634">
        <f>'CATALOGO PAGINA'!AG590</f>
        <v>0.8016</v>
      </c>
    </row>
    <row r="591">
      <c r="A591" s="623" t="str">
        <f>'CATALOGO PAGINA'!C591</f>
        <v>FD7850</v>
      </c>
      <c r="B591" s="624" t="s">
        <v>7740</v>
      </c>
      <c r="C591" s="626" t="str">
        <f>'CATALOGO PAGINA'!AE591</f>
        <v>6</v>
      </c>
      <c r="D591" s="634">
        <f>'CATALOGO PAGINA'!AG591</f>
        <v>0.9009</v>
      </c>
    </row>
    <row r="592">
      <c r="A592" s="623" t="str">
        <f>'CATALOGO PAGINA'!C592</f>
        <v>CX-212</v>
      </c>
      <c r="B592" s="624" t="s">
        <v>7740</v>
      </c>
      <c r="C592" s="626" t="str">
        <f>'CATALOGO PAGINA'!AE592</f>
        <v>6</v>
      </c>
      <c r="D592" s="634">
        <f>'CATALOGO PAGINA'!AG592</f>
        <v>4.00125</v>
      </c>
    </row>
    <row r="593">
      <c r="A593" s="623" t="str">
        <f>'CATALOGO PAGINA'!C593</f>
        <v>40069</v>
      </c>
      <c r="B593" s="624" t="s">
        <v>7740</v>
      </c>
      <c r="C593" s="626" t="str">
        <f>'CATALOGO PAGINA'!AE593</f>
        <v>1</v>
      </c>
      <c r="D593" s="634">
        <f>'CATALOGO PAGINA'!AG593</f>
        <v>21.9975</v>
      </c>
    </row>
    <row r="594">
      <c r="A594" s="623" t="str">
        <f>'CATALOGO PAGINA'!C594</f>
        <v>04010</v>
      </c>
      <c r="B594" s="624" t="s">
        <v>7740</v>
      </c>
      <c r="C594" s="626" t="str">
        <f>'CATALOGO PAGINA'!AE594</f>
        <v>6</v>
      </c>
      <c r="D594" s="634">
        <f>'CATALOGO PAGINA'!AG594</f>
        <v>4.9956</v>
      </c>
    </row>
    <row r="595">
      <c r="A595" s="623" t="str">
        <f>'CATALOGO PAGINA'!C595</f>
        <v>FD237</v>
      </c>
      <c r="B595" s="624" t="s">
        <v>7740</v>
      </c>
      <c r="C595" s="626" t="str">
        <f>'CATALOGO PAGINA'!AE595</f>
        <v>6</v>
      </c>
      <c r="D595" s="634">
        <f>'CATALOGO PAGINA'!AG595</f>
        <v>7.49705</v>
      </c>
    </row>
    <row r="596">
      <c r="A596" s="623" t="str">
        <f>'CATALOGO PAGINA'!C596</f>
        <v>SJ2632-12A</v>
      </c>
      <c r="B596" s="624" t="s">
        <v>7740</v>
      </c>
      <c r="C596" s="626" t="str">
        <f>'CATALOGO PAGINA'!AE596</f>
        <v>12</v>
      </c>
      <c r="D596" s="634">
        <f>'CATALOGO PAGINA'!AG596</f>
        <v>0.7473</v>
      </c>
    </row>
    <row r="597">
      <c r="A597" s="623" t="str">
        <f>'CATALOGO PAGINA'!C597</f>
        <v>SJ2632-12B</v>
      </c>
      <c r="B597" s="624" t="s">
        <v>7740</v>
      </c>
      <c r="C597" s="626" t="str">
        <f>'CATALOGO PAGINA'!AE597</f>
        <v>12</v>
      </c>
      <c r="D597" s="634">
        <f>'CATALOGO PAGINA'!AG597</f>
        <v>0.7473</v>
      </c>
    </row>
    <row r="598">
      <c r="A598" s="623" t="str">
        <f>'CATALOGO PAGINA'!C598</f>
        <v>690200</v>
      </c>
      <c r="B598" s="624" t="s">
        <v>7740</v>
      </c>
      <c r="C598" s="626" t="str">
        <f>'CATALOGO PAGINA'!AE598</f>
        <v>6</v>
      </c>
      <c r="D598" s="634">
        <f>'CATALOGO PAGINA'!AG598</f>
        <v>1.498</v>
      </c>
    </row>
    <row r="599">
      <c r="A599" s="623" t="str">
        <f>'CATALOGO PAGINA'!C599</f>
        <v>690325</v>
      </c>
      <c r="B599" s="624" t="s">
        <v>7740</v>
      </c>
      <c r="C599" s="626" t="str">
        <f>'CATALOGO PAGINA'!AE599</f>
        <v>3</v>
      </c>
      <c r="D599" s="634">
        <f>'CATALOGO PAGINA'!AG599</f>
        <v>4.2</v>
      </c>
    </row>
    <row r="600">
      <c r="A600" s="623" t="str">
        <f>'CATALOGO PAGINA'!C600</f>
        <v>690327</v>
      </c>
      <c r="B600" s="624" t="s">
        <v>7740</v>
      </c>
      <c r="C600" s="626" t="str">
        <f>'CATALOGO PAGINA'!AE600</f>
        <v>6</v>
      </c>
      <c r="D600" s="634">
        <f>'CATALOGO PAGINA'!AG600</f>
        <v>2.996</v>
      </c>
    </row>
    <row r="601">
      <c r="A601" s="623" t="str">
        <f>'CATALOGO PAGINA'!C601</f>
        <v>690251</v>
      </c>
      <c r="B601" s="624" t="s">
        <v>7740</v>
      </c>
      <c r="C601" s="626" t="str">
        <f>'CATALOGO PAGINA'!AE601</f>
        <v>6</v>
      </c>
      <c r="D601" s="634">
        <f>'CATALOGO PAGINA'!AG601</f>
        <v>1.498</v>
      </c>
    </row>
    <row r="602">
      <c r="A602" s="623" t="str">
        <f>'CATALOGO PAGINA'!C602</f>
        <v>690289</v>
      </c>
      <c r="B602" s="624" t="s">
        <v>7740</v>
      </c>
      <c r="C602" s="626" t="str">
        <f>'CATALOGO PAGINA'!AE602</f>
        <v>3</v>
      </c>
      <c r="D602" s="634">
        <f>'CATALOGO PAGINA'!AG602</f>
        <v>2.394</v>
      </c>
    </row>
    <row r="603">
      <c r="A603" s="623" t="str">
        <f>'CATALOGO PAGINA'!C603</f>
        <v>40472</v>
      </c>
      <c r="B603" s="624" t="s">
        <v>7740</v>
      </c>
      <c r="C603" s="626" t="str">
        <f>'CATALOGO PAGINA'!AE603</f>
        <v>12</v>
      </c>
      <c r="D603" s="634">
        <f>'CATALOGO PAGINA'!AG603</f>
        <v>0.784</v>
      </c>
    </row>
    <row r="604">
      <c r="A604" s="623" t="str">
        <f>'CATALOGO PAGINA'!C604</f>
        <v>FD221005</v>
      </c>
      <c r="B604" s="624" t="s">
        <v>7740</v>
      </c>
      <c r="C604" s="626" t="str">
        <f>'CATALOGO PAGINA'!AE604</f>
        <v>12</v>
      </c>
      <c r="D604" s="634">
        <f>'CATALOGO PAGINA'!AG604</f>
        <v>0.4485</v>
      </c>
    </row>
    <row r="605">
      <c r="A605" s="623" t="str">
        <f>'CATALOGO PAGINA'!C605</f>
        <v>900528</v>
      </c>
      <c r="B605" s="624" t="s">
        <v>7740</v>
      </c>
      <c r="C605" s="626" t="str">
        <f>'CATALOGO PAGINA'!AE605</f>
        <v>6</v>
      </c>
      <c r="D605" s="634">
        <f>'CATALOGO PAGINA'!AG605</f>
        <v>1.162</v>
      </c>
    </row>
    <row r="606">
      <c r="A606" s="623" t="str">
        <f>'CATALOGO PAGINA'!C606</f>
        <v>900527</v>
      </c>
      <c r="B606" s="624" t="s">
        <v>7740</v>
      </c>
      <c r="C606" s="626" t="str">
        <f>'CATALOGO PAGINA'!AE606</f>
        <v>6</v>
      </c>
      <c r="D606" s="634">
        <f>'CATALOGO PAGINA'!AG606</f>
        <v>1.05</v>
      </c>
    </row>
    <row r="607">
      <c r="A607" s="623" t="str">
        <f>'CATALOGO PAGINA'!C607</f>
        <v>32276</v>
      </c>
      <c r="B607" s="624" t="s">
        <v>7740</v>
      </c>
      <c r="C607" s="626" t="str">
        <f>'CATALOGO PAGINA'!AE607</f>
        <v>12</v>
      </c>
      <c r="D607" s="634">
        <f>'CATALOGO PAGINA'!AG607</f>
        <v>0.5945</v>
      </c>
    </row>
    <row r="608">
      <c r="A608" s="623" t="str">
        <f>'CATALOGO PAGINA'!C608</f>
        <v>96056</v>
      </c>
      <c r="B608" s="624" t="s">
        <v>7740</v>
      </c>
      <c r="C608" s="626" t="str">
        <f>'CATALOGO PAGINA'!AE608</f>
        <v>12</v>
      </c>
      <c r="D608" s="634">
        <f>'CATALOGO PAGINA'!AG608</f>
        <v>0.63</v>
      </c>
    </row>
    <row r="609">
      <c r="A609" s="623" t="str">
        <f>'CATALOGO PAGINA'!C609</f>
        <v>FD221003</v>
      </c>
      <c r="B609" s="624" t="s">
        <v>7740</v>
      </c>
      <c r="C609" s="626" t="str">
        <f>'CATALOGO PAGINA'!AE609</f>
        <v>12</v>
      </c>
      <c r="D609" s="634">
        <f>'CATALOGO PAGINA'!AG609</f>
        <v>0.5</v>
      </c>
    </row>
    <row r="610">
      <c r="A610" s="623" t="str">
        <f>'CATALOGO PAGINA'!C610</f>
        <v>01792</v>
      </c>
      <c r="B610" s="624" t="s">
        <v>7740</v>
      </c>
      <c r="C610" s="626" t="str">
        <f>'CATALOGO PAGINA'!AE610</f>
        <v>1</v>
      </c>
      <c r="D610" s="634">
        <f>'CATALOGO PAGINA'!AG610</f>
        <v>12.00375</v>
      </c>
    </row>
    <row r="611">
      <c r="A611" s="623" t="str">
        <f>'CATALOGO PAGINA'!C611</f>
        <v>452741</v>
      </c>
      <c r="B611" s="624" t="s">
        <v>7740</v>
      </c>
      <c r="C611" s="626" t="str">
        <f>'CATALOGO PAGINA'!AE611</f>
        <v>1</v>
      </c>
      <c r="D611" s="634">
        <f>'CATALOGO PAGINA'!AG611</f>
        <v>10.9956</v>
      </c>
    </row>
    <row r="612">
      <c r="A612" s="623" t="str">
        <f>'CATALOGO PAGINA'!C612</f>
        <v>62776</v>
      </c>
      <c r="B612" s="624" t="s">
        <v>7740</v>
      </c>
      <c r="C612" s="626" t="str">
        <f>'CATALOGO PAGINA'!AE612</f>
        <v>1</v>
      </c>
      <c r="D612" s="634">
        <f>'CATALOGO PAGINA'!AG612</f>
        <v>7.99722</v>
      </c>
    </row>
    <row r="613">
      <c r="A613" s="623" t="str">
        <f>'CATALOGO PAGINA'!C613</f>
        <v>38816</v>
      </c>
      <c r="B613" s="624" t="s">
        <v>7740</v>
      </c>
      <c r="C613" s="626" t="str">
        <f>'CATALOGO PAGINA'!AE613</f>
        <v>1</v>
      </c>
      <c r="D613" s="634">
        <f>'CATALOGO PAGINA'!AG613</f>
        <v>10.99728</v>
      </c>
    </row>
    <row r="614">
      <c r="A614" s="623" t="str">
        <f>'CATALOGO PAGINA'!C614</f>
        <v>87894</v>
      </c>
      <c r="B614" s="624" t="s">
        <v>7740</v>
      </c>
      <c r="C614" s="626" t="str">
        <f>'CATALOGO PAGINA'!AE614</f>
        <v>1</v>
      </c>
      <c r="D614" s="634">
        <f>'CATALOGO PAGINA'!AG614</f>
        <v>10.99728</v>
      </c>
    </row>
    <row r="615">
      <c r="A615" s="623" t="str">
        <f>'CATALOGO PAGINA'!C615</f>
        <v>62775</v>
      </c>
      <c r="B615" s="624" t="s">
        <v>7740</v>
      </c>
      <c r="C615" s="626" t="str">
        <f>'CATALOGO PAGINA'!AE615</f>
        <v>1</v>
      </c>
      <c r="D615" s="634">
        <f>'CATALOGO PAGINA'!AG615</f>
        <v>10.9956</v>
      </c>
    </row>
    <row r="616">
      <c r="A616" s="623" t="str">
        <f>'CATALOGO PAGINA'!C616</f>
        <v>85725</v>
      </c>
      <c r="B616" s="624" t="s">
        <v>7740</v>
      </c>
      <c r="C616" s="626" t="str">
        <f>'CATALOGO PAGINA'!AE616</f>
        <v>1</v>
      </c>
      <c r="D616" s="634">
        <f>'CATALOGO PAGINA'!AG616</f>
        <v>7.99722</v>
      </c>
    </row>
    <row r="617">
      <c r="A617" s="623" t="str">
        <f>'CATALOGO PAGINA'!C617</f>
        <v>85829</v>
      </c>
      <c r="B617" s="624" t="s">
        <v>7740</v>
      </c>
      <c r="C617" s="626" t="str">
        <f>'CATALOGO PAGINA'!AE617</f>
        <v>1</v>
      </c>
      <c r="D617" s="634">
        <f>'CATALOGO PAGINA'!AG617</f>
        <v>12.9965</v>
      </c>
    </row>
    <row r="618">
      <c r="A618" s="623" t="str">
        <f>'CATALOGO PAGINA'!C618</f>
        <v>62872</v>
      </c>
      <c r="B618" s="624" t="s">
        <v>7740</v>
      </c>
      <c r="C618" s="626" t="str">
        <f>'CATALOGO PAGINA'!AE618</f>
        <v>1</v>
      </c>
      <c r="D618" s="634">
        <f>'CATALOGO PAGINA'!AG618</f>
        <v>17.0005</v>
      </c>
    </row>
    <row r="619">
      <c r="A619" s="623" t="str">
        <f>'CATALOGO PAGINA'!C619</f>
        <v>1058</v>
      </c>
      <c r="B619" s="624" t="s">
        <v>7740</v>
      </c>
      <c r="C619" s="626" t="str">
        <f>'CATALOGO PAGINA'!AE619</f>
        <v>1</v>
      </c>
      <c r="D619" s="634">
        <f>'CATALOGO PAGINA'!AG619</f>
        <v>5.5</v>
      </c>
    </row>
    <row r="620">
      <c r="A620" s="623" t="str">
        <f>'CATALOGO PAGINA'!C620</f>
        <v>50150</v>
      </c>
      <c r="B620" s="624" t="s">
        <v>7740</v>
      </c>
      <c r="C620" s="626" t="str">
        <f>'CATALOGO PAGINA'!AE620</f>
        <v>1</v>
      </c>
      <c r="D620" s="634">
        <f>'CATALOGO PAGINA'!AG620</f>
        <v>24.871</v>
      </c>
    </row>
    <row r="621">
      <c r="A621" s="623" t="str">
        <f>'CATALOGO PAGINA'!C621</f>
        <v>40120</v>
      </c>
      <c r="B621" s="624" t="s">
        <v>7740</v>
      </c>
      <c r="C621" s="626" t="str">
        <f>'CATALOGO PAGINA'!AE621</f>
        <v>1</v>
      </c>
      <c r="D621" s="634">
        <f>'CATALOGO PAGINA'!AG621</f>
        <v>25.79</v>
      </c>
    </row>
    <row r="622">
      <c r="A622" s="623" t="str">
        <f>'CATALOGO PAGINA'!C622</f>
        <v>4417</v>
      </c>
      <c r="B622" s="624" t="s">
        <v>7740</v>
      </c>
      <c r="C622" s="626" t="str">
        <f>'CATALOGO PAGINA'!AE622</f>
        <v>2</v>
      </c>
      <c r="D622" s="634">
        <f>'CATALOGO PAGINA'!AG622</f>
        <v>3.15</v>
      </c>
    </row>
    <row r="623">
      <c r="A623" s="623" t="str">
        <f>'CATALOGO PAGINA'!C623</f>
        <v>5040</v>
      </c>
      <c r="B623" s="624" t="s">
        <v>7740</v>
      </c>
      <c r="C623" s="626" t="str">
        <f>'CATALOGO PAGINA'!AE623</f>
        <v>1</v>
      </c>
      <c r="D623" s="634">
        <f>'CATALOGO PAGINA'!AG623</f>
        <v>4.9998</v>
      </c>
    </row>
    <row r="624">
      <c r="A624" s="623" t="str">
        <f>'CATALOGO PAGINA'!C624</f>
        <v>4402</v>
      </c>
      <c r="B624" s="624" t="s">
        <v>7740</v>
      </c>
      <c r="C624" s="626" t="str">
        <f>'CATALOGO PAGINA'!AE624</f>
        <v>2</v>
      </c>
      <c r="D624" s="634">
        <f>'CATALOGO PAGINA'!AG624</f>
        <v>3.15</v>
      </c>
    </row>
    <row r="625">
      <c r="A625" s="623" t="str">
        <f>'CATALOGO PAGINA'!C625</f>
        <v>1301</v>
      </c>
      <c r="B625" s="624" t="s">
        <v>7740</v>
      </c>
      <c r="C625" s="626" t="str">
        <f>'CATALOGO PAGINA'!AE625</f>
        <v>12</v>
      </c>
      <c r="D625" s="634">
        <f>'CATALOGO PAGINA'!AG625</f>
        <v>1.89</v>
      </c>
    </row>
    <row r="626">
      <c r="A626" s="623" t="str">
        <f>'CATALOGO PAGINA'!C626</f>
        <v>502330</v>
      </c>
      <c r="B626" s="624" t="s">
        <v>7740</v>
      </c>
      <c r="C626" s="626" t="str">
        <f>'CATALOGO PAGINA'!AE626</f>
        <v>12</v>
      </c>
      <c r="D626" s="634">
        <f>'CATALOGO PAGINA'!AG626</f>
        <v>0.696</v>
      </c>
    </row>
    <row r="627">
      <c r="A627" s="623" t="str">
        <f>'CATALOGO PAGINA'!C627</f>
        <v>501093</v>
      </c>
      <c r="B627" s="624" t="s">
        <v>7740</v>
      </c>
      <c r="C627" s="626" t="str">
        <f>'CATALOGO PAGINA'!AE627</f>
        <v>12</v>
      </c>
      <c r="D627" s="634">
        <f>'CATALOGO PAGINA'!AG627</f>
        <v>0.588</v>
      </c>
    </row>
    <row r="628">
      <c r="A628" s="623" t="str">
        <f>'CATALOGO PAGINA'!C628</f>
        <v>7541</v>
      </c>
      <c r="B628" s="624" t="s">
        <v>7740</v>
      </c>
      <c r="C628" s="626" t="str">
        <f>'CATALOGO PAGINA'!AE628</f>
        <v>6</v>
      </c>
      <c r="D628" s="634">
        <f>'CATALOGO PAGINA'!AG628</f>
        <v>3.752</v>
      </c>
    </row>
    <row r="629">
      <c r="A629" s="623" t="str">
        <f>'CATALOGO PAGINA'!C629</f>
        <v>2038</v>
      </c>
      <c r="B629" s="624" t="s">
        <v>7740</v>
      </c>
      <c r="C629" s="626" t="str">
        <f>'CATALOGO PAGINA'!AE629</f>
        <v>12</v>
      </c>
      <c r="D629" s="634">
        <f>'CATALOGO PAGINA'!AG629</f>
        <v>1.2</v>
      </c>
    </row>
    <row r="630">
      <c r="A630" s="623" t="str">
        <f>'CATALOGO PAGINA'!C630</f>
        <v>83208</v>
      </c>
      <c r="B630" s="624" t="s">
        <v>7740</v>
      </c>
      <c r="C630" s="626" t="str">
        <f>'CATALOGO PAGINA'!AE630</f>
        <v>12</v>
      </c>
      <c r="D630" s="634">
        <f>'CATALOGO PAGINA'!AG630</f>
        <v>0.704</v>
      </c>
    </row>
    <row r="631">
      <c r="A631" s="623" t="str">
        <f>'CATALOGO PAGINA'!C631</f>
        <v>4404</v>
      </c>
      <c r="B631" s="624" t="s">
        <v>7740</v>
      </c>
      <c r="C631" s="626" t="str">
        <f>'CATALOGO PAGINA'!AE631</f>
        <v>2</v>
      </c>
      <c r="D631" s="634">
        <f>'CATALOGO PAGINA'!AG631</f>
        <v>3.15</v>
      </c>
    </row>
    <row r="632">
      <c r="A632" s="623" t="str">
        <f>'CATALOGO PAGINA'!C632</f>
        <v>82718</v>
      </c>
      <c r="B632" s="624" t="s">
        <v>7740</v>
      </c>
      <c r="C632" s="626" t="str">
        <f>'CATALOGO PAGINA'!AE632</f>
        <v>12</v>
      </c>
      <c r="D632" s="634">
        <f>'CATALOGO PAGINA'!AG632</f>
        <v>0.5945</v>
      </c>
    </row>
    <row r="633">
      <c r="A633" s="623" t="str">
        <f>'CATALOGO PAGINA'!C633</f>
        <v>11123</v>
      </c>
      <c r="B633" s="624" t="s">
        <v>7740</v>
      </c>
      <c r="C633" s="626" t="str">
        <f>'CATALOGO PAGINA'!AE633</f>
        <v>12</v>
      </c>
      <c r="D633" s="634">
        <f>'CATALOGO PAGINA'!AG633</f>
        <v>0.495</v>
      </c>
    </row>
    <row r="634">
      <c r="A634" s="623" t="str">
        <f>'CATALOGO PAGINA'!C634</f>
        <v>FD710</v>
      </c>
      <c r="B634" s="624" t="s">
        <v>7740</v>
      </c>
      <c r="C634" s="626" t="str">
        <f>'CATALOGO PAGINA'!AE634</f>
        <v>12</v>
      </c>
      <c r="D634" s="634">
        <f>'CATALOGO PAGINA'!AG634</f>
        <v>0.646</v>
      </c>
    </row>
    <row r="635">
      <c r="A635" s="623" t="str">
        <f>'CATALOGO PAGINA'!C635</f>
        <v>548</v>
      </c>
      <c r="B635" s="624" t="s">
        <v>7740</v>
      </c>
      <c r="C635" s="626" t="str">
        <f>'CATALOGO PAGINA'!AE635</f>
        <v>12</v>
      </c>
      <c r="D635" s="634">
        <f>'CATALOGO PAGINA'!AG635</f>
        <v>0.41</v>
      </c>
    </row>
    <row r="636">
      <c r="A636" s="623" t="str">
        <f>'CATALOGO PAGINA'!C636</f>
        <v>2048</v>
      </c>
      <c r="B636" s="624" t="s">
        <v>7740</v>
      </c>
      <c r="C636" s="626" t="str">
        <f>'CATALOGO PAGINA'!AE636</f>
        <v>12</v>
      </c>
      <c r="D636" s="634">
        <f>'CATALOGO PAGINA'!AG636</f>
        <v>1.1972</v>
      </c>
    </row>
    <row r="637">
      <c r="A637" s="623" t="str">
        <f>'CATALOGO PAGINA'!C637</f>
        <v>2044</v>
      </c>
      <c r="B637" s="624" t="s">
        <v>7740</v>
      </c>
      <c r="C637" s="626" t="str">
        <f>'CATALOGO PAGINA'!AE637</f>
        <v>12</v>
      </c>
      <c r="D637" s="634">
        <f>'CATALOGO PAGINA'!AG637</f>
        <v>1.1972</v>
      </c>
    </row>
    <row r="638">
      <c r="A638" s="623" t="str">
        <f>'CATALOGO PAGINA'!C638</f>
        <v>2043</v>
      </c>
      <c r="B638" s="624" t="s">
        <v>7740</v>
      </c>
      <c r="C638" s="626" t="str">
        <f>'CATALOGO PAGINA'!AE638</f>
        <v>12</v>
      </c>
      <c r="D638" s="634">
        <f>'CATALOGO PAGINA'!AG638</f>
        <v>1.1972</v>
      </c>
    </row>
    <row r="639">
      <c r="A639" s="623" t="str">
        <f>'CATALOGO PAGINA'!C639</f>
        <v>2050</v>
      </c>
      <c r="B639" s="624" t="s">
        <v>7740</v>
      </c>
      <c r="C639" s="626" t="str">
        <f>'CATALOGO PAGINA'!AE639</f>
        <v>12</v>
      </c>
      <c r="D639" s="634">
        <f>'CATALOGO PAGINA'!AG639</f>
        <v>1.1972</v>
      </c>
    </row>
    <row r="640">
      <c r="A640" s="623" t="str">
        <f>'CATALOGO PAGINA'!C640</f>
        <v>WH-A08</v>
      </c>
      <c r="B640" s="624" t="s">
        <v>7740</v>
      </c>
      <c r="C640" s="626" t="str">
        <f>'CATALOGO PAGINA'!AE640</f>
        <v>6</v>
      </c>
      <c r="D640" s="634">
        <f>'CATALOGO PAGINA'!AG640</f>
        <v>2.52</v>
      </c>
    </row>
    <row r="641">
      <c r="A641" s="623" t="str">
        <f>'CATALOGO PAGINA'!C641</f>
        <v>82695</v>
      </c>
      <c r="B641" s="624" t="s">
        <v>7740</v>
      </c>
      <c r="C641" s="626" t="str">
        <f>'CATALOGO PAGINA'!AE641</f>
        <v>12</v>
      </c>
      <c r="D641" s="634">
        <f>'CATALOGO PAGINA'!AG641</f>
        <v>0.938</v>
      </c>
    </row>
    <row r="642">
      <c r="A642" s="623" t="str">
        <f>'CATALOGO PAGINA'!C642</f>
        <v>82697</v>
      </c>
      <c r="B642" s="624" t="s">
        <v>7740</v>
      </c>
      <c r="C642" s="626" t="str">
        <f>'CATALOGO PAGINA'!AE642</f>
        <v>12</v>
      </c>
      <c r="D642" s="634">
        <f>'CATALOGO PAGINA'!AG642</f>
        <v>0.9514</v>
      </c>
    </row>
    <row r="643">
      <c r="A643" s="623" t="str">
        <f>'CATALOGO PAGINA'!C643</f>
        <v>86122</v>
      </c>
      <c r="B643" s="624" t="s">
        <v>7740</v>
      </c>
      <c r="C643" s="626" t="str">
        <f>'CATALOGO PAGINA'!AE643</f>
        <v>12</v>
      </c>
      <c r="D643" s="634">
        <f>'CATALOGO PAGINA'!AG643</f>
        <v>0.9024</v>
      </c>
    </row>
    <row r="644">
      <c r="A644" s="623" t="str">
        <f>'CATALOGO PAGINA'!C644</f>
        <v>86075</v>
      </c>
      <c r="B644" s="624" t="s">
        <v>7740</v>
      </c>
      <c r="C644" s="626" t="str">
        <f>'CATALOGO PAGINA'!AE644</f>
        <v>12</v>
      </c>
      <c r="D644" s="634">
        <f>'CATALOGO PAGINA'!AG644</f>
        <v>0.84564</v>
      </c>
    </row>
    <row r="645">
      <c r="A645" s="623" t="str">
        <f>'CATALOGO PAGINA'!C645</f>
        <v>86071</v>
      </c>
      <c r="B645" s="624" t="s">
        <v>7740</v>
      </c>
      <c r="C645" s="626" t="str">
        <f>'CATALOGO PAGINA'!AE645</f>
        <v>12</v>
      </c>
      <c r="D645" s="634">
        <f>'CATALOGO PAGINA'!AG645</f>
        <v>0.966</v>
      </c>
    </row>
    <row r="646">
      <c r="A646" s="623" t="str">
        <f>'CATALOGO PAGINA'!C646</f>
        <v>86070</v>
      </c>
      <c r="B646" s="624" t="s">
        <v>7740</v>
      </c>
      <c r="C646" s="626" t="str">
        <f>'CATALOGO PAGINA'!AE646</f>
        <v>12</v>
      </c>
      <c r="D646" s="634">
        <f>'CATALOGO PAGINA'!AG646</f>
        <v>0.896</v>
      </c>
    </row>
    <row r="647">
      <c r="A647" s="623" t="str">
        <f>'CATALOGO PAGINA'!C647</f>
        <v>86069</v>
      </c>
      <c r="B647" s="624" t="s">
        <v>7740</v>
      </c>
      <c r="C647" s="626" t="str">
        <f>'CATALOGO PAGINA'!AE647</f>
        <v>12</v>
      </c>
      <c r="D647" s="634">
        <f>'CATALOGO PAGINA'!AG647</f>
        <v>0.938</v>
      </c>
    </row>
    <row r="648">
      <c r="A648" s="623" t="str">
        <f>'CATALOGO PAGINA'!C648</f>
        <v>86072</v>
      </c>
      <c r="B648" s="624" t="s">
        <v>7740</v>
      </c>
      <c r="C648" s="626" t="str">
        <f>'CATALOGO PAGINA'!AE648</f>
        <v>12</v>
      </c>
      <c r="D648" s="634">
        <f>'CATALOGO PAGINA'!AG648</f>
        <v>1.008</v>
      </c>
    </row>
    <row r="649">
      <c r="A649" s="623" t="str">
        <f>'CATALOGO PAGINA'!C649</f>
        <v>86077</v>
      </c>
      <c r="B649" s="624" t="s">
        <v>7740</v>
      </c>
      <c r="C649" s="626" t="str">
        <f>'CATALOGO PAGINA'!AE649</f>
        <v>12</v>
      </c>
      <c r="D649" s="634">
        <f>'CATALOGO PAGINA'!AG649</f>
        <v>0.876</v>
      </c>
    </row>
    <row r="650">
      <c r="A650" s="623" t="str">
        <f>'CATALOGO PAGINA'!C650</f>
        <v>86073</v>
      </c>
      <c r="B650" s="624" t="s">
        <v>7740</v>
      </c>
      <c r="C650" s="626" t="str">
        <f>'CATALOGO PAGINA'!AE650</f>
        <v>12</v>
      </c>
      <c r="D650" s="634">
        <f>'CATALOGO PAGINA'!AG650</f>
        <v>0.896</v>
      </c>
    </row>
    <row r="651">
      <c r="A651" s="623" t="str">
        <f>'CATALOGO PAGINA'!C651</f>
        <v>82700</v>
      </c>
      <c r="B651" s="624" t="s">
        <v>7740</v>
      </c>
      <c r="C651" s="626" t="str">
        <f>'CATALOGO PAGINA'!AE651</f>
        <v>12</v>
      </c>
      <c r="D651" s="634">
        <f>'CATALOGO PAGINA'!AG651</f>
        <v>0.8476</v>
      </c>
    </row>
    <row r="652">
      <c r="A652" s="623" t="str">
        <f>'CATALOGO PAGINA'!C652</f>
        <v>4414</v>
      </c>
      <c r="B652" s="624" t="s">
        <v>7740</v>
      </c>
      <c r="C652" s="626" t="str">
        <f>'CATALOGO PAGINA'!AE652</f>
        <v>2</v>
      </c>
      <c r="D652" s="634">
        <f>'CATALOGO PAGINA'!AG652</f>
        <v>3.15</v>
      </c>
    </row>
    <row r="653">
      <c r="A653" s="623" t="str">
        <f>'CATALOGO PAGINA'!C653</f>
        <v>4416</v>
      </c>
      <c r="B653" s="624" t="s">
        <v>7740</v>
      </c>
      <c r="C653" s="626" t="str">
        <f>'CATALOGO PAGINA'!AE653</f>
        <v>2</v>
      </c>
      <c r="D653" s="634">
        <f>'CATALOGO PAGINA'!AG653</f>
        <v>3.15</v>
      </c>
    </row>
    <row r="654">
      <c r="A654" s="623" t="str">
        <f>'CATALOGO PAGINA'!C654</f>
        <v>462027</v>
      </c>
      <c r="B654" s="624" t="s">
        <v>7740</v>
      </c>
      <c r="C654" s="626" t="str">
        <f>'CATALOGO PAGINA'!AE654</f>
        <v>1</v>
      </c>
      <c r="D654" s="634">
        <f>'CATALOGO PAGINA'!AG654</f>
        <v>13.9968</v>
      </c>
    </row>
    <row r="655">
      <c r="A655" s="623" t="str">
        <f>'CATALOGO PAGINA'!C655</f>
        <v>44737</v>
      </c>
      <c r="B655" s="624" t="s">
        <v>7740</v>
      </c>
      <c r="C655" s="626" t="str">
        <f>'CATALOGO PAGINA'!AE655</f>
        <v>12</v>
      </c>
      <c r="D655" s="634">
        <f>'CATALOGO PAGINA'!AG655</f>
        <v>0.812</v>
      </c>
    </row>
    <row r="656">
      <c r="A656" s="623" t="str">
        <f>'CATALOGO PAGINA'!C656</f>
        <v>37227</v>
      </c>
      <c r="B656" s="624" t="s">
        <v>7740</v>
      </c>
      <c r="C656" s="626" t="str">
        <f>'CATALOGO PAGINA'!AE656</f>
        <v>16</v>
      </c>
      <c r="D656" s="634">
        <f>'CATALOGO PAGINA'!AG656</f>
        <v>1.4999</v>
      </c>
    </row>
    <row r="657">
      <c r="A657" s="623" t="str">
        <f>'CATALOGO PAGINA'!C657</f>
        <v>37224</v>
      </c>
      <c r="B657" s="624" t="s">
        <v>7740</v>
      </c>
      <c r="C657" s="626" t="str">
        <f>'CATALOGO PAGINA'!AE657</f>
        <v>16</v>
      </c>
      <c r="D657" s="634">
        <f>'CATALOGO PAGINA'!AG657</f>
        <v>1.4999</v>
      </c>
    </row>
    <row r="658">
      <c r="A658" s="623" t="str">
        <f>'CATALOGO PAGINA'!C658</f>
        <v>37221</v>
      </c>
      <c r="B658" s="624" t="s">
        <v>7740</v>
      </c>
      <c r="C658" s="626" t="str">
        <f>'CATALOGO PAGINA'!AE658</f>
        <v>16</v>
      </c>
      <c r="D658" s="634">
        <f>'CATALOGO PAGINA'!AG658</f>
        <v>1.53</v>
      </c>
    </row>
    <row r="659">
      <c r="A659" s="623" t="str">
        <f>'CATALOGO PAGINA'!C659</f>
        <v>372212</v>
      </c>
      <c r="B659" s="624" t="s">
        <v>7740</v>
      </c>
      <c r="C659" s="626" t="str">
        <f>'CATALOGO PAGINA'!AE659</f>
        <v>16</v>
      </c>
      <c r="D659" s="634">
        <f>'CATALOGO PAGINA'!AG659</f>
        <v>1.698</v>
      </c>
    </row>
    <row r="660">
      <c r="A660" s="623" t="str">
        <f>'CATALOGO PAGINA'!C660</f>
        <v>4205</v>
      </c>
      <c r="B660" s="624" t="s">
        <v>7740</v>
      </c>
      <c r="C660" s="626" t="str">
        <f>'CATALOGO PAGINA'!AE660</f>
        <v>6</v>
      </c>
      <c r="D660" s="634">
        <f>'CATALOGO PAGINA'!AG660</f>
        <v>1.4</v>
      </c>
    </row>
    <row r="661">
      <c r="A661" s="623" t="str">
        <f>'CATALOGO PAGINA'!C661</f>
        <v>4201</v>
      </c>
      <c r="B661" s="624" t="s">
        <v>7740</v>
      </c>
      <c r="C661" s="626" t="str">
        <f>'CATALOGO PAGINA'!AE661</f>
        <v>12</v>
      </c>
      <c r="D661" s="634">
        <f>'CATALOGO PAGINA'!AG661</f>
        <v>0.448</v>
      </c>
    </row>
    <row r="662">
      <c r="A662" s="623" t="str">
        <f>'CATALOGO PAGINA'!C662</f>
        <v>37226</v>
      </c>
      <c r="B662" s="624" t="s">
        <v>7740</v>
      </c>
      <c r="C662" s="626" t="str">
        <f>'CATALOGO PAGINA'!AE662</f>
        <v>16</v>
      </c>
      <c r="D662" s="634">
        <f>'CATALOGO PAGINA'!AG662</f>
        <v>1.4999</v>
      </c>
    </row>
    <row r="663">
      <c r="A663" s="623" t="str">
        <f>'CATALOGO PAGINA'!C663</f>
        <v>900501</v>
      </c>
      <c r="B663" s="624" t="s">
        <v>7740</v>
      </c>
      <c r="C663" s="626" t="str">
        <f>'CATALOGO PAGINA'!AE663</f>
        <v>6</v>
      </c>
      <c r="D663" s="634">
        <f>'CATALOGO PAGINA'!AG663</f>
        <v>0.7056</v>
      </c>
    </row>
    <row r="664">
      <c r="A664" s="623" t="str">
        <f>'CATALOGO PAGINA'!C664</f>
        <v>900502</v>
      </c>
      <c r="B664" s="624" t="s">
        <v>7740</v>
      </c>
      <c r="C664" s="626" t="str">
        <f>'CATALOGO PAGINA'!AE664</f>
        <v>6</v>
      </c>
      <c r="D664" s="634">
        <f>'CATALOGO PAGINA'!AG664</f>
        <v>0.7344</v>
      </c>
    </row>
    <row r="665">
      <c r="A665" s="623" t="str">
        <f>'CATALOGO PAGINA'!C665</f>
        <v>900499</v>
      </c>
      <c r="B665" s="624" t="s">
        <v>7740</v>
      </c>
      <c r="C665" s="626" t="str">
        <f>'CATALOGO PAGINA'!AE665</f>
        <v>6</v>
      </c>
      <c r="D665" s="634">
        <f>'CATALOGO PAGINA'!AG665</f>
        <v>0.7056</v>
      </c>
    </row>
    <row r="666">
      <c r="A666" s="623" t="str">
        <f>'CATALOGO PAGINA'!C666</f>
        <v>2904</v>
      </c>
      <c r="B666" s="624" t="s">
        <v>7740</v>
      </c>
      <c r="C666" s="626" t="str">
        <f>'CATALOGO PAGINA'!AE666</f>
        <v>6</v>
      </c>
      <c r="D666" s="634">
        <f>'CATALOGO PAGINA'!AG666</f>
        <v>2.254</v>
      </c>
    </row>
    <row r="667">
      <c r="A667" s="623" t="str">
        <f>'CATALOGO PAGINA'!C667</f>
        <v>G6055</v>
      </c>
      <c r="B667" s="624" t="s">
        <v>7740</v>
      </c>
      <c r="C667" s="626" t="str">
        <f>'CATALOGO PAGINA'!AE667</f>
        <v>24</v>
      </c>
      <c r="D667" s="634">
        <f>'CATALOGO PAGINA'!AG667</f>
        <v>0.6</v>
      </c>
    </row>
    <row r="668">
      <c r="A668" s="623" t="str">
        <f>'CATALOGO PAGINA'!C668</f>
        <v>G6054</v>
      </c>
      <c r="B668" s="624" t="s">
        <v>7740</v>
      </c>
      <c r="C668" s="626" t="str">
        <f>'CATALOGO PAGINA'!AE668</f>
        <v>24</v>
      </c>
      <c r="D668" s="634">
        <f>'CATALOGO PAGINA'!AG668</f>
        <v>0.6</v>
      </c>
    </row>
    <row r="669">
      <c r="A669" s="623" t="str">
        <f>'CATALOGO PAGINA'!C669</f>
        <v>92242</v>
      </c>
      <c r="B669" s="624" t="s">
        <v>7740</v>
      </c>
      <c r="C669" s="626" t="str">
        <f>'CATALOGO PAGINA'!AE669</f>
        <v>12</v>
      </c>
      <c r="D669" s="634">
        <f>'CATALOGO PAGINA'!AG669</f>
        <v>1.036</v>
      </c>
    </row>
    <row r="670">
      <c r="A670" s="623" t="str">
        <f>'CATALOGO PAGINA'!C670</f>
        <v>452178</v>
      </c>
      <c r="B670" s="624" t="s">
        <v>7740</v>
      </c>
      <c r="C670" s="626" t="str">
        <f>'CATALOGO PAGINA'!AE670</f>
        <v>12</v>
      </c>
      <c r="D670" s="634">
        <f>'CATALOGO PAGINA'!AG670</f>
        <v>1.102</v>
      </c>
    </row>
    <row r="671">
      <c r="A671" s="623" t="str">
        <f>'CATALOGO PAGINA'!C671</f>
        <v>372278</v>
      </c>
      <c r="B671" s="624" t="s">
        <v>7740</v>
      </c>
      <c r="C671" s="626" t="str">
        <f>'CATALOGO PAGINA'!AE671</f>
        <v>16</v>
      </c>
      <c r="D671" s="634">
        <f>'CATALOGO PAGINA'!AG671</f>
        <v>1.4976</v>
      </c>
    </row>
    <row r="672">
      <c r="A672" s="623" t="str">
        <f>'CATALOGO PAGINA'!C672</f>
        <v>609031</v>
      </c>
      <c r="B672" s="624" t="s">
        <v>7740</v>
      </c>
      <c r="C672" s="626" t="str">
        <f>'CATALOGO PAGINA'!AE672</f>
        <v>12</v>
      </c>
      <c r="D672" s="634">
        <f>'CATALOGO PAGINA'!AG672</f>
        <v>0.9135</v>
      </c>
    </row>
    <row r="673">
      <c r="A673" s="623" t="str">
        <f>'CATALOGO PAGINA'!C673</f>
        <v>92246</v>
      </c>
      <c r="B673" s="624" t="s">
        <v>7740</v>
      </c>
      <c r="C673" s="626" t="str">
        <f>'CATALOGO PAGINA'!AE673</f>
        <v>12</v>
      </c>
      <c r="D673" s="634">
        <f>'CATALOGO PAGINA'!AG673</f>
        <v>0.938</v>
      </c>
    </row>
    <row r="674">
      <c r="A674" s="623" t="str">
        <f>'CATALOGO PAGINA'!C674</f>
        <v>92241</v>
      </c>
      <c r="B674" s="624" t="s">
        <v>7740</v>
      </c>
      <c r="C674" s="626" t="str">
        <f>'CATALOGO PAGINA'!AE674</f>
        <v>12</v>
      </c>
      <c r="D674" s="634">
        <f>'CATALOGO PAGINA'!AG674</f>
        <v>0.938</v>
      </c>
    </row>
    <row r="675">
      <c r="A675" s="623" t="str">
        <f>'CATALOGO PAGINA'!C675</f>
        <v>92239</v>
      </c>
      <c r="B675" s="624" t="s">
        <v>7740</v>
      </c>
      <c r="C675" s="626" t="str">
        <f>'CATALOGO PAGINA'!AE675</f>
        <v>12</v>
      </c>
      <c r="D675" s="634">
        <f>'CATALOGO PAGINA'!AG675</f>
        <v>0.9135</v>
      </c>
    </row>
    <row r="676">
      <c r="A676" s="623" t="str">
        <f>'CATALOGO PAGINA'!C676</f>
        <v>92238</v>
      </c>
      <c r="B676" s="624" t="s">
        <v>7740</v>
      </c>
      <c r="C676" s="626" t="str">
        <f>'CATALOGO PAGINA'!AE676</f>
        <v>12</v>
      </c>
      <c r="D676" s="634">
        <f>'CATALOGO PAGINA'!AG676</f>
        <v>0.9135</v>
      </c>
    </row>
    <row r="677">
      <c r="A677" s="623" t="str">
        <f>'CATALOGO PAGINA'!C677</f>
        <v>601917</v>
      </c>
      <c r="B677" s="624" t="s">
        <v>7740</v>
      </c>
      <c r="C677" s="626" t="str">
        <f>'CATALOGO PAGINA'!AE677</f>
        <v>24</v>
      </c>
      <c r="D677" s="634">
        <f>'CATALOGO PAGINA'!AG677</f>
        <v>0.9089</v>
      </c>
    </row>
    <row r="678">
      <c r="A678" s="623" t="str">
        <f>'CATALOGO PAGINA'!C678</f>
        <v>601935</v>
      </c>
      <c r="B678" s="624" t="s">
        <v>7740</v>
      </c>
      <c r="C678" s="626" t="str">
        <f>'CATALOGO PAGINA'!AE678</f>
        <v>12</v>
      </c>
      <c r="D678" s="634">
        <f>'CATALOGO PAGINA'!AG678</f>
        <v>0.938</v>
      </c>
    </row>
    <row r="679">
      <c r="A679" s="623" t="str">
        <f>'CATALOGO PAGINA'!C679</f>
        <v>32216</v>
      </c>
      <c r="B679" s="624" t="s">
        <v>7740</v>
      </c>
      <c r="C679" s="626" t="str">
        <f>'CATALOGO PAGINA'!AE679</f>
        <v>12</v>
      </c>
      <c r="D679" s="634">
        <f>'CATALOGO PAGINA'!AG679</f>
        <v>1.2638</v>
      </c>
    </row>
    <row r="680">
      <c r="A680" s="623" t="str">
        <f>'CATALOGO PAGINA'!C680</f>
        <v>32206</v>
      </c>
      <c r="B680" s="624" t="s">
        <v>7740</v>
      </c>
      <c r="C680" s="626" t="str">
        <f>'CATALOGO PAGINA'!AE680</f>
        <v>12</v>
      </c>
      <c r="D680" s="634">
        <f>'CATALOGO PAGINA'!AG680</f>
        <v>0.8151</v>
      </c>
    </row>
    <row r="681">
      <c r="A681" s="623" t="str">
        <f>'CATALOGO PAGINA'!C681</f>
        <v>2097</v>
      </c>
      <c r="B681" s="624" t="s">
        <v>7740</v>
      </c>
      <c r="C681" s="626" t="str">
        <f>'CATALOGO PAGINA'!AE681</f>
        <v>12</v>
      </c>
      <c r="D681" s="634">
        <f>'CATALOGO PAGINA'!AG681</f>
        <v>1.248</v>
      </c>
    </row>
    <row r="682">
      <c r="A682" s="623" t="str">
        <f>'CATALOGO PAGINA'!C682</f>
        <v>20141</v>
      </c>
      <c r="B682" s="624" t="s">
        <v>7740</v>
      </c>
      <c r="C682" s="626" t="str">
        <f>'CATALOGO PAGINA'!AE682</f>
        <v>12</v>
      </c>
      <c r="D682" s="634">
        <f>'CATALOGO PAGINA'!AG682</f>
        <v>1.248</v>
      </c>
    </row>
    <row r="683">
      <c r="A683" s="623" t="str">
        <f>'CATALOGO PAGINA'!C683</f>
        <v>92250</v>
      </c>
      <c r="B683" s="624" t="s">
        <v>7740</v>
      </c>
      <c r="C683" s="626" t="str">
        <f>'CATALOGO PAGINA'!AE683</f>
        <v>12</v>
      </c>
      <c r="D683" s="634">
        <f>'CATALOGO PAGINA'!AG683</f>
        <v>0.9425</v>
      </c>
    </row>
    <row r="684">
      <c r="A684" s="623" t="str">
        <f>'CATALOGO PAGINA'!C684</f>
        <v>17177</v>
      </c>
      <c r="B684" s="624" t="s">
        <v>7740</v>
      </c>
      <c r="C684" s="626" t="str">
        <f>'CATALOGO PAGINA'!AE684</f>
        <v>12</v>
      </c>
      <c r="D684" s="634">
        <f>'CATALOGO PAGINA'!AG684</f>
        <v>0.9425</v>
      </c>
    </row>
    <row r="685">
      <c r="A685" s="623" t="str">
        <f>'CATALOGO PAGINA'!C685</f>
        <v>92252</v>
      </c>
      <c r="B685" s="624" t="s">
        <v>7740</v>
      </c>
      <c r="C685" s="626" t="str">
        <f>'CATALOGO PAGINA'!AE685</f>
        <v>12</v>
      </c>
      <c r="D685" s="634">
        <f>'CATALOGO PAGINA'!AG685</f>
        <v>1.008</v>
      </c>
    </row>
    <row r="686">
      <c r="A686" s="623" t="str">
        <f>'CATALOGO PAGINA'!C686</f>
        <v>CH81808</v>
      </c>
      <c r="B686" s="624" t="s">
        <v>7740</v>
      </c>
      <c r="C686" s="626" t="str">
        <f>'CATALOGO PAGINA'!AE686</f>
        <v>6</v>
      </c>
      <c r="D686" s="634">
        <f>'CATALOGO PAGINA'!AG686</f>
        <v>1.792</v>
      </c>
    </row>
    <row r="687">
      <c r="A687" s="623" t="str">
        <f>'CATALOGO PAGINA'!C687</f>
        <v>H103</v>
      </c>
      <c r="B687" s="624" t="s">
        <v>7740</v>
      </c>
      <c r="C687" s="626" t="str">
        <f>'CATALOGO PAGINA'!AE687</f>
        <v>6</v>
      </c>
      <c r="D687" s="634">
        <f>'CATALOGO PAGINA'!AG687</f>
        <v>0.7884</v>
      </c>
    </row>
    <row r="688">
      <c r="A688" s="623" t="str">
        <f>'CATALOGO PAGINA'!C688</f>
        <v>FD2210 </v>
      </c>
      <c r="B688" s="624" t="s">
        <v>7740</v>
      </c>
      <c r="C688" s="626" t="str">
        <f>'CATALOGO PAGINA'!AE688</f>
        <v>12</v>
      </c>
      <c r="D688" s="634">
        <f>'CATALOGO PAGINA'!AG688</f>
        <v>0.8464</v>
      </c>
    </row>
    <row r="689">
      <c r="A689" s="623" t="str">
        <f>'CATALOGO PAGINA'!C689</f>
        <v>FD2212</v>
      </c>
      <c r="B689" s="624" t="s">
        <v>7740</v>
      </c>
      <c r="C689" s="626" t="str">
        <f>'CATALOGO PAGINA'!AE689</f>
        <v>12</v>
      </c>
      <c r="D689" s="634">
        <f>'CATALOGO PAGINA'!AG689</f>
        <v>0.8474</v>
      </c>
    </row>
    <row r="690">
      <c r="A690" s="623" t="str">
        <f>'CATALOGO PAGINA'!C690</f>
        <v>07005</v>
      </c>
      <c r="B690" s="624" t="s">
        <v>7740</v>
      </c>
      <c r="C690" s="626" t="str">
        <f>'CATALOGO PAGINA'!AE690</f>
        <v>12</v>
      </c>
      <c r="D690" s="634">
        <f>'CATALOGO PAGINA'!AG690</f>
        <v>1.8894</v>
      </c>
    </row>
    <row r="691">
      <c r="A691" s="623" t="str">
        <f>'CATALOGO PAGINA'!C691</f>
        <v>01055</v>
      </c>
      <c r="B691" s="624" t="s">
        <v>7740</v>
      </c>
      <c r="C691" s="626" t="str">
        <f>'CATALOGO PAGINA'!AE691</f>
        <v>12</v>
      </c>
      <c r="D691" s="634">
        <f>'CATALOGO PAGINA'!AG691</f>
        <v>2.5</v>
      </c>
    </row>
    <row r="692">
      <c r="A692" s="623" t="str">
        <f>'CATALOGO PAGINA'!C692</f>
        <v>04003</v>
      </c>
      <c r="B692" s="624" t="s">
        <v>7740</v>
      </c>
      <c r="C692" s="626" t="str">
        <f>'CATALOGO PAGINA'!AE692</f>
        <v>12</v>
      </c>
      <c r="D692" s="634">
        <f>'CATALOGO PAGINA'!AG692</f>
        <v>2.75</v>
      </c>
    </row>
    <row r="693">
      <c r="A693" s="623" t="str">
        <f>'CATALOGO PAGINA'!C693</f>
        <v>FD2229</v>
      </c>
      <c r="B693" s="624" t="s">
        <v>7740</v>
      </c>
      <c r="C693" s="626" t="str">
        <f>'CATALOGO PAGINA'!AE693</f>
        <v>12</v>
      </c>
      <c r="D693" s="634">
        <f>'CATALOGO PAGINA'!AG693</f>
        <v>0.799</v>
      </c>
    </row>
    <row r="694">
      <c r="A694" s="623" t="str">
        <f>'CATALOGO PAGINA'!C694</f>
        <v>0184</v>
      </c>
      <c r="B694" s="624" t="s">
        <v>7740</v>
      </c>
      <c r="C694" s="626" t="str">
        <f>'CATALOGO PAGINA'!AE694</f>
        <v>6</v>
      </c>
      <c r="D694" s="634">
        <f>'CATALOGO PAGINA'!AG694</f>
        <v>0.8996</v>
      </c>
    </row>
    <row r="695">
      <c r="A695" s="623" t="str">
        <f>'CATALOGO PAGINA'!C695</f>
        <v>7757</v>
      </c>
      <c r="B695" s="624" t="s">
        <v>7740</v>
      </c>
      <c r="C695" s="626" t="str">
        <f>'CATALOGO PAGINA'!AE695</f>
        <v>6</v>
      </c>
      <c r="D695" s="634">
        <f>'CATALOGO PAGINA'!AG695</f>
        <v>0.896</v>
      </c>
    </row>
    <row r="696">
      <c r="A696" s="623" t="str">
        <f>'CATALOGO PAGINA'!C696</f>
        <v>FD811</v>
      </c>
      <c r="B696" s="624" t="s">
        <v>7740</v>
      </c>
      <c r="C696" s="626" t="str">
        <f>'CATALOGO PAGINA'!AE696</f>
        <v>6</v>
      </c>
      <c r="D696" s="634">
        <f>'CATALOGO PAGINA'!AG696</f>
        <v>1.254</v>
      </c>
    </row>
    <row r="697">
      <c r="A697" s="623" t="str">
        <f>'CATALOGO PAGINA'!C697</f>
        <v>15010</v>
      </c>
      <c r="B697" s="624" t="s">
        <v>7740</v>
      </c>
      <c r="C697" s="626" t="str">
        <f>'CATALOGO PAGINA'!AE697</f>
        <v>12</v>
      </c>
      <c r="D697" s="634">
        <f>'CATALOGO PAGINA'!AG697</f>
        <v>0.882</v>
      </c>
    </row>
    <row r="698">
      <c r="A698" s="623" t="str">
        <f>'CATALOGO PAGINA'!C698</f>
        <v>FL-8002</v>
      </c>
      <c r="B698" s="624" t="s">
        <v>7740</v>
      </c>
      <c r="C698" s="626" t="str">
        <f>'CATALOGO PAGINA'!AE698</f>
        <v>6</v>
      </c>
      <c r="D698" s="634">
        <f>'CATALOGO PAGINA'!AG698</f>
        <v>0.69</v>
      </c>
    </row>
    <row r="699">
      <c r="A699" s="623" t="str">
        <f>'CATALOGO PAGINA'!C699</f>
        <v>96320</v>
      </c>
      <c r="B699" s="624" t="s">
        <v>7740</v>
      </c>
      <c r="C699" s="626" t="str">
        <f>'CATALOGO PAGINA'!AE699</f>
        <v>12</v>
      </c>
      <c r="D699" s="634">
        <f>'CATALOGO PAGINA'!AG699</f>
        <v>1.4523</v>
      </c>
    </row>
    <row r="700">
      <c r="A700" s="623" t="str">
        <f>'CATALOGO PAGINA'!C700</f>
        <v>501615</v>
      </c>
      <c r="B700" s="624" t="s">
        <v>7740</v>
      </c>
      <c r="C700" s="626" t="str">
        <f>'CATALOGO PAGINA'!AE700</f>
        <v>12</v>
      </c>
      <c r="D700" s="634">
        <f>'CATALOGO PAGINA'!AG700</f>
        <v>0.5863</v>
      </c>
    </row>
    <row r="701">
      <c r="A701" s="623" t="str">
        <f>'CATALOGO PAGINA'!C701</f>
        <v>11499</v>
      </c>
      <c r="B701" s="624" t="s">
        <v>7740</v>
      </c>
      <c r="C701" s="626" t="str">
        <f>'CATALOGO PAGINA'!AE701</f>
        <v>12</v>
      </c>
      <c r="D701" s="634">
        <f>'CATALOGO PAGINA'!AG701</f>
        <v>0.791</v>
      </c>
    </row>
    <row r="702">
      <c r="A702" s="623" t="str">
        <f>'CATALOGO PAGINA'!C702</f>
        <v>23-3</v>
      </c>
      <c r="B702" s="624" t="s">
        <v>7740</v>
      </c>
      <c r="C702" s="626" t="str">
        <f>'CATALOGO PAGINA'!AE702</f>
        <v>12</v>
      </c>
      <c r="D702" s="634">
        <f>'CATALOGO PAGINA'!AG702</f>
        <v>0.7992</v>
      </c>
    </row>
    <row r="703">
      <c r="A703" s="623" t="str">
        <f>'CATALOGO PAGINA'!C703</f>
        <v>G804</v>
      </c>
      <c r="B703" s="624" t="s">
        <v>7740</v>
      </c>
      <c r="C703" s="626" t="str">
        <f>'CATALOGO PAGINA'!AE703</f>
        <v>12</v>
      </c>
      <c r="D703" s="634">
        <f>'CATALOGO PAGINA'!AG703</f>
        <v>0.3996</v>
      </c>
    </row>
    <row r="704">
      <c r="A704" s="623" t="str">
        <f>'CATALOGO PAGINA'!C704</f>
        <v>FD501</v>
      </c>
      <c r="B704" s="624" t="s">
        <v>7740</v>
      </c>
      <c r="C704" s="626" t="str">
        <f>'CATALOGO PAGINA'!AE704</f>
        <v>6</v>
      </c>
      <c r="D704" s="634">
        <f>'CATALOGO PAGINA'!AG704</f>
        <v>2.0475</v>
      </c>
    </row>
    <row r="705">
      <c r="A705" s="623" t="str">
        <f>'CATALOGO PAGINA'!C705</f>
        <v>J3884</v>
      </c>
      <c r="B705" s="624" t="s">
        <v>7740</v>
      </c>
      <c r="C705" s="626" t="str">
        <f>'CATALOGO PAGINA'!AE705</f>
        <v>12</v>
      </c>
      <c r="D705" s="634">
        <f>'CATALOGO PAGINA'!AG705</f>
        <v>0.742</v>
      </c>
    </row>
    <row r="706">
      <c r="A706" s="623" t="str">
        <f>'CATALOGO PAGINA'!C706</f>
        <v>6201</v>
      </c>
      <c r="B706" s="624" t="s">
        <v>7740</v>
      </c>
      <c r="C706" s="626" t="str">
        <f>'CATALOGO PAGINA'!AE706</f>
        <v>12</v>
      </c>
      <c r="D706" s="634">
        <f>'CATALOGO PAGINA'!AG706</f>
        <v>0.729</v>
      </c>
    </row>
    <row r="707">
      <c r="A707" s="623" t="str">
        <f>'CATALOGO PAGINA'!C707</f>
        <v>FD2214</v>
      </c>
      <c r="B707" s="624" t="s">
        <v>7740</v>
      </c>
      <c r="C707" s="626" t="str">
        <f>'CATALOGO PAGINA'!AE707</f>
        <v>12</v>
      </c>
      <c r="D707" s="634">
        <f>'CATALOGO PAGINA'!AG707</f>
        <v>0.952</v>
      </c>
    </row>
    <row r="708">
      <c r="A708" s="623" t="str">
        <f>'CATALOGO PAGINA'!C708</f>
        <v>6033</v>
      </c>
      <c r="B708" s="624" t="s">
        <v>7740</v>
      </c>
      <c r="C708" s="626" t="str">
        <f>'CATALOGO PAGINA'!AE708</f>
        <v>12</v>
      </c>
      <c r="D708" s="634">
        <f>'CATALOGO PAGINA'!AG708</f>
        <v>0.6</v>
      </c>
    </row>
    <row r="709">
      <c r="A709" s="623" t="str">
        <f>'CATALOGO PAGINA'!C709</f>
        <v>7183M</v>
      </c>
      <c r="B709" s="624" t="s">
        <v>7740</v>
      </c>
      <c r="C709" s="626" t="str">
        <f>'CATALOGO PAGINA'!AE709</f>
        <v>12</v>
      </c>
      <c r="D709" s="634">
        <f>'CATALOGO PAGINA'!AG709</f>
        <v>0.742</v>
      </c>
    </row>
    <row r="710">
      <c r="A710" s="623" t="str">
        <f>'CATALOGO PAGINA'!C710</f>
        <v>7183L</v>
      </c>
      <c r="B710" s="624" t="s">
        <v>7740</v>
      </c>
      <c r="C710" s="626" t="str">
        <f>'CATALOGO PAGINA'!AE710</f>
        <v>12</v>
      </c>
      <c r="D710" s="634">
        <f>'CATALOGO PAGINA'!AG710</f>
        <v>0.742</v>
      </c>
    </row>
    <row r="711">
      <c r="A711" s="623" t="str">
        <f>'CATALOGO PAGINA'!C711</f>
        <v>503530</v>
      </c>
      <c r="B711" s="624" t="s">
        <v>7740</v>
      </c>
      <c r="C711" s="626" t="str">
        <f>'CATALOGO PAGINA'!AE711</f>
        <v>12</v>
      </c>
      <c r="D711" s="634">
        <f>'CATALOGO PAGINA'!AG711</f>
        <v>0.672</v>
      </c>
    </row>
    <row r="712">
      <c r="A712" s="623" t="str">
        <f>'CATALOGO PAGINA'!C712</f>
        <v>7695</v>
      </c>
      <c r="B712" s="624" t="s">
        <v>7740</v>
      </c>
      <c r="C712" s="626" t="str">
        <f>'CATALOGO PAGINA'!AE712</f>
        <v>12</v>
      </c>
      <c r="D712" s="634">
        <f>'CATALOGO PAGINA'!AG712</f>
        <v>0.987</v>
      </c>
    </row>
    <row r="713">
      <c r="A713" s="623" t="str">
        <f>'CATALOGO PAGINA'!C713</f>
        <v>FD908</v>
      </c>
      <c r="B713" s="624" t="s">
        <v>7740</v>
      </c>
      <c r="C713" s="626" t="str">
        <f>'CATALOGO PAGINA'!AE713</f>
        <v>12</v>
      </c>
      <c r="D713" s="634">
        <f>'CATALOGO PAGINA'!AG713</f>
        <v>0.91</v>
      </c>
    </row>
    <row r="714">
      <c r="A714" s="623" t="str">
        <f>'CATALOGO PAGINA'!C714</f>
        <v>FD7856</v>
      </c>
      <c r="B714" s="624" t="s">
        <v>7740</v>
      </c>
      <c r="C714" s="626" t="str">
        <f>'CATALOGO PAGINA'!AE714</f>
        <v>3</v>
      </c>
      <c r="D714" s="634">
        <f>'CATALOGO PAGINA'!AG714</f>
        <v>6.228</v>
      </c>
    </row>
    <row r="715">
      <c r="A715" s="623" t="str">
        <f>'CATALOGO PAGINA'!C715</f>
        <v>FD7860</v>
      </c>
      <c r="B715" s="624" t="s">
        <v>7740</v>
      </c>
      <c r="C715" s="626" t="str">
        <f>'CATALOGO PAGINA'!AE715</f>
        <v>3</v>
      </c>
      <c r="D715" s="634">
        <f>'CATALOGO PAGINA'!AG715</f>
        <v>8.7492</v>
      </c>
    </row>
    <row r="716">
      <c r="A716" s="623" t="str">
        <f>'CATALOGO PAGINA'!C716</f>
        <v>FD809</v>
      </c>
      <c r="B716" s="624" t="s">
        <v>7740</v>
      </c>
      <c r="C716" s="626" t="str">
        <f>'CATALOGO PAGINA'!AE716</f>
        <v>12</v>
      </c>
      <c r="D716" s="634">
        <f>'CATALOGO PAGINA'!AG716</f>
        <v>0.5046</v>
      </c>
    </row>
    <row r="717">
      <c r="A717" s="623" t="str">
        <f>'CATALOGO PAGINA'!C717</f>
        <v>SC5100</v>
      </c>
      <c r="B717" s="624" t="s">
        <v>7740</v>
      </c>
      <c r="C717" s="626" t="str">
        <f>'CATALOGO PAGINA'!AE717</f>
        <v>12</v>
      </c>
      <c r="D717" s="634">
        <f>'CATALOGO PAGINA'!AG717</f>
        <v>2.8</v>
      </c>
    </row>
    <row r="718">
      <c r="A718" s="623" t="str">
        <f>'CATALOGO PAGINA'!C718</f>
        <v>7597</v>
      </c>
      <c r="B718" s="624" t="s">
        <v>7740</v>
      </c>
      <c r="C718" s="626" t="str">
        <f>'CATALOGO PAGINA'!AE718</f>
        <v>3</v>
      </c>
      <c r="D718" s="634">
        <f>'CATALOGO PAGINA'!AG718</f>
        <v>2.618</v>
      </c>
    </row>
    <row r="719">
      <c r="A719" s="623" t="str">
        <f>'CATALOGO PAGINA'!C719</f>
        <v>05281</v>
      </c>
      <c r="B719" s="624" t="s">
        <v>7740</v>
      </c>
      <c r="C719" s="626" t="str">
        <f>'CATALOGO PAGINA'!AE719</f>
        <v>12</v>
      </c>
      <c r="D719" s="634">
        <f>'CATALOGO PAGINA'!AG719</f>
        <v>1.96</v>
      </c>
    </row>
    <row r="720">
      <c r="A720" s="623" t="str">
        <f>'CATALOGO PAGINA'!C720</f>
        <v>26012</v>
      </c>
      <c r="B720" s="624" t="s">
        <v>7740</v>
      </c>
      <c r="C720" s="626" t="str">
        <f>'CATALOGO PAGINA'!AE720</f>
        <v>12</v>
      </c>
      <c r="D720" s="634">
        <f>'CATALOGO PAGINA'!AG720</f>
        <v>0.552</v>
      </c>
    </row>
    <row r="721">
      <c r="A721" s="623" t="str">
        <f>'CATALOGO PAGINA'!C721</f>
        <v>502768</v>
      </c>
      <c r="B721" s="624" t="s">
        <v>7740</v>
      </c>
      <c r="C721" s="626" t="str">
        <f>'CATALOGO PAGINA'!AE721</f>
        <v>12</v>
      </c>
      <c r="D721" s="634">
        <f>'CATALOGO PAGINA'!AG721</f>
        <v>0.7038</v>
      </c>
    </row>
    <row r="722">
      <c r="A722" s="623" t="str">
        <f>'CATALOGO PAGINA'!C722</f>
        <v>503549</v>
      </c>
      <c r="B722" s="624" t="s">
        <v>7740</v>
      </c>
      <c r="C722" s="626" t="str">
        <f>'CATALOGO PAGINA'!AE722</f>
        <v>6</v>
      </c>
      <c r="D722" s="634">
        <f>'CATALOGO PAGINA'!AG722</f>
        <v>1.1676</v>
      </c>
    </row>
    <row r="723">
      <c r="A723" s="623" t="str">
        <f>'CATALOGO PAGINA'!C723</f>
        <v>3017</v>
      </c>
      <c r="B723" s="624" t="s">
        <v>7740</v>
      </c>
      <c r="C723" s="626" t="str">
        <f>'CATALOGO PAGINA'!AE723</f>
        <v>12</v>
      </c>
      <c r="D723" s="634">
        <f>'CATALOGO PAGINA'!AG723</f>
        <v>0.945</v>
      </c>
    </row>
    <row r="724">
      <c r="A724" s="623" t="str">
        <f>'CATALOGO PAGINA'!C724</f>
        <v>8172</v>
      </c>
      <c r="B724" s="624" t="s">
        <v>7740</v>
      </c>
      <c r="C724" s="626" t="str">
        <f>'CATALOGO PAGINA'!AE724</f>
        <v>12</v>
      </c>
      <c r="D724" s="634">
        <f>'CATALOGO PAGINA'!AG724</f>
        <v>0.459</v>
      </c>
    </row>
    <row r="725">
      <c r="A725" s="623" t="str">
        <f>'CATALOGO PAGINA'!C725</f>
        <v>690209</v>
      </c>
      <c r="B725" s="624" t="s">
        <v>7740</v>
      </c>
      <c r="C725" s="626" t="str">
        <f>'CATALOGO PAGINA'!AE725</f>
        <v>3</v>
      </c>
      <c r="D725" s="634">
        <f>'CATALOGO PAGINA'!AG725</f>
        <v>6.552</v>
      </c>
    </row>
    <row r="726">
      <c r="A726" s="623" t="str">
        <f>'CATALOGO PAGINA'!C726</f>
        <v>L140</v>
      </c>
      <c r="B726" s="624" t="s">
        <v>7740</v>
      </c>
      <c r="C726" s="626" t="str">
        <f>'CATALOGO PAGINA'!AE726</f>
        <v>12</v>
      </c>
      <c r="D726" s="634">
        <f>'CATALOGO PAGINA'!AG726</f>
        <v>0.7473</v>
      </c>
    </row>
    <row r="727">
      <c r="A727" s="623" t="str">
        <f>'CATALOGO PAGINA'!C727</f>
        <v>FD1828</v>
      </c>
      <c r="B727" s="624" t="s">
        <v>7740</v>
      </c>
      <c r="C727" s="626" t="str">
        <f>'CATALOGO PAGINA'!AE727</f>
        <v>6</v>
      </c>
      <c r="D727" s="634">
        <f>'CATALOGO PAGINA'!AG727</f>
        <v>1.3254</v>
      </c>
    </row>
    <row r="728">
      <c r="A728" s="623" t="str">
        <f>'CATALOGO PAGINA'!C728</f>
        <v>FD813</v>
      </c>
      <c r="B728" s="624" t="s">
        <v>7740</v>
      </c>
      <c r="C728" s="626" t="str">
        <f>'CATALOGO PAGINA'!AE728</f>
        <v>12</v>
      </c>
      <c r="D728" s="634">
        <f>'CATALOGO PAGINA'!AG728</f>
        <v>0.45</v>
      </c>
    </row>
    <row r="729">
      <c r="A729" s="623" t="str">
        <f>'CATALOGO PAGINA'!C729</f>
        <v>T125</v>
      </c>
      <c r="B729" s="624" t="s">
        <v>7740</v>
      </c>
      <c r="C729" s="626" t="str">
        <f>'CATALOGO PAGINA'!AE729</f>
        <v>6</v>
      </c>
      <c r="D729" s="634">
        <f>'CATALOGO PAGINA'!AG729</f>
        <v>0.714</v>
      </c>
    </row>
    <row r="730">
      <c r="A730" s="623" t="str">
        <f>'CATALOGO PAGINA'!C730</f>
        <v>FD291</v>
      </c>
      <c r="B730" s="624" t="s">
        <v>7740</v>
      </c>
      <c r="C730" s="626" t="str">
        <f>'CATALOGO PAGINA'!AE730</f>
        <v>6</v>
      </c>
      <c r="D730" s="634">
        <f>'CATALOGO PAGINA'!AG730</f>
        <v>2.9988</v>
      </c>
    </row>
    <row r="731">
      <c r="A731" s="623" t="str">
        <f>'CATALOGO PAGINA'!C731</f>
        <v>A224</v>
      </c>
      <c r="B731" s="624" t="s">
        <v>7740</v>
      </c>
      <c r="C731" s="626" t="str">
        <f>'CATALOGO PAGINA'!AE731</f>
        <v>12</v>
      </c>
      <c r="D731" s="634">
        <f>'CATALOGO PAGINA'!AG731</f>
        <v>0.495</v>
      </c>
    </row>
    <row r="732">
      <c r="A732" s="623" t="str">
        <f>'CATALOGO PAGINA'!C732</f>
        <v>505603</v>
      </c>
      <c r="B732" s="624" t="s">
        <v>7740</v>
      </c>
      <c r="C732" s="626" t="str">
        <f>'CATALOGO PAGINA'!AE732</f>
        <v>12</v>
      </c>
      <c r="D732" s="634">
        <f>'CATALOGO PAGINA'!AG732</f>
        <v>0.7504</v>
      </c>
    </row>
    <row r="733">
      <c r="A733" s="623" t="str">
        <f>'CATALOGO PAGINA'!C733</f>
        <v>FD4016</v>
      </c>
      <c r="B733" s="624" t="s">
        <v>7740</v>
      </c>
      <c r="C733" s="626" t="str">
        <f>'CATALOGO PAGINA'!AE733</f>
        <v>12</v>
      </c>
      <c r="D733" s="634">
        <f>'CATALOGO PAGINA'!AG733</f>
        <v>0.3752</v>
      </c>
    </row>
    <row r="734">
      <c r="A734" s="623" t="str">
        <f>'CATALOGO PAGINA'!C734</f>
        <v>1102</v>
      </c>
      <c r="B734" s="624" t="s">
        <v>7740</v>
      </c>
      <c r="C734" s="626" t="str">
        <f>'CATALOGO PAGINA'!AE734</f>
        <v>12</v>
      </c>
      <c r="D734" s="634">
        <f>'CATALOGO PAGINA'!AG734</f>
        <v>0.5984</v>
      </c>
    </row>
    <row r="735">
      <c r="A735" s="623" t="str">
        <f>'CATALOGO PAGINA'!C735</f>
        <v>99000</v>
      </c>
      <c r="B735" s="624" t="s">
        <v>7740</v>
      </c>
      <c r="C735" s="626" t="str">
        <f>'CATALOGO PAGINA'!AE735</f>
        <v>12</v>
      </c>
      <c r="D735" s="634">
        <f>'CATALOGO PAGINA'!AG735</f>
        <v>0.648</v>
      </c>
    </row>
    <row r="736">
      <c r="A736" s="623" t="str">
        <f>'CATALOGO PAGINA'!C736</f>
        <v>FD823</v>
      </c>
      <c r="B736" s="624" t="s">
        <v>7740</v>
      </c>
      <c r="C736" s="626" t="str">
        <f>'CATALOGO PAGINA'!AE736</f>
        <v>12</v>
      </c>
      <c r="D736" s="634">
        <f>'CATALOGO PAGINA'!AG736</f>
        <v>0.501</v>
      </c>
    </row>
    <row r="737">
      <c r="A737" s="623" t="str">
        <f>'CATALOGO PAGINA'!C737</f>
        <v>3710</v>
      </c>
      <c r="B737" s="624" t="s">
        <v>7740</v>
      </c>
      <c r="C737" s="626" t="str">
        <f>'CATALOGO PAGINA'!AE737</f>
        <v>12</v>
      </c>
      <c r="D737" s="634">
        <f>'CATALOGO PAGINA'!AG737</f>
        <v>0.7029</v>
      </c>
    </row>
    <row r="738">
      <c r="A738" s="623" t="str">
        <f>'CATALOGO PAGINA'!C738</f>
        <v>3709</v>
      </c>
      <c r="B738" s="624" t="s">
        <v>7740</v>
      </c>
      <c r="C738" s="626" t="str">
        <f>'CATALOGO PAGINA'!AE738</f>
        <v>12</v>
      </c>
      <c r="D738" s="634">
        <f>'CATALOGO PAGINA'!AG738</f>
        <v>0.699</v>
      </c>
    </row>
    <row r="739">
      <c r="A739" s="623" t="str">
        <f>'CATALOGO PAGINA'!C739</f>
        <v>W5979</v>
      </c>
      <c r="B739" s="624" t="s">
        <v>7740</v>
      </c>
      <c r="C739" s="626" t="str">
        <f>'CATALOGO PAGINA'!AE739</f>
        <v>12</v>
      </c>
      <c r="D739" s="634">
        <f>'CATALOGO PAGINA'!AG739</f>
        <v>0.702</v>
      </c>
    </row>
    <row r="740">
      <c r="A740" s="623" t="str">
        <f>'CATALOGO PAGINA'!C740</f>
        <v>503289</v>
      </c>
      <c r="B740" s="624" t="s">
        <v>7740</v>
      </c>
      <c r="C740" s="626" t="str">
        <f>'CATALOGO PAGINA'!AE740</f>
        <v>12</v>
      </c>
      <c r="D740" s="634">
        <f>'CATALOGO PAGINA'!AG740</f>
        <v>0.7488</v>
      </c>
    </row>
    <row r="741">
      <c r="A741" s="623" t="str">
        <f>'CATALOGO PAGINA'!C741</f>
        <v>5691</v>
      </c>
      <c r="B741" s="624" t="s">
        <v>7740</v>
      </c>
      <c r="C741" s="626" t="str">
        <f>'CATALOGO PAGINA'!AE741</f>
        <v>12</v>
      </c>
      <c r="D741" s="634">
        <f>'CATALOGO PAGINA'!AG741</f>
        <v>0.98</v>
      </c>
    </row>
    <row r="742">
      <c r="A742" s="623" t="str">
        <f>'CATALOGO PAGINA'!C742</f>
        <v>5601</v>
      </c>
      <c r="B742" s="624" t="s">
        <v>7740</v>
      </c>
      <c r="C742" s="626" t="str">
        <f>'CATALOGO PAGINA'!AE742</f>
        <v>12</v>
      </c>
      <c r="D742" s="634">
        <f>'CATALOGO PAGINA'!AG742</f>
        <v>0.595</v>
      </c>
    </row>
    <row r="743">
      <c r="A743" s="623" t="str">
        <f>'CATALOGO PAGINA'!C743</f>
        <v>FD918</v>
      </c>
      <c r="B743" s="624" t="s">
        <v>7740</v>
      </c>
      <c r="C743" s="626" t="str">
        <f>'CATALOGO PAGINA'!AE743</f>
        <v>12</v>
      </c>
      <c r="D743" s="634">
        <f>'CATALOGO PAGINA'!AG743</f>
        <v>0.76</v>
      </c>
    </row>
    <row r="744">
      <c r="A744" s="623" t="str">
        <f>'CATALOGO PAGINA'!C744</f>
        <v>5448</v>
      </c>
      <c r="B744" s="624" t="s">
        <v>7740</v>
      </c>
      <c r="C744" s="626" t="str">
        <f>'CATALOGO PAGINA'!AE744</f>
        <v>12</v>
      </c>
      <c r="D744" s="634">
        <f>'CATALOGO PAGINA'!AG744</f>
        <v>1.4</v>
      </c>
    </row>
    <row r="745">
      <c r="A745" s="623" t="str">
        <f>'CATALOGO PAGINA'!C745</f>
        <v>50069</v>
      </c>
      <c r="B745" s="624" t="s">
        <v>7740</v>
      </c>
      <c r="C745" s="626" t="str">
        <f>'CATALOGO PAGINA'!AE745</f>
        <v>12</v>
      </c>
      <c r="D745" s="634">
        <f>'CATALOGO PAGINA'!AG745</f>
        <v>0.75</v>
      </c>
    </row>
    <row r="746">
      <c r="A746" s="623" t="str">
        <f>'CATALOGO PAGINA'!C746</f>
        <v>FD928</v>
      </c>
      <c r="B746" s="624" t="s">
        <v>7740</v>
      </c>
      <c r="C746" s="626" t="str">
        <f>'CATALOGO PAGINA'!AE746</f>
        <v>12</v>
      </c>
      <c r="D746" s="634">
        <f>'CATALOGO PAGINA'!AG746</f>
        <v>1.245</v>
      </c>
    </row>
    <row r="747">
      <c r="A747" s="623" t="str">
        <f>'CATALOGO PAGINA'!C747</f>
        <v>ZY-898</v>
      </c>
      <c r="B747" s="624" t="s">
        <v>7740</v>
      </c>
      <c r="C747" s="626" t="str">
        <f>'CATALOGO PAGINA'!AE747</f>
        <v>12</v>
      </c>
      <c r="D747" s="634">
        <f>'CATALOGO PAGINA'!AG747</f>
        <v>1.001</v>
      </c>
    </row>
    <row r="748">
      <c r="A748" s="623" t="str">
        <f>'CATALOGO PAGINA'!C748</f>
        <v>0713</v>
      </c>
      <c r="B748" s="624" t="s">
        <v>7740</v>
      </c>
      <c r="C748" s="626" t="str">
        <f>'CATALOGO PAGINA'!AE748</f>
        <v>12</v>
      </c>
      <c r="D748" s="634">
        <f>'CATALOGO PAGINA'!AG748</f>
        <v>0.742</v>
      </c>
    </row>
    <row r="749">
      <c r="A749" s="623" t="str">
        <f>'CATALOGO PAGINA'!C749</f>
        <v>20400</v>
      </c>
      <c r="B749" s="624" t="s">
        <v>7740</v>
      </c>
      <c r="C749" s="626" t="str">
        <f>'CATALOGO PAGINA'!AE749</f>
        <v>12</v>
      </c>
      <c r="D749" s="634">
        <f>'CATALOGO PAGINA'!AG749</f>
        <v>0.7546</v>
      </c>
    </row>
    <row r="750">
      <c r="A750" s="623" t="str">
        <f>'CATALOGO PAGINA'!C750</f>
        <v>50122</v>
      </c>
      <c r="B750" s="624" t="s">
        <v>7740</v>
      </c>
      <c r="C750" s="626" t="str">
        <f>'CATALOGO PAGINA'!AE750</f>
        <v>12</v>
      </c>
      <c r="D750" s="634">
        <f>'CATALOGO PAGINA'!AG750</f>
        <v>0.7038</v>
      </c>
    </row>
    <row r="751">
      <c r="A751" s="623" t="str">
        <f>'CATALOGO PAGINA'!C751</f>
        <v>257010</v>
      </c>
      <c r="B751" s="624" t="s">
        <v>7740</v>
      </c>
      <c r="C751" s="626" t="str">
        <f>'CATALOGO PAGINA'!AE751</f>
        <v>6</v>
      </c>
      <c r="D751" s="634">
        <f>'CATALOGO PAGINA'!AG751</f>
        <v>0.918</v>
      </c>
    </row>
    <row r="752">
      <c r="A752" s="623" t="str">
        <f>'CATALOGO PAGINA'!C752</f>
        <v>257008</v>
      </c>
      <c r="B752" s="624" t="s">
        <v>7740</v>
      </c>
      <c r="C752" s="626" t="str">
        <f>'CATALOGO PAGINA'!AE752</f>
        <v>6</v>
      </c>
      <c r="D752" s="634">
        <f>'CATALOGO PAGINA'!AG752</f>
        <v>0.918</v>
      </c>
    </row>
    <row r="753">
      <c r="A753" s="623" t="str">
        <f>'CATALOGO PAGINA'!C753</f>
        <v>257009</v>
      </c>
      <c r="B753" s="624" t="s">
        <v>7740</v>
      </c>
      <c r="C753" s="626" t="str">
        <f>'CATALOGO PAGINA'!AE753</f>
        <v>6</v>
      </c>
      <c r="D753" s="634">
        <f>'CATALOGO PAGINA'!AG753</f>
        <v>0.918</v>
      </c>
    </row>
    <row r="754">
      <c r="A754" s="623" t="str">
        <f>'CATALOGO PAGINA'!C754</f>
        <v>1901</v>
      </c>
      <c r="B754" s="624" t="s">
        <v>7740</v>
      </c>
      <c r="C754" s="626" t="str">
        <f>'CATALOGO PAGINA'!AE754</f>
        <v>6</v>
      </c>
      <c r="D754" s="634">
        <f>'CATALOGO PAGINA'!AG754</f>
        <v>3.156</v>
      </c>
    </row>
    <row r="755">
      <c r="A755" s="623" t="str">
        <f>'CATALOGO PAGINA'!C755</f>
        <v>502832</v>
      </c>
      <c r="B755" s="624" t="s">
        <v>7740</v>
      </c>
      <c r="C755" s="626" t="str">
        <f>'CATALOGO PAGINA'!AE755</f>
        <v>12</v>
      </c>
      <c r="D755" s="634">
        <f>'CATALOGO PAGINA'!AG755</f>
        <v>0.924</v>
      </c>
    </row>
    <row r="756">
      <c r="A756" s="623" t="str">
        <f>'CATALOGO PAGINA'!C756</f>
        <v>FD297</v>
      </c>
      <c r="B756" s="624" t="s">
        <v>7740</v>
      </c>
      <c r="C756" s="626" t="str">
        <f>'CATALOGO PAGINA'!AE756</f>
        <v>6</v>
      </c>
      <c r="D756" s="634">
        <f>'CATALOGO PAGINA'!AG756</f>
        <v>2.4963</v>
      </c>
    </row>
    <row r="757">
      <c r="A757" s="623" t="str">
        <f>'CATALOGO PAGINA'!C757</f>
        <v>11175</v>
      </c>
      <c r="B757" s="624" t="s">
        <v>7740</v>
      </c>
      <c r="C757" s="626" t="str">
        <f>'CATALOGO PAGINA'!AE757</f>
        <v>12</v>
      </c>
      <c r="D757" s="634">
        <f>'CATALOGO PAGINA'!AG757</f>
        <v>0.588</v>
      </c>
    </row>
    <row r="758">
      <c r="A758" s="623" t="str">
        <f>'CATALOGO PAGINA'!C758</f>
        <v>11174</v>
      </c>
      <c r="B758" s="624" t="s">
        <v>7740</v>
      </c>
      <c r="C758" s="626" t="str">
        <f>'CATALOGO PAGINA'!AE758</f>
        <v>12</v>
      </c>
      <c r="D758" s="634">
        <f>'CATALOGO PAGINA'!AG758</f>
        <v>0.588</v>
      </c>
    </row>
    <row r="759">
      <c r="A759" s="623" t="str">
        <f>'CATALOGO PAGINA'!C759</f>
        <v>FD192</v>
      </c>
      <c r="B759" s="624" t="s">
        <v>7740</v>
      </c>
      <c r="C759" s="626" t="str">
        <f>'CATALOGO PAGINA'!AE759</f>
        <v>12</v>
      </c>
      <c r="D759" s="634">
        <f>'CATALOGO PAGINA'!AG759</f>
        <v>0.6048</v>
      </c>
    </row>
    <row r="760">
      <c r="A760" s="623" t="str">
        <f>'CATALOGO PAGINA'!C760</f>
        <v>502207</v>
      </c>
      <c r="B760" s="624" t="s">
        <v>7740</v>
      </c>
      <c r="C760" s="626" t="str">
        <f>'CATALOGO PAGINA'!AE760</f>
        <v>6</v>
      </c>
      <c r="D760" s="634">
        <f>'CATALOGO PAGINA'!AG760</f>
        <v>1.7466</v>
      </c>
    </row>
    <row r="761">
      <c r="A761" s="623" t="str">
        <f>'CATALOGO PAGINA'!C761</f>
        <v>502204</v>
      </c>
      <c r="B761" s="624" t="s">
        <v>7740</v>
      </c>
      <c r="C761" s="626" t="str">
        <f>'CATALOGO PAGINA'!AE761</f>
        <v>6</v>
      </c>
      <c r="D761" s="634">
        <f>'CATALOGO PAGINA'!AG761</f>
        <v>3.2522</v>
      </c>
    </row>
    <row r="762">
      <c r="A762" s="623" t="str">
        <f>'CATALOGO PAGINA'!C762</f>
        <v>FD731</v>
      </c>
      <c r="B762" s="624" t="s">
        <v>7740</v>
      </c>
      <c r="C762" s="626" t="str">
        <f>'CATALOGO PAGINA'!AE762</f>
        <v>6</v>
      </c>
      <c r="D762" s="634">
        <f>'CATALOGO PAGINA'!AG762</f>
        <v>3.2508</v>
      </c>
    </row>
    <row r="763">
      <c r="A763" s="623" t="str">
        <f>'CATALOGO PAGINA'!C763</f>
        <v>FD826</v>
      </c>
      <c r="B763" s="624" t="s">
        <v>7740</v>
      </c>
      <c r="C763" s="626" t="str">
        <f>'CATALOGO PAGINA'!AE763</f>
        <v>6</v>
      </c>
      <c r="D763" s="634">
        <f>'CATALOGO PAGINA'!AG763</f>
        <v>2.25</v>
      </c>
    </row>
    <row r="764">
      <c r="A764" s="623" t="str">
        <f>'CATALOGO PAGINA'!C764</f>
        <v>T083</v>
      </c>
      <c r="B764" s="624" t="s">
        <v>7740</v>
      </c>
      <c r="C764" s="626" t="str">
        <f>'CATALOGO PAGINA'!AE764</f>
        <v>12</v>
      </c>
      <c r="D764" s="634">
        <f>'CATALOGO PAGINA'!AG764</f>
        <v>0.868</v>
      </c>
    </row>
    <row r="765">
      <c r="A765" s="623" t="str">
        <f>'CATALOGO PAGINA'!C765</f>
        <v>ARM002</v>
      </c>
      <c r="B765" s="624" t="s">
        <v>7740</v>
      </c>
      <c r="C765" s="626" t="str">
        <f>'CATALOGO PAGINA'!AE765</f>
        <v>12</v>
      </c>
      <c r="D765" s="634">
        <f>'CATALOGO PAGINA'!AG765</f>
        <v>0.6525</v>
      </c>
    </row>
    <row r="766">
      <c r="A766" s="623" t="str">
        <f>'CATALOGO PAGINA'!C766</f>
        <v>ARB1205</v>
      </c>
      <c r="B766" s="624" t="s">
        <v>7740</v>
      </c>
      <c r="C766" s="626" t="str">
        <f>'CATALOGO PAGINA'!AE766</f>
        <v>12</v>
      </c>
      <c r="D766" s="634">
        <f>'CATALOGO PAGINA'!AG766</f>
        <v>0.87</v>
      </c>
    </row>
    <row r="767">
      <c r="A767" s="623" t="str">
        <f>'CATALOGO PAGINA'!C767</f>
        <v>ARB2002</v>
      </c>
      <c r="B767" s="624" t="s">
        <v>7740</v>
      </c>
      <c r="C767" s="626" t="str">
        <f>'CATALOGO PAGINA'!AE767</f>
        <v>6</v>
      </c>
      <c r="D767" s="634">
        <f>'CATALOGO PAGINA'!AG767</f>
        <v>1.0005</v>
      </c>
    </row>
    <row r="768">
      <c r="A768" s="623" t="str">
        <f>'CATALOGO PAGINA'!C768</f>
        <v>JYD1193A</v>
      </c>
      <c r="B768" s="624" t="s">
        <v>7740</v>
      </c>
      <c r="C768" s="626" t="str">
        <f>'CATALOGO PAGINA'!AE768</f>
        <v>3</v>
      </c>
      <c r="D768" s="634">
        <f>'CATALOGO PAGINA'!AG768</f>
        <v>4.9445</v>
      </c>
    </row>
    <row r="769">
      <c r="A769" s="623" t="str">
        <f>'CATALOGO PAGINA'!C769</f>
        <v>ARB60710</v>
      </c>
      <c r="B769" s="624" t="s">
        <v>7740</v>
      </c>
      <c r="C769" s="626" t="str">
        <f>'CATALOGO PAGINA'!AE769</f>
        <v>12</v>
      </c>
      <c r="D769" s="634">
        <f>'CATALOGO PAGINA'!AG769</f>
        <v>0.957</v>
      </c>
    </row>
    <row r="770">
      <c r="A770" s="623" t="str">
        <f>'CATALOGO PAGINA'!C770</f>
        <v>ARB11810</v>
      </c>
      <c r="B770" s="624" t="s">
        <v>7740</v>
      </c>
      <c r="C770" s="626" t="str">
        <f>'CATALOGO PAGINA'!AE770</f>
        <v>12</v>
      </c>
      <c r="D770" s="634">
        <f>'CATALOGO PAGINA'!AG770</f>
        <v>0.957</v>
      </c>
    </row>
    <row r="771">
      <c r="A771" s="623" t="str">
        <f>'CATALOGO PAGINA'!C771</f>
        <v>HR-969</v>
      </c>
      <c r="B771" s="624" t="s">
        <v>7740</v>
      </c>
      <c r="C771" s="626" t="str">
        <f>'CATALOGO PAGINA'!AE771</f>
        <v>12</v>
      </c>
      <c r="D771" s="634">
        <f>'CATALOGO PAGINA'!AG771</f>
        <v>0.464</v>
      </c>
    </row>
    <row r="772">
      <c r="A772" s="623" t="str">
        <f>'CATALOGO PAGINA'!C772</f>
        <v>ARB90110</v>
      </c>
      <c r="B772" s="624" t="s">
        <v>7740</v>
      </c>
      <c r="C772" s="626" t="str">
        <f>'CATALOGO PAGINA'!AE772</f>
        <v>12</v>
      </c>
      <c r="D772" s="634">
        <f>'CATALOGO PAGINA'!AG772</f>
        <v>0.957</v>
      </c>
    </row>
    <row r="773">
      <c r="A773" s="623" t="str">
        <f>'CATALOGO PAGINA'!C773</f>
        <v>ARB70110</v>
      </c>
      <c r="B773" s="624" t="s">
        <v>7740</v>
      </c>
      <c r="C773" s="626" t="str">
        <f>'CATALOGO PAGINA'!AE773</f>
        <v>12</v>
      </c>
      <c r="D773" s="634">
        <f>'CATALOGO PAGINA'!AG773</f>
        <v>0.957</v>
      </c>
    </row>
    <row r="774">
      <c r="A774" s="623" t="str">
        <f>'CATALOGO PAGINA'!C774</f>
        <v>NG8810</v>
      </c>
      <c r="B774" s="624" t="s">
        <v>7740</v>
      </c>
      <c r="C774" s="626" t="str">
        <f>'CATALOGO PAGINA'!AE774</f>
        <v>12</v>
      </c>
      <c r="D774" s="634">
        <f>'CATALOGO PAGINA'!AG774</f>
        <v>0.9425</v>
      </c>
    </row>
    <row r="775">
      <c r="A775" s="623" t="str">
        <f>'CATALOGO PAGINA'!C775</f>
        <v>626B</v>
      </c>
      <c r="B775" s="624" t="s">
        <v>7740</v>
      </c>
      <c r="C775" s="626" t="str">
        <f>'CATALOGO PAGINA'!AE775</f>
        <v>3</v>
      </c>
      <c r="D775" s="634">
        <f>'CATALOGO PAGINA'!AG775</f>
        <v>6.0032</v>
      </c>
    </row>
    <row r="776">
      <c r="A776" s="623" t="str">
        <f>'CATALOGO PAGINA'!C776</f>
        <v>C-093</v>
      </c>
      <c r="B776" s="624" t="s">
        <v>7740</v>
      </c>
      <c r="C776" s="626" t="str">
        <f>'CATALOGO PAGINA'!AE776</f>
        <v>12</v>
      </c>
      <c r="D776" s="634">
        <f>'CATALOGO PAGINA'!AG776</f>
        <v>0.7685</v>
      </c>
    </row>
    <row r="777">
      <c r="A777" s="623" t="str">
        <f>'CATALOGO PAGINA'!C777</f>
        <v>10698</v>
      </c>
      <c r="B777" s="624" t="s">
        <v>7740</v>
      </c>
      <c r="C777" s="626" t="str">
        <f>'CATALOGO PAGINA'!AE777</f>
        <v>6</v>
      </c>
      <c r="D777" s="634">
        <f>'CATALOGO PAGINA'!AG777</f>
        <v>3.4655</v>
      </c>
    </row>
    <row r="778">
      <c r="A778" s="623" t="str">
        <f>'CATALOGO PAGINA'!C778</f>
        <v>202B</v>
      </c>
      <c r="B778" s="624" t="s">
        <v>7740</v>
      </c>
      <c r="C778" s="626" t="str">
        <f>'CATALOGO PAGINA'!AE778</f>
        <v>3</v>
      </c>
      <c r="D778" s="634">
        <f>'CATALOGO PAGINA'!AG778</f>
        <v>9.6135</v>
      </c>
    </row>
    <row r="779">
      <c r="A779" s="623" t="str">
        <f>'CATALOGO PAGINA'!C779</f>
        <v>FD701</v>
      </c>
      <c r="B779" s="624" t="s">
        <v>7740</v>
      </c>
      <c r="C779" s="626" t="str">
        <f>'CATALOGO PAGINA'!AE779</f>
        <v>6</v>
      </c>
      <c r="D779" s="634">
        <f>'CATALOGO PAGINA'!AG779</f>
        <v>1.7485</v>
      </c>
    </row>
    <row r="780">
      <c r="A780" s="623" t="str">
        <f>'CATALOGO PAGINA'!C780</f>
        <v>FD707</v>
      </c>
      <c r="B780" s="624" t="s">
        <v>7740</v>
      </c>
      <c r="C780" s="626" t="str">
        <f>'CATALOGO PAGINA'!AE780</f>
        <v>6</v>
      </c>
      <c r="D780" s="634">
        <f>'CATALOGO PAGINA'!AG780</f>
        <v>2.4511</v>
      </c>
    </row>
    <row r="781">
      <c r="A781" s="623" t="str">
        <f>'CATALOGO PAGINA'!C781</f>
        <v>53998</v>
      </c>
      <c r="B781" s="624" t="s">
        <v>7740</v>
      </c>
      <c r="C781" s="626" t="str">
        <f>'CATALOGO PAGINA'!AE781</f>
        <v>18</v>
      </c>
      <c r="D781" s="634">
        <f>'CATALOGO PAGINA'!AG781</f>
        <v>2.1</v>
      </c>
    </row>
    <row r="782">
      <c r="A782" s="623" t="str">
        <f>'CATALOGO PAGINA'!C782</f>
        <v>ARM001</v>
      </c>
      <c r="B782" s="624" t="s">
        <v>7740</v>
      </c>
      <c r="C782" s="626" t="str">
        <f>'CATALOGO PAGINA'!AE782</f>
        <v>12</v>
      </c>
      <c r="D782" s="634">
        <f>'CATALOGO PAGINA'!AG782</f>
        <v>0.8555</v>
      </c>
    </row>
    <row r="783">
      <c r="A783" s="623" t="str">
        <f>'CATALOGO PAGINA'!C783</f>
        <v>ARB1325</v>
      </c>
      <c r="B783" s="624" t="s">
        <v>7740</v>
      </c>
      <c r="C783" s="626" t="str">
        <f>'CATALOGO PAGINA'!AE783</f>
        <v>6</v>
      </c>
      <c r="D783" s="634">
        <f>'CATALOGO PAGINA'!AG783</f>
        <v>3.6685</v>
      </c>
    </row>
    <row r="784">
      <c r="A784" s="623" t="str">
        <f>'CATALOGO PAGINA'!C784</f>
        <v>JY-Q002</v>
      </c>
      <c r="B784" s="624" t="s">
        <v>7740</v>
      </c>
      <c r="C784" s="626" t="str">
        <f>'CATALOGO PAGINA'!AE784</f>
        <v>3</v>
      </c>
      <c r="D784" s="634">
        <f>'CATALOGO PAGINA'!AG784</f>
        <v>4.234</v>
      </c>
    </row>
    <row r="785">
      <c r="A785" s="623" t="str">
        <f>'CATALOGO PAGINA'!C785</f>
        <v>YF669-19</v>
      </c>
      <c r="B785" s="624" t="s">
        <v>7740</v>
      </c>
      <c r="C785" s="626" t="str">
        <f>'CATALOGO PAGINA'!AE785</f>
        <v>3</v>
      </c>
      <c r="D785" s="634">
        <f>'CATALOGO PAGINA'!AG785</f>
        <v>4.99554</v>
      </c>
    </row>
    <row r="786">
      <c r="A786" s="623" t="str">
        <f>'CATALOGO PAGINA'!C786</f>
        <v>YJ388-67</v>
      </c>
      <c r="B786" s="624" t="s">
        <v>7740</v>
      </c>
      <c r="C786" s="626" t="str">
        <f>'CATALOGO PAGINA'!AE786</f>
        <v>3</v>
      </c>
      <c r="D786" s="634">
        <f>'CATALOGO PAGINA'!AG786</f>
        <v>6.583</v>
      </c>
    </row>
    <row r="787">
      <c r="A787" s="623" t="str">
        <f>'CATALOGO PAGINA'!C787</f>
        <v>8817</v>
      </c>
      <c r="B787" s="624" t="s">
        <v>7740</v>
      </c>
      <c r="C787" s="626" t="str">
        <f>'CATALOGO PAGINA'!AE787</f>
        <v>3</v>
      </c>
      <c r="D787" s="634">
        <f>'CATALOGO PAGINA'!AG787</f>
        <v>6.9745</v>
      </c>
    </row>
    <row r="788">
      <c r="A788" s="623" t="str">
        <f>'CATALOGO PAGINA'!C788</f>
        <v>ARZ05002</v>
      </c>
      <c r="B788" s="624" t="s">
        <v>7740</v>
      </c>
      <c r="C788" s="626" t="str">
        <f>'CATALOGO PAGINA'!AE788</f>
        <v>3</v>
      </c>
      <c r="D788" s="634">
        <f>'CATALOGO PAGINA'!AG788</f>
        <v>7.6415</v>
      </c>
    </row>
    <row r="789">
      <c r="A789" s="623" t="str">
        <f>'CATALOGO PAGINA'!C789</f>
        <v>ARZ8662</v>
      </c>
      <c r="B789" s="624" t="s">
        <v>7740</v>
      </c>
      <c r="C789" s="626" t="str">
        <f>'CATALOGO PAGINA'!AE789</f>
        <v>3</v>
      </c>
      <c r="D789" s="634">
        <f>'CATALOGO PAGINA'!AG789</f>
        <v>7.6415</v>
      </c>
    </row>
    <row r="790">
      <c r="A790" s="623" t="str">
        <f>'CATALOGO PAGINA'!C790</f>
        <v>ARM050</v>
      </c>
      <c r="B790" s="624" t="s">
        <v>7740</v>
      </c>
      <c r="C790" s="626" t="str">
        <f>'CATALOGO PAGINA'!AE790</f>
        <v>12</v>
      </c>
      <c r="D790" s="634">
        <f>'CATALOGO PAGINA'!AG790</f>
        <v>0.667</v>
      </c>
    </row>
    <row r="791">
      <c r="A791" s="623" t="str">
        <f>'CATALOGO PAGINA'!C791</f>
        <v>NB21986</v>
      </c>
      <c r="B791" s="624" t="s">
        <v>7740</v>
      </c>
      <c r="C791" s="626" t="str">
        <f>'CATALOGO PAGINA'!AE791</f>
        <v>12</v>
      </c>
      <c r="D791" s="634">
        <f>'CATALOGO PAGINA'!AG791</f>
        <v>0.6525</v>
      </c>
    </row>
    <row r="792">
      <c r="A792" s="623" t="str">
        <f>'CATALOGO PAGINA'!C792</f>
        <v>ARB01910</v>
      </c>
      <c r="B792" s="624" t="s">
        <v>7740</v>
      </c>
      <c r="C792" s="626" t="str">
        <f>'CATALOGO PAGINA'!AE792</f>
        <v>6</v>
      </c>
      <c r="D792" s="634">
        <f>'CATALOGO PAGINA'!AG792</f>
        <v>0.957</v>
      </c>
    </row>
    <row r="793">
      <c r="A793" s="623" t="str">
        <f>'CATALOGO PAGINA'!C793</f>
        <v>ARB01310</v>
      </c>
      <c r="B793" s="624" t="s">
        <v>7740</v>
      </c>
      <c r="C793" s="626" t="str">
        <f>'CATALOGO PAGINA'!AE793</f>
        <v>6</v>
      </c>
      <c r="D793" s="634">
        <f>'CATALOGO PAGINA'!AG793</f>
        <v>0.957</v>
      </c>
    </row>
    <row r="794">
      <c r="A794" s="623" t="str">
        <f>'CATALOGO PAGINA'!C794</f>
        <v>ARB77711</v>
      </c>
      <c r="B794" s="624" t="s">
        <v>7740</v>
      </c>
      <c r="C794" s="626" t="str">
        <f>'CATALOGO PAGINA'!AE794</f>
        <v>6</v>
      </c>
      <c r="D794" s="634">
        <f>'CATALOGO PAGINA'!AG794</f>
        <v>1.015</v>
      </c>
    </row>
    <row r="795">
      <c r="A795" s="623" t="str">
        <f>'CATALOGO PAGINA'!C795</f>
        <v>ARG0257</v>
      </c>
      <c r="B795" s="624" t="s">
        <v>7740</v>
      </c>
      <c r="C795" s="626" t="str">
        <f>'CATALOGO PAGINA'!AE795</f>
        <v>6</v>
      </c>
      <c r="D795" s="634">
        <f>'CATALOGO PAGINA'!AG795</f>
        <v>0.9425</v>
      </c>
    </row>
    <row r="796">
      <c r="A796" s="623" t="str">
        <f>'CATALOGO PAGINA'!C796</f>
        <v>1012AB</v>
      </c>
      <c r="B796" s="624" t="s">
        <v>7740</v>
      </c>
      <c r="C796" s="626" t="str">
        <f>'CATALOGO PAGINA'!AE796</f>
        <v>6</v>
      </c>
      <c r="D796" s="634">
        <f>'CATALOGO PAGINA'!AG796</f>
        <v>3.074</v>
      </c>
    </row>
    <row r="797">
      <c r="A797" s="623" t="str">
        <f>'CATALOGO PAGINA'!C797</f>
        <v>ARY193</v>
      </c>
      <c r="B797" s="624" t="s">
        <v>7740</v>
      </c>
      <c r="C797" s="626" t="str">
        <f>'CATALOGO PAGINA'!AE797</f>
        <v>3</v>
      </c>
      <c r="D797" s="634">
        <f>'CATALOGO PAGINA'!AG797</f>
        <v>5.945</v>
      </c>
    </row>
    <row r="798">
      <c r="A798" s="623" t="str">
        <f>'CATALOGO PAGINA'!C798</f>
        <v>HJ708</v>
      </c>
      <c r="B798" s="624" t="s">
        <v>7740</v>
      </c>
      <c r="C798" s="626" t="str">
        <f>'CATALOGO PAGINA'!AE798</f>
        <v>3</v>
      </c>
      <c r="D798" s="634">
        <f>'CATALOGO PAGINA'!AG798</f>
        <v>5.336</v>
      </c>
    </row>
    <row r="799">
      <c r="A799" s="623" t="str">
        <f>'CATALOGO PAGINA'!C799</f>
        <v>6371</v>
      </c>
      <c r="B799" s="624" t="s">
        <v>7740</v>
      </c>
      <c r="C799" s="626" t="str">
        <f>'CATALOGO PAGINA'!AE799</f>
        <v>12</v>
      </c>
      <c r="D799" s="634">
        <f>'CATALOGO PAGINA'!AG799</f>
        <v>3.886</v>
      </c>
    </row>
    <row r="800">
      <c r="A800" s="623" t="str">
        <f>'CATALOGO PAGINA'!C800</f>
        <v>ARM25862</v>
      </c>
      <c r="B800" s="624" t="s">
        <v>7740</v>
      </c>
      <c r="C800" s="626" t="str">
        <f>'CATALOGO PAGINA'!AE800</f>
        <v>12</v>
      </c>
      <c r="D800" s="634">
        <f>'CATALOGO PAGINA'!AG800</f>
        <v>0.841</v>
      </c>
    </row>
    <row r="801">
      <c r="A801" s="623" t="str">
        <f>'CATALOGO PAGINA'!C801</f>
        <v>ARM8094</v>
      </c>
      <c r="B801" s="624" t="s">
        <v>7740</v>
      </c>
      <c r="C801" s="626" t="str">
        <f>'CATALOGO PAGINA'!AE801</f>
        <v>12</v>
      </c>
      <c r="D801" s="634">
        <f>'CATALOGO PAGINA'!AG801</f>
        <v>0.812</v>
      </c>
    </row>
    <row r="802">
      <c r="A802" s="623" t="str">
        <f>'CATALOGO PAGINA'!C802</f>
        <v>ARG406</v>
      </c>
      <c r="B802" s="624" t="s">
        <v>7740</v>
      </c>
      <c r="C802" s="626" t="str">
        <f>'CATALOGO PAGINA'!AE802</f>
        <v>6</v>
      </c>
      <c r="D802" s="634">
        <f>'CATALOGO PAGINA'!AG802</f>
        <v>1.0585</v>
      </c>
    </row>
    <row r="803">
      <c r="A803" s="623" t="str">
        <f>'CATALOGO PAGINA'!C803</f>
        <v>ARG77</v>
      </c>
      <c r="B803" s="624" t="s">
        <v>7740</v>
      </c>
      <c r="C803" s="626" t="str">
        <f>'CATALOGO PAGINA'!AE803</f>
        <v>6</v>
      </c>
      <c r="D803" s="634">
        <f>'CATALOGO PAGINA'!AG803</f>
        <v>1.508</v>
      </c>
    </row>
    <row r="804">
      <c r="A804" s="623" t="str">
        <f>'CATALOGO PAGINA'!C804</f>
        <v>ARY33066</v>
      </c>
      <c r="B804" s="624" t="s">
        <v>7740</v>
      </c>
      <c r="C804" s="626" t="str">
        <f>'CATALOGO PAGINA'!AE804</f>
        <v>3</v>
      </c>
      <c r="D804" s="634">
        <f>'CATALOGO PAGINA'!AG804</f>
        <v>4.147</v>
      </c>
    </row>
    <row r="805">
      <c r="A805" s="623" t="str">
        <f>'CATALOGO PAGINA'!C805</f>
        <v>CQ-668</v>
      </c>
      <c r="B805" s="624" t="s">
        <v>7740</v>
      </c>
      <c r="C805" s="626" t="str">
        <f>'CATALOGO PAGINA'!AE805</f>
        <v>3</v>
      </c>
      <c r="D805" s="634">
        <f>'CATALOGO PAGINA'!AG805</f>
        <v>4.2775</v>
      </c>
    </row>
    <row r="806">
      <c r="A806" s="623" t="str">
        <f>'CATALOGO PAGINA'!C806</f>
        <v>X007</v>
      </c>
      <c r="B806" s="624" t="s">
        <v>7740</v>
      </c>
      <c r="C806" s="626" t="str">
        <f>'CATALOGO PAGINA'!AE806</f>
        <v>3</v>
      </c>
      <c r="D806" s="634">
        <f>'CATALOGO PAGINA'!AG806</f>
        <v>4.611</v>
      </c>
    </row>
    <row r="807">
      <c r="A807" s="623" t="str">
        <f>'CATALOGO PAGINA'!C807</f>
        <v>ARM1938</v>
      </c>
      <c r="B807" s="624" t="s">
        <v>7740</v>
      </c>
      <c r="C807" s="626" t="str">
        <f>'CATALOGO PAGINA'!AE807</f>
        <v>12</v>
      </c>
      <c r="D807" s="634">
        <f>'CATALOGO PAGINA'!AG807</f>
        <v>0.8</v>
      </c>
    </row>
    <row r="808">
      <c r="A808" s="623" t="str">
        <f>'CATALOGO PAGINA'!C808</f>
        <v>ARG16041</v>
      </c>
      <c r="B808" s="624" t="s">
        <v>7740</v>
      </c>
      <c r="C808" s="626" t="str">
        <f>'CATALOGO PAGINA'!AE808</f>
        <v>6</v>
      </c>
      <c r="D808" s="634">
        <f>'CATALOGO PAGINA'!AG808</f>
        <v>1.508</v>
      </c>
    </row>
    <row r="809">
      <c r="A809" s="623" t="str">
        <f>'CATALOGO PAGINA'!C809</f>
        <v>157-3B</v>
      </c>
      <c r="B809" s="624" t="s">
        <v>7740</v>
      </c>
      <c r="C809" s="626" t="str">
        <f>'CATALOGO PAGINA'!AE809</f>
        <v>3</v>
      </c>
      <c r="D809" s="634">
        <f>'CATALOGO PAGINA'!AG809</f>
        <v>4.7415</v>
      </c>
    </row>
    <row r="810">
      <c r="A810" s="623" t="str">
        <f>'CATALOGO PAGINA'!C810</f>
        <v>JHP201661</v>
      </c>
      <c r="B810" s="624" t="s">
        <v>7740</v>
      </c>
      <c r="C810" s="626" t="str">
        <f>'CATALOGO PAGINA'!AE810</f>
        <v>3</v>
      </c>
      <c r="D810" s="634">
        <f>'CATALOGO PAGINA'!AG810</f>
        <v>5.1765</v>
      </c>
    </row>
    <row r="811">
      <c r="A811" s="623" t="str">
        <f>'CATALOGO PAGINA'!C811</f>
        <v>KH332-5</v>
      </c>
      <c r="B811" s="624" t="s">
        <v>7740</v>
      </c>
      <c r="C811" s="626" t="str">
        <f>'CATALOGO PAGINA'!AE811</f>
        <v>3</v>
      </c>
      <c r="D811" s="634">
        <f>'CATALOGO PAGINA'!AG811</f>
        <v>5.3795</v>
      </c>
    </row>
    <row r="812">
      <c r="A812" s="623" t="str">
        <f>'CATALOGO PAGINA'!C812</f>
        <v>FW2033</v>
      </c>
      <c r="B812" s="624" t="s">
        <v>7740</v>
      </c>
      <c r="C812" s="626" t="str">
        <f>'CATALOGO PAGINA'!AE812</f>
        <v>3</v>
      </c>
      <c r="D812" s="634">
        <f>'CATALOGO PAGINA'!AG812</f>
        <v>5.829</v>
      </c>
    </row>
    <row r="813">
      <c r="A813" s="623" t="str">
        <f>'CATALOGO PAGINA'!C813</f>
        <v>ZR160</v>
      </c>
      <c r="B813" s="624" t="s">
        <v>7740</v>
      </c>
      <c r="C813" s="626" t="str">
        <f>'CATALOGO PAGINA'!AE813</f>
        <v>3</v>
      </c>
      <c r="D813" s="634">
        <f>'CATALOGO PAGINA'!AG813</f>
        <v>6.1915</v>
      </c>
    </row>
    <row r="814">
      <c r="A814" s="623" t="str">
        <f>'CATALOGO PAGINA'!C814</f>
        <v>0927</v>
      </c>
      <c r="B814" s="624" t="s">
        <v>7740</v>
      </c>
      <c r="C814" s="626" t="str">
        <f>'CATALOGO PAGINA'!AE814</f>
        <v>3</v>
      </c>
      <c r="D814" s="634">
        <f>'CATALOGO PAGINA'!AG814</f>
        <v>6.583</v>
      </c>
    </row>
    <row r="815">
      <c r="A815" s="623" t="str">
        <f>'CATALOGO PAGINA'!C815</f>
        <v>8811-25</v>
      </c>
      <c r="B815" s="624" t="s">
        <v>7740</v>
      </c>
      <c r="C815" s="626" t="str">
        <f>'CATALOGO PAGINA'!AE815</f>
        <v>3</v>
      </c>
      <c r="D815" s="634">
        <f>'CATALOGO PAGINA'!AG815</f>
        <v>7.25</v>
      </c>
    </row>
    <row r="816">
      <c r="A816" s="623" t="str">
        <f>'CATALOGO PAGINA'!C816</f>
        <v>A380-200</v>
      </c>
      <c r="B816" s="624" t="s">
        <v>7740</v>
      </c>
      <c r="C816" s="626" t="str">
        <f>'CATALOGO PAGINA'!AE816</f>
        <v>3</v>
      </c>
      <c r="D816" s="634">
        <f>'CATALOGO PAGINA'!AG816</f>
        <v>5.22</v>
      </c>
    </row>
    <row r="817">
      <c r="A817" s="623" t="str">
        <f>'CATALOGO PAGINA'!C817</f>
        <v>HG-683</v>
      </c>
      <c r="B817" s="624" t="s">
        <v>7740</v>
      </c>
      <c r="C817" s="626" t="str">
        <f>'CATALOGO PAGINA'!AE817</f>
        <v>3</v>
      </c>
      <c r="D817" s="634">
        <f>'CATALOGO PAGINA'!AG817</f>
        <v>5.1765</v>
      </c>
    </row>
    <row r="818">
      <c r="A818" s="623" t="str">
        <f>'CATALOGO PAGINA'!C818</f>
        <v>222-18B</v>
      </c>
      <c r="B818" s="624" t="s">
        <v>7740</v>
      </c>
      <c r="C818" s="626" t="str">
        <f>'CATALOGO PAGINA'!AE818</f>
        <v>3</v>
      </c>
      <c r="D818" s="634">
        <f>'CATALOGO PAGINA'!AG818</f>
        <v>5.4085</v>
      </c>
    </row>
    <row r="819">
      <c r="A819" s="623" t="str">
        <f>'CATALOGO PAGINA'!C819</f>
        <v>NY99973</v>
      </c>
      <c r="B819" s="624" t="s">
        <v>7740</v>
      </c>
      <c r="C819" s="626" t="str">
        <f>'CATALOGO PAGINA'!AE819</f>
        <v>3</v>
      </c>
      <c r="D819" s="634">
        <f>'CATALOGO PAGINA'!AG819</f>
        <v>5.945</v>
      </c>
    </row>
    <row r="820">
      <c r="A820" s="623" t="str">
        <f>'CATALOGO PAGINA'!C820</f>
        <v>ARY191</v>
      </c>
      <c r="B820" s="624" t="s">
        <v>7740</v>
      </c>
      <c r="C820" s="626" t="str">
        <f>'CATALOGO PAGINA'!AE820</f>
        <v>3</v>
      </c>
      <c r="D820" s="634">
        <f>'CATALOGO PAGINA'!AG820</f>
        <v>5.945</v>
      </c>
    </row>
    <row r="821">
      <c r="A821" s="623" t="str">
        <f>'CATALOGO PAGINA'!C821</f>
        <v>FW-2040A</v>
      </c>
      <c r="B821" s="624" t="s">
        <v>7740</v>
      </c>
      <c r="C821" s="626" t="str">
        <f>'CATALOGO PAGINA'!AE821</f>
        <v>3</v>
      </c>
      <c r="D821" s="634">
        <f>'CATALOGO PAGINA'!AG821</f>
        <v>6.1915</v>
      </c>
    </row>
    <row r="822">
      <c r="A822" s="623" t="str">
        <f>'CATALOGO PAGINA'!C822</f>
        <v>ARY00881</v>
      </c>
      <c r="B822" s="624" t="s">
        <v>7740</v>
      </c>
      <c r="C822" s="626" t="str">
        <f>'CATALOGO PAGINA'!AE822</f>
        <v>3</v>
      </c>
      <c r="D822" s="634">
        <f>'CATALOGO PAGINA'!AG822</f>
        <v>6.1915</v>
      </c>
    </row>
    <row r="823">
      <c r="A823" s="623" t="str">
        <f>'CATALOGO PAGINA'!C823</f>
        <v>AK2867</v>
      </c>
      <c r="B823" s="624" t="s">
        <v>7740</v>
      </c>
      <c r="C823" s="626" t="str">
        <f>'CATALOGO PAGINA'!AE823</f>
        <v>3</v>
      </c>
      <c r="D823" s="634">
        <f>'CATALOGO PAGINA'!AG823</f>
        <v>4.611</v>
      </c>
    </row>
    <row r="824">
      <c r="A824" s="623" t="str">
        <f>'CATALOGO PAGINA'!C824</f>
        <v>QF05-3</v>
      </c>
      <c r="B824" s="624" t="s">
        <v>7740</v>
      </c>
      <c r="C824" s="626" t="str">
        <f>'CATALOGO PAGINA'!AE824</f>
        <v>3</v>
      </c>
      <c r="D824" s="634">
        <f>'CATALOGO PAGINA'!AG824</f>
        <v>6.1915</v>
      </c>
    </row>
    <row r="825">
      <c r="A825" s="623" t="str">
        <f>'CATALOGO PAGINA'!C825</f>
        <v>JD199-5B</v>
      </c>
      <c r="B825" s="624" t="s">
        <v>7740</v>
      </c>
      <c r="C825" s="626" t="str">
        <f>'CATALOGO PAGINA'!AE825</f>
        <v>3</v>
      </c>
      <c r="D825" s="634">
        <f>'CATALOGO PAGINA'!AG825</f>
        <v>6.1915</v>
      </c>
    </row>
    <row r="826">
      <c r="A826" s="623" t="str">
        <f>'CATALOGO PAGINA'!C826</f>
        <v>YJ-3030</v>
      </c>
      <c r="B826" s="624" t="s">
        <v>7740</v>
      </c>
      <c r="C826" s="626" t="str">
        <f>'CATALOGO PAGINA'!AE826</f>
        <v>3</v>
      </c>
      <c r="D826" s="634">
        <f>'CATALOGO PAGINA'!AG826</f>
        <v>7.366</v>
      </c>
    </row>
    <row r="827">
      <c r="A827" s="623" t="str">
        <f>'CATALOGO PAGINA'!C827</f>
        <v>YJ-3034</v>
      </c>
      <c r="B827" s="624" t="s">
        <v>7740</v>
      </c>
      <c r="C827" s="626" t="str">
        <f>'CATALOGO PAGINA'!AE827</f>
        <v>3</v>
      </c>
      <c r="D827" s="634">
        <f>'CATALOGO PAGINA'!AG827</f>
        <v>7.743</v>
      </c>
    </row>
    <row r="828">
      <c r="A828" s="623" t="str">
        <f>'CATALOGO PAGINA'!C828</f>
        <v>FD829</v>
      </c>
      <c r="B828" s="624" t="s">
        <v>7740</v>
      </c>
      <c r="C828" s="626" t="str">
        <f>'CATALOGO PAGINA'!AE828</f>
        <v>3</v>
      </c>
      <c r="D828" s="634">
        <f>'CATALOGO PAGINA'!AG828</f>
        <v>4.3355</v>
      </c>
    </row>
    <row r="829">
      <c r="A829" s="623" t="str">
        <f>'CATALOGO PAGINA'!C829</f>
        <v>951C</v>
      </c>
      <c r="B829" s="624" t="s">
        <v>7740</v>
      </c>
      <c r="C829" s="626" t="str">
        <f>'CATALOGO PAGINA'!AE829</f>
        <v>3</v>
      </c>
      <c r="D829" s="634">
        <f>'CATALOGO PAGINA'!AG829</f>
        <v>6.206</v>
      </c>
    </row>
    <row r="830">
      <c r="A830" s="623" t="str">
        <f>'CATALOGO PAGINA'!C830</f>
        <v>01200</v>
      </c>
      <c r="B830" s="624" t="s">
        <v>7740</v>
      </c>
      <c r="C830" s="626" t="str">
        <f>'CATALOGO PAGINA'!AE830</f>
        <v>12</v>
      </c>
      <c r="D830" s="634">
        <f>'CATALOGO PAGINA'!AG830</f>
        <v>2.99625</v>
      </c>
    </row>
    <row r="831">
      <c r="A831" s="623" t="str">
        <f>'CATALOGO PAGINA'!C831</f>
        <v>FD803XM</v>
      </c>
      <c r="B831" s="624" t="s">
        <v>7740</v>
      </c>
      <c r="C831" s="626" t="str">
        <f>'CATALOGO PAGINA'!AE831</f>
        <v>6</v>
      </c>
      <c r="D831" s="634">
        <f>'CATALOGO PAGINA'!AG831</f>
        <v>0.876</v>
      </c>
    </row>
    <row r="832">
      <c r="A832" s="623" t="str">
        <f>'CATALOGO PAGINA'!C832</f>
        <v>3168</v>
      </c>
      <c r="B832" s="624" t="s">
        <v>7740</v>
      </c>
      <c r="C832" s="626" t="str">
        <f>'CATALOGO PAGINA'!AE832</f>
        <v>6</v>
      </c>
      <c r="D832" s="634">
        <f>'CATALOGO PAGINA'!AG832</f>
        <v>0.9</v>
      </c>
    </row>
    <row r="833">
      <c r="A833" s="623" t="str">
        <f>'CATALOGO PAGINA'!C833</f>
        <v>FD82203</v>
      </c>
      <c r="B833" s="624" t="s">
        <v>7740</v>
      </c>
      <c r="C833" s="626" t="str">
        <f>'CATALOGO PAGINA'!AE833</f>
        <v>12</v>
      </c>
      <c r="D833" s="634">
        <f>'CATALOGO PAGINA'!AG833</f>
        <v>0.738</v>
      </c>
    </row>
    <row r="834">
      <c r="A834" s="623" t="str">
        <f>'CATALOGO PAGINA'!C834</f>
        <v>7139</v>
      </c>
      <c r="B834" s="624" t="s">
        <v>7740</v>
      </c>
      <c r="C834" s="626" t="str">
        <f>'CATALOGO PAGINA'!AE834</f>
        <v>12</v>
      </c>
      <c r="D834" s="634">
        <f>'CATALOGO PAGINA'!AG834</f>
        <v>1.7484</v>
      </c>
    </row>
    <row r="835">
      <c r="A835" s="623" t="str">
        <f>'CATALOGO PAGINA'!C835</f>
        <v>32608</v>
      </c>
      <c r="B835" s="624" t="s">
        <v>7740</v>
      </c>
      <c r="C835" s="626" t="str">
        <f>'CATALOGO PAGINA'!AE835</f>
        <v>12</v>
      </c>
      <c r="D835" s="634">
        <f>'CATALOGO PAGINA'!AG835</f>
        <v>3.458</v>
      </c>
    </row>
    <row r="836">
      <c r="A836" s="623" t="str">
        <f>'CATALOGO PAGINA'!C836</f>
        <v>0163</v>
      </c>
      <c r="B836" s="624" t="s">
        <v>7740</v>
      </c>
      <c r="C836" s="626" t="str">
        <f>'CATALOGO PAGINA'!AE836</f>
        <v>6</v>
      </c>
      <c r="D836" s="634">
        <f>'CATALOGO PAGINA'!AG836</f>
        <v>1.501</v>
      </c>
    </row>
    <row r="837">
      <c r="A837" s="623" t="str">
        <f>'CATALOGO PAGINA'!C837</f>
        <v>501164</v>
      </c>
      <c r="B837" s="624" t="s">
        <v>7740</v>
      </c>
      <c r="C837" s="626" t="str">
        <f>'CATALOGO PAGINA'!AE837</f>
        <v>12</v>
      </c>
      <c r="D837" s="634">
        <f>'CATALOGO PAGINA'!AG837</f>
        <v>1.722</v>
      </c>
    </row>
    <row r="838">
      <c r="A838" s="623" t="str">
        <f>'CATALOGO PAGINA'!C838</f>
        <v>8078-3</v>
      </c>
      <c r="B838" s="624" t="s">
        <v>7740</v>
      </c>
      <c r="C838" s="626" t="str">
        <f>'CATALOGO PAGINA'!AE838</f>
        <v>6</v>
      </c>
      <c r="D838" s="634">
        <f>'CATALOGO PAGINA'!AG838</f>
        <v>0.728</v>
      </c>
    </row>
    <row r="839">
      <c r="A839" s="623" t="str">
        <f>'CATALOGO PAGINA'!C839</f>
        <v>Z001-838</v>
      </c>
      <c r="B839" s="624" t="s">
        <v>7740</v>
      </c>
      <c r="C839" s="626" t="str">
        <f>'CATALOGO PAGINA'!AE839</f>
        <v>6</v>
      </c>
      <c r="D839" s="634">
        <f>'CATALOGO PAGINA'!AG839</f>
        <v>3.5</v>
      </c>
    </row>
    <row r="840">
      <c r="A840" s="623" t="str">
        <f>'CATALOGO PAGINA'!C840</f>
        <v>7078</v>
      </c>
      <c r="B840" s="624" t="s">
        <v>7740</v>
      </c>
      <c r="C840" s="626" t="str">
        <f>'CATALOGO PAGINA'!AE840</f>
        <v>12</v>
      </c>
      <c r="D840" s="634">
        <f>'CATALOGO PAGINA'!AG840</f>
        <v>2.15175</v>
      </c>
    </row>
    <row r="841">
      <c r="A841" s="623" t="str">
        <f>'CATALOGO PAGINA'!C841</f>
        <v>2402</v>
      </c>
      <c r="B841" s="624" t="s">
        <v>7740</v>
      </c>
      <c r="C841" s="626" t="str">
        <f>'CATALOGO PAGINA'!AE841</f>
        <v>6</v>
      </c>
      <c r="D841" s="634">
        <f>'CATALOGO PAGINA'!AG841</f>
        <v>2.94</v>
      </c>
    </row>
    <row r="842">
      <c r="A842" s="623" t="str">
        <f>'CATALOGO PAGINA'!C842</f>
        <v>FD7857</v>
      </c>
      <c r="B842" s="624" t="s">
        <v>7740</v>
      </c>
      <c r="C842" s="626" t="str">
        <f>'CATALOGO PAGINA'!AE842</f>
        <v>10</v>
      </c>
      <c r="D842" s="634">
        <f>'CATALOGO PAGINA'!AG842</f>
        <v>9.751</v>
      </c>
    </row>
    <row r="843">
      <c r="A843" s="623" t="str">
        <f>'CATALOGO PAGINA'!C843</f>
        <v>38-15</v>
      </c>
      <c r="B843" s="624" t="s">
        <v>7740</v>
      </c>
      <c r="C843" s="626" t="str">
        <f>'CATALOGO PAGINA'!AE843</f>
        <v>6</v>
      </c>
      <c r="D843" s="634">
        <f>'CATALOGO PAGINA'!AG843</f>
        <v>0.56</v>
      </c>
    </row>
    <row r="844">
      <c r="A844" s="623" t="str">
        <f>'CATALOGO PAGINA'!C844</f>
        <v>SS10100</v>
      </c>
      <c r="B844" s="624" t="s">
        <v>7740</v>
      </c>
      <c r="C844" s="626" t="str">
        <f>'CATALOGO PAGINA'!AE844</f>
        <v>10</v>
      </c>
      <c r="D844" s="634">
        <f>'CATALOGO PAGINA'!AG844</f>
        <v>2.646</v>
      </c>
    </row>
    <row r="845">
      <c r="A845" s="623" t="str">
        <f>'CATALOGO PAGINA'!C845</f>
        <v>FK10100</v>
      </c>
      <c r="B845" s="624" t="s">
        <v>7740</v>
      </c>
      <c r="C845" s="626" t="str">
        <f>'CATALOGO PAGINA'!AE845</f>
        <v>10</v>
      </c>
      <c r="D845" s="634">
        <f>'CATALOGO PAGINA'!AG845</f>
        <v>2.646</v>
      </c>
    </row>
    <row r="846">
      <c r="A846" s="623" t="str">
        <f>'CATALOGO PAGINA'!C846</f>
        <v>FD985</v>
      </c>
      <c r="B846" s="624" t="s">
        <v>7740</v>
      </c>
      <c r="C846" s="626" t="str">
        <f>'CATALOGO PAGINA'!AE846</f>
        <v>6</v>
      </c>
      <c r="D846" s="634">
        <f>'CATALOGO PAGINA'!AG846</f>
        <v>0.588</v>
      </c>
    </row>
    <row r="847">
      <c r="A847" s="623" t="str">
        <f>'CATALOGO PAGINA'!C847</f>
        <v>EC670606</v>
      </c>
      <c r="B847" s="624" t="s">
        <v>7740</v>
      </c>
      <c r="C847" s="626" t="str">
        <f>'CATALOGO PAGINA'!AE847</f>
        <v>6</v>
      </c>
      <c r="D847" s="634">
        <f>'CATALOGO PAGINA'!AG847</f>
        <v>1.4</v>
      </c>
    </row>
    <row r="848">
      <c r="A848" s="623" t="str">
        <f>'CATALOGO PAGINA'!C848</f>
        <v>FD100</v>
      </c>
      <c r="B848" s="624" t="s">
        <v>7740</v>
      </c>
      <c r="C848" s="626" t="str">
        <f>'CATALOGO PAGINA'!AE848</f>
        <v>3</v>
      </c>
      <c r="D848" s="634">
        <f>'CATALOGO PAGINA'!AG848</f>
        <v>5.6</v>
      </c>
    </row>
    <row r="849">
      <c r="A849" s="623" t="str">
        <f>'CATALOGO PAGINA'!C849</f>
        <v>FD907</v>
      </c>
      <c r="B849" s="624" t="s">
        <v>7740</v>
      </c>
      <c r="C849" s="626" t="str">
        <f>'CATALOGO PAGINA'!AE849</f>
        <v>12</v>
      </c>
      <c r="D849" s="634">
        <f>'CATALOGO PAGINA'!AG849</f>
        <v>0.574</v>
      </c>
    </row>
    <row r="850">
      <c r="A850" s="623" t="str">
        <f>'CATALOGO PAGINA'!C850</f>
        <v>FD704</v>
      </c>
      <c r="B850" s="624" t="s">
        <v>7740</v>
      </c>
      <c r="C850" s="626" t="str">
        <f>'CATALOGO PAGINA'!AE850</f>
        <v>6</v>
      </c>
      <c r="D850" s="634">
        <f>'CATALOGO PAGINA'!AG850</f>
        <v>1.932</v>
      </c>
    </row>
    <row r="851">
      <c r="A851" s="623" t="str">
        <f>'CATALOGO PAGINA'!C851</f>
        <v>FD705</v>
      </c>
      <c r="B851" s="624" t="s">
        <v>7740</v>
      </c>
      <c r="C851" s="626" t="str">
        <f>'CATALOGO PAGINA'!AE851</f>
        <v>6</v>
      </c>
      <c r="D851" s="634">
        <f>'CATALOGO PAGINA'!AG851</f>
        <v>1.932</v>
      </c>
    </row>
    <row r="852">
      <c r="A852" s="623" t="str">
        <f>'CATALOGO PAGINA'!C852</f>
        <v>206117</v>
      </c>
      <c r="B852" s="624" t="s">
        <v>7740</v>
      </c>
      <c r="C852" s="626" t="str">
        <f>'CATALOGO PAGINA'!AE852</f>
        <v>12</v>
      </c>
      <c r="D852" s="634">
        <f>'CATALOGO PAGINA'!AG852</f>
        <v>2.408</v>
      </c>
    </row>
    <row r="853">
      <c r="A853" s="623" t="str">
        <f>'CATALOGO PAGINA'!C853</f>
        <v>16306</v>
      </c>
      <c r="B853" s="624" t="s">
        <v>7740</v>
      </c>
      <c r="C853" s="626" t="str">
        <f>'CATALOGO PAGINA'!AE853</f>
        <v>12</v>
      </c>
      <c r="D853" s="634">
        <f>'CATALOGO PAGINA'!AG853</f>
        <v>2.408</v>
      </c>
    </row>
    <row r="854">
      <c r="A854" s="623" t="str">
        <f>'CATALOGO PAGINA'!C854</f>
        <v>50102</v>
      </c>
      <c r="B854" s="624" t="s">
        <v>7740</v>
      </c>
      <c r="C854" s="626" t="str">
        <f>'CATALOGO PAGINA'!AE854</f>
        <v>12</v>
      </c>
      <c r="D854" s="634">
        <f>'CATALOGO PAGINA'!AG854</f>
        <v>1.862</v>
      </c>
    </row>
    <row r="855">
      <c r="A855" s="623" t="str">
        <f>'CATALOGO PAGINA'!C855</f>
        <v>01520</v>
      </c>
      <c r="B855" s="624" t="s">
        <v>7740</v>
      </c>
      <c r="C855" s="626" t="str">
        <f>'CATALOGO PAGINA'!AE855</f>
        <v>12</v>
      </c>
      <c r="D855" s="634">
        <f>'CATALOGO PAGINA'!AG855</f>
        <v>1.666</v>
      </c>
    </row>
    <row r="856">
      <c r="A856" s="623" t="str">
        <f>'CATALOGO PAGINA'!C856</f>
        <v>202018</v>
      </c>
      <c r="B856" s="624" t="s">
        <v>7740</v>
      </c>
      <c r="C856" s="626" t="str">
        <f>'CATALOGO PAGINA'!AE856</f>
        <v>12</v>
      </c>
      <c r="D856" s="634">
        <f>'CATALOGO PAGINA'!AG856</f>
        <v>2.254</v>
      </c>
    </row>
    <row r="857">
      <c r="A857" s="623" t="str">
        <f>'CATALOGO PAGINA'!C857</f>
        <v>202017</v>
      </c>
      <c r="B857" s="624" t="s">
        <v>7740</v>
      </c>
      <c r="C857" s="626" t="str">
        <f>'CATALOGO PAGINA'!AE857</f>
        <v>12</v>
      </c>
      <c r="D857" s="634">
        <f>'CATALOGO PAGINA'!AG857</f>
        <v>2.254</v>
      </c>
    </row>
    <row r="858">
      <c r="A858" s="623" t="str">
        <f>'CATALOGO PAGINA'!C858</f>
        <v>26634</v>
      </c>
      <c r="B858" s="624" t="s">
        <v>7740</v>
      </c>
      <c r="C858" s="626" t="str">
        <f>'CATALOGO PAGINA'!AE858</f>
        <v>12</v>
      </c>
      <c r="D858" s="634">
        <f>'CATALOGO PAGINA'!AG858</f>
        <v>3.92</v>
      </c>
    </row>
    <row r="859">
      <c r="A859" s="623" t="str">
        <f>'CATALOGO PAGINA'!C859</f>
        <v>70255</v>
      </c>
      <c r="B859" s="624" t="s">
        <v>7740</v>
      </c>
      <c r="C859" s="626" t="str">
        <f>'CATALOGO PAGINA'!AE859</f>
        <v>12</v>
      </c>
      <c r="D859" s="634">
        <f>'CATALOGO PAGINA'!AG859</f>
        <v>0.35</v>
      </c>
    </row>
    <row r="860">
      <c r="A860" s="623" t="str">
        <f>'CATALOGO PAGINA'!C860</f>
        <v>7092</v>
      </c>
      <c r="B860" s="624" t="s">
        <v>7740</v>
      </c>
      <c r="C860" s="626" t="str">
        <f>'CATALOGO PAGINA'!AE860</f>
        <v>6</v>
      </c>
      <c r="D860" s="634">
        <f>'CATALOGO PAGINA'!AG860</f>
        <v>2.548</v>
      </c>
    </row>
    <row r="861">
      <c r="A861" s="623" t="str">
        <f>'CATALOGO PAGINA'!C861</f>
        <v>FD830</v>
      </c>
      <c r="B861" s="624" t="s">
        <v>7740</v>
      </c>
      <c r="C861" s="626" t="str">
        <f>'CATALOGO PAGINA'!AE861</f>
        <v>6</v>
      </c>
      <c r="D861" s="634">
        <f>'CATALOGO PAGINA'!AG861</f>
        <v>1.568</v>
      </c>
    </row>
    <row r="862">
      <c r="A862" s="623" t="str">
        <f>'CATALOGO PAGINA'!C862</f>
        <v>7085</v>
      </c>
      <c r="B862" s="624" t="s">
        <v>7740</v>
      </c>
      <c r="C862" s="626" t="str">
        <f>'CATALOGO PAGINA'!AE862</f>
        <v>6</v>
      </c>
      <c r="D862" s="634">
        <f>'CATALOGO PAGINA'!AG862</f>
        <v>1.498</v>
      </c>
    </row>
    <row r="863">
      <c r="A863" s="623" t="str">
        <f>'CATALOGO PAGINA'!C863</f>
        <v>FD7905</v>
      </c>
      <c r="B863" s="624" t="s">
        <v>7740</v>
      </c>
      <c r="C863" s="626" t="str">
        <f>'CATALOGO PAGINA'!AE863</f>
        <v>3</v>
      </c>
      <c r="D863" s="634">
        <f>'CATALOGO PAGINA'!AG863</f>
        <v>4.9</v>
      </c>
    </row>
    <row r="864">
      <c r="A864" s="623" t="str">
        <f>'CATALOGO PAGINA'!C864</f>
        <v>WT202207</v>
      </c>
      <c r="B864" s="624" t="s">
        <v>7740</v>
      </c>
      <c r="C864" s="626" t="str">
        <f>'CATALOGO PAGINA'!AE864</f>
        <v>12</v>
      </c>
      <c r="D864" s="634">
        <f>'CATALOGO PAGINA'!AG864</f>
        <v>0.588</v>
      </c>
    </row>
    <row r="865">
      <c r="A865" s="623" t="str">
        <f>'CATALOGO PAGINA'!C865</f>
        <v>FD816</v>
      </c>
      <c r="B865" s="624" t="s">
        <v>7740</v>
      </c>
      <c r="C865" s="626" t="str">
        <f>'CATALOGO PAGINA'!AE865</f>
        <v>6</v>
      </c>
      <c r="D865" s="634">
        <f>'CATALOGO PAGINA'!AG865</f>
        <v>1.764</v>
      </c>
    </row>
    <row r="866">
      <c r="A866" s="623" t="str">
        <f>'CATALOGO PAGINA'!C866</f>
        <v>2440</v>
      </c>
      <c r="B866" s="624" t="s">
        <v>7740</v>
      </c>
      <c r="C866" s="626" t="str">
        <f>'CATALOGO PAGINA'!AE866</f>
        <v>6</v>
      </c>
      <c r="D866" s="634">
        <f>'CATALOGO PAGINA'!AG866</f>
        <v>1.904</v>
      </c>
    </row>
    <row r="867">
      <c r="A867" s="623" t="str">
        <f>'CATALOGO PAGINA'!C867</f>
        <v>05713</v>
      </c>
      <c r="B867" s="624" t="s">
        <v>7740</v>
      </c>
      <c r="C867" s="626" t="str">
        <f>'CATALOGO PAGINA'!AE867</f>
        <v>12</v>
      </c>
      <c r="D867" s="634">
        <f>'CATALOGO PAGINA'!AG867</f>
        <v>1.512</v>
      </c>
    </row>
    <row r="868">
      <c r="A868" s="623" t="str">
        <f>'CATALOGO PAGINA'!C868</f>
        <v>FD221016</v>
      </c>
      <c r="B868" s="624" t="s">
        <v>7740</v>
      </c>
      <c r="C868" s="626" t="str">
        <f>'CATALOGO PAGINA'!AE868</f>
        <v>12</v>
      </c>
      <c r="D868" s="634">
        <f>'CATALOGO PAGINA'!AG868</f>
        <v>2</v>
      </c>
    </row>
    <row r="869">
      <c r="A869" s="623" t="str">
        <f>'CATALOGO PAGINA'!C869</f>
        <v>05737</v>
      </c>
      <c r="B869" s="624" t="s">
        <v>7740</v>
      </c>
      <c r="C869" s="626" t="str">
        <f>'CATALOGO PAGINA'!AE869</f>
        <v>12</v>
      </c>
      <c r="D869" s="634">
        <f>'CATALOGO PAGINA'!AG869</f>
        <v>1.512</v>
      </c>
    </row>
    <row r="870">
      <c r="A870" s="623" t="str">
        <f>'CATALOGO PAGINA'!C870</f>
        <v>520931</v>
      </c>
      <c r="B870" s="624" t="s">
        <v>7740</v>
      </c>
      <c r="C870" s="626" t="str">
        <f>'CATALOGO PAGINA'!AE870</f>
        <v>12</v>
      </c>
      <c r="D870" s="634">
        <f>'CATALOGO PAGINA'!AG870</f>
        <v>0.7</v>
      </c>
    </row>
    <row r="871">
      <c r="A871" s="623" t="str">
        <f>'CATALOGO PAGINA'!C871</f>
        <v>52095</v>
      </c>
      <c r="B871" s="624" t="s">
        <v>7740</v>
      </c>
      <c r="C871" s="626" t="str">
        <f>'CATALOGO PAGINA'!AE871</f>
        <v>12</v>
      </c>
      <c r="D871" s="634">
        <f>'CATALOGO PAGINA'!AG871</f>
        <v>0.7</v>
      </c>
    </row>
    <row r="872">
      <c r="A872" s="623" t="str">
        <f>'CATALOGO PAGINA'!C872</f>
        <v>52097</v>
      </c>
      <c r="B872" s="624" t="s">
        <v>7740</v>
      </c>
      <c r="C872" s="626" t="str">
        <f>'CATALOGO PAGINA'!AE872</f>
        <v>12</v>
      </c>
      <c r="D872" s="634">
        <f>'CATALOGO PAGINA'!AG872</f>
        <v>0.7</v>
      </c>
    </row>
    <row r="873">
      <c r="A873" s="623" t="str">
        <f>'CATALOGO PAGINA'!C873</f>
        <v>40849</v>
      </c>
      <c r="B873" s="624" t="s">
        <v>7740</v>
      </c>
      <c r="C873" s="626" t="str">
        <f>'CATALOGO PAGINA'!AE873</f>
        <v>6</v>
      </c>
      <c r="D873" s="634">
        <f>'CATALOGO PAGINA'!AG873</f>
        <v>2.781</v>
      </c>
    </row>
    <row r="874">
      <c r="A874" s="623" t="str">
        <f>'CATALOGO PAGINA'!C874</f>
        <v>40850</v>
      </c>
      <c r="B874" s="624" t="s">
        <v>7740</v>
      </c>
      <c r="C874" s="626" t="str">
        <f>'CATALOGO PAGINA'!AE874</f>
        <v>6</v>
      </c>
      <c r="D874" s="634">
        <f>'CATALOGO PAGINA'!AG874</f>
        <v>2.808</v>
      </c>
    </row>
    <row r="875">
      <c r="A875" s="623" t="str">
        <f>'CATALOGO PAGINA'!C875</f>
        <v>40847</v>
      </c>
      <c r="B875" s="624" t="s">
        <v>7740</v>
      </c>
      <c r="C875" s="626" t="str">
        <f>'CATALOGO PAGINA'!AE875</f>
        <v>6</v>
      </c>
      <c r="D875" s="634">
        <f>'CATALOGO PAGINA'!AG875</f>
        <v>2.808</v>
      </c>
    </row>
    <row r="876">
      <c r="A876" s="623" t="str">
        <f>'CATALOGO PAGINA'!C876</f>
        <v>022813</v>
      </c>
      <c r="B876" s="624" t="s">
        <v>7740</v>
      </c>
      <c r="C876" s="626" t="str">
        <f>'CATALOGO PAGINA'!AE876</f>
        <v>6</v>
      </c>
      <c r="D876" s="634">
        <f>'CATALOGO PAGINA'!AG876</f>
        <v>2.808</v>
      </c>
    </row>
    <row r="877">
      <c r="A877" s="623" t="str">
        <f>'CATALOGO PAGINA'!C877</f>
        <v>406047</v>
      </c>
      <c r="B877" s="624" t="s">
        <v>7740</v>
      </c>
      <c r="C877" s="626" t="str">
        <f>'CATALOGO PAGINA'!AE877</f>
        <v>6</v>
      </c>
      <c r="D877" s="634">
        <f>'CATALOGO PAGINA'!AG877</f>
        <v>2.754</v>
      </c>
    </row>
    <row r="878">
      <c r="A878" s="623" t="str">
        <f>'CATALOGO PAGINA'!C878</f>
        <v>83411</v>
      </c>
      <c r="B878" s="624" t="s">
        <v>7740</v>
      </c>
      <c r="C878" s="626" t="str">
        <f>'CATALOGO PAGINA'!AE878</f>
        <v>6</v>
      </c>
      <c r="D878" s="634">
        <f>'CATALOGO PAGINA'!AG878</f>
        <v>2.754</v>
      </c>
    </row>
    <row r="879">
      <c r="A879" s="623" t="str">
        <f>'CATALOGO PAGINA'!C879</f>
        <v>7312</v>
      </c>
      <c r="B879" s="624" t="s">
        <v>7740</v>
      </c>
      <c r="C879" s="626" t="str">
        <f>'CATALOGO PAGINA'!AE879</f>
        <v>12</v>
      </c>
      <c r="D879" s="634">
        <f>'CATALOGO PAGINA'!AG879</f>
        <v>2.07</v>
      </c>
    </row>
    <row r="880">
      <c r="A880" s="623" t="str">
        <f>'CATALOGO PAGINA'!C880</f>
        <v>3036</v>
      </c>
      <c r="B880" s="624" t="s">
        <v>7740</v>
      </c>
      <c r="C880" s="626" t="str">
        <f>'CATALOGO PAGINA'!AE880</f>
        <v>3</v>
      </c>
      <c r="D880" s="634">
        <f>'CATALOGO PAGINA'!AG880</f>
        <v>5.25</v>
      </c>
    </row>
    <row r="881">
      <c r="A881" s="623" t="str">
        <f>'CATALOGO PAGINA'!C881</f>
        <v>51107</v>
      </c>
      <c r="B881" s="624" t="s">
        <v>7740</v>
      </c>
      <c r="C881" s="626" t="str">
        <f>'CATALOGO PAGINA'!AE881</f>
        <v>12</v>
      </c>
      <c r="D881" s="634">
        <f>'CATALOGO PAGINA'!AG881</f>
        <v>1.204</v>
      </c>
    </row>
    <row r="882">
      <c r="A882" s="623" t="str">
        <f>'CATALOGO PAGINA'!C882</f>
        <v>FD7966</v>
      </c>
      <c r="B882" s="624" t="s">
        <v>7740</v>
      </c>
      <c r="C882" s="626" t="str">
        <f>'CATALOGO PAGINA'!AE882</f>
        <v>6</v>
      </c>
      <c r="D882" s="634">
        <f>'CATALOGO PAGINA'!AG882</f>
        <v>4.2</v>
      </c>
    </row>
    <row r="883">
      <c r="A883" s="623" t="str">
        <f>'CATALOGO PAGINA'!C883</f>
        <v>61647</v>
      </c>
      <c r="B883" s="624" t="s">
        <v>7740</v>
      </c>
      <c r="C883" s="626" t="str">
        <f>'CATALOGO PAGINA'!AE883</f>
        <v>12</v>
      </c>
      <c r="D883" s="634">
        <f>'CATALOGO PAGINA'!AG883</f>
        <v>1.014</v>
      </c>
    </row>
    <row r="884">
      <c r="A884" s="623" t="str">
        <f>'CATALOGO PAGINA'!C884</f>
        <v>99113</v>
      </c>
      <c r="B884" s="624" t="s">
        <v>7740</v>
      </c>
      <c r="C884" s="626" t="str">
        <f>'CATALOGO PAGINA'!AE884</f>
        <v>12</v>
      </c>
      <c r="D884" s="634">
        <f>'CATALOGO PAGINA'!AG884</f>
        <v>1.162</v>
      </c>
    </row>
    <row r="885">
      <c r="A885" s="623" t="str">
        <f>'CATALOGO PAGINA'!C885</f>
        <v>0133</v>
      </c>
      <c r="B885" s="624" t="s">
        <v>7740</v>
      </c>
      <c r="C885" s="626" t="str">
        <f>'CATALOGO PAGINA'!AE885</f>
        <v>6</v>
      </c>
      <c r="D885" s="634">
        <f>'CATALOGO PAGINA'!AG885</f>
        <v>2.212</v>
      </c>
    </row>
    <row r="886">
      <c r="A886" s="623" t="str">
        <f>'CATALOGO PAGINA'!C886</f>
        <v>650181</v>
      </c>
      <c r="B886" s="624" t="s">
        <v>7740</v>
      </c>
      <c r="C886" s="626" t="str">
        <f>'CATALOGO PAGINA'!AE886</f>
        <v>6</v>
      </c>
      <c r="D886" s="634">
        <f>'CATALOGO PAGINA'!AG886</f>
        <v>0.952</v>
      </c>
    </row>
    <row r="887">
      <c r="A887" s="623" t="str">
        <f>'CATALOGO PAGINA'!C887</f>
        <v>2045</v>
      </c>
      <c r="B887" s="624" t="s">
        <v>7740</v>
      </c>
      <c r="C887" s="626" t="str">
        <f>'CATALOGO PAGINA'!AE887</f>
        <v>3</v>
      </c>
      <c r="D887" s="634">
        <f>'CATALOGO PAGINA'!AG887</f>
        <v>4.9</v>
      </c>
    </row>
    <row r="888">
      <c r="A888" s="623" t="str">
        <f>'CATALOGO PAGINA'!C888</f>
        <v>FD503</v>
      </c>
      <c r="B888" s="624" t="s">
        <v>7740</v>
      </c>
      <c r="C888" s="626" t="str">
        <f>'CATALOGO PAGINA'!AE888</f>
        <v>12</v>
      </c>
      <c r="D888" s="634">
        <f>'CATALOGO PAGINA'!AG888</f>
        <v>3.29</v>
      </c>
    </row>
    <row r="889">
      <c r="A889" s="623" t="str">
        <f>'CATALOGO PAGINA'!C889</f>
        <v>74412</v>
      </c>
      <c r="B889" s="624" t="s">
        <v>7740</v>
      </c>
      <c r="C889" s="626" t="str">
        <f>'CATALOGO PAGINA'!AE889</f>
        <v>12</v>
      </c>
      <c r="D889" s="634">
        <f>'CATALOGO PAGINA'!AG889</f>
        <v>1.204</v>
      </c>
    </row>
    <row r="890">
      <c r="A890" s="623" t="str">
        <f>'CATALOGO PAGINA'!C890</f>
        <v>51110</v>
      </c>
      <c r="B890" s="624" t="s">
        <v>7740</v>
      </c>
      <c r="C890" s="626" t="str">
        <f>'CATALOGO PAGINA'!AE890</f>
        <v>12</v>
      </c>
      <c r="D890" s="634">
        <f>'CATALOGO PAGINA'!AG890</f>
        <v>1.106</v>
      </c>
    </row>
    <row r="891">
      <c r="A891" s="623" t="str">
        <f>'CATALOGO PAGINA'!C891</f>
        <v>66074</v>
      </c>
      <c r="B891" s="624" t="s">
        <v>7740</v>
      </c>
      <c r="C891" s="626" t="str">
        <f>'CATALOGO PAGINA'!AE891</f>
        <v>12</v>
      </c>
      <c r="D891" s="634">
        <f>'CATALOGO PAGINA'!AG891</f>
        <v>1.106</v>
      </c>
    </row>
    <row r="892">
      <c r="A892" s="623" t="str">
        <f>'CATALOGO PAGINA'!C892</f>
        <v>238</v>
      </c>
      <c r="B892" s="624" t="s">
        <v>7740</v>
      </c>
      <c r="C892" s="626" t="str">
        <f>'CATALOGO PAGINA'!AE892</f>
        <v>12</v>
      </c>
      <c r="D892" s="634">
        <f>'CATALOGO PAGINA'!AG892</f>
        <v>4.55</v>
      </c>
    </row>
    <row r="893">
      <c r="A893" s="623" t="str">
        <f>'CATALOGO PAGINA'!C893</f>
        <v>102009</v>
      </c>
      <c r="B893" s="624" t="s">
        <v>7740</v>
      </c>
      <c r="C893" s="626" t="str">
        <f>'CATALOGO PAGINA'!AE893</f>
        <v>12</v>
      </c>
      <c r="D893" s="634">
        <f>'CATALOGO PAGINA'!AG893</f>
        <v>0.63</v>
      </c>
    </row>
    <row r="894">
      <c r="A894" s="623" t="str">
        <f>'CATALOGO PAGINA'!C894</f>
        <v>01130</v>
      </c>
      <c r="B894" s="624" t="s">
        <v>7740</v>
      </c>
      <c r="C894" s="626" t="str">
        <f>'CATALOGO PAGINA'!AE894</f>
        <v>6</v>
      </c>
      <c r="D894" s="634">
        <f>'CATALOGO PAGINA'!AG894</f>
        <v>1.022</v>
      </c>
    </row>
    <row r="895">
      <c r="A895" s="623" t="str">
        <f>'CATALOGO PAGINA'!C895</f>
        <v>FD1605</v>
      </c>
      <c r="B895" s="624" t="s">
        <v>7740</v>
      </c>
      <c r="C895" s="626" t="str">
        <f>'CATALOGO PAGINA'!AE895</f>
        <v>6</v>
      </c>
      <c r="D895" s="634">
        <f>'CATALOGO PAGINA'!AG895</f>
        <v>1.26</v>
      </c>
    </row>
    <row r="896">
      <c r="A896" s="623" t="str">
        <f>'CATALOGO PAGINA'!C896</f>
        <v>FD909</v>
      </c>
      <c r="B896" s="624" t="s">
        <v>7740</v>
      </c>
      <c r="C896" s="626" t="str">
        <f>'CATALOGO PAGINA'!AE896</f>
        <v>3</v>
      </c>
      <c r="D896" s="634">
        <f>'CATALOGO PAGINA'!AG896</f>
        <v>3.36</v>
      </c>
    </row>
    <row r="897">
      <c r="A897" s="623" t="str">
        <f>'CATALOGO PAGINA'!C897</f>
        <v>FD1601</v>
      </c>
      <c r="B897" s="624" t="s">
        <v>7740</v>
      </c>
      <c r="C897" s="626" t="str">
        <f>'CATALOGO PAGINA'!AE897</f>
        <v>6</v>
      </c>
      <c r="D897" s="634">
        <f>'CATALOGO PAGINA'!AG897</f>
        <v>1.638</v>
      </c>
    </row>
    <row r="898">
      <c r="A898" s="623" t="str">
        <f>'CATALOGO PAGINA'!C898</f>
        <v>FD709</v>
      </c>
      <c r="B898" s="624" t="s">
        <v>7740</v>
      </c>
      <c r="C898" s="626" t="str">
        <f>'CATALOGO PAGINA'!AE898</f>
        <v>6</v>
      </c>
      <c r="D898" s="634">
        <f>'CATALOGO PAGINA'!AG898</f>
        <v>2.24</v>
      </c>
    </row>
    <row r="899">
      <c r="A899" s="623" t="str">
        <f>'CATALOGO PAGINA'!C899</f>
        <v>FD82216</v>
      </c>
      <c r="B899" s="624" t="s">
        <v>7740</v>
      </c>
      <c r="C899" s="626" t="str">
        <f>'CATALOGO PAGINA'!AE899</f>
        <v>3</v>
      </c>
      <c r="D899" s="634">
        <f>'CATALOGO PAGINA'!AG899</f>
        <v>8.19</v>
      </c>
    </row>
    <row r="900">
      <c r="A900" s="623" t="str">
        <f>'CATALOGO PAGINA'!C900</f>
        <v>503715</v>
      </c>
      <c r="B900" s="624" t="s">
        <v>7740</v>
      </c>
      <c r="C900" s="626" t="str">
        <f>'CATALOGO PAGINA'!AE900</f>
        <v>12</v>
      </c>
      <c r="D900" s="634">
        <f>'CATALOGO PAGINA'!AG900</f>
        <v>1.162</v>
      </c>
    </row>
    <row r="901">
      <c r="A901" s="623" t="str">
        <f>'CATALOGO PAGINA'!C901</f>
        <v>ARB2883</v>
      </c>
      <c r="B901" s="624" t="s">
        <v>7740</v>
      </c>
      <c r="C901" s="626" t="str">
        <f>'CATALOGO PAGINA'!AE901</f>
        <v>12</v>
      </c>
      <c r="D901" s="634">
        <f>'CATALOGO PAGINA'!AG901</f>
        <v>0.644</v>
      </c>
    </row>
    <row r="902">
      <c r="A902" s="623" t="str">
        <f>'CATALOGO PAGINA'!C902</f>
        <v>5264</v>
      </c>
      <c r="B902" s="624" t="s">
        <v>7740</v>
      </c>
      <c r="C902" s="626" t="str">
        <f>'CATALOGO PAGINA'!AE902</f>
        <v>12</v>
      </c>
      <c r="D902" s="634">
        <f>'CATALOGO PAGINA'!AG902</f>
        <v>0.8496</v>
      </c>
    </row>
    <row r="903">
      <c r="A903" s="623" t="str">
        <f>'CATALOGO PAGINA'!C903</f>
        <v>5257</v>
      </c>
      <c r="B903" s="624" t="s">
        <v>7740</v>
      </c>
      <c r="C903" s="626" t="str">
        <f>'CATALOGO PAGINA'!AE903</f>
        <v>12</v>
      </c>
      <c r="D903" s="634">
        <f>'CATALOGO PAGINA'!AG903</f>
        <v>0.7506</v>
      </c>
    </row>
    <row r="904">
      <c r="A904" s="623" t="str">
        <f>'CATALOGO PAGINA'!C904</f>
        <v>7603</v>
      </c>
      <c r="B904" s="624" t="s">
        <v>7740</v>
      </c>
      <c r="C904" s="626" t="str">
        <f>'CATALOGO PAGINA'!AE904</f>
        <v>3</v>
      </c>
      <c r="D904" s="634">
        <f>'CATALOGO PAGINA'!AG904</f>
        <v>1.764</v>
      </c>
    </row>
    <row r="905">
      <c r="A905" s="623" t="str">
        <f>'CATALOGO PAGINA'!C905</f>
        <v>7283</v>
      </c>
      <c r="B905" s="624" t="s">
        <v>7740</v>
      </c>
      <c r="C905" s="626" t="str">
        <f>'CATALOGO PAGINA'!AE905</f>
        <v>3</v>
      </c>
      <c r="D905" s="634">
        <f>'CATALOGO PAGINA'!AG905</f>
        <v>2.254</v>
      </c>
    </row>
    <row r="906">
      <c r="A906" s="623" t="str">
        <f>'CATALOGO PAGINA'!C906</f>
        <v>95110</v>
      </c>
      <c r="B906" s="624" t="s">
        <v>7740</v>
      </c>
      <c r="C906" s="626" t="str">
        <f>'CATALOGO PAGINA'!AE906</f>
        <v>12</v>
      </c>
      <c r="D906" s="634">
        <f>'CATALOGO PAGINA'!AG906</f>
        <v>3.01</v>
      </c>
    </row>
    <row r="907">
      <c r="A907" s="623" t="str">
        <f>'CATALOGO PAGINA'!C907</f>
        <v>98038</v>
      </c>
      <c r="B907" s="624" t="s">
        <v>7740</v>
      </c>
      <c r="C907" s="626" t="str">
        <f>'CATALOGO PAGINA'!AE907</f>
        <v>15</v>
      </c>
      <c r="D907" s="634">
        <f>'CATALOGO PAGINA'!AG907</f>
        <v>1.386</v>
      </c>
    </row>
    <row r="908">
      <c r="A908" s="623" t="str">
        <f>'CATALOGO PAGINA'!C908</f>
        <v>CN91403</v>
      </c>
      <c r="B908" s="624" t="s">
        <v>7740</v>
      </c>
      <c r="C908" s="626" t="str">
        <f>'CATALOGO PAGINA'!AE908</f>
        <v>12</v>
      </c>
      <c r="D908" s="634">
        <f>'CATALOGO PAGINA'!AG908</f>
        <v>1.12</v>
      </c>
    </row>
    <row r="909">
      <c r="A909" s="623" t="str">
        <f>'CATALOGO PAGINA'!C909</f>
        <v>IN24866-A</v>
      </c>
      <c r="B909" s="624" t="s">
        <v>7740</v>
      </c>
      <c r="C909" s="626" t="str">
        <f>'CATALOGO PAGINA'!AE909</f>
        <v>12</v>
      </c>
      <c r="D909" s="634">
        <f>'CATALOGO PAGINA'!AG909</f>
        <v>0.882</v>
      </c>
    </row>
    <row r="910">
      <c r="A910" s="623" t="str">
        <f>'CATALOGO PAGINA'!C910</f>
        <v>IN24843-A</v>
      </c>
      <c r="B910" s="624" t="s">
        <v>7740</v>
      </c>
      <c r="C910" s="626" t="str">
        <f>'CATALOGO PAGINA'!AE910</f>
        <v>12</v>
      </c>
      <c r="D910" s="634">
        <f>'CATALOGO PAGINA'!AG910</f>
        <v>0.882</v>
      </c>
    </row>
    <row r="911">
      <c r="A911" s="623" t="str">
        <f>'CATALOGO PAGINA'!C911</f>
        <v>IN24842-A</v>
      </c>
      <c r="B911" s="624" t="s">
        <v>7740</v>
      </c>
      <c r="C911" s="626" t="str">
        <f>'CATALOGO PAGINA'!AE911</f>
        <v>12</v>
      </c>
      <c r="D911" s="634">
        <f>'CATALOGO PAGINA'!AG911</f>
        <v>0.882</v>
      </c>
    </row>
    <row r="912">
      <c r="A912" s="623" t="str">
        <f>'CATALOGO PAGINA'!C912</f>
        <v>55565</v>
      </c>
      <c r="B912" s="624" t="s">
        <v>7740</v>
      </c>
      <c r="C912" s="626" t="str">
        <f>'CATALOGO PAGINA'!AE912</f>
        <v>12</v>
      </c>
      <c r="D912" s="634">
        <f>'CATALOGO PAGINA'!AG912</f>
        <v>0.924</v>
      </c>
    </row>
    <row r="913">
      <c r="A913" s="623" t="str">
        <f>'CATALOGO PAGINA'!C913</f>
        <v>82669</v>
      </c>
      <c r="B913" s="624" t="s">
        <v>7740</v>
      </c>
      <c r="C913" s="626" t="str">
        <f>'CATALOGO PAGINA'!AE913</f>
        <v>12</v>
      </c>
      <c r="D913" s="634">
        <f>'CATALOGO PAGINA'!AG913</f>
        <v>1.078</v>
      </c>
    </row>
    <row r="914">
      <c r="A914" s="623" t="str">
        <f>'CATALOGO PAGINA'!C914</f>
        <v>82668</v>
      </c>
      <c r="B914" s="624" t="s">
        <v>7740</v>
      </c>
      <c r="C914" s="626" t="str">
        <f>'CATALOGO PAGINA'!AE914</f>
        <v>12</v>
      </c>
      <c r="D914" s="634">
        <f>'CATALOGO PAGINA'!AG914</f>
        <v>1.078</v>
      </c>
    </row>
    <row r="915">
      <c r="A915" s="623" t="str">
        <f>'CATALOGO PAGINA'!C915</f>
        <v>83024</v>
      </c>
      <c r="B915" s="624" t="s">
        <v>7740</v>
      </c>
      <c r="C915" s="626" t="str">
        <f>'CATALOGO PAGINA'!AE915</f>
        <v>12</v>
      </c>
      <c r="D915" s="634">
        <f>'CATALOGO PAGINA'!AG915</f>
        <v>0.924</v>
      </c>
    </row>
    <row r="916">
      <c r="A916" s="623" t="str">
        <f>'CATALOGO PAGINA'!C916</f>
        <v>83025</v>
      </c>
      <c r="B916" s="624" t="s">
        <v>7740</v>
      </c>
      <c r="C916" s="626" t="str">
        <f>'CATALOGO PAGINA'!AE916</f>
        <v>12</v>
      </c>
      <c r="D916" s="634">
        <f>'CATALOGO PAGINA'!AG916</f>
        <v>0.924</v>
      </c>
    </row>
    <row r="917">
      <c r="A917" s="623" t="str">
        <f>'CATALOGO PAGINA'!C917</f>
        <v>83022</v>
      </c>
      <c r="B917" s="624" t="s">
        <v>7740</v>
      </c>
      <c r="C917" s="626" t="str">
        <f>'CATALOGO PAGINA'!AE917</f>
        <v>12</v>
      </c>
      <c r="D917" s="634">
        <f>'CATALOGO PAGINA'!AG917</f>
        <v>0.924</v>
      </c>
    </row>
    <row r="918">
      <c r="A918" s="623" t="str">
        <f>'CATALOGO PAGINA'!C918</f>
        <v>83020</v>
      </c>
      <c r="B918" s="624" t="s">
        <v>7740</v>
      </c>
      <c r="C918" s="626" t="str">
        <f>'CATALOGO PAGINA'!AE918</f>
        <v>12</v>
      </c>
      <c r="D918" s="634">
        <f>'CATALOGO PAGINA'!AG918</f>
        <v>0.924</v>
      </c>
    </row>
    <row r="919">
      <c r="A919" s="623" t="str">
        <f>'CATALOGO PAGINA'!C919</f>
        <v>83016</v>
      </c>
      <c r="B919" s="624" t="s">
        <v>7740</v>
      </c>
      <c r="C919" s="626" t="str">
        <f>'CATALOGO PAGINA'!AE919</f>
        <v>12</v>
      </c>
      <c r="D919" s="634">
        <f>'CATALOGO PAGINA'!AG919</f>
        <v>0.924</v>
      </c>
    </row>
    <row r="920">
      <c r="A920" s="623" t="str">
        <f>'CATALOGO PAGINA'!C920</f>
        <v>FD818C</v>
      </c>
      <c r="B920" s="624" t="s">
        <v>7740</v>
      </c>
      <c r="C920" s="626" t="str">
        <f>'CATALOGO PAGINA'!AE920</f>
        <v>6</v>
      </c>
      <c r="D920" s="634">
        <f>'CATALOGO PAGINA'!AG920</f>
        <v>1.778</v>
      </c>
    </row>
    <row r="921">
      <c r="A921" s="623" t="str">
        <f>'CATALOGO PAGINA'!C921</f>
        <v>FD817V</v>
      </c>
      <c r="B921" s="624" t="s">
        <v>7740</v>
      </c>
      <c r="C921" s="626" t="str">
        <f>'CATALOGO PAGINA'!AE921</f>
        <v>6</v>
      </c>
      <c r="D921" s="634">
        <f>'CATALOGO PAGINA'!AG921</f>
        <v>1.358</v>
      </c>
    </row>
    <row r="922">
      <c r="A922" s="623" t="str">
        <f>'CATALOGO PAGINA'!C922</f>
        <v>FD819</v>
      </c>
      <c r="B922" s="624" t="s">
        <v>7740</v>
      </c>
      <c r="C922" s="626" t="str">
        <f>'CATALOGO PAGINA'!AE922</f>
        <v>12</v>
      </c>
      <c r="D922" s="634">
        <f>'CATALOGO PAGINA'!AG922</f>
        <v>0.574</v>
      </c>
    </row>
    <row r="923">
      <c r="A923" s="623" t="str">
        <f>'CATALOGO PAGINA'!C923</f>
        <v>6064</v>
      </c>
      <c r="B923" s="624" t="s">
        <v>7740</v>
      </c>
      <c r="C923" s="626" t="str">
        <f>'CATALOGO PAGINA'!AE923</f>
        <v>12</v>
      </c>
      <c r="D923" s="634">
        <f>'CATALOGO PAGINA'!AG923</f>
        <v>1.825</v>
      </c>
    </row>
    <row r="924">
      <c r="A924" s="623" t="str">
        <f>'CATALOGO PAGINA'!C924</f>
        <v>9644</v>
      </c>
      <c r="B924" s="624" t="s">
        <v>7740</v>
      </c>
      <c r="C924" s="626" t="str">
        <f>'CATALOGO PAGINA'!AE924</f>
        <v>12</v>
      </c>
      <c r="D924" s="634">
        <f>'CATALOGO PAGINA'!AG924</f>
        <v>2.275</v>
      </c>
    </row>
    <row r="925">
      <c r="A925" s="623" t="str">
        <f>'CATALOGO PAGINA'!C925</f>
        <v>6248</v>
      </c>
      <c r="B925" s="624" t="s">
        <v>7740</v>
      </c>
      <c r="C925" s="626" t="str">
        <f>'CATALOGO PAGINA'!AE925</f>
        <v>12</v>
      </c>
      <c r="D925" s="634">
        <f>'CATALOGO PAGINA'!AG925</f>
        <v>2.0375</v>
      </c>
    </row>
    <row r="926">
      <c r="A926" s="623" t="str">
        <f>'CATALOGO PAGINA'!C926</f>
        <v>6040</v>
      </c>
      <c r="B926" s="624" t="s">
        <v>7740</v>
      </c>
      <c r="C926" s="626" t="str">
        <f>'CATALOGO PAGINA'!AE926</f>
        <v>12</v>
      </c>
      <c r="D926" s="634">
        <f>'CATALOGO PAGINA'!AG926</f>
        <v>1.825</v>
      </c>
    </row>
    <row r="927">
      <c r="A927" s="623" t="str">
        <f>'CATALOGO PAGINA'!C927</f>
        <v>9620</v>
      </c>
      <c r="B927" s="624" t="s">
        <v>7740</v>
      </c>
      <c r="C927" s="626" t="str">
        <f>'CATALOGO PAGINA'!AE927</f>
        <v>12</v>
      </c>
      <c r="D927" s="634">
        <f>'CATALOGO PAGINA'!AG927</f>
        <v>2.275</v>
      </c>
    </row>
    <row r="928">
      <c r="A928" s="623" t="str">
        <f>'CATALOGO PAGINA'!C928</f>
        <v>6408</v>
      </c>
      <c r="B928" s="624" t="s">
        <v>7740</v>
      </c>
      <c r="C928" s="626" t="str">
        <f>'CATALOGO PAGINA'!AE928</f>
        <v>12</v>
      </c>
      <c r="D928" s="634">
        <f>'CATALOGO PAGINA'!AG928</f>
        <v>2.275</v>
      </c>
    </row>
    <row r="929">
      <c r="A929" s="623" t="str">
        <f>'CATALOGO PAGINA'!C929</f>
        <v>6415</v>
      </c>
      <c r="B929" s="624" t="s">
        <v>7740</v>
      </c>
      <c r="C929" s="626" t="str">
        <f>'CATALOGO PAGINA'!AE929</f>
        <v>12</v>
      </c>
      <c r="D929" s="634">
        <f>'CATALOGO PAGINA'!AG929</f>
        <v>2.275</v>
      </c>
    </row>
    <row r="930">
      <c r="A930" s="623" t="str">
        <f>'CATALOGO PAGINA'!C930</f>
        <v>6422</v>
      </c>
      <c r="B930" s="624" t="s">
        <v>7740</v>
      </c>
      <c r="C930" s="626" t="str">
        <f>'CATALOGO PAGINA'!AE930</f>
        <v>12</v>
      </c>
      <c r="D930" s="634">
        <f>'CATALOGO PAGINA'!AG930</f>
        <v>2.275</v>
      </c>
    </row>
    <row r="931">
      <c r="A931" s="623" t="str">
        <f>'CATALOGO PAGINA'!C931</f>
        <v>1557</v>
      </c>
      <c r="B931" s="624" t="s">
        <v>7740</v>
      </c>
      <c r="C931" s="626" t="str">
        <f>'CATALOGO PAGINA'!AE931</f>
        <v>12</v>
      </c>
      <c r="D931" s="634">
        <f>'CATALOGO PAGINA'!AG931</f>
        <v>2.07</v>
      </c>
    </row>
    <row r="932">
      <c r="A932" s="623" t="str">
        <f>'CATALOGO PAGINA'!C932</f>
        <v>5030</v>
      </c>
      <c r="B932" s="624" t="s">
        <v>7740</v>
      </c>
      <c r="C932" s="626" t="str">
        <f>'CATALOGO PAGINA'!AE932</f>
        <v>12</v>
      </c>
      <c r="D932" s="634">
        <f>'CATALOGO PAGINA'!AG932</f>
        <v>2.07</v>
      </c>
    </row>
    <row r="933">
      <c r="A933" s="623" t="str">
        <f>'CATALOGO PAGINA'!C933</f>
        <v>6854</v>
      </c>
      <c r="B933" s="624" t="s">
        <v>7740</v>
      </c>
      <c r="C933" s="626" t="str">
        <f>'CATALOGO PAGINA'!AE933</f>
        <v>12</v>
      </c>
      <c r="D933" s="634">
        <f>'CATALOGO PAGINA'!AG933</f>
        <v>2.07</v>
      </c>
    </row>
    <row r="934">
      <c r="A934" s="623" t="str">
        <f>'CATALOGO PAGINA'!C934</f>
        <v>9166</v>
      </c>
      <c r="B934" s="624" t="s">
        <v>7740</v>
      </c>
      <c r="C934" s="626" t="str">
        <f>'CATALOGO PAGINA'!AE934</f>
        <v>12</v>
      </c>
      <c r="D934" s="634">
        <f>'CATALOGO PAGINA'!AG934</f>
        <v>2.07</v>
      </c>
    </row>
    <row r="935">
      <c r="A935" s="623" t="str">
        <f>'CATALOGO PAGINA'!C935</f>
        <v>CN55137</v>
      </c>
      <c r="B935" s="624" t="s">
        <v>7740</v>
      </c>
      <c r="C935" s="626" t="str">
        <f>'CATALOGO PAGINA'!AE935</f>
        <v>12</v>
      </c>
      <c r="D935" s="634">
        <f>'CATALOGO PAGINA'!AG935</f>
        <v>1.344</v>
      </c>
    </row>
    <row r="936">
      <c r="A936" s="623" t="str">
        <f>'CATALOGO PAGINA'!C936</f>
        <v>CN55138</v>
      </c>
      <c r="B936" s="624" t="s">
        <v>7740</v>
      </c>
      <c r="C936" s="626" t="str">
        <f>'CATALOGO PAGINA'!AE936</f>
        <v>12</v>
      </c>
      <c r="D936" s="634">
        <f>'CATALOGO PAGINA'!AG936</f>
        <v>1.344</v>
      </c>
    </row>
    <row r="937">
      <c r="A937" s="623" t="str">
        <f>'CATALOGO PAGINA'!C937</f>
        <v>IN85603</v>
      </c>
      <c r="B937" s="624" t="s">
        <v>7740</v>
      </c>
      <c r="C937" s="626" t="str">
        <f>'CATALOGO PAGINA'!AE937</f>
        <v>12</v>
      </c>
      <c r="D937" s="634">
        <f>'CATALOGO PAGINA'!AG937</f>
        <v>0.77</v>
      </c>
    </row>
    <row r="938">
      <c r="A938" s="623" t="str">
        <f>'CATALOGO PAGINA'!C938</f>
        <v>4923</v>
      </c>
      <c r="B938" s="624" t="s">
        <v>7740</v>
      </c>
      <c r="C938" s="626" t="str">
        <f>'CATALOGO PAGINA'!AE938</f>
        <v>12</v>
      </c>
      <c r="D938" s="634">
        <f>'CATALOGO PAGINA'!AG938</f>
        <v>1.0375</v>
      </c>
    </row>
    <row r="939">
      <c r="A939" s="623" t="str">
        <f>'CATALOGO PAGINA'!C939</f>
        <v>5473</v>
      </c>
      <c r="B939" s="624" t="s">
        <v>7740</v>
      </c>
      <c r="C939" s="626" t="str">
        <f>'CATALOGO PAGINA'!AE939</f>
        <v>12</v>
      </c>
      <c r="D939" s="634">
        <f>'CATALOGO PAGINA'!AG939</f>
        <v>1.25</v>
      </c>
    </row>
    <row r="940">
      <c r="A940" s="623" t="str">
        <f>'CATALOGO PAGINA'!C940</f>
        <v>4954</v>
      </c>
      <c r="B940" s="624" t="s">
        <v>7740</v>
      </c>
      <c r="C940" s="626" t="str">
        <f>'CATALOGO PAGINA'!AE940</f>
        <v>12</v>
      </c>
      <c r="D940" s="634">
        <f>'CATALOGO PAGINA'!AG940</f>
        <v>1.0375</v>
      </c>
    </row>
    <row r="941">
      <c r="A941" s="623" t="str">
        <f>'CATALOGO PAGINA'!C941</f>
        <v>IN85500</v>
      </c>
      <c r="B941" s="624" t="s">
        <v>7740</v>
      </c>
      <c r="C941" s="626" t="str">
        <f>'CATALOGO PAGINA'!AE941</f>
        <v>12</v>
      </c>
      <c r="D941" s="634">
        <f>'CATALOGO PAGINA'!AG941</f>
        <v>0.77</v>
      </c>
    </row>
    <row r="942">
      <c r="A942" s="623" t="str">
        <f>'CATALOGO PAGINA'!C942</f>
        <v>6321</v>
      </c>
      <c r="B942" s="624" t="s">
        <v>7740</v>
      </c>
      <c r="C942" s="626" t="str">
        <f>'CATALOGO PAGINA'!AE942</f>
        <v>12</v>
      </c>
      <c r="D942" s="634">
        <f>'CATALOGO PAGINA'!AG942</f>
        <v>1.0375</v>
      </c>
    </row>
    <row r="943">
      <c r="A943" s="623" t="str">
        <f>'CATALOGO PAGINA'!C943</f>
        <v>SA-42</v>
      </c>
      <c r="B943" s="624" t="s">
        <v>7740</v>
      </c>
      <c r="C943" s="626" t="str">
        <f>'CATALOGO PAGINA'!AE943</f>
        <v>12</v>
      </c>
      <c r="D943" s="634">
        <f>'CATALOGO PAGINA'!AG943</f>
        <v>2.35</v>
      </c>
    </row>
    <row r="944">
      <c r="A944" s="623" t="str">
        <f>'CATALOGO PAGINA'!C944</f>
        <v>FD915</v>
      </c>
      <c r="B944" s="624" t="s">
        <v>7740</v>
      </c>
      <c r="C944" s="626" t="str">
        <f>'CATALOGO PAGINA'!AE944</f>
        <v>6</v>
      </c>
      <c r="D944" s="634">
        <f>'CATALOGO PAGINA'!AG944</f>
        <v>1.624</v>
      </c>
    </row>
    <row r="945">
      <c r="A945" s="623" t="str">
        <f>'CATALOGO PAGINA'!C945</f>
        <v>0765</v>
      </c>
      <c r="B945" s="624" t="s">
        <v>7740</v>
      </c>
      <c r="C945" s="626" t="str">
        <f>'CATALOGO PAGINA'!AE945</f>
        <v>12</v>
      </c>
      <c r="D945" s="634">
        <f>'CATALOGO PAGINA'!AG945</f>
        <v>1.162</v>
      </c>
    </row>
    <row r="946">
      <c r="A946" s="623" t="str">
        <f>'CATALOGO PAGINA'!C946</f>
        <v>5081</v>
      </c>
      <c r="B946" s="624" t="s">
        <v>7740</v>
      </c>
      <c r="C946" s="626" t="str">
        <f>'CATALOGO PAGINA'!AE946</f>
        <v>12</v>
      </c>
      <c r="D946" s="634">
        <f>'CATALOGO PAGINA'!AG946</f>
        <v>1.162</v>
      </c>
    </row>
    <row r="947">
      <c r="A947" s="623" t="str">
        <f>'CATALOGO PAGINA'!C947</f>
        <v>9324</v>
      </c>
      <c r="B947" s="624" t="s">
        <v>7740</v>
      </c>
      <c r="C947" s="626" t="str">
        <f>'CATALOGO PAGINA'!AE947</f>
        <v>12</v>
      </c>
      <c r="D947" s="634">
        <f>'CATALOGO PAGINA'!AG947</f>
        <v>1.736</v>
      </c>
    </row>
    <row r="948">
      <c r="A948" s="623" t="str">
        <f>'CATALOGO PAGINA'!C948</f>
        <v>0053</v>
      </c>
      <c r="B948" s="624" t="s">
        <v>7740</v>
      </c>
      <c r="C948" s="626" t="str">
        <f>'CATALOGO PAGINA'!AE948</f>
        <v>12</v>
      </c>
      <c r="D948" s="634">
        <f>'CATALOGO PAGINA'!AG948</f>
        <v>2.212</v>
      </c>
    </row>
    <row r="949">
      <c r="A949" s="623" t="str">
        <f>'CATALOGO PAGINA'!C949</f>
        <v>9120</v>
      </c>
      <c r="B949" s="624" t="s">
        <v>7740</v>
      </c>
      <c r="C949" s="626" t="str">
        <f>'CATALOGO PAGINA'!AE949</f>
        <v>12</v>
      </c>
      <c r="D949" s="634">
        <f>'CATALOGO PAGINA'!AG949</f>
        <v>3.15</v>
      </c>
    </row>
    <row r="950">
      <c r="A950" s="623" t="str">
        <f>'CATALOGO PAGINA'!C950</f>
        <v>82763</v>
      </c>
      <c r="B950" s="624" t="s">
        <v>7740</v>
      </c>
      <c r="C950" s="626" t="str">
        <f>'CATALOGO PAGINA'!AE950</f>
        <v>12</v>
      </c>
      <c r="D950" s="634">
        <f>'CATALOGO PAGINA'!AG950</f>
        <v>2.3712</v>
      </c>
    </row>
    <row r="951">
      <c r="A951" s="623" t="str">
        <f>'CATALOGO PAGINA'!C951</f>
        <v>0159</v>
      </c>
      <c r="B951" s="624" t="s">
        <v>7740</v>
      </c>
      <c r="C951" s="626" t="str">
        <f>'CATALOGO PAGINA'!AE951</f>
        <v>12</v>
      </c>
      <c r="D951" s="634">
        <f>'CATALOGO PAGINA'!AG951</f>
        <v>1.755</v>
      </c>
    </row>
    <row r="952">
      <c r="A952" s="623" t="str">
        <f>'CATALOGO PAGINA'!C952</f>
        <v>30141</v>
      </c>
      <c r="B952" s="624" t="s">
        <v>7740</v>
      </c>
      <c r="C952" s="626" t="str">
        <f>'CATALOGO PAGINA'!AE952</f>
        <v>12</v>
      </c>
      <c r="D952" s="634">
        <f>'CATALOGO PAGINA'!AG952</f>
        <v>1.729</v>
      </c>
    </row>
    <row r="953">
      <c r="A953" s="623" t="str">
        <f>'CATALOGO PAGINA'!C953</f>
        <v>CH85486</v>
      </c>
      <c r="B953" s="624" t="s">
        <v>7740</v>
      </c>
      <c r="C953" s="626" t="str">
        <f>'CATALOGO PAGINA'!AE953</f>
        <v>12</v>
      </c>
      <c r="D953" s="634">
        <f>'CATALOGO PAGINA'!AG953</f>
        <v>0.728</v>
      </c>
    </row>
    <row r="954">
      <c r="A954" s="623" t="str">
        <f>'CATALOGO PAGINA'!C954</f>
        <v>CN90047</v>
      </c>
      <c r="B954" s="624" t="s">
        <v>7740</v>
      </c>
      <c r="C954" s="626" t="str">
        <f>'CATALOGO PAGINA'!AE954</f>
        <v>12</v>
      </c>
      <c r="D954" s="634">
        <f>'CATALOGO PAGINA'!AG954</f>
        <v>0.91</v>
      </c>
    </row>
    <row r="955">
      <c r="A955" s="623" t="str">
        <f>'CATALOGO PAGINA'!C955</f>
        <v>6205</v>
      </c>
      <c r="B955" s="624" t="s">
        <v>7740</v>
      </c>
      <c r="C955" s="626" t="str">
        <f>'CATALOGO PAGINA'!AE955</f>
        <v>12</v>
      </c>
      <c r="D955" s="634">
        <f>'CATALOGO PAGINA'!AG955</f>
        <v>0.7506</v>
      </c>
    </row>
    <row r="956">
      <c r="A956" s="623" t="str">
        <f>'CATALOGO PAGINA'!C956</f>
        <v>HQT5</v>
      </c>
      <c r="B956" s="624" t="s">
        <v>7740</v>
      </c>
      <c r="C956" s="626" t="str">
        <f>'CATALOGO PAGINA'!AE956</f>
        <v>6</v>
      </c>
      <c r="D956" s="634">
        <f>'CATALOGO PAGINA'!AG956</f>
        <v>1.75</v>
      </c>
    </row>
    <row r="957">
      <c r="A957" s="623" t="str">
        <f>'CATALOGO PAGINA'!C957</f>
        <v>HQT5</v>
      </c>
      <c r="B957" s="624" t="s">
        <v>7740</v>
      </c>
      <c r="C957" s="626" t="str">
        <f>'CATALOGO PAGINA'!AE957</f>
        <v>6</v>
      </c>
      <c r="D957" s="634">
        <f>'CATALOGO PAGINA'!AG957</f>
        <v>1.75</v>
      </c>
    </row>
    <row r="958">
      <c r="A958" s="623" t="str">
        <f>'CATALOGO PAGINA'!C958</f>
        <v>A02-704</v>
      </c>
      <c r="B958" s="624" t="s">
        <v>7740</v>
      </c>
      <c r="C958" s="626" t="str">
        <f>'CATALOGO PAGINA'!AE958</f>
        <v>12</v>
      </c>
      <c r="D958" s="634">
        <f>'CATALOGO PAGINA'!AG958</f>
        <v>1.26</v>
      </c>
    </row>
    <row r="959">
      <c r="A959" s="623" t="str">
        <f>'CATALOGO PAGINA'!C959</f>
        <v>6012</v>
      </c>
      <c r="B959" s="624" t="s">
        <v>7740</v>
      </c>
      <c r="C959" s="626" t="str">
        <f>'CATALOGO PAGINA'!AE959</f>
        <v>12</v>
      </c>
      <c r="D959" s="634">
        <f>'CATALOGO PAGINA'!AG959</f>
        <v>0.742</v>
      </c>
    </row>
    <row r="960">
      <c r="A960" s="623" t="str">
        <f>'CATALOGO PAGINA'!C960</f>
        <v>326-1</v>
      </c>
      <c r="B960" s="624" t="s">
        <v>7740</v>
      </c>
      <c r="C960" s="626" t="str">
        <f>'CATALOGO PAGINA'!AE960</f>
        <v>6</v>
      </c>
      <c r="D960" s="634">
        <f>'CATALOGO PAGINA'!AG960</f>
        <v>1.05</v>
      </c>
    </row>
    <row r="961">
      <c r="A961" s="623" t="str">
        <f>'CATALOGO PAGINA'!C961</f>
        <v>J4016</v>
      </c>
      <c r="B961" s="624" t="s">
        <v>7740</v>
      </c>
      <c r="C961" s="626" t="str">
        <f>'CATALOGO PAGINA'!AE961</f>
        <v>6</v>
      </c>
      <c r="D961" s="634">
        <f>'CATALOGO PAGINA'!AG961</f>
        <v>1.47</v>
      </c>
    </row>
    <row r="962">
      <c r="A962" s="623" t="str">
        <f>'CATALOGO PAGINA'!C962</f>
        <v>161-7</v>
      </c>
      <c r="B962" s="624" t="s">
        <v>7740</v>
      </c>
      <c r="C962" s="626" t="str">
        <f>'CATALOGO PAGINA'!AE962</f>
        <v>3</v>
      </c>
      <c r="D962" s="634">
        <f>'CATALOGO PAGINA'!AG962</f>
        <v>7.7575</v>
      </c>
    </row>
    <row r="963">
      <c r="A963" s="623" t="str">
        <f>'CATALOGO PAGINA'!C963</f>
        <v>ARY101</v>
      </c>
      <c r="B963" s="624" t="s">
        <v>7740</v>
      </c>
      <c r="C963" s="626" t="str">
        <f>'CATALOGO PAGINA'!AE963</f>
        <v>3</v>
      </c>
      <c r="D963" s="634">
        <f>'CATALOGO PAGINA'!AG963</f>
        <v>9.918</v>
      </c>
    </row>
    <row r="964">
      <c r="A964" s="623" t="str">
        <f>'CATALOGO PAGINA'!C964</f>
        <v>ARB82488</v>
      </c>
      <c r="B964" s="624" t="s">
        <v>7740</v>
      </c>
      <c r="C964" s="626" t="str">
        <f>'CATALOGO PAGINA'!AE964</f>
        <v>12</v>
      </c>
      <c r="D964" s="634">
        <f>'CATALOGO PAGINA'!AG964</f>
        <v>0.754</v>
      </c>
    </row>
    <row r="965">
      <c r="A965" s="623" t="str">
        <f>'CATALOGO PAGINA'!C965</f>
        <v>ARW0562</v>
      </c>
      <c r="B965" s="624" t="s">
        <v>7740</v>
      </c>
      <c r="C965" s="626" t="str">
        <f>'CATALOGO PAGINA'!AE965</f>
        <v>12</v>
      </c>
      <c r="D965" s="634">
        <f>'CATALOGO PAGINA'!AG965</f>
        <v>1.102</v>
      </c>
    </row>
    <row r="966">
      <c r="A966" s="623" t="str">
        <f>'CATALOGO PAGINA'!C966</f>
        <v>2010</v>
      </c>
      <c r="B966" s="624" t="s">
        <v>7740</v>
      </c>
      <c r="C966" s="626" t="str">
        <f>'CATALOGO PAGINA'!AE966</f>
        <v>12</v>
      </c>
      <c r="D966" s="634">
        <f>'CATALOGO PAGINA'!AG966</f>
        <v>2.842</v>
      </c>
    </row>
    <row r="967">
      <c r="A967" s="623" t="str">
        <f>'CATALOGO PAGINA'!C967</f>
        <v>5788B</v>
      </c>
      <c r="B967" s="624" t="s">
        <v>7740</v>
      </c>
      <c r="C967" s="626" t="str">
        <f>'CATALOGO PAGINA'!AE967</f>
        <v>3</v>
      </c>
      <c r="D967" s="634">
        <f>'CATALOGO PAGINA'!AG967</f>
        <v>4.9445</v>
      </c>
    </row>
    <row r="968">
      <c r="A968" s="623" t="str">
        <f>'CATALOGO PAGINA'!C968</f>
        <v>ARB77791</v>
      </c>
      <c r="B968" s="624" t="s">
        <v>7740</v>
      </c>
      <c r="C968" s="626" t="str">
        <f>'CATALOGO PAGINA'!AE968</f>
        <v>12</v>
      </c>
      <c r="D968" s="634">
        <f>'CATALOGO PAGINA'!AG968</f>
        <v>0.986</v>
      </c>
    </row>
    <row r="969">
      <c r="A969" s="623" t="str">
        <f>'CATALOGO PAGINA'!C969</f>
        <v>FW-2069A</v>
      </c>
      <c r="B969" s="624" t="s">
        <v>7740</v>
      </c>
      <c r="C969" s="626" t="str">
        <f>'CATALOGO PAGINA'!AE969</f>
        <v>3</v>
      </c>
      <c r="D969" s="634">
        <f>'CATALOGO PAGINA'!AG969</f>
        <v>6.09</v>
      </c>
    </row>
    <row r="970">
      <c r="A970" s="623" t="str">
        <f>'CATALOGO PAGINA'!C970</f>
        <v>JS124</v>
      </c>
      <c r="B970" s="624" t="s">
        <v>7740</v>
      </c>
      <c r="C970" s="626" t="str">
        <f>'CATALOGO PAGINA'!AE970</f>
        <v>3</v>
      </c>
      <c r="D970" s="634">
        <f>'CATALOGO PAGINA'!AG970</f>
        <v>6.09</v>
      </c>
    </row>
    <row r="971">
      <c r="A971" s="623" t="str">
        <f>'CATALOGO PAGINA'!C971</f>
        <v>FD635</v>
      </c>
      <c r="B971" s="624" t="s">
        <v>7740</v>
      </c>
      <c r="C971" s="626" t="str">
        <f>'CATALOGO PAGINA'!AE971</f>
        <v>6</v>
      </c>
      <c r="D971" s="634">
        <f>'CATALOGO PAGINA'!AG971</f>
        <v>1.752</v>
      </c>
    </row>
    <row r="972">
      <c r="A972" s="623" t="str">
        <f>'CATALOGO PAGINA'!C972</f>
        <v>36-DCJ</v>
      </c>
      <c r="B972" s="624" t="s">
        <v>7740</v>
      </c>
      <c r="C972" s="626" t="str">
        <f>'CATALOGO PAGINA'!AE972</f>
        <v>3</v>
      </c>
      <c r="D972" s="634">
        <f>'CATALOGO PAGINA'!AG972</f>
        <v>1.5515</v>
      </c>
    </row>
    <row r="973">
      <c r="A973" s="623" t="str">
        <f>'CATALOGO PAGINA'!C973</f>
        <v>S7530</v>
      </c>
      <c r="B973" s="624" t="s">
        <v>7740</v>
      </c>
      <c r="C973" s="626" t="str">
        <f>'CATALOGO PAGINA'!AE973</f>
        <v>6</v>
      </c>
      <c r="D973" s="634">
        <f>'CATALOGO PAGINA'!AG973</f>
        <v>0.754</v>
      </c>
    </row>
    <row r="974">
      <c r="A974" s="623" t="str">
        <f>'CATALOGO PAGINA'!C974</f>
        <v>S7531</v>
      </c>
      <c r="B974" s="624" t="s">
        <v>7740</v>
      </c>
      <c r="C974" s="626" t="str">
        <f>'CATALOGO PAGINA'!AE974</f>
        <v>6</v>
      </c>
      <c r="D974" s="634">
        <f>'CATALOGO PAGINA'!AG974</f>
        <v>0.754</v>
      </c>
    </row>
    <row r="975">
      <c r="A975" s="623" t="str">
        <f>'CATALOGO PAGINA'!C975</f>
        <v>S7509</v>
      </c>
      <c r="B975" s="624" t="s">
        <v>7740</v>
      </c>
      <c r="C975" s="626" t="str">
        <f>'CATALOGO PAGINA'!AE975</f>
        <v>6</v>
      </c>
      <c r="D975" s="634">
        <f>'CATALOGO PAGINA'!AG975</f>
        <v>0.7395</v>
      </c>
    </row>
    <row r="976">
      <c r="A976" s="623" t="str">
        <f>'CATALOGO PAGINA'!C976</f>
        <v>JH218922</v>
      </c>
      <c r="B976" s="624" t="s">
        <v>7740</v>
      </c>
      <c r="C976" s="626" t="str">
        <f>'CATALOGO PAGINA'!AE976</f>
        <v>6</v>
      </c>
      <c r="D976" s="634">
        <f>'CATALOGO PAGINA'!AG976</f>
        <v>0.899</v>
      </c>
    </row>
    <row r="977">
      <c r="A977" s="623" t="str">
        <f>'CATALOGO PAGINA'!C977</f>
        <v>JH207505</v>
      </c>
      <c r="B977" s="624" t="s">
        <v>7740</v>
      </c>
      <c r="C977" s="626" t="str">
        <f>'CATALOGO PAGINA'!AE977</f>
        <v>6</v>
      </c>
      <c r="D977" s="634">
        <f>'CATALOGO PAGINA'!AG977</f>
        <v>0.899</v>
      </c>
    </row>
    <row r="978">
      <c r="A978" s="623" t="str">
        <f>'CATALOGO PAGINA'!C978</f>
        <v>JH207506</v>
      </c>
      <c r="B978" s="624" t="s">
        <v>7740</v>
      </c>
      <c r="C978" s="626" t="str">
        <f>'CATALOGO PAGINA'!AE978</f>
        <v>6</v>
      </c>
      <c r="D978" s="634">
        <f>'CATALOGO PAGINA'!AG978</f>
        <v>0.899</v>
      </c>
    </row>
    <row r="979">
      <c r="A979" s="623" t="str">
        <f>'CATALOGO PAGINA'!C979</f>
        <v>JH207512</v>
      </c>
      <c r="B979" s="624" t="s">
        <v>7740</v>
      </c>
      <c r="C979" s="626" t="str">
        <f>'CATALOGO PAGINA'!AE979</f>
        <v>6</v>
      </c>
      <c r="D979" s="634">
        <f>'CATALOGO PAGINA'!AG979</f>
        <v>0.9715</v>
      </c>
    </row>
    <row r="980">
      <c r="A980" s="623" t="str">
        <f>'CATALOGO PAGINA'!C980</f>
        <v>JH218919</v>
      </c>
      <c r="B980" s="624" t="s">
        <v>7740</v>
      </c>
      <c r="C980" s="626" t="str">
        <f>'CATALOGO PAGINA'!AE980</f>
        <v>6</v>
      </c>
      <c r="D980" s="634">
        <f>'CATALOGO PAGINA'!AG980</f>
        <v>0.899</v>
      </c>
    </row>
    <row r="981">
      <c r="A981" s="623" t="str">
        <f>'CATALOGO PAGINA'!C981</f>
        <v>JH218920</v>
      </c>
      <c r="B981" s="624" t="s">
        <v>7740</v>
      </c>
      <c r="C981" s="626" t="str">
        <f>'CATALOGO PAGINA'!AE981</f>
        <v>6</v>
      </c>
      <c r="D981" s="634">
        <f>'CATALOGO PAGINA'!AG981</f>
        <v>0.899</v>
      </c>
    </row>
    <row r="982">
      <c r="A982" s="623" t="str">
        <f>'CATALOGO PAGINA'!C982</f>
        <v>JH218921</v>
      </c>
      <c r="B982" s="624" t="s">
        <v>7740</v>
      </c>
      <c r="C982" s="626" t="str">
        <f>'CATALOGO PAGINA'!AE982</f>
        <v>6</v>
      </c>
      <c r="D982" s="634">
        <f>'CATALOGO PAGINA'!AG982</f>
        <v>0.899</v>
      </c>
    </row>
    <row r="983">
      <c r="A983" s="623" t="str">
        <f>'CATALOGO PAGINA'!C983</f>
        <v>JH207507</v>
      </c>
      <c r="B983" s="624" t="s">
        <v>7740</v>
      </c>
      <c r="C983" s="626" t="str">
        <f>'CATALOGO PAGINA'!AE983</f>
        <v>6</v>
      </c>
      <c r="D983" s="634">
        <f>'CATALOGO PAGINA'!AG983</f>
        <v>1.189</v>
      </c>
    </row>
    <row r="984">
      <c r="A984" s="623" t="str">
        <f>'CATALOGO PAGINA'!C984</f>
        <v>JH218907</v>
      </c>
      <c r="B984" s="624" t="s">
        <v>7740</v>
      </c>
      <c r="C984" s="626" t="str">
        <f>'CATALOGO PAGINA'!AE984</f>
        <v>6</v>
      </c>
      <c r="D984" s="634">
        <f>'CATALOGO PAGINA'!AG984</f>
        <v>2.2765</v>
      </c>
    </row>
    <row r="985">
      <c r="A985" s="623" t="str">
        <f>'CATALOGO PAGINA'!C985</f>
        <v>376209</v>
      </c>
      <c r="B985" s="624" t="s">
        <v>7740</v>
      </c>
      <c r="C985" s="626" t="str">
        <f>'CATALOGO PAGINA'!AE985</f>
        <v>1</v>
      </c>
      <c r="D985" s="634">
        <f>'CATALOGO PAGINA'!AG985</f>
        <v>33.495</v>
      </c>
    </row>
    <row r="986">
      <c r="A986" s="623" t="str">
        <f>'CATALOGO PAGINA'!C986</f>
        <v>376102</v>
      </c>
      <c r="B986" s="624" t="s">
        <v>7740</v>
      </c>
      <c r="C986" s="626" t="str">
        <f>'CATALOGO PAGINA'!AE986</f>
        <v>6</v>
      </c>
      <c r="D986" s="634">
        <f>'CATALOGO PAGINA'!AG986</f>
        <v>6.75444</v>
      </c>
    </row>
    <row r="987">
      <c r="A987" s="623" t="str">
        <f>'CATALOGO PAGINA'!C987</f>
        <v>HL518</v>
      </c>
      <c r="B987" s="624" t="s">
        <v>7740</v>
      </c>
      <c r="C987" s="626" t="str">
        <f>'CATALOGO PAGINA'!AE987</f>
        <v>3</v>
      </c>
      <c r="D987" s="634">
        <f>'CATALOGO PAGINA'!AG987</f>
        <v>5.25156</v>
      </c>
    </row>
    <row r="988">
      <c r="A988" s="623" t="str">
        <f>'CATALOGO PAGINA'!C988</f>
        <v>ARB12024</v>
      </c>
      <c r="B988" s="624" t="s">
        <v>7740</v>
      </c>
      <c r="C988" s="626" t="str">
        <f>'CATALOGO PAGINA'!AE988</f>
        <v>12</v>
      </c>
      <c r="D988" s="634">
        <f>'CATALOGO PAGINA'!AG988</f>
        <v>0.8265</v>
      </c>
    </row>
    <row r="989">
      <c r="A989" s="623" t="str">
        <f>'CATALOGO PAGINA'!C989</f>
        <v>ARG0776</v>
      </c>
      <c r="B989" s="624" t="s">
        <v>7740</v>
      </c>
      <c r="C989" s="626" t="str">
        <f>'CATALOGO PAGINA'!AE989</f>
        <v>12</v>
      </c>
      <c r="D989" s="634">
        <f>'CATALOGO PAGINA'!AG989</f>
        <v>0.58</v>
      </c>
    </row>
    <row r="990">
      <c r="A990" s="623" t="str">
        <f>'CATALOGO PAGINA'!C990</f>
        <v>876E-8AB</v>
      </c>
      <c r="B990" s="624" t="s">
        <v>7740</v>
      </c>
      <c r="C990" s="626" t="str">
        <f>'CATALOGO PAGINA'!AE990</f>
        <v>6</v>
      </c>
      <c r="D990" s="634">
        <f>'CATALOGO PAGINA'!AG990</f>
        <v>1.8995</v>
      </c>
    </row>
    <row r="991">
      <c r="A991" s="623" t="str">
        <f>'CATALOGO PAGINA'!C991</f>
        <v>DH009-29</v>
      </c>
      <c r="B991" s="624" t="s">
        <v>7740</v>
      </c>
      <c r="C991" s="626" t="str">
        <f>'CATALOGO PAGINA'!AE991</f>
        <v>6</v>
      </c>
      <c r="D991" s="634">
        <f>'CATALOGO PAGINA'!AG991</f>
        <v>4.9445</v>
      </c>
    </row>
    <row r="992">
      <c r="A992" s="623" t="str">
        <f>'CATALOGO PAGINA'!C992</f>
        <v>LQ1413</v>
      </c>
      <c r="B992" s="624" t="s">
        <v>7740</v>
      </c>
      <c r="C992" s="626" t="str">
        <f>'CATALOGO PAGINA'!AE992</f>
        <v>3</v>
      </c>
      <c r="D992" s="634">
        <f>'CATALOGO PAGINA'!AG992</f>
        <v>5.8145</v>
      </c>
    </row>
    <row r="993">
      <c r="A993" s="623" t="str">
        <f>'CATALOGO PAGINA'!C993</f>
        <v>FW2036</v>
      </c>
      <c r="B993" s="624" t="s">
        <v>7740</v>
      </c>
      <c r="C993" s="626" t="str">
        <f>'CATALOGO PAGINA'!AE993</f>
        <v>3</v>
      </c>
      <c r="D993" s="634">
        <f>'CATALOGO PAGINA'!AG993</f>
        <v>8.004</v>
      </c>
    </row>
    <row r="994">
      <c r="A994" s="623" t="str">
        <f>'CATALOGO PAGINA'!C994</f>
        <v>757P</v>
      </c>
      <c r="B994" s="624" t="s">
        <v>7740</v>
      </c>
      <c r="C994" s="626" t="str">
        <f>'CATALOGO PAGINA'!AE994</f>
        <v>3</v>
      </c>
      <c r="D994" s="634">
        <f>'CATALOGO PAGINA'!AG994</f>
        <v>11.426</v>
      </c>
    </row>
    <row r="995">
      <c r="A995" s="623" t="str">
        <f>'CATALOGO PAGINA'!C995</f>
        <v>66-03D</v>
      </c>
      <c r="B995" s="624" t="s">
        <v>7740</v>
      </c>
      <c r="C995" s="626" t="str">
        <f>'CATALOGO PAGINA'!AE995</f>
        <v>3</v>
      </c>
      <c r="D995" s="634">
        <f>'CATALOGO PAGINA'!AG995</f>
        <v>10.6575</v>
      </c>
    </row>
    <row r="996">
      <c r="A996" s="623" t="str">
        <f>'CATALOGO PAGINA'!C996</f>
        <v>ARW8708</v>
      </c>
      <c r="B996" s="624" t="s">
        <v>7740</v>
      </c>
      <c r="C996" s="626" t="str">
        <f>'CATALOGO PAGINA'!AE996</f>
        <v>3</v>
      </c>
      <c r="D996" s="634">
        <f>'CATALOGO PAGINA'!AG996</f>
        <v>2.9725</v>
      </c>
    </row>
    <row r="997">
      <c r="A997" s="623" t="str">
        <f>'CATALOGO PAGINA'!C997</f>
        <v>ARW612</v>
      </c>
      <c r="B997" s="624" t="s">
        <v>7740</v>
      </c>
      <c r="C997" s="626" t="str">
        <f>'CATALOGO PAGINA'!AE997</f>
        <v>12</v>
      </c>
      <c r="D997" s="634">
        <f>'CATALOGO PAGINA'!AG997</f>
        <v>0.812</v>
      </c>
    </row>
    <row r="998">
      <c r="A998" s="623" t="str">
        <f>'CATALOGO PAGINA'!C998</f>
        <v>ARW10163</v>
      </c>
      <c r="B998" s="624" t="s">
        <v>7740</v>
      </c>
      <c r="C998" s="626" t="str">
        <f>'CATALOGO PAGINA'!AE998</f>
        <v>12</v>
      </c>
      <c r="D998" s="634">
        <f>'CATALOGO PAGINA'!AG998</f>
        <v>0.9486</v>
      </c>
    </row>
    <row r="999">
      <c r="A999" s="623" t="str">
        <f>'CATALOGO PAGINA'!C999</f>
        <v>ARM034</v>
      </c>
      <c r="B999" s="624" t="s">
        <v>7740</v>
      </c>
      <c r="C999" s="626" t="str">
        <f>'CATALOGO PAGINA'!AE999</f>
        <v>12</v>
      </c>
      <c r="D999" s="634">
        <f>'CATALOGO PAGINA'!AG999</f>
        <v>1.102</v>
      </c>
    </row>
    <row r="1000">
      <c r="A1000" s="623" t="str">
        <f>'CATALOGO PAGINA'!C1000</f>
        <v>ARG19201</v>
      </c>
      <c r="B1000" s="624" t="s">
        <v>7740</v>
      </c>
      <c r="C1000" s="626" t="str">
        <f>'CATALOGO PAGINA'!AE1000</f>
        <v>12</v>
      </c>
      <c r="D1000" s="634">
        <f>'CATALOGO PAGINA'!AG1000</f>
        <v>1.0005</v>
      </c>
    </row>
    <row r="1001">
      <c r="A1001" s="623" t="str">
        <f>'CATALOGO PAGINA'!C1001</f>
        <v>ARM33319</v>
      </c>
      <c r="B1001" s="624" t="s">
        <v>7740</v>
      </c>
      <c r="C1001" s="626" t="str">
        <f>'CATALOGO PAGINA'!AE1001</f>
        <v>6</v>
      </c>
      <c r="D1001" s="634">
        <f>'CATALOGO PAGINA'!AG1001</f>
        <v>1.2035</v>
      </c>
    </row>
    <row r="1002">
      <c r="A1002" s="623" t="str">
        <f>'CATALOGO PAGINA'!C1002</f>
        <v>NM19564</v>
      </c>
      <c r="B1002" s="624" t="s">
        <v>7740</v>
      </c>
      <c r="C1002" s="626" t="str">
        <f>'CATALOGO PAGINA'!AE1002</f>
        <v>6</v>
      </c>
      <c r="D1002" s="634">
        <f>'CATALOGO PAGINA'!AG1002</f>
        <v>1.2035</v>
      </c>
    </row>
    <row r="1003">
      <c r="A1003" s="623" t="str">
        <f>'CATALOGO PAGINA'!C1003</f>
        <v>ARY555291</v>
      </c>
      <c r="B1003" s="624" t="s">
        <v>7740</v>
      </c>
      <c r="C1003" s="626" t="str">
        <f>'CATALOGO PAGINA'!AE1003</f>
        <v>6</v>
      </c>
      <c r="D1003" s="634">
        <f>'CATALOGO PAGINA'!AG1003</f>
        <v>3.74963</v>
      </c>
    </row>
    <row r="1004">
      <c r="A1004" s="623" t="str">
        <f>'CATALOGO PAGINA'!C1004</f>
        <v>ARB88953</v>
      </c>
      <c r="B1004" s="624" t="s">
        <v>7740</v>
      </c>
      <c r="C1004" s="626" t="str">
        <f>'CATALOGO PAGINA'!AE1004</f>
        <v>12</v>
      </c>
      <c r="D1004" s="634">
        <f>'CATALOGO PAGINA'!AG1004</f>
        <v>0.7395</v>
      </c>
    </row>
    <row r="1005">
      <c r="A1005" s="623" t="str">
        <f>'CATALOGO PAGINA'!C1005</f>
        <v>ARW8948</v>
      </c>
      <c r="B1005" s="624" t="s">
        <v>7740</v>
      </c>
      <c r="C1005" s="626" t="str">
        <f>'CATALOGO PAGINA'!AE1005</f>
        <v>3</v>
      </c>
      <c r="D1005" s="634">
        <f>'CATALOGO PAGINA'!AG1005</f>
        <v>3.306</v>
      </c>
    </row>
    <row r="1006">
      <c r="A1006" s="623" t="str">
        <f>'CATALOGO PAGINA'!C1006</f>
        <v>ARB3602</v>
      </c>
      <c r="B1006" s="624" t="s">
        <v>7740</v>
      </c>
      <c r="C1006" s="626" t="str">
        <f>'CATALOGO PAGINA'!AE1006</f>
        <v>6</v>
      </c>
      <c r="D1006" s="634">
        <f>'CATALOGO PAGINA'!AG1006</f>
        <v>0.9135</v>
      </c>
    </row>
    <row r="1007">
      <c r="A1007" s="623" t="str">
        <f>'CATALOGO PAGINA'!C1007</f>
        <v>ARB0052</v>
      </c>
      <c r="B1007" s="624" t="s">
        <v>7740</v>
      </c>
      <c r="C1007" s="626" t="str">
        <f>'CATALOGO PAGINA'!AE1007</f>
        <v>6</v>
      </c>
      <c r="D1007" s="634">
        <f>'CATALOGO PAGINA'!AG1007</f>
        <v>1.073</v>
      </c>
    </row>
    <row r="1008">
      <c r="A1008" s="623" t="str">
        <f>'CATALOGO PAGINA'!C1008</f>
        <v>ARB112</v>
      </c>
      <c r="B1008" s="624" t="s">
        <v>7740</v>
      </c>
      <c r="C1008" s="626" t="str">
        <f>'CATALOGO PAGINA'!AE1008</f>
        <v>6</v>
      </c>
      <c r="D1008" s="634">
        <f>'CATALOGO PAGINA'!AG1008</f>
        <v>1.1455</v>
      </c>
    </row>
    <row r="1009">
      <c r="A1009" s="623" t="str">
        <f>'CATALOGO PAGINA'!C1009</f>
        <v>ARB0015</v>
      </c>
      <c r="B1009" s="624" t="s">
        <v>7740</v>
      </c>
      <c r="C1009" s="626" t="str">
        <f>'CATALOGO PAGINA'!AE1009</f>
        <v>6</v>
      </c>
      <c r="D1009" s="634">
        <f>'CATALOGO PAGINA'!AG1009</f>
        <v>1.1455</v>
      </c>
    </row>
    <row r="1010">
      <c r="A1010" s="623" t="str">
        <f>'CATALOGO PAGINA'!C1010</f>
        <v>ARB0615</v>
      </c>
      <c r="B1010" s="624" t="s">
        <v>7740</v>
      </c>
      <c r="C1010" s="626" t="str">
        <f>'CATALOGO PAGINA'!AE1010</f>
        <v>6</v>
      </c>
      <c r="D1010" s="634">
        <f>'CATALOGO PAGINA'!AG1010</f>
        <v>1.2035</v>
      </c>
    </row>
    <row r="1011">
      <c r="A1011" s="623" t="str">
        <f>'CATALOGO PAGINA'!C1011</f>
        <v>ARB18071</v>
      </c>
      <c r="B1011" s="624" t="s">
        <v>7740</v>
      </c>
      <c r="C1011" s="626" t="str">
        <f>'CATALOGO PAGINA'!AE1011</f>
        <v>6</v>
      </c>
      <c r="D1011" s="634">
        <f>'CATALOGO PAGINA'!AG1011</f>
        <v>1.479</v>
      </c>
    </row>
    <row r="1012">
      <c r="A1012" s="623" t="str">
        <f>'CATALOGO PAGINA'!C1012</f>
        <v>ARB9030H</v>
      </c>
      <c r="B1012" s="624" t="s">
        <v>7740</v>
      </c>
      <c r="C1012" s="626" t="str">
        <f>'CATALOGO PAGINA'!AE1012</f>
        <v>6</v>
      </c>
      <c r="D1012" s="634">
        <f>'CATALOGO PAGINA'!AG1012</f>
        <v>1.247</v>
      </c>
    </row>
    <row r="1013">
      <c r="A1013" s="623" t="str">
        <f>'CATALOGO PAGINA'!C1013</f>
        <v>NB9331</v>
      </c>
      <c r="B1013" s="624" t="s">
        <v>7740</v>
      </c>
      <c r="C1013" s="626" t="str">
        <f>'CATALOGO PAGINA'!AE1013</f>
        <v>6</v>
      </c>
      <c r="D1013" s="634">
        <f>'CATALOGO PAGINA'!AG1013</f>
        <v>1.0295</v>
      </c>
    </row>
    <row r="1014">
      <c r="A1014" s="623" t="str">
        <f>'CATALOGO PAGINA'!C1014</f>
        <v>NM80808</v>
      </c>
      <c r="B1014" s="624" t="s">
        <v>7740</v>
      </c>
      <c r="C1014" s="626" t="str">
        <f>'CATALOGO PAGINA'!AE1014</f>
        <v>6</v>
      </c>
      <c r="D1014" s="634">
        <f>'CATALOGO PAGINA'!AG1014</f>
        <v>0.9425</v>
      </c>
    </row>
    <row r="1015">
      <c r="A1015" s="623" t="str">
        <f>'CATALOGO PAGINA'!C1015</f>
        <v>NY19514</v>
      </c>
      <c r="B1015" s="624" t="s">
        <v>7740</v>
      </c>
      <c r="C1015" s="626" t="str">
        <f>'CATALOGO PAGINA'!AE1015</f>
        <v>3</v>
      </c>
      <c r="D1015" s="634">
        <f>'CATALOGO PAGINA'!AG1015</f>
        <v>4.553</v>
      </c>
    </row>
    <row r="1016">
      <c r="A1016" s="623" t="str">
        <f>'CATALOGO PAGINA'!C1016</f>
        <v>ARB7999</v>
      </c>
      <c r="B1016" s="624" t="s">
        <v>7740</v>
      </c>
      <c r="C1016" s="626" t="str">
        <f>'CATALOGO PAGINA'!AE1016</f>
        <v>12</v>
      </c>
      <c r="D1016" s="634">
        <f>'CATALOGO PAGINA'!AG1016</f>
        <v>0.8265</v>
      </c>
    </row>
    <row r="1017">
      <c r="A1017" s="623" t="str">
        <f>'CATALOGO PAGINA'!C1017</f>
        <v>886AE</v>
      </c>
      <c r="B1017" s="624" t="s">
        <v>7740</v>
      </c>
      <c r="C1017" s="626" t="str">
        <f>'CATALOGO PAGINA'!AE1017</f>
        <v>3</v>
      </c>
      <c r="D1017" s="634">
        <f>'CATALOGO PAGINA'!AG1017</f>
        <v>10.092</v>
      </c>
    </row>
    <row r="1018">
      <c r="A1018" s="623" t="str">
        <f>'CATALOGO PAGINA'!C1018</f>
        <v>NZ0881</v>
      </c>
      <c r="B1018" s="624" t="s">
        <v>7740</v>
      </c>
      <c r="C1018" s="626" t="str">
        <f>'CATALOGO PAGINA'!AE1018</f>
        <v>3</v>
      </c>
      <c r="D1018" s="634">
        <f>'CATALOGO PAGINA'!AG1018</f>
        <v>3.393</v>
      </c>
    </row>
    <row r="1019">
      <c r="A1019" s="623" t="str">
        <f>'CATALOGO PAGINA'!C1019</f>
        <v>8823-3</v>
      </c>
      <c r="B1019" s="624" t="s">
        <v>7740</v>
      </c>
      <c r="C1019" s="626" t="str">
        <f>'CATALOGO PAGINA'!AE1019</f>
        <v>6</v>
      </c>
      <c r="D1019" s="634">
        <f>'CATALOGO PAGINA'!AG1019</f>
        <v>1.3195</v>
      </c>
    </row>
    <row r="1020">
      <c r="A1020" s="623" t="str">
        <f>'CATALOGO PAGINA'!C1020</f>
        <v>36789D</v>
      </c>
      <c r="B1020" s="624" t="s">
        <v>7740</v>
      </c>
      <c r="C1020" s="626" t="str">
        <f>'CATALOGO PAGINA'!AE1020</f>
        <v>12</v>
      </c>
      <c r="D1020" s="634">
        <f>'CATALOGO PAGINA'!AG1020</f>
        <v>1.8995</v>
      </c>
    </row>
    <row r="1021">
      <c r="A1021" s="623" t="str">
        <f>'CATALOGO PAGINA'!C1021</f>
        <v>669</v>
      </c>
      <c r="B1021" s="624" t="s">
        <v>7740</v>
      </c>
      <c r="C1021" s="626" t="str">
        <f>'CATALOGO PAGINA'!AE1021</f>
        <v>6</v>
      </c>
      <c r="D1021" s="634">
        <f>'CATALOGO PAGINA'!AG1021</f>
        <v>3.422</v>
      </c>
    </row>
    <row r="1022">
      <c r="A1022" s="623" t="str">
        <f>'CATALOGO PAGINA'!C1022</f>
        <v>632-1</v>
      </c>
      <c r="B1022" s="624" t="s">
        <v>7740</v>
      </c>
      <c r="C1022" s="626" t="str">
        <f>'CATALOGO PAGINA'!AE1022</f>
        <v>6</v>
      </c>
      <c r="D1022" s="634">
        <f>'CATALOGO PAGINA'!AG1022</f>
        <v>3.422</v>
      </c>
    </row>
    <row r="1023">
      <c r="A1023" s="623" t="str">
        <f>'CATALOGO PAGINA'!C1023</f>
        <v>6789-3</v>
      </c>
      <c r="B1023" s="624" t="s">
        <v>7740</v>
      </c>
      <c r="C1023" s="626" t="str">
        <f>'CATALOGO PAGINA'!AE1023</f>
        <v>3</v>
      </c>
      <c r="D1023" s="634">
        <f>'CATALOGO PAGINA'!AG1023</f>
        <v>6.09</v>
      </c>
    </row>
    <row r="1024">
      <c r="A1024" s="623" t="str">
        <f>'CATALOGO PAGINA'!C1024</f>
        <v>NB33123</v>
      </c>
      <c r="B1024" s="624" t="s">
        <v>7740</v>
      </c>
      <c r="C1024" s="626" t="str">
        <f>'CATALOGO PAGINA'!AE1024</f>
        <v>6</v>
      </c>
      <c r="D1024" s="634">
        <f>'CATALOGO PAGINA'!AG1024</f>
        <v>0.957</v>
      </c>
    </row>
    <row r="1025">
      <c r="A1025" s="623" t="str">
        <f>'CATALOGO PAGINA'!C1025</f>
        <v>JY686</v>
      </c>
      <c r="B1025" s="624" t="s">
        <v>7740</v>
      </c>
      <c r="C1025" s="626" t="str">
        <f>'CATALOGO PAGINA'!AE1025</f>
        <v>3</v>
      </c>
      <c r="D1025" s="634">
        <f>'CATALOGO PAGINA'!AG1025</f>
        <v>5.336</v>
      </c>
    </row>
    <row r="1026">
      <c r="A1026" s="623" t="str">
        <f>'CATALOGO PAGINA'!C1026</f>
        <v>JD033</v>
      </c>
      <c r="B1026" s="624" t="s">
        <v>7740</v>
      </c>
      <c r="C1026" s="626" t="str">
        <f>'CATALOGO PAGINA'!AE1026</f>
        <v>12</v>
      </c>
      <c r="D1026" s="634">
        <f>'CATALOGO PAGINA'!AG1026</f>
        <v>0.638</v>
      </c>
    </row>
    <row r="1027">
      <c r="A1027" s="623" t="str">
        <f>'CATALOGO PAGINA'!C1027</f>
        <v>02008</v>
      </c>
      <c r="B1027" s="624" t="s">
        <v>7740</v>
      </c>
      <c r="C1027" s="626" t="str">
        <f>'CATALOGO PAGINA'!AE1027</f>
        <v>6</v>
      </c>
      <c r="D1027" s="634">
        <f>'CATALOGO PAGINA'!AG1027</f>
        <v>0.9135</v>
      </c>
    </row>
    <row r="1028">
      <c r="A1028" s="623" t="str">
        <f>'CATALOGO PAGINA'!C1028</f>
        <v>375897</v>
      </c>
      <c r="B1028" s="624" t="s">
        <v>7740</v>
      </c>
      <c r="C1028" s="626" t="str">
        <f>'CATALOGO PAGINA'!AE1028</f>
        <v>12</v>
      </c>
      <c r="D1028" s="634">
        <f>'CATALOGO PAGINA'!AG1028</f>
        <v>0.7685</v>
      </c>
    </row>
    <row r="1029">
      <c r="A1029" s="623" t="str">
        <f>'CATALOGO PAGINA'!C1029</f>
        <v>375896</v>
      </c>
      <c r="B1029" s="624" t="s">
        <v>7740</v>
      </c>
      <c r="C1029" s="626" t="str">
        <f>'CATALOGO PAGINA'!AE1029</f>
        <v>12</v>
      </c>
      <c r="D1029" s="634">
        <f>'CATALOGO PAGINA'!AG1029</f>
        <v>0.7685</v>
      </c>
    </row>
    <row r="1030">
      <c r="A1030" s="623" t="str">
        <f>'CATALOGO PAGINA'!C1030</f>
        <v>6085ABC-1</v>
      </c>
      <c r="B1030" s="624" t="s">
        <v>7740</v>
      </c>
      <c r="C1030" s="626" t="str">
        <f>'CATALOGO PAGINA'!AE1030</f>
        <v>12</v>
      </c>
      <c r="D1030" s="634">
        <f>'CATALOGO PAGINA'!AG1030</f>
        <v>0.9135</v>
      </c>
    </row>
    <row r="1031">
      <c r="A1031" s="623" t="str">
        <f>'CATALOGO PAGINA'!C1031</f>
        <v>17138</v>
      </c>
      <c r="B1031" s="624" t="s">
        <v>7740</v>
      </c>
      <c r="C1031" s="626" t="str">
        <f>'CATALOGO PAGINA'!AE1031</f>
        <v>6</v>
      </c>
      <c r="D1031" s="634">
        <f>'CATALOGO PAGINA'!AG1031</f>
        <v>5.713</v>
      </c>
    </row>
    <row r="1032">
      <c r="A1032" s="623" t="str">
        <f>'CATALOGO PAGINA'!C1032</f>
        <v>FN516</v>
      </c>
      <c r="B1032" s="624" t="s">
        <v>7740</v>
      </c>
      <c r="C1032" s="626" t="str">
        <f>'CATALOGO PAGINA'!AE1032</f>
        <v>6</v>
      </c>
      <c r="D1032" s="634">
        <f>'CATALOGO PAGINA'!AG1032</f>
        <v>8.5405</v>
      </c>
    </row>
    <row r="1033">
      <c r="A1033" s="623" t="str">
        <f>'CATALOGO PAGINA'!C1033</f>
        <v>NG73</v>
      </c>
      <c r="B1033" s="624" t="s">
        <v>7740</v>
      </c>
      <c r="C1033" s="626" t="str">
        <f>'CATALOGO PAGINA'!AE1033</f>
        <v>12</v>
      </c>
      <c r="D1033" s="634">
        <f>'CATALOGO PAGINA'!AG1033</f>
        <v>0.7975</v>
      </c>
    </row>
    <row r="1034">
      <c r="A1034" s="623" t="str">
        <f>'CATALOGO PAGINA'!C1034</f>
        <v>ARW6605</v>
      </c>
      <c r="B1034" s="624" t="s">
        <v>7740</v>
      </c>
      <c r="C1034" s="626" t="str">
        <f>'CATALOGO PAGINA'!AE1034</f>
        <v>12</v>
      </c>
      <c r="D1034" s="634">
        <f>'CATALOGO PAGINA'!AG1034</f>
        <v>0.9135</v>
      </c>
    </row>
    <row r="1035">
      <c r="A1035" s="623" t="str">
        <f>'CATALOGO PAGINA'!C1035</f>
        <v>ARG0006</v>
      </c>
      <c r="B1035" s="624" t="s">
        <v>7740</v>
      </c>
      <c r="C1035" s="626" t="str">
        <f>'CATALOGO PAGINA'!AE1035</f>
        <v>12</v>
      </c>
      <c r="D1035" s="634">
        <f>'CATALOGO PAGINA'!AG1035</f>
        <v>0.8265</v>
      </c>
    </row>
    <row r="1036">
      <c r="A1036" s="623" t="str">
        <f>'CATALOGO PAGINA'!C1036</f>
        <v>ARG53936</v>
      </c>
      <c r="B1036" s="624" t="s">
        <v>7740</v>
      </c>
      <c r="C1036" s="626" t="str">
        <f>'CATALOGO PAGINA'!AE1036</f>
        <v>6</v>
      </c>
      <c r="D1036" s="634">
        <f>'CATALOGO PAGINA'!AG1036</f>
        <v>1.1455</v>
      </c>
    </row>
    <row r="1037">
      <c r="A1037" s="623" t="str">
        <f>'CATALOGO PAGINA'!C1037</f>
        <v>ARZ10041</v>
      </c>
      <c r="B1037" s="624" t="s">
        <v>7740</v>
      </c>
      <c r="C1037" s="626" t="str">
        <f>'CATALOGO PAGINA'!AE1037</f>
        <v>3</v>
      </c>
      <c r="D1037" s="634">
        <f>'CATALOGO PAGINA'!AG1037</f>
        <v>4.176</v>
      </c>
    </row>
    <row r="1038">
      <c r="A1038" s="623" t="str">
        <f>'CATALOGO PAGINA'!C1038</f>
        <v>ARB3862</v>
      </c>
      <c r="B1038" s="624" t="s">
        <v>7740</v>
      </c>
      <c r="C1038" s="626" t="str">
        <f>'CATALOGO PAGINA'!AE1038</f>
        <v>12</v>
      </c>
      <c r="D1038" s="634">
        <f>'CATALOGO PAGINA'!AG1038</f>
        <v>0.9135</v>
      </c>
    </row>
    <row r="1039">
      <c r="A1039" s="623" t="str">
        <f>'CATALOGO PAGINA'!C1039</f>
        <v>ARG88041</v>
      </c>
      <c r="B1039" s="624" t="s">
        <v>7740</v>
      </c>
      <c r="C1039" s="626" t="str">
        <f>'CATALOGO PAGINA'!AE1039</f>
        <v>6</v>
      </c>
      <c r="D1039" s="634">
        <f>'CATALOGO PAGINA'!AG1039</f>
        <v>1.073</v>
      </c>
    </row>
    <row r="1040">
      <c r="A1040" s="623" t="str">
        <f>'CATALOGO PAGINA'!C1040</f>
        <v>ARM26104</v>
      </c>
      <c r="B1040" s="624" t="s">
        <v>7740</v>
      </c>
      <c r="C1040" s="626" t="str">
        <f>'CATALOGO PAGINA'!AE1040</f>
        <v>6</v>
      </c>
      <c r="D1040" s="634">
        <f>'CATALOGO PAGINA'!AG1040</f>
        <v>0.957</v>
      </c>
    </row>
    <row r="1041">
      <c r="A1041" s="623" t="str">
        <f>'CATALOGO PAGINA'!C1041</f>
        <v>ARY62805</v>
      </c>
      <c r="B1041" s="624" t="s">
        <v>7740</v>
      </c>
      <c r="C1041" s="626" t="str">
        <f>'CATALOGO PAGINA'!AE1041</f>
        <v>3</v>
      </c>
      <c r="D1041" s="634">
        <f>'CATALOGO PAGINA'!AG1041</f>
        <v>1.3195</v>
      </c>
    </row>
    <row r="1042">
      <c r="A1042" s="623" t="str">
        <f>'CATALOGO PAGINA'!C1042</f>
        <v>ARZ15710</v>
      </c>
      <c r="B1042" s="624" t="s">
        <v>7740</v>
      </c>
      <c r="C1042" s="626" t="str">
        <f>'CATALOGO PAGINA'!AE1042</f>
        <v>3</v>
      </c>
      <c r="D1042" s="634">
        <f>'CATALOGO PAGINA'!AG1042</f>
        <v>4.553</v>
      </c>
    </row>
    <row r="1043">
      <c r="A1043" s="623" t="str">
        <f>'CATALOGO PAGINA'!C1043</f>
        <v>NG10292</v>
      </c>
      <c r="B1043" s="624" t="s">
        <v>7740</v>
      </c>
      <c r="C1043" s="626" t="str">
        <f>'CATALOGO PAGINA'!AE1043</f>
        <v>6</v>
      </c>
      <c r="D1043" s="634">
        <f>'CATALOGO PAGINA'!AG1043</f>
        <v>1.1455</v>
      </c>
    </row>
    <row r="1044">
      <c r="A1044" s="623" t="str">
        <f>'CATALOGO PAGINA'!C1044</f>
        <v>NG11255</v>
      </c>
      <c r="B1044" s="624" t="s">
        <v>7740</v>
      </c>
      <c r="C1044" s="626" t="str">
        <f>'CATALOGO PAGINA'!AE1044</f>
        <v>6</v>
      </c>
      <c r="D1044" s="634">
        <f>'CATALOGO PAGINA'!AG1044</f>
        <v>1.073</v>
      </c>
    </row>
    <row r="1045">
      <c r="A1045" s="623" t="str">
        <f>'CATALOGO PAGINA'!C1045</f>
        <v>ARY6635</v>
      </c>
      <c r="B1045" s="624" t="s">
        <v>7740</v>
      </c>
      <c r="C1045" s="626" t="str">
        <f>'CATALOGO PAGINA'!AE1045</f>
        <v>3</v>
      </c>
      <c r="D1045" s="634">
        <f>'CATALOGO PAGINA'!AG1045</f>
        <v>3.7265</v>
      </c>
    </row>
    <row r="1046">
      <c r="A1046" s="623" t="str">
        <f>'CATALOGO PAGINA'!C1046</f>
        <v>ARW26831</v>
      </c>
      <c r="B1046" s="624" t="s">
        <v>7740</v>
      </c>
      <c r="C1046" s="626" t="str">
        <f>'CATALOGO PAGINA'!AE1046</f>
        <v>12</v>
      </c>
      <c r="D1046" s="634">
        <f>'CATALOGO PAGINA'!AG1046</f>
        <v>0.9425</v>
      </c>
    </row>
    <row r="1047">
      <c r="A1047" s="623" t="str">
        <f>'CATALOGO PAGINA'!C1047</f>
        <v>ARB13828</v>
      </c>
      <c r="B1047" s="624" t="s">
        <v>7740</v>
      </c>
      <c r="C1047" s="626" t="str">
        <f>'CATALOGO PAGINA'!AE1047</f>
        <v>12</v>
      </c>
      <c r="D1047" s="634">
        <f>'CATALOGO PAGINA'!AG1047</f>
        <v>0.68</v>
      </c>
    </row>
    <row r="1048">
      <c r="A1048" s="623" t="str">
        <f>'CATALOGO PAGINA'!C1048</f>
        <v>NG10412</v>
      </c>
      <c r="B1048" s="624" t="s">
        <v>7740</v>
      </c>
      <c r="C1048" s="626" t="str">
        <f>'CATALOGO PAGINA'!AE1048</f>
        <v>6</v>
      </c>
      <c r="D1048" s="634">
        <f>'CATALOGO PAGINA'!AG1048</f>
        <v>0.75</v>
      </c>
    </row>
    <row r="1049">
      <c r="A1049" s="623" t="str">
        <f>'CATALOGO PAGINA'!C1049</f>
        <v>ARW2359</v>
      </c>
      <c r="B1049" s="624" t="s">
        <v>7740</v>
      </c>
      <c r="C1049" s="626" t="str">
        <f>'CATALOGO PAGINA'!AE1049</f>
        <v>6</v>
      </c>
      <c r="D1049" s="634">
        <f>'CATALOGO PAGINA'!AG1049</f>
        <v>1.1455</v>
      </c>
    </row>
    <row r="1050">
      <c r="A1050" s="623" t="str">
        <f>'CATALOGO PAGINA'!C1050</f>
        <v>NB3080</v>
      </c>
      <c r="B1050" s="624" t="s">
        <v>7740</v>
      </c>
      <c r="C1050" s="626" t="str">
        <f>'CATALOGO PAGINA'!AE1050</f>
        <v>6</v>
      </c>
      <c r="D1050" s="634">
        <f>'CATALOGO PAGINA'!AG1050</f>
        <v>1.1745</v>
      </c>
    </row>
    <row r="1051">
      <c r="A1051" s="623" t="str">
        <f>'CATALOGO PAGINA'!C1051</f>
        <v>ARG1863</v>
      </c>
      <c r="B1051" s="624" t="s">
        <v>7740</v>
      </c>
      <c r="C1051" s="626" t="str">
        <f>'CATALOGO PAGINA'!AE1051</f>
        <v>6</v>
      </c>
      <c r="D1051" s="634">
        <f>'CATALOGO PAGINA'!AG1051</f>
        <v>1.1745</v>
      </c>
    </row>
    <row r="1052">
      <c r="A1052" s="623" t="str">
        <f>'CATALOGO PAGINA'!C1052</f>
        <v>NG2611</v>
      </c>
      <c r="B1052" s="624" t="s">
        <v>7740</v>
      </c>
      <c r="C1052" s="626" t="str">
        <f>'CATALOGO PAGINA'!AE1052</f>
        <v>6</v>
      </c>
      <c r="D1052" s="634">
        <f>'CATALOGO PAGINA'!AG1052</f>
        <v>1.3195</v>
      </c>
    </row>
    <row r="1053">
      <c r="A1053" s="623" t="str">
        <f>'CATALOGO PAGINA'!C1053</f>
        <v>ARB5006</v>
      </c>
      <c r="B1053" s="624" t="s">
        <v>7740</v>
      </c>
      <c r="C1053" s="626" t="str">
        <f>'CATALOGO PAGINA'!AE1053</f>
        <v>6</v>
      </c>
      <c r="D1053" s="634">
        <f>'CATALOGO PAGINA'!AG1053</f>
        <v>2.49985</v>
      </c>
    </row>
    <row r="1054">
      <c r="A1054" s="623" t="str">
        <f>'CATALOGO PAGINA'!C1054</f>
        <v>ARY66326</v>
      </c>
      <c r="B1054" s="624" t="s">
        <v>7740</v>
      </c>
      <c r="C1054" s="626" t="str">
        <f>'CATALOGO PAGINA'!AE1054</f>
        <v>3</v>
      </c>
      <c r="D1054" s="634">
        <f>'CATALOGO PAGINA'!AG1054</f>
        <v>6.2495</v>
      </c>
    </row>
    <row r="1055">
      <c r="A1055" s="623" t="str">
        <f>'CATALOGO PAGINA'!C1055</f>
        <v>ARG19022</v>
      </c>
      <c r="B1055" s="624" t="s">
        <v>7740</v>
      </c>
      <c r="C1055" s="626" t="str">
        <f>'CATALOGO PAGINA'!AE1055</f>
        <v>12</v>
      </c>
      <c r="D1055" s="634">
        <f>'CATALOGO PAGINA'!AG1055</f>
        <v>0.667</v>
      </c>
    </row>
    <row r="1056">
      <c r="A1056" s="623" t="str">
        <f>'CATALOGO PAGINA'!C1056</f>
        <v>ARM20225</v>
      </c>
      <c r="B1056" s="624" t="s">
        <v>7740</v>
      </c>
      <c r="C1056" s="626" t="str">
        <f>'CATALOGO PAGINA'!AE1056</f>
        <v>6</v>
      </c>
      <c r="D1056" s="634">
        <f>'CATALOGO PAGINA'!AG1056</f>
        <v>0.9135</v>
      </c>
    </row>
    <row r="1057">
      <c r="A1057" s="623" t="str">
        <f>'CATALOGO PAGINA'!C1057</f>
        <v>ARM2621</v>
      </c>
      <c r="B1057" s="624" t="s">
        <v>7740</v>
      </c>
      <c r="C1057" s="626" t="str">
        <f>'CATALOGO PAGINA'!AE1057</f>
        <v>6</v>
      </c>
      <c r="D1057" s="634">
        <f>'CATALOGO PAGINA'!AG1057</f>
        <v>0.9504</v>
      </c>
    </row>
    <row r="1058">
      <c r="A1058" s="623" t="str">
        <f>'CATALOGO PAGINA'!C1058</f>
        <v>NB703</v>
      </c>
      <c r="B1058" s="624" t="s">
        <v>7740</v>
      </c>
      <c r="C1058" s="626" t="str">
        <f>'CATALOGO PAGINA'!AE1058</f>
        <v>6</v>
      </c>
      <c r="D1058" s="634">
        <f>'CATALOGO PAGINA'!AG1058</f>
        <v>1.073</v>
      </c>
    </row>
    <row r="1059">
      <c r="A1059" s="623" t="str">
        <f>'CATALOGO PAGINA'!C1059</f>
        <v>NG15717</v>
      </c>
      <c r="B1059" s="624" t="s">
        <v>7740</v>
      </c>
      <c r="C1059" s="626" t="str">
        <f>'CATALOGO PAGINA'!AE1059</f>
        <v>6</v>
      </c>
      <c r="D1059" s="634">
        <f>'CATALOGO PAGINA'!AG1059</f>
        <v>1.6385</v>
      </c>
    </row>
    <row r="1060">
      <c r="A1060" s="623" t="str">
        <f>'CATALOGO PAGINA'!C1060</f>
        <v>540-D</v>
      </c>
      <c r="B1060" s="624" t="s">
        <v>7740</v>
      </c>
      <c r="C1060" s="626" t="str">
        <f>'CATALOGO PAGINA'!AE1060</f>
        <v>12</v>
      </c>
      <c r="D1060" s="634">
        <f>'CATALOGO PAGINA'!AG1060</f>
        <v>3.6975</v>
      </c>
    </row>
    <row r="1061">
      <c r="A1061" s="623" t="str">
        <f>'CATALOGO PAGINA'!C1061</f>
        <v>NZ08811</v>
      </c>
      <c r="B1061" s="624" t="s">
        <v>7740</v>
      </c>
      <c r="C1061" s="626" t="str">
        <f>'CATALOGO PAGINA'!AE1061</f>
        <v>3</v>
      </c>
      <c r="D1061" s="634">
        <f>'CATALOGO PAGINA'!AG1061</f>
        <v>5.423</v>
      </c>
    </row>
    <row r="1062">
      <c r="A1062" s="623" t="str">
        <f>'CATALOGO PAGINA'!C1062</f>
        <v>A380</v>
      </c>
      <c r="B1062" s="624" t="s">
        <v>7740</v>
      </c>
      <c r="C1062" s="626" t="str">
        <f>'CATALOGO PAGINA'!AE1062</f>
        <v>3</v>
      </c>
      <c r="D1062" s="634">
        <f>'CATALOGO PAGINA'!AG1062</f>
        <v>6.2488</v>
      </c>
    </row>
    <row r="1063">
      <c r="A1063" s="623" t="str">
        <f>'CATALOGO PAGINA'!C1063</f>
        <v>9409-8</v>
      </c>
      <c r="B1063" s="624" t="s">
        <v>7740</v>
      </c>
      <c r="C1063" s="626" t="str">
        <f>'CATALOGO PAGINA'!AE1063</f>
        <v>3</v>
      </c>
      <c r="D1063" s="634">
        <f>'CATALOGO PAGINA'!AG1063</f>
        <v>9.309</v>
      </c>
    </row>
    <row r="1064">
      <c r="A1064" s="623" t="str">
        <f>'CATALOGO PAGINA'!C1064</f>
        <v>83132</v>
      </c>
      <c r="B1064" s="624" t="s">
        <v>7740</v>
      </c>
      <c r="C1064" s="626" t="str">
        <f>'CATALOGO PAGINA'!AE1064</f>
        <v>12</v>
      </c>
      <c r="D1064" s="634">
        <f>'CATALOGO PAGINA'!AG1064</f>
        <v>0.7685</v>
      </c>
    </row>
    <row r="1065">
      <c r="A1065" s="623" t="str">
        <f>'CATALOGO PAGINA'!C1065</f>
        <v>83131</v>
      </c>
      <c r="B1065" s="624" t="s">
        <v>7740</v>
      </c>
      <c r="C1065" s="626" t="str">
        <f>'CATALOGO PAGINA'!AE1065</f>
        <v>12</v>
      </c>
      <c r="D1065" s="634">
        <f>'CATALOGO PAGINA'!AG1065</f>
        <v>0.841</v>
      </c>
    </row>
    <row r="1066">
      <c r="A1066" s="623" t="str">
        <f>'CATALOGO PAGINA'!C1066</f>
        <v>98656</v>
      </c>
      <c r="B1066" s="624" t="s">
        <v>7740</v>
      </c>
      <c r="C1066" s="626" t="str">
        <f>'CATALOGO PAGINA'!AE1066</f>
        <v>6</v>
      </c>
      <c r="D1066" s="634">
        <f>'CATALOGO PAGINA'!AG1066</f>
        <v>0.58</v>
      </c>
    </row>
    <row r="1067">
      <c r="A1067" s="623" t="str">
        <f>'CATALOGO PAGINA'!C1067</f>
        <v>AD133</v>
      </c>
      <c r="B1067" s="624" t="s">
        <v>7740</v>
      </c>
      <c r="C1067" s="626" t="str">
        <f>'CATALOGO PAGINA'!AE1067</f>
        <v>12</v>
      </c>
      <c r="D1067" s="634">
        <f>'CATALOGO PAGINA'!AG1067</f>
        <v>0.5945</v>
      </c>
    </row>
    <row r="1068">
      <c r="A1068" s="623" t="str">
        <f>'CATALOGO PAGINA'!C1068</f>
        <v>GH279</v>
      </c>
      <c r="B1068" s="624" t="s">
        <v>7740</v>
      </c>
      <c r="C1068" s="626" t="str">
        <f>'CATALOGO PAGINA'!AE1068</f>
        <v>12</v>
      </c>
      <c r="D1068" s="634">
        <f>'CATALOGO PAGINA'!AG1068</f>
        <v>0.812</v>
      </c>
    </row>
    <row r="1069">
      <c r="A1069" s="623" t="str">
        <f>'CATALOGO PAGINA'!C1069</f>
        <v>80090</v>
      </c>
      <c r="B1069" s="624" t="s">
        <v>7740</v>
      </c>
      <c r="C1069" s="626" t="str">
        <f>'CATALOGO PAGINA'!AE1069</f>
        <v>12</v>
      </c>
      <c r="D1069" s="634">
        <f>'CATALOGO PAGINA'!AG1069</f>
        <v>0.4875</v>
      </c>
    </row>
    <row r="1070">
      <c r="A1070" s="623" t="str">
        <f>'CATALOGO PAGINA'!C1070</f>
        <v>690297</v>
      </c>
      <c r="B1070" s="624" t="s">
        <v>7740</v>
      </c>
      <c r="C1070" s="626" t="str">
        <f>'CATALOGO PAGINA'!AE1070</f>
        <v>3</v>
      </c>
      <c r="D1070" s="634">
        <f>'CATALOGO PAGINA'!AG1070</f>
        <v>3.74975</v>
      </c>
    </row>
    <row r="1071">
      <c r="A1071" s="623" t="str">
        <f>'CATALOGO PAGINA'!C1071</f>
        <v>0702</v>
      </c>
      <c r="B1071" s="624" t="s">
        <v>7740</v>
      </c>
      <c r="C1071" s="626" t="str">
        <f>'CATALOGO PAGINA'!AE1071</f>
        <v>12</v>
      </c>
      <c r="D1071" s="634">
        <f>'CATALOGO PAGINA'!AG1071</f>
        <v>0.7</v>
      </c>
    </row>
    <row r="1072">
      <c r="A1072" s="623" t="str">
        <f>'CATALOGO PAGINA'!C1072</f>
        <v>FD914</v>
      </c>
      <c r="B1072" s="624" t="s">
        <v>7740</v>
      </c>
      <c r="C1072" s="626" t="str">
        <f>'CATALOGO PAGINA'!AE1072</f>
        <v>12</v>
      </c>
      <c r="D1072" s="634">
        <f>'CATALOGO PAGINA'!AG1072</f>
        <v>0.8925</v>
      </c>
    </row>
    <row r="1073">
      <c r="A1073" s="623" t="str">
        <f>'CATALOGO PAGINA'!C1073</f>
        <v>690255</v>
      </c>
      <c r="B1073" s="624" t="s">
        <v>7740</v>
      </c>
      <c r="C1073" s="626" t="str">
        <f>'CATALOGO PAGINA'!AE1073</f>
        <v>3</v>
      </c>
      <c r="D1073" s="634">
        <f>'CATALOGO PAGINA'!AG1073</f>
        <v>6.09</v>
      </c>
    </row>
    <row r="1074">
      <c r="A1074" s="623" t="str">
        <f>'CATALOGO PAGINA'!C1074</f>
        <v>0344</v>
      </c>
      <c r="B1074" s="624" t="s">
        <v>7740</v>
      </c>
      <c r="C1074" s="626" t="str">
        <f>'CATALOGO PAGINA'!AE1074</f>
        <v>12</v>
      </c>
      <c r="D1074" s="634">
        <f>'CATALOGO PAGINA'!AG1074</f>
        <v>0.725</v>
      </c>
    </row>
    <row r="1075">
      <c r="A1075" s="623" t="str">
        <f>'CATALOGO PAGINA'!C1075</f>
        <v>A180</v>
      </c>
      <c r="B1075" s="624" t="s">
        <v>7740</v>
      </c>
      <c r="C1075" s="626" t="str">
        <f>'CATALOGO PAGINA'!AE1075</f>
        <v>12</v>
      </c>
      <c r="D1075" s="634">
        <f>'CATALOGO PAGINA'!AG1075</f>
        <v>0.522</v>
      </c>
    </row>
    <row r="1076">
      <c r="A1076" s="623" t="str">
        <f>'CATALOGO PAGINA'!C1076</f>
        <v>5962</v>
      </c>
      <c r="B1076" s="624" t="s">
        <v>7740</v>
      </c>
      <c r="C1076" s="626" t="str">
        <f>'CATALOGO PAGINA'!AE1076</f>
        <v>12</v>
      </c>
      <c r="D1076" s="634">
        <f>'CATALOGO PAGINA'!AG1076</f>
        <v>0.725</v>
      </c>
    </row>
    <row r="1077">
      <c r="A1077" s="623" t="str">
        <f>'CATALOGO PAGINA'!C1077</f>
        <v>5985</v>
      </c>
      <c r="B1077" s="624" t="s">
        <v>7740</v>
      </c>
      <c r="C1077" s="626" t="str">
        <f>'CATALOGO PAGINA'!AE1077</f>
        <v>12</v>
      </c>
      <c r="D1077" s="634">
        <f>'CATALOGO PAGINA'!AG1077</f>
        <v>0.725</v>
      </c>
    </row>
    <row r="1078">
      <c r="A1078" s="623" t="str">
        <f>'CATALOGO PAGINA'!C1078</f>
        <v>690259</v>
      </c>
      <c r="B1078" s="624" t="s">
        <v>7740</v>
      </c>
      <c r="C1078" s="626" t="str">
        <f>'CATALOGO PAGINA'!AE1078</f>
        <v>6</v>
      </c>
      <c r="D1078" s="634">
        <f>'CATALOGO PAGINA'!AG1078</f>
        <v>2.2515</v>
      </c>
    </row>
    <row r="1079">
      <c r="A1079" s="623" t="str">
        <f>'CATALOGO PAGINA'!C1079</f>
        <v>9306</v>
      </c>
      <c r="B1079" s="624" t="s">
        <v>7740</v>
      </c>
      <c r="C1079" s="626" t="str">
        <f>'CATALOGO PAGINA'!AE1079</f>
        <v>6</v>
      </c>
      <c r="D1079" s="634">
        <f>'CATALOGO PAGINA'!AG1079</f>
        <v>0.891</v>
      </c>
    </row>
    <row r="1080">
      <c r="A1080" s="623" t="str">
        <f>'CATALOGO PAGINA'!C1080</f>
        <v>690257</v>
      </c>
      <c r="B1080" s="624" t="s">
        <v>7740</v>
      </c>
      <c r="C1080" s="626" t="str">
        <f>'CATALOGO PAGINA'!AE1080</f>
        <v>3</v>
      </c>
      <c r="D1080" s="634">
        <f>'CATALOGO PAGINA'!AG1080</f>
        <v>6.09</v>
      </c>
    </row>
    <row r="1081">
      <c r="A1081" s="623" t="str">
        <f>'CATALOGO PAGINA'!C1081</f>
        <v>690253</v>
      </c>
      <c r="B1081" s="624" t="s">
        <v>7740</v>
      </c>
      <c r="C1081" s="626" t="str">
        <f>'CATALOGO PAGINA'!AE1081</f>
        <v>3</v>
      </c>
      <c r="D1081" s="634">
        <f>'CATALOGO PAGINA'!AG1081</f>
        <v>6.09</v>
      </c>
    </row>
    <row r="1082">
      <c r="A1082" s="623" t="str">
        <f>'CATALOGO PAGINA'!C1082</f>
        <v>MG5005</v>
      </c>
      <c r="B1082" s="624" t="s">
        <v>7740</v>
      </c>
      <c r="C1082" s="626" t="str">
        <f>'CATALOGO PAGINA'!AE1082</f>
        <v>6</v>
      </c>
      <c r="D1082" s="634">
        <f>'CATALOGO PAGINA'!AG1082</f>
        <v>0.7395</v>
      </c>
    </row>
    <row r="1083">
      <c r="A1083" s="623" t="str">
        <f>'CATALOGO PAGINA'!C1083</f>
        <v>5127</v>
      </c>
      <c r="B1083" s="624" t="s">
        <v>7740</v>
      </c>
      <c r="C1083" s="626" t="str">
        <f>'CATALOGO PAGINA'!AE1083</f>
        <v>6</v>
      </c>
      <c r="D1083" s="634">
        <f>'CATALOGO PAGINA'!AG1083</f>
        <v>1.5225</v>
      </c>
    </row>
    <row r="1084">
      <c r="A1084" s="623" t="str">
        <f>'CATALOGO PAGINA'!C1084</f>
        <v>690298</v>
      </c>
      <c r="B1084" s="624" t="s">
        <v>7740</v>
      </c>
      <c r="C1084" s="626" t="str">
        <f>'CATALOGO PAGINA'!AE1084</f>
        <v>3</v>
      </c>
      <c r="D1084" s="634">
        <f>'CATALOGO PAGINA'!AG1084</f>
        <v>3.8425</v>
      </c>
    </row>
    <row r="1085">
      <c r="A1085" s="623" t="str">
        <f>'CATALOGO PAGINA'!C1085</f>
        <v>690326</v>
      </c>
      <c r="B1085" s="624" t="s">
        <v>7740</v>
      </c>
      <c r="C1085" s="626" t="str">
        <f>'CATALOGO PAGINA'!AE1085</f>
        <v>6</v>
      </c>
      <c r="D1085" s="634">
        <f>'CATALOGO PAGINA'!AG1085</f>
        <v>4.494</v>
      </c>
    </row>
    <row r="1086">
      <c r="A1086" s="623" t="str">
        <f>'CATALOGO PAGINA'!C1086</f>
        <v>5986</v>
      </c>
      <c r="B1086" s="624" t="s">
        <v>7740</v>
      </c>
      <c r="C1086" s="626" t="str">
        <f>'CATALOGO PAGINA'!AE1086</f>
        <v>6</v>
      </c>
      <c r="D1086" s="634">
        <f>'CATALOGO PAGINA'!AG1086</f>
        <v>0.725</v>
      </c>
    </row>
    <row r="1087">
      <c r="A1087" s="623" t="str">
        <f>'CATALOGO PAGINA'!C1087</f>
        <v>0399</v>
      </c>
      <c r="B1087" s="624" t="s">
        <v>7740</v>
      </c>
      <c r="C1087" s="626" t="str">
        <f>'CATALOGO PAGINA'!AE1087</f>
        <v>12</v>
      </c>
      <c r="D1087" s="634">
        <f>'CATALOGO PAGINA'!AG1087</f>
        <v>0.7685</v>
      </c>
    </row>
    <row r="1088">
      <c r="A1088" s="623" t="str">
        <f>'CATALOGO PAGINA'!C1088</f>
        <v>J5588LB</v>
      </c>
      <c r="B1088" s="624" t="s">
        <v>7740</v>
      </c>
      <c r="C1088" s="626" t="str">
        <f>'CATALOGO PAGINA'!AE1088</f>
        <v>6</v>
      </c>
      <c r="D1088" s="634">
        <f>'CATALOGO PAGINA'!AG1088</f>
        <v>0.7685</v>
      </c>
    </row>
    <row r="1089">
      <c r="A1089" s="623" t="str">
        <f>'CATALOGO PAGINA'!C1089</f>
        <v>J5588DB</v>
      </c>
      <c r="B1089" s="624" t="s">
        <v>7740</v>
      </c>
      <c r="C1089" s="626" t="str">
        <f>'CATALOGO PAGINA'!AE1089</f>
        <v>6</v>
      </c>
      <c r="D1089" s="634">
        <f>'CATALOGO PAGINA'!AG1089</f>
        <v>0.7685</v>
      </c>
    </row>
    <row r="1090">
      <c r="A1090" s="623" t="str">
        <f>'CATALOGO PAGINA'!C1090</f>
        <v>J5588W</v>
      </c>
      <c r="B1090" s="624" t="s">
        <v>7740</v>
      </c>
      <c r="C1090" s="626" t="str">
        <f>'CATALOGO PAGINA'!AE1090</f>
        <v>6</v>
      </c>
      <c r="D1090" s="634">
        <f>'CATALOGO PAGINA'!AG1090</f>
        <v>0.7685</v>
      </c>
    </row>
    <row r="1091">
      <c r="A1091" s="623" t="str">
        <f>'CATALOGO PAGINA'!C1091</f>
        <v>J5588R</v>
      </c>
      <c r="B1091" s="624" t="s">
        <v>7740</v>
      </c>
      <c r="C1091" s="626" t="str">
        <f>'CATALOGO PAGINA'!AE1091</f>
        <v>6</v>
      </c>
      <c r="D1091" s="634">
        <f>'CATALOGO PAGINA'!AG1091</f>
        <v>0.7685</v>
      </c>
    </row>
    <row r="1092">
      <c r="A1092" s="623" t="str">
        <f>'CATALOGO PAGINA'!C1092</f>
        <v>J5588LP</v>
      </c>
      <c r="B1092" s="624" t="s">
        <v>7740</v>
      </c>
      <c r="C1092" s="626" t="str">
        <f>'CATALOGO PAGINA'!AE1092</f>
        <v>6</v>
      </c>
      <c r="D1092" s="634">
        <f>'CATALOGO PAGINA'!AG1092</f>
        <v>0.7685</v>
      </c>
    </row>
    <row r="1093">
      <c r="A1093" s="623" t="str">
        <f>'CATALOGO PAGINA'!C1093</f>
        <v>690299</v>
      </c>
      <c r="B1093" s="624" t="s">
        <v>7740</v>
      </c>
      <c r="C1093" s="626" t="str">
        <f>'CATALOGO PAGINA'!AE1093</f>
        <v>3</v>
      </c>
      <c r="D1093" s="634">
        <f>'CATALOGO PAGINA'!AG1093</f>
        <v>3.8135</v>
      </c>
    </row>
    <row r="1094">
      <c r="A1094" s="623" t="str">
        <f>'CATALOGO PAGINA'!C1094</f>
        <v>J8023</v>
      </c>
      <c r="B1094" s="624" t="s">
        <v>7740</v>
      </c>
      <c r="C1094" s="626" t="str">
        <f>'CATALOGO PAGINA'!AE1094</f>
        <v>12</v>
      </c>
      <c r="D1094" s="634">
        <f>'CATALOGO PAGINA'!AG1094</f>
        <v>0.7685</v>
      </c>
    </row>
    <row r="1095">
      <c r="A1095" s="623" t="str">
        <f>'CATALOGO PAGINA'!C1095</f>
        <v>452290</v>
      </c>
      <c r="B1095" s="624" t="s">
        <v>7740</v>
      </c>
      <c r="C1095" s="626" t="str">
        <f>'CATALOGO PAGINA'!AE1095</f>
        <v>6</v>
      </c>
      <c r="D1095" s="634">
        <f>'CATALOGO PAGINA'!AG1095</f>
        <v>1.0875</v>
      </c>
    </row>
    <row r="1096">
      <c r="A1096" s="623" t="str">
        <f>'CATALOGO PAGINA'!C1096</f>
        <v>J9355</v>
      </c>
      <c r="B1096" s="624" t="s">
        <v>7740</v>
      </c>
      <c r="C1096" s="626" t="str">
        <f>'CATALOGO PAGINA'!AE1096</f>
        <v>12</v>
      </c>
      <c r="D1096" s="634">
        <f>'CATALOGO PAGINA'!AG1096</f>
        <v>0.7685</v>
      </c>
    </row>
    <row r="1097">
      <c r="A1097" s="623" t="str">
        <f>'CATALOGO PAGINA'!C1097</f>
        <v>YY8008</v>
      </c>
      <c r="B1097" s="624" t="s">
        <v>7740</v>
      </c>
      <c r="C1097" s="626" t="str">
        <f>'CATALOGO PAGINA'!AE1097</f>
        <v>3</v>
      </c>
      <c r="D1097" s="634">
        <f>'CATALOGO PAGINA'!AG1097</f>
        <v>1.74915</v>
      </c>
    </row>
    <row r="1098">
      <c r="A1098" s="623" t="str">
        <f>'CATALOGO PAGINA'!C1098</f>
        <v>FD624</v>
      </c>
      <c r="B1098" s="624" t="s">
        <v>7740</v>
      </c>
      <c r="C1098" s="626" t="str">
        <f>'CATALOGO PAGINA'!AE1098</f>
        <v>1</v>
      </c>
      <c r="D1098" s="634">
        <f>'CATALOGO PAGINA'!AG1098</f>
        <v>3.48</v>
      </c>
    </row>
    <row r="1099">
      <c r="A1099" s="623" t="str">
        <f>'CATALOGO PAGINA'!C1099</f>
        <v>351144</v>
      </c>
      <c r="B1099" s="624" t="s">
        <v>7740</v>
      </c>
      <c r="C1099" s="626" t="str">
        <f>'CATALOGO PAGINA'!AE1099</f>
        <v>1</v>
      </c>
      <c r="D1099" s="634">
        <f>'CATALOGO PAGINA'!AG1099</f>
        <v>12.325</v>
      </c>
    </row>
    <row r="1100">
      <c r="A1100" s="623" t="str">
        <f>'CATALOGO PAGINA'!C1100</f>
        <v>YL1002</v>
      </c>
      <c r="B1100" s="624" t="s">
        <v>7740</v>
      </c>
      <c r="C1100" s="626" t="str">
        <f>'CATALOGO PAGINA'!AE1100</f>
        <v>3</v>
      </c>
      <c r="D1100" s="634">
        <f>'CATALOGO PAGINA'!AG1100</f>
        <v>3.9585</v>
      </c>
    </row>
    <row r="1101">
      <c r="A1101" s="623" t="str">
        <f>'CATALOGO PAGINA'!C1101</f>
        <v>IN295</v>
      </c>
      <c r="B1101" s="624" t="s">
        <v>7740</v>
      </c>
      <c r="C1101" s="626" t="str">
        <f>'CATALOGO PAGINA'!AE1101</f>
        <v>12</v>
      </c>
      <c r="D1101" s="634">
        <f>'CATALOGO PAGINA'!AG1101</f>
        <v>0.5075</v>
      </c>
    </row>
    <row r="1102">
      <c r="A1102" s="623" t="str">
        <f>'CATALOGO PAGINA'!C1102</f>
        <v>5877</v>
      </c>
      <c r="B1102" s="624" t="s">
        <v>7740</v>
      </c>
      <c r="C1102" s="626" t="str">
        <f>'CATALOGO PAGINA'!AE1102</f>
        <v>12</v>
      </c>
      <c r="D1102" s="634">
        <f>'CATALOGO PAGINA'!AG1102</f>
        <v>2.07</v>
      </c>
    </row>
    <row r="1103">
      <c r="A1103" s="623" t="str">
        <f>'CATALOGO PAGINA'!C1103</f>
        <v>501322</v>
      </c>
      <c r="B1103" s="624" t="s">
        <v>7740</v>
      </c>
      <c r="C1103" s="626" t="str">
        <f>'CATALOGO PAGINA'!AE1103</f>
        <v>12</v>
      </c>
      <c r="D1103" s="634">
        <f>'CATALOGO PAGINA'!AG1103</f>
        <v>0.841</v>
      </c>
    </row>
    <row r="1104">
      <c r="A1104" s="623" t="str">
        <f>'CATALOGO PAGINA'!C1104</f>
        <v>60005</v>
      </c>
      <c r="B1104" s="624" t="s">
        <v>7740</v>
      </c>
      <c r="C1104" s="626" t="str">
        <f>'CATALOGO PAGINA'!AE1104</f>
        <v>12</v>
      </c>
      <c r="D1104" s="634">
        <f>'CATALOGO PAGINA'!AG1104</f>
        <v>0.725</v>
      </c>
    </row>
    <row r="1105">
      <c r="A1105" s="623" t="str">
        <f>'CATALOGO PAGINA'!C1105</f>
        <v>2032</v>
      </c>
      <c r="B1105" s="624" t="s">
        <v>7740</v>
      </c>
      <c r="C1105" s="626" t="str">
        <f>'CATALOGO PAGINA'!AE1105</f>
        <v>12</v>
      </c>
      <c r="D1105" s="634">
        <f>'CATALOGO PAGINA'!AG1105</f>
        <v>1.1972</v>
      </c>
    </row>
    <row r="1106">
      <c r="A1106" s="623" t="str">
        <f>'CATALOGO PAGINA'!C1106</f>
        <v>2036</v>
      </c>
      <c r="B1106" s="624" t="s">
        <v>7740</v>
      </c>
      <c r="C1106" s="626" t="str">
        <f>'CATALOGO PAGINA'!AE1106</f>
        <v>12</v>
      </c>
      <c r="D1106" s="634">
        <f>'CATALOGO PAGINA'!AG1106</f>
        <v>1.1972</v>
      </c>
    </row>
    <row r="1107">
      <c r="A1107" s="623" t="str">
        <f>'CATALOGO PAGINA'!C1107</f>
        <v>2017</v>
      </c>
      <c r="B1107" s="624" t="s">
        <v>7740</v>
      </c>
      <c r="C1107" s="626" t="str">
        <f>'CATALOGO PAGINA'!AE1107</f>
        <v>12</v>
      </c>
      <c r="D1107" s="634">
        <f>'CATALOGO PAGINA'!AG1107</f>
        <v>1.2</v>
      </c>
    </row>
    <row r="1108">
      <c r="A1108" s="623" t="str">
        <f>'CATALOGO PAGINA'!C1108</f>
        <v>5038</v>
      </c>
      <c r="B1108" s="624" t="s">
        <v>7740</v>
      </c>
      <c r="C1108" s="626" t="str">
        <f>'CATALOGO PAGINA'!AE1108</f>
        <v>1</v>
      </c>
      <c r="D1108" s="634">
        <f>'CATALOGO PAGINA'!AG1108</f>
        <v>5.499</v>
      </c>
    </row>
    <row r="1109">
      <c r="A1109" s="623" t="str">
        <f>'CATALOGO PAGINA'!C1109</f>
        <v>452293</v>
      </c>
      <c r="B1109" s="624" t="s">
        <v>7740</v>
      </c>
      <c r="C1109" s="626" t="str">
        <f>'CATALOGO PAGINA'!AE1109</f>
        <v>6</v>
      </c>
      <c r="D1109" s="634">
        <f>'CATALOGO PAGINA'!AG1109</f>
        <v>1.0875</v>
      </c>
    </row>
    <row r="1110">
      <c r="A1110" s="623" t="str">
        <f>'CATALOGO PAGINA'!C1110</f>
        <v>452292</v>
      </c>
      <c r="B1110" s="624" t="s">
        <v>7740</v>
      </c>
      <c r="C1110" s="626" t="str">
        <f>'CATALOGO PAGINA'!AE1110</f>
        <v>6</v>
      </c>
      <c r="D1110" s="634">
        <f>'CATALOGO PAGINA'!AG1110</f>
        <v>1.0875</v>
      </c>
    </row>
    <row r="1111">
      <c r="A1111" s="623" t="str">
        <f>'CATALOGO PAGINA'!C1111</f>
        <v>H114</v>
      </c>
      <c r="B1111" s="624" t="s">
        <v>7740</v>
      </c>
      <c r="C1111" s="626" t="str">
        <f>'CATALOGO PAGINA'!AE1111</f>
        <v>6</v>
      </c>
      <c r="D1111" s="634">
        <f>'CATALOGO PAGINA'!AG1111</f>
        <v>0.7685</v>
      </c>
    </row>
    <row r="1112">
      <c r="A1112" s="623" t="str">
        <f>'CATALOGO PAGINA'!C1112</f>
        <v>82278</v>
      </c>
      <c r="B1112" s="624" t="s">
        <v>7740</v>
      </c>
      <c r="C1112" s="626" t="str">
        <f>'CATALOGO PAGINA'!AE1112</f>
        <v>12</v>
      </c>
      <c r="D1112" s="634">
        <f>'CATALOGO PAGINA'!AG1112</f>
        <v>0.7685</v>
      </c>
    </row>
    <row r="1113">
      <c r="A1113" s="623" t="str">
        <f>'CATALOGO PAGINA'!C1113</f>
        <v>5878</v>
      </c>
      <c r="B1113" s="624" t="s">
        <v>7740</v>
      </c>
      <c r="C1113" s="626" t="str">
        <f>'CATALOGO PAGINA'!AE1113</f>
        <v>12</v>
      </c>
      <c r="D1113" s="634">
        <f>'CATALOGO PAGINA'!AG1113</f>
        <v>0.725</v>
      </c>
    </row>
    <row r="1114">
      <c r="A1114" s="623" t="str">
        <f>'CATALOGO PAGINA'!C1114</f>
        <v>5997</v>
      </c>
      <c r="B1114" s="624" t="s">
        <v>7740</v>
      </c>
      <c r="C1114" s="626" t="str">
        <f>'CATALOGO PAGINA'!AE1114</f>
        <v>12</v>
      </c>
      <c r="D1114" s="634">
        <f>'CATALOGO PAGINA'!AG1114</f>
        <v>0.7685</v>
      </c>
    </row>
    <row r="1115">
      <c r="A1115" s="623" t="str">
        <f>'CATALOGO PAGINA'!C1115</f>
        <v>2040</v>
      </c>
      <c r="B1115" s="624" t="s">
        <v>7740</v>
      </c>
      <c r="C1115" s="626" t="str">
        <f>'CATALOGO PAGINA'!AE1115</f>
        <v>12</v>
      </c>
      <c r="D1115" s="634">
        <f>'CATALOGO PAGINA'!AG1115</f>
        <v>1.1972</v>
      </c>
    </row>
    <row r="1116">
      <c r="A1116" s="623" t="str">
        <f>'CATALOGO PAGINA'!C1116</f>
        <v>2041</v>
      </c>
      <c r="B1116" s="624" t="s">
        <v>7740</v>
      </c>
      <c r="C1116" s="626" t="str">
        <f>'CATALOGO PAGINA'!AE1116</f>
        <v>12</v>
      </c>
      <c r="D1116" s="634">
        <f>'CATALOGO PAGINA'!AG1116</f>
        <v>1.1972</v>
      </c>
    </row>
    <row r="1117">
      <c r="A1117" s="623" t="str">
        <f>'CATALOGO PAGINA'!C1117</f>
        <v>2042</v>
      </c>
      <c r="B1117" s="624" t="s">
        <v>7740</v>
      </c>
      <c r="C1117" s="626" t="str">
        <f>'CATALOGO PAGINA'!AE1117</f>
        <v>12</v>
      </c>
      <c r="D1117" s="634">
        <f>'CATALOGO PAGINA'!AG1117</f>
        <v>1.1972</v>
      </c>
    </row>
    <row r="1118">
      <c r="A1118" s="623" t="str">
        <f>'CATALOGO PAGINA'!C1118</f>
        <v>68109</v>
      </c>
      <c r="B1118" s="624" t="s">
        <v>7740</v>
      </c>
      <c r="C1118" s="626" t="str">
        <f>'CATALOGO PAGINA'!AE1118</f>
        <v>6</v>
      </c>
      <c r="D1118" s="634">
        <f>'CATALOGO PAGINA'!AG1118</f>
        <v>0.9928</v>
      </c>
    </row>
    <row r="1119">
      <c r="A1119" s="623" t="str">
        <f>'CATALOGO PAGINA'!C1119</f>
        <v>H104</v>
      </c>
      <c r="B1119" s="624" t="s">
        <v>7740</v>
      </c>
      <c r="C1119" s="626" t="str">
        <f>'CATALOGO PAGINA'!AE1119</f>
        <v>12</v>
      </c>
      <c r="D1119" s="634">
        <f>'CATALOGO PAGINA'!AG1119</f>
        <v>0.8532</v>
      </c>
    </row>
    <row r="1120">
      <c r="A1120" s="623" t="str">
        <f>'CATALOGO PAGINA'!C1120</f>
        <v>23312</v>
      </c>
      <c r="B1120" s="624" t="s">
        <v>7740</v>
      </c>
      <c r="C1120" s="626" t="str">
        <f>'CATALOGO PAGINA'!AE1120</f>
        <v>6</v>
      </c>
      <c r="D1120" s="634">
        <f>'CATALOGO PAGINA'!AG1120</f>
        <v>1.7507</v>
      </c>
    </row>
    <row r="1121">
      <c r="A1121" s="623" t="str">
        <f>'CATALOGO PAGINA'!C1121</f>
        <v>2030</v>
      </c>
      <c r="B1121" s="624" t="s">
        <v>7740</v>
      </c>
      <c r="C1121" s="626" t="str">
        <f>'CATALOGO PAGINA'!AE1121</f>
        <v>12</v>
      </c>
      <c r="D1121" s="634">
        <f>'CATALOGO PAGINA'!AG1121</f>
        <v>1.1972</v>
      </c>
    </row>
    <row r="1122">
      <c r="A1122" s="623" t="str">
        <f>'CATALOGO PAGINA'!C1122</f>
        <v>2033</v>
      </c>
      <c r="B1122" s="624" t="s">
        <v>7740</v>
      </c>
      <c r="C1122" s="626" t="str">
        <f>'CATALOGO PAGINA'!AE1122</f>
        <v>12</v>
      </c>
      <c r="D1122" s="634">
        <f>'CATALOGO PAGINA'!AG1122</f>
        <v>1.1972</v>
      </c>
    </row>
    <row r="1123">
      <c r="A1123" s="623" t="str">
        <f>'CATALOGO PAGINA'!C1123</f>
        <v>2034</v>
      </c>
      <c r="B1123" s="624" t="s">
        <v>7740</v>
      </c>
      <c r="C1123" s="626" t="str">
        <f>'CATALOGO PAGINA'!AE1123</f>
        <v>12</v>
      </c>
      <c r="D1123" s="634">
        <f>'CATALOGO PAGINA'!AG1123</f>
        <v>1.1972</v>
      </c>
    </row>
    <row r="1124">
      <c r="A1124" s="623" t="str">
        <f>'CATALOGO PAGINA'!C1124</f>
        <v>2013</v>
      </c>
      <c r="B1124" s="624" t="s">
        <v>7740</v>
      </c>
      <c r="C1124" s="626" t="str">
        <f>'CATALOGO PAGINA'!AE1124</f>
        <v>12</v>
      </c>
      <c r="D1124" s="634">
        <f>'CATALOGO PAGINA'!AG1124</f>
        <v>1.2</v>
      </c>
    </row>
    <row r="1125">
      <c r="A1125" s="623" t="str">
        <f>'CATALOGO PAGINA'!C1125</f>
        <v>2021</v>
      </c>
      <c r="B1125" s="624" t="s">
        <v>7740</v>
      </c>
      <c r="C1125" s="626" t="str">
        <f>'CATALOGO PAGINA'!AE1125</f>
        <v>12</v>
      </c>
      <c r="D1125" s="634">
        <f>'CATALOGO PAGINA'!AG1125</f>
        <v>1.1972</v>
      </c>
    </row>
    <row r="1126">
      <c r="A1126" s="623" t="str">
        <f>'CATALOGO PAGINA'!C1126</f>
        <v>2024</v>
      </c>
      <c r="B1126" s="624" t="s">
        <v>7740</v>
      </c>
      <c r="C1126" s="626" t="str">
        <f>'CATALOGO PAGINA'!AE1126</f>
        <v>12</v>
      </c>
      <c r="D1126" s="634">
        <f>'CATALOGO PAGINA'!AG1126</f>
        <v>1.1972</v>
      </c>
    </row>
    <row r="1127">
      <c r="A1127" s="623" t="str">
        <f>'CATALOGO PAGINA'!C1127</f>
        <v>2029</v>
      </c>
      <c r="B1127" s="624" t="s">
        <v>7740</v>
      </c>
      <c r="C1127" s="626" t="str">
        <f>'CATALOGO PAGINA'!AE1127</f>
        <v>12</v>
      </c>
      <c r="D1127" s="634">
        <f>'CATALOGO PAGINA'!AG1127</f>
        <v>1.2546</v>
      </c>
    </row>
    <row r="1128">
      <c r="A1128" s="623" t="str">
        <f>'CATALOGO PAGINA'!C1128</f>
        <v>H110</v>
      </c>
      <c r="B1128" s="624" t="s">
        <v>7740</v>
      </c>
      <c r="C1128" s="626" t="str">
        <f>'CATALOGO PAGINA'!AE1128</f>
        <v>12</v>
      </c>
      <c r="D1128" s="634">
        <f>'CATALOGO PAGINA'!AG1128</f>
        <v>0.756</v>
      </c>
    </row>
    <row r="1129">
      <c r="A1129" s="623" t="str">
        <f>'CATALOGO PAGINA'!C1129</f>
        <v>2031</v>
      </c>
      <c r="B1129" s="624" t="s">
        <v>7740</v>
      </c>
      <c r="C1129" s="626" t="str">
        <f>'CATALOGO PAGINA'!AE1129</f>
        <v>12</v>
      </c>
      <c r="D1129" s="634">
        <f>'CATALOGO PAGINA'!AG1129</f>
        <v>1.1972</v>
      </c>
    </row>
    <row r="1130">
      <c r="A1130" s="623" t="str">
        <f>'CATALOGO PAGINA'!C1130</f>
        <v>2018</v>
      </c>
      <c r="B1130" s="624" t="s">
        <v>7740</v>
      </c>
      <c r="C1130" s="626" t="str">
        <f>'CATALOGO PAGINA'!AE1130</f>
        <v>12</v>
      </c>
      <c r="D1130" s="634">
        <f>'CATALOGO PAGINA'!AG1130</f>
        <v>1.2</v>
      </c>
    </row>
    <row r="1131">
      <c r="A1131" s="623" t="str">
        <f>'CATALOGO PAGINA'!C1131</f>
        <v>2020</v>
      </c>
      <c r="B1131" s="624" t="s">
        <v>7740</v>
      </c>
      <c r="C1131" s="626" t="str">
        <f>'CATALOGO PAGINA'!AE1131</f>
        <v>12</v>
      </c>
      <c r="D1131" s="634">
        <f>'CATALOGO PAGINA'!AG1131</f>
        <v>1.1972</v>
      </c>
    </row>
    <row r="1132">
      <c r="A1132" s="623" t="str">
        <f>'CATALOGO PAGINA'!C1132</f>
        <v>2023</v>
      </c>
      <c r="B1132" s="624" t="s">
        <v>7740</v>
      </c>
      <c r="C1132" s="626" t="str">
        <f>'CATALOGO PAGINA'!AE1132</f>
        <v>12</v>
      </c>
      <c r="D1132" s="634">
        <f>'CATALOGO PAGINA'!AG1132</f>
        <v>1.1972</v>
      </c>
    </row>
    <row r="1133">
      <c r="A1133" s="623" t="str">
        <f>'CATALOGO PAGINA'!C1133</f>
        <v>2025</v>
      </c>
      <c r="B1133" s="624" t="s">
        <v>7740</v>
      </c>
      <c r="C1133" s="626" t="str">
        <f>'CATALOGO PAGINA'!AE1133</f>
        <v>12</v>
      </c>
      <c r="D1133" s="634">
        <f>'CATALOGO PAGINA'!AG1133</f>
        <v>1.2464</v>
      </c>
    </row>
    <row r="1134">
      <c r="A1134" s="623" t="str">
        <f>'CATALOGO PAGINA'!C1134</f>
        <v>2027</v>
      </c>
      <c r="B1134" s="624" t="s">
        <v>7740</v>
      </c>
      <c r="C1134" s="626" t="str">
        <f>'CATALOGO PAGINA'!AE1134</f>
        <v>12</v>
      </c>
      <c r="D1134" s="634">
        <f>'CATALOGO PAGINA'!AG1134</f>
        <v>1.1972</v>
      </c>
    </row>
    <row r="1135">
      <c r="A1135" s="623" t="str">
        <f>'CATALOGO PAGINA'!C1135</f>
        <v>2039</v>
      </c>
      <c r="B1135" s="624" t="s">
        <v>7740</v>
      </c>
      <c r="C1135" s="626" t="str">
        <f>'CATALOGO PAGINA'!AE1135</f>
        <v>12</v>
      </c>
      <c r="D1135" s="634">
        <f>'CATALOGO PAGINA'!AG1135</f>
        <v>1.1972</v>
      </c>
    </row>
    <row r="1136">
      <c r="A1136" s="623" t="str">
        <f>'CATALOGO PAGINA'!C1136</f>
        <v>FD496</v>
      </c>
      <c r="B1136" s="624" t="s">
        <v>7740</v>
      </c>
      <c r="C1136" s="626" t="str">
        <f>'CATALOGO PAGINA'!AE1136</f>
        <v>12</v>
      </c>
      <c r="D1136" s="634">
        <f>'CATALOGO PAGINA'!AG1136</f>
        <v>1.1972</v>
      </c>
    </row>
    <row r="1137">
      <c r="A1137" s="623" t="str">
        <f>'CATALOGO PAGINA'!C1137</f>
        <v>2035</v>
      </c>
      <c r="B1137" s="624" t="s">
        <v>7740</v>
      </c>
      <c r="C1137" s="626" t="str">
        <f>'CATALOGO PAGINA'!AE1137</f>
        <v>12</v>
      </c>
      <c r="D1137" s="634">
        <f>'CATALOGO PAGINA'!AG1137</f>
        <v>1.1972</v>
      </c>
    </row>
    <row r="1138">
      <c r="A1138" s="623" t="str">
        <f>'CATALOGO PAGINA'!C1138</f>
        <v>2014</v>
      </c>
      <c r="B1138" s="624" t="s">
        <v>7740</v>
      </c>
      <c r="C1138" s="626" t="str">
        <f>'CATALOGO PAGINA'!AE1138</f>
        <v>12</v>
      </c>
      <c r="D1138" s="634">
        <f>'CATALOGO PAGINA'!AG1138</f>
        <v>1.2</v>
      </c>
    </row>
    <row r="1139">
      <c r="A1139" s="623" t="str">
        <f>'CATALOGO PAGINA'!C1139</f>
        <v>2016</v>
      </c>
      <c r="B1139" s="624" t="s">
        <v>7740</v>
      </c>
      <c r="C1139" s="626" t="str">
        <f>'CATALOGO PAGINA'!AE1139</f>
        <v>12</v>
      </c>
      <c r="D1139" s="634">
        <f>'CATALOGO PAGINA'!AG1139</f>
        <v>1.2</v>
      </c>
    </row>
    <row r="1140">
      <c r="A1140" s="623" t="str">
        <f>'CATALOGO PAGINA'!C1140</f>
        <v>2019</v>
      </c>
      <c r="B1140" s="624" t="s">
        <v>7740</v>
      </c>
      <c r="C1140" s="626" t="str">
        <f>'CATALOGO PAGINA'!AE1140</f>
        <v>12</v>
      </c>
      <c r="D1140" s="634">
        <f>'CATALOGO PAGINA'!AG1140</f>
        <v>1.2464</v>
      </c>
    </row>
    <row r="1141">
      <c r="A1141" s="623" t="str">
        <f>'CATALOGO PAGINA'!C1141</f>
        <v>2022</v>
      </c>
      <c r="B1141" s="624" t="s">
        <v>7740</v>
      </c>
      <c r="C1141" s="626" t="str">
        <f>'CATALOGO PAGINA'!AE1141</f>
        <v>12</v>
      </c>
      <c r="D1141" s="634">
        <f>'CATALOGO PAGINA'!AG1141</f>
        <v>1.1972</v>
      </c>
    </row>
    <row r="1142">
      <c r="A1142" s="623" t="str">
        <f>'CATALOGO PAGINA'!C1142</f>
        <v>2037</v>
      </c>
      <c r="B1142" s="624" t="s">
        <v>7740</v>
      </c>
      <c r="C1142" s="626" t="str">
        <f>'CATALOGO PAGINA'!AE1142</f>
        <v>12</v>
      </c>
      <c r="D1142" s="634">
        <f>'CATALOGO PAGINA'!AG1142</f>
        <v>1.1972</v>
      </c>
    </row>
    <row r="1143">
      <c r="A1143" s="623" t="str">
        <f>'CATALOGO PAGINA'!C1143</f>
        <v>2028</v>
      </c>
      <c r="B1143" s="624" t="s">
        <v>7740</v>
      </c>
      <c r="C1143" s="626" t="str">
        <f>'CATALOGO PAGINA'!AE1143</f>
        <v>12</v>
      </c>
      <c r="D1143" s="634">
        <f>'CATALOGO PAGINA'!AG1143</f>
        <v>1.1972</v>
      </c>
    </row>
    <row r="1144">
      <c r="A1144" s="623" t="str">
        <f>'CATALOGO PAGINA'!C1144</f>
        <v>110408</v>
      </c>
      <c r="B1144" s="624" t="s">
        <v>7740</v>
      </c>
      <c r="C1144" s="626" t="str">
        <f>'CATALOGO PAGINA'!AE1144</f>
        <v>12</v>
      </c>
      <c r="D1144" s="634">
        <f>'CATALOGO PAGINA'!AG1144</f>
        <v>0.725</v>
      </c>
    </row>
    <row r="1145">
      <c r="A1145" s="623" t="str">
        <f>'CATALOGO PAGINA'!C1145</f>
        <v>17889</v>
      </c>
      <c r="B1145" s="624" t="s">
        <v>7740</v>
      </c>
      <c r="C1145" s="626" t="str">
        <f>'CATALOGO PAGINA'!AE1145</f>
        <v>12</v>
      </c>
      <c r="D1145" s="634">
        <f>'CATALOGO PAGINA'!AG1145</f>
        <v>0.7395</v>
      </c>
    </row>
    <row r="1146">
      <c r="A1146" s="623" t="str">
        <f>'CATALOGO PAGINA'!C1146</f>
        <v>056</v>
      </c>
      <c r="B1146" s="624" t="s">
        <v>7740</v>
      </c>
      <c r="C1146" s="626" t="str">
        <f>'CATALOGO PAGINA'!AE1146</f>
        <v>12</v>
      </c>
      <c r="D1146" s="634">
        <f>'CATALOGO PAGINA'!AG1146</f>
        <v>0.725</v>
      </c>
    </row>
    <row r="1147">
      <c r="A1147" s="623" t="str">
        <f>'CATALOGO PAGINA'!C1147</f>
        <v>900793</v>
      </c>
      <c r="B1147" s="624" t="s">
        <v>7740</v>
      </c>
      <c r="C1147" s="626" t="str">
        <f>'CATALOGO PAGINA'!AE1147</f>
        <v>12</v>
      </c>
      <c r="D1147" s="634">
        <f>'CATALOGO PAGINA'!AG1147</f>
        <v>0.812</v>
      </c>
    </row>
    <row r="1148">
      <c r="A1148" s="623" t="str">
        <f>'CATALOGO PAGINA'!C1148</f>
        <v>IN2425</v>
      </c>
      <c r="B1148" s="624" t="s">
        <v>7740</v>
      </c>
      <c r="C1148" s="626" t="str">
        <f>'CATALOGO PAGINA'!AE1148</f>
        <v>3</v>
      </c>
      <c r="D1148" s="634">
        <f>'CATALOGO PAGINA'!AG1148</f>
        <v>3.48</v>
      </c>
    </row>
    <row r="1149">
      <c r="A1149" s="623" t="str">
        <f>'CATALOGO PAGINA'!C1149</f>
        <v>690034</v>
      </c>
      <c r="B1149" s="624" t="s">
        <v>7740</v>
      </c>
      <c r="C1149" s="626" t="str">
        <f>'CATALOGO PAGINA'!AE1149</f>
        <v>12</v>
      </c>
      <c r="D1149" s="634">
        <f>'CATALOGO PAGINA'!AG1149</f>
        <v>0.756</v>
      </c>
    </row>
    <row r="1150">
      <c r="A1150" s="623" t="str">
        <f>'CATALOGO PAGINA'!C1150</f>
        <v>C003-688</v>
      </c>
      <c r="B1150" s="624" t="s">
        <v>7740</v>
      </c>
      <c r="C1150" s="626" t="str">
        <f>'CATALOGO PAGINA'!AE1150</f>
        <v>6</v>
      </c>
      <c r="D1150" s="634">
        <f>'CATALOGO PAGINA'!AG1150</f>
        <v>3.9875</v>
      </c>
    </row>
    <row r="1151">
      <c r="A1151" s="623" t="str">
        <f>'CATALOGO PAGINA'!C1151</f>
        <v>690256</v>
      </c>
      <c r="B1151" s="624" t="s">
        <v>7740</v>
      </c>
      <c r="C1151" s="626" t="str">
        <f>'CATALOGO PAGINA'!AE1151</f>
        <v>3</v>
      </c>
      <c r="D1151" s="634">
        <f>'CATALOGO PAGINA'!AG1151</f>
        <v>6.09</v>
      </c>
    </row>
    <row r="1152">
      <c r="A1152" s="623" t="str">
        <f>'CATALOGO PAGINA'!C1152</f>
        <v>C003-021</v>
      </c>
      <c r="B1152" s="624" t="s">
        <v>7740</v>
      </c>
      <c r="C1152" s="626" t="str">
        <f>'CATALOGO PAGINA'!AE1152</f>
        <v>12</v>
      </c>
      <c r="D1152" s="634">
        <f>'CATALOGO PAGINA'!AG1152</f>
        <v>0.928</v>
      </c>
    </row>
    <row r="1153">
      <c r="A1153" s="623" t="str">
        <f>'CATALOGO PAGINA'!C1153</f>
        <v>FD694</v>
      </c>
      <c r="B1153" s="624" t="s">
        <v>7740</v>
      </c>
      <c r="C1153" s="626" t="str">
        <f>'CATALOGO PAGINA'!AE1153</f>
        <v>6</v>
      </c>
      <c r="D1153" s="634">
        <f>'CATALOGO PAGINA'!AG1153</f>
        <v>1.1455</v>
      </c>
    </row>
    <row r="1154">
      <c r="A1154" s="623" t="str">
        <f>'CATALOGO PAGINA'!C1154</f>
        <v>6797</v>
      </c>
      <c r="B1154" s="624" t="s">
        <v>7740</v>
      </c>
      <c r="C1154" s="626" t="str">
        <f>'CATALOGO PAGINA'!AE1154</f>
        <v>6</v>
      </c>
      <c r="D1154" s="634">
        <f>'CATALOGO PAGINA'!AG1154</f>
        <v>3.4945</v>
      </c>
    </row>
    <row r="1155">
      <c r="A1155" s="623" t="str">
        <f>'CATALOGO PAGINA'!C1155</f>
        <v>110</v>
      </c>
      <c r="B1155" s="624" t="s">
        <v>7740</v>
      </c>
      <c r="C1155" s="626" t="str">
        <f>'CATALOGO PAGINA'!AE1155</f>
        <v>12</v>
      </c>
      <c r="D1155" s="634">
        <f>'CATALOGO PAGINA'!AG1155</f>
        <v>0.7685</v>
      </c>
    </row>
    <row r="1156">
      <c r="A1156" s="623" t="str">
        <f>'CATALOGO PAGINA'!C1156</f>
        <v>FD564</v>
      </c>
      <c r="B1156" s="624" t="s">
        <v>7740</v>
      </c>
      <c r="C1156" s="626" t="str">
        <f>'CATALOGO PAGINA'!AE1156</f>
        <v>12</v>
      </c>
      <c r="D1156" s="634">
        <f>'CATALOGO PAGINA'!AG1156</f>
        <v>0.3335</v>
      </c>
    </row>
    <row r="1157">
      <c r="A1157" s="623" t="str">
        <f>'CATALOGO PAGINA'!C1157</f>
        <v>40052</v>
      </c>
      <c r="B1157" s="624" t="s">
        <v>7740</v>
      </c>
      <c r="C1157" s="626" t="str">
        <f>'CATALOGO PAGINA'!AE1157</f>
        <v>3</v>
      </c>
      <c r="D1157" s="634">
        <f>'CATALOGO PAGINA'!AG1157</f>
        <v>5.9015</v>
      </c>
    </row>
    <row r="1158">
      <c r="A1158" s="623" t="str">
        <f>'CATALOGO PAGINA'!C1158</f>
        <v>40014</v>
      </c>
      <c r="B1158" s="624" t="s">
        <v>7740</v>
      </c>
      <c r="C1158" s="626" t="str">
        <f>'CATALOGO PAGINA'!AE1158</f>
        <v>3</v>
      </c>
      <c r="D1158" s="634">
        <f>'CATALOGO PAGINA'!AG1158</f>
        <v>8.5695</v>
      </c>
    </row>
    <row r="1159">
      <c r="A1159" s="623" t="str">
        <f>'CATALOGO PAGINA'!C1159</f>
        <v>40083</v>
      </c>
      <c r="B1159" s="624" t="s">
        <v>7740</v>
      </c>
      <c r="C1159" s="626" t="str">
        <f>'CATALOGO PAGINA'!AE1159</f>
        <v>3</v>
      </c>
      <c r="D1159" s="634">
        <f>'CATALOGO PAGINA'!AG1159</f>
        <v>13.108</v>
      </c>
    </row>
    <row r="1160">
      <c r="A1160" s="623" t="str">
        <f>'CATALOGO PAGINA'!C1160</f>
        <v>40076</v>
      </c>
      <c r="B1160" s="624" t="s">
        <v>7740</v>
      </c>
      <c r="C1160" s="626" t="str">
        <f>'CATALOGO PAGINA'!AE1160</f>
        <v>3</v>
      </c>
      <c r="D1160" s="634">
        <f>'CATALOGO PAGINA'!AG1160</f>
        <v>16.008</v>
      </c>
    </row>
    <row r="1161">
      <c r="A1161" s="623" t="str">
        <f>'CATALOGO PAGINA'!C1161</f>
        <v>51150</v>
      </c>
      <c r="B1161" s="624" t="s">
        <v>7740</v>
      </c>
      <c r="C1161" s="626" t="str">
        <f>'CATALOGO PAGINA'!AE1161</f>
        <v>6</v>
      </c>
      <c r="D1161" s="634">
        <f>'CATALOGO PAGINA'!AG1161</f>
        <v>0.116</v>
      </c>
    </row>
    <row r="1162">
      <c r="A1162" s="623" t="str">
        <f>'CATALOGO PAGINA'!C1162</f>
        <v>51161</v>
      </c>
      <c r="B1162" s="624" t="s">
        <v>7740</v>
      </c>
      <c r="C1162" s="626" t="str">
        <f>'CATALOGO PAGINA'!AE1162</f>
        <v>24</v>
      </c>
      <c r="D1162" s="634">
        <f>'CATALOGO PAGINA'!AG1162</f>
        <v>0.116</v>
      </c>
    </row>
    <row r="1163">
      <c r="A1163" s="623" t="str">
        <f>'CATALOGO PAGINA'!C1163</f>
        <v>BE006</v>
      </c>
      <c r="B1163" s="624" t="s">
        <v>7740</v>
      </c>
      <c r="C1163" s="626" t="str">
        <f>'CATALOGO PAGINA'!AE1163</f>
        <v>12</v>
      </c>
      <c r="D1163" s="634">
        <f>'CATALOGO PAGINA'!AG1163</f>
        <v>0.0145</v>
      </c>
    </row>
    <row r="1164">
      <c r="A1164" s="623" t="str">
        <f>'CATALOGO PAGINA'!C1164</f>
        <v>FD281</v>
      </c>
      <c r="B1164" s="624" t="s">
        <v>7740</v>
      </c>
      <c r="C1164" s="626" t="str">
        <f>'CATALOGO PAGINA'!AE1164</f>
        <v>6</v>
      </c>
      <c r="D1164" s="634">
        <f>'CATALOGO PAGINA'!AG1164</f>
        <v>1.45</v>
      </c>
    </row>
    <row r="1165">
      <c r="A1165" s="623" t="str">
        <f>'CATALOGO PAGINA'!C1165</f>
        <v>40700</v>
      </c>
      <c r="B1165" s="624" t="s">
        <v>7740</v>
      </c>
      <c r="C1165" s="626" t="str">
        <f>'CATALOGO PAGINA'!AE1165</f>
        <v>1</v>
      </c>
      <c r="D1165" s="634">
        <f>'CATALOGO PAGINA'!AG1165</f>
        <v>28.4635</v>
      </c>
    </row>
    <row r="1166">
      <c r="A1166" s="623" t="str">
        <f>'CATALOGO PAGINA'!C1166</f>
        <v>735</v>
      </c>
      <c r="B1166" s="624" t="s">
        <v>7740</v>
      </c>
      <c r="C1166" s="626" t="str">
        <f>'CATALOGO PAGINA'!AE1166</f>
        <v>12</v>
      </c>
      <c r="D1166" s="634">
        <f>'CATALOGO PAGINA'!AG1166</f>
        <v>0.986</v>
      </c>
    </row>
    <row r="1167">
      <c r="A1167" s="623" t="str">
        <f>'CATALOGO PAGINA'!C1167</f>
        <v>736</v>
      </c>
      <c r="B1167" s="624" t="s">
        <v>7740</v>
      </c>
      <c r="C1167" s="626" t="str">
        <f>'CATALOGO PAGINA'!AE1167</f>
        <v>12</v>
      </c>
      <c r="D1167" s="634">
        <f>'CATALOGO PAGINA'!AG1167</f>
        <v>0.9715</v>
      </c>
    </row>
    <row r="1168">
      <c r="A1168" s="623" t="str">
        <f>'CATALOGO PAGINA'!C1168</f>
        <v>1752</v>
      </c>
      <c r="B1168" s="624" t="s">
        <v>7740</v>
      </c>
      <c r="C1168" s="626" t="str">
        <f>'CATALOGO PAGINA'!AE1168</f>
        <v>12</v>
      </c>
      <c r="D1168" s="634">
        <f>'CATALOGO PAGINA'!AG1168</f>
        <v>1.1</v>
      </c>
    </row>
    <row r="1169">
      <c r="A1169" s="623" t="str">
        <f>'CATALOGO PAGINA'!C1169</f>
        <v>2020M</v>
      </c>
      <c r="B1169" s="624" t="s">
        <v>7740</v>
      </c>
      <c r="C1169" s="626" t="str">
        <f>'CATALOGO PAGINA'!AE1169</f>
        <v>12</v>
      </c>
      <c r="D1169" s="634">
        <f>'CATALOGO PAGINA'!AG1169</f>
        <v>2.0735</v>
      </c>
    </row>
    <row r="1170">
      <c r="A1170" s="623" t="str">
        <f>'CATALOGO PAGINA'!C1170</f>
        <v>FD905</v>
      </c>
      <c r="B1170" s="624" t="s">
        <v>7740</v>
      </c>
      <c r="C1170" s="626" t="str">
        <f>'CATALOGO PAGINA'!AE1170</f>
        <v>6</v>
      </c>
      <c r="D1170" s="634">
        <f>'CATALOGO PAGINA'!AG1170</f>
        <v>2.5085</v>
      </c>
    </row>
    <row r="1171">
      <c r="A1171" s="623" t="str">
        <f>'CATALOGO PAGINA'!C1171</f>
        <v>7565</v>
      </c>
      <c r="B1171" s="624" t="s">
        <v>7740</v>
      </c>
      <c r="C1171" s="626" t="str">
        <f>'CATALOGO PAGINA'!AE1171</f>
        <v>6</v>
      </c>
      <c r="D1171" s="634">
        <f>'CATALOGO PAGINA'!AG1171</f>
        <v>4.175</v>
      </c>
    </row>
    <row r="1172">
      <c r="A1172" s="623" t="str">
        <f>'CATALOGO PAGINA'!C1172</f>
        <v>FD2619</v>
      </c>
      <c r="B1172" s="624" t="s">
        <v>7740</v>
      </c>
      <c r="C1172" s="626" t="str">
        <f>'CATALOGO PAGINA'!AE1172</f>
        <v>100</v>
      </c>
      <c r="D1172" s="634">
        <f>'CATALOGO PAGINA'!AG1172</f>
        <v>0.7975</v>
      </c>
    </row>
    <row r="1173">
      <c r="A1173" s="623" t="str">
        <f>'CATALOGO PAGINA'!C1173</f>
        <v>FD906</v>
      </c>
      <c r="B1173" s="624" t="s">
        <v>7740</v>
      </c>
      <c r="C1173" s="626" t="str">
        <f>'CATALOGO PAGINA'!AE1173</f>
        <v>6</v>
      </c>
      <c r="D1173" s="634">
        <f>'CATALOGO PAGINA'!AG1173</f>
        <v>1.305</v>
      </c>
    </row>
    <row r="1174">
      <c r="A1174" s="623" t="str">
        <f>'CATALOGO PAGINA'!C1174</f>
        <v>216005</v>
      </c>
      <c r="B1174" s="624" t="s">
        <v>7740</v>
      </c>
      <c r="C1174" s="626" t="str">
        <f>'CATALOGO PAGINA'!AE1174</f>
        <v>12</v>
      </c>
      <c r="D1174" s="634">
        <f>'CATALOGO PAGINA'!AG1174</f>
        <v>2.552</v>
      </c>
    </row>
    <row r="1175">
      <c r="A1175" s="623" t="str">
        <f>'CATALOGO PAGINA'!C1175</f>
        <v>7787</v>
      </c>
      <c r="B1175" s="624" t="s">
        <v>7740</v>
      </c>
      <c r="C1175" s="626" t="str">
        <f>'CATALOGO PAGINA'!AE1175</f>
        <v>12</v>
      </c>
      <c r="D1175" s="634">
        <f>'CATALOGO PAGINA'!AG1175</f>
        <v>0.7685</v>
      </c>
    </row>
    <row r="1176">
      <c r="A1176" s="623" t="str">
        <f>'CATALOGO PAGINA'!C1176</f>
        <v>505516</v>
      </c>
      <c r="B1176" s="624" t="s">
        <v>7740</v>
      </c>
      <c r="C1176" s="626" t="str">
        <f>'CATALOGO PAGINA'!AE1176</f>
        <v>3</v>
      </c>
      <c r="D1176" s="634">
        <f>'CATALOGO PAGINA'!AG1176</f>
        <v>5.0025</v>
      </c>
    </row>
    <row r="1177">
      <c r="A1177" s="623" t="str">
        <f>'CATALOGO PAGINA'!C1177</f>
        <v>ZR135-3</v>
      </c>
      <c r="B1177" s="624" t="s">
        <v>7740</v>
      </c>
      <c r="C1177" s="626" t="str">
        <f>'CATALOGO PAGINA'!AE1177</f>
        <v>3</v>
      </c>
      <c r="D1177" s="634">
        <f>'CATALOGO PAGINA'!AG1177</f>
        <v>7.75425</v>
      </c>
    </row>
    <row r="1178">
      <c r="A1178" s="623" t="str">
        <f>'CATALOGO PAGINA'!C1178</f>
        <v>YJ388-61</v>
      </c>
      <c r="B1178" s="624" t="s">
        <v>7740</v>
      </c>
      <c r="C1178" s="626" t="str">
        <f>'CATALOGO PAGINA'!AE1178</f>
        <v>3</v>
      </c>
      <c r="D1178" s="634">
        <f>'CATALOGO PAGINA'!AG1178</f>
        <v>8.30074</v>
      </c>
    </row>
    <row r="1179">
      <c r="A1179" s="623" t="str">
        <f>'CATALOGO PAGINA'!C1179</f>
        <v>ARB07552</v>
      </c>
      <c r="B1179" s="624" t="s">
        <v>7740</v>
      </c>
      <c r="C1179" s="626" t="str">
        <f>'CATALOGO PAGINA'!AE1179</f>
        <v>12</v>
      </c>
      <c r="D1179" s="634">
        <f>'CATALOGO PAGINA'!AG1179</f>
        <v>1.152</v>
      </c>
    </row>
    <row r="1180">
      <c r="A1180" s="623" t="str">
        <f>'CATALOGO PAGINA'!C1180</f>
        <v>ARB12909</v>
      </c>
      <c r="B1180" s="624" t="s">
        <v>7740</v>
      </c>
      <c r="C1180" s="626" t="str">
        <f>'CATALOGO PAGINA'!AE1180</f>
        <v>6</v>
      </c>
      <c r="D1180" s="634">
        <f>'CATALOGO PAGINA'!AG1180</f>
        <v>1.595</v>
      </c>
    </row>
    <row r="1181">
      <c r="A1181" s="623" t="str">
        <f>'CATALOGO PAGINA'!C1181</f>
        <v>ARB20122</v>
      </c>
      <c r="B1181" s="624" t="s">
        <v>7740</v>
      </c>
      <c r="C1181" s="626" t="str">
        <f>'CATALOGO PAGINA'!AE1181</f>
        <v>12</v>
      </c>
      <c r="D1181" s="634">
        <f>'CATALOGO PAGINA'!AG1181</f>
        <v>0.8555</v>
      </c>
    </row>
    <row r="1182">
      <c r="A1182" s="623" t="str">
        <f>'CATALOGO PAGINA'!C1182</f>
        <v>ARB3033</v>
      </c>
      <c r="B1182" s="624" t="s">
        <v>7740</v>
      </c>
      <c r="C1182" s="626" t="str">
        <f>'CATALOGO PAGINA'!AE1182</f>
        <v>6</v>
      </c>
      <c r="D1182" s="634">
        <f>'CATALOGO PAGINA'!AG1182</f>
        <v>1.247</v>
      </c>
    </row>
    <row r="1183">
      <c r="A1183" s="623" t="str">
        <f>'CATALOGO PAGINA'!C1183</f>
        <v>00773</v>
      </c>
      <c r="B1183" s="624" t="s">
        <v>7740</v>
      </c>
      <c r="C1183" s="626" t="str">
        <f>'CATALOGO PAGINA'!AE1183</f>
        <v>6</v>
      </c>
      <c r="D1183" s="634">
        <f>'CATALOGO PAGINA'!AG1183</f>
        <v>1.3775</v>
      </c>
    </row>
    <row r="1184">
      <c r="A1184" s="623" t="str">
        <f>'CATALOGO PAGINA'!C1184</f>
        <v>GH279</v>
      </c>
      <c r="B1184" s="624" t="s">
        <v>7740</v>
      </c>
      <c r="C1184" s="626" t="str">
        <f>'CATALOGO PAGINA'!AE1184</f>
        <v>12</v>
      </c>
      <c r="D1184" s="634">
        <f>'CATALOGO PAGINA'!AG1184</f>
        <v>0.812</v>
      </c>
    </row>
    <row r="1185">
      <c r="A1185" s="623" t="str">
        <f>'CATALOGO PAGINA'!C1185</f>
        <v>32219</v>
      </c>
      <c r="B1185" s="624" t="s">
        <v>7740</v>
      </c>
      <c r="C1185" s="626" t="str">
        <f>'CATALOGO PAGINA'!AE1185</f>
        <v>12</v>
      </c>
      <c r="D1185" s="634">
        <f>'CATALOGO PAGINA'!AG1185</f>
        <v>0.9504</v>
      </c>
    </row>
    <row r="1186">
      <c r="A1186" s="623" t="str">
        <f>'CATALOGO PAGINA'!C1186</f>
        <v>2049</v>
      </c>
      <c r="B1186" s="624" t="s">
        <v>7740</v>
      </c>
      <c r="C1186" s="626" t="str">
        <f>'CATALOGO PAGINA'!AE1186</f>
        <v>12</v>
      </c>
      <c r="D1186" s="634">
        <f>'CATALOGO PAGINA'!AG1186</f>
        <v>1.1972</v>
      </c>
    </row>
    <row r="1187">
      <c r="A1187" s="623" t="str">
        <f>'CATALOGO PAGINA'!C1187</f>
        <v>2047</v>
      </c>
      <c r="B1187" s="624" t="s">
        <v>7740</v>
      </c>
      <c r="C1187" s="626" t="str">
        <f>'CATALOGO PAGINA'!AE1187</f>
        <v>12</v>
      </c>
      <c r="D1187" s="634">
        <f>'CATALOGO PAGINA'!AG1187</f>
        <v>1.2464</v>
      </c>
    </row>
    <row r="1188">
      <c r="A1188" s="623" t="str">
        <f>'CATALOGO PAGINA'!C1188</f>
        <v>2046</v>
      </c>
      <c r="B1188" s="624" t="s">
        <v>7740</v>
      </c>
      <c r="C1188" s="626" t="str">
        <f>'CATALOGO PAGINA'!AE1188</f>
        <v>12</v>
      </c>
      <c r="D1188" s="634">
        <f>'CATALOGO PAGINA'!AG1188</f>
        <v>1.1972</v>
      </c>
    </row>
    <row r="1189">
      <c r="A1189" s="623" t="str">
        <f>'CATALOGO PAGINA'!C1189</f>
        <v>CN91235</v>
      </c>
      <c r="B1189" s="624" t="s">
        <v>7740</v>
      </c>
      <c r="C1189" s="626" t="str">
        <f>'CATALOGO PAGINA'!AE1189</f>
        <v>12</v>
      </c>
      <c r="D1189" s="634">
        <f>'CATALOGO PAGINA'!AG1189</f>
        <v>1.1165</v>
      </c>
    </row>
    <row r="1190">
      <c r="A1190" s="623" t="str">
        <f>'CATALOGO PAGINA'!C1190</f>
        <v>88135</v>
      </c>
      <c r="B1190" s="624" t="s">
        <v>7740</v>
      </c>
      <c r="C1190" s="626" t="str">
        <f>'CATALOGO PAGINA'!AE1190</f>
        <v>12</v>
      </c>
      <c r="D1190" s="634">
        <f>'CATALOGO PAGINA'!AG1190</f>
        <v>0.754</v>
      </c>
    </row>
    <row r="1191">
      <c r="A1191" s="623" t="str">
        <f>'CATALOGO PAGINA'!C1191</f>
        <v>88142</v>
      </c>
      <c r="B1191" s="624" t="s">
        <v>7740</v>
      </c>
      <c r="C1191" s="626" t="str">
        <f>'CATALOGO PAGINA'!AE1191</f>
        <v>12</v>
      </c>
      <c r="D1191" s="634">
        <f>'CATALOGO PAGINA'!AG1191</f>
        <v>0.754</v>
      </c>
    </row>
    <row r="1192">
      <c r="A1192" s="623" t="str">
        <f>'CATALOGO PAGINA'!C1192</f>
        <v>88136</v>
      </c>
      <c r="B1192" s="624" t="s">
        <v>7740</v>
      </c>
      <c r="C1192" s="626" t="str">
        <f>'CATALOGO PAGINA'!AE1192</f>
        <v>12</v>
      </c>
      <c r="D1192" s="634">
        <f>'CATALOGO PAGINA'!AG1192</f>
        <v>0.754</v>
      </c>
    </row>
    <row r="1193">
      <c r="A1193" s="623" t="str">
        <f>'CATALOGO PAGINA'!C1193</f>
        <v>88138</v>
      </c>
      <c r="B1193" s="624" t="s">
        <v>7740</v>
      </c>
      <c r="C1193" s="626" t="str">
        <f>'CATALOGO PAGINA'!AE1193</f>
        <v>12</v>
      </c>
      <c r="D1193" s="634">
        <f>'CATALOGO PAGINA'!AG1193</f>
        <v>0.754</v>
      </c>
    </row>
    <row r="1194">
      <c r="A1194" s="623" t="str">
        <f>'CATALOGO PAGINA'!C1194</f>
        <v>88139</v>
      </c>
      <c r="B1194" s="624" t="s">
        <v>7740</v>
      </c>
      <c r="C1194" s="626" t="str">
        <f>'CATALOGO PAGINA'!AE1194</f>
        <v>12</v>
      </c>
      <c r="D1194" s="634">
        <f>'CATALOGO PAGINA'!AG1194</f>
        <v>0.754</v>
      </c>
    </row>
    <row r="1195">
      <c r="A1195" s="623" t="str">
        <f>'CATALOGO PAGINA'!C1195</f>
        <v>88140</v>
      </c>
      <c r="B1195" s="624" t="s">
        <v>7740</v>
      </c>
      <c r="C1195" s="626" t="str">
        <f>'CATALOGO PAGINA'!AE1195</f>
        <v>12</v>
      </c>
      <c r="D1195" s="634">
        <f>'CATALOGO PAGINA'!AG1195</f>
        <v>0.754</v>
      </c>
    </row>
    <row r="1196">
      <c r="A1196" s="623" t="str">
        <f>'CATALOGO PAGINA'!C1196</f>
        <v>88137</v>
      </c>
      <c r="B1196" s="624" t="s">
        <v>7740</v>
      </c>
      <c r="C1196" s="626" t="str">
        <f>'CATALOGO PAGINA'!AE1196</f>
        <v>12</v>
      </c>
      <c r="D1196" s="634">
        <f>'CATALOGO PAGINA'!AG1196</f>
        <v>0.754</v>
      </c>
    </row>
    <row r="1197">
      <c r="A1197" s="623" t="str">
        <f>'CATALOGO PAGINA'!C1197</f>
        <v>96066</v>
      </c>
      <c r="B1197" s="624" t="s">
        <v>7740</v>
      </c>
      <c r="C1197" s="626" t="str">
        <f>'CATALOGO PAGINA'!AE1197</f>
        <v>6</v>
      </c>
      <c r="D1197" s="634">
        <f>'CATALOGO PAGINA'!AG1197</f>
        <v>4.02462</v>
      </c>
    </row>
    <row r="1198">
      <c r="A1198" s="623" t="str">
        <f>'CATALOGO PAGINA'!C1198</f>
        <v>96059</v>
      </c>
      <c r="B1198" s="624" t="s">
        <v>7740</v>
      </c>
      <c r="C1198" s="626" t="str">
        <f>'CATALOGO PAGINA'!AE1198</f>
        <v>6</v>
      </c>
      <c r="D1198" s="634">
        <f>'CATALOGO PAGINA'!AG1198</f>
        <v>4.1035</v>
      </c>
    </row>
    <row r="1199">
      <c r="A1199" s="623" t="str">
        <f>'CATALOGO PAGINA'!C1199</f>
        <v>CN90212-A</v>
      </c>
      <c r="B1199" s="624" t="s">
        <v>7740</v>
      </c>
      <c r="C1199" s="626" t="str">
        <f>'CATALOGO PAGINA'!AE1199</f>
        <v>12</v>
      </c>
      <c r="D1199" s="634">
        <f>'CATALOGO PAGINA'!AG1199</f>
        <v>1.2325</v>
      </c>
    </row>
    <row r="1200">
      <c r="A1200" s="623" t="str">
        <f>'CATALOGO PAGINA'!C1200</f>
        <v>55662</v>
      </c>
      <c r="B1200" s="624" t="s">
        <v>7740</v>
      </c>
      <c r="C1200" s="626" t="str">
        <f>'CATALOGO PAGINA'!AE1200</f>
        <v>8</v>
      </c>
      <c r="D1200" s="634">
        <f>'CATALOGO PAGINA'!AG1200</f>
        <v>0.667</v>
      </c>
    </row>
    <row r="1201">
      <c r="A1201" s="623" t="str">
        <f>'CATALOGO PAGINA'!C1201</f>
        <v>55652</v>
      </c>
      <c r="B1201" s="624" t="s">
        <v>7740</v>
      </c>
      <c r="C1201" s="626" t="str">
        <f>'CATALOGO PAGINA'!AE1201</f>
        <v>8</v>
      </c>
      <c r="D1201" s="634">
        <f>'CATALOGO PAGINA'!AG1201</f>
        <v>0.609</v>
      </c>
    </row>
    <row r="1202">
      <c r="A1202" s="623" t="str">
        <f>'CATALOGO PAGINA'!C1202</f>
        <v>72008</v>
      </c>
      <c r="B1202" s="624" t="s">
        <v>7740</v>
      </c>
      <c r="C1202" s="626" t="str">
        <f>'CATALOGO PAGINA'!AE1202</f>
        <v>6</v>
      </c>
      <c r="D1202" s="634">
        <f>'CATALOGO PAGINA'!AG1202</f>
        <v>1.03356</v>
      </c>
    </row>
    <row r="1203">
      <c r="A1203" s="623" t="str">
        <f>'CATALOGO PAGINA'!C1203</f>
        <v>CN72001</v>
      </c>
      <c r="B1203" s="624" t="s">
        <v>7740</v>
      </c>
      <c r="C1203" s="626" t="str">
        <f>'CATALOGO PAGINA'!AE1203</f>
        <v>6</v>
      </c>
      <c r="D1203" s="634">
        <f>'CATALOGO PAGINA'!AG1203</f>
        <v>1.03356</v>
      </c>
    </row>
    <row r="1204">
      <c r="A1204" s="623" t="str">
        <f>'CATALOGO PAGINA'!C1204</f>
        <v>CN72003</v>
      </c>
      <c r="B1204" s="624" t="s">
        <v>7740</v>
      </c>
      <c r="C1204" s="626" t="str">
        <f>'CATALOGO PAGINA'!AE1204</f>
        <v>6</v>
      </c>
      <c r="D1204" s="634">
        <f>'CATALOGO PAGINA'!AG1204</f>
        <v>1.03356</v>
      </c>
    </row>
    <row r="1205">
      <c r="A1205" s="623" t="str">
        <f>'CATALOGO PAGINA'!C1205</f>
        <v>CN72104</v>
      </c>
      <c r="B1205" s="624" t="s">
        <v>7740</v>
      </c>
      <c r="C1205" s="626" t="str">
        <f>'CATALOGO PAGINA'!AE1205</f>
        <v>6</v>
      </c>
      <c r="D1205" s="634">
        <f>'CATALOGO PAGINA'!AG1205</f>
        <v>1.03356</v>
      </c>
    </row>
    <row r="1206">
      <c r="A1206" s="623" t="str">
        <f>'CATALOGO PAGINA'!C1206</f>
        <v>56001</v>
      </c>
      <c r="B1206" s="624" t="s">
        <v>7740</v>
      </c>
      <c r="C1206" s="626" t="str">
        <f>'CATALOGO PAGINA'!AE1206</f>
        <v>12</v>
      </c>
      <c r="D1206" s="634">
        <f>'CATALOGO PAGINA'!AG1206</f>
        <v>1.0875</v>
      </c>
    </row>
    <row r="1207">
      <c r="A1207" s="623" t="str">
        <f>'CATALOGO PAGINA'!C1207</f>
        <v>86219</v>
      </c>
      <c r="B1207" s="624" t="s">
        <v>7740</v>
      </c>
      <c r="C1207" s="626" t="str">
        <f>'CATALOGO PAGINA'!AE1207</f>
        <v>6</v>
      </c>
      <c r="D1207" s="634">
        <f>'CATALOGO PAGINA'!AG1207</f>
        <v>0.957</v>
      </c>
    </row>
    <row r="1208">
      <c r="A1208" s="623" t="str">
        <f>'CATALOGO PAGINA'!C1208</f>
        <v>82627</v>
      </c>
      <c r="B1208" s="624" t="s">
        <v>7740</v>
      </c>
      <c r="C1208" s="626" t="str">
        <f>'CATALOGO PAGINA'!AE1208</f>
        <v>12</v>
      </c>
      <c r="D1208" s="634">
        <f>'CATALOGO PAGINA'!AG1208</f>
        <v>1.16</v>
      </c>
    </row>
    <row r="1209">
      <c r="A1209" s="623" t="str">
        <f>'CATALOGO PAGINA'!C1209</f>
        <v>82626</v>
      </c>
      <c r="B1209" s="624" t="s">
        <v>7740</v>
      </c>
      <c r="C1209" s="626" t="str">
        <f>'CATALOGO PAGINA'!AE1209</f>
        <v>12</v>
      </c>
      <c r="D1209" s="634">
        <f>'CATALOGO PAGINA'!AG1209</f>
        <v>1.1455</v>
      </c>
    </row>
    <row r="1210">
      <c r="A1210" s="623" t="str">
        <f>'CATALOGO PAGINA'!C1210</f>
        <v>82635</v>
      </c>
      <c r="B1210" s="624" t="s">
        <v>7740</v>
      </c>
      <c r="C1210" s="626" t="str">
        <f>'CATALOGO PAGINA'!AE1210</f>
        <v>12</v>
      </c>
      <c r="D1210" s="634">
        <f>'CATALOGO PAGINA'!AG1210</f>
        <v>0.73602</v>
      </c>
    </row>
    <row r="1211">
      <c r="A1211" s="623" t="str">
        <f>'CATALOGO PAGINA'!C1211</f>
        <v>55921</v>
      </c>
      <c r="B1211" s="624" t="s">
        <v>7740</v>
      </c>
      <c r="C1211" s="626" t="str">
        <f>'CATALOGO PAGINA'!AE1211</f>
        <v>12</v>
      </c>
      <c r="D1211" s="634">
        <f>'CATALOGO PAGINA'!AG1211</f>
        <v>1.0875</v>
      </c>
    </row>
    <row r="1212">
      <c r="A1212" s="623" t="str">
        <f>'CATALOGO PAGINA'!C1212</f>
        <v>CN85613</v>
      </c>
      <c r="B1212" s="624" t="s">
        <v>7740</v>
      </c>
      <c r="C1212" s="626" t="str">
        <f>'CATALOGO PAGINA'!AE1212</f>
        <v>6</v>
      </c>
      <c r="D1212" s="634">
        <f>'CATALOGO PAGINA'!AG1212</f>
        <v>1.203012</v>
      </c>
    </row>
    <row r="1213">
      <c r="A1213" s="623" t="str">
        <f>'CATALOGO PAGINA'!C1213</f>
        <v>01110</v>
      </c>
      <c r="B1213" s="624" t="s">
        <v>7740</v>
      </c>
      <c r="C1213" s="626" t="str">
        <f>'CATALOGO PAGINA'!AE1213</f>
        <v>6</v>
      </c>
      <c r="D1213" s="634">
        <f>'CATALOGO PAGINA'!AG1213</f>
        <v>1.37808</v>
      </c>
    </row>
    <row r="1214">
      <c r="A1214" s="623" t="str">
        <f>'CATALOGO PAGINA'!C1214</f>
        <v>6564</v>
      </c>
      <c r="B1214" s="624" t="s">
        <v>7740</v>
      </c>
      <c r="C1214" s="626" t="str">
        <f>'CATALOGO PAGINA'!AE1214</f>
        <v>12</v>
      </c>
      <c r="D1214" s="634">
        <f>'CATALOGO PAGINA'!AG1214</f>
        <v>0.82998</v>
      </c>
    </row>
    <row r="1215">
      <c r="A1215" s="623" t="str">
        <f>'CATALOGO PAGINA'!C1215</f>
        <v>3002</v>
      </c>
      <c r="B1215" s="624" t="s">
        <v>7740</v>
      </c>
      <c r="C1215" s="626" t="str">
        <f>'CATALOGO PAGINA'!AE1215</f>
        <v>12</v>
      </c>
      <c r="D1215" s="634">
        <f>'CATALOGO PAGINA'!AG1215</f>
        <v>0.82998</v>
      </c>
    </row>
    <row r="1216">
      <c r="A1216" s="623" t="str">
        <f>'CATALOGO PAGINA'!C1216</f>
        <v>56278</v>
      </c>
      <c r="B1216" s="624" t="s">
        <v>7740</v>
      </c>
      <c r="C1216" s="626" t="str">
        <f>'CATALOGO PAGINA'!AE1216</f>
        <v>6</v>
      </c>
      <c r="D1216" s="634">
        <f>'CATALOGO PAGINA'!AG1216</f>
        <v>3.132</v>
      </c>
    </row>
    <row r="1217">
      <c r="A1217" s="623" t="str">
        <f>'CATALOGO PAGINA'!C1217</f>
        <v>95202</v>
      </c>
      <c r="B1217" s="624" t="s">
        <v>7740</v>
      </c>
      <c r="C1217" s="626" t="str">
        <f>'CATALOGO PAGINA'!AE1217</f>
        <v>6</v>
      </c>
      <c r="D1217" s="634">
        <f>'CATALOGO PAGINA'!AG1217</f>
        <v>3.132</v>
      </c>
    </row>
    <row r="1218">
      <c r="A1218" s="623" t="str">
        <f>'CATALOGO PAGINA'!C1218</f>
        <v>95301</v>
      </c>
      <c r="B1218" s="624" t="s">
        <v>7740</v>
      </c>
      <c r="C1218" s="626" t="str">
        <f>'CATALOGO PAGINA'!AE1218</f>
        <v>6</v>
      </c>
      <c r="D1218" s="634">
        <f>'CATALOGO PAGINA'!AG1218</f>
        <v>3.132</v>
      </c>
    </row>
    <row r="1219">
      <c r="A1219" s="623" t="str">
        <f>'CATALOGO PAGINA'!C1219</f>
        <v>95417</v>
      </c>
      <c r="B1219" s="624" t="s">
        <v>7740</v>
      </c>
      <c r="C1219" s="626" t="str">
        <f>'CATALOGO PAGINA'!AE1219</f>
        <v>6</v>
      </c>
      <c r="D1219" s="634">
        <f>'CATALOGO PAGINA'!AG1219</f>
        <v>3.132</v>
      </c>
    </row>
    <row r="1220">
      <c r="A1220" s="623" t="str">
        <f>'CATALOGO PAGINA'!C1220</f>
        <v>989793</v>
      </c>
      <c r="B1220" s="624" t="s">
        <v>7740</v>
      </c>
      <c r="C1220" s="626" t="str">
        <f>'CATALOGO PAGINA'!AE1220</f>
        <v>6</v>
      </c>
      <c r="D1220" s="634">
        <f>'CATALOGO PAGINA'!AG1220</f>
        <v>3.0305</v>
      </c>
    </row>
    <row r="1221">
      <c r="A1221" s="623" t="str">
        <f>'CATALOGO PAGINA'!C1221</f>
        <v>5423</v>
      </c>
      <c r="B1221" s="624" t="s">
        <v>7740</v>
      </c>
      <c r="C1221" s="626" t="str">
        <f>'CATALOGO PAGINA'!AE1221</f>
        <v>6</v>
      </c>
      <c r="D1221" s="634">
        <f>'CATALOGO PAGINA'!AG1221</f>
        <v>3.0305</v>
      </c>
    </row>
    <row r="1222">
      <c r="A1222" s="623" t="str">
        <f>'CATALOGO PAGINA'!C1222</f>
        <v>505601</v>
      </c>
      <c r="B1222" s="624" t="s">
        <v>7740</v>
      </c>
      <c r="C1222" s="626" t="str">
        <f>'CATALOGO PAGINA'!AE1222</f>
        <v>12</v>
      </c>
      <c r="D1222" s="634">
        <f>'CATALOGO PAGINA'!AG1222</f>
        <v>1.204</v>
      </c>
    </row>
    <row r="1223">
      <c r="A1223" s="623" t="str">
        <f>'CATALOGO PAGINA'!C1223</f>
        <v>500976</v>
      </c>
      <c r="B1223" s="624" t="s">
        <v>7740</v>
      </c>
      <c r="C1223" s="626" t="str">
        <f>'CATALOGO PAGINA'!AE1223</f>
        <v>12</v>
      </c>
      <c r="D1223" s="634">
        <f>'CATALOGO PAGINA'!AG1223</f>
        <v>0.9514</v>
      </c>
    </row>
    <row r="1224">
      <c r="A1224" s="623" t="str">
        <f>'CATALOGO PAGINA'!C1224</f>
        <v>503382</v>
      </c>
      <c r="B1224" s="624" t="s">
        <v>7740</v>
      </c>
      <c r="C1224" s="626" t="str">
        <f>'CATALOGO PAGINA'!AE1224</f>
        <v>12</v>
      </c>
      <c r="D1224" s="634">
        <f>'CATALOGO PAGINA'!AG1224</f>
        <v>0.8265</v>
      </c>
    </row>
    <row r="1225">
      <c r="A1225" s="623" t="str">
        <f>'CATALOGO PAGINA'!C1225</f>
        <v>50767</v>
      </c>
      <c r="B1225" s="624" t="s">
        <v>7740</v>
      </c>
      <c r="C1225" s="626" t="str">
        <f>'CATALOGO PAGINA'!AE1225</f>
        <v>1</v>
      </c>
      <c r="D1225" s="634">
        <f>'CATALOGO PAGINA'!AG1225</f>
        <v>18.444</v>
      </c>
    </row>
    <row r="1226">
      <c r="A1226" s="623" t="str">
        <f>'CATALOGO PAGINA'!C1226</f>
        <v>66074</v>
      </c>
      <c r="B1226" s="624" t="s">
        <v>7740</v>
      </c>
      <c r="C1226" s="626" t="str">
        <f>'CATALOGO PAGINA'!AE1226</f>
        <v>12</v>
      </c>
      <c r="D1226" s="634">
        <f>'CATALOGO PAGINA'!AG1226</f>
        <v>1.1745</v>
      </c>
    </row>
    <row r="1227">
      <c r="A1227" s="623" t="str">
        <f>'CATALOGO PAGINA'!C1227</f>
        <v>74412</v>
      </c>
      <c r="B1227" s="624" t="s">
        <v>7740</v>
      </c>
      <c r="C1227" s="626" t="str">
        <f>'CATALOGO PAGINA'!AE1227</f>
        <v>12</v>
      </c>
      <c r="D1227" s="634">
        <f>'CATALOGO PAGINA'!AG1227</f>
        <v>1.1016</v>
      </c>
    </row>
    <row r="1228">
      <c r="A1228" s="623" t="str">
        <f>'CATALOGO PAGINA'!C1228</f>
        <v>2028</v>
      </c>
      <c r="B1228" s="624" t="s">
        <v>7740</v>
      </c>
      <c r="C1228" s="626" t="str">
        <f>'CATALOGO PAGINA'!AE1228</f>
        <v>12</v>
      </c>
      <c r="D1228" s="634">
        <f>'CATALOGO PAGINA'!AG1228</f>
        <v>1.2035</v>
      </c>
    </row>
    <row r="1229">
      <c r="A1229" s="623" t="str">
        <f>'CATALOGO PAGINA'!C1229</f>
        <v>10339</v>
      </c>
      <c r="B1229" s="624" t="s">
        <v>7740</v>
      </c>
      <c r="C1229" s="626" t="str">
        <f>'CATALOGO PAGINA'!AE1229</f>
        <v>12</v>
      </c>
      <c r="D1229" s="634">
        <f>'CATALOGO PAGINA'!AG1229</f>
        <v>0.58</v>
      </c>
    </row>
    <row r="1230">
      <c r="A1230" s="623" t="str">
        <f>'CATALOGO PAGINA'!C1230</f>
        <v>503616</v>
      </c>
      <c r="B1230" s="624" t="s">
        <v>7740</v>
      </c>
      <c r="C1230" s="626" t="str">
        <f>'CATALOGO PAGINA'!AE1230</f>
        <v>6</v>
      </c>
      <c r="D1230" s="634">
        <f>'CATALOGO PAGINA'!AG1230</f>
        <v>4.8</v>
      </c>
    </row>
    <row r="1231">
      <c r="A1231" s="623" t="str">
        <f>'CATALOGO PAGINA'!C1231</f>
        <v>02012</v>
      </c>
      <c r="B1231" s="624" t="s">
        <v>7740</v>
      </c>
      <c r="C1231" s="626" t="str">
        <f>'CATALOGO PAGINA'!AE1231</f>
        <v>6</v>
      </c>
      <c r="D1231" s="634">
        <f>'CATALOGO PAGINA'!AG1231</f>
        <v>4.5095</v>
      </c>
    </row>
    <row r="1232">
      <c r="A1232" s="623" t="str">
        <f>'CATALOGO PAGINA'!C1232</f>
        <v>5561</v>
      </c>
      <c r="B1232" s="624" t="s">
        <v>7740</v>
      </c>
      <c r="C1232" s="626" t="str">
        <f>'CATALOGO PAGINA'!AE1232</f>
        <v>6</v>
      </c>
      <c r="D1232" s="634">
        <f>'CATALOGO PAGINA'!AG1232</f>
        <v>2.291</v>
      </c>
    </row>
    <row r="1233">
      <c r="A1233" s="623" t="str">
        <f>'CATALOGO PAGINA'!C1233</f>
        <v>0305</v>
      </c>
      <c r="B1233" s="624" t="s">
        <v>7740</v>
      </c>
      <c r="C1233" s="626" t="str">
        <f>'CATALOGO PAGINA'!AE1233</f>
        <v>1</v>
      </c>
      <c r="D1233" s="634">
        <f>'CATALOGO PAGINA'!AG1233</f>
        <v>28.275</v>
      </c>
    </row>
    <row r="1234">
      <c r="A1234" s="623" t="str">
        <f>'CATALOGO PAGINA'!C1234</f>
        <v>MK-918</v>
      </c>
      <c r="B1234" s="624" t="s">
        <v>7740</v>
      </c>
      <c r="C1234" s="626" t="str">
        <f>'CATALOGO PAGINA'!AE1234</f>
        <v>3</v>
      </c>
      <c r="D1234" s="634">
        <f>'CATALOGO PAGINA'!AG1234</f>
        <v>9.425</v>
      </c>
    </row>
    <row r="1235">
      <c r="A1235" s="623" t="str">
        <f>'CATALOGO PAGINA'!C1235</f>
        <v>33367</v>
      </c>
      <c r="B1235" s="624" t="s">
        <v>7740</v>
      </c>
      <c r="C1235" s="626" t="str">
        <f>'CATALOGO PAGINA'!AE1235</f>
        <v>6</v>
      </c>
      <c r="D1235" s="634">
        <f>'CATALOGO PAGINA'!AG1235</f>
        <v>3.0305</v>
      </c>
    </row>
    <row r="1236">
      <c r="A1236" s="623" t="str">
        <f>'CATALOGO PAGINA'!C1236</f>
        <v>45218</v>
      </c>
      <c r="B1236" s="624" t="s">
        <v>7740</v>
      </c>
      <c r="C1236" s="626" t="str">
        <f>'CATALOGO PAGINA'!AE1236</f>
        <v>6</v>
      </c>
      <c r="D1236" s="634">
        <f>'CATALOGO PAGINA'!AG1236</f>
        <v>3.0305</v>
      </c>
    </row>
    <row r="1237">
      <c r="A1237" s="623" t="str">
        <f>'CATALOGO PAGINA'!C1237</f>
        <v>92620</v>
      </c>
      <c r="B1237" s="624" t="s">
        <v>7740</v>
      </c>
      <c r="C1237" s="626" t="str">
        <f>'CATALOGO PAGINA'!AE1237</f>
        <v>6</v>
      </c>
      <c r="D1237" s="634">
        <f>'CATALOGO PAGINA'!AG1237</f>
        <v>2.5085</v>
      </c>
    </row>
    <row r="1238">
      <c r="A1238" s="623" t="str">
        <f>'CATALOGO PAGINA'!C1238</f>
        <v>93050</v>
      </c>
      <c r="B1238" s="624" t="s">
        <v>7740</v>
      </c>
      <c r="C1238" s="626" t="str">
        <f>'CATALOGO PAGINA'!AE1238</f>
        <v>6</v>
      </c>
      <c r="D1238" s="634">
        <f>'CATALOGO PAGINA'!AG1238</f>
        <v>2.5085</v>
      </c>
    </row>
    <row r="1239">
      <c r="A1239" s="623" t="str">
        <f>'CATALOGO PAGINA'!C1239</f>
        <v>82725</v>
      </c>
      <c r="B1239" s="624" t="s">
        <v>7740</v>
      </c>
      <c r="C1239" s="626" t="str">
        <f>'CATALOGO PAGINA'!AE1239</f>
        <v>12</v>
      </c>
      <c r="D1239" s="634">
        <f>'CATALOGO PAGINA'!AG1239</f>
        <v>1.0585</v>
      </c>
    </row>
    <row r="1240">
      <c r="A1240" s="623" t="str">
        <f>'CATALOGO PAGINA'!C1240</f>
        <v>86220</v>
      </c>
      <c r="B1240" s="624" t="s">
        <v>7740</v>
      </c>
      <c r="C1240" s="626" t="str">
        <f>'CATALOGO PAGINA'!AE1240</f>
        <v>12</v>
      </c>
      <c r="D1240" s="634">
        <f>'CATALOGO PAGINA'!AG1240</f>
        <v>1.0005</v>
      </c>
    </row>
    <row r="1241">
      <c r="A1241" s="623" t="str">
        <f>'CATALOGO PAGINA'!C1241</f>
        <v>85953</v>
      </c>
      <c r="B1241" s="624" t="s">
        <v>7740</v>
      </c>
      <c r="C1241" s="626" t="str">
        <f>'CATALOGO PAGINA'!AE1241</f>
        <v>12</v>
      </c>
      <c r="D1241" s="634">
        <f>'CATALOGO PAGINA'!AG1241</f>
        <v>0.8555</v>
      </c>
    </row>
    <row r="1242">
      <c r="A1242" s="623" t="str">
        <f>'CATALOGO PAGINA'!C1242</f>
        <v>IN86001</v>
      </c>
      <c r="B1242" s="624" t="s">
        <v>7740</v>
      </c>
      <c r="C1242" s="626" t="str">
        <f>'CATALOGO PAGINA'!AE1242</f>
        <v>12</v>
      </c>
      <c r="D1242" s="634">
        <f>'CATALOGO PAGINA'!AG1242</f>
        <v>1.131</v>
      </c>
    </row>
    <row r="1243">
      <c r="A1243" s="623" t="str">
        <f>'CATALOGO PAGINA'!C1243</f>
        <v>CN92099</v>
      </c>
      <c r="B1243" s="624" t="s">
        <v>7740</v>
      </c>
      <c r="C1243" s="626" t="str">
        <f>'CATALOGO PAGINA'!AE1243</f>
        <v>12</v>
      </c>
      <c r="D1243" s="634">
        <f>'CATALOGO PAGINA'!AG1243</f>
        <v>0.7105</v>
      </c>
    </row>
    <row r="1244">
      <c r="A1244" s="623" t="str">
        <f>'CATALOGO PAGINA'!C1244</f>
        <v>2361</v>
      </c>
      <c r="B1244" s="624" t="s">
        <v>7740</v>
      </c>
      <c r="C1244" s="626" t="str">
        <f>'CATALOGO PAGINA'!AE1244</f>
        <v>12</v>
      </c>
      <c r="D1244" s="634">
        <f>'CATALOGO PAGINA'!AG1244</f>
        <v>0.0435</v>
      </c>
    </row>
    <row r="1245">
      <c r="A1245" s="623" t="str">
        <f>'CATALOGO PAGINA'!C1245</f>
        <v>8136</v>
      </c>
      <c r="B1245" s="624" t="s">
        <v>7740</v>
      </c>
      <c r="C1245" s="626" t="str">
        <f>'CATALOGO PAGINA'!AE1245</f>
        <v>12</v>
      </c>
      <c r="D1245" s="634">
        <f>'CATALOGO PAGINA'!AG1245</f>
        <v>0.0435</v>
      </c>
    </row>
    <row r="1246">
      <c r="A1246" s="623" t="str">
        <f>'CATALOGO PAGINA'!C1246</f>
        <v>94367</v>
      </c>
      <c r="B1246" s="624" t="s">
        <v>7740</v>
      </c>
      <c r="C1246" s="626" t="str">
        <f>'CATALOGO PAGINA'!AE1246</f>
        <v>6</v>
      </c>
      <c r="D1246" s="634">
        <f>'CATALOGO PAGINA'!AG1246</f>
        <v>1.682</v>
      </c>
    </row>
    <row r="1247">
      <c r="A1247" s="623" t="str">
        <f>'CATALOGO PAGINA'!C1247</f>
        <v>61648</v>
      </c>
      <c r="B1247" s="624" t="s">
        <v>7740</v>
      </c>
      <c r="C1247" s="626" t="str">
        <f>'CATALOGO PAGINA'!AE1247</f>
        <v>12</v>
      </c>
      <c r="D1247" s="634">
        <f>'CATALOGO PAGINA'!AG1247</f>
        <v>1.078</v>
      </c>
    </row>
    <row r="1248">
      <c r="A1248" s="623" t="str">
        <f>'CATALOGO PAGINA'!C1248</f>
        <v>CN91267</v>
      </c>
      <c r="B1248" s="624" t="s">
        <v>7740</v>
      </c>
      <c r="C1248" s="626" t="str">
        <f>'CATALOGO PAGINA'!AE1248</f>
        <v>12</v>
      </c>
      <c r="D1248" s="634">
        <f>'CATALOGO PAGINA'!AG1248</f>
        <v>0.4495</v>
      </c>
    </row>
    <row r="1249">
      <c r="A1249" s="623" t="str">
        <f>'CATALOGO PAGINA'!C1249</f>
        <v>96014</v>
      </c>
      <c r="B1249" s="624" t="s">
        <v>7740</v>
      </c>
      <c r="C1249" s="626" t="str">
        <f>'CATALOGO PAGINA'!AE1249</f>
        <v>6</v>
      </c>
      <c r="D1249" s="634">
        <f>'CATALOGO PAGINA'!AG1249</f>
        <v>2.233</v>
      </c>
    </row>
    <row r="1250">
      <c r="A1250" s="623" t="str">
        <f>'CATALOGO PAGINA'!C1250</f>
        <v>121771</v>
      </c>
      <c r="B1250" s="624" t="s">
        <v>7740</v>
      </c>
      <c r="C1250" s="626" t="str">
        <f>'CATALOGO PAGINA'!AE1250</f>
        <v>12</v>
      </c>
      <c r="D1250" s="634">
        <f>'CATALOGO PAGINA'!AG1250</f>
        <v>2.0155</v>
      </c>
    </row>
    <row r="1251">
      <c r="A1251" s="623" t="str">
        <f>'CATALOGO PAGINA'!C1251</f>
        <v>110343</v>
      </c>
      <c r="B1251" s="624" t="s">
        <v>7740</v>
      </c>
      <c r="C1251" s="626" t="str">
        <f>'CATALOGO PAGINA'!AE1251</f>
        <v>6</v>
      </c>
      <c r="D1251" s="634">
        <f>'CATALOGO PAGINA'!AG1251</f>
        <v>2.145</v>
      </c>
    </row>
    <row r="1252">
      <c r="A1252" s="623" t="str">
        <f>'CATALOGO PAGINA'!C1252</f>
        <v>HA103</v>
      </c>
      <c r="B1252" s="624" t="s">
        <v>7740</v>
      </c>
      <c r="C1252" s="626" t="str">
        <f>'CATALOGO PAGINA'!AE1252</f>
        <v>12</v>
      </c>
      <c r="D1252" s="634">
        <f>'CATALOGO PAGINA'!AG1252</f>
        <v>0.756</v>
      </c>
    </row>
    <row r="1253">
      <c r="A1253" s="623" t="str">
        <f>'CATALOGO PAGINA'!C1253</f>
        <v>0022</v>
      </c>
      <c r="B1253" s="624" t="s">
        <v>7740</v>
      </c>
      <c r="C1253" s="626" t="str">
        <f>'CATALOGO PAGINA'!AE1253</f>
        <v>12</v>
      </c>
      <c r="D1253" s="634">
        <f>'CATALOGO PAGINA'!AG1253</f>
        <v>3.4945</v>
      </c>
    </row>
    <row r="1254">
      <c r="A1254" s="623" t="str">
        <f>'CATALOGO PAGINA'!C1254</f>
        <v>6667</v>
      </c>
      <c r="B1254" s="624" t="s">
        <v>7740</v>
      </c>
      <c r="C1254" s="626" t="str">
        <f>'CATALOGO PAGINA'!AE1254</f>
        <v>12</v>
      </c>
      <c r="D1254" s="634">
        <f>'CATALOGO PAGINA'!AG1254</f>
        <v>0.783</v>
      </c>
    </row>
    <row r="1255">
      <c r="A1255" s="623" t="str">
        <f>'CATALOGO PAGINA'!C1255</f>
        <v>362</v>
      </c>
      <c r="B1255" s="624" t="s">
        <v>7740</v>
      </c>
      <c r="C1255" s="626" t="str">
        <f>'CATALOGO PAGINA'!AE1255</f>
        <v>6</v>
      </c>
      <c r="D1255" s="634">
        <f>'CATALOGO PAGINA'!AG1255</f>
        <v>3.103</v>
      </c>
    </row>
    <row r="1256">
      <c r="A1256" s="623" t="str">
        <f>'CATALOGO PAGINA'!C1256</f>
        <v>386</v>
      </c>
      <c r="B1256" s="624" t="s">
        <v>7740</v>
      </c>
      <c r="C1256" s="626" t="str">
        <f>'CATALOGO PAGINA'!AE1256</f>
        <v>6</v>
      </c>
      <c r="D1256" s="634">
        <f>'CATALOGO PAGINA'!AG1256</f>
        <v>3.103</v>
      </c>
    </row>
    <row r="1257">
      <c r="A1257" s="623" t="str">
        <f>'CATALOGO PAGINA'!C1257</f>
        <v>379</v>
      </c>
      <c r="B1257" s="624" t="s">
        <v>7740</v>
      </c>
      <c r="C1257" s="626" t="str">
        <f>'CATALOGO PAGINA'!AE1257</f>
        <v>6</v>
      </c>
      <c r="D1257" s="634">
        <f>'CATALOGO PAGINA'!AG1257</f>
        <v>3.103</v>
      </c>
    </row>
    <row r="1258">
      <c r="A1258" s="623" t="str">
        <f>'CATALOGO PAGINA'!C1258</f>
        <v>YH066</v>
      </c>
      <c r="B1258" s="624" t="s">
        <v>7740</v>
      </c>
      <c r="C1258" s="626" t="str">
        <f>'CATALOGO PAGINA'!AE1258</f>
        <v>6</v>
      </c>
      <c r="D1258" s="634">
        <f>'CATALOGO PAGINA'!AG1258</f>
        <v>0.928</v>
      </c>
    </row>
    <row r="1259">
      <c r="A1259" s="623" t="str">
        <f>'CATALOGO PAGINA'!C1259</f>
        <v>3640</v>
      </c>
      <c r="B1259" s="624" t="s">
        <v>7740</v>
      </c>
      <c r="C1259" s="626" t="str">
        <f>'CATALOGO PAGINA'!AE1259</f>
        <v>6</v>
      </c>
      <c r="D1259" s="634">
        <f>'CATALOGO PAGINA'!AG1259</f>
        <v>1.16</v>
      </c>
    </row>
    <row r="1260">
      <c r="A1260" s="623" t="str">
        <f>'CATALOGO PAGINA'!C1260</f>
        <v>06395</v>
      </c>
      <c r="B1260" s="624" t="s">
        <v>7740</v>
      </c>
      <c r="C1260" s="626" t="str">
        <f>'CATALOGO PAGINA'!AE1260</f>
        <v>6</v>
      </c>
      <c r="D1260" s="634">
        <f>'CATALOGO PAGINA'!AG1260</f>
        <v>1.711</v>
      </c>
    </row>
    <row r="1261">
      <c r="A1261" s="623" t="str">
        <f>'CATALOGO PAGINA'!C1261</f>
        <v>690081</v>
      </c>
      <c r="B1261" s="624" t="s">
        <v>7740</v>
      </c>
      <c r="C1261" s="626" t="str">
        <f>'CATALOGO PAGINA'!AE1261</f>
        <v>6</v>
      </c>
      <c r="D1261" s="634">
        <f>'CATALOGO PAGINA'!AG1261</f>
        <v>1.05</v>
      </c>
    </row>
    <row r="1262">
      <c r="A1262" s="623" t="str">
        <f>'CATALOGO PAGINA'!C1262</f>
        <v>H105</v>
      </c>
      <c r="B1262" s="624" t="s">
        <v>7740</v>
      </c>
      <c r="C1262" s="626" t="str">
        <f>'CATALOGO PAGINA'!AE1262</f>
        <v>6</v>
      </c>
      <c r="D1262" s="634">
        <f>'CATALOGO PAGINA'!AG1262</f>
        <v>0.783</v>
      </c>
    </row>
    <row r="1263">
      <c r="A1263" s="623" t="str">
        <f>'CATALOGO PAGINA'!C1263</f>
        <v>2144</v>
      </c>
      <c r="B1263" s="624" t="s">
        <v>7740</v>
      </c>
      <c r="C1263" s="626" t="str">
        <f>'CATALOGO PAGINA'!AE1263</f>
        <v>12</v>
      </c>
      <c r="D1263" s="634">
        <f>'CATALOGO PAGINA'!AG1263</f>
        <v>0.783</v>
      </c>
    </row>
    <row r="1264">
      <c r="A1264" s="623" t="str">
        <f>'CATALOGO PAGINA'!C1264</f>
        <v>663F</v>
      </c>
      <c r="B1264" s="624" t="s">
        <v>7740</v>
      </c>
      <c r="C1264" s="626" t="str">
        <f>'CATALOGO PAGINA'!AE1264</f>
        <v>3</v>
      </c>
      <c r="D1264" s="634">
        <f>'CATALOGO PAGINA'!AG1264</f>
        <v>7.7575</v>
      </c>
    </row>
    <row r="1265">
      <c r="A1265" s="623" t="str">
        <f>'CATALOGO PAGINA'!C1265</f>
        <v>355-9B</v>
      </c>
      <c r="B1265" s="624" t="s">
        <v>7740</v>
      </c>
      <c r="C1265" s="626" t="str">
        <f>'CATALOGO PAGINA'!AE1265</f>
        <v>6</v>
      </c>
      <c r="D1265" s="634">
        <f>'CATALOGO PAGINA'!AG1265</f>
        <v>0.5986</v>
      </c>
    </row>
    <row r="1266">
      <c r="A1266" s="623" t="str">
        <f>'CATALOGO PAGINA'!C1266</f>
        <v>377489</v>
      </c>
      <c r="B1266" s="624" t="s">
        <v>7740</v>
      </c>
      <c r="C1266" s="626" t="str">
        <f>'CATALOGO PAGINA'!AE1266</f>
        <v>6</v>
      </c>
      <c r="D1266" s="634">
        <f>'CATALOGO PAGINA'!AG1266</f>
        <v>0.783</v>
      </c>
    </row>
    <row r="1267">
      <c r="A1267" s="623" t="str">
        <f>'CATALOGO PAGINA'!C1267</f>
        <v>375817</v>
      </c>
      <c r="B1267" s="624" t="s">
        <v>7740</v>
      </c>
      <c r="C1267" s="626" t="str">
        <f>'CATALOGO PAGINA'!AE1267</f>
        <v>3</v>
      </c>
      <c r="D1267" s="634">
        <f>'CATALOGO PAGINA'!AG1267</f>
        <v>5.4375</v>
      </c>
    </row>
    <row r="1268">
      <c r="A1268" s="623" t="str">
        <f>'CATALOGO PAGINA'!C1268</f>
        <v>2018-28A</v>
      </c>
      <c r="B1268" s="624" t="s">
        <v>7740</v>
      </c>
      <c r="C1268" s="626" t="str">
        <f>'CATALOGO PAGINA'!AE1268</f>
        <v>12</v>
      </c>
      <c r="D1268" s="634">
        <f>'CATALOGO PAGINA'!AG1268</f>
        <v>1.16</v>
      </c>
    </row>
    <row r="1269">
      <c r="A1269" s="623" t="str">
        <f>'CATALOGO PAGINA'!C1269</f>
        <v>377150</v>
      </c>
      <c r="B1269" s="624" t="s">
        <v>7740</v>
      </c>
      <c r="C1269" s="626" t="str">
        <f>'CATALOGO PAGINA'!AE1269</f>
        <v>6</v>
      </c>
      <c r="D1269" s="634">
        <f>'CATALOGO PAGINA'!AG1269</f>
        <v>0.928</v>
      </c>
    </row>
    <row r="1270">
      <c r="A1270" s="623" t="str">
        <f>'CATALOGO PAGINA'!C1270</f>
        <v>76565</v>
      </c>
      <c r="B1270" s="624" t="s">
        <v>7740</v>
      </c>
      <c r="C1270" s="626" t="str">
        <f>'CATALOGO PAGINA'!AE1270</f>
        <v>3</v>
      </c>
      <c r="D1270" s="634">
        <f>'CATALOGO PAGINA'!AG1270</f>
        <v>2.871</v>
      </c>
    </row>
    <row r="1271">
      <c r="A1271" s="623" t="str">
        <f>'CATALOGO PAGINA'!C1271</f>
        <v>376460</v>
      </c>
      <c r="B1271" s="624" t="s">
        <v>7740</v>
      </c>
      <c r="C1271" s="626" t="str">
        <f>'CATALOGO PAGINA'!AE1271</f>
        <v>12</v>
      </c>
      <c r="D1271" s="634">
        <f>'CATALOGO PAGINA'!AG1271</f>
        <v>1.1993</v>
      </c>
    </row>
    <row r="1272">
      <c r="A1272" s="623" t="str">
        <f>'CATALOGO PAGINA'!C1272</f>
        <v>376121</v>
      </c>
      <c r="B1272" s="624" t="s">
        <v>7740</v>
      </c>
      <c r="C1272" s="626" t="str">
        <f>'CATALOGO PAGINA'!AE1272</f>
        <v>6</v>
      </c>
      <c r="D1272" s="634">
        <f>'CATALOGO PAGINA'!AG1272</f>
        <v>2.001</v>
      </c>
    </row>
    <row r="1273">
      <c r="A1273" s="623" t="str">
        <f>'CATALOGO PAGINA'!C1273</f>
        <v>ARB0927</v>
      </c>
      <c r="B1273" s="624" t="s">
        <v>7740</v>
      </c>
      <c r="C1273" s="626" t="str">
        <f>'CATALOGO PAGINA'!AE1273</f>
        <v>12</v>
      </c>
      <c r="D1273" s="634">
        <f>'CATALOGO PAGINA'!AG1273</f>
        <v>0.8265</v>
      </c>
    </row>
    <row r="1274">
      <c r="A1274" s="623" t="str">
        <f>'CATALOGO PAGINA'!C1274</f>
        <v>ARB1303</v>
      </c>
      <c r="B1274" s="624" t="s">
        <v>7740</v>
      </c>
      <c r="C1274" s="626" t="str">
        <f>'CATALOGO PAGINA'!AE1274</f>
        <v>12</v>
      </c>
      <c r="D1274" s="634">
        <f>'CATALOGO PAGINA'!AG1274</f>
        <v>0.638</v>
      </c>
    </row>
    <row r="1275">
      <c r="A1275" s="623" t="str">
        <f>'CATALOGO PAGINA'!C1275</f>
        <v>ARB2307</v>
      </c>
      <c r="B1275" s="624" t="s">
        <v>7740</v>
      </c>
      <c r="C1275" s="626" t="str">
        <f>'CATALOGO PAGINA'!AE1275</f>
        <v>6</v>
      </c>
      <c r="D1275" s="634">
        <f>'CATALOGO PAGINA'!AG1275</f>
        <v>1.595</v>
      </c>
    </row>
    <row r="1276">
      <c r="A1276" s="623" t="str">
        <f>'CATALOGO PAGINA'!C1276</f>
        <v>ARB62061</v>
      </c>
      <c r="B1276" s="624" t="s">
        <v>7740</v>
      </c>
      <c r="C1276" s="626" t="str">
        <f>'CATALOGO PAGINA'!AE1276</f>
        <v>6</v>
      </c>
      <c r="D1276" s="634">
        <f>'CATALOGO PAGINA'!AG1276</f>
        <v>1.102</v>
      </c>
    </row>
    <row r="1277">
      <c r="A1277" s="623" t="str">
        <f>'CATALOGO PAGINA'!C1277</f>
        <v>ARG6401</v>
      </c>
      <c r="B1277" s="624" t="s">
        <v>7740</v>
      </c>
      <c r="C1277" s="626" t="str">
        <f>'CATALOGO PAGINA'!AE1277</f>
        <v>12</v>
      </c>
      <c r="D1277" s="634">
        <f>'CATALOGO PAGINA'!AG1277</f>
        <v>0.6525</v>
      </c>
    </row>
    <row r="1278">
      <c r="A1278" s="623" t="str">
        <f>'CATALOGO PAGINA'!C1278</f>
        <v>ARM078</v>
      </c>
      <c r="B1278" s="624" t="s">
        <v>7740</v>
      </c>
      <c r="C1278" s="626" t="str">
        <f>'CATALOGO PAGINA'!AE1278</f>
        <v>12</v>
      </c>
      <c r="D1278" s="634">
        <f>'CATALOGO PAGINA'!AG1278</f>
        <v>0.9425</v>
      </c>
    </row>
    <row r="1279">
      <c r="A1279" s="623" t="str">
        <f>'CATALOGO PAGINA'!C1279</f>
        <v>ARM16831</v>
      </c>
      <c r="B1279" s="624" t="s">
        <v>7740</v>
      </c>
      <c r="C1279" s="626" t="str">
        <f>'CATALOGO PAGINA'!AE1279</f>
        <v>12</v>
      </c>
      <c r="D1279" s="634">
        <f>'CATALOGO PAGINA'!AG1279</f>
        <v>0.8265</v>
      </c>
    </row>
    <row r="1280">
      <c r="A1280" s="623" t="str">
        <f>'CATALOGO PAGINA'!C1280</f>
        <v>ARM2019</v>
      </c>
      <c r="B1280" s="624" t="s">
        <v>7740</v>
      </c>
      <c r="C1280" s="626" t="str">
        <f>'CATALOGO PAGINA'!AE1280</f>
        <v>12</v>
      </c>
      <c r="D1280" s="634">
        <f>'CATALOGO PAGINA'!AG1280</f>
        <v>0.7395</v>
      </c>
    </row>
    <row r="1281">
      <c r="A1281" s="623" t="str">
        <f>'CATALOGO PAGINA'!C1281</f>
        <v>ARM3089</v>
      </c>
      <c r="B1281" s="624" t="s">
        <v>7740</v>
      </c>
      <c r="C1281" s="626" t="str">
        <f>'CATALOGO PAGINA'!AE1281</f>
        <v>6</v>
      </c>
      <c r="D1281" s="634">
        <f>'CATALOGO PAGINA'!AG1281</f>
        <v>1.305</v>
      </c>
    </row>
    <row r="1282">
      <c r="A1282" s="623" t="str">
        <f>'CATALOGO PAGINA'!C1282</f>
        <v>ARM6081</v>
      </c>
      <c r="B1282" s="624" t="s">
        <v>7740</v>
      </c>
      <c r="C1282" s="626" t="str">
        <f>'CATALOGO PAGINA'!AE1282</f>
        <v>12</v>
      </c>
      <c r="D1282" s="634">
        <f>'CATALOGO PAGINA'!AG1282</f>
        <v>0.6525</v>
      </c>
    </row>
    <row r="1283">
      <c r="A1283" s="623" t="str">
        <f>'CATALOGO PAGINA'!C1283</f>
        <v>ARW20722</v>
      </c>
      <c r="B1283" s="624" t="s">
        <v>7740</v>
      </c>
      <c r="C1283" s="626" t="str">
        <f>'CATALOGO PAGINA'!AE1283</f>
        <v>3</v>
      </c>
      <c r="D1283" s="634">
        <f>'CATALOGO PAGINA'!AG1283</f>
        <v>3.9875</v>
      </c>
    </row>
    <row r="1284">
      <c r="A1284" s="623" t="str">
        <f>'CATALOGO PAGINA'!C1284</f>
        <v>ARY430013</v>
      </c>
      <c r="B1284" s="624" t="s">
        <v>7740</v>
      </c>
      <c r="C1284" s="626" t="str">
        <f>'CATALOGO PAGINA'!AE1284</f>
        <v>3</v>
      </c>
      <c r="D1284" s="634">
        <f>'CATALOGO PAGINA'!AG1284</f>
        <v>3.277</v>
      </c>
    </row>
    <row r="1285">
      <c r="A1285" s="623" t="str">
        <f>'CATALOGO PAGINA'!C1285</f>
        <v>ARY6319</v>
      </c>
      <c r="B1285" s="624" t="s">
        <v>7740</v>
      </c>
      <c r="C1285" s="626" t="str">
        <f>'CATALOGO PAGINA'!AE1285</f>
        <v>3</v>
      </c>
      <c r="D1285" s="634">
        <f>'CATALOGO PAGINA'!AG1285</f>
        <v>5.2992</v>
      </c>
    </row>
    <row r="1286">
      <c r="A1286" s="623" t="str">
        <f>'CATALOGO PAGINA'!C1286</f>
        <v>NB66883</v>
      </c>
      <c r="B1286" s="624" t="s">
        <v>7740</v>
      </c>
      <c r="C1286" s="626" t="str">
        <f>'CATALOGO PAGINA'!AE1286</f>
        <v>6</v>
      </c>
      <c r="D1286" s="634">
        <f>'CATALOGO PAGINA'!AG1286</f>
        <v>1.073</v>
      </c>
    </row>
    <row r="1287">
      <c r="A1287" s="623" t="str">
        <f>'CATALOGO PAGINA'!C1287</f>
        <v>NG26320</v>
      </c>
      <c r="B1287" s="624" t="s">
        <v>7740</v>
      </c>
      <c r="C1287" s="626" t="str">
        <f>'CATALOGO PAGINA'!AE1287</f>
        <v>12</v>
      </c>
      <c r="D1287" s="634">
        <f>'CATALOGO PAGINA'!AG1287</f>
        <v>0.899</v>
      </c>
    </row>
    <row r="1288">
      <c r="A1288" s="623" t="str">
        <f>'CATALOGO PAGINA'!C1288</f>
        <v>11676-12</v>
      </c>
      <c r="B1288" s="624" t="s">
        <v>7740</v>
      </c>
      <c r="C1288" s="626" t="str">
        <f>'CATALOGO PAGINA'!AE1288</f>
        <v>12</v>
      </c>
      <c r="D1288" s="634">
        <f>'CATALOGO PAGINA'!AG1288</f>
        <v>2.0025</v>
      </c>
    </row>
    <row r="1289">
      <c r="A1289" s="623" t="str">
        <f>'CATALOGO PAGINA'!C1289</f>
        <v>10674</v>
      </c>
      <c r="B1289" s="624" t="s">
        <v>7740</v>
      </c>
      <c r="C1289" s="626" t="str">
        <f>'CATALOGO PAGINA'!AE1289</f>
        <v>12</v>
      </c>
      <c r="D1289" s="634">
        <f>'CATALOGO PAGINA'!AG1289</f>
        <v>0.783</v>
      </c>
    </row>
    <row r="1290">
      <c r="A1290" s="623" t="str">
        <f>'CATALOGO PAGINA'!C1290</f>
        <v>1108</v>
      </c>
      <c r="B1290" s="624" t="s">
        <v>7740</v>
      </c>
      <c r="C1290" s="626" t="str">
        <f>'CATALOGO PAGINA'!AE1290</f>
        <v>6</v>
      </c>
      <c r="D1290" s="634">
        <f>'CATALOGO PAGINA'!AG1290</f>
        <v>2.204</v>
      </c>
    </row>
    <row r="1291">
      <c r="A1291" s="623" t="str">
        <f>'CATALOGO PAGINA'!C1291</f>
        <v>G6006</v>
      </c>
      <c r="B1291" s="624" t="s">
        <v>7740</v>
      </c>
      <c r="C1291" s="626" t="str">
        <f>'CATALOGO PAGINA'!AE1291</f>
        <v>24</v>
      </c>
      <c r="D1291" s="634">
        <f>'CATALOGO PAGINA'!AG1291</f>
        <v>0.6</v>
      </c>
    </row>
    <row r="1292">
      <c r="A1292" s="623" t="str">
        <f>'CATALOGO PAGINA'!C1292</f>
        <v>G6001</v>
      </c>
      <c r="B1292" s="624" t="s">
        <v>7740</v>
      </c>
      <c r="C1292" s="626" t="str">
        <f>'CATALOGO PAGINA'!AE1292</f>
        <v>24</v>
      </c>
      <c r="D1292" s="634">
        <f>'CATALOGO PAGINA'!AG1292</f>
        <v>0.7</v>
      </c>
    </row>
    <row r="1293">
      <c r="A1293" s="623" t="str">
        <f>'CATALOGO PAGINA'!C1293</f>
        <v>501870M</v>
      </c>
      <c r="B1293" s="624" t="s">
        <v>7740</v>
      </c>
      <c r="C1293" s="626" t="str">
        <f>'CATALOGO PAGINA'!AE1293</f>
        <v>12</v>
      </c>
      <c r="D1293" s="634">
        <f>'CATALOGO PAGINA'!AG1293</f>
        <v>0.7395</v>
      </c>
    </row>
    <row r="1294">
      <c r="A1294" s="623" t="str">
        <f>'CATALOGO PAGINA'!C1294</f>
        <v>501870L</v>
      </c>
      <c r="B1294" s="624" t="s">
        <v>7740</v>
      </c>
      <c r="C1294" s="626" t="str">
        <f>'CATALOGO PAGINA'!AE1294</f>
        <v>12</v>
      </c>
      <c r="D1294" s="634">
        <f>'CATALOGO PAGINA'!AG1294</f>
        <v>0.7395</v>
      </c>
    </row>
    <row r="1295">
      <c r="A1295" s="623" t="str">
        <f>'CATALOGO PAGINA'!C1295</f>
        <v>15C-A</v>
      </c>
      <c r="B1295" s="624" t="s">
        <v>7740</v>
      </c>
      <c r="C1295" s="626" t="str">
        <f>'CATALOGO PAGINA'!AE1295</f>
        <v>12</v>
      </c>
      <c r="D1295" s="634">
        <f>'CATALOGO PAGINA'!AG1295</f>
        <v>2.17</v>
      </c>
    </row>
    <row r="1296">
      <c r="A1296" s="623" t="str">
        <f>'CATALOGO PAGINA'!C1296</f>
        <v>C003-640</v>
      </c>
      <c r="B1296" s="624" t="s">
        <v>7740</v>
      </c>
      <c r="C1296" s="626" t="str">
        <f>'CATALOGO PAGINA'!AE1296</f>
        <v>6</v>
      </c>
      <c r="D1296" s="634">
        <f>'CATALOGO PAGINA'!AG1296</f>
        <v>2.254</v>
      </c>
    </row>
    <row r="1297">
      <c r="A1297" s="623" t="str">
        <f>'CATALOGO PAGINA'!C1297</f>
        <v>E27</v>
      </c>
      <c r="B1297" s="624" t="s">
        <v>7740</v>
      </c>
      <c r="C1297" s="626" t="str">
        <f>'CATALOGO PAGINA'!AE1297</f>
        <v>6</v>
      </c>
      <c r="D1297" s="634">
        <f>'CATALOGO PAGINA'!AG1297</f>
        <v>2.45</v>
      </c>
    </row>
    <row r="1298">
      <c r="A1298" s="623" t="str">
        <f>'CATALOGO PAGINA'!C1298</f>
        <v>E28</v>
      </c>
      <c r="B1298" s="624" t="s">
        <v>7740</v>
      </c>
      <c r="C1298" s="626" t="str">
        <f>'CATALOGO PAGINA'!AE1298</f>
        <v>12</v>
      </c>
      <c r="D1298" s="634">
        <f>'CATALOGO PAGINA'!AG1298</f>
        <v>0.42</v>
      </c>
    </row>
    <row r="1299">
      <c r="A1299" s="623" t="str">
        <f>'CATALOGO PAGINA'!C1299</f>
        <v>RBW-0744R8</v>
      </c>
      <c r="B1299" s="624" t="s">
        <v>7740</v>
      </c>
      <c r="C1299" s="626" t="str">
        <f>'CATALOGO PAGINA'!AE1299</f>
        <v>12</v>
      </c>
      <c r="D1299" s="634">
        <f>'CATALOGO PAGINA'!AG1299</f>
        <v>0.602</v>
      </c>
    </row>
    <row r="1300">
      <c r="A1300" s="623" t="str">
        <f>'CATALOGO PAGINA'!C1300</f>
        <v>G2410</v>
      </c>
      <c r="B1300" s="624" t="s">
        <v>7740</v>
      </c>
      <c r="C1300" s="626" t="str">
        <f>'CATALOGO PAGINA'!AE1300</f>
        <v>12</v>
      </c>
      <c r="D1300" s="634">
        <f>'CATALOGO PAGINA'!AG1300</f>
        <v>0.462</v>
      </c>
    </row>
    <row r="1301">
      <c r="A1301" s="623" t="str">
        <f>'CATALOGO PAGINA'!C1301</f>
        <v>G2411</v>
      </c>
      <c r="B1301" s="624" t="s">
        <v>7740</v>
      </c>
      <c r="C1301" s="626" t="str">
        <f>'CATALOGO PAGINA'!AE1301</f>
        <v>12</v>
      </c>
      <c r="D1301" s="634">
        <f>'CATALOGO PAGINA'!AG1301</f>
        <v>0.462</v>
      </c>
    </row>
    <row r="1302">
      <c r="A1302" s="623" t="str">
        <f>'CATALOGO PAGINA'!C1302</f>
        <v>G2409</v>
      </c>
      <c r="B1302" s="624" t="s">
        <v>7740</v>
      </c>
      <c r="C1302" s="626" t="str">
        <f>'CATALOGO PAGINA'!AE1302</f>
        <v>12</v>
      </c>
      <c r="D1302" s="634">
        <f>'CATALOGO PAGINA'!AG1302</f>
        <v>0.462</v>
      </c>
    </row>
    <row r="1303">
      <c r="A1303" s="623" t="str">
        <f>'CATALOGO PAGINA'!C1303</f>
        <v>G2403</v>
      </c>
      <c r="B1303" s="624" t="s">
        <v>7740</v>
      </c>
      <c r="C1303" s="626" t="str">
        <f>'CATALOGO PAGINA'!AE1303</f>
        <v>12</v>
      </c>
      <c r="D1303" s="634">
        <f>'CATALOGO PAGINA'!AG1303</f>
        <v>0.462</v>
      </c>
    </row>
    <row r="1304">
      <c r="A1304" s="623" t="str">
        <f>'CATALOGO PAGINA'!C1304</f>
        <v>G2408</v>
      </c>
      <c r="B1304" s="624" t="s">
        <v>7740</v>
      </c>
      <c r="C1304" s="626" t="str">
        <f>'CATALOGO PAGINA'!AE1304</f>
        <v>12</v>
      </c>
      <c r="D1304" s="634">
        <f>'CATALOGO PAGINA'!AG1304</f>
        <v>0.462</v>
      </c>
    </row>
    <row r="1305">
      <c r="A1305" s="623" t="str">
        <f>'CATALOGO PAGINA'!C1305</f>
        <v>G2404</v>
      </c>
      <c r="B1305" s="624" t="s">
        <v>7740</v>
      </c>
      <c r="C1305" s="626" t="str">
        <f>'CATALOGO PAGINA'!AE1305</f>
        <v>12</v>
      </c>
      <c r="D1305" s="634">
        <f>'CATALOGO PAGINA'!AG1305</f>
        <v>0.462</v>
      </c>
    </row>
    <row r="1306">
      <c r="A1306" s="623" t="str">
        <f>'CATALOGO PAGINA'!C1306</f>
        <v>G2405</v>
      </c>
      <c r="B1306" s="624" t="s">
        <v>7740</v>
      </c>
      <c r="C1306" s="626" t="str">
        <f>'CATALOGO PAGINA'!AE1306</f>
        <v>12</v>
      </c>
      <c r="D1306" s="634">
        <f>'CATALOGO PAGINA'!AG1306</f>
        <v>0.462</v>
      </c>
    </row>
    <row r="1307">
      <c r="A1307" s="623" t="str">
        <f>'CATALOGO PAGINA'!C1307</f>
        <v>G2407</v>
      </c>
      <c r="B1307" s="624" t="s">
        <v>7740</v>
      </c>
      <c r="C1307" s="626" t="str">
        <f>'CATALOGO PAGINA'!AE1307</f>
        <v>12</v>
      </c>
      <c r="D1307" s="634">
        <f>'CATALOGO PAGINA'!AG1307</f>
        <v>0.462</v>
      </c>
    </row>
    <row r="1308">
      <c r="A1308" s="623" t="str">
        <f>'CATALOGO PAGINA'!C1308</f>
        <v>RCP-0455R</v>
      </c>
      <c r="B1308" s="624" t="s">
        <v>7740</v>
      </c>
      <c r="C1308" s="626" t="str">
        <f>'CATALOGO PAGINA'!AE1308</f>
        <v>12</v>
      </c>
      <c r="D1308" s="634">
        <f>'CATALOGO PAGINA'!AG1308</f>
        <v>0.602</v>
      </c>
    </row>
    <row r="1309">
      <c r="A1309" s="623" t="str">
        <f>'CATALOGO PAGINA'!C1309</f>
        <v>RCP-0261BT</v>
      </c>
      <c r="B1309" s="624" t="s">
        <v>7740</v>
      </c>
      <c r="C1309" s="626" t="str">
        <f>'CATALOGO PAGINA'!AE1309</f>
        <v>12</v>
      </c>
      <c r="D1309" s="634">
        <f>'CATALOGO PAGINA'!AG1309</f>
        <v>0.602</v>
      </c>
    </row>
    <row r="1310">
      <c r="A1310" s="623" t="str">
        <f>'CATALOGO PAGINA'!C1310</f>
        <v>RAN-0053R2</v>
      </c>
      <c r="B1310" s="624" t="s">
        <v>7740</v>
      </c>
      <c r="C1310" s="626" t="str">
        <f>'CATALOGO PAGINA'!AE1310</f>
        <v>12</v>
      </c>
      <c r="D1310" s="634">
        <f>'CATALOGO PAGINA'!AG1310</f>
        <v>0.602</v>
      </c>
    </row>
    <row r="1311">
      <c r="A1311" s="623" t="str">
        <f>'CATALOGO PAGINA'!C1311</f>
        <v>RCP-0495GS</v>
      </c>
      <c r="B1311" s="624" t="s">
        <v>7740</v>
      </c>
      <c r="C1311" s="626" t="str">
        <f>'CATALOGO PAGINA'!AE1311</f>
        <v>12</v>
      </c>
      <c r="D1311" s="634">
        <f>'CATALOGO PAGINA'!AG1311</f>
        <v>0.602</v>
      </c>
    </row>
    <row r="1312">
      <c r="A1312" s="623" t="str">
        <f>'CATALOGO PAGINA'!C1312</f>
        <v>ETB4172</v>
      </c>
      <c r="B1312" s="624" t="s">
        <v>7740</v>
      </c>
      <c r="C1312" s="626" t="str">
        <f>'CATALOGO PAGINA'!AE1312</f>
        <v>12</v>
      </c>
      <c r="D1312" s="634">
        <f>'CATALOGO PAGINA'!AG1312</f>
        <v>0.602</v>
      </c>
    </row>
    <row r="1313">
      <c r="A1313" s="623" t="str">
        <f>'CATALOGO PAGINA'!C1313</f>
        <v>KL-5517G</v>
      </c>
      <c r="B1313" s="624" t="s">
        <v>7740</v>
      </c>
      <c r="C1313" s="626" t="str">
        <f>'CATALOGO PAGINA'!AE1313</f>
        <v>12</v>
      </c>
      <c r="D1313" s="634">
        <f>'CATALOGO PAGINA'!AG1313</f>
        <v>0.602</v>
      </c>
    </row>
    <row r="1314">
      <c r="A1314" s="623" t="str">
        <f>'CATALOGO PAGINA'!C1314</f>
        <v>CL-6004</v>
      </c>
      <c r="B1314" s="624" t="s">
        <v>7740</v>
      </c>
      <c r="C1314" s="626" t="str">
        <f>'CATALOGO PAGINA'!AE1314</f>
        <v>12</v>
      </c>
      <c r="D1314" s="634">
        <f>'CATALOGO PAGINA'!AG1314</f>
        <v>0.602</v>
      </c>
    </row>
    <row r="1315">
      <c r="A1315" s="623" t="str">
        <f>'CATALOGO PAGINA'!C1315</f>
        <v>SCP-0112</v>
      </c>
      <c r="B1315" s="624" t="s">
        <v>7740</v>
      </c>
      <c r="C1315" s="626" t="str">
        <f>'CATALOGO PAGINA'!AE1315</f>
        <v>12</v>
      </c>
      <c r="D1315" s="634">
        <f>'CATALOGO PAGINA'!AG1315</f>
        <v>0.602</v>
      </c>
    </row>
    <row r="1316">
      <c r="A1316" s="623" t="str">
        <f>'CATALOGO PAGINA'!C1316</f>
        <v>SKC-0070GS6</v>
      </c>
      <c r="B1316" s="624" t="s">
        <v>7740</v>
      </c>
      <c r="C1316" s="626" t="str">
        <f>'CATALOGO PAGINA'!AE1316</f>
        <v>12</v>
      </c>
      <c r="D1316" s="634">
        <f>'CATALOGO PAGINA'!AG1316</f>
        <v>0.602</v>
      </c>
    </row>
    <row r="1317">
      <c r="A1317" s="623" t="str">
        <f>'CATALOGO PAGINA'!C1317</f>
        <v>RCP-0438R</v>
      </c>
      <c r="B1317" s="624" t="s">
        <v>7740</v>
      </c>
      <c r="C1317" s="626" t="str">
        <f>'CATALOGO PAGINA'!AE1317</f>
        <v>12</v>
      </c>
      <c r="D1317" s="634">
        <f>'CATALOGO PAGINA'!AG1317</f>
        <v>0.602</v>
      </c>
    </row>
    <row r="1318">
      <c r="A1318" s="623" t="str">
        <f>'CATALOGO PAGINA'!C1318</f>
        <v>SKC-0087</v>
      </c>
      <c r="B1318" s="624" t="s">
        <v>7740</v>
      </c>
      <c r="C1318" s="626" t="str">
        <f>'CATALOGO PAGINA'!AE1318</f>
        <v>12</v>
      </c>
      <c r="D1318" s="634">
        <f>'CATALOGO PAGINA'!AG1318</f>
        <v>0.602</v>
      </c>
    </row>
    <row r="1319">
      <c r="A1319" s="623" t="str">
        <f>'CATALOGO PAGINA'!C1319</f>
        <v>T17180</v>
      </c>
      <c r="B1319" s="624" t="s">
        <v>7740</v>
      </c>
      <c r="C1319" s="626" t="str">
        <f>'CATALOGO PAGINA'!AE1319</f>
        <v>12</v>
      </c>
      <c r="D1319" s="634">
        <f>'CATALOGO PAGINA'!AG1319</f>
        <v>0.812</v>
      </c>
    </row>
    <row r="1320">
      <c r="A1320" s="623" t="str">
        <f>'CATALOGO PAGINA'!C1320</f>
        <v>T17182</v>
      </c>
      <c r="B1320" s="624" t="s">
        <v>7740</v>
      </c>
      <c r="C1320" s="626" t="str">
        <f>'CATALOGO PAGINA'!AE1320</f>
        <v>12</v>
      </c>
      <c r="D1320" s="634">
        <f>'CATALOGO PAGINA'!AG1320</f>
        <v>0.812</v>
      </c>
    </row>
    <row r="1321">
      <c r="A1321" s="623" t="str">
        <f>'CATALOGO PAGINA'!C1321</f>
        <v>T17186</v>
      </c>
      <c r="B1321" s="624" t="s">
        <v>7740</v>
      </c>
      <c r="C1321" s="626" t="str">
        <f>'CATALOGO PAGINA'!AE1321</f>
        <v>12</v>
      </c>
      <c r="D1321" s="634">
        <f>'CATALOGO PAGINA'!AG1321</f>
        <v>0.812</v>
      </c>
    </row>
    <row r="1322">
      <c r="A1322" s="623" t="str">
        <f>'CATALOGO PAGINA'!C1322</f>
        <v>DE5867</v>
      </c>
      <c r="B1322" s="624" t="s">
        <v>7740</v>
      </c>
      <c r="C1322" s="626" t="str">
        <f>'CATALOGO PAGINA'!AE1322</f>
        <v>12</v>
      </c>
      <c r="D1322" s="634">
        <f>'CATALOGO PAGINA'!AG1322</f>
        <v>0.812</v>
      </c>
    </row>
    <row r="1323">
      <c r="A1323" s="623" t="str">
        <f>'CATALOGO PAGINA'!C1323</f>
        <v>T17160</v>
      </c>
      <c r="B1323" s="624" t="s">
        <v>7740</v>
      </c>
      <c r="C1323" s="626" t="str">
        <f>'CATALOGO PAGINA'!AE1323</f>
        <v>12</v>
      </c>
      <c r="D1323" s="634">
        <f>'CATALOGO PAGINA'!AG1323</f>
        <v>0.812</v>
      </c>
    </row>
    <row r="1324">
      <c r="A1324" s="623" t="str">
        <f>'CATALOGO PAGINA'!C1324</f>
        <v>RER-3092R</v>
      </c>
      <c r="B1324" s="624" t="s">
        <v>7740</v>
      </c>
      <c r="C1324" s="626" t="str">
        <f>'CATALOGO PAGINA'!AE1324</f>
        <v>12</v>
      </c>
      <c r="D1324" s="634">
        <f>'CATALOGO PAGINA'!AG1324</f>
        <v>0.602</v>
      </c>
    </row>
    <row r="1325">
      <c r="A1325" s="623" t="str">
        <f>'CATALOGO PAGINA'!C1325</f>
        <v>MUG-CRK3</v>
      </c>
      <c r="B1325" s="624" t="s">
        <v>7740</v>
      </c>
      <c r="C1325" s="626" t="str">
        <f>'CATALOGO PAGINA'!AE1325</f>
        <v>12</v>
      </c>
      <c r="D1325" s="634">
        <f>'CATALOGO PAGINA'!AG1325</f>
        <v>0.652</v>
      </c>
    </row>
    <row r="1326">
      <c r="A1326" s="623" t="str">
        <f>'CATALOGO PAGINA'!C1326</f>
        <v>0310</v>
      </c>
      <c r="B1326" s="624" t="s">
        <v>7740</v>
      </c>
      <c r="C1326" s="626" t="str">
        <f>'CATALOGO PAGINA'!AE1326</f>
        <v>12</v>
      </c>
      <c r="D1326" s="634">
        <f>'CATALOGO PAGINA'!AG1326</f>
        <v>0.45</v>
      </c>
    </row>
    <row r="1327">
      <c r="A1327" s="623" t="str">
        <f>'CATALOGO PAGINA'!C1327</f>
        <v>0221</v>
      </c>
      <c r="B1327" s="624" t="s">
        <v>7740</v>
      </c>
      <c r="C1327" s="626" t="str">
        <f>'CATALOGO PAGINA'!AE1327</f>
        <v>12</v>
      </c>
      <c r="D1327" s="634">
        <f>'CATALOGO PAGINA'!AG1327</f>
        <v>0.45</v>
      </c>
    </row>
    <row r="1328">
      <c r="A1328" s="623" t="str">
        <f>'CATALOGO PAGINA'!C1328</f>
        <v>6614</v>
      </c>
      <c r="B1328" s="624" t="s">
        <v>7740</v>
      </c>
      <c r="C1328" s="626" t="str">
        <f>'CATALOGO PAGINA'!AE1328</f>
        <v>12</v>
      </c>
      <c r="D1328" s="634">
        <f>'CATALOGO PAGINA'!AG1328</f>
        <v>0.399</v>
      </c>
    </row>
    <row r="1329">
      <c r="A1329" s="623" t="str">
        <f>'CATALOGO PAGINA'!C1329</f>
        <v>EME1451B</v>
      </c>
      <c r="B1329" s="624" t="s">
        <v>7740</v>
      </c>
      <c r="C1329" s="626" t="str">
        <f>'CATALOGO PAGINA'!AE1329</f>
        <v>12</v>
      </c>
      <c r="D1329" s="634">
        <f>'CATALOGO PAGINA'!AG1329</f>
        <v>0.6235</v>
      </c>
    </row>
    <row r="1330">
      <c r="A1330" s="623" t="str">
        <f>'CATALOGO PAGINA'!C1330</f>
        <v>SKC-0055</v>
      </c>
      <c r="B1330" s="624" t="s">
        <v>7740</v>
      </c>
      <c r="C1330" s="626" t="str">
        <f>'CATALOGO PAGINA'!AE1330</f>
        <v>12</v>
      </c>
      <c r="D1330" s="634">
        <f>'CATALOGO PAGINA'!AG1330</f>
        <v>0.6235</v>
      </c>
    </row>
    <row r="1331">
      <c r="A1331" s="623" t="str">
        <f>'CATALOGO PAGINA'!C1331</f>
        <v>601945</v>
      </c>
      <c r="B1331" s="624" t="s">
        <v>7740</v>
      </c>
      <c r="C1331" s="626" t="str">
        <f>'CATALOGO PAGINA'!AE1331</f>
        <v>12</v>
      </c>
      <c r="D1331" s="634">
        <f>'CATALOGO PAGINA'!AG1331</f>
        <v>1.073</v>
      </c>
    </row>
    <row r="1332">
      <c r="A1332" s="623" t="str">
        <f>'CATALOGO PAGINA'!C1332</f>
        <v>92255</v>
      </c>
      <c r="B1332" s="624" t="s">
        <v>7740</v>
      </c>
      <c r="C1332" s="626" t="str">
        <f>'CATALOGO PAGINA'!AE1332</f>
        <v>12</v>
      </c>
      <c r="D1332" s="634">
        <f>'CATALOGO PAGINA'!AG1332</f>
        <v>1.073</v>
      </c>
    </row>
    <row r="1333">
      <c r="A1333" s="623" t="str">
        <f>'CATALOGO PAGINA'!C1333</f>
        <v>54695</v>
      </c>
      <c r="B1333" s="624" t="s">
        <v>7740</v>
      </c>
      <c r="C1333" s="626" t="str">
        <f>'CATALOGO PAGINA'!AE1333</f>
        <v>12</v>
      </c>
      <c r="D1333" s="634">
        <f>'CATALOGO PAGINA'!AG1333</f>
        <v>1.479</v>
      </c>
    </row>
    <row r="1334">
      <c r="A1334" s="623" t="str">
        <f>'CATALOGO PAGINA'!C1334</f>
        <v>69957</v>
      </c>
      <c r="B1334" s="624" t="s">
        <v>7740</v>
      </c>
      <c r="C1334" s="626" t="str">
        <f>'CATALOGO PAGINA'!AE1334</f>
        <v>12</v>
      </c>
      <c r="D1334" s="634">
        <f>'CATALOGO PAGINA'!AG1334</f>
        <v>1.4645</v>
      </c>
    </row>
    <row r="1335">
      <c r="A1335" s="623" t="str">
        <f>'CATALOGO PAGINA'!C1335</f>
        <v>54697</v>
      </c>
      <c r="B1335" s="624" t="s">
        <v>7740</v>
      </c>
      <c r="C1335" s="626" t="str">
        <f>'CATALOGO PAGINA'!AE1335</f>
        <v>12</v>
      </c>
      <c r="D1335" s="634">
        <f>'CATALOGO PAGINA'!AG1335</f>
        <v>1.421</v>
      </c>
    </row>
    <row r="1336">
      <c r="A1336" s="623" t="str">
        <f>'CATALOGO PAGINA'!C1336</f>
        <v>69956</v>
      </c>
      <c r="B1336" s="624" t="s">
        <v>7740</v>
      </c>
      <c r="C1336" s="626" t="str">
        <f>'CATALOGO PAGINA'!AE1336</f>
        <v>12</v>
      </c>
      <c r="D1336" s="634">
        <f>'CATALOGO PAGINA'!AG1336</f>
        <v>1.4645</v>
      </c>
    </row>
    <row r="1337">
      <c r="A1337" s="623" t="str">
        <f>'CATALOGO PAGINA'!C1337</f>
        <v>54685</v>
      </c>
      <c r="B1337" s="624" t="s">
        <v>7740</v>
      </c>
      <c r="C1337" s="626" t="str">
        <f>'CATALOGO PAGINA'!AE1337</f>
        <v>12</v>
      </c>
      <c r="D1337" s="634">
        <f>'CATALOGO PAGINA'!AG1337</f>
        <v>1.4645</v>
      </c>
    </row>
    <row r="1338">
      <c r="A1338" s="623" t="str">
        <f>'CATALOGO PAGINA'!C1338</f>
        <v>09500</v>
      </c>
      <c r="B1338" s="624" t="s">
        <v>7740</v>
      </c>
      <c r="C1338" s="626" t="str">
        <f>'CATALOGO PAGINA'!AE1338</f>
        <v>12</v>
      </c>
      <c r="D1338" s="634">
        <f>'CATALOGO PAGINA'!AG1338</f>
        <v>1.4645</v>
      </c>
    </row>
    <row r="1339">
      <c r="A1339" s="623" t="str">
        <f>'CATALOGO PAGINA'!C1339</f>
        <v>96055</v>
      </c>
      <c r="B1339" s="624" t="s">
        <v>7740</v>
      </c>
      <c r="C1339" s="626" t="str">
        <f>'CATALOGO PAGINA'!AE1339</f>
        <v>12</v>
      </c>
      <c r="D1339" s="634">
        <f>'CATALOGO PAGINA'!AG1339</f>
        <v>1.134</v>
      </c>
    </row>
    <row r="1340">
      <c r="A1340" s="623" t="str">
        <f>'CATALOGO PAGINA'!C1340</f>
        <v>96054</v>
      </c>
      <c r="B1340" s="624" t="s">
        <v>7740</v>
      </c>
      <c r="C1340" s="626" t="str">
        <f>'CATALOGO PAGINA'!AE1340</f>
        <v>12</v>
      </c>
      <c r="D1340" s="634">
        <f>'CATALOGO PAGINA'!AG1340</f>
        <v>1.134</v>
      </c>
    </row>
    <row r="1341">
      <c r="A1341" s="623" t="str">
        <f>'CATALOGO PAGINA'!C1341</f>
        <v>10006</v>
      </c>
      <c r="B1341" s="624" t="s">
        <v>7740</v>
      </c>
      <c r="C1341" s="626" t="str">
        <f>'CATALOGO PAGINA'!AE1341</f>
        <v>12</v>
      </c>
      <c r="D1341" s="634">
        <f>'CATALOGO PAGINA'!AG1341</f>
        <v>1.015</v>
      </c>
    </row>
    <row r="1342">
      <c r="A1342" s="623" t="str">
        <f>'CATALOGO PAGINA'!C1342</f>
        <v>451026</v>
      </c>
      <c r="B1342" s="624" t="s">
        <v>7740</v>
      </c>
      <c r="C1342" s="626" t="str">
        <f>'CATALOGO PAGINA'!AE1342</f>
        <v>28</v>
      </c>
      <c r="D1342" s="634">
        <f>'CATALOGO PAGINA'!AG1342</f>
        <v>0.504</v>
      </c>
    </row>
    <row r="1343">
      <c r="A1343" s="623" t="str">
        <f>'CATALOGO PAGINA'!C1343</f>
        <v>400058</v>
      </c>
      <c r="B1343" s="624" t="s">
        <v>7740</v>
      </c>
      <c r="C1343" s="626" t="str">
        <f>'CATALOGO PAGINA'!AE1343</f>
        <v>6</v>
      </c>
      <c r="D1343" s="634">
        <f>'CATALOGO PAGINA'!AG1343</f>
        <v>3.3785</v>
      </c>
    </row>
    <row r="1344">
      <c r="A1344" s="623" t="str">
        <f>'CATALOGO PAGINA'!C1344</f>
        <v>412004</v>
      </c>
      <c r="B1344" s="624" t="s">
        <v>7740</v>
      </c>
      <c r="C1344" s="626" t="str">
        <f>'CATALOGO PAGINA'!AE1344</f>
        <v>6</v>
      </c>
      <c r="D1344" s="634">
        <f>'CATALOGO PAGINA'!AG1344</f>
        <v>3.3785</v>
      </c>
    </row>
    <row r="1345">
      <c r="A1345" s="623" t="str">
        <f>'CATALOGO PAGINA'!C1345</f>
        <v>30926</v>
      </c>
      <c r="B1345" s="624" t="s">
        <v>7740</v>
      </c>
      <c r="C1345" s="626" t="str">
        <f>'CATALOGO PAGINA'!AE1345</f>
        <v>14</v>
      </c>
      <c r="D1345" s="634">
        <f>'CATALOGO PAGINA'!AG1345</f>
        <v>2.088</v>
      </c>
    </row>
    <row r="1346">
      <c r="A1346" s="623" t="str">
        <f>'CATALOGO PAGINA'!C1346</f>
        <v>31526</v>
      </c>
      <c r="B1346" s="624" t="s">
        <v>7740</v>
      </c>
      <c r="C1346" s="626" t="str">
        <f>'CATALOGO PAGINA'!AE1346</f>
        <v>18</v>
      </c>
      <c r="D1346" s="634">
        <f>'CATALOGO PAGINA'!AG1346</f>
        <v>2.1025</v>
      </c>
    </row>
    <row r="1347">
      <c r="A1347" s="623" t="str">
        <f>'CATALOGO PAGINA'!C1347</f>
        <v>606050</v>
      </c>
      <c r="B1347" s="624" t="s">
        <v>7740</v>
      </c>
      <c r="C1347" s="626" t="str">
        <f>'CATALOGO PAGINA'!AE1347</f>
        <v>12</v>
      </c>
      <c r="D1347" s="634">
        <f>'CATALOGO PAGINA'!AG1347</f>
        <v>0.696</v>
      </c>
    </row>
    <row r="1348">
      <c r="A1348" s="623" t="str">
        <f>'CATALOGO PAGINA'!C1348</f>
        <v>23032</v>
      </c>
      <c r="B1348" s="624" t="s">
        <v>7740</v>
      </c>
      <c r="C1348" s="626" t="str">
        <f>'CATALOGO PAGINA'!AE1348</f>
        <v>12</v>
      </c>
      <c r="D1348" s="634">
        <f>'CATALOGO PAGINA'!AG1348</f>
        <v>1.0585</v>
      </c>
    </row>
    <row r="1349">
      <c r="A1349" s="623" t="str">
        <f>'CATALOGO PAGINA'!C1349</f>
        <v>23033</v>
      </c>
      <c r="B1349" s="624" t="s">
        <v>7740</v>
      </c>
      <c r="C1349" s="626" t="str">
        <f>'CATALOGO PAGINA'!AE1349</f>
        <v>12</v>
      </c>
      <c r="D1349" s="634">
        <f>'CATALOGO PAGINA'!AG1349</f>
        <v>1.0585</v>
      </c>
    </row>
    <row r="1350">
      <c r="A1350" s="623" t="str">
        <f>'CATALOGO PAGINA'!C1350</f>
        <v>CH80397</v>
      </c>
      <c r="B1350" s="624" t="s">
        <v>7740</v>
      </c>
      <c r="C1350" s="626" t="str">
        <f>'CATALOGO PAGINA'!AE1350</f>
        <v>12</v>
      </c>
      <c r="D1350" s="634">
        <f>'CATALOGO PAGINA'!AG1350</f>
        <v>0.899</v>
      </c>
    </row>
    <row r="1351">
      <c r="A1351" s="623" t="str">
        <f>'CATALOGO PAGINA'!C1351</f>
        <v>28070</v>
      </c>
      <c r="B1351" s="624" t="s">
        <v>7740</v>
      </c>
      <c r="C1351" s="626" t="str">
        <f>'CATALOGO PAGINA'!AE1351</f>
        <v>12</v>
      </c>
      <c r="D1351" s="634">
        <f>'CATALOGO PAGINA'!AG1351</f>
        <v>1.3775</v>
      </c>
    </row>
    <row r="1352">
      <c r="A1352" s="623" t="str">
        <f>'CATALOGO PAGINA'!C1352</f>
        <v>33358</v>
      </c>
      <c r="B1352" s="624" t="s">
        <v>7740</v>
      </c>
      <c r="C1352" s="626" t="str">
        <f>'CATALOGO PAGINA'!AE1352</f>
        <v>12</v>
      </c>
      <c r="D1352" s="634">
        <f>'CATALOGO PAGINA'!AG1352</f>
        <v>0.7685</v>
      </c>
    </row>
    <row r="1353">
      <c r="A1353" s="623" t="str">
        <f>'CATALOGO PAGINA'!C1353</f>
        <v>23165</v>
      </c>
      <c r="B1353" s="624" t="s">
        <v>7740</v>
      </c>
      <c r="C1353" s="626" t="str">
        <f>'CATALOGO PAGINA'!AE1353</f>
        <v>12</v>
      </c>
      <c r="D1353" s="634">
        <f>'CATALOGO PAGINA'!AG1353</f>
        <v>0.6235</v>
      </c>
    </row>
    <row r="1354">
      <c r="A1354" s="623" t="str">
        <f>'CATALOGO PAGINA'!C1354</f>
        <v>BMA0015</v>
      </c>
      <c r="B1354" s="624" t="s">
        <v>7740</v>
      </c>
      <c r="C1354" s="626" t="str">
        <f>'CATALOGO PAGINA'!AE1354</f>
        <v>6</v>
      </c>
      <c r="D1354" s="634">
        <f>'CATALOGO PAGINA'!AG1354</f>
        <v>1.75</v>
      </c>
    </row>
    <row r="1355">
      <c r="A1355" s="623" t="str">
        <f>'CATALOGO PAGINA'!C1355</f>
        <v>BMR0019 </v>
      </c>
      <c r="B1355" s="624" t="s">
        <v>7740</v>
      </c>
      <c r="C1355" s="626" t="str">
        <f>'CATALOGO PAGINA'!AE1355</f>
        <v>6</v>
      </c>
      <c r="D1355" s="634">
        <f>'CATALOGO PAGINA'!AG1355</f>
        <v>1.75</v>
      </c>
    </row>
    <row r="1356">
      <c r="A1356" s="623" t="str">
        <f>'CATALOGO PAGINA'!C1356</f>
        <v>3284</v>
      </c>
      <c r="B1356" s="624" t="s">
        <v>7740</v>
      </c>
      <c r="C1356" s="626" t="str">
        <f>'CATALOGO PAGINA'!AE1356</f>
        <v>12</v>
      </c>
      <c r="D1356" s="634">
        <f>'CATALOGO PAGINA'!AG1356</f>
        <v>0.8845</v>
      </c>
    </row>
    <row r="1357">
      <c r="A1357" s="623" t="str">
        <f>'CATALOGO PAGINA'!C1357</f>
        <v>3291</v>
      </c>
      <c r="B1357" s="624" t="s">
        <v>7740</v>
      </c>
      <c r="C1357" s="626" t="str">
        <f>'CATALOGO PAGINA'!AE1357</f>
        <v>12</v>
      </c>
      <c r="D1357" s="634">
        <f>'CATALOGO PAGINA'!AG1357</f>
        <v>2.9962</v>
      </c>
    </row>
    <row r="1358">
      <c r="A1358" s="623" t="str">
        <f>'CATALOGO PAGINA'!C1358</f>
        <v>3280</v>
      </c>
      <c r="B1358" s="624" t="s">
        <v>7740</v>
      </c>
      <c r="C1358" s="626" t="str">
        <f>'CATALOGO PAGINA'!AE1358</f>
        <v>12</v>
      </c>
      <c r="D1358" s="634">
        <f>'CATALOGO PAGINA'!AG1358</f>
        <v>2.25295</v>
      </c>
    </row>
    <row r="1359">
      <c r="A1359" s="623" t="str">
        <f>'CATALOGO PAGINA'!C1359</f>
        <v>00571</v>
      </c>
      <c r="B1359" s="624" t="s">
        <v>7740</v>
      </c>
      <c r="C1359" s="626" t="str">
        <f>'CATALOGO PAGINA'!AE1359</f>
        <v>12</v>
      </c>
      <c r="D1359" s="634">
        <f>'CATALOGO PAGINA'!AG1359</f>
        <v>1.914</v>
      </c>
    </row>
    <row r="1360">
      <c r="A1360" s="623" t="str">
        <f>'CATALOGO PAGINA'!C1360</f>
        <v>00573</v>
      </c>
      <c r="B1360" s="624" t="s">
        <v>7740</v>
      </c>
      <c r="C1360" s="626" t="str">
        <f>'CATALOGO PAGINA'!AE1360</f>
        <v>12</v>
      </c>
      <c r="D1360" s="634">
        <f>'CATALOGO PAGINA'!AG1360</f>
        <v>1.914</v>
      </c>
    </row>
    <row r="1361">
      <c r="A1361" s="623" t="str">
        <f>'CATALOGO PAGINA'!C1361</f>
        <v>32607</v>
      </c>
      <c r="B1361" s="624" t="s">
        <v>7740</v>
      </c>
      <c r="C1361" s="626" t="str">
        <f>'CATALOGO PAGINA'!AE1361</f>
        <v>12</v>
      </c>
      <c r="D1361" s="634">
        <f>'CATALOGO PAGINA'!AG1361</f>
        <v>3.458</v>
      </c>
    </row>
    <row r="1362">
      <c r="A1362" s="623" t="str">
        <f>'CATALOGO PAGINA'!C1362</f>
        <v>32609</v>
      </c>
      <c r="B1362" s="624" t="s">
        <v>7740</v>
      </c>
      <c r="C1362" s="626" t="str">
        <f>'CATALOGO PAGINA'!AE1362</f>
        <v>12</v>
      </c>
      <c r="D1362" s="634">
        <f>'CATALOGO PAGINA'!AG1362</f>
        <v>3.458</v>
      </c>
    </row>
    <row r="1363">
      <c r="A1363" s="623" t="str">
        <f>'CATALOGO PAGINA'!C1363</f>
        <v>IN85586</v>
      </c>
      <c r="B1363" s="624" t="s">
        <v>7740</v>
      </c>
      <c r="C1363" s="626" t="str">
        <f>'CATALOGO PAGINA'!AE1363</f>
        <v>12</v>
      </c>
      <c r="D1363" s="634">
        <f>'CATALOGO PAGINA'!AG1363</f>
        <v>1.1745</v>
      </c>
    </row>
    <row r="1364">
      <c r="A1364" s="623" t="str">
        <f>'CATALOGO PAGINA'!C1364</f>
        <v>FD17288</v>
      </c>
      <c r="B1364" s="624" t="s">
        <v>7740</v>
      </c>
      <c r="C1364" s="626" t="str">
        <f>'CATALOGO PAGINA'!AE1364</f>
        <v>1</v>
      </c>
      <c r="D1364" s="634">
        <f>'CATALOGO PAGINA'!AG1364</f>
        <v>116</v>
      </c>
    </row>
    <row r="1365">
      <c r="A1365" s="623" t="str">
        <f>'CATALOGO PAGINA'!C1365</f>
        <v>82828</v>
      </c>
      <c r="B1365" s="624" t="s">
        <v>7740</v>
      </c>
      <c r="C1365" s="626" t="str">
        <f>'CATALOGO PAGINA'!AE1365</f>
        <v>12</v>
      </c>
      <c r="D1365" s="634">
        <f>'CATALOGO PAGINA'!AG1365</f>
        <v>1.9575</v>
      </c>
    </row>
    <row r="1366">
      <c r="A1366" s="623" t="str">
        <f>'CATALOGO PAGINA'!C1366</f>
        <v>377349</v>
      </c>
      <c r="B1366" s="624" t="s">
        <v>7740</v>
      </c>
      <c r="C1366" s="626" t="str">
        <f>'CATALOGO PAGINA'!AE1366</f>
        <v>12</v>
      </c>
      <c r="D1366" s="634">
        <f>'CATALOGO PAGINA'!AG1366</f>
        <v>0.928</v>
      </c>
    </row>
    <row r="1367">
      <c r="A1367" s="623" t="str">
        <f>'CATALOGO PAGINA'!C1367</f>
        <v>377347</v>
      </c>
      <c r="B1367" s="624" t="s">
        <v>7740</v>
      </c>
      <c r="C1367" s="626" t="str">
        <f>'CATALOGO PAGINA'!AE1367</f>
        <v>12</v>
      </c>
      <c r="D1367" s="634">
        <f>'CATALOGO PAGINA'!AG1367</f>
        <v>0.8555</v>
      </c>
    </row>
    <row r="1368">
      <c r="A1368" s="623" t="str">
        <f>'CATALOGO PAGINA'!C1368</f>
        <v>377348</v>
      </c>
      <c r="B1368" s="624" t="s">
        <v>7740</v>
      </c>
      <c r="C1368" s="626" t="str">
        <f>'CATALOGO PAGINA'!AE1368</f>
        <v>12</v>
      </c>
      <c r="D1368" s="634">
        <f>'CATALOGO PAGINA'!AG1368</f>
        <v>0.696</v>
      </c>
    </row>
    <row r="1369">
      <c r="A1369" s="623" t="str">
        <f>'CATALOGO PAGINA'!C1369</f>
        <v>377632</v>
      </c>
      <c r="B1369" s="624" t="s">
        <v>7740</v>
      </c>
      <c r="C1369" s="626" t="str">
        <f>'CATALOGO PAGINA'!AE1369</f>
        <v>6</v>
      </c>
      <c r="D1369" s="634">
        <f>'CATALOGO PAGINA'!AG1369</f>
        <v>5.423</v>
      </c>
    </row>
    <row r="1370">
      <c r="A1370" s="623" t="str">
        <f>'CATALOGO PAGINA'!C1370</f>
        <v>TK112</v>
      </c>
      <c r="B1370" s="624" t="s">
        <v>7740</v>
      </c>
      <c r="C1370" s="626" t="str">
        <f>'CATALOGO PAGINA'!AE1370</f>
        <v>6</v>
      </c>
      <c r="D1370" s="634">
        <f>'CATALOGO PAGINA'!AG1370</f>
        <v>2.7115</v>
      </c>
    </row>
    <row r="1371">
      <c r="A1371" s="623" t="str">
        <f>'CATALOGO PAGINA'!C1371</f>
        <v>376051</v>
      </c>
      <c r="B1371" s="624" t="s">
        <v>7740</v>
      </c>
      <c r="C1371" s="626" t="str">
        <f>'CATALOGO PAGINA'!AE1371</f>
        <v>12</v>
      </c>
      <c r="D1371" s="634">
        <f>'CATALOGO PAGINA'!AG1371</f>
        <v>1.4645</v>
      </c>
    </row>
    <row r="1372">
      <c r="A1372" s="623" t="str">
        <f>'CATALOGO PAGINA'!C1372</f>
        <v>f</v>
      </c>
      <c r="B1372" s="624" t="s">
        <v>7740</v>
      </c>
      <c r="C1372" s="626" t="str">
        <f>'CATALOGO PAGINA'!AE1372</f>
        <v>12</v>
      </c>
      <c r="D1372" s="634">
        <f>'CATALOGO PAGINA'!AG1372</f>
        <v>1.248</v>
      </c>
    </row>
    <row r="1373">
      <c r="A1373" s="623" t="str">
        <f>'CATALOGO PAGINA'!C1373</f>
        <v>4810</v>
      </c>
      <c r="B1373" s="624" t="s">
        <v>7740</v>
      </c>
      <c r="C1373" s="626" t="str">
        <f>'CATALOGO PAGINA'!AE1373</f>
        <v>12</v>
      </c>
      <c r="D1373" s="634">
        <f>'CATALOGO PAGINA'!AG1373</f>
        <v>1.044</v>
      </c>
    </row>
    <row r="1374">
      <c r="A1374" s="623" t="str">
        <f>'CATALOGO PAGINA'!C1374</f>
        <v>8500</v>
      </c>
      <c r="B1374" s="624" t="s">
        <v>7740</v>
      </c>
      <c r="C1374" s="626" t="str">
        <f>'CATALOGO PAGINA'!AE1374</f>
        <v>6</v>
      </c>
      <c r="D1374" s="634">
        <f>'CATALOGO PAGINA'!AG1374</f>
        <v>4.494</v>
      </c>
    </row>
    <row r="1375">
      <c r="A1375" s="623" t="str">
        <f>'CATALOGO PAGINA'!C1375</f>
        <v>20135</v>
      </c>
      <c r="B1375" s="624" t="s">
        <v>7740</v>
      </c>
      <c r="C1375" s="626" t="str">
        <f>'CATALOGO PAGINA'!AE1375</f>
        <v>12</v>
      </c>
      <c r="D1375" s="634">
        <f>'CATALOGO PAGINA'!AG1375</f>
        <v>1.248</v>
      </c>
    </row>
    <row r="1376">
      <c r="A1376" s="623" t="str">
        <f>'CATALOGO PAGINA'!C1376</f>
        <v>2015</v>
      </c>
      <c r="B1376" s="624" t="s">
        <v>7740</v>
      </c>
      <c r="C1376" s="626" t="str">
        <f>'CATALOGO PAGINA'!AE1376</f>
        <v>12</v>
      </c>
      <c r="D1376" s="634">
        <f>'CATALOGO PAGINA'!AG1376</f>
        <v>1.2</v>
      </c>
    </row>
    <row r="1377">
      <c r="A1377" s="623" t="str">
        <f>'CATALOGO PAGINA'!C1377</f>
        <v>20133</v>
      </c>
      <c r="B1377" s="624" t="s">
        <v>7740</v>
      </c>
      <c r="C1377" s="626" t="str">
        <f>'CATALOGO PAGINA'!AE1377</f>
        <v>12</v>
      </c>
      <c r="D1377" s="634">
        <f>'CATALOGO PAGINA'!AG1377</f>
        <v>1.248</v>
      </c>
    </row>
    <row r="1378">
      <c r="A1378" s="623" t="str">
        <f>'CATALOGO PAGINA'!C1378</f>
        <v>20138</v>
      </c>
      <c r="B1378" s="624" t="s">
        <v>7740</v>
      </c>
      <c r="C1378" s="626" t="str">
        <f>'CATALOGO PAGINA'!AE1378</f>
        <v>12</v>
      </c>
      <c r="D1378" s="634">
        <f>'CATALOGO PAGINA'!AG1378</f>
        <v>1.2</v>
      </c>
    </row>
    <row r="1379">
      <c r="A1379" s="623" t="str">
        <f>'CATALOGO PAGINA'!C1379</f>
        <v>2091</v>
      </c>
      <c r="B1379" s="624" t="s">
        <v>7740</v>
      </c>
      <c r="C1379" s="626" t="str">
        <f>'CATALOGO PAGINA'!AE1379</f>
        <v>12</v>
      </c>
      <c r="D1379" s="634">
        <f>'CATALOGO PAGINA'!AG1379</f>
        <v>1.2</v>
      </c>
    </row>
    <row r="1380">
      <c r="A1380" s="623" t="str">
        <f>'CATALOGO PAGINA'!C1380</f>
        <v>20114</v>
      </c>
      <c r="B1380" s="624" t="s">
        <v>7740</v>
      </c>
      <c r="C1380" s="626" t="str">
        <f>'CATALOGO PAGINA'!AE1380</f>
        <v>12</v>
      </c>
      <c r="D1380" s="634">
        <f>'CATALOGO PAGINA'!AG1380</f>
        <v>1.2</v>
      </c>
    </row>
    <row r="1381">
      <c r="A1381" s="623" t="str">
        <f>'CATALOGO PAGINA'!C1381</f>
        <v>20105</v>
      </c>
      <c r="B1381" s="624" t="s">
        <v>7740</v>
      </c>
      <c r="C1381" s="626" t="str">
        <f>'CATALOGO PAGINA'!AE1381</f>
        <v>12</v>
      </c>
      <c r="D1381" s="634">
        <f>'CATALOGO PAGINA'!AG1381</f>
        <v>1.2</v>
      </c>
    </row>
    <row r="1382">
      <c r="A1382" s="623" t="str">
        <f>'CATALOGO PAGINA'!C1382</f>
        <v>2082</v>
      </c>
      <c r="B1382" s="624" t="s">
        <v>7740</v>
      </c>
      <c r="C1382" s="626" t="str">
        <f>'CATALOGO PAGINA'!AE1382</f>
        <v>12</v>
      </c>
      <c r="D1382" s="634">
        <f>'CATALOGO PAGINA'!AG1382</f>
        <v>1.248</v>
      </c>
    </row>
    <row r="1383">
      <c r="A1383" s="623" t="str">
        <f>'CATALOGO PAGINA'!C1383</f>
        <v>20148</v>
      </c>
      <c r="B1383" s="624" t="s">
        <v>7740</v>
      </c>
      <c r="C1383" s="626" t="str">
        <f>'CATALOGO PAGINA'!AE1383</f>
        <v>12</v>
      </c>
      <c r="D1383" s="634">
        <f>'CATALOGO PAGINA'!AG1383</f>
        <v>1.248</v>
      </c>
    </row>
    <row r="1384">
      <c r="A1384" s="623" t="str">
        <f>'CATALOGO PAGINA'!C1384</f>
        <v>20149</v>
      </c>
      <c r="B1384" s="624" t="s">
        <v>7740</v>
      </c>
      <c r="C1384" s="626" t="str">
        <f>'CATALOGO PAGINA'!AE1384</f>
        <v>12</v>
      </c>
      <c r="D1384" s="634">
        <f>'CATALOGO PAGINA'!AG1384</f>
        <v>1.248</v>
      </c>
    </row>
    <row r="1385">
      <c r="A1385" s="623" t="str">
        <f>'CATALOGO PAGINA'!C1385</f>
        <v>20126</v>
      </c>
      <c r="B1385" s="624" t="s">
        <v>7740</v>
      </c>
      <c r="C1385" s="626" t="str">
        <f>'CATALOGO PAGINA'!AE1385</f>
        <v>12</v>
      </c>
      <c r="D1385" s="634">
        <f>'CATALOGO PAGINA'!AG1385</f>
        <v>1.248</v>
      </c>
    </row>
    <row r="1386">
      <c r="A1386" s="623" t="str">
        <f>'CATALOGO PAGINA'!C1386</f>
        <v>Z001-818</v>
      </c>
      <c r="B1386" s="624" t="s">
        <v>7740</v>
      </c>
      <c r="C1386" s="626" t="str">
        <f>'CATALOGO PAGINA'!AE1386</f>
        <v>12</v>
      </c>
      <c r="D1386" s="634">
        <f>'CATALOGO PAGINA'!AG1386</f>
        <v>1.498</v>
      </c>
    </row>
    <row r="1387">
      <c r="A1387" s="623" t="str">
        <f>'CATALOGO PAGINA'!C1387</f>
        <v>600237</v>
      </c>
      <c r="B1387" s="624" t="s">
        <v>7740</v>
      </c>
      <c r="C1387" s="626" t="str">
        <f>'CATALOGO PAGINA'!AE1387</f>
        <v>12</v>
      </c>
      <c r="D1387" s="634">
        <f>'CATALOGO PAGINA'!AG1387</f>
        <v>0.812</v>
      </c>
    </row>
    <row r="1388">
      <c r="A1388" s="623" t="str">
        <f>'CATALOGO PAGINA'!C1388</f>
        <v>600238</v>
      </c>
      <c r="B1388" s="624" t="s">
        <v>7740</v>
      </c>
      <c r="C1388" s="626" t="str">
        <f>'CATALOGO PAGINA'!AE1388</f>
        <v>12</v>
      </c>
      <c r="D1388" s="634">
        <f>'CATALOGO PAGINA'!AG1388</f>
        <v>0.812</v>
      </c>
    </row>
    <row r="1389">
      <c r="A1389" s="623" t="str">
        <f>'CATALOGO PAGINA'!C1389</f>
        <v>505917</v>
      </c>
      <c r="B1389" s="624" t="s">
        <v>7740</v>
      </c>
      <c r="C1389" s="626" t="str">
        <f>'CATALOGO PAGINA'!AE1389</f>
        <v>12</v>
      </c>
      <c r="D1389" s="634">
        <f>'CATALOGO PAGINA'!AG1389</f>
        <v>0.672</v>
      </c>
    </row>
    <row r="1390">
      <c r="A1390" s="623" t="str">
        <f>'CATALOGO PAGINA'!C1390</f>
        <v>110328</v>
      </c>
      <c r="B1390" s="624" t="s">
        <v>7740</v>
      </c>
      <c r="C1390" s="626" t="str">
        <f>'CATALOGO PAGINA'!AE1390</f>
        <v>6</v>
      </c>
      <c r="D1390" s="634">
        <f>'CATALOGO PAGINA'!AG1390</f>
        <v>5.628</v>
      </c>
    </row>
    <row r="1391">
      <c r="A1391" s="623" t="str">
        <f>'CATALOGO PAGINA'!C1391</f>
        <v>50074</v>
      </c>
      <c r="B1391" s="624" t="s">
        <v>7740</v>
      </c>
      <c r="C1391" s="626" t="str">
        <f>'CATALOGO PAGINA'!AE1391</f>
        <v>12</v>
      </c>
      <c r="D1391" s="634">
        <f>'CATALOGO PAGINA'!AG1391</f>
        <v>0.672</v>
      </c>
    </row>
    <row r="1392">
      <c r="A1392" s="623" t="str">
        <f>'CATALOGO PAGINA'!C1392</f>
        <v>600913</v>
      </c>
      <c r="B1392" s="624" t="s">
        <v>7740</v>
      </c>
      <c r="C1392" s="626" t="str">
        <f>'CATALOGO PAGINA'!AE1392</f>
        <v>12</v>
      </c>
      <c r="D1392" s="634">
        <f>'CATALOGO PAGINA'!AG1392</f>
        <v>0.63</v>
      </c>
    </row>
    <row r="1393">
      <c r="A1393" s="623" t="str">
        <f>'CATALOGO PAGINA'!C1393</f>
        <v>600911</v>
      </c>
      <c r="B1393" s="624" t="s">
        <v>7740</v>
      </c>
      <c r="C1393" s="626" t="str">
        <f>'CATALOGO PAGINA'!AE1393</f>
        <v>12</v>
      </c>
      <c r="D1393" s="634">
        <f>'CATALOGO PAGINA'!AG1393</f>
        <v>0.798</v>
      </c>
    </row>
    <row r="1394">
      <c r="A1394" s="623" t="str">
        <f>'CATALOGO PAGINA'!C1394</f>
        <v>505729</v>
      </c>
      <c r="B1394" s="624" t="s">
        <v>7740</v>
      </c>
      <c r="C1394" s="626" t="str">
        <f>'CATALOGO PAGINA'!AE1394</f>
        <v>6</v>
      </c>
      <c r="D1394" s="634">
        <f>'CATALOGO PAGINA'!AG1394</f>
        <v>2.1</v>
      </c>
    </row>
    <row r="1395">
      <c r="A1395" s="623" t="str">
        <f>'CATALOGO PAGINA'!C1395</f>
        <v>502533</v>
      </c>
      <c r="B1395" s="624" t="s">
        <v>7740</v>
      </c>
      <c r="C1395" s="626" t="str">
        <f>'CATALOGO PAGINA'!AE1395</f>
        <v>12</v>
      </c>
      <c r="D1395" s="634">
        <f>'CATALOGO PAGINA'!AG1395</f>
        <v>0.714</v>
      </c>
    </row>
    <row r="1396">
      <c r="A1396" s="623" t="str">
        <f>'CATALOGO PAGINA'!C1396</f>
        <v>505805</v>
      </c>
      <c r="B1396" s="624" t="s">
        <v>7740</v>
      </c>
      <c r="C1396" s="626" t="str">
        <f>'CATALOGO PAGINA'!AE1396</f>
        <v>12</v>
      </c>
      <c r="D1396" s="634">
        <f>'CATALOGO PAGINA'!AG1396</f>
        <v>0.756</v>
      </c>
    </row>
    <row r="1397">
      <c r="A1397" s="623" t="str">
        <f>'CATALOGO PAGINA'!C1397</f>
        <v>502799</v>
      </c>
      <c r="B1397" s="624" t="s">
        <v>7740</v>
      </c>
      <c r="C1397" s="626" t="str">
        <f>'CATALOGO PAGINA'!AE1397</f>
        <v>12</v>
      </c>
      <c r="D1397" s="634">
        <f>'CATALOGO PAGINA'!AG1397</f>
        <v>0.798</v>
      </c>
    </row>
    <row r="1398">
      <c r="A1398" s="623" t="str">
        <f>'CATALOGO PAGINA'!C1398</f>
        <v>504977</v>
      </c>
      <c r="B1398" s="624" t="s">
        <v>7740</v>
      </c>
      <c r="C1398" s="626" t="str">
        <f>'CATALOGO PAGINA'!AE1398</f>
        <v>4</v>
      </c>
      <c r="D1398" s="634">
        <f>'CATALOGO PAGINA'!AG1398</f>
        <v>6.748</v>
      </c>
    </row>
    <row r="1399">
      <c r="A1399" s="623" t="str">
        <f>'CATALOGO PAGINA'!C1399</f>
        <v>504720</v>
      </c>
      <c r="B1399" s="624" t="s">
        <v>7740</v>
      </c>
      <c r="C1399" s="626" t="str">
        <f>'CATALOGO PAGINA'!AE1399</f>
        <v>3</v>
      </c>
      <c r="D1399" s="634">
        <f>'CATALOGO PAGINA'!AG1399</f>
        <v>4.248</v>
      </c>
    </row>
    <row r="1400">
      <c r="A1400" s="623" t="str">
        <f>'CATALOGO PAGINA'!C1400</f>
        <v>502724</v>
      </c>
      <c r="B1400" s="624" t="s">
        <v>7740</v>
      </c>
      <c r="C1400" s="626" t="str">
        <f>'CATALOGO PAGINA'!AE1400</f>
        <v>6</v>
      </c>
      <c r="D1400" s="634">
        <f>'CATALOGO PAGINA'!AG1400</f>
        <v>1.7466</v>
      </c>
    </row>
    <row r="1401">
      <c r="A1401" s="623" t="str">
        <f>'CATALOGO PAGINA'!C1401</f>
        <v>505755</v>
      </c>
      <c r="B1401" s="624" t="s">
        <v>7740</v>
      </c>
      <c r="C1401" s="626" t="str">
        <f>'CATALOGO PAGINA'!AE1401</f>
        <v>12</v>
      </c>
      <c r="D1401" s="634">
        <f>'CATALOGO PAGINA'!AG1401</f>
        <v>0.686</v>
      </c>
    </row>
    <row r="1402">
      <c r="A1402" s="623" t="str">
        <f>'CATALOGO PAGINA'!C1402</f>
        <v>T-E0702</v>
      </c>
      <c r="B1402" s="624" t="s">
        <v>7740</v>
      </c>
      <c r="C1402" s="626" t="str">
        <f>'CATALOGO PAGINA'!AE1402</f>
        <v>3</v>
      </c>
      <c r="D1402" s="634">
        <f>'CATALOGO PAGINA'!AG1402</f>
        <v>1.05</v>
      </c>
    </row>
    <row r="1403">
      <c r="A1403" s="623" t="str">
        <f>'CATALOGO PAGINA'!C1403</f>
        <v>F5955</v>
      </c>
      <c r="B1403" s="624" t="s">
        <v>7740</v>
      </c>
      <c r="C1403" s="626" t="str">
        <f>'CATALOGO PAGINA'!AE1403</f>
        <v>4</v>
      </c>
      <c r="D1403" s="634">
        <f>'CATALOGO PAGINA'!AG1403</f>
        <v>3.5</v>
      </c>
    </row>
    <row r="1404">
      <c r="A1404" s="623" t="str">
        <f>'CATALOGO PAGINA'!C1404</f>
        <v>10387</v>
      </c>
      <c r="B1404" s="624" t="s">
        <v>7740</v>
      </c>
      <c r="C1404" s="626" t="str">
        <f>'CATALOGO PAGINA'!AE1404</f>
        <v>24</v>
      </c>
      <c r="D1404" s="634">
        <f>'CATALOGO PAGINA'!AG1404</f>
        <v>0.672</v>
      </c>
    </row>
    <row r="1405">
      <c r="A1405" s="623" t="str">
        <f>'CATALOGO PAGINA'!C1405</f>
        <v>IN85590</v>
      </c>
      <c r="B1405" s="624" t="s">
        <v>7740</v>
      </c>
      <c r="C1405" s="626" t="str">
        <f>'CATALOGO PAGINA'!AE1405</f>
        <v>24</v>
      </c>
      <c r="D1405" s="634">
        <f>'CATALOGO PAGINA'!AG1405</f>
        <v>1.134</v>
      </c>
    </row>
    <row r="1406">
      <c r="A1406" s="623" t="str">
        <f>'CATALOGO PAGINA'!C1406</f>
        <v>ARZ668</v>
      </c>
      <c r="B1406" s="624" t="s">
        <v>7740</v>
      </c>
      <c r="C1406" s="626" t="str">
        <f>'CATALOGO PAGINA'!AE1406</f>
        <v>3</v>
      </c>
      <c r="D1406" s="634">
        <f>'CATALOGO PAGINA'!AG1406</f>
        <v>4.788</v>
      </c>
    </row>
    <row r="1407">
      <c r="A1407" s="623" t="str">
        <f>'CATALOGO PAGINA'!C1407</f>
        <v>CH86303</v>
      </c>
      <c r="B1407" s="624" t="s">
        <v>7740</v>
      </c>
      <c r="C1407" s="626" t="str">
        <f>'CATALOGO PAGINA'!AE1407</f>
        <v>48</v>
      </c>
      <c r="D1407" s="634">
        <f>'CATALOGO PAGINA'!AG1407</f>
        <v>0.42</v>
      </c>
    </row>
    <row r="1408">
      <c r="A1408" s="623" t="str">
        <f>'CATALOGO PAGINA'!C1408</f>
        <v>CH81812</v>
      </c>
      <c r="B1408" s="624" t="s">
        <v>7740</v>
      </c>
      <c r="C1408" s="626" t="str">
        <f>'CATALOGO PAGINA'!AE1408</f>
        <v>12</v>
      </c>
      <c r="D1408" s="634">
        <f>'CATALOGO PAGINA'!AG1408</f>
        <v>0.7884</v>
      </c>
    </row>
    <row r="1409">
      <c r="A1409" s="623" t="str">
        <f>'CATALOGO PAGINA'!C1409</f>
        <v>CH81874</v>
      </c>
      <c r="B1409" s="624" t="s">
        <v>7740</v>
      </c>
      <c r="C1409" s="626" t="str">
        <f>'CATALOGO PAGINA'!AE1409</f>
        <v>6</v>
      </c>
      <c r="D1409" s="634">
        <f>'CATALOGO PAGINA'!AG1409</f>
        <v>1.008</v>
      </c>
    </row>
    <row r="1410">
      <c r="A1410" s="623" t="str">
        <f>'CATALOGO PAGINA'!C1410</f>
        <v>IN85118</v>
      </c>
      <c r="B1410" s="624" t="s">
        <v>7740</v>
      </c>
      <c r="C1410" s="626" t="str">
        <f>'CATALOGO PAGINA'!AE1410</f>
        <v>12</v>
      </c>
      <c r="D1410" s="634">
        <f>'CATALOGO PAGINA'!AG1410</f>
        <v>0.896</v>
      </c>
    </row>
    <row r="1411">
      <c r="A1411" s="623" t="str">
        <f>'CATALOGO PAGINA'!C1411</f>
        <v>ZY-3884-RF-1PK</v>
      </c>
      <c r="B1411" s="624" t="s">
        <v>7740</v>
      </c>
      <c r="C1411" s="626" t="str">
        <f>'CATALOGO PAGINA'!AE1411</f>
        <v>12</v>
      </c>
      <c r="D1411" s="634">
        <f>'CATALOGO PAGINA'!AG1411</f>
        <v>0.826</v>
      </c>
    </row>
    <row r="1412">
      <c r="A1412" s="623" t="str">
        <f>'CATALOGO PAGINA'!C1412</f>
        <v>CH26699</v>
      </c>
      <c r="B1412" s="624" t="s">
        <v>7740</v>
      </c>
      <c r="C1412" s="626" t="str">
        <f>'CATALOGO PAGINA'!AE1412</f>
        <v>12</v>
      </c>
      <c r="D1412" s="634">
        <f>'CATALOGO PAGINA'!AG1412</f>
        <v>1.35</v>
      </c>
    </row>
    <row r="1413">
      <c r="A1413" s="623" t="str">
        <f>'CATALOGO PAGINA'!C1413</f>
        <v>CH81960</v>
      </c>
      <c r="B1413" s="624" t="s">
        <v>7740</v>
      </c>
      <c r="C1413" s="626" t="str">
        <f>'CATALOGO PAGINA'!AE1413</f>
        <v>12</v>
      </c>
      <c r="D1413" s="634">
        <f>'CATALOGO PAGINA'!AG1413</f>
        <v>0.938</v>
      </c>
    </row>
    <row r="1414">
      <c r="A1414" s="623" t="str">
        <f>'CATALOGO PAGINA'!C1414</f>
        <v>CH80856</v>
      </c>
      <c r="B1414" s="624" t="s">
        <v>7740</v>
      </c>
      <c r="C1414" s="626" t="str">
        <f>'CATALOGO PAGINA'!AE1414</f>
        <v>6</v>
      </c>
      <c r="D1414" s="634">
        <f>'CATALOGO PAGINA'!AG1414</f>
        <v>1.75</v>
      </c>
    </row>
    <row r="1415">
      <c r="A1415" s="623" t="str">
        <f>'CATALOGO PAGINA'!C1415</f>
        <v>CH99162</v>
      </c>
      <c r="B1415" s="624" t="s">
        <v>7740</v>
      </c>
      <c r="C1415" s="626" t="str">
        <f>'CATALOGO PAGINA'!AE1415</f>
        <v>12</v>
      </c>
      <c r="D1415" s="634">
        <f>'CATALOGO PAGINA'!AG1415</f>
        <v>0.896</v>
      </c>
    </row>
    <row r="1416">
      <c r="A1416" s="623" t="str">
        <f>'CATALOGO PAGINA'!C1416</f>
        <v>CH26623</v>
      </c>
      <c r="B1416" s="624" t="s">
        <v>7740</v>
      </c>
      <c r="C1416" s="626" t="str">
        <f>'CATALOGO PAGINA'!AE1416</f>
        <v>12</v>
      </c>
      <c r="D1416" s="634">
        <f>'CATALOGO PAGINA'!AG1416</f>
        <v>0.812</v>
      </c>
    </row>
    <row r="1417">
      <c r="A1417" s="623" t="str">
        <f>'CATALOGO PAGINA'!C1417</f>
        <v>CH99039</v>
      </c>
      <c r="B1417" s="624" t="s">
        <v>7740</v>
      </c>
      <c r="C1417" s="626" t="str">
        <f>'CATALOGO PAGINA'!AE1417</f>
        <v>12</v>
      </c>
      <c r="D1417" s="634">
        <f>'CATALOGO PAGINA'!AG1417</f>
        <v>0.91</v>
      </c>
    </row>
    <row r="1418">
      <c r="A1418" s="623" t="str">
        <f>'CATALOGO PAGINA'!C1418</f>
        <v>CH99042</v>
      </c>
      <c r="B1418" s="624" t="s">
        <v>7740</v>
      </c>
      <c r="C1418" s="626" t="str">
        <f>'CATALOGO PAGINA'!AE1418</f>
        <v>12</v>
      </c>
      <c r="D1418" s="634">
        <f>'CATALOGO PAGINA'!AG1418</f>
        <v>0.91</v>
      </c>
    </row>
    <row r="1419">
      <c r="A1419" s="623" t="str">
        <f>'CATALOGO PAGINA'!C1419</f>
        <v>CH99049</v>
      </c>
      <c r="B1419" s="624" t="s">
        <v>7740</v>
      </c>
      <c r="C1419" s="626" t="str">
        <f>'CATALOGO PAGINA'!AE1419</f>
        <v>12</v>
      </c>
      <c r="D1419" s="634">
        <f>'CATALOGO PAGINA'!AG1419</f>
        <v>0.966</v>
      </c>
    </row>
    <row r="1420">
      <c r="A1420" s="623" t="str">
        <f>'CATALOGO PAGINA'!C1420</f>
        <v>7224</v>
      </c>
      <c r="B1420" s="624" t="s">
        <v>7740</v>
      </c>
      <c r="C1420" s="626" t="str">
        <f>'CATALOGO PAGINA'!AE1420</f>
        <v>6</v>
      </c>
      <c r="D1420" s="634">
        <f>'CATALOGO PAGINA'!AG1420</f>
        <v>1.8471</v>
      </c>
    </row>
    <row r="1421">
      <c r="A1421" s="623" t="str">
        <f>'CATALOGO PAGINA'!C1421</f>
        <v>H162</v>
      </c>
      <c r="B1421" s="624" t="s">
        <v>7740</v>
      </c>
      <c r="C1421" s="626" t="str">
        <f>'CATALOGO PAGINA'!AE1421</f>
        <v>12</v>
      </c>
      <c r="D1421" s="634">
        <f>'CATALOGO PAGINA'!AG1421</f>
        <v>0.8883</v>
      </c>
    </row>
    <row r="1422">
      <c r="A1422" s="623" t="str">
        <f>'CATALOGO PAGINA'!C1422</f>
        <v>690075</v>
      </c>
      <c r="B1422" s="624" t="s">
        <v>7740</v>
      </c>
      <c r="C1422" s="626" t="str">
        <f>'CATALOGO PAGINA'!AE1422</f>
        <v>6</v>
      </c>
      <c r="D1422" s="634">
        <f>'CATALOGO PAGINA'!AG1422</f>
        <v>2.45</v>
      </c>
    </row>
    <row r="1423">
      <c r="A1423" s="623" t="str">
        <f>'CATALOGO PAGINA'!C1423</f>
        <v>20083</v>
      </c>
      <c r="B1423" s="624" t="s">
        <v>7740</v>
      </c>
      <c r="C1423" s="626" t="str">
        <f>'CATALOGO PAGINA'!AE1423</f>
        <v>12</v>
      </c>
      <c r="D1423" s="634">
        <f>'CATALOGO PAGINA'!AG1423</f>
        <v>1.2464</v>
      </c>
    </row>
    <row r="1424">
      <c r="A1424" s="623" t="str">
        <f>'CATALOGO PAGINA'!C1424</f>
        <v>20081</v>
      </c>
      <c r="B1424" s="624" t="s">
        <v>7740</v>
      </c>
      <c r="C1424" s="626" t="str">
        <f>'CATALOGO PAGINA'!AE1424</f>
        <v>12</v>
      </c>
      <c r="D1424" s="634">
        <f>'CATALOGO PAGINA'!AG1424</f>
        <v>1.2464</v>
      </c>
    </row>
    <row r="1425">
      <c r="A1425" s="623" t="str">
        <f>'CATALOGO PAGINA'!C1425</f>
        <v>20082</v>
      </c>
      <c r="B1425" s="624" t="s">
        <v>7740</v>
      </c>
      <c r="C1425" s="626" t="str">
        <f>'CATALOGO PAGINA'!AE1425</f>
        <v>12</v>
      </c>
      <c r="D1425" s="634">
        <f>'CATALOGO PAGINA'!AG1425</f>
        <v>1.2464</v>
      </c>
    </row>
    <row r="1426">
      <c r="A1426" s="623" t="str">
        <f>'CATALOGO PAGINA'!C1426</f>
        <v>20080</v>
      </c>
      <c r="B1426" s="624" t="s">
        <v>7740</v>
      </c>
      <c r="C1426" s="626" t="str">
        <f>'CATALOGO PAGINA'!AE1426</f>
        <v>12</v>
      </c>
      <c r="D1426" s="634">
        <f>'CATALOGO PAGINA'!AG1426</f>
        <v>1.2464</v>
      </c>
    </row>
    <row r="1427">
      <c r="A1427" s="623" t="str">
        <f>'CATALOGO PAGINA'!C1427</f>
        <v>9966</v>
      </c>
      <c r="B1427" s="624" t="s">
        <v>7740</v>
      </c>
      <c r="C1427" s="626" t="str">
        <f>'CATALOGO PAGINA'!AE1427</f>
        <v>12</v>
      </c>
      <c r="D1427" s="634">
        <f>'CATALOGO PAGINA'!AG1427</f>
        <v>1.7514</v>
      </c>
    </row>
    <row r="1428">
      <c r="A1428" s="623" t="str">
        <f>'CATALOGO PAGINA'!C1428</f>
        <v>966-12</v>
      </c>
      <c r="B1428" s="624" t="s">
        <v>7740</v>
      </c>
      <c r="C1428" s="626" t="str">
        <f>'CATALOGO PAGINA'!AE1428</f>
        <v>6</v>
      </c>
      <c r="D1428" s="634">
        <f>'CATALOGO PAGINA'!AG1428</f>
        <v>7.2541</v>
      </c>
    </row>
    <row r="1429">
      <c r="A1429" s="623" t="str">
        <f>'CATALOGO PAGINA'!C1429</f>
        <v>966-11</v>
      </c>
      <c r="B1429" s="624" t="s">
        <v>7740</v>
      </c>
      <c r="C1429" s="626" t="str">
        <f>'CATALOGO PAGINA'!AE1429</f>
        <v>6</v>
      </c>
      <c r="D1429" s="634">
        <f>'CATALOGO PAGINA'!AG1429</f>
        <v>7.245</v>
      </c>
    </row>
    <row r="1430">
      <c r="A1430" s="623" t="str">
        <f>'CATALOGO PAGINA'!C1430</f>
        <v>966-3</v>
      </c>
      <c r="B1430" s="624" t="s">
        <v>7740</v>
      </c>
      <c r="C1430" s="626" t="str">
        <f>'CATALOGO PAGINA'!AE1430</f>
        <v>6</v>
      </c>
      <c r="D1430" s="634">
        <f>'CATALOGO PAGINA'!AG1430</f>
        <v>7.2541</v>
      </c>
    </row>
    <row r="1431">
      <c r="A1431" s="623" t="str">
        <f>'CATALOGO PAGINA'!C1431</f>
        <v>KT5001</v>
      </c>
      <c r="B1431" s="624" t="s">
        <v>7740</v>
      </c>
      <c r="C1431" s="626" t="str">
        <f>'CATALOGO PAGINA'!AE1431</f>
        <v>12</v>
      </c>
      <c r="D1431" s="634">
        <f>'CATALOGO PAGINA'!AG1431</f>
        <v>0.447</v>
      </c>
    </row>
    <row r="1432">
      <c r="A1432" s="623" t="str">
        <f>'CATALOGO PAGINA'!C1432</f>
        <v>180-111</v>
      </c>
      <c r="B1432" s="624" t="s">
        <v>7740</v>
      </c>
      <c r="C1432" s="626" t="str">
        <f>'CATALOGO PAGINA'!AE1432</f>
        <v>12</v>
      </c>
      <c r="D1432" s="634">
        <f>'CATALOGO PAGINA'!AG1432</f>
        <v>0.45</v>
      </c>
    </row>
    <row r="1433">
      <c r="A1433" s="623" t="str">
        <f>'CATALOGO PAGINA'!C1433</f>
        <v>B022110</v>
      </c>
      <c r="B1433" s="624" t="s">
        <v>7740</v>
      </c>
      <c r="C1433" s="626" t="str">
        <f>'CATALOGO PAGINA'!AE1433</f>
        <v>12</v>
      </c>
      <c r="D1433" s="634">
        <f>'CATALOGO PAGINA'!AG1433</f>
        <v>0.9</v>
      </c>
    </row>
    <row r="1434">
      <c r="A1434" s="623" t="str">
        <f>'CATALOGO PAGINA'!C1434</f>
        <v>ZR195-1</v>
      </c>
      <c r="B1434" s="624" t="s">
        <v>7740</v>
      </c>
      <c r="C1434" s="626" t="str">
        <f>'CATALOGO PAGINA'!AE1434</f>
        <v>3</v>
      </c>
      <c r="D1434" s="634">
        <f>'CATALOGO PAGINA'!AG1434</f>
        <v>6.99864</v>
      </c>
    </row>
    <row r="1435">
      <c r="A1435" s="623" t="str">
        <f>'CATALOGO PAGINA'!C1435</f>
        <v>8811-7</v>
      </c>
      <c r="B1435" s="624" t="s">
        <v>7740</v>
      </c>
      <c r="C1435" s="626" t="str">
        <f>'CATALOGO PAGINA'!AE1435</f>
        <v>3</v>
      </c>
      <c r="D1435" s="634">
        <f>'CATALOGO PAGINA'!AG1435</f>
        <v>5.84658</v>
      </c>
    </row>
    <row r="1436">
      <c r="A1436" s="623" t="str">
        <f>'CATALOGO PAGINA'!C1436</f>
        <v>8811-22</v>
      </c>
      <c r="B1436" s="624" t="s">
        <v>7740</v>
      </c>
      <c r="C1436" s="626" t="str">
        <f>'CATALOGO PAGINA'!AE1436</f>
        <v>3</v>
      </c>
      <c r="D1436" s="634">
        <f>'CATALOGO PAGINA'!AG1436</f>
        <v>6.2488</v>
      </c>
    </row>
    <row r="1437">
      <c r="A1437" s="623" t="str">
        <f>'CATALOGO PAGINA'!C1437</f>
        <v>YJ388-45</v>
      </c>
      <c r="B1437" s="624" t="s">
        <v>7740</v>
      </c>
      <c r="C1437" s="626" t="str">
        <f>'CATALOGO PAGINA'!AE1437</f>
        <v>3</v>
      </c>
      <c r="D1437" s="634">
        <f>'CATALOGO PAGINA'!AG1437</f>
        <v>5.046</v>
      </c>
    </row>
    <row r="1438">
      <c r="A1438" s="623" t="str">
        <f>'CATALOGO PAGINA'!C1438</f>
        <v>YJ388-71</v>
      </c>
      <c r="B1438" s="624" t="s">
        <v>7740</v>
      </c>
      <c r="C1438" s="626" t="str">
        <f>'CATALOGO PAGINA'!AE1438</f>
        <v>3</v>
      </c>
      <c r="D1438" s="634">
        <f>'CATALOGO PAGINA'!AG1438</f>
        <v>6.6521</v>
      </c>
    </row>
    <row r="1439">
      <c r="A1439" s="623" t="str">
        <f>'CATALOGO PAGINA'!C1439</f>
        <v>FN032-10</v>
      </c>
      <c r="B1439" s="624" t="s">
        <v>7740</v>
      </c>
      <c r="C1439" s="626" t="str">
        <f>'CATALOGO PAGINA'!AE1439</f>
        <v>3</v>
      </c>
      <c r="D1439" s="634">
        <f>'CATALOGO PAGINA'!AG1439</f>
        <v>9.45024</v>
      </c>
    </row>
    <row r="1440">
      <c r="A1440" s="623" t="str">
        <f>'CATALOGO PAGINA'!C1440</f>
        <v>LY030-1</v>
      </c>
      <c r="B1440" s="624" t="s">
        <v>7740</v>
      </c>
      <c r="C1440" s="626" t="str">
        <f>'CATALOGO PAGINA'!AE1440</f>
        <v>3</v>
      </c>
      <c r="D1440" s="634">
        <f>'CATALOGO PAGINA'!AG1440</f>
        <v>4.28652</v>
      </c>
    </row>
    <row r="1441">
      <c r="A1441" s="623" t="str">
        <f>'CATALOGO PAGINA'!C1441</f>
        <v>LY023-1</v>
      </c>
      <c r="B1441" s="624" t="s">
        <v>7740</v>
      </c>
      <c r="C1441" s="626" t="str">
        <f>'CATALOGO PAGINA'!AE1441</f>
        <v>3</v>
      </c>
      <c r="D1441" s="634">
        <f>'CATALOGO PAGINA'!AG1441</f>
        <v>4.28652</v>
      </c>
    </row>
    <row r="1442">
      <c r="A1442" s="623" t="str">
        <f>'CATALOGO PAGINA'!C1442</f>
        <v>LY028-1</v>
      </c>
      <c r="B1442" s="624" t="s">
        <v>7740</v>
      </c>
      <c r="C1442" s="626" t="str">
        <f>'CATALOGO PAGINA'!AE1442</f>
        <v>3</v>
      </c>
      <c r="D1442" s="634">
        <f>'CATALOGO PAGINA'!AG1442</f>
        <v>5.046</v>
      </c>
    </row>
    <row r="1443">
      <c r="A1443" s="623" t="str">
        <f>'CATALOGO PAGINA'!C1443</f>
        <v>LD-131D</v>
      </c>
      <c r="B1443" s="624" t="s">
        <v>7740</v>
      </c>
      <c r="C1443" s="626" t="str">
        <f>'CATALOGO PAGINA'!AE1443</f>
        <v>3</v>
      </c>
      <c r="D1443" s="634">
        <f>'CATALOGO PAGINA'!AG1443</f>
        <v>5.046</v>
      </c>
    </row>
    <row r="1444">
      <c r="A1444" s="623" t="str">
        <f>'CATALOGO PAGINA'!C1444</f>
        <v>JD193-3A</v>
      </c>
      <c r="B1444" s="624" t="s">
        <v>7740</v>
      </c>
      <c r="C1444" s="626" t="str">
        <f>'CATALOGO PAGINA'!AE1444</f>
        <v>3</v>
      </c>
      <c r="D1444" s="634">
        <f>'CATALOGO PAGINA'!AG1444</f>
        <v>5.84658</v>
      </c>
    </row>
    <row r="1445">
      <c r="A1445" s="623" t="str">
        <f>'CATALOGO PAGINA'!C1445</f>
        <v>HA64</v>
      </c>
      <c r="B1445" s="624" t="s">
        <v>7740</v>
      </c>
      <c r="C1445" s="626" t="str">
        <f>'CATALOGO PAGINA'!AE1445</f>
        <v>3</v>
      </c>
      <c r="D1445" s="634">
        <f>'CATALOGO PAGINA'!AG1445</f>
        <v>1.5515</v>
      </c>
    </row>
    <row r="1446">
      <c r="A1446" s="623" t="str">
        <f>'CATALOGO PAGINA'!C1446</f>
        <v>CH99045</v>
      </c>
      <c r="B1446" s="624" t="s">
        <v>7740</v>
      </c>
      <c r="C1446" s="626" t="str">
        <f>'CATALOGO PAGINA'!AE1446</f>
        <v>12</v>
      </c>
      <c r="D1446" s="634">
        <f>'CATALOGO PAGINA'!AG1446</f>
        <v>1.106</v>
      </c>
    </row>
    <row r="1447">
      <c r="A1447" s="623" t="str">
        <f>'CATALOGO PAGINA'!C1447</f>
        <v>CH99046</v>
      </c>
      <c r="B1447" s="624" t="s">
        <v>7740</v>
      </c>
      <c r="C1447" s="626" t="str">
        <f>'CATALOGO PAGINA'!AE1447</f>
        <v>12</v>
      </c>
      <c r="D1447" s="634">
        <f>'CATALOGO PAGINA'!AG1447</f>
        <v>1.75</v>
      </c>
    </row>
    <row r="1448">
      <c r="A1448" s="623" t="str">
        <f>'CATALOGO PAGINA'!C1448</f>
        <v>CH990447</v>
      </c>
      <c r="B1448" s="624" t="s">
        <v>7740</v>
      </c>
      <c r="C1448" s="626" t="str">
        <f>'CATALOGO PAGINA'!AE1448</f>
        <v>12</v>
      </c>
      <c r="D1448" s="634">
        <f>'CATALOGO PAGINA'!AG1448</f>
        <v>2.6508</v>
      </c>
    </row>
    <row r="1449">
      <c r="A1449" s="623" t="str">
        <f>'CATALOGO PAGINA'!C1449</f>
        <v>ARB0814</v>
      </c>
      <c r="B1449" s="624" t="s">
        <v>7740</v>
      </c>
      <c r="C1449" s="626" t="str">
        <f>'CATALOGO PAGINA'!AE1449</f>
        <v>6</v>
      </c>
      <c r="D1449" s="634">
        <f>'CATALOGO PAGINA'!AG1449</f>
        <v>1.35575</v>
      </c>
    </row>
    <row r="1450">
      <c r="A1450" s="623" t="str">
        <f>'CATALOGO PAGINA'!C1450</f>
        <v>ARB62031</v>
      </c>
      <c r="B1450" s="624" t="s">
        <v>7740</v>
      </c>
      <c r="C1450" s="626" t="str">
        <f>'CATALOGO PAGINA'!AE1450</f>
        <v>12</v>
      </c>
      <c r="D1450" s="634">
        <f>'CATALOGO PAGINA'!AG1450</f>
        <v>0.6061</v>
      </c>
    </row>
    <row r="1451">
      <c r="A1451" s="623" t="str">
        <f>'CATALOGO PAGINA'!C1451</f>
        <v>ARG0005</v>
      </c>
      <c r="B1451" s="624" t="s">
        <v>7740</v>
      </c>
      <c r="C1451" s="626" t="str">
        <f>'CATALOGO PAGINA'!AE1451</f>
        <v>6</v>
      </c>
      <c r="D1451" s="634">
        <f>'CATALOGO PAGINA'!AG1451</f>
        <v>1.03675</v>
      </c>
    </row>
    <row r="1452">
      <c r="A1452" s="623" t="str">
        <f>'CATALOGO PAGINA'!C1452</f>
        <v>ARG11563</v>
      </c>
      <c r="B1452" s="624" t="s">
        <v>7740</v>
      </c>
      <c r="C1452" s="626" t="str">
        <f>'CATALOGO PAGINA'!AE1452</f>
        <v>3</v>
      </c>
      <c r="D1452" s="634">
        <f>'CATALOGO PAGINA'!AG1452</f>
        <v>5.2481</v>
      </c>
    </row>
    <row r="1453">
      <c r="A1453" s="623" t="str">
        <f>'CATALOGO PAGINA'!C1453</f>
        <v>ARG1604</v>
      </c>
      <c r="B1453" s="624" t="s">
        <v>7740</v>
      </c>
      <c r="C1453" s="626" t="str">
        <f>'CATALOGO PAGINA'!AE1453</f>
        <v>6</v>
      </c>
      <c r="D1453" s="634">
        <f>'CATALOGO PAGINA'!AG1453</f>
        <v>1.7545</v>
      </c>
    </row>
    <row r="1454">
      <c r="A1454" s="623" t="str">
        <f>'CATALOGO PAGINA'!C1454</f>
        <v>ARG1618</v>
      </c>
      <c r="B1454" s="624" t="s">
        <v>7740</v>
      </c>
      <c r="C1454" s="626" t="str">
        <f>'CATALOGO PAGINA'!AE1454</f>
        <v>6</v>
      </c>
      <c r="D1454" s="634">
        <f>'CATALOGO PAGINA'!AG1454</f>
        <v>1.19625</v>
      </c>
    </row>
    <row r="1455">
      <c r="A1455" s="623" t="str">
        <f>'CATALOGO PAGINA'!C1455</f>
        <v>ARG260</v>
      </c>
      <c r="B1455" s="624" t="s">
        <v>7740</v>
      </c>
      <c r="C1455" s="626" t="str">
        <f>'CATALOGO PAGINA'!AE1455</f>
        <v>6</v>
      </c>
      <c r="D1455" s="634">
        <f>'CATALOGO PAGINA'!AG1455</f>
        <v>1.51525</v>
      </c>
    </row>
    <row r="1456">
      <c r="A1456" s="623" t="str">
        <f>'CATALOGO PAGINA'!C1456</f>
        <v>ARG3241</v>
      </c>
      <c r="B1456" s="624" t="s">
        <v>7740</v>
      </c>
      <c r="C1456" s="626" t="str">
        <f>'CATALOGO PAGINA'!AE1456</f>
        <v>6</v>
      </c>
      <c r="D1456" s="634">
        <f>'CATALOGO PAGINA'!AG1456</f>
        <v>1.8469</v>
      </c>
    </row>
    <row r="1457">
      <c r="A1457" s="623" t="str">
        <f>'CATALOGO PAGINA'!C1457</f>
        <v>ARG70634</v>
      </c>
      <c r="B1457" s="624" t="s">
        <v>7740</v>
      </c>
      <c r="C1457" s="626" t="str">
        <f>'CATALOGO PAGINA'!AE1457</f>
        <v>6</v>
      </c>
      <c r="D1457" s="634">
        <f>'CATALOGO PAGINA'!AG1457</f>
        <v>1.99375</v>
      </c>
    </row>
    <row r="1458">
      <c r="A1458" s="623" t="str">
        <f>'CATALOGO PAGINA'!C1458</f>
        <v>ARM0012</v>
      </c>
      <c r="B1458" s="624" t="s">
        <v>7740</v>
      </c>
      <c r="C1458" s="626" t="str">
        <f>'CATALOGO PAGINA'!AE1458</f>
        <v>12</v>
      </c>
      <c r="D1458" s="634">
        <f>'CATALOGO PAGINA'!AG1458</f>
        <v>1.03675</v>
      </c>
    </row>
    <row r="1459">
      <c r="A1459" s="623" t="str">
        <f>'CATALOGO PAGINA'!C1459</f>
        <v>ARM25861</v>
      </c>
      <c r="B1459" s="624" t="s">
        <v>7740</v>
      </c>
      <c r="C1459" s="626" t="str">
        <f>'CATALOGO PAGINA'!AE1459</f>
        <v>12</v>
      </c>
      <c r="D1459" s="634">
        <f>'CATALOGO PAGINA'!AG1459</f>
        <v>0.8294</v>
      </c>
    </row>
    <row r="1460">
      <c r="A1460" s="623" t="str">
        <f>'CATALOGO PAGINA'!C1460</f>
        <v>ARM3030</v>
      </c>
      <c r="B1460" s="624" t="s">
        <v>7740</v>
      </c>
      <c r="C1460" s="626" t="str">
        <f>'CATALOGO PAGINA'!AE1460</f>
        <v>6</v>
      </c>
      <c r="D1460" s="634">
        <f>'CATALOGO PAGINA'!AG1460</f>
        <v>1.595</v>
      </c>
    </row>
    <row r="1461">
      <c r="A1461" s="623" t="str">
        <f>'CATALOGO PAGINA'!C1461</f>
        <v>ARM6652</v>
      </c>
      <c r="B1461" s="624" t="s">
        <v>7740</v>
      </c>
      <c r="C1461" s="626" t="str">
        <f>'CATALOGO PAGINA'!AE1461</f>
        <v>12</v>
      </c>
      <c r="D1461" s="634">
        <f>'CATALOGO PAGINA'!AG1461</f>
        <v>0.88935</v>
      </c>
    </row>
    <row r="1462">
      <c r="A1462" s="623" t="str">
        <f>'CATALOGO PAGINA'!C1462</f>
        <v>ARM899</v>
      </c>
      <c r="B1462" s="624" t="s">
        <v>7740</v>
      </c>
      <c r="C1462" s="626" t="str">
        <f>'CATALOGO PAGINA'!AE1462</f>
        <v>12</v>
      </c>
      <c r="D1462" s="634">
        <f>'CATALOGO PAGINA'!AG1462</f>
        <v>0.88935</v>
      </c>
    </row>
    <row r="1463">
      <c r="A1463" s="623" t="str">
        <f>'CATALOGO PAGINA'!C1463</f>
        <v>ARW10082</v>
      </c>
      <c r="B1463" s="624" t="s">
        <v>7740</v>
      </c>
      <c r="C1463" s="626" t="str">
        <f>'CATALOGO PAGINA'!AE1463</f>
        <v>3</v>
      </c>
      <c r="D1463" s="634">
        <f>'CATALOGO PAGINA'!AG1463</f>
        <v>4.785</v>
      </c>
    </row>
    <row r="1464">
      <c r="A1464" s="623" t="str">
        <f>'CATALOGO PAGINA'!C1464</f>
        <v>ARW21681</v>
      </c>
      <c r="B1464" s="624" t="s">
        <v>7740</v>
      </c>
      <c r="C1464" s="626" t="str">
        <f>'CATALOGO PAGINA'!AE1464</f>
        <v>12</v>
      </c>
      <c r="D1464" s="634">
        <f>'CATALOGO PAGINA'!AG1464</f>
        <v>0.94754</v>
      </c>
    </row>
    <row r="1465">
      <c r="A1465" s="623" t="str">
        <f>'CATALOGO PAGINA'!C1465</f>
        <v>ARY77051</v>
      </c>
      <c r="B1465" s="624" t="s">
        <v>7740</v>
      </c>
      <c r="C1465" s="626" t="str">
        <f>'CATALOGO PAGINA'!AE1465</f>
        <v>3</v>
      </c>
      <c r="D1465" s="634">
        <f>'CATALOGO PAGINA'!AG1465</f>
        <v>3.19</v>
      </c>
    </row>
    <row r="1466">
      <c r="A1466" s="623" t="str">
        <f>'CATALOGO PAGINA'!C1466</f>
        <v>ARZ688</v>
      </c>
      <c r="B1466" s="624" t="s">
        <v>7740</v>
      </c>
      <c r="C1466" s="626" t="str">
        <f>'CATALOGO PAGINA'!AE1466</f>
        <v>3</v>
      </c>
      <c r="D1466" s="634">
        <f>'CATALOGO PAGINA'!AG1466</f>
        <v>7.57625</v>
      </c>
    </row>
    <row r="1467">
      <c r="A1467" s="623" t="str">
        <f>'CATALOGO PAGINA'!C1467</f>
        <v>NM195651</v>
      </c>
      <c r="B1467" s="624" t="s">
        <v>7740</v>
      </c>
      <c r="C1467" s="626" t="str">
        <f>'CATALOGO PAGINA'!AE1467</f>
        <v>6</v>
      </c>
      <c r="D1467" s="634">
        <f>'CATALOGO PAGINA'!AG1467</f>
        <v>1.35388</v>
      </c>
    </row>
    <row r="1468">
      <c r="A1468" s="623" t="str">
        <f>'CATALOGO PAGINA'!C1468</f>
        <v>CH86534</v>
      </c>
      <c r="B1468" s="624" t="s">
        <v>7740</v>
      </c>
      <c r="C1468" s="626" t="str">
        <f>'CATALOGO PAGINA'!AE1468</f>
        <v>12</v>
      </c>
      <c r="D1468" s="634">
        <f>'CATALOGO PAGINA'!AG1468</f>
        <v>1.55</v>
      </c>
    </row>
    <row r="1469">
      <c r="A1469" s="623" t="str">
        <f>'CATALOGO PAGINA'!C1469</f>
        <v>CH81939</v>
      </c>
      <c r="B1469" s="624" t="s">
        <v>7740</v>
      </c>
      <c r="C1469" s="626" t="str">
        <f>'CATALOGO PAGINA'!AE1469</f>
        <v>6</v>
      </c>
      <c r="D1469" s="634">
        <f>'CATALOGO PAGINA'!AG1469</f>
        <v>1.246</v>
      </c>
    </row>
    <row r="1470">
      <c r="A1470" s="623" t="str">
        <f>'CATALOGO PAGINA'!C1470</f>
        <v>CH86529</v>
      </c>
      <c r="B1470" s="624" t="s">
        <v>7740</v>
      </c>
      <c r="C1470" s="626" t="str">
        <f>'CATALOGO PAGINA'!AE1470</f>
        <v>6</v>
      </c>
      <c r="D1470" s="634">
        <f>'CATALOGO PAGINA'!AG1470</f>
        <v>0.952</v>
      </c>
    </row>
    <row r="1471">
      <c r="A1471" s="623" t="str">
        <f>'CATALOGO PAGINA'!C1471</f>
        <v>CH24290</v>
      </c>
      <c r="B1471" s="624" t="s">
        <v>7740</v>
      </c>
      <c r="C1471" s="626" t="str">
        <f>'CATALOGO PAGINA'!AE1471</f>
        <v>6</v>
      </c>
      <c r="D1471" s="634">
        <f>'CATALOGO PAGINA'!AG1471</f>
        <v>1.274</v>
      </c>
    </row>
    <row r="1472">
      <c r="A1472" s="623" t="str">
        <f>'CATALOGO PAGINA'!C1472</f>
        <v>CH91111</v>
      </c>
      <c r="B1472" s="624" t="s">
        <v>7740</v>
      </c>
      <c r="C1472" s="626" t="str">
        <f>'CATALOGO PAGINA'!AE1472</f>
        <v>12</v>
      </c>
      <c r="D1472" s="634">
        <f>'CATALOGO PAGINA'!AG1472</f>
        <v>0.7</v>
      </c>
    </row>
    <row r="1473">
      <c r="A1473" s="623" t="str">
        <f>'CATALOGO PAGINA'!C1473</f>
        <v>CH91110</v>
      </c>
      <c r="B1473" s="624" t="s">
        <v>7740</v>
      </c>
      <c r="C1473" s="626" t="str">
        <f>'CATALOGO PAGINA'!AE1473</f>
        <v>16</v>
      </c>
      <c r="D1473" s="634">
        <f>'CATALOGO PAGINA'!AG1473</f>
        <v>0.686</v>
      </c>
    </row>
    <row r="1474">
      <c r="A1474" s="623" t="str">
        <f>'CATALOGO PAGINA'!C1474</f>
        <v>CH86349</v>
      </c>
      <c r="B1474" s="624" t="s">
        <v>7740</v>
      </c>
      <c r="C1474" s="626" t="str">
        <f>'CATALOGO PAGINA'!AE1474</f>
        <v>12</v>
      </c>
      <c r="D1474" s="634">
        <f>'CATALOGO PAGINA'!AG1474</f>
        <v>1.25</v>
      </c>
    </row>
    <row r="1475">
      <c r="A1475" s="623" t="str">
        <f>'CATALOGO PAGINA'!C1475</f>
        <v>CH91141</v>
      </c>
      <c r="B1475" s="624" t="s">
        <v>7740</v>
      </c>
      <c r="C1475" s="626" t="str">
        <f>'CATALOGO PAGINA'!AE1475</f>
        <v>6</v>
      </c>
      <c r="D1475" s="634">
        <f>'CATALOGO PAGINA'!AG1475</f>
        <v>1.918</v>
      </c>
    </row>
    <row r="1476">
      <c r="A1476" s="623" t="str">
        <f>'CATALOGO PAGINA'!C1476</f>
        <v>CH81880</v>
      </c>
      <c r="B1476" s="624" t="s">
        <v>7740</v>
      </c>
      <c r="C1476" s="626" t="str">
        <f>'CATALOGO PAGINA'!AE1476</f>
        <v>12</v>
      </c>
      <c r="D1476" s="634">
        <f>'CATALOGO PAGINA'!AG1476</f>
        <v>1.106</v>
      </c>
    </row>
    <row r="1477">
      <c r="A1477" s="623" t="str">
        <f>'CATALOGO PAGINA'!C1477</f>
        <v>CH81040</v>
      </c>
      <c r="B1477" s="624" t="s">
        <v>7740</v>
      </c>
      <c r="C1477" s="626" t="str">
        <f>'CATALOGO PAGINA'!AE1477</f>
        <v>6</v>
      </c>
      <c r="D1477" s="634">
        <f>'CATALOGO PAGINA'!AG1477</f>
        <v>1.218</v>
      </c>
    </row>
    <row r="1478">
      <c r="A1478" s="623" t="str">
        <f>'CATALOGO PAGINA'!C1478</f>
        <v>IN45200</v>
      </c>
      <c r="B1478" s="624" t="s">
        <v>7740</v>
      </c>
      <c r="C1478" s="626" t="str">
        <f>'CATALOGO PAGINA'!AE1478</f>
        <v>12</v>
      </c>
      <c r="D1478" s="634">
        <f>'CATALOGO PAGINA'!AG1478</f>
        <v>0.854</v>
      </c>
    </row>
    <row r="1479">
      <c r="A1479" s="623" t="str">
        <f>'CATALOGO PAGINA'!C1479</f>
        <v>CH85196</v>
      </c>
      <c r="B1479" s="624" t="s">
        <v>7740</v>
      </c>
      <c r="C1479" s="626" t="str">
        <f>'CATALOGO PAGINA'!AE1479</f>
        <v>12</v>
      </c>
      <c r="D1479" s="634">
        <f>'CATALOGO PAGINA'!AG1479</f>
        <v>0.854</v>
      </c>
    </row>
    <row r="1480">
      <c r="A1480" s="623" t="str">
        <f>'CATALOGO PAGINA'!C1480</f>
        <v>CH26789</v>
      </c>
      <c r="B1480" s="624" t="s">
        <v>7740</v>
      </c>
      <c r="C1480" s="626" t="str">
        <f>'CATALOGO PAGINA'!AE1480</f>
        <v>12</v>
      </c>
      <c r="D1480" s="634">
        <f>'CATALOGO PAGINA'!AG1480</f>
        <v>0.728</v>
      </c>
    </row>
    <row r="1481">
      <c r="A1481" s="623" t="str">
        <f>'CATALOGO PAGINA'!C1481</f>
        <v>CH82257</v>
      </c>
      <c r="B1481" s="624" t="s">
        <v>7740</v>
      </c>
      <c r="C1481" s="626" t="str">
        <f>'CATALOGO PAGINA'!AE1481</f>
        <v>6</v>
      </c>
      <c r="D1481" s="634">
        <f>'CATALOGO PAGINA'!AG1481</f>
        <v>2.184</v>
      </c>
    </row>
    <row r="1482">
      <c r="A1482" s="623" t="str">
        <f>'CATALOGO PAGINA'!C1482</f>
        <v>CH87177</v>
      </c>
      <c r="B1482" s="624" t="s">
        <v>7740</v>
      </c>
      <c r="C1482" s="626" t="str">
        <f>'CATALOGO PAGINA'!AE1482</f>
        <v>6</v>
      </c>
      <c r="D1482" s="634">
        <f>'CATALOGO PAGINA'!AG1482</f>
        <v>1.54</v>
      </c>
    </row>
    <row r="1483">
      <c r="A1483" s="623" t="str">
        <f>'CATALOGO PAGINA'!C1483</f>
        <v>CH76655</v>
      </c>
      <c r="B1483" s="624" t="s">
        <v>7740</v>
      </c>
      <c r="C1483" s="626" t="str">
        <f>'CATALOGO PAGINA'!AE1483</f>
        <v>12</v>
      </c>
      <c r="D1483" s="634">
        <f>'CATALOGO PAGINA'!AG1483</f>
        <v>1.036</v>
      </c>
    </row>
    <row r="1484">
      <c r="A1484" s="623" t="str">
        <f>'CATALOGO PAGINA'!C1484</f>
        <v>CH11201</v>
      </c>
      <c r="B1484" s="624" t="s">
        <v>7740</v>
      </c>
      <c r="C1484" s="626" t="str">
        <f>'CATALOGO PAGINA'!AE1484</f>
        <v>6</v>
      </c>
      <c r="D1484" s="634">
        <f>'CATALOGO PAGINA'!AG1484</f>
        <v>3.808</v>
      </c>
    </row>
    <row r="1485">
      <c r="A1485" s="623" t="str">
        <f>'CATALOGO PAGINA'!C1485</f>
        <v>CH26892</v>
      </c>
      <c r="B1485" s="624" t="s">
        <v>7740</v>
      </c>
      <c r="C1485" s="626" t="str">
        <f>'CATALOGO PAGINA'!AE1485</f>
        <v>6</v>
      </c>
      <c r="D1485" s="634">
        <f>'CATALOGO PAGINA'!AG1485</f>
        <v>2.758</v>
      </c>
    </row>
    <row r="1486">
      <c r="A1486" s="623" t="str">
        <f>'CATALOGO PAGINA'!C1486</f>
        <v>IN11232</v>
      </c>
      <c r="B1486" s="624" t="s">
        <v>7740</v>
      </c>
      <c r="C1486" s="626" t="str">
        <f>'CATALOGO PAGINA'!AE1486</f>
        <v>6</v>
      </c>
      <c r="D1486" s="634">
        <f>'CATALOGO PAGINA'!AG1486</f>
        <v>2.506</v>
      </c>
    </row>
    <row r="1487">
      <c r="A1487" s="623" t="str">
        <f>'CATALOGO PAGINA'!C1487</f>
        <v>0377AL12</v>
      </c>
      <c r="B1487" s="624" t="s">
        <v>7740</v>
      </c>
      <c r="C1487" s="626" t="str">
        <f>'CATALOGO PAGINA'!AE1487</f>
        <v>12</v>
      </c>
      <c r="D1487" s="634">
        <f>'CATALOGO PAGINA'!AG1487</f>
        <v>0.84</v>
      </c>
    </row>
    <row r="1488">
      <c r="A1488" s="623" t="str">
        <f>'CATALOGO PAGINA'!C1488</f>
        <v>IN99637</v>
      </c>
      <c r="B1488" s="624" t="s">
        <v>7740</v>
      </c>
      <c r="C1488" s="626" t="str">
        <f>'CATALOGO PAGINA'!AE1488</f>
        <v>12</v>
      </c>
      <c r="D1488" s="634">
        <f>'CATALOGO PAGINA'!AG1488</f>
        <v>0.434</v>
      </c>
    </row>
    <row r="1489">
      <c r="A1489" s="623" t="str">
        <f>'CATALOGO PAGINA'!C1489</f>
        <v>1377</v>
      </c>
      <c r="B1489" s="624" t="s">
        <v>7740</v>
      </c>
      <c r="C1489" s="626" t="str">
        <f>'CATALOGO PAGINA'!AE1489</f>
        <v>12</v>
      </c>
      <c r="D1489" s="634">
        <f>'CATALOGO PAGINA'!AG1489</f>
        <v>1.248</v>
      </c>
    </row>
    <row r="1490">
      <c r="A1490" s="623" t="str">
        <f>'CATALOGO PAGINA'!C1490</f>
        <v>1009</v>
      </c>
      <c r="B1490" s="624" t="s">
        <v>7740</v>
      </c>
      <c r="C1490" s="626" t="str">
        <f>'CATALOGO PAGINA'!AE1490</f>
        <v>12</v>
      </c>
      <c r="D1490" s="634">
        <f>'CATALOGO PAGINA'!AG1490</f>
        <v>1.248</v>
      </c>
    </row>
    <row r="1491">
      <c r="A1491" s="623" t="str">
        <f>'CATALOGO PAGINA'!C1491</f>
        <v>1003</v>
      </c>
      <c r="B1491" s="624" t="s">
        <v>7740</v>
      </c>
      <c r="C1491" s="626" t="str">
        <f>'CATALOGO PAGINA'!AE1491</f>
        <v>12</v>
      </c>
      <c r="D1491" s="634">
        <f>'CATALOGO PAGINA'!AG1491</f>
        <v>1.248</v>
      </c>
    </row>
    <row r="1492">
      <c r="A1492" s="623" t="str">
        <f>'CATALOGO PAGINA'!C1492</f>
        <v>1008</v>
      </c>
      <c r="B1492" s="624" t="s">
        <v>7740</v>
      </c>
      <c r="C1492" s="626" t="str">
        <f>'CATALOGO PAGINA'!AE1492</f>
        <v>12</v>
      </c>
      <c r="D1492" s="634">
        <f>'CATALOGO PAGINA'!AG1492</f>
        <v>1.248</v>
      </c>
    </row>
    <row r="1493">
      <c r="A1493" s="623" t="str">
        <f>'CATALOGO PAGINA'!C1493</f>
        <v>1368</v>
      </c>
      <c r="B1493" s="624" t="s">
        <v>7740</v>
      </c>
      <c r="C1493" s="626" t="str">
        <f>'CATALOGO PAGINA'!AE1493</f>
        <v>12</v>
      </c>
      <c r="D1493" s="634">
        <f>'CATALOGO PAGINA'!AG1493</f>
        <v>1.248</v>
      </c>
    </row>
    <row r="1494">
      <c r="A1494" s="623" t="str">
        <f>'CATALOGO PAGINA'!C1494</f>
        <v>1013</v>
      </c>
      <c r="B1494" s="624" t="s">
        <v>7740</v>
      </c>
      <c r="C1494" s="626" t="str">
        <f>'CATALOGO PAGINA'!AE1494</f>
        <v>12</v>
      </c>
      <c r="D1494" s="634">
        <f>'CATALOGO PAGINA'!AG1494</f>
        <v>1.248</v>
      </c>
    </row>
    <row r="1495">
      <c r="A1495" s="623" t="str">
        <f>'CATALOGO PAGINA'!C1495</f>
        <v>1315</v>
      </c>
      <c r="B1495" s="624" t="s">
        <v>7740</v>
      </c>
      <c r="C1495" s="626" t="str">
        <f>'CATALOGO PAGINA'!AE1495</f>
        <v>12</v>
      </c>
      <c r="D1495" s="634">
        <f>'CATALOGO PAGINA'!AG1495</f>
        <v>1.248</v>
      </c>
    </row>
    <row r="1496">
      <c r="A1496" s="623" t="str">
        <f>'CATALOGO PAGINA'!C1496</f>
        <v>1006</v>
      </c>
      <c r="B1496" s="624" t="s">
        <v>7740</v>
      </c>
      <c r="C1496" s="626" t="str">
        <f>'CATALOGO PAGINA'!AE1496</f>
        <v>12</v>
      </c>
      <c r="D1496" s="634">
        <f>'CATALOGO PAGINA'!AG1496</f>
        <v>1.248</v>
      </c>
    </row>
    <row r="1497">
      <c r="A1497" s="623" t="str">
        <f>'CATALOGO PAGINA'!C1497</f>
        <v>1018</v>
      </c>
      <c r="B1497" s="624" t="s">
        <v>7740</v>
      </c>
      <c r="C1497" s="626" t="str">
        <f>'CATALOGO PAGINA'!AE1497</f>
        <v>12</v>
      </c>
      <c r="D1497" s="634">
        <f>'CATALOGO PAGINA'!AG1497</f>
        <v>1.248</v>
      </c>
    </row>
    <row r="1498">
      <c r="A1498" s="623" t="str">
        <f>'CATALOGO PAGINA'!C1498</f>
        <v>1365</v>
      </c>
      <c r="B1498" s="624" t="s">
        <v>7740</v>
      </c>
      <c r="C1498" s="626" t="str">
        <f>'CATALOGO PAGINA'!AE1498</f>
        <v>12</v>
      </c>
      <c r="D1498" s="634">
        <f>'CATALOGO PAGINA'!AG1498</f>
        <v>1.248</v>
      </c>
    </row>
    <row r="1499">
      <c r="A1499" s="623" t="str">
        <f>'CATALOGO PAGINA'!C1499</f>
        <v>13107</v>
      </c>
      <c r="B1499" s="624" t="s">
        <v>7740</v>
      </c>
      <c r="C1499" s="626" t="str">
        <f>'CATALOGO PAGINA'!AE1499</f>
        <v>12</v>
      </c>
      <c r="D1499" s="634">
        <f>'CATALOGO PAGINA'!AG1499</f>
        <v>1.248</v>
      </c>
    </row>
    <row r="1500">
      <c r="A1500" s="623" t="str">
        <f>'CATALOGO PAGINA'!C1500</f>
        <v>13106</v>
      </c>
      <c r="B1500" s="624" t="s">
        <v>7740</v>
      </c>
      <c r="C1500" s="626" t="str">
        <f>'CATALOGO PAGINA'!AE1500</f>
        <v>12</v>
      </c>
      <c r="D1500" s="634">
        <f>'CATALOGO PAGINA'!AG1500</f>
        <v>1.248</v>
      </c>
    </row>
    <row r="1501">
      <c r="A1501" s="623" t="str">
        <f>'CATALOGO PAGINA'!C1501</f>
        <v>1007</v>
      </c>
      <c r="B1501" s="624" t="s">
        <v>7740</v>
      </c>
      <c r="C1501" s="626" t="str">
        <f>'CATALOGO PAGINA'!AE1501</f>
        <v>12</v>
      </c>
      <c r="D1501" s="634">
        <f>'CATALOGO PAGINA'!AG1501</f>
        <v>1.248</v>
      </c>
    </row>
    <row r="1502">
      <c r="A1502" s="623" t="str">
        <f>'CATALOGO PAGINA'!C1502</f>
        <v>1020</v>
      </c>
      <c r="B1502" s="624" t="s">
        <v>7740</v>
      </c>
      <c r="C1502" s="626" t="str">
        <f>'CATALOGO PAGINA'!AE1502</f>
        <v>12</v>
      </c>
      <c r="D1502" s="634">
        <f>'CATALOGO PAGINA'!AG1502</f>
        <v>1.248</v>
      </c>
    </row>
    <row r="1503">
      <c r="A1503" s="623" t="str">
        <f>'CATALOGO PAGINA'!C1503</f>
        <v>1011</v>
      </c>
      <c r="B1503" s="624" t="s">
        <v>7740</v>
      </c>
      <c r="C1503" s="626" t="str">
        <f>'CATALOGO PAGINA'!AE1503</f>
        <v>12</v>
      </c>
      <c r="D1503" s="634">
        <f>'CATALOGO PAGINA'!AG1503</f>
        <v>1.248</v>
      </c>
    </row>
    <row r="1504">
      <c r="A1504" s="623" t="str">
        <f>'CATALOGO PAGINA'!C1504</f>
        <v>1004</v>
      </c>
      <c r="B1504" s="624" t="s">
        <v>7740</v>
      </c>
      <c r="C1504" s="626" t="str">
        <f>'CATALOGO PAGINA'!AE1504</f>
        <v>12</v>
      </c>
      <c r="D1504" s="634">
        <f>'CATALOGO PAGINA'!AG1504</f>
        <v>1.248</v>
      </c>
    </row>
    <row r="1505">
      <c r="A1505" s="623" t="str">
        <f>'CATALOGO PAGINA'!C1505</f>
        <v>1001</v>
      </c>
      <c r="B1505" s="624" t="s">
        <v>7740</v>
      </c>
      <c r="C1505" s="626" t="str">
        <f>'CATALOGO PAGINA'!AE1505</f>
        <v>12</v>
      </c>
      <c r="D1505" s="634">
        <f>'CATALOGO PAGINA'!AG1505</f>
        <v>1.248</v>
      </c>
    </row>
    <row r="1506">
      <c r="A1506" s="623" t="str">
        <f>'CATALOGO PAGINA'!C1506</f>
        <v>1354</v>
      </c>
      <c r="B1506" s="624" t="s">
        <v>7740</v>
      </c>
      <c r="C1506" s="626" t="str">
        <f>'CATALOGO PAGINA'!AE1506</f>
        <v>12</v>
      </c>
      <c r="D1506" s="634">
        <f>'CATALOGO PAGINA'!AG1506</f>
        <v>1.248</v>
      </c>
    </row>
    <row r="1507">
      <c r="A1507" s="623" t="str">
        <f>'CATALOGO PAGINA'!C1507</f>
        <v>24221</v>
      </c>
      <c r="B1507" s="624" t="s">
        <v>7740</v>
      </c>
      <c r="C1507" s="626" t="str">
        <f>'CATALOGO PAGINA'!AE1507</f>
        <v>12</v>
      </c>
      <c r="D1507" s="634">
        <f>'CATALOGO PAGINA'!AG1507</f>
        <v>0.7965</v>
      </c>
    </row>
    <row r="1508">
      <c r="A1508" s="623" t="str">
        <f>'CATALOGO PAGINA'!C1508</f>
        <v>102282</v>
      </c>
      <c r="B1508" s="624" t="s">
        <v>7740</v>
      </c>
      <c r="C1508" s="626" t="str">
        <f>'CATALOGO PAGINA'!AE1508</f>
        <v>24</v>
      </c>
      <c r="D1508" s="634">
        <f>'CATALOGO PAGINA'!AG1508</f>
        <v>0.696</v>
      </c>
    </row>
    <row r="1509">
      <c r="A1509" s="623" t="str">
        <f>'CATALOGO PAGINA'!C1509</f>
        <v>102285</v>
      </c>
      <c r="B1509" s="624" t="s">
        <v>7740</v>
      </c>
      <c r="C1509" s="626" t="str">
        <f>'CATALOGO PAGINA'!AE1509</f>
        <v>24</v>
      </c>
      <c r="D1509" s="634">
        <f>'CATALOGO PAGINA'!AG1509</f>
        <v>0.696</v>
      </c>
    </row>
    <row r="1510">
      <c r="A1510" s="623" t="str">
        <f>'CATALOGO PAGINA'!C1510</f>
        <v>102280</v>
      </c>
      <c r="B1510" s="624" t="s">
        <v>7740</v>
      </c>
      <c r="C1510" s="626" t="str">
        <f>'CATALOGO PAGINA'!AE1510</f>
        <v>24</v>
      </c>
      <c r="D1510" s="634">
        <f>'CATALOGO PAGINA'!AG1510</f>
        <v>0.696</v>
      </c>
    </row>
    <row r="1511">
      <c r="A1511" s="623" t="str">
        <f>'CATALOGO PAGINA'!C1511</f>
        <v>102083</v>
      </c>
      <c r="B1511" s="624" t="s">
        <v>7740</v>
      </c>
      <c r="C1511" s="626" t="str">
        <f>'CATALOGO PAGINA'!AE1511</f>
        <v>24</v>
      </c>
      <c r="D1511" s="634">
        <f>'CATALOGO PAGINA'!AG1511</f>
        <v>0.696</v>
      </c>
    </row>
    <row r="1512">
      <c r="A1512" s="623" t="str">
        <f>'CATALOGO PAGINA'!C1512</f>
        <v>102288</v>
      </c>
      <c r="B1512" s="624" t="s">
        <v>7740</v>
      </c>
      <c r="C1512" s="626" t="str">
        <f>'CATALOGO PAGINA'!AE1512</f>
        <v>24</v>
      </c>
      <c r="D1512" s="634">
        <f>'CATALOGO PAGINA'!AG1512</f>
        <v>0.696</v>
      </c>
    </row>
    <row r="1513">
      <c r="A1513" s="623" t="str">
        <f>'CATALOGO PAGINA'!C1513</f>
        <v>801739</v>
      </c>
      <c r="B1513" s="624" t="s">
        <v>7740</v>
      </c>
      <c r="C1513" s="626" t="str">
        <f>'CATALOGO PAGINA'!AE1513</f>
        <v>10</v>
      </c>
      <c r="D1513" s="634">
        <f>'CATALOGO PAGINA'!AG1513</f>
        <v>2.5488</v>
      </c>
    </row>
    <row r="1514">
      <c r="A1514" s="623" t="str">
        <f>'CATALOGO PAGINA'!C1514</f>
        <v>801794</v>
      </c>
      <c r="B1514" s="624" t="s">
        <v>7740</v>
      </c>
      <c r="C1514" s="626" t="str">
        <f>'CATALOGO PAGINA'!AE1514</f>
        <v>10</v>
      </c>
      <c r="D1514" s="634">
        <f>'CATALOGO PAGINA'!AG1514</f>
        <v>2.145</v>
      </c>
    </row>
    <row r="1515">
      <c r="A1515" s="623" t="str">
        <f>'CATALOGO PAGINA'!C1515</f>
        <v>801796</v>
      </c>
      <c r="B1515" s="624" t="s">
        <v>7740</v>
      </c>
      <c r="C1515" s="626" t="str">
        <f>'CATALOGO PAGINA'!AE1515</f>
        <v>10</v>
      </c>
      <c r="D1515" s="634">
        <f>'CATALOGO PAGINA'!AG1515</f>
        <v>2.145</v>
      </c>
    </row>
    <row r="1516">
      <c r="A1516" s="623" t="str">
        <f>'CATALOGO PAGINA'!C1516</f>
        <v>501124</v>
      </c>
      <c r="B1516" s="624" t="s">
        <v>7740</v>
      </c>
      <c r="C1516" s="626" t="str">
        <f>'CATALOGO PAGINA'!AE1516</f>
        <v>12</v>
      </c>
      <c r="D1516" s="634">
        <f>'CATALOGO PAGINA'!AG1516</f>
        <v>0.6525</v>
      </c>
    </row>
    <row r="1517">
      <c r="A1517" s="623" t="str">
        <f>'CATALOGO PAGINA'!C1517</f>
        <v>502229</v>
      </c>
      <c r="B1517" s="624" t="s">
        <v>7740</v>
      </c>
      <c r="C1517" s="626" t="str">
        <f>'CATALOGO PAGINA'!AE1517</f>
        <v>12</v>
      </c>
      <c r="D1517" s="634">
        <f>'CATALOGO PAGINA'!AG1517</f>
        <v>0.7395</v>
      </c>
    </row>
    <row r="1518">
      <c r="A1518" s="623" t="str">
        <f>'CATALOGO PAGINA'!C1518</f>
        <v>502437</v>
      </c>
      <c r="B1518" s="624" t="s">
        <v>7740</v>
      </c>
      <c r="C1518" s="626" t="str">
        <f>'CATALOGO PAGINA'!AE1518</f>
        <v>12</v>
      </c>
      <c r="D1518" s="634">
        <f>'CATALOGO PAGINA'!AG1518</f>
        <v>0.6864</v>
      </c>
    </row>
    <row r="1519">
      <c r="A1519" s="623" t="str">
        <f>'CATALOGO PAGINA'!C1519</f>
        <v>502230</v>
      </c>
      <c r="B1519" s="624" t="s">
        <v>7740</v>
      </c>
      <c r="C1519" s="626" t="str">
        <f>'CATALOGO PAGINA'!AE1519</f>
        <v>12</v>
      </c>
      <c r="D1519" s="634">
        <f>'CATALOGO PAGINA'!AG1519</f>
        <v>0.6864</v>
      </c>
    </row>
    <row r="1520">
      <c r="A1520" s="623" t="str">
        <f>'CATALOGO PAGINA'!C1520</f>
        <v>501125</v>
      </c>
      <c r="B1520" s="624" t="s">
        <v>7740</v>
      </c>
      <c r="C1520" s="626" t="str">
        <f>'CATALOGO PAGINA'!AE1520</f>
        <v>12</v>
      </c>
      <c r="D1520" s="634">
        <f>'CATALOGO PAGINA'!AG1520</f>
        <v>0.6532</v>
      </c>
    </row>
    <row r="1521">
      <c r="A1521" s="623" t="str">
        <f>'CATALOGO PAGINA'!C1521</f>
        <v>501954</v>
      </c>
      <c r="B1521" s="624" t="s">
        <v>7740</v>
      </c>
      <c r="C1521" s="626" t="str">
        <f>'CATALOGO PAGINA'!AE1521</f>
        <v>12</v>
      </c>
      <c r="D1521" s="634">
        <f>'CATALOGO PAGINA'!AG1521</f>
        <v>0.6864</v>
      </c>
    </row>
    <row r="1522">
      <c r="A1522" s="623" t="str">
        <f>'CATALOGO PAGINA'!C1522</f>
        <v>500906</v>
      </c>
      <c r="B1522" s="624" t="s">
        <v>7740</v>
      </c>
      <c r="C1522" s="626" t="str">
        <f>'CATALOGO PAGINA'!AE1522</f>
        <v>12</v>
      </c>
      <c r="D1522" s="634">
        <f>'CATALOGO PAGINA'!AG1522</f>
        <v>0.7395</v>
      </c>
    </row>
    <row r="1523">
      <c r="A1523" s="623" t="str">
        <f>'CATALOGO PAGINA'!C1523</f>
        <v>502050</v>
      </c>
      <c r="B1523" s="624" t="s">
        <v>7740</v>
      </c>
      <c r="C1523" s="626" t="str">
        <f>'CATALOGO PAGINA'!AE1523</f>
        <v>12</v>
      </c>
      <c r="D1523" s="634">
        <f>'CATALOGO PAGINA'!AG1523</f>
        <v>0.588</v>
      </c>
    </row>
    <row r="1524">
      <c r="A1524" s="623" t="str">
        <f>'CATALOGO PAGINA'!C1524</f>
        <v>50052</v>
      </c>
      <c r="B1524" s="624" t="s">
        <v>7740</v>
      </c>
      <c r="C1524" s="626" t="str">
        <f>'CATALOGO PAGINA'!AE1524</f>
        <v>12</v>
      </c>
      <c r="D1524" s="634">
        <f>'CATALOGO PAGINA'!AG1524</f>
        <v>0.6532</v>
      </c>
    </row>
    <row r="1525">
      <c r="A1525" s="623" t="str">
        <f>'CATALOGO PAGINA'!C1525</f>
        <v>502231</v>
      </c>
      <c r="B1525" s="624" t="s">
        <v>7740</v>
      </c>
      <c r="C1525" s="626" t="str">
        <f>'CATALOGO PAGINA'!AE1525</f>
        <v>12</v>
      </c>
      <c r="D1525" s="634">
        <f>'CATALOGO PAGINA'!AG1525</f>
        <v>0.6958</v>
      </c>
    </row>
    <row r="1526">
      <c r="A1526" s="623" t="str">
        <f>'CATALOGO PAGINA'!C1526</f>
        <v>502227</v>
      </c>
      <c r="B1526" s="624" t="s">
        <v>7740</v>
      </c>
      <c r="C1526" s="626" t="str">
        <f>'CATALOGO PAGINA'!AE1526</f>
        <v>12</v>
      </c>
      <c r="D1526" s="634">
        <f>'CATALOGO PAGINA'!AG1526</f>
        <v>0.7395</v>
      </c>
    </row>
    <row r="1527">
      <c r="A1527" s="623" t="str">
        <f>'CATALOGO PAGINA'!C1527</f>
        <v>501242</v>
      </c>
      <c r="B1527" s="624" t="s">
        <v>7740</v>
      </c>
      <c r="C1527" s="626" t="str">
        <f>'CATALOGO PAGINA'!AE1527</f>
        <v>12</v>
      </c>
      <c r="D1527" s="634">
        <f>'CATALOGO PAGINA'!AG1527</f>
        <v>0.798</v>
      </c>
    </row>
    <row r="1528">
      <c r="A1528" s="623" t="str">
        <f>'CATALOGO PAGINA'!C1528</f>
        <v>504845</v>
      </c>
      <c r="B1528" s="624" t="s">
        <v>7740</v>
      </c>
      <c r="C1528" s="626" t="str">
        <f>'CATALOGO PAGINA'!AE1528</f>
        <v>12</v>
      </c>
      <c r="D1528" s="634">
        <f>'CATALOGO PAGINA'!AG1528</f>
        <v>0.6864</v>
      </c>
    </row>
    <row r="1529">
      <c r="A1529" s="623" t="str">
        <f>'CATALOGO PAGINA'!C1529</f>
        <v>501127</v>
      </c>
      <c r="B1529" s="624" t="s">
        <v>7740</v>
      </c>
      <c r="C1529" s="626" t="str">
        <f>'CATALOGO PAGINA'!AE1529</f>
        <v>12</v>
      </c>
      <c r="D1529" s="634">
        <f>'CATALOGO PAGINA'!AG1529</f>
        <v>0.6864</v>
      </c>
    </row>
    <row r="1530">
      <c r="A1530" s="623" t="str">
        <f>'CATALOGO PAGINA'!C1530</f>
        <v>501126</v>
      </c>
      <c r="B1530" s="624" t="s">
        <v>7740</v>
      </c>
      <c r="C1530" s="626" t="str">
        <f>'CATALOGO PAGINA'!AE1530</f>
        <v>12</v>
      </c>
      <c r="D1530" s="634">
        <f>'CATALOGO PAGINA'!AG1530</f>
        <v>0.602</v>
      </c>
    </row>
    <row r="1531">
      <c r="A1531" s="623" t="str">
        <f>'CATALOGO PAGINA'!C1531</f>
        <v>503176</v>
      </c>
      <c r="B1531" s="624" t="s">
        <v>7740</v>
      </c>
      <c r="C1531" s="626" t="str">
        <f>'CATALOGO PAGINA'!AE1531</f>
        <v>12</v>
      </c>
      <c r="D1531" s="634">
        <f>'CATALOGO PAGINA'!AG1531</f>
        <v>0.8437</v>
      </c>
    </row>
    <row r="1532">
      <c r="A1532" s="623" t="str">
        <f>'CATALOGO PAGINA'!C1532</f>
        <v>505372</v>
      </c>
      <c r="B1532" s="624" t="s">
        <v>7740</v>
      </c>
      <c r="C1532" s="626" t="str">
        <f>'CATALOGO PAGINA'!AE1532</f>
        <v>12</v>
      </c>
      <c r="D1532" s="634">
        <f>'CATALOGO PAGINA'!AG1532</f>
        <v>1.792</v>
      </c>
    </row>
    <row r="1533">
      <c r="A1533" s="623" t="str">
        <f>'CATALOGO PAGINA'!C1533</f>
        <v>JBL0108</v>
      </c>
      <c r="B1533" s="624" t="s">
        <v>7740</v>
      </c>
      <c r="C1533" s="626" t="str">
        <f>'CATALOGO PAGINA'!AE1533</f>
        <v>12</v>
      </c>
      <c r="D1533" s="634">
        <f>'CATALOGO PAGINA'!AG1533</f>
        <v>0.8378</v>
      </c>
    </row>
    <row r="1534">
      <c r="A1534" s="623" t="str">
        <f>'CATALOGO PAGINA'!C1534</f>
        <v>JBL0115</v>
      </c>
      <c r="B1534" s="624" t="s">
        <v>7740</v>
      </c>
      <c r="C1534" s="626" t="str">
        <f>'CATALOGO PAGINA'!AE1534</f>
        <v>12</v>
      </c>
      <c r="D1534" s="634">
        <f>'CATALOGO PAGINA'!AG1534</f>
        <v>0.8378</v>
      </c>
    </row>
    <row r="1535">
      <c r="A1535" s="623" t="str">
        <f>'CATALOGO PAGINA'!C1535</f>
        <v>JBL0122</v>
      </c>
      <c r="B1535" s="624" t="s">
        <v>7740</v>
      </c>
      <c r="C1535" s="626" t="str">
        <f>'CATALOGO PAGINA'!AE1535</f>
        <v>12</v>
      </c>
      <c r="D1535" s="634">
        <f>'CATALOGO PAGINA'!AG1535</f>
        <v>0.8378</v>
      </c>
    </row>
    <row r="1536">
      <c r="A1536" s="623" t="str">
        <f>'CATALOGO PAGINA'!C1536</f>
        <v>966-4</v>
      </c>
      <c r="B1536" s="624" t="s">
        <v>7740</v>
      </c>
      <c r="C1536" s="626" t="str">
        <f>'CATALOGO PAGINA'!AE1536</f>
        <v>6</v>
      </c>
      <c r="D1536" s="634">
        <f>'CATALOGO PAGINA'!AG1536</f>
        <v>7.2541</v>
      </c>
    </row>
    <row r="1537">
      <c r="A1537" s="623" t="str">
        <f>'CATALOGO PAGINA'!C1537</f>
        <v>378882</v>
      </c>
      <c r="B1537" s="624" t="s">
        <v>7740</v>
      </c>
      <c r="C1537" s="626" t="str">
        <f>'CATALOGO PAGINA'!AE1537</f>
        <v>12</v>
      </c>
      <c r="D1537" s="634">
        <f>'CATALOGO PAGINA'!AG1537</f>
        <v>3.4945</v>
      </c>
    </row>
    <row r="1538">
      <c r="A1538" s="623" t="str">
        <f>'CATALOGO PAGINA'!C1538</f>
        <v>999-65</v>
      </c>
      <c r="B1538" s="624" t="s">
        <v>7740</v>
      </c>
      <c r="C1538" s="626" t="str">
        <f>'CATALOGO PAGINA'!AE1538</f>
        <v>6</v>
      </c>
      <c r="D1538" s="634">
        <f>'CATALOGO PAGINA'!AG1538</f>
        <v>4.7508</v>
      </c>
    </row>
    <row r="1539">
      <c r="A1539" s="623" t="str">
        <f>'CATALOGO PAGINA'!C1539</f>
        <v>21340</v>
      </c>
      <c r="B1539" s="624" t="s">
        <v>7740</v>
      </c>
      <c r="C1539" s="626" t="str">
        <f>'CATALOGO PAGINA'!AE1539</f>
        <v>12</v>
      </c>
      <c r="D1539" s="634">
        <f>'CATALOGO PAGINA'!AG1539</f>
        <v>3.103</v>
      </c>
    </row>
    <row r="1540">
      <c r="A1540" s="623" t="str">
        <f>'CATALOGO PAGINA'!C1540</f>
        <v>21341</v>
      </c>
      <c r="B1540" s="624" t="s">
        <v>7740</v>
      </c>
      <c r="C1540" s="626" t="str">
        <f>'CATALOGO PAGINA'!AE1540</f>
        <v>12</v>
      </c>
      <c r="D1540" s="634">
        <f>'CATALOGO PAGINA'!AG1540</f>
        <v>1.943</v>
      </c>
    </row>
    <row r="1541">
      <c r="A1541" s="623" t="str">
        <f>'CATALOGO PAGINA'!C1541</f>
        <v>2055R6</v>
      </c>
      <c r="B1541" s="624" t="s">
        <v>7740</v>
      </c>
      <c r="C1541" s="626" t="str">
        <f>'CATALOGO PAGINA'!AE1541</f>
        <v>12</v>
      </c>
      <c r="D1541" s="634">
        <f>'CATALOGO PAGINA'!AG1541</f>
        <v>0.658</v>
      </c>
    </row>
    <row r="1542">
      <c r="A1542" s="623" t="str">
        <f>'CATALOGO PAGINA'!C1542</f>
        <v>1186R3</v>
      </c>
      <c r="B1542" s="624" t="s">
        <v>7740</v>
      </c>
      <c r="C1542" s="626" t="str">
        <f>'CATALOGO PAGINA'!AE1542</f>
        <v>12</v>
      </c>
      <c r="D1542" s="634">
        <f>'CATALOGO PAGINA'!AG1542</f>
        <v>0.658</v>
      </c>
    </row>
    <row r="1543">
      <c r="A1543" s="623" t="str">
        <f>'CATALOGO PAGINA'!C1543</f>
        <v>0153</v>
      </c>
      <c r="B1543" s="624" t="s">
        <v>7740</v>
      </c>
      <c r="C1543" s="626" t="str">
        <f>'CATALOGO PAGINA'!AE1543</f>
        <v>12</v>
      </c>
      <c r="D1543" s="634">
        <f>'CATALOGO PAGINA'!AG1543</f>
        <v>2.1996</v>
      </c>
    </row>
    <row r="1544">
      <c r="A1544" s="623" t="str">
        <f>'CATALOGO PAGINA'!C1544</f>
        <v>0152</v>
      </c>
      <c r="B1544" s="624" t="s">
        <v>7740</v>
      </c>
      <c r="C1544" s="626" t="str">
        <f>'CATALOGO PAGINA'!AE1544</f>
        <v>12</v>
      </c>
      <c r="D1544" s="634">
        <f>'CATALOGO PAGINA'!AG1544</f>
        <v>2.1996</v>
      </c>
    </row>
    <row r="1545">
      <c r="A1545" s="623" t="str">
        <f>'CATALOGO PAGINA'!C1545</f>
        <v>2089</v>
      </c>
      <c r="B1545" s="624" t="s">
        <v>7740</v>
      </c>
      <c r="C1545" s="626" t="str">
        <f>'CATALOGO PAGINA'!AE1545</f>
        <v>16</v>
      </c>
      <c r="D1545" s="634">
        <f>'CATALOGO PAGINA'!AG1545</f>
        <v>1.0857</v>
      </c>
    </row>
    <row r="1546">
      <c r="A1546" s="623" t="str">
        <f>'CATALOGO PAGINA'!C1546</f>
        <v>2313</v>
      </c>
      <c r="B1546" s="624" t="s">
        <v>7740</v>
      </c>
      <c r="C1546" s="626" t="str">
        <f>'CATALOGO PAGINA'!AE1546</f>
        <v>36</v>
      </c>
      <c r="D1546" s="634">
        <f>'CATALOGO PAGINA'!AG1546</f>
        <v>0.754</v>
      </c>
    </row>
    <row r="1547">
      <c r="A1547" s="623" t="str">
        <f>'CATALOGO PAGINA'!C1547</f>
        <v>2114</v>
      </c>
      <c r="B1547" s="624" t="s">
        <v>7740</v>
      </c>
      <c r="C1547" s="626" t="str">
        <f>'CATALOGO PAGINA'!AE1547</f>
        <v>36</v>
      </c>
      <c r="D1547" s="634">
        <f>'CATALOGO PAGINA'!AG1547</f>
        <v>0.754</v>
      </c>
    </row>
    <row r="1548">
      <c r="A1548" s="623" t="str">
        <f>'CATALOGO PAGINA'!C1548</f>
        <v>2312</v>
      </c>
      <c r="B1548" s="624" t="s">
        <v>7740</v>
      </c>
      <c r="C1548" s="626" t="str">
        <f>'CATALOGO PAGINA'!AE1548</f>
        <v>36</v>
      </c>
      <c r="D1548" s="634">
        <f>'CATALOGO PAGINA'!AG1548</f>
        <v>0.7007</v>
      </c>
    </row>
    <row r="1549">
      <c r="A1549" s="623" t="str">
        <f>'CATALOGO PAGINA'!C1549</f>
        <v>2314</v>
      </c>
      <c r="B1549" s="624" t="s">
        <v>7740</v>
      </c>
      <c r="C1549" s="626" t="str">
        <f>'CATALOGO PAGINA'!AE1549</f>
        <v>36</v>
      </c>
      <c r="D1549" s="634">
        <f>'CATALOGO PAGINA'!AG1549</f>
        <v>0.7007</v>
      </c>
    </row>
    <row r="1550">
      <c r="A1550" s="623" t="str">
        <f>'CATALOGO PAGINA'!C1550</f>
        <v>0583R</v>
      </c>
      <c r="B1550" s="624" t="s">
        <v>7740</v>
      </c>
      <c r="C1550" s="626" t="str">
        <f>'CATALOGO PAGINA'!AE1550</f>
        <v>12</v>
      </c>
      <c r="D1550" s="634">
        <f>'CATALOGO PAGINA'!AG1550</f>
        <v>0.6956</v>
      </c>
    </row>
    <row r="1551">
      <c r="A1551" s="623" t="str">
        <f>'CATALOGO PAGINA'!C1551</f>
        <v>0541</v>
      </c>
      <c r="B1551" s="624" t="s">
        <v>7740</v>
      </c>
      <c r="C1551" s="626" t="str">
        <f>'CATALOGO PAGINA'!AE1551</f>
        <v>12</v>
      </c>
      <c r="D1551" s="634">
        <f>'CATALOGO PAGINA'!AG1551</f>
        <v>1.102</v>
      </c>
    </row>
    <row r="1552">
      <c r="A1552" s="623" t="str">
        <f>'CATALOGO PAGINA'!C1552</f>
        <v>0691</v>
      </c>
      <c r="B1552" s="624" t="s">
        <v>7740</v>
      </c>
      <c r="C1552" s="626" t="str">
        <f>'CATALOGO PAGINA'!AE1552</f>
        <v>24</v>
      </c>
      <c r="D1552" s="634">
        <f>'CATALOGO PAGINA'!AG1552</f>
        <v>0.7884</v>
      </c>
    </row>
    <row r="1553">
      <c r="A1553" s="623" t="str">
        <f>'CATALOGO PAGINA'!C1553</f>
        <v>0692</v>
      </c>
      <c r="B1553" s="624" t="s">
        <v>7740</v>
      </c>
      <c r="C1553" s="626" t="str">
        <f>'CATALOGO PAGINA'!AE1553</f>
        <v>24</v>
      </c>
      <c r="D1553" s="634">
        <f>'CATALOGO PAGINA'!AG1553</f>
        <v>0.7884</v>
      </c>
    </row>
    <row r="1554">
      <c r="A1554" s="623" t="str">
        <f>'CATALOGO PAGINA'!C1554</f>
        <v>0567</v>
      </c>
      <c r="B1554" s="624" t="s">
        <v>7740</v>
      </c>
      <c r="C1554" s="626" t="str">
        <f>'CATALOGO PAGINA'!AE1554</f>
        <v>24</v>
      </c>
      <c r="D1554" s="634">
        <f>'CATALOGO PAGINA'!AG1554</f>
        <v>0.7884</v>
      </c>
    </row>
    <row r="1555">
      <c r="A1555" s="623" t="str">
        <f>'CATALOGO PAGINA'!C1555</f>
        <v>0045R3</v>
      </c>
      <c r="B1555" s="624" t="s">
        <v>7740</v>
      </c>
      <c r="C1555" s="626" t="str">
        <f>'CATALOGO PAGINA'!AE1555</f>
        <v>12</v>
      </c>
      <c r="D1555" s="634">
        <f>'CATALOGO PAGINA'!AG1555</f>
        <v>0.6815</v>
      </c>
    </row>
    <row r="1556">
      <c r="A1556" s="623" t="str">
        <f>'CATALOGO PAGINA'!C1556</f>
        <v>0256R</v>
      </c>
      <c r="B1556" s="624" t="s">
        <v>7740</v>
      </c>
      <c r="C1556" s="626" t="str">
        <f>'CATALOGO PAGINA'!AE1556</f>
        <v>12</v>
      </c>
      <c r="D1556" s="634">
        <f>'CATALOGO PAGINA'!AG1556</f>
        <v>0.6815</v>
      </c>
    </row>
    <row r="1557">
      <c r="A1557" s="623" t="str">
        <f>'CATALOGO PAGINA'!C1557</f>
        <v>51085</v>
      </c>
      <c r="B1557" s="624" t="s">
        <v>7740</v>
      </c>
      <c r="C1557" s="626" t="str">
        <f>'CATALOGO PAGINA'!AE1557</f>
        <v>8</v>
      </c>
      <c r="D1557" s="634">
        <f>'CATALOGO PAGINA'!AG1557</f>
        <v>2.3975</v>
      </c>
    </row>
    <row r="1558">
      <c r="A1558" s="623" t="str">
        <f>'CATALOGO PAGINA'!C1558</f>
        <v>80417</v>
      </c>
      <c r="B1558" s="624" t="s">
        <v>7740</v>
      </c>
      <c r="C1558" s="626" t="str">
        <f>'CATALOGO PAGINA'!AE1558</f>
        <v>1</v>
      </c>
      <c r="D1558" s="634">
        <f>'CATALOGO PAGINA'!AG1558</f>
        <v>18</v>
      </c>
    </row>
    <row r="1559">
      <c r="A1559" s="623" t="str">
        <f>'CATALOGO PAGINA'!C1559</f>
        <v>96012</v>
      </c>
      <c r="B1559" s="624" t="s">
        <v>7740</v>
      </c>
      <c r="C1559" s="626" t="str">
        <f>'CATALOGO PAGINA'!AE1559</f>
        <v>12</v>
      </c>
      <c r="D1559" s="634">
        <f>'CATALOGO PAGINA'!AG1559</f>
        <v>2.004</v>
      </c>
    </row>
    <row r="1560">
      <c r="A1560" s="623" t="str">
        <f>'CATALOGO PAGINA'!C1560</f>
        <v>28567</v>
      </c>
      <c r="B1560" s="624" t="s">
        <v>7740</v>
      </c>
      <c r="C1560" s="626" t="str">
        <f>'CATALOGO PAGINA'!AE1560</f>
        <v>6</v>
      </c>
      <c r="D1560" s="634">
        <f>'CATALOGO PAGINA'!AG1560</f>
        <v>2.754</v>
      </c>
    </row>
    <row r="1561">
      <c r="A1561" s="623" t="str">
        <f>'CATALOGO PAGINA'!C1561</f>
        <v>72333</v>
      </c>
      <c r="B1561" s="624" t="s">
        <v>7740</v>
      </c>
      <c r="C1561" s="626" t="str">
        <f>'CATALOGO PAGINA'!AE1561</f>
        <v>6</v>
      </c>
      <c r="D1561" s="634">
        <f>'CATALOGO PAGINA'!AG1561</f>
        <v>2.754</v>
      </c>
    </row>
    <row r="1562">
      <c r="A1562" s="623" t="str">
        <f>'CATALOGO PAGINA'!C1562</f>
        <v>95546</v>
      </c>
      <c r="B1562" s="624" t="s">
        <v>7740</v>
      </c>
      <c r="C1562" s="626" t="str">
        <f>'CATALOGO PAGINA'!AE1562</f>
        <v>6</v>
      </c>
      <c r="D1562" s="634">
        <f>'CATALOGO PAGINA'!AG1562</f>
        <v>2.754</v>
      </c>
    </row>
    <row r="1563">
      <c r="A1563" s="623" t="str">
        <f>'CATALOGO PAGINA'!C1563</f>
        <v>87589</v>
      </c>
      <c r="B1563" s="624" t="s">
        <v>7740</v>
      </c>
      <c r="C1563" s="626" t="str">
        <f>'CATALOGO PAGINA'!AE1563</f>
        <v>6</v>
      </c>
      <c r="D1563" s="634">
        <f>'CATALOGO PAGINA'!AG1563</f>
        <v>2.754</v>
      </c>
    </row>
    <row r="1564">
      <c r="A1564" s="623" t="str">
        <f>'CATALOGO PAGINA'!C1564</f>
        <v>66882</v>
      </c>
      <c r="B1564" s="624" t="s">
        <v>7740</v>
      </c>
      <c r="C1564" s="626" t="str">
        <f>'CATALOGO PAGINA'!AE1564</f>
        <v>6</v>
      </c>
      <c r="D1564" s="634">
        <f>'CATALOGO PAGINA'!AG1564</f>
        <v>2.754</v>
      </c>
    </row>
    <row r="1565">
      <c r="A1565" s="623" t="str">
        <f>'CATALOGO PAGINA'!C1565</f>
        <v>65861</v>
      </c>
      <c r="B1565" s="624" t="s">
        <v>7740</v>
      </c>
      <c r="C1565" s="626" t="str">
        <f>'CATALOGO PAGINA'!AE1565</f>
        <v>6</v>
      </c>
      <c r="D1565" s="634">
        <f>'CATALOGO PAGINA'!AG1565</f>
        <v>2.754</v>
      </c>
    </row>
    <row r="1566">
      <c r="A1566" s="623" t="str">
        <f>'CATALOGO PAGINA'!C1566</f>
        <v>566769</v>
      </c>
      <c r="B1566" s="624" t="s">
        <v>7740</v>
      </c>
      <c r="C1566" s="626" t="str">
        <f>'CATALOGO PAGINA'!AE1566</f>
        <v>6</v>
      </c>
      <c r="D1566" s="634">
        <f>'CATALOGO PAGINA'!AG1566</f>
        <v>2.754</v>
      </c>
    </row>
    <row r="1567">
      <c r="A1567" s="623" t="str">
        <f>'CATALOGO PAGINA'!C1567</f>
        <v>14116</v>
      </c>
      <c r="B1567" s="624" t="s">
        <v>7740</v>
      </c>
      <c r="C1567" s="626" t="str">
        <f>'CATALOGO PAGINA'!AE1567</f>
        <v>18</v>
      </c>
      <c r="D1567" s="634">
        <f>'CATALOGO PAGINA'!AG1567</f>
        <v>2.14965</v>
      </c>
    </row>
    <row r="1568">
      <c r="A1568" s="623" t="str">
        <f>'CATALOGO PAGINA'!C1568</f>
        <v>14179</v>
      </c>
      <c r="B1568" s="624" t="s">
        <v>7740</v>
      </c>
      <c r="C1568" s="626" t="str">
        <f>'CATALOGO PAGINA'!AE1568</f>
        <v>18</v>
      </c>
      <c r="D1568" s="634">
        <f>'CATALOGO PAGINA'!AG1568</f>
        <v>2.14965</v>
      </c>
    </row>
    <row r="1569">
      <c r="A1569" s="623" t="str">
        <f>'CATALOGO PAGINA'!C1569</f>
        <v>34320</v>
      </c>
      <c r="B1569" s="624" t="s">
        <v>7740</v>
      </c>
      <c r="C1569" s="626" t="str">
        <f>'CATALOGO PAGINA'!AE1569</f>
        <v>12</v>
      </c>
      <c r="D1569" s="634">
        <f>'CATALOGO PAGINA'!AG1569</f>
        <v>1.47525</v>
      </c>
    </row>
    <row r="1570">
      <c r="A1570" s="623" t="str">
        <f>'CATALOGO PAGINA'!C1570</f>
        <v> CH90104</v>
      </c>
      <c r="B1570" s="624" t="s">
        <v>7740</v>
      </c>
      <c r="C1570" s="626" t="str">
        <f>'CATALOGO PAGINA'!AE1570</f>
        <v>6</v>
      </c>
      <c r="D1570" s="634">
        <f>'CATALOGO PAGINA'!AG1570</f>
        <v>2.1637</v>
      </c>
    </row>
    <row r="1571">
      <c r="A1571" s="623" t="str">
        <f>'CATALOGO PAGINA'!C1571</f>
        <v>CH90103</v>
      </c>
      <c r="B1571" s="624" t="s">
        <v>7740</v>
      </c>
      <c r="C1571" s="626" t="str">
        <f>'CATALOGO PAGINA'!AE1571</f>
        <v>6</v>
      </c>
      <c r="D1571" s="634">
        <f>'CATALOGO PAGINA'!AG1571</f>
        <v>2.96455</v>
      </c>
    </row>
    <row r="1572">
      <c r="A1572" s="623" t="str">
        <f>'CATALOGO PAGINA'!C1572</f>
        <v>CH91136</v>
      </c>
      <c r="B1572" s="624" t="s">
        <v>7740</v>
      </c>
      <c r="C1572" s="626" t="str">
        <f>'CATALOGO PAGINA'!AE1572</f>
        <v>12</v>
      </c>
      <c r="D1572" s="634">
        <f>'CATALOGO PAGINA'!AG1572</f>
        <v>0.3372</v>
      </c>
    </row>
    <row r="1573">
      <c r="A1573" s="623" t="str">
        <f>'CATALOGO PAGINA'!C1573</f>
        <v>CH86914</v>
      </c>
      <c r="B1573" s="624" t="s">
        <v>7740</v>
      </c>
      <c r="C1573" s="626" t="str">
        <f>'CATALOGO PAGINA'!AE1573</f>
        <v>12</v>
      </c>
      <c r="D1573" s="634">
        <f>'CATALOGO PAGINA'!AG1573</f>
        <v>1.0116</v>
      </c>
    </row>
    <row r="1574">
      <c r="A1574" s="623" t="str">
        <f>'CATALOGO PAGINA'!C1574</f>
        <v>CH85197</v>
      </c>
      <c r="B1574" s="624" t="s">
        <v>7740</v>
      </c>
      <c r="C1574" s="626" t="str">
        <f>'CATALOGO PAGINA'!AE1574</f>
        <v>12</v>
      </c>
      <c r="D1574" s="634">
        <f>'CATALOGO PAGINA'!AG1574</f>
        <v>0.82895</v>
      </c>
    </row>
    <row r="1575">
      <c r="A1575" s="623" t="str">
        <f>'CATALOGO PAGINA'!C1575</f>
        <v>CH99045</v>
      </c>
      <c r="B1575" s="624" t="s">
        <v>7740</v>
      </c>
      <c r="C1575" s="626" t="str">
        <f>'CATALOGO PAGINA'!AE1575</f>
        <v>12</v>
      </c>
      <c r="D1575" s="634">
        <f>'CATALOGO PAGINA'!AG1575</f>
        <v>1.10995</v>
      </c>
    </row>
    <row r="1576">
      <c r="A1576" s="623" t="str">
        <f>'CATALOGO PAGINA'!C1576</f>
        <v>CH99038</v>
      </c>
      <c r="B1576" s="624" t="s">
        <v>7740</v>
      </c>
      <c r="C1576" s="626" t="str">
        <f>'CATALOGO PAGINA'!AE1576</f>
        <v>12</v>
      </c>
      <c r="D1576" s="634">
        <f>'CATALOGO PAGINA'!AG1576</f>
        <v>0.96945</v>
      </c>
    </row>
    <row r="1577">
      <c r="A1577" s="623" t="str">
        <f>'CATALOGO PAGINA'!C1577</f>
        <v>CR-0378AL24</v>
      </c>
      <c r="B1577" s="624" t="s">
        <v>7740</v>
      </c>
      <c r="C1577" s="626" t="str">
        <f>'CATALOGO PAGINA'!AE1577</f>
        <v>12</v>
      </c>
      <c r="D1577" s="634">
        <f>'CATALOGO PAGINA'!AG1577</f>
        <v>1.0116</v>
      </c>
    </row>
    <row r="1578">
      <c r="A1578" s="623" t="str">
        <f>'CATALOGO PAGINA'!C1578</f>
        <v>CH84162</v>
      </c>
      <c r="B1578" s="624" t="s">
        <v>7740</v>
      </c>
      <c r="C1578" s="626" t="str">
        <f>'CATALOGO PAGINA'!AE1578</f>
        <v>12</v>
      </c>
      <c r="D1578" s="634">
        <f>'CATALOGO PAGINA'!AG1578</f>
        <v>0.7306</v>
      </c>
    </row>
    <row r="1579">
      <c r="A1579" s="623" t="str">
        <f>'CATALOGO PAGINA'!C1579</f>
        <v>21017</v>
      </c>
      <c r="B1579" s="624" t="s">
        <v>7740</v>
      </c>
      <c r="C1579" s="626" t="str">
        <f>'CATALOGO PAGINA'!AE1579</f>
        <v>12</v>
      </c>
      <c r="D1579" s="634">
        <f>'CATALOGO PAGINA'!AG1579</f>
        <v>1.405</v>
      </c>
    </row>
    <row r="1580">
      <c r="A1580" s="623" t="str">
        <f>'CATALOGO PAGINA'!C1580</f>
        <v>21010</v>
      </c>
      <c r="B1580" s="624" t="s">
        <v>7740</v>
      </c>
      <c r="C1580" s="626" t="str">
        <f>'CATALOGO PAGINA'!AE1580</f>
        <v>12</v>
      </c>
      <c r="D1580" s="634">
        <f>'CATALOGO PAGINA'!AG1580</f>
        <v>1.05375</v>
      </c>
    </row>
    <row r="1581">
      <c r="A1581" s="623" t="str">
        <f>'CATALOGO PAGINA'!C1581</f>
        <v>21011</v>
      </c>
      <c r="B1581" s="624" t="s">
        <v>7740</v>
      </c>
      <c r="C1581" s="626" t="str">
        <f>'CATALOGO PAGINA'!AE1581</f>
        <v>6</v>
      </c>
      <c r="D1581" s="634">
        <f>'CATALOGO PAGINA'!AG1581</f>
        <v>2.88025</v>
      </c>
    </row>
    <row r="1582">
      <c r="A1582" s="623" t="str">
        <f>'CATALOGO PAGINA'!C1582</f>
        <v>83165</v>
      </c>
      <c r="B1582" s="624" t="s">
        <v>7740</v>
      </c>
      <c r="C1582" s="626" t="str">
        <f>'CATALOGO PAGINA'!AE1582</f>
        <v>6</v>
      </c>
      <c r="D1582" s="634">
        <f>'CATALOGO PAGINA'!AG1582</f>
        <v>0.85</v>
      </c>
    </row>
    <row r="1583">
      <c r="A1583" s="623" t="str">
        <f>'CATALOGO PAGINA'!C1583</f>
        <v>23480</v>
      </c>
      <c r="B1583" s="624" t="s">
        <v>7740</v>
      </c>
      <c r="C1583" s="626" t="str">
        <f>'CATALOGO PAGINA'!AE1583</f>
        <v>12</v>
      </c>
      <c r="D1583" s="634">
        <f>'CATALOGO PAGINA'!AG1583</f>
        <v>0.5901</v>
      </c>
    </row>
    <row r="1584">
      <c r="A1584" s="623" t="str">
        <f>'CATALOGO PAGINA'!C1584</f>
        <v>40012</v>
      </c>
      <c r="B1584" s="624" t="s">
        <v>7740</v>
      </c>
      <c r="C1584" s="626" t="str">
        <f>'CATALOGO PAGINA'!AE1584</f>
        <v>1</v>
      </c>
      <c r="D1584" s="634">
        <f>'CATALOGO PAGINA'!AG1584</f>
        <v>25.002</v>
      </c>
    </row>
    <row r="1585">
      <c r="A1585" s="623" t="str">
        <f>'CATALOGO PAGINA'!C1585</f>
        <v>5088</v>
      </c>
      <c r="B1585" s="624" t="s">
        <v>7740</v>
      </c>
      <c r="C1585" s="626" t="str">
        <f>'CATALOGO PAGINA'!AE1585</f>
        <v>8</v>
      </c>
      <c r="D1585" s="634">
        <f>'CATALOGO PAGINA'!AG1585</f>
        <v>2.496</v>
      </c>
    </row>
    <row r="1586">
      <c r="A1586" s="623" t="str">
        <f>'CATALOGO PAGINA'!C1586</f>
        <v>NET104126</v>
      </c>
      <c r="B1586" s="624" t="s">
        <v>7740</v>
      </c>
      <c r="C1586" s="626" t="str">
        <f>'CATALOGO PAGINA'!AE1586</f>
        <v>6</v>
      </c>
      <c r="D1586" s="634">
        <f>'CATALOGO PAGINA'!AG1586</f>
        <v>1.75</v>
      </c>
    </row>
    <row r="1587">
      <c r="A1587" s="623" t="str">
        <f>'CATALOGO PAGINA'!C1587</f>
        <v>BMA0001</v>
      </c>
      <c r="B1587" s="624" t="s">
        <v>7740</v>
      </c>
      <c r="C1587" s="626" t="str">
        <f>'CATALOGO PAGINA'!AE1587</f>
        <v>6</v>
      </c>
      <c r="D1587" s="634">
        <f>'CATALOGO PAGINA'!AG1587</f>
        <v>1.75</v>
      </c>
    </row>
    <row r="1588">
      <c r="A1588" s="623" t="str">
        <f>'CATALOGO PAGINA'!C1588</f>
        <v>BMA0002</v>
      </c>
      <c r="B1588" s="624" t="s">
        <v>7740</v>
      </c>
      <c r="C1588" s="626" t="str">
        <f>'CATALOGO PAGINA'!AE1588</f>
        <v>6</v>
      </c>
      <c r="D1588" s="634">
        <f>'CATALOGO PAGINA'!AG1588</f>
        <v>1.75</v>
      </c>
    </row>
    <row r="1589">
      <c r="A1589" s="623" t="str">
        <f>'CATALOGO PAGINA'!C1589</f>
        <v>7186</v>
      </c>
      <c r="B1589" s="624" t="s">
        <v>7740</v>
      </c>
      <c r="C1589" s="626" t="str">
        <f>'CATALOGO PAGINA'!AE1589</f>
        <v>6</v>
      </c>
      <c r="D1589" s="634">
        <f>'CATALOGO PAGINA'!AG1589</f>
        <v>1.05</v>
      </c>
    </row>
    <row r="1590">
      <c r="A1590" s="623" t="str">
        <f>'CATALOGO PAGINA'!C1590</f>
        <v>7182</v>
      </c>
      <c r="B1590" s="624" t="s">
        <v>7740</v>
      </c>
      <c r="C1590" s="626" t="str">
        <f>'CATALOGO PAGINA'!AE1590</f>
        <v>6</v>
      </c>
      <c r="D1590" s="634">
        <f>'CATALOGO PAGINA'!AG1590</f>
        <v>1.05</v>
      </c>
    </row>
    <row r="1591">
      <c r="A1591" s="623" t="str">
        <f>'CATALOGO PAGINA'!C1591</f>
        <v>7188</v>
      </c>
      <c r="B1591" s="624" t="s">
        <v>7740</v>
      </c>
      <c r="C1591" s="626" t="str">
        <f>'CATALOGO PAGINA'!AE1591</f>
        <v>6</v>
      </c>
      <c r="D1591" s="634">
        <f>'CATALOGO PAGINA'!AG1591</f>
        <v>1.05</v>
      </c>
    </row>
    <row r="1592">
      <c r="A1592" s="623" t="str">
        <f>'CATALOGO PAGINA'!C1592</f>
        <v>7180</v>
      </c>
      <c r="B1592" s="624" t="s">
        <v>7740</v>
      </c>
      <c r="C1592" s="626" t="str">
        <f>'CATALOGO PAGINA'!AE1592</f>
        <v>6</v>
      </c>
      <c r="D1592" s="634">
        <f>'CATALOGO PAGINA'!AG1592</f>
        <v>1.05</v>
      </c>
    </row>
    <row r="1593">
      <c r="A1593" s="623" t="str">
        <f>'CATALOGO PAGINA'!C1593</f>
        <v>7162</v>
      </c>
      <c r="B1593" s="624" t="s">
        <v>7740</v>
      </c>
      <c r="C1593" s="626" t="str">
        <f>'CATALOGO PAGINA'!AE1593</f>
        <v>6</v>
      </c>
      <c r="D1593" s="634">
        <f>'CATALOGO PAGINA'!AG1593</f>
        <v>1.05</v>
      </c>
    </row>
    <row r="1594">
      <c r="A1594" s="623" t="str">
        <f>'CATALOGO PAGINA'!C1594</f>
        <v>7166</v>
      </c>
      <c r="B1594" s="624" t="s">
        <v>7740</v>
      </c>
      <c r="C1594" s="626" t="str">
        <f>'CATALOGO PAGINA'!AE1594</f>
        <v>6</v>
      </c>
      <c r="D1594" s="634">
        <f>'CATALOGO PAGINA'!AG1594</f>
        <v>1.05</v>
      </c>
    </row>
    <row r="1595">
      <c r="A1595" s="623" t="str">
        <f>'CATALOGO PAGINA'!C1595</f>
        <v>7168</v>
      </c>
      <c r="B1595" s="624" t="s">
        <v>7740</v>
      </c>
      <c r="C1595" s="626" t="str">
        <f>'CATALOGO PAGINA'!AE1595</f>
        <v>6</v>
      </c>
      <c r="D1595" s="634">
        <f>'CATALOGO PAGINA'!AG1595</f>
        <v>1.05</v>
      </c>
    </row>
    <row r="1596">
      <c r="A1596" s="623" t="str">
        <f>'CATALOGO PAGINA'!C1596</f>
        <v>165142</v>
      </c>
      <c r="B1596" s="624" t="s">
        <v>7740</v>
      </c>
      <c r="C1596" s="626" t="str">
        <f>'CATALOGO PAGINA'!AE1596</f>
        <v>6</v>
      </c>
      <c r="D1596" s="634">
        <f>'CATALOGO PAGINA'!AG1596</f>
        <v>2.7473</v>
      </c>
    </row>
    <row r="1597">
      <c r="A1597" s="623" t="str">
        <f>'CATALOGO PAGINA'!C1597</f>
        <v>QE2749</v>
      </c>
      <c r="B1597" s="624" t="s">
        <v>7740</v>
      </c>
      <c r="C1597" s="626" t="str">
        <f>'CATALOGO PAGINA'!AE1597</f>
        <v>12</v>
      </c>
      <c r="D1597" s="634">
        <f>'CATALOGO PAGINA'!AG1597</f>
        <v>0.72</v>
      </c>
    </row>
    <row r="1598">
      <c r="A1598" s="623" t="str">
        <f>'CATALOGO PAGINA'!C1598</f>
        <v>CCW20005</v>
      </c>
      <c r="B1598" s="624" t="s">
        <v>7740</v>
      </c>
      <c r="C1598" s="626" t="str">
        <f>'CATALOGO PAGINA'!AE1598</f>
        <v>12</v>
      </c>
      <c r="D1598" s="634">
        <f>'CATALOGO PAGINA'!AG1598</f>
        <v>2.651</v>
      </c>
    </row>
    <row r="1599">
      <c r="A1599" s="623" t="str">
        <f>'CATALOGO PAGINA'!C1599</f>
        <v>B0592</v>
      </c>
      <c r="B1599" s="624" t="s">
        <v>7740</v>
      </c>
      <c r="C1599" s="626" t="str">
        <f>'CATALOGO PAGINA'!AE1599</f>
        <v>12</v>
      </c>
      <c r="D1599" s="634">
        <f>'CATALOGO PAGINA'!AG1599</f>
        <v>0.602</v>
      </c>
    </row>
    <row r="1600">
      <c r="A1600" s="623" t="str">
        <f>'CATALOGO PAGINA'!C1600</f>
        <v>41660</v>
      </c>
      <c r="B1600" s="624" t="s">
        <v>7740</v>
      </c>
      <c r="C1600" s="626" t="str">
        <f>'CATALOGO PAGINA'!AE1600</f>
        <v>12</v>
      </c>
      <c r="D1600" s="634">
        <f>'CATALOGO PAGINA'!AG1600</f>
        <v>1.624</v>
      </c>
    </row>
    <row r="1601">
      <c r="A1601" s="623" t="str">
        <f>'CATALOGO PAGINA'!C1601</f>
        <v>01850</v>
      </c>
      <c r="B1601" s="624" t="s">
        <v>7740</v>
      </c>
      <c r="C1601" s="626" t="str">
        <f>'CATALOGO PAGINA'!AE1601</f>
        <v>6</v>
      </c>
      <c r="D1601" s="634">
        <f>'CATALOGO PAGINA'!AG1601</f>
        <v>12.50016</v>
      </c>
    </row>
    <row r="1602">
      <c r="A1602" s="623" t="str">
        <f>'CATALOGO PAGINA'!C1602</f>
        <v>G6037</v>
      </c>
      <c r="B1602" s="624" t="s">
        <v>7740</v>
      </c>
      <c r="C1602" s="626" t="str">
        <f>'CATALOGO PAGINA'!AE1602</f>
        <v>24</v>
      </c>
      <c r="D1602" s="634">
        <f>'CATALOGO PAGINA'!AG1602</f>
        <v>0.7</v>
      </c>
    </row>
    <row r="1603">
      <c r="A1603" s="623" t="str">
        <f>'CATALOGO PAGINA'!C1603</f>
        <v>G6056</v>
      </c>
      <c r="B1603" s="624" t="s">
        <v>7740</v>
      </c>
      <c r="C1603" s="626" t="str">
        <f>'CATALOGO PAGINA'!AE1603</f>
        <v>24</v>
      </c>
      <c r="D1603" s="634">
        <f>'CATALOGO PAGINA'!AG1603</f>
        <v>0.7</v>
      </c>
    </row>
    <row r="1604">
      <c r="A1604" s="623" t="str">
        <f>'CATALOGO PAGINA'!C1604</f>
        <v>G6002</v>
      </c>
      <c r="B1604" s="624" t="s">
        <v>7740</v>
      </c>
      <c r="C1604" s="626" t="str">
        <f>'CATALOGO PAGINA'!AE1604</f>
        <v>24</v>
      </c>
      <c r="D1604" s="634">
        <f>'CATALOGO PAGINA'!AG1604</f>
        <v>0.7</v>
      </c>
    </row>
    <row r="1605">
      <c r="A1605" s="623" t="str">
        <f>'CATALOGO PAGINA'!C1605</f>
        <v>G6057</v>
      </c>
      <c r="B1605" s="624" t="s">
        <v>7740</v>
      </c>
      <c r="C1605" s="626" t="str">
        <f>'CATALOGO PAGINA'!AE1605</f>
        <v>24</v>
      </c>
      <c r="D1605" s="634">
        <f>'CATALOGO PAGINA'!AG1605</f>
        <v>0.7</v>
      </c>
    </row>
    <row r="1606">
      <c r="A1606" s="623" t="str">
        <f>'CATALOGO PAGINA'!C1606</f>
        <v>375889</v>
      </c>
      <c r="B1606" s="624" t="s">
        <v>7740</v>
      </c>
      <c r="C1606" s="626" t="str">
        <f>'CATALOGO PAGINA'!AE1606</f>
        <v>6</v>
      </c>
      <c r="D1606" s="634">
        <f>'CATALOGO PAGINA'!AG1606</f>
        <v>2.97888</v>
      </c>
    </row>
    <row r="1607">
      <c r="A1607" s="623" t="str">
        <f>'CATALOGO PAGINA'!C1607</f>
        <v>377374</v>
      </c>
      <c r="B1607" s="624" t="s">
        <v>7740</v>
      </c>
      <c r="C1607" s="626" t="str">
        <f>'CATALOGO PAGINA'!AE1607</f>
        <v>12</v>
      </c>
      <c r="D1607" s="634">
        <f>'CATALOGO PAGINA'!AG1607</f>
        <v>0.9048</v>
      </c>
    </row>
    <row r="1608">
      <c r="A1608" s="623" t="str">
        <f>'CATALOGO PAGINA'!C1608</f>
        <v>02802</v>
      </c>
      <c r="B1608" s="624" t="s">
        <v>7740</v>
      </c>
      <c r="C1608" s="626" t="str">
        <f>'CATALOGO PAGINA'!AE1608</f>
        <v>12</v>
      </c>
      <c r="D1608" s="634">
        <f>'CATALOGO PAGINA'!AG1608</f>
        <v>1.044</v>
      </c>
    </row>
    <row r="1609">
      <c r="A1609" s="623" t="str">
        <f>'CATALOGO PAGINA'!C1609</f>
        <v>375941</v>
      </c>
      <c r="B1609" s="624" t="s">
        <v>7740</v>
      </c>
      <c r="C1609" s="626" t="str">
        <f>'CATALOGO PAGINA'!AE1609</f>
        <v>12</v>
      </c>
      <c r="D1609" s="634">
        <f>'CATALOGO PAGINA'!AG1609</f>
        <v>0.82128</v>
      </c>
    </row>
    <row r="1610">
      <c r="A1610" s="623" t="str">
        <f>'CATALOGO PAGINA'!C1610</f>
        <v>83096</v>
      </c>
      <c r="B1610" s="624" t="s">
        <v>7740</v>
      </c>
      <c r="C1610" s="626" t="str">
        <f>'CATALOGO PAGINA'!AE1610</f>
        <v>12</v>
      </c>
      <c r="D1610" s="634">
        <f>'CATALOGO PAGINA'!AG1610</f>
        <v>0.82128</v>
      </c>
    </row>
    <row r="1611">
      <c r="A1611" s="623" t="str">
        <f>'CATALOGO PAGINA'!C1611</f>
        <v>375934</v>
      </c>
      <c r="B1611" s="624" t="s">
        <v>7740</v>
      </c>
      <c r="C1611" s="626" t="str">
        <f>'CATALOGO PAGINA'!AE1611</f>
        <v>12</v>
      </c>
      <c r="D1611" s="634">
        <f>'CATALOGO PAGINA'!AG1611</f>
        <v>0.82128</v>
      </c>
    </row>
    <row r="1612">
      <c r="A1612" s="623" t="str">
        <f>'CATALOGO PAGINA'!C1612</f>
        <v>E24733</v>
      </c>
      <c r="B1612" s="624" t="s">
        <v>7740</v>
      </c>
      <c r="C1612" s="626" t="str">
        <f>'CATALOGO PAGINA'!AE1612</f>
        <v>12</v>
      </c>
      <c r="D1612" s="634">
        <f>'CATALOGO PAGINA'!AG1612</f>
        <v>0.82128</v>
      </c>
    </row>
    <row r="1613">
      <c r="A1613" s="623" t="str">
        <f>'CATALOGO PAGINA'!C1613</f>
        <v>8841</v>
      </c>
      <c r="B1613" s="624" t="s">
        <v>7740</v>
      </c>
      <c r="C1613" s="626" t="str">
        <f>'CATALOGO PAGINA'!AE1613</f>
        <v>3</v>
      </c>
      <c r="D1613" s="634">
        <f>'CATALOGO PAGINA'!AG1613</f>
        <v>3.35472</v>
      </c>
    </row>
    <row r="1614">
      <c r="A1614" s="623" t="str">
        <f>'CATALOGO PAGINA'!C1614</f>
        <v>82243</v>
      </c>
      <c r="B1614" s="624" t="s">
        <v>7740</v>
      </c>
      <c r="C1614" s="626" t="str">
        <f>'CATALOGO PAGINA'!AE1614</f>
        <v>3</v>
      </c>
      <c r="D1614" s="634">
        <f>'CATALOGO PAGINA'!AG1614</f>
        <v>5.95776</v>
      </c>
    </row>
    <row r="1615">
      <c r="A1615" s="623" t="str">
        <f>'CATALOGO PAGINA'!C1615</f>
        <v>HJ978-1</v>
      </c>
      <c r="B1615" s="624" t="s">
        <v>7740</v>
      </c>
      <c r="C1615" s="626" t="str">
        <f>'CATALOGO PAGINA'!AE1615</f>
        <v>3</v>
      </c>
      <c r="D1615" s="634">
        <f>'CATALOGO PAGINA'!AG1615</f>
        <v>6.3336</v>
      </c>
    </row>
    <row r="1616">
      <c r="A1616" s="623" t="str">
        <f>'CATALOGO PAGINA'!C1616</f>
        <v>NY03</v>
      </c>
      <c r="B1616" s="624" t="s">
        <v>7740</v>
      </c>
      <c r="C1616" s="626" t="str">
        <f>'CATALOGO PAGINA'!AE1616</f>
        <v>12</v>
      </c>
      <c r="D1616" s="634">
        <f>'CATALOGO PAGINA'!AG1616</f>
        <v>0.89088</v>
      </c>
    </row>
    <row r="1617">
      <c r="A1617" s="623" t="str">
        <f>'CATALOGO PAGINA'!C1617</f>
        <v>701038</v>
      </c>
      <c r="B1617" s="624" t="s">
        <v>7740</v>
      </c>
      <c r="C1617" s="626" t="str">
        <f>'CATALOGO PAGINA'!AE1617</f>
        <v>50</v>
      </c>
      <c r="D1617" s="634">
        <f>'CATALOGO PAGINA'!AG1617</f>
        <v>1.1832</v>
      </c>
    </row>
    <row r="1618">
      <c r="A1618" s="623" t="str">
        <f>'CATALOGO PAGINA'!C1618</f>
        <v>68378</v>
      </c>
      <c r="B1618" s="624" t="s">
        <v>7740</v>
      </c>
      <c r="C1618" s="626" t="str">
        <f>'CATALOGO PAGINA'!AE1618</f>
        <v>12</v>
      </c>
      <c r="D1618" s="634">
        <f>'CATALOGO PAGINA'!AG1618</f>
        <v>1.92096</v>
      </c>
    </row>
    <row r="1619">
      <c r="A1619" s="623" t="str">
        <f>'CATALOGO PAGINA'!C1619</f>
        <v>68393</v>
      </c>
      <c r="B1619" s="624" t="s">
        <v>7740</v>
      </c>
      <c r="C1619" s="626" t="str">
        <f>'CATALOGO PAGINA'!AE1619</f>
        <v>12</v>
      </c>
      <c r="D1619" s="634">
        <f>'CATALOGO PAGINA'!AG1619</f>
        <v>1.92096</v>
      </c>
    </row>
    <row r="1620">
      <c r="A1620" s="623" t="str">
        <f>'CATALOGO PAGINA'!C1620</f>
        <v>68394</v>
      </c>
      <c r="B1620" s="624" t="s">
        <v>7740</v>
      </c>
      <c r="C1620" s="626" t="str">
        <f>'CATALOGO PAGINA'!AE1620</f>
        <v>12</v>
      </c>
      <c r="D1620" s="634">
        <f>'CATALOGO PAGINA'!AG1620</f>
        <v>1.92096</v>
      </c>
    </row>
    <row r="1621">
      <c r="A1621" s="623" t="str">
        <f>'CATALOGO PAGINA'!C1621</f>
        <v>38676</v>
      </c>
      <c r="B1621" s="624" t="s">
        <v>7740</v>
      </c>
      <c r="C1621" s="626" t="str">
        <f>'CATALOGO PAGINA'!AE1621</f>
        <v>12</v>
      </c>
      <c r="D1621" s="634">
        <f>'CATALOGO PAGINA'!AG1621</f>
        <v>1.932</v>
      </c>
    </row>
    <row r="1622">
      <c r="A1622" s="623" t="str">
        <f>'CATALOGO PAGINA'!C1622</f>
        <v>0137</v>
      </c>
      <c r="B1622" s="624" t="s">
        <v>7740</v>
      </c>
      <c r="C1622" s="626" t="str">
        <f>'CATALOGO PAGINA'!AE1622</f>
        <v>3</v>
      </c>
      <c r="D1622" s="634">
        <f>'CATALOGO PAGINA'!AG1622</f>
        <v>7.99908</v>
      </c>
    </row>
    <row r="1623">
      <c r="A1623" s="623" t="str">
        <f>'CATALOGO PAGINA'!C1623</f>
        <v>7740</v>
      </c>
      <c r="B1623" s="624" t="s">
        <v>7740</v>
      </c>
      <c r="C1623" s="626" t="str">
        <f>'CATALOGO PAGINA'!AE1623</f>
        <v>3</v>
      </c>
      <c r="D1623" s="634">
        <f>'CATALOGO PAGINA'!AG1623</f>
        <v>2.9973</v>
      </c>
    </row>
    <row r="1624">
      <c r="A1624" s="623" t="str">
        <f>'CATALOGO PAGINA'!C1624</f>
        <v>7641</v>
      </c>
      <c r="B1624" s="624" t="s">
        <v>7740</v>
      </c>
      <c r="C1624" s="626" t="str">
        <f>'CATALOGO PAGINA'!AE1624</f>
        <v>12</v>
      </c>
      <c r="D1624" s="634">
        <f>'CATALOGO PAGINA'!AG1624</f>
        <v>3.2526</v>
      </c>
    </row>
    <row r="1625">
      <c r="A1625" s="623" t="str">
        <f>'CATALOGO PAGINA'!C1625</f>
        <v>0298</v>
      </c>
      <c r="B1625" s="624" t="s">
        <v>7740</v>
      </c>
      <c r="C1625" s="626" t="str">
        <f>'CATALOGO PAGINA'!AE1625</f>
        <v>6</v>
      </c>
      <c r="D1625" s="634">
        <f>'CATALOGO PAGINA'!AG1625</f>
        <v>2.2525</v>
      </c>
    </row>
    <row r="1626">
      <c r="A1626" s="623" t="str">
        <f>'CATALOGO PAGINA'!C1626</f>
        <v>0441</v>
      </c>
      <c r="B1626" s="624" t="s">
        <v>7740</v>
      </c>
      <c r="C1626" s="626" t="str">
        <f>'CATALOGO PAGINA'!AE1626</f>
        <v>6</v>
      </c>
      <c r="D1626" s="634">
        <f>'CATALOGO PAGINA'!AG1626</f>
        <v>2.8458</v>
      </c>
    </row>
    <row r="1627">
      <c r="A1627" s="623" t="str">
        <f>'CATALOGO PAGINA'!C1627</f>
        <v>1639</v>
      </c>
      <c r="B1627" s="624" t="s">
        <v>7740</v>
      </c>
      <c r="C1627" s="626" t="str">
        <f>'CATALOGO PAGINA'!AE1627</f>
        <v>6</v>
      </c>
      <c r="D1627" s="634">
        <f>'CATALOGO PAGINA'!AG1627</f>
        <v>1.3024</v>
      </c>
    </row>
    <row r="1628">
      <c r="A1628" s="623" t="str">
        <f>'CATALOGO PAGINA'!C1628</f>
        <v>0335</v>
      </c>
      <c r="B1628" s="624" t="s">
        <v>7740</v>
      </c>
      <c r="C1628" s="626" t="str">
        <f>'CATALOGO PAGINA'!AE1628</f>
        <v>6</v>
      </c>
      <c r="D1628" s="634">
        <f>'CATALOGO PAGINA'!AG1628</f>
        <v>1.298</v>
      </c>
    </row>
    <row r="1629">
      <c r="A1629" s="623" t="str">
        <f>'CATALOGO PAGINA'!C1629</f>
        <v>7726</v>
      </c>
      <c r="B1629" s="624" t="s">
        <v>7740</v>
      </c>
      <c r="C1629" s="626" t="str">
        <f>'CATALOGO PAGINA'!AE1629</f>
        <v>6</v>
      </c>
      <c r="D1629" s="634">
        <f>'CATALOGO PAGINA'!AG1629</f>
        <v>1.095</v>
      </c>
    </row>
    <row r="1630">
      <c r="A1630" s="623" t="str">
        <f>'CATALOGO PAGINA'!C1630</f>
        <v>7504</v>
      </c>
      <c r="B1630" s="624" t="s">
        <v>7740</v>
      </c>
      <c r="C1630" s="626" t="str">
        <f>'CATALOGO PAGINA'!AE1630</f>
        <v>6</v>
      </c>
      <c r="D1630" s="634">
        <f>'CATALOGO PAGINA'!AG1630</f>
        <v>1.4484</v>
      </c>
    </row>
    <row r="1631">
      <c r="A1631" s="623" t="str">
        <f>'CATALOGO PAGINA'!C1631</f>
        <v>1646</v>
      </c>
      <c r="B1631" s="624" t="s">
        <v>7740</v>
      </c>
      <c r="C1631" s="626" t="str">
        <f>'CATALOGO PAGINA'!AE1631</f>
        <v>6</v>
      </c>
      <c r="D1631" s="634">
        <f>'CATALOGO PAGINA'!AG1631</f>
        <v>0.79344</v>
      </c>
    </row>
    <row r="1632">
      <c r="A1632" s="623" t="str">
        <f>'CATALOGO PAGINA'!C1632</f>
        <v>1660</v>
      </c>
      <c r="B1632" s="624" t="s">
        <v>7740</v>
      </c>
      <c r="C1632" s="626" t="str">
        <f>'CATALOGO PAGINA'!AE1632</f>
        <v>6</v>
      </c>
      <c r="D1632" s="634">
        <f>'CATALOGO PAGINA'!AG1632</f>
        <v>1.50336</v>
      </c>
    </row>
    <row r="1633">
      <c r="A1633" s="623" t="str">
        <f>'CATALOGO PAGINA'!C1633</f>
        <v>3269</v>
      </c>
      <c r="B1633" s="624" t="s">
        <v>7740</v>
      </c>
      <c r="C1633" s="626" t="str">
        <f>'CATALOGO PAGINA'!AE1633</f>
        <v>12</v>
      </c>
      <c r="D1633" s="634">
        <f>'CATALOGO PAGINA'!AG1633</f>
        <v>0.65424</v>
      </c>
    </row>
    <row r="1634">
      <c r="A1634" s="623" t="str">
        <f>'CATALOGO PAGINA'!C1634</f>
        <v>1977R</v>
      </c>
      <c r="B1634" s="624" t="s">
        <v>7740</v>
      </c>
      <c r="C1634" s="626" t="str">
        <f>'CATALOGO PAGINA'!AE1634</f>
        <v>12</v>
      </c>
      <c r="D1634" s="634">
        <f>'CATALOGO PAGINA'!AG1634</f>
        <v>0.686</v>
      </c>
    </row>
    <row r="1635">
      <c r="A1635" s="623" t="str">
        <f>'CATALOGO PAGINA'!C1635</f>
        <v>1417R</v>
      </c>
      <c r="B1635" s="624" t="s">
        <v>7740</v>
      </c>
      <c r="C1635" s="626" t="str">
        <f>'CATALOGO PAGINA'!AE1635</f>
        <v>12</v>
      </c>
      <c r="D1635" s="634">
        <f>'CATALOGO PAGINA'!AG1635</f>
        <v>0.7473</v>
      </c>
    </row>
    <row r="1636">
      <c r="A1636" s="623" t="str">
        <f>'CATALOGO PAGINA'!C1636</f>
        <v>1418R</v>
      </c>
      <c r="B1636" s="624" t="s">
        <v>7740</v>
      </c>
      <c r="C1636" s="626" t="str">
        <f>'CATALOGO PAGINA'!AE1636</f>
        <v>12</v>
      </c>
      <c r="D1636" s="634">
        <f>'CATALOGO PAGINA'!AG1636</f>
        <v>0.7473</v>
      </c>
    </row>
    <row r="1637">
      <c r="A1637" s="623" t="str">
        <f>'CATALOGO PAGINA'!C1637</f>
        <v>0289IV</v>
      </c>
      <c r="B1637" s="624" t="s">
        <v>7740</v>
      </c>
      <c r="C1637" s="626" t="str">
        <f>'CATALOGO PAGINA'!AE1637</f>
        <v>12</v>
      </c>
      <c r="D1637" s="634">
        <f>'CATALOGO PAGINA'!AG1637</f>
        <v>0.6909</v>
      </c>
    </row>
    <row r="1638">
      <c r="A1638" s="623" t="str">
        <f>'CATALOGO PAGINA'!C1638</f>
        <v>0002E5</v>
      </c>
      <c r="B1638" s="624" t="s">
        <v>7740</v>
      </c>
      <c r="C1638" s="626" t="str">
        <f>'CATALOGO PAGINA'!AE1638</f>
        <v>12</v>
      </c>
      <c r="D1638" s="634">
        <f>'CATALOGO PAGINA'!AG1638</f>
        <v>0.6909</v>
      </c>
    </row>
    <row r="1639">
      <c r="A1639" s="623" t="str">
        <f>'CATALOGO PAGINA'!C1639</f>
        <v>0537R12</v>
      </c>
      <c r="B1639" s="624" t="s">
        <v>7740</v>
      </c>
      <c r="C1639" s="626" t="str">
        <f>'CATALOGO PAGINA'!AE1639</f>
        <v>12</v>
      </c>
      <c r="D1639" s="634">
        <f>'CATALOGO PAGINA'!AG1639</f>
        <v>0.6909</v>
      </c>
    </row>
    <row r="1640">
      <c r="A1640" s="623" t="str">
        <f>'CATALOGO PAGINA'!C1640</f>
        <v>0290IV</v>
      </c>
      <c r="B1640" s="624" t="s">
        <v>7740</v>
      </c>
      <c r="C1640" s="626" t="str">
        <f>'CATALOGO PAGINA'!AE1640</f>
        <v>12</v>
      </c>
      <c r="D1640" s="634">
        <f>'CATALOGO PAGINA'!AG1640</f>
        <v>0.6909</v>
      </c>
    </row>
    <row r="1641">
      <c r="A1641" s="623" t="str">
        <f>'CATALOGO PAGINA'!C1641</f>
        <v>0803R6</v>
      </c>
      <c r="B1641" s="624" t="s">
        <v>7740</v>
      </c>
      <c r="C1641" s="626" t="str">
        <f>'CATALOGO PAGINA'!AE1641</f>
        <v>12</v>
      </c>
      <c r="D1641" s="634">
        <f>'CATALOGO PAGINA'!AG1641</f>
        <v>0.6909</v>
      </c>
    </row>
    <row r="1642">
      <c r="A1642" s="623" t="str">
        <f>'CATALOGO PAGINA'!C1642</f>
        <v>0708R12</v>
      </c>
      <c r="B1642" s="624" t="s">
        <v>7740</v>
      </c>
      <c r="C1642" s="626" t="str">
        <f>'CATALOGO PAGINA'!AE1642</f>
        <v>12</v>
      </c>
      <c r="D1642" s="634">
        <f>'CATALOGO PAGINA'!AG1642</f>
        <v>0.6909</v>
      </c>
    </row>
    <row r="1643">
      <c r="A1643" s="623" t="str">
        <f>'CATALOGO PAGINA'!C1643</f>
        <v>HM65082</v>
      </c>
      <c r="B1643" s="624" t="s">
        <v>7740</v>
      </c>
      <c r="C1643" s="626" t="str">
        <f>'CATALOGO PAGINA'!AE1643</f>
        <v>6</v>
      </c>
      <c r="D1643" s="634">
        <f>'CATALOGO PAGINA'!AG1643</f>
        <v>0.7473</v>
      </c>
    </row>
    <row r="1644">
      <c r="A1644" s="623" t="str">
        <f>'CATALOGO PAGINA'!C1644</f>
        <v>378537</v>
      </c>
      <c r="B1644" s="624" t="s">
        <v>7740</v>
      </c>
      <c r="C1644" s="626" t="str">
        <f>'CATALOGO PAGINA'!AE1644</f>
        <v>6</v>
      </c>
      <c r="D1644" s="634">
        <f>'CATALOGO PAGINA'!AG1644</f>
        <v>1.05</v>
      </c>
    </row>
    <row r="1645">
      <c r="A1645" s="623" t="str">
        <f>'CATALOGO PAGINA'!C1645</f>
        <v>6570</v>
      </c>
      <c r="B1645" s="624" t="s">
        <v>7740</v>
      </c>
      <c r="C1645" s="626" t="str">
        <f>'CATALOGO PAGINA'!AE1645</f>
        <v>12</v>
      </c>
      <c r="D1645" s="634">
        <f>'CATALOGO PAGINA'!AG1645</f>
        <v>3.04885</v>
      </c>
    </row>
    <row r="1646">
      <c r="A1646" s="623" t="str">
        <f>'CATALOGO PAGINA'!C1646</f>
        <v>6540</v>
      </c>
      <c r="B1646" s="624" t="s">
        <v>7740</v>
      </c>
      <c r="C1646" s="626" t="str">
        <f>'CATALOGO PAGINA'!AE1646</f>
        <v>12</v>
      </c>
      <c r="D1646" s="634">
        <f>'CATALOGO PAGINA'!AG1646</f>
        <v>3.04885</v>
      </c>
    </row>
    <row r="1647">
      <c r="A1647" s="623" t="str">
        <f>'CATALOGO PAGINA'!C1647</f>
        <v>6560</v>
      </c>
      <c r="B1647" s="624" t="s">
        <v>7740</v>
      </c>
      <c r="C1647" s="626" t="str">
        <f>'CATALOGO PAGINA'!AE1647</f>
        <v>12</v>
      </c>
      <c r="D1647" s="634">
        <f>'CATALOGO PAGINA'!AG1647</f>
        <v>3.04885</v>
      </c>
    </row>
    <row r="1648">
      <c r="A1648" s="623" t="str">
        <f>'CATALOGO PAGINA'!C1648</f>
        <v>6125</v>
      </c>
      <c r="B1648" s="624" t="s">
        <v>7740</v>
      </c>
      <c r="C1648" s="626" t="str">
        <f>'CATALOGO PAGINA'!AE1648</f>
        <v>12</v>
      </c>
      <c r="D1648" s="634">
        <f>'CATALOGO PAGINA'!AG1648</f>
        <v>3.04885</v>
      </c>
    </row>
    <row r="1649">
      <c r="A1649" s="623" t="str">
        <f>'CATALOGO PAGINA'!C1649</f>
        <v>5110</v>
      </c>
      <c r="B1649" s="624" t="s">
        <v>7740</v>
      </c>
      <c r="C1649" s="626" t="str">
        <f>'CATALOGO PAGINA'!AE1649</f>
        <v>12</v>
      </c>
      <c r="D1649" s="634">
        <f>'CATALOGO PAGINA'!AG1649</f>
        <v>3.04885</v>
      </c>
    </row>
    <row r="1650">
      <c r="A1650" s="623" t="str">
        <f>'CATALOGO PAGINA'!C1650</f>
        <v>6094</v>
      </c>
      <c r="B1650" s="624" t="s">
        <v>7740</v>
      </c>
      <c r="C1650" s="626" t="str">
        <f>'CATALOGO PAGINA'!AE1650</f>
        <v>12</v>
      </c>
      <c r="D1650" s="634">
        <f>'CATALOGO PAGINA'!AG1650</f>
        <v>3.04885</v>
      </c>
    </row>
    <row r="1651">
      <c r="A1651" s="623" t="str">
        <f>'CATALOGO PAGINA'!C1651</f>
        <v>0750</v>
      </c>
      <c r="B1651" s="624" t="s">
        <v>7740</v>
      </c>
      <c r="C1651" s="626" t="str">
        <f>'CATALOGO PAGINA'!AE1651</f>
        <v>12</v>
      </c>
      <c r="D1651" s="634">
        <f>'CATALOGO PAGINA'!AG1651</f>
        <v>3.04885</v>
      </c>
    </row>
    <row r="1652">
      <c r="A1652" s="623" t="str">
        <f>'CATALOGO PAGINA'!C1652</f>
        <v>0730</v>
      </c>
      <c r="B1652" s="624" t="s">
        <v>7740</v>
      </c>
      <c r="C1652" s="626" t="str">
        <f>'CATALOGO PAGINA'!AE1652</f>
        <v>12</v>
      </c>
      <c r="D1652" s="634">
        <f>'CATALOGO PAGINA'!AG1652</f>
        <v>3.04885</v>
      </c>
    </row>
    <row r="1653">
      <c r="A1653" s="623" t="str">
        <f>'CATALOGO PAGINA'!C1653</f>
        <v>0720</v>
      </c>
      <c r="B1653" s="624" t="s">
        <v>7740</v>
      </c>
      <c r="C1653" s="626" t="str">
        <f>'CATALOGO PAGINA'!AE1653</f>
        <v>12</v>
      </c>
      <c r="D1653" s="634">
        <f>'CATALOGO PAGINA'!AG1653</f>
        <v>3.04885</v>
      </c>
    </row>
    <row r="1654">
      <c r="A1654" s="623" t="str">
        <f>'CATALOGO PAGINA'!C1654</f>
        <v>2087</v>
      </c>
      <c r="B1654" s="624" t="s">
        <v>7740</v>
      </c>
      <c r="C1654" s="626" t="str">
        <f>'CATALOGO PAGINA'!AE1654</f>
        <v>6</v>
      </c>
      <c r="D1654" s="634">
        <f>'CATALOGO PAGINA'!AG1654</f>
        <v>0.826</v>
      </c>
    </row>
    <row r="1655">
      <c r="A1655" s="623" t="str">
        <f>'CATALOGO PAGINA'!C1655</f>
        <v>917</v>
      </c>
      <c r="B1655" s="624" t="s">
        <v>7740</v>
      </c>
      <c r="C1655" s="626" t="str">
        <f>'CATALOGO PAGINA'!AE1655</f>
        <v>6</v>
      </c>
      <c r="D1655" s="634">
        <f>'CATALOGO PAGINA'!AG1655</f>
        <v>0.826</v>
      </c>
    </row>
    <row r="1656">
      <c r="A1656" s="623" t="str">
        <f>'CATALOGO PAGINA'!C1656</f>
        <v>9979</v>
      </c>
      <c r="B1656" s="624" t="s">
        <v>7740</v>
      </c>
      <c r="C1656" s="626" t="str">
        <f>'CATALOGO PAGINA'!AE1656</f>
        <v>6</v>
      </c>
      <c r="D1656" s="634">
        <f>'CATALOGO PAGINA'!AG1656</f>
        <v>0.826</v>
      </c>
    </row>
    <row r="1657">
      <c r="A1657" s="623" t="str">
        <f>'CATALOGO PAGINA'!C1657</f>
        <v>2157</v>
      </c>
      <c r="B1657" s="624" t="s">
        <v>7740</v>
      </c>
      <c r="C1657" s="626" t="str">
        <f>'CATALOGO PAGINA'!AE1657</f>
        <v>6</v>
      </c>
      <c r="D1657" s="634">
        <f>'CATALOGO PAGINA'!AG1657</f>
        <v>0.826</v>
      </c>
    </row>
    <row r="1658">
      <c r="A1658" s="623" t="str">
        <f>'CATALOGO PAGINA'!C1658</f>
        <v>241</v>
      </c>
      <c r="B1658" s="624" t="s">
        <v>7740</v>
      </c>
      <c r="C1658" s="626" t="str">
        <f>'CATALOGO PAGINA'!AE1658</f>
        <v>6</v>
      </c>
      <c r="D1658" s="634">
        <f>'CATALOGO PAGINA'!AG1658</f>
        <v>0.826</v>
      </c>
    </row>
    <row r="1659">
      <c r="A1659" s="623" t="str">
        <f>'CATALOGO PAGINA'!C1659</f>
        <v>JBL0375</v>
      </c>
      <c r="B1659" s="624" t="s">
        <v>7740</v>
      </c>
      <c r="C1659" s="626" t="str">
        <f>'CATALOGO PAGINA'!AE1659</f>
        <v>6</v>
      </c>
      <c r="D1659" s="634">
        <f>'CATALOGO PAGINA'!AG1659</f>
        <v>0.826</v>
      </c>
    </row>
    <row r="1660">
      <c r="A1660" s="623" t="str">
        <f>'CATALOGO PAGINA'!C1660</f>
        <v>JBL0368</v>
      </c>
      <c r="B1660" s="624" t="s">
        <v>7740</v>
      </c>
      <c r="C1660" s="626" t="str">
        <f>'CATALOGO PAGINA'!AE1660</f>
        <v>6</v>
      </c>
      <c r="D1660" s="634">
        <f>'CATALOGO PAGINA'!AG1660</f>
        <v>0.826</v>
      </c>
    </row>
    <row r="1661">
      <c r="A1661" s="623" t="str">
        <f>'CATALOGO PAGINA'!C1661</f>
        <v>JBL5978</v>
      </c>
      <c r="B1661" s="624" t="s">
        <v>7740</v>
      </c>
      <c r="C1661" s="626" t="str">
        <f>'CATALOGO PAGINA'!AE1661</f>
        <v>6</v>
      </c>
      <c r="D1661" s="634">
        <f>'CATALOGO PAGINA'!AG1661</f>
        <v>0.826</v>
      </c>
    </row>
    <row r="1662">
      <c r="A1662" s="623" t="str">
        <f>'CATALOGO PAGINA'!C1662</f>
        <v>JBL1970</v>
      </c>
      <c r="B1662" s="624" t="s">
        <v>7740</v>
      </c>
      <c r="C1662" s="626" t="str">
        <f>'CATALOGO PAGINA'!AE1662</f>
        <v>6</v>
      </c>
      <c r="D1662" s="634">
        <f>'CATALOGO PAGINA'!AG1662</f>
        <v>0.826</v>
      </c>
    </row>
    <row r="1663">
      <c r="A1663" s="623" t="str">
        <f>'CATALOGO PAGINA'!C1663</f>
        <v>JBL0156</v>
      </c>
      <c r="B1663" s="624" t="s">
        <v>7740</v>
      </c>
      <c r="C1663" s="626" t="str">
        <f>'CATALOGO PAGINA'!AE1663</f>
        <v>6</v>
      </c>
      <c r="D1663" s="634">
        <f>'CATALOGO PAGINA'!AG1663</f>
        <v>0.826</v>
      </c>
    </row>
    <row r="1664">
      <c r="A1664" s="623" t="str">
        <f>'CATALOGO PAGINA'!C1664</f>
        <v>501247</v>
      </c>
      <c r="B1664" s="624" t="s">
        <v>7740</v>
      </c>
      <c r="C1664" s="626" t="str">
        <f>'CATALOGO PAGINA'!AE1664</f>
        <v>12</v>
      </c>
      <c r="D1664" s="634">
        <f>'CATALOGO PAGINA'!AG1664</f>
        <v>0.35</v>
      </c>
    </row>
    <row r="1665">
      <c r="A1665" s="623" t="str">
        <f>'CATALOGO PAGINA'!C1665</f>
        <v>501067</v>
      </c>
      <c r="B1665" s="624" t="s">
        <v>7740</v>
      </c>
      <c r="C1665" s="626" t="str">
        <f>'CATALOGO PAGINA'!AE1665</f>
        <v>12</v>
      </c>
      <c r="D1665" s="634">
        <f>'CATALOGO PAGINA'!AG1665</f>
        <v>0.588</v>
      </c>
    </row>
    <row r="1666">
      <c r="A1666" s="623" t="str">
        <f>'CATALOGO PAGINA'!C1666</f>
        <v>600912</v>
      </c>
      <c r="B1666" s="624" t="s">
        <v>7740</v>
      </c>
      <c r="C1666" s="626" t="str">
        <f>'CATALOGO PAGINA'!AE1666</f>
        <v>12</v>
      </c>
      <c r="D1666" s="634">
        <f>'CATALOGO PAGINA'!AG1666</f>
        <v>0.714</v>
      </c>
    </row>
    <row r="1667">
      <c r="A1667" s="623" t="str">
        <f>'CATALOGO PAGINA'!C1667</f>
        <v>102230</v>
      </c>
      <c r="B1667" s="624" t="s">
        <v>7740</v>
      </c>
      <c r="C1667" s="626" t="str">
        <f>'CATALOGO PAGINA'!AE1667</f>
        <v>12</v>
      </c>
      <c r="D1667" s="634">
        <f>'CATALOGO PAGINA'!AG1667</f>
        <v>0.574</v>
      </c>
    </row>
    <row r="1668">
      <c r="A1668" s="623" t="str">
        <f>'CATALOGO PAGINA'!C1668</f>
        <v>501246</v>
      </c>
      <c r="B1668" s="624" t="s">
        <v>7740</v>
      </c>
      <c r="C1668" s="626" t="str">
        <f>'CATALOGO PAGINA'!AE1668</f>
        <v>12</v>
      </c>
      <c r="D1668" s="634">
        <f>'CATALOGO PAGINA'!AG1668</f>
        <v>0.322</v>
      </c>
    </row>
    <row r="1669">
      <c r="A1669" s="623" t="str">
        <f>'CATALOGO PAGINA'!C1669</f>
        <v>CH10197</v>
      </c>
      <c r="B1669" s="624" t="s">
        <v>7740</v>
      </c>
      <c r="C1669" s="626" t="str">
        <f>'CATALOGO PAGINA'!AE1669</f>
        <v>12</v>
      </c>
      <c r="D1669" s="634">
        <f>'CATALOGO PAGINA'!AG1669</f>
        <v>0.91</v>
      </c>
    </row>
    <row r="1670">
      <c r="A1670" s="623" t="str">
        <f>'CATALOGO PAGINA'!C1670</f>
        <v>F16LA</v>
      </c>
      <c r="B1670" s="624" t="s">
        <v>7740</v>
      </c>
      <c r="C1670" s="626" t="str">
        <f>'CATALOGO PAGINA'!AE1670</f>
        <v>24</v>
      </c>
      <c r="D1670" s="634">
        <f>'CATALOGO PAGINA'!AG1670</f>
        <v>1.048</v>
      </c>
    </row>
    <row r="1671">
      <c r="A1671" s="623" t="str">
        <f>'CATALOGO PAGINA'!C1671</f>
        <v>F16O</v>
      </c>
      <c r="B1671" s="624" t="s">
        <v>7740</v>
      </c>
      <c r="C1671" s="626" t="str">
        <f>'CATALOGO PAGINA'!AE1671</f>
        <v>24</v>
      </c>
      <c r="D1671" s="634">
        <f>'CATALOGO PAGINA'!AG1671</f>
        <v>1.048</v>
      </c>
    </row>
    <row r="1672">
      <c r="A1672" s="623" t="str">
        <f>'CATALOGO PAGINA'!C1672</f>
        <v>F16PF</v>
      </c>
      <c r="B1672" s="624" t="s">
        <v>7740</v>
      </c>
      <c r="C1672" s="626" t="str">
        <f>'CATALOGO PAGINA'!AE1672</f>
        <v>24</v>
      </c>
      <c r="D1672" s="634">
        <f>'CATALOGO PAGINA'!AG1672</f>
        <v>1.048</v>
      </c>
    </row>
    <row r="1673">
      <c r="A1673" s="623" t="str">
        <f>'CATALOGO PAGINA'!C1673</f>
        <v>F16RL</v>
      </c>
      <c r="B1673" s="624" t="s">
        <v>7740</v>
      </c>
      <c r="C1673" s="626" t="str">
        <f>'CATALOGO PAGINA'!AE1673</f>
        <v>24</v>
      </c>
      <c r="D1673" s="634">
        <f>'CATALOGO PAGINA'!AG1673</f>
        <v>1.048</v>
      </c>
    </row>
    <row r="1674">
      <c r="A1674" s="623" t="str">
        <f>'CATALOGO PAGINA'!C1674</f>
        <v>F28LA</v>
      </c>
      <c r="B1674" s="624" t="s">
        <v>7740</v>
      </c>
      <c r="C1674" s="626" t="str">
        <f>'CATALOGO PAGINA'!AE1674</f>
        <v>12</v>
      </c>
      <c r="D1674" s="634">
        <f>'CATALOGO PAGINA'!AG1674</f>
        <v>1.65</v>
      </c>
    </row>
    <row r="1675">
      <c r="A1675" s="623" t="str">
        <f>'CATALOGO PAGINA'!C1675</f>
        <v>F28OP</v>
      </c>
      <c r="B1675" s="624" t="s">
        <v>7740</v>
      </c>
      <c r="C1675" s="626" t="str">
        <f>'CATALOGO PAGINA'!AE1675</f>
        <v>12</v>
      </c>
      <c r="D1675" s="634">
        <f>'CATALOGO PAGINA'!AG1675</f>
        <v>1.65</v>
      </c>
    </row>
    <row r="1676">
      <c r="A1676" s="623" t="str">
        <f>'CATALOGO PAGINA'!C1676</f>
        <v>F28PF</v>
      </c>
      <c r="B1676" s="624" t="s">
        <v>7740</v>
      </c>
      <c r="C1676" s="626" t="str">
        <f>'CATALOGO PAGINA'!AE1676</f>
        <v>12</v>
      </c>
      <c r="D1676" s="634">
        <f>'CATALOGO PAGINA'!AG1676</f>
        <v>1.65</v>
      </c>
    </row>
    <row r="1677">
      <c r="A1677" s="623" t="str">
        <f>'CATALOGO PAGINA'!C1677</f>
        <v>F28T</v>
      </c>
      <c r="B1677" s="624" t="s">
        <v>7740</v>
      </c>
      <c r="C1677" s="626" t="str">
        <f>'CATALOGO PAGINA'!AE1677</f>
        <v>12</v>
      </c>
      <c r="D1677" s="634">
        <f>'CATALOGO PAGINA'!AG1677</f>
        <v>1.65</v>
      </c>
    </row>
    <row r="1678">
      <c r="A1678" s="623" t="str">
        <f>'CATALOGO PAGINA'!C1678</f>
        <v>F56BA</v>
      </c>
      <c r="B1678" s="624" t="s">
        <v>7740</v>
      </c>
      <c r="C1678" s="626" t="str">
        <f>'CATALOGO PAGINA'!AE1678</f>
        <v>6</v>
      </c>
      <c r="D1678" s="634">
        <f>'CATALOGO PAGINA'!AG1678</f>
        <v>3.102</v>
      </c>
    </row>
    <row r="1679">
      <c r="A1679" s="623" t="str">
        <f>'CATALOGO PAGINA'!C1679</f>
        <v>F56BS</v>
      </c>
      <c r="B1679" s="624" t="s">
        <v>7740</v>
      </c>
      <c r="C1679" s="626" t="str">
        <f>'CATALOGO PAGINA'!AE1679</f>
        <v>6</v>
      </c>
      <c r="D1679" s="634">
        <f>'CATALOGO PAGINA'!AG1679</f>
        <v>3.102</v>
      </c>
    </row>
    <row r="1680">
      <c r="A1680" s="623" t="str">
        <f>'CATALOGO PAGINA'!C1680</f>
        <v>F56LA</v>
      </c>
      <c r="B1680" s="624" t="s">
        <v>7740</v>
      </c>
      <c r="C1680" s="626" t="str">
        <f>'CATALOGO PAGINA'!AE1680</f>
        <v>6</v>
      </c>
      <c r="D1680" s="634">
        <f>'CATALOGO PAGINA'!AG1680</f>
        <v>3.102</v>
      </c>
    </row>
    <row r="1681">
      <c r="A1681" s="623" t="str">
        <f>'CATALOGO PAGINA'!C1681</f>
        <v>F56PF</v>
      </c>
      <c r="B1681" s="624" t="s">
        <v>7740</v>
      </c>
      <c r="C1681" s="626" t="str">
        <f>'CATALOGO PAGINA'!AE1681</f>
        <v>6</v>
      </c>
      <c r="D1681" s="634">
        <f>'CATALOGO PAGINA'!AG1681</f>
        <v>3.102</v>
      </c>
    </row>
    <row r="1682">
      <c r="A1682" s="623" t="str">
        <f>'CATALOGO PAGINA'!C1682</f>
        <v>SL64G</v>
      </c>
      <c r="B1682" s="624" t="s">
        <v>7740</v>
      </c>
      <c r="C1682" s="626" t="str">
        <f>'CATALOGO PAGINA'!AE1682</f>
        <v>6</v>
      </c>
      <c r="D1682" s="634">
        <f>'CATALOGO PAGINA'!AG1682</f>
        <v>3.40425</v>
      </c>
    </row>
    <row r="1683">
      <c r="A1683" s="623" t="str">
        <f>'CATALOGO PAGINA'!C1683</f>
        <v>SL64W</v>
      </c>
      <c r="B1683" s="624" t="s">
        <v>7740</v>
      </c>
      <c r="C1683" s="626" t="str">
        <f>'CATALOGO PAGINA'!AE1683</f>
        <v>6</v>
      </c>
      <c r="D1683" s="634">
        <f>'CATALOGO PAGINA'!AG1683</f>
        <v>3.40425</v>
      </c>
    </row>
    <row r="1684">
      <c r="A1684" s="623" t="str">
        <f>'CATALOGO PAGINA'!C1684</f>
        <v>SL64Y</v>
      </c>
      <c r="B1684" s="624" t="s">
        <v>7740</v>
      </c>
      <c r="C1684" s="626" t="str">
        <f>'CATALOGO PAGINA'!AE1684</f>
        <v>6</v>
      </c>
      <c r="D1684" s="634">
        <f>'CATALOGO PAGINA'!AG1684</f>
        <v>3.40425</v>
      </c>
    </row>
    <row r="1685">
      <c r="A1685" s="623" t="str">
        <f>'CATALOGO PAGINA'!C1685</f>
        <v>AL784</v>
      </c>
      <c r="B1685" s="624" t="s">
        <v>7740</v>
      </c>
      <c r="C1685" s="626" t="str">
        <f>'CATALOGO PAGINA'!AE1685</f>
        <v>12</v>
      </c>
      <c r="D1685" s="634">
        <f>'CATALOGO PAGINA'!AG1685</f>
        <v>0.7</v>
      </c>
    </row>
    <row r="1686">
      <c r="A1686" s="623" t="str">
        <f>'CATALOGO PAGINA'!C1686</f>
        <v>AL785</v>
      </c>
      <c r="B1686" s="624" t="s">
        <v>7740</v>
      </c>
      <c r="C1686" s="626" t="str">
        <f>'CATALOGO PAGINA'!AE1686</f>
        <v>12</v>
      </c>
      <c r="D1686" s="634">
        <f>'CATALOGO PAGINA'!AG1686</f>
        <v>0.7</v>
      </c>
    </row>
    <row r="1687">
      <c r="A1687" s="623" t="str">
        <f>'CATALOGO PAGINA'!C1687</f>
        <v>AK692</v>
      </c>
      <c r="B1687" s="624" t="s">
        <v>7740</v>
      </c>
      <c r="C1687" s="626" t="str">
        <f>'CATALOGO PAGINA'!AE1687</f>
        <v>12</v>
      </c>
      <c r="D1687" s="634">
        <f>'CATALOGO PAGINA'!AG1687</f>
        <v>0.696</v>
      </c>
    </row>
    <row r="1688">
      <c r="A1688" s="623" t="str">
        <f>'CATALOGO PAGINA'!C1688</f>
        <v>02430</v>
      </c>
      <c r="B1688" s="624" t="s">
        <v>7740</v>
      </c>
      <c r="C1688" s="626" t="str">
        <f>'CATALOGO PAGINA'!AE1688</f>
        <v>12</v>
      </c>
      <c r="D1688" s="634">
        <f>'CATALOGO PAGINA'!AG1688</f>
        <v>1.2864</v>
      </c>
    </row>
    <row r="1689">
      <c r="A1689" s="623" t="str">
        <f>'CATALOGO PAGINA'!C1689</f>
        <v>02439</v>
      </c>
      <c r="B1689" s="624" t="s">
        <v>7740</v>
      </c>
      <c r="C1689" s="626" t="str">
        <f>'CATALOGO PAGINA'!AE1689</f>
        <v>12</v>
      </c>
      <c r="D1689" s="634">
        <f>'CATALOGO PAGINA'!AG1689</f>
        <v>1.2864</v>
      </c>
    </row>
    <row r="1690">
      <c r="A1690" s="623" t="str">
        <f>'CATALOGO PAGINA'!C1690</f>
        <v>02444</v>
      </c>
      <c r="B1690" s="624" t="s">
        <v>7740</v>
      </c>
      <c r="C1690" s="626" t="str">
        <f>'CATALOGO PAGINA'!AE1690</f>
        <v>12</v>
      </c>
      <c r="D1690" s="634">
        <f>'CATALOGO PAGINA'!AG1690</f>
        <v>1.2864</v>
      </c>
    </row>
    <row r="1691">
      <c r="A1691" s="623" t="str">
        <f>'CATALOGO PAGINA'!C1691</f>
        <v>02445</v>
      </c>
      <c r="B1691" s="624" t="s">
        <v>7740</v>
      </c>
      <c r="C1691" s="626" t="str">
        <f>'CATALOGO PAGINA'!AE1691</f>
        <v>12</v>
      </c>
      <c r="D1691" s="634">
        <f>'CATALOGO PAGINA'!AG1691</f>
        <v>1.2864</v>
      </c>
    </row>
    <row r="1692">
      <c r="A1692" s="623" t="str">
        <f>'CATALOGO PAGINA'!C1692</f>
        <v>02447</v>
      </c>
      <c r="B1692" s="624" t="s">
        <v>7740</v>
      </c>
      <c r="C1692" s="626" t="str">
        <f>'CATALOGO PAGINA'!AE1692</f>
        <v>12</v>
      </c>
      <c r="D1692" s="634">
        <f>'CATALOGO PAGINA'!AG1692</f>
        <v>1.2864</v>
      </c>
    </row>
    <row r="1693">
      <c r="A1693" s="623" t="str">
        <f>'CATALOGO PAGINA'!C1693</f>
        <v/>
      </c>
      <c r="B1693" s="624"/>
      <c r="C1693" s="631"/>
      <c r="D1693" s="636"/>
    </row>
    <row r="1694">
      <c r="A1694" s="623" t="str">
        <f>'CATALOGO PAGINA'!C1694</f>
        <v/>
      </c>
      <c r="B1694" s="624"/>
      <c r="C1694" s="631"/>
      <c r="D1694" s="636"/>
    </row>
    <row r="1695">
      <c r="A1695" s="623" t="str">
        <f>'CATALOGO PAGINA'!C1695</f>
        <v/>
      </c>
      <c r="B1695" s="624"/>
      <c r="C1695" s="631"/>
      <c r="D1695" s="636"/>
    </row>
    <row r="1696">
      <c r="A1696" s="623"/>
      <c r="B1696" s="624"/>
      <c r="C1696" s="631"/>
      <c r="D1696" s="636"/>
    </row>
    <row r="1697">
      <c r="A1697" s="623"/>
      <c r="B1697" s="624"/>
      <c r="C1697" s="631"/>
      <c r="D1697" s="636"/>
    </row>
    <row r="1698">
      <c r="A1698" s="623"/>
      <c r="B1698" s="624"/>
      <c r="C1698" s="631"/>
      <c r="D1698" s="636"/>
    </row>
    <row r="1699">
      <c r="A1699" s="623"/>
      <c r="B1699" s="624"/>
      <c r="C1699" s="631"/>
      <c r="D1699" s="636"/>
    </row>
    <row r="1700">
      <c r="A1700" s="623"/>
      <c r="B1700" s="624"/>
      <c r="C1700" s="631"/>
      <c r="D1700" s="636"/>
    </row>
    <row r="1701">
      <c r="A1701" s="623"/>
      <c r="B1701" s="624"/>
      <c r="C1701" s="631"/>
      <c r="D1701" s="636"/>
    </row>
    <row r="1702">
      <c r="A1702" s="623"/>
      <c r="B1702" s="624"/>
      <c r="C1702" s="631"/>
      <c r="D1702" s="636"/>
    </row>
    <row r="1703">
      <c r="A1703" s="623"/>
      <c r="B1703" s="624"/>
      <c r="C1703" s="631"/>
      <c r="D1703" s="636"/>
    </row>
    <row r="1704">
      <c r="A1704" s="623"/>
      <c r="B1704" s="624"/>
      <c r="C1704" s="631"/>
      <c r="D1704" s="636"/>
    </row>
    <row r="1705">
      <c r="A1705" s="623"/>
      <c r="B1705" s="624"/>
      <c r="C1705" s="631"/>
      <c r="D1705" s="636"/>
    </row>
    <row r="1706">
      <c r="A1706" s="623"/>
      <c r="B1706" s="624"/>
      <c r="C1706" s="631"/>
      <c r="D1706" s="636"/>
    </row>
    <row r="1707">
      <c r="A1707" s="623"/>
      <c r="B1707" s="624"/>
      <c r="C1707" s="631"/>
      <c r="D1707" s="636"/>
    </row>
    <row r="1708">
      <c r="A1708" s="623"/>
      <c r="B1708" s="624"/>
      <c r="C1708" s="631"/>
      <c r="D1708" s="636"/>
    </row>
    <row r="1709">
      <c r="A1709" s="623"/>
      <c r="B1709" s="624"/>
      <c r="C1709" s="631"/>
      <c r="D1709" s="636"/>
    </row>
    <row r="1710">
      <c r="A1710" s="623"/>
      <c r="B1710" s="624"/>
      <c r="C1710" s="631"/>
      <c r="D1710" s="636"/>
    </row>
    <row r="1711">
      <c r="A1711" s="623"/>
      <c r="B1711" s="624"/>
      <c r="C1711" s="631"/>
      <c r="D1711" s="636"/>
    </row>
    <row r="1712">
      <c r="A1712" s="623"/>
      <c r="B1712" s="624"/>
      <c r="C1712" s="631"/>
      <c r="D1712" s="636"/>
    </row>
    <row r="1713">
      <c r="A1713" s="623"/>
      <c r="B1713" s="624"/>
      <c r="C1713" s="631"/>
      <c r="D1713" s="636"/>
    </row>
    <row r="1714">
      <c r="A1714" s="623"/>
      <c r="B1714" s="624"/>
      <c r="C1714" s="631"/>
      <c r="D1714" s="636"/>
    </row>
    <row r="1715">
      <c r="A1715" s="623"/>
      <c r="B1715" s="624"/>
      <c r="C1715" s="631"/>
      <c r="D1715" s="636"/>
    </row>
    <row r="1716">
      <c r="A1716" s="623"/>
      <c r="B1716" s="624"/>
      <c r="C1716" s="631"/>
      <c r="D1716" s="636"/>
    </row>
    <row r="1717">
      <c r="A1717" s="623"/>
      <c r="B1717" s="624"/>
      <c r="C1717" s="631"/>
      <c r="D1717" s="636"/>
    </row>
    <row r="1718">
      <c r="A1718" s="623"/>
      <c r="B1718" s="624"/>
      <c r="C1718" s="631"/>
      <c r="D1718" s="636"/>
    </row>
    <row r="1719">
      <c r="A1719" s="623"/>
      <c r="B1719" s="624"/>
      <c r="C1719" s="631"/>
      <c r="D1719" s="636"/>
    </row>
    <row r="1720">
      <c r="A1720" s="623"/>
      <c r="B1720" s="624"/>
      <c r="C1720" s="631"/>
      <c r="D1720" s="636"/>
    </row>
    <row r="1721">
      <c r="A1721" s="623"/>
      <c r="B1721" s="624"/>
      <c r="C1721" s="631"/>
      <c r="D1721" s="636"/>
    </row>
    <row r="1722">
      <c r="A1722" s="623"/>
      <c r="B1722" s="624"/>
      <c r="C1722" s="631"/>
      <c r="D1722" s="636"/>
    </row>
    <row r="1723">
      <c r="A1723" s="623"/>
      <c r="B1723" s="624"/>
      <c r="C1723" s="631"/>
      <c r="D1723" s="636"/>
    </row>
    <row r="1724">
      <c r="A1724" s="623"/>
      <c r="B1724" s="624"/>
      <c r="C1724" s="631"/>
      <c r="D1724" s="636"/>
    </row>
    <row r="1725">
      <c r="A1725" s="623"/>
      <c r="B1725" s="624"/>
      <c r="C1725" s="631"/>
      <c r="D1725" s="636"/>
    </row>
    <row r="1726">
      <c r="A1726" s="623"/>
      <c r="B1726" s="624"/>
      <c r="C1726" s="631"/>
      <c r="D1726" s="636"/>
    </row>
    <row r="1727">
      <c r="A1727" s="623"/>
      <c r="B1727" s="624"/>
      <c r="C1727" s="631"/>
      <c r="D1727" s="636"/>
    </row>
    <row r="1728">
      <c r="A1728" s="623"/>
      <c r="B1728" s="624"/>
      <c r="C1728" s="631"/>
      <c r="D1728" s="636"/>
    </row>
    <row r="1729">
      <c r="A1729" s="623"/>
      <c r="B1729" s="624"/>
      <c r="C1729" s="631"/>
      <c r="D1729" s="636"/>
    </row>
    <row r="1730">
      <c r="A1730" s="623"/>
      <c r="B1730" s="624"/>
      <c r="C1730" s="631"/>
      <c r="D1730" s="636"/>
    </row>
    <row r="1731">
      <c r="A1731" s="623"/>
      <c r="B1731" s="624"/>
      <c r="C1731" s="631"/>
      <c r="D1731" s="636"/>
    </row>
    <row r="1732">
      <c r="A1732" s="623"/>
      <c r="B1732" s="624"/>
      <c r="C1732" s="631"/>
      <c r="D1732" s="636"/>
    </row>
    <row r="1733">
      <c r="A1733" s="623"/>
      <c r="B1733" s="624"/>
      <c r="C1733" s="631"/>
      <c r="D1733" s="636"/>
    </row>
    <row r="1734">
      <c r="A1734" s="623"/>
      <c r="B1734" s="624"/>
      <c r="C1734" s="631"/>
      <c r="D1734" s="636"/>
    </row>
    <row r="1735">
      <c r="A1735" s="623"/>
      <c r="B1735" s="624"/>
      <c r="C1735" s="631"/>
      <c r="D1735" s="636"/>
    </row>
    <row r="1736">
      <c r="A1736" s="623"/>
      <c r="B1736" s="624"/>
      <c r="C1736" s="631"/>
      <c r="D1736" s="636"/>
    </row>
    <row r="1737">
      <c r="A1737" s="623"/>
      <c r="B1737" s="624"/>
      <c r="C1737" s="631"/>
      <c r="D1737" s="636"/>
    </row>
    <row r="1738">
      <c r="A1738" s="623"/>
      <c r="B1738" s="624"/>
      <c r="C1738" s="631"/>
      <c r="D1738" s="636"/>
    </row>
    <row r="1739">
      <c r="A1739" s="623"/>
      <c r="B1739" s="624"/>
      <c r="C1739" s="631"/>
      <c r="D1739" s="636"/>
    </row>
    <row r="1740">
      <c r="A1740" s="623"/>
      <c r="B1740" s="624"/>
      <c r="C1740" s="631"/>
      <c r="D1740" s="636"/>
    </row>
    <row r="1741">
      <c r="A1741" s="623"/>
      <c r="B1741" s="624"/>
      <c r="C1741" s="631"/>
      <c r="D1741" s="636"/>
    </row>
    <row r="1742">
      <c r="A1742" s="623"/>
      <c r="B1742" s="624"/>
      <c r="C1742" s="631"/>
      <c r="D1742" s="636"/>
    </row>
    <row r="1743">
      <c r="A1743" s="623"/>
      <c r="B1743" s="624"/>
      <c r="C1743" s="631"/>
      <c r="D1743" s="636"/>
    </row>
    <row r="1744">
      <c r="A1744" s="623"/>
      <c r="B1744" s="624"/>
      <c r="C1744" s="631"/>
      <c r="D1744" s="636"/>
    </row>
    <row r="1745">
      <c r="A1745" s="623"/>
      <c r="B1745" s="624"/>
      <c r="C1745" s="631"/>
      <c r="D1745" s="636"/>
    </row>
    <row r="1746">
      <c r="A1746" s="623"/>
      <c r="B1746" s="624"/>
      <c r="C1746" s="631"/>
      <c r="D1746" s="636"/>
    </row>
    <row r="1747">
      <c r="A1747" s="623"/>
      <c r="B1747" s="624"/>
      <c r="C1747" s="631"/>
      <c r="D1747" s="636"/>
    </row>
    <row r="1748">
      <c r="A1748" s="623"/>
      <c r="B1748" s="624"/>
      <c r="C1748" s="631"/>
      <c r="D1748" s="636"/>
    </row>
    <row r="1749">
      <c r="A1749" s="623"/>
      <c r="B1749" s="624"/>
      <c r="C1749" s="631"/>
      <c r="D1749" s="636"/>
    </row>
    <row r="1750">
      <c r="A1750" s="623"/>
      <c r="B1750" s="624"/>
      <c r="C1750" s="631"/>
      <c r="D1750" s="636"/>
    </row>
    <row r="1751">
      <c r="A1751" s="623"/>
      <c r="B1751" s="624"/>
      <c r="C1751" s="631"/>
      <c r="D1751" s="636"/>
    </row>
    <row r="1752">
      <c r="A1752" s="623"/>
      <c r="B1752" s="624"/>
      <c r="C1752" s="631"/>
      <c r="D1752" s="636"/>
    </row>
    <row r="1753">
      <c r="A1753" s="623"/>
      <c r="B1753" s="624"/>
      <c r="C1753" s="631"/>
      <c r="D1753" s="636"/>
    </row>
    <row r="1754">
      <c r="A1754" s="623"/>
      <c r="B1754" s="624"/>
      <c r="C1754" s="631"/>
      <c r="D1754" s="636"/>
    </row>
    <row r="1755">
      <c r="A1755" s="623"/>
      <c r="B1755" s="624"/>
      <c r="C1755" s="631"/>
      <c r="D1755" s="636"/>
    </row>
    <row r="1756">
      <c r="A1756" s="623"/>
      <c r="B1756" s="624"/>
      <c r="C1756" s="631"/>
      <c r="D1756" s="636"/>
    </row>
    <row r="1757">
      <c r="A1757" s="623"/>
      <c r="B1757" s="624"/>
      <c r="C1757" s="631"/>
      <c r="D1757" s="636"/>
    </row>
    <row r="1758">
      <c r="A1758" s="623"/>
      <c r="B1758" s="624"/>
      <c r="C1758" s="631"/>
      <c r="D1758" s="636"/>
    </row>
    <row r="1759">
      <c r="A1759" s="623"/>
      <c r="B1759" s="624"/>
      <c r="C1759" s="631"/>
      <c r="D1759" s="636"/>
    </row>
    <row r="1760">
      <c r="A1760" s="623"/>
      <c r="B1760" s="624"/>
      <c r="C1760" s="631"/>
      <c r="D1760" s="636"/>
    </row>
    <row r="1761">
      <c r="A1761" s="623"/>
      <c r="B1761" s="624"/>
      <c r="C1761" s="631"/>
      <c r="D1761" s="636"/>
    </row>
    <row r="1762">
      <c r="A1762" s="623"/>
      <c r="B1762" s="624"/>
      <c r="C1762" s="631"/>
      <c r="D1762" s="636"/>
    </row>
    <row r="1763">
      <c r="A1763" s="623"/>
      <c r="B1763" s="624"/>
      <c r="C1763" s="631"/>
      <c r="D1763" s="636"/>
    </row>
    <row r="1764">
      <c r="A1764" s="623"/>
      <c r="B1764" s="624"/>
      <c r="C1764" s="631"/>
      <c r="D1764" s="636"/>
    </row>
    <row r="1765">
      <c r="A1765" s="623"/>
      <c r="B1765" s="624"/>
      <c r="C1765" s="631"/>
      <c r="D1765" s="636"/>
    </row>
    <row r="1766">
      <c r="A1766" s="623"/>
      <c r="B1766" s="624"/>
      <c r="C1766" s="631"/>
      <c r="D1766" s="636"/>
    </row>
    <row r="1767">
      <c r="A1767" s="623"/>
      <c r="B1767" s="624"/>
      <c r="C1767" s="631"/>
      <c r="D1767" s="636"/>
    </row>
    <row r="1768">
      <c r="A1768" s="623"/>
      <c r="B1768" s="624"/>
      <c r="C1768" s="631"/>
      <c r="D1768" s="636"/>
    </row>
    <row r="1769">
      <c r="A1769" s="623"/>
      <c r="B1769" s="624"/>
      <c r="C1769" s="631"/>
      <c r="D1769" s="636"/>
    </row>
    <row r="1770">
      <c r="A1770" s="623"/>
      <c r="B1770" s="624"/>
      <c r="C1770" s="631"/>
      <c r="D1770" s="636"/>
    </row>
    <row r="1771">
      <c r="A1771" s="623"/>
      <c r="B1771" s="624"/>
      <c r="C1771" s="631"/>
      <c r="D1771" s="636"/>
    </row>
    <row r="1772">
      <c r="A1772" s="623"/>
      <c r="B1772" s="624"/>
      <c r="C1772" s="631"/>
      <c r="D1772" s="636"/>
    </row>
    <row r="1773">
      <c r="A1773" s="623"/>
      <c r="B1773" s="624"/>
      <c r="C1773" s="631"/>
      <c r="D1773" s="636"/>
    </row>
    <row r="1774">
      <c r="A1774" s="623"/>
      <c r="B1774" s="624"/>
      <c r="C1774" s="631"/>
      <c r="D1774" s="636"/>
    </row>
    <row r="1775">
      <c r="A1775" s="623"/>
      <c r="B1775" s="624"/>
      <c r="C1775" s="631"/>
      <c r="D1775" s="636"/>
    </row>
    <row r="1776">
      <c r="A1776" s="623"/>
      <c r="B1776" s="624"/>
      <c r="C1776" s="631"/>
      <c r="D1776" s="636"/>
    </row>
    <row r="1777">
      <c r="A1777" s="623"/>
      <c r="B1777" s="624"/>
      <c r="C1777" s="631"/>
      <c r="D1777" s="636"/>
    </row>
    <row r="1778">
      <c r="A1778" s="623"/>
      <c r="B1778" s="624"/>
      <c r="C1778" s="631"/>
      <c r="D1778" s="636"/>
    </row>
    <row r="1779">
      <c r="A1779" s="623"/>
      <c r="B1779" s="624"/>
      <c r="C1779" s="631"/>
      <c r="D1779" s="636"/>
    </row>
    <row r="1780">
      <c r="A1780" s="623"/>
      <c r="B1780" s="624"/>
      <c r="C1780" s="631"/>
      <c r="D1780" s="636"/>
    </row>
    <row r="1781">
      <c r="A1781" s="623"/>
      <c r="B1781" s="624"/>
      <c r="C1781" s="631"/>
      <c r="D1781" s="636"/>
    </row>
    <row r="1782">
      <c r="A1782" s="623"/>
      <c r="B1782" s="624"/>
      <c r="C1782" s="631"/>
      <c r="D1782" s="636"/>
    </row>
    <row r="1783">
      <c r="A1783" s="623"/>
      <c r="B1783" s="624"/>
      <c r="C1783" s="631"/>
      <c r="D1783" s="636"/>
    </row>
    <row r="1784">
      <c r="A1784" s="623"/>
      <c r="B1784" s="624"/>
      <c r="C1784" s="631"/>
      <c r="D1784" s="636"/>
    </row>
    <row r="1785">
      <c r="A1785" s="623"/>
      <c r="B1785" s="624"/>
      <c r="C1785" s="631"/>
      <c r="D1785" s="636"/>
    </row>
    <row r="1786">
      <c r="A1786" s="623"/>
      <c r="B1786" s="624"/>
      <c r="C1786" s="631"/>
      <c r="D1786" s="636"/>
    </row>
    <row r="1787">
      <c r="A1787" s="623"/>
      <c r="B1787" s="624"/>
      <c r="C1787" s="631"/>
      <c r="D1787" s="636"/>
    </row>
    <row r="1788">
      <c r="A1788" s="623"/>
      <c r="B1788" s="624"/>
      <c r="C1788" s="631"/>
      <c r="D1788" s="636"/>
    </row>
    <row r="1789">
      <c r="A1789" s="623"/>
      <c r="B1789" s="624"/>
      <c r="C1789" s="631"/>
      <c r="D1789" s="636"/>
    </row>
    <row r="1790">
      <c r="A1790" s="623"/>
      <c r="B1790" s="624"/>
      <c r="C1790" s="631"/>
      <c r="D1790" s="636"/>
    </row>
    <row r="1791">
      <c r="A1791" s="623"/>
      <c r="B1791" s="624"/>
      <c r="C1791" s="631"/>
      <c r="D1791" s="636"/>
    </row>
    <row r="1792">
      <c r="A1792" s="623"/>
      <c r="B1792" s="624"/>
      <c r="C1792" s="631"/>
      <c r="D1792" s="636"/>
    </row>
    <row r="1793">
      <c r="A1793" s="623"/>
      <c r="B1793" s="624"/>
      <c r="C1793" s="631"/>
      <c r="D1793" s="636"/>
    </row>
    <row r="1794">
      <c r="A1794" s="623"/>
      <c r="B1794" s="624"/>
      <c r="C1794" s="631"/>
      <c r="D1794" s="636"/>
    </row>
    <row r="1795">
      <c r="A1795" s="623"/>
      <c r="B1795" s="624"/>
      <c r="C1795" s="631"/>
      <c r="D1795" s="636"/>
    </row>
    <row r="1796">
      <c r="A1796" s="623"/>
      <c r="B1796" s="624"/>
      <c r="C1796" s="631"/>
      <c r="D1796" s="636"/>
    </row>
    <row r="1797">
      <c r="A1797" s="623"/>
      <c r="B1797" s="624"/>
      <c r="C1797" s="631"/>
      <c r="D1797" s="636"/>
    </row>
    <row r="1798">
      <c r="A1798" s="623"/>
      <c r="B1798" s="624"/>
      <c r="C1798" s="631"/>
      <c r="D1798" s="636"/>
    </row>
    <row r="1799">
      <c r="A1799" s="623"/>
      <c r="B1799" s="624"/>
      <c r="C1799" s="631"/>
      <c r="D1799" s="636"/>
    </row>
    <row r="1800">
      <c r="A1800" s="623"/>
      <c r="B1800" s="624"/>
      <c r="C1800" s="631"/>
      <c r="D1800" s="636"/>
    </row>
    <row r="1801">
      <c r="A1801" s="623"/>
      <c r="B1801" s="624"/>
      <c r="C1801" s="631"/>
      <c r="D1801" s="636"/>
    </row>
    <row r="1802">
      <c r="A1802" s="623"/>
      <c r="B1802" s="624"/>
      <c r="C1802" s="631"/>
      <c r="D1802" s="636"/>
    </row>
    <row r="1803">
      <c r="A1803" s="623"/>
      <c r="B1803" s="624"/>
      <c r="C1803" s="631"/>
      <c r="D1803" s="636"/>
    </row>
    <row r="1804">
      <c r="A1804" s="623"/>
      <c r="B1804" s="624"/>
      <c r="C1804" s="631"/>
      <c r="D1804" s="636"/>
    </row>
    <row r="1805">
      <c r="A1805" s="623"/>
      <c r="B1805" s="624"/>
      <c r="C1805" s="631"/>
      <c r="D1805" s="636"/>
    </row>
    <row r="1806">
      <c r="A1806" s="623"/>
      <c r="B1806" s="624"/>
      <c r="C1806" s="631"/>
      <c r="D1806" s="636"/>
    </row>
    <row r="1807">
      <c r="A1807" s="623"/>
      <c r="B1807" s="624"/>
      <c r="C1807" s="631"/>
      <c r="D1807" s="636"/>
    </row>
    <row r="1808">
      <c r="A1808" s="623"/>
      <c r="B1808" s="624"/>
      <c r="C1808" s="631"/>
      <c r="D1808" s="636"/>
    </row>
    <row r="1809">
      <c r="A1809" s="623"/>
      <c r="B1809" s="624"/>
      <c r="C1809" s="631"/>
      <c r="D1809" s="636"/>
    </row>
    <row r="1810">
      <c r="A1810" s="623"/>
      <c r="B1810" s="624"/>
      <c r="C1810" s="631"/>
      <c r="D1810" s="636"/>
    </row>
    <row r="1811">
      <c r="A1811" s="623"/>
      <c r="B1811" s="624"/>
      <c r="C1811" s="631"/>
      <c r="D1811" s="636"/>
    </row>
    <row r="1812">
      <c r="A1812" s="623"/>
      <c r="B1812" s="624"/>
      <c r="C1812" s="631"/>
      <c r="D1812" s="636"/>
    </row>
    <row r="1813">
      <c r="A1813" s="623"/>
      <c r="B1813" s="624"/>
      <c r="C1813" s="631"/>
      <c r="D1813" s="636"/>
    </row>
    <row r="1814">
      <c r="A1814" s="623"/>
      <c r="B1814" s="624"/>
      <c r="C1814" s="631"/>
      <c r="D1814" s="636"/>
    </row>
    <row r="1815">
      <c r="A1815" s="623"/>
      <c r="B1815" s="624"/>
      <c r="C1815" s="631"/>
      <c r="D1815" s="636"/>
    </row>
    <row r="1816">
      <c r="A1816" s="623"/>
      <c r="B1816" s="624"/>
      <c r="C1816" s="631"/>
      <c r="D1816" s="636"/>
    </row>
    <row r="1817">
      <c r="A1817" s="623"/>
      <c r="B1817" s="624"/>
      <c r="C1817" s="631"/>
      <c r="D1817" s="636"/>
    </row>
    <row r="1818">
      <c r="A1818" s="623"/>
      <c r="B1818" s="624"/>
      <c r="C1818" s="631"/>
      <c r="D1818" s="636"/>
    </row>
    <row r="1819">
      <c r="A1819" s="623"/>
      <c r="B1819" s="624"/>
      <c r="C1819" s="631"/>
      <c r="D1819" s="636"/>
    </row>
    <row r="1820">
      <c r="A1820" s="623"/>
      <c r="B1820" s="624"/>
      <c r="C1820" s="631"/>
      <c r="D1820" s="636"/>
    </row>
    <row r="1821">
      <c r="A1821" s="623"/>
      <c r="B1821" s="624"/>
      <c r="C1821" s="631"/>
      <c r="D1821" s="636"/>
    </row>
    <row r="1822">
      <c r="A1822" s="623"/>
      <c r="B1822" s="624"/>
      <c r="C1822" s="631"/>
      <c r="D1822" s="636"/>
    </row>
    <row r="1823">
      <c r="A1823" s="623"/>
      <c r="B1823" s="624"/>
      <c r="C1823" s="631"/>
      <c r="D1823" s="636"/>
    </row>
    <row r="1824">
      <c r="A1824" s="623"/>
      <c r="B1824" s="624"/>
      <c r="C1824" s="631"/>
      <c r="D1824" s="636"/>
    </row>
    <row r="1825">
      <c r="A1825" s="623"/>
      <c r="B1825" s="624"/>
      <c r="C1825" s="631"/>
      <c r="D1825" s="636"/>
    </row>
    <row r="1826">
      <c r="A1826" s="623"/>
      <c r="B1826" s="624"/>
      <c r="C1826" s="631"/>
      <c r="D1826" s="636"/>
    </row>
    <row r="1827">
      <c r="A1827" s="623"/>
      <c r="B1827" s="624"/>
      <c r="C1827" s="631"/>
      <c r="D1827" s="636"/>
    </row>
    <row r="1828">
      <c r="A1828" s="623"/>
      <c r="B1828" s="624"/>
      <c r="C1828" s="631"/>
      <c r="D1828" s="636"/>
    </row>
    <row r="1829">
      <c r="A1829" s="623"/>
      <c r="B1829" s="624"/>
      <c r="C1829" s="631"/>
      <c r="D1829" s="636"/>
    </row>
    <row r="1830">
      <c r="A1830" s="623"/>
      <c r="B1830" s="624"/>
      <c r="C1830" s="631"/>
      <c r="D1830" s="636"/>
    </row>
    <row r="1831">
      <c r="A1831" s="623"/>
      <c r="B1831" s="624"/>
      <c r="C1831" s="631"/>
      <c r="D1831" s="636"/>
    </row>
    <row r="1832">
      <c r="A1832" s="623"/>
      <c r="B1832" s="624"/>
      <c r="C1832" s="631"/>
      <c r="D1832" s="636"/>
    </row>
    <row r="1833">
      <c r="A1833" s="623"/>
      <c r="B1833" s="624"/>
      <c r="C1833" s="631"/>
      <c r="D1833" s="636"/>
    </row>
    <row r="1834">
      <c r="A1834" s="623"/>
      <c r="B1834" s="624"/>
      <c r="C1834" s="631"/>
      <c r="D1834" s="636"/>
    </row>
    <row r="1835">
      <c r="A1835" s="623"/>
      <c r="B1835" s="624"/>
      <c r="C1835" s="631"/>
      <c r="D1835" s="636"/>
    </row>
    <row r="1836">
      <c r="A1836" s="623"/>
      <c r="B1836" s="624"/>
      <c r="C1836" s="631"/>
      <c r="D1836" s="636"/>
    </row>
    <row r="1837">
      <c r="A1837" s="623"/>
      <c r="B1837" s="624"/>
      <c r="C1837" s="631"/>
      <c r="D1837" s="636"/>
    </row>
    <row r="1838">
      <c r="A1838" s="623"/>
      <c r="B1838" s="624"/>
      <c r="C1838" s="631"/>
      <c r="D1838" s="636"/>
    </row>
    <row r="1839">
      <c r="A1839" s="623"/>
      <c r="B1839" s="624"/>
      <c r="C1839" s="631"/>
      <c r="D1839" s="636"/>
    </row>
    <row r="1840">
      <c r="A1840" s="623"/>
      <c r="B1840" s="624"/>
      <c r="C1840" s="631"/>
      <c r="D1840" s="636"/>
    </row>
    <row r="1841">
      <c r="A1841" s="623"/>
      <c r="B1841" s="624"/>
      <c r="C1841" s="631"/>
      <c r="D1841" s="636"/>
    </row>
    <row r="1842">
      <c r="A1842" s="623"/>
      <c r="B1842" s="624"/>
      <c r="C1842" s="631"/>
      <c r="D1842" s="636"/>
    </row>
    <row r="1843">
      <c r="A1843" s="623"/>
      <c r="B1843" s="624"/>
      <c r="C1843" s="631"/>
      <c r="D1843" s="636"/>
    </row>
    <row r="1844">
      <c r="A1844" s="623"/>
      <c r="B1844" s="624"/>
      <c r="C1844" s="631"/>
      <c r="D1844" s="636"/>
    </row>
    <row r="1845">
      <c r="A1845" s="623"/>
      <c r="B1845" s="624"/>
      <c r="C1845" s="631"/>
      <c r="D1845" s="636"/>
    </row>
    <row r="1846">
      <c r="A1846" s="623"/>
      <c r="B1846" s="624"/>
      <c r="C1846" s="631"/>
      <c r="D1846" s="636"/>
    </row>
    <row r="1847">
      <c r="A1847" s="623"/>
      <c r="B1847" s="624"/>
      <c r="C1847" s="631"/>
      <c r="D1847" s="636"/>
    </row>
    <row r="1848">
      <c r="A1848" s="623"/>
      <c r="B1848" s="624"/>
      <c r="C1848" s="631"/>
      <c r="D1848" s="636"/>
    </row>
    <row r="1849">
      <c r="A1849" s="623"/>
      <c r="B1849" s="624"/>
      <c r="C1849" s="631"/>
      <c r="D1849" s="636"/>
    </row>
    <row r="1850">
      <c r="A1850" s="623"/>
      <c r="B1850" s="624"/>
      <c r="C1850" s="631"/>
      <c r="D1850" s="636"/>
    </row>
    <row r="1851">
      <c r="A1851" s="623"/>
      <c r="B1851" s="624"/>
      <c r="C1851" s="631"/>
      <c r="D1851" s="636"/>
    </row>
    <row r="1852">
      <c r="A1852" s="623"/>
      <c r="B1852" s="624"/>
      <c r="C1852" s="631"/>
      <c r="D1852" s="636"/>
    </row>
    <row r="1853">
      <c r="A1853" s="623"/>
      <c r="B1853" s="624"/>
      <c r="C1853" s="631"/>
      <c r="D1853" s="636"/>
    </row>
    <row r="1854">
      <c r="A1854" s="623"/>
      <c r="B1854" s="624"/>
      <c r="C1854" s="631"/>
      <c r="D1854" s="636"/>
    </row>
    <row r="1855">
      <c r="A1855" s="623"/>
      <c r="B1855" s="624"/>
      <c r="C1855" s="631"/>
      <c r="D1855" s="636"/>
    </row>
    <row r="1856">
      <c r="A1856" s="623"/>
      <c r="B1856" s="624"/>
      <c r="C1856" s="631"/>
      <c r="D1856" s="636"/>
    </row>
    <row r="1857">
      <c r="A1857" s="623"/>
      <c r="B1857" s="624"/>
      <c r="C1857" s="631"/>
      <c r="D1857" s="636"/>
    </row>
    <row r="1858">
      <c r="A1858" s="623"/>
      <c r="B1858" s="624"/>
      <c r="C1858" s="631"/>
      <c r="D1858" s="636"/>
    </row>
    <row r="1859">
      <c r="A1859" s="623"/>
      <c r="B1859" s="624"/>
      <c r="C1859" s="631"/>
      <c r="D1859" s="636"/>
    </row>
    <row r="1860">
      <c r="A1860" s="623"/>
      <c r="B1860" s="624"/>
      <c r="C1860" s="631"/>
      <c r="D1860" s="636"/>
    </row>
    <row r="1861">
      <c r="A1861" s="623"/>
      <c r="B1861" s="624"/>
      <c r="C1861" s="631"/>
      <c r="D1861" s="636"/>
    </row>
    <row r="1862">
      <c r="A1862" s="623"/>
      <c r="B1862" s="624"/>
      <c r="C1862" s="631"/>
      <c r="D1862" s="636"/>
    </row>
    <row r="1863">
      <c r="A1863" s="623"/>
      <c r="B1863" s="624"/>
      <c r="C1863" s="631"/>
      <c r="D1863" s="636"/>
    </row>
    <row r="1864">
      <c r="A1864" s="623"/>
      <c r="B1864" s="624"/>
      <c r="C1864" s="631"/>
      <c r="D1864" s="636"/>
    </row>
    <row r="1865">
      <c r="A1865" s="623"/>
      <c r="B1865" s="624"/>
      <c r="C1865" s="631"/>
      <c r="D1865" s="636"/>
    </row>
    <row r="1866">
      <c r="A1866" s="623"/>
      <c r="B1866" s="624"/>
      <c r="C1866" s="631"/>
      <c r="D1866" s="636"/>
    </row>
    <row r="1867">
      <c r="A1867" s="623"/>
      <c r="B1867" s="624"/>
      <c r="C1867" s="631"/>
      <c r="D1867" s="636"/>
    </row>
    <row r="1868">
      <c r="A1868" s="623"/>
      <c r="B1868" s="624"/>
      <c r="C1868" s="631"/>
      <c r="D1868" s="636"/>
    </row>
    <row r="1869">
      <c r="A1869" s="623"/>
      <c r="B1869" s="624"/>
      <c r="C1869" s="631"/>
      <c r="D1869" s="636"/>
    </row>
    <row r="1870">
      <c r="A1870" s="623"/>
      <c r="B1870" s="624"/>
      <c r="C1870" s="631"/>
      <c r="D1870" s="636"/>
    </row>
    <row r="1871">
      <c r="A1871" s="623"/>
      <c r="B1871" s="624"/>
      <c r="C1871" s="631"/>
      <c r="D1871" s="636"/>
    </row>
    <row r="1872">
      <c r="A1872" s="623"/>
      <c r="B1872" s="624"/>
      <c r="C1872" s="631"/>
      <c r="D1872" s="636"/>
    </row>
    <row r="1873">
      <c r="A1873" s="623"/>
      <c r="B1873" s="624"/>
      <c r="C1873" s="631"/>
      <c r="D1873" s="636"/>
    </row>
    <row r="1874">
      <c r="A1874" s="623"/>
      <c r="B1874" s="624"/>
      <c r="C1874" s="631"/>
      <c r="D1874" s="636"/>
    </row>
    <row r="1875">
      <c r="A1875" s="623"/>
      <c r="B1875" s="624"/>
      <c r="C1875" s="631"/>
      <c r="D1875" s="636"/>
    </row>
    <row r="1876">
      <c r="A1876" s="623"/>
      <c r="B1876" s="624"/>
      <c r="C1876" s="631"/>
      <c r="D1876" s="636"/>
    </row>
    <row r="1877">
      <c r="A1877" s="623"/>
      <c r="B1877" s="624"/>
      <c r="C1877" s="631"/>
      <c r="D1877" s="636"/>
    </row>
    <row r="1878">
      <c r="A1878" s="623"/>
      <c r="B1878" s="624"/>
      <c r="C1878" s="631"/>
      <c r="D1878" s="636"/>
    </row>
    <row r="1879">
      <c r="A1879" s="623"/>
      <c r="B1879" s="624"/>
      <c r="C1879" s="631"/>
      <c r="D1879" s="636"/>
    </row>
    <row r="1880">
      <c r="A1880" s="623"/>
      <c r="B1880" s="624"/>
      <c r="C1880" s="631"/>
      <c r="D1880" s="636"/>
    </row>
    <row r="1881">
      <c r="A1881" s="623"/>
      <c r="B1881" s="624"/>
      <c r="C1881" s="631"/>
      <c r="D1881" s="636"/>
    </row>
    <row r="1882">
      <c r="A1882" s="623"/>
      <c r="B1882" s="624"/>
      <c r="C1882" s="631"/>
      <c r="D1882" s="636"/>
    </row>
    <row r="1883">
      <c r="A1883" s="623"/>
      <c r="B1883" s="624"/>
      <c r="C1883" s="631"/>
      <c r="D1883" s="636"/>
    </row>
    <row r="1884">
      <c r="A1884" s="623"/>
      <c r="B1884" s="624"/>
      <c r="C1884" s="631"/>
      <c r="D1884" s="636"/>
    </row>
    <row r="1885">
      <c r="A1885" s="623"/>
      <c r="B1885" s="624"/>
      <c r="C1885" s="631"/>
      <c r="D1885" s="636"/>
    </row>
    <row r="1886">
      <c r="A1886" s="623"/>
      <c r="B1886" s="624"/>
      <c r="C1886" s="631"/>
      <c r="D1886" s="636"/>
    </row>
    <row r="1887">
      <c r="A1887" s="623"/>
      <c r="B1887" s="624"/>
      <c r="C1887" s="631"/>
      <c r="D1887" s="636"/>
    </row>
    <row r="1888">
      <c r="A1888" s="623"/>
      <c r="B1888" s="624"/>
      <c r="C1888" s="631"/>
      <c r="D1888" s="636"/>
    </row>
    <row r="1889">
      <c r="A1889" s="623"/>
      <c r="B1889" s="624"/>
      <c r="C1889" s="631"/>
      <c r="D1889" s="636"/>
    </row>
    <row r="1890">
      <c r="A1890" s="623"/>
      <c r="B1890" s="624"/>
      <c r="C1890" s="631"/>
      <c r="D1890" s="636"/>
    </row>
    <row r="1891">
      <c r="A1891" s="623"/>
      <c r="B1891" s="624"/>
      <c r="C1891" s="631"/>
      <c r="D1891" s="636"/>
    </row>
    <row r="1892">
      <c r="A1892" s="623"/>
      <c r="B1892" s="624"/>
      <c r="C1892" s="631"/>
      <c r="D1892" s="636"/>
    </row>
    <row r="1893">
      <c r="A1893" s="623"/>
      <c r="B1893" s="624"/>
      <c r="C1893" s="631"/>
      <c r="D1893" s="636"/>
    </row>
    <row r="1894">
      <c r="A1894" s="623"/>
      <c r="B1894" s="624"/>
      <c r="C1894" s="631"/>
      <c r="D1894" s="636"/>
    </row>
    <row r="1895">
      <c r="A1895" s="623"/>
      <c r="B1895" s="624"/>
      <c r="C1895" s="631"/>
      <c r="D1895" s="636"/>
    </row>
    <row r="1896">
      <c r="A1896" s="623"/>
      <c r="B1896" s="624"/>
      <c r="C1896" s="631"/>
      <c r="D1896" s="636"/>
    </row>
    <row r="1897">
      <c r="A1897" s="623"/>
      <c r="B1897" s="624"/>
      <c r="C1897" s="631"/>
      <c r="D1897" s="636"/>
    </row>
    <row r="1898">
      <c r="A1898" s="623"/>
      <c r="B1898" s="624"/>
      <c r="C1898" s="631"/>
      <c r="D1898" s="636"/>
    </row>
    <row r="1899">
      <c r="A1899" s="623"/>
      <c r="B1899" s="624"/>
      <c r="C1899" s="631"/>
      <c r="D1899" s="636"/>
    </row>
    <row r="1900">
      <c r="A1900" s="623"/>
      <c r="B1900" s="624"/>
      <c r="C1900" s="631"/>
      <c r="D1900" s="636"/>
    </row>
    <row r="1901">
      <c r="A1901" s="623"/>
      <c r="B1901" s="624"/>
      <c r="C1901" s="631"/>
      <c r="D1901" s="636"/>
    </row>
    <row r="1902">
      <c r="A1902" s="623"/>
      <c r="B1902" s="624"/>
      <c r="C1902" s="631"/>
      <c r="D1902" s="636"/>
    </row>
    <row r="1903">
      <c r="A1903" s="623"/>
      <c r="B1903" s="624"/>
      <c r="C1903" s="631"/>
      <c r="D1903" s="636"/>
    </row>
    <row r="1904">
      <c r="A1904" s="623"/>
      <c r="B1904" s="624"/>
      <c r="C1904" s="631"/>
      <c r="D1904" s="636"/>
    </row>
    <row r="1905">
      <c r="A1905" s="623"/>
      <c r="B1905" s="624"/>
      <c r="C1905" s="631"/>
      <c r="D1905" s="636"/>
    </row>
    <row r="1906">
      <c r="A1906" s="623"/>
      <c r="B1906" s="624"/>
      <c r="C1906" s="631"/>
      <c r="D1906" s="636"/>
    </row>
    <row r="1907">
      <c r="A1907" s="623"/>
      <c r="B1907" s="624"/>
      <c r="C1907" s="631"/>
      <c r="D1907" s="636"/>
    </row>
    <row r="1908">
      <c r="A1908" s="623"/>
      <c r="B1908" s="624"/>
      <c r="C1908" s="631"/>
      <c r="D1908" s="636"/>
    </row>
    <row r="1909">
      <c r="A1909" s="623"/>
      <c r="B1909" s="624"/>
      <c r="C1909" s="631"/>
      <c r="D1909" s="636"/>
    </row>
    <row r="1910">
      <c r="A1910" s="623"/>
      <c r="B1910" s="624"/>
      <c r="C1910" s="631"/>
      <c r="D1910" s="636"/>
    </row>
    <row r="1911">
      <c r="A1911" s="623"/>
      <c r="B1911" s="624"/>
      <c r="C1911" s="631"/>
      <c r="D1911" s="636"/>
    </row>
    <row r="1912">
      <c r="A1912" s="623"/>
      <c r="B1912" s="624"/>
      <c r="C1912" s="631"/>
      <c r="D1912" s="636"/>
    </row>
    <row r="1913">
      <c r="A1913" s="623"/>
      <c r="B1913" s="624"/>
      <c r="C1913" s="631"/>
      <c r="D1913" s="636"/>
    </row>
    <row r="1914">
      <c r="A1914" s="623"/>
      <c r="B1914" s="624"/>
      <c r="C1914" s="631"/>
      <c r="D1914" s="636"/>
    </row>
    <row r="1915">
      <c r="A1915" s="623"/>
      <c r="B1915" s="624"/>
      <c r="C1915" s="631"/>
      <c r="D1915" s="636"/>
    </row>
    <row r="1916">
      <c r="A1916" s="623"/>
      <c r="B1916" s="624"/>
      <c r="C1916" s="631"/>
      <c r="D1916" s="636"/>
    </row>
    <row r="1917">
      <c r="A1917" s="623"/>
      <c r="B1917" s="624"/>
      <c r="C1917" s="631"/>
      <c r="D1917" s="636"/>
    </row>
    <row r="1918">
      <c r="A1918" s="623"/>
      <c r="B1918" s="624"/>
      <c r="C1918" s="631"/>
      <c r="D1918" s="636"/>
    </row>
    <row r="1919">
      <c r="A1919" s="623"/>
      <c r="B1919" s="624"/>
      <c r="C1919" s="631"/>
      <c r="D1919" s="636"/>
    </row>
    <row r="1920">
      <c r="A1920" s="623"/>
      <c r="B1920" s="624"/>
      <c r="C1920" s="631"/>
      <c r="D1920" s="636"/>
    </row>
    <row r="1921">
      <c r="A1921" s="623"/>
      <c r="B1921" s="624"/>
      <c r="C1921" s="631"/>
      <c r="D1921" s="636"/>
    </row>
    <row r="1922">
      <c r="A1922" s="623"/>
      <c r="B1922" s="624"/>
      <c r="C1922" s="631"/>
      <c r="D1922" s="636"/>
    </row>
    <row r="1923">
      <c r="A1923" s="623"/>
      <c r="B1923" s="624"/>
      <c r="C1923" s="631"/>
      <c r="D1923" s="636"/>
    </row>
    <row r="1924">
      <c r="A1924" s="623"/>
      <c r="B1924" s="624"/>
      <c r="C1924" s="631"/>
      <c r="D1924" s="636"/>
    </row>
    <row r="1925">
      <c r="A1925" s="623"/>
      <c r="B1925" s="624"/>
      <c r="C1925" s="631"/>
      <c r="D1925" s="636"/>
    </row>
    <row r="1926">
      <c r="A1926" s="623"/>
      <c r="B1926" s="624"/>
      <c r="C1926" s="631"/>
      <c r="D1926" s="636"/>
    </row>
    <row r="1927">
      <c r="A1927" s="623"/>
      <c r="B1927" s="624"/>
      <c r="C1927" s="631"/>
      <c r="D1927" s="636"/>
    </row>
    <row r="1928">
      <c r="A1928" s="623"/>
      <c r="B1928" s="624"/>
      <c r="C1928" s="631"/>
      <c r="D1928" s="636"/>
    </row>
    <row r="1929">
      <c r="A1929" s="623"/>
      <c r="B1929" s="624"/>
      <c r="C1929" s="631"/>
      <c r="D1929" s="636"/>
    </row>
    <row r="1930">
      <c r="A1930" s="623"/>
      <c r="B1930" s="624"/>
      <c r="C1930" s="631"/>
      <c r="D1930" s="636"/>
    </row>
    <row r="1931">
      <c r="A1931" s="623"/>
      <c r="B1931" s="624"/>
      <c r="C1931" s="631"/>
      <c r="D1931" s="636"/>
    </row>
    <row r="1932">
      <c r="A1932" s="623"/>
      <c r="B1932" s="624"/>
      <c r="C1932" s="631"/>
      <c r="D1932" s="636"/>
    </row>
    <row r="1933">
      <c r="A1933" s="623"/>
      <c r="B1933" s="624"/>
      <c r="C1933" s="631"/>
      <c r="D1933" s="636"/>
    </row>
    <row r="1934">
      <c r="A1934" s="623"/>
      <c r="B1934" s="624"/>
      <c r="C1934" s="631"/>
      <c r="D1934" s="636"/>
    </row>
    <row r="1935">
      <c r="A1935" s="623"/>
      <c r="B1935" s="624"/>
      <c r="C1935" s="631"/>
      <c r="D1935" s="636"/>
    </row>
    <row r="1936">
      <c r="A1936" s="623"/>
      <c r="B1936" s="624"/>
      <c r="C1936" s="631"/>
      <c r="D1936" s="636"/>
    </row>
    <row r="1937">
      <c r="A1937" s="623"/>
      <c r="B1937" s="624"/>
      <c r="C1937" s="631"/>
      <c r="D1937" s="636"/>
    </row>
    <row r="1938">
      <c r="A1938" s="623"/>
      <c r="B1938" s="624"/>
      <c r="C1938" s="631"/>
      <c r="D1938" s="636"/>
    </row>
    <row r="1939">
      <c r="A1939" s="623"/>
      <c r="B1939" s="624"/>
      <c r="C1939" s="631"/>
      <c r="D1939" s="636"/>
    </row>
    <row r="1940">
      <c r="A1940" s="623"/>
      <c r="B1940" s="624"/>
      <c r="C1940" s="631"/>
      <c r="D1940" s="636"/>
    </row>
    <row r="1941">
      <c r="A1941" s="623"/>
      <c r="B1941" s="624"/>
      <c r="C1941" s="631"/>
      <c r="D1941" s="636"/>
    </row>
    <row r="1942">
      <c r="A1942" s="623"/>
      <c r="B1942" s="624"/>
      <c r="C1942" s="631"/>
      <c r="D1942" s="636"/>
    </row>
    <row r="1943">
      <c r="A1943" s="623"/>
      <c r="B1943" s="624"/>
      <c r="C1943" s="631"/>
      <c r="D1943" s="636"/>
    </row>
    <row r="1944">
      <c r="A1944" s="623"/>
      <c r="B1944" s="624"/>
      <c r="C1944" s="631"/>
      <c r="D1944" s="636"/>
    </row>
    <row r="1945">
      <c r="A1945" s="623"/>
      <c r="B1945" s="624"/>
      <c r="C1945" s="631"/>
      <c r="D1945" s="636"/>
    </row>
    <row r="1946">
      <c r="A1946" s="623"/>
      <c r="B1946" s="624"/>
      <c r="C1946" s="631"/>
      <c r="D1946" s="636"/>
    </row>
    <row r="1947">
      <c r="A1947" s="623"/>
      <c r="B1947" s="624"/>
      <c r="C1947" s="631"/>
      <c r="D1947" s="636"/>
    </row>
    <row r="1948">
      <c r="A1948" s="623"/>
      <c r="B1948" s="624"/>
      <c r="C1948" s="631"/>
      <c r="D1948" s="636"/>
    </row>
    <row r="1949">
      <c r="A1949" s="623"/>
      <c r="B1949" s="624"/>
      <c r="C1949" s="631"/>
      <c r="D1949" s="636"/>
    </row>
    <row r="1950">
      <c r="A1950" s="623"/>
      <c r="B1950" s="624"/>
      <c r="C1950" s="631"/>
      <c r="D1950" s="636"/>
    </row>
    <row r="1951">
      <c r="A1951" s="623"/>
      <c r="B1951" s="624"/>
      <c r="C1951" s="631"/>
      <c r="D1951" s="636"/>
    </row>
    <row r="1952">
      <c r="A1952" s="623"/>
      <c r="B1952" s="624"/>
      <c r="C1952" s="631"/>
      <c r="D1952" s="636"/>
    </row>
    <row r="1953">
      <c r="A1953" s="623"/>
      <c r="B1953" s="624"/>
      <c r="C1953" s="631"/>
      <c r="D1953" s="636"/>
    </row>
    <row r="1954">
      <c r="A1954" s="623"/>
      <c r="B1954" s="624"/>
      <c r="C1954" s="631"/>
      <c r="D1954" s="636"/>
    </row>
    <row r="1955">
      <c r="A1955" s="623"/>
      <c r="B1955" s="624"/>
      <c r="C1955" s="631"/>
      <c r="D1955" s="636"/>
    </row>
    <row r="1956">
      <c r="A1956" s="623"/>
      <c r="B1956" s="624"/>
      <c r="C1956" s="631"/>
      <c r="D1956" s="636"/>
    </row>
    <row r="1957">
      <c r="A1957" s="623"/>
      <c r="B1957" s="624"/>
      <c r="C1957" s="631"/>
      <c r="D1957" s="636"/>
    </row>
    <row r="1958">
      <c r="A1958" s="623"/>
      <c r="B1958" s="624"/>
      <c r="C1958" s="631"/>
      <c r="D1958" s="636"/>
    </row>
    <row r="1959">
      <c r="A1959" s="623"/>
      <c r="B1959" s="624"/>
      <c r="C1959" s="631"/>
      <c r="D1959" s="636"/>
    </row>
    <row r="1960">
      <c r="A1960" s="623"/>
      <c r="B1960" s="624"/>
      <c r="C1960" s="631"/>
      <c r="D1960" s="636"/>
    </row>
    <row r="1961">
      <c r="A1961" s="623"/>
      <c r="B1961" s="624"/>
      <c r="C1961" s="631"/>
      <c r="D1961" s="636"/>
    </row>
    <row r="1962">
      <c r="A1962" s="623"/>
      <c r="B1962" s="624"/>
      <c r="C1962" s="631"/>
      <c r="D1962" s="636"/>
    </row>
    <row r="1963">
      <c r="A1963" s="623"/>
      <c r="B1963" s="624"/>
      <c r="C1963" s="631"/>
      <c r="D1963" s="636"/>
    </row>
    <row r="1964">
      <c r="A1964" s="623"/>
      <c r="B1964" s="624"/>
      <c r="C1964" s="631"/>
      <c r="D1964" s="636"/>
    </row>
    <row r="1965">
      <c r="A1965" s="623"/>
      <c r="B1965" s="624"/>
      <c r="C1965" s="631"/>
      <c r="D1965" s="636"/>
    </row>
    <row r="1966">
      <c r="A1966" s="623"/>
      <c r="B1966" s="624"/>
      <c r="C1966" s="631"/>
      <c r="D1966" s="636"/>
    </row>
    <row r="1967">
      <c r="A1967" s="623"/>
      <c r="B1967" s="624"/>
      <c r="C1967" s="631"/>
      <c r="D1967" s="636"/>
    </row>
    <row r="1968">
      <c r="A1968" s="623"/>
      <c r="B1968" s="624"/>
      <c r="C1968" s="631"/>
      <c r="D1968" s="636"/>
    </row>
    <row r="1969">
      <c r="A1969" s="623"/>
      <c r="B1969" s="624"/>
      <c r="C1969" s="631"/>
      <c r="D1969" s="636"/>
    </row>
    <row r="1970">
      <c r="A1970" s="623"/>
      <c r="B1970" s="624"/>
      <c r="C1970" s="631"/>
      <c r="D1970" s="636"/>
    </row>
    <row r="1971">
      <c r="A1971" s="623"/>
      <c r="B1971" s="624"/>
      <c r="C1971" s="631"/>
      <c r="D1971" s="636"/>
    </row>
    <row r="1972">
      <c r="A1972" s="623"/>
      <c r="B1972" s="624"/>
      <c r="C1972" s="631"/>
      <c r="D1972" s="636"/>
    </row>
    <row r="1973">
      <c r="A1973" s="623"/>
      <c r="B1973" s="624"/>
      <c r="C1973" s="631"/>
      <c r="D1973" s="636"/>
    </row>
    <row r="1974">
      <c r="A1974" s="623"/>
      <c r="B1974" s="624"/>
      <c r="C1974" s="631"/>
      <c r="D1974" s="636"/>
    </row>
    <row r="1975">
      <c r="A1975" s="623"/>
      <c r="B1975" s="624"/>
      <c r="C1975" s="631"/>
      <c r="D1975" s="636"/>
    </row>
    <row r="1976">
      <c r="A1976" s="623"/>
      <c r="B1976" s="624"/>
      <c r="C1976" s="631"/>
      <c r="D1976" s="636"/>
    </row>
    <row r="1977">
      <c r="A1977" s="623"/>
      <c r="B1977" s="624"/>
      <c r="C1977" s="631"/>
      <c r="D1977" s="636"/>
    </row>
    <row r="1978">
      <c r="A1978" s="623"/>
      <c r="B1978" s="624"/>
      <c r="C1978" s="631"/>
      <c r="D1978" s="636"/>
    </row>
    <row r="1979">
      <c r="A1979" s="623"/>
      <c r="B1979" s="624"/>
      <c r="C1979" s="631"/>
      <c r="D1979" s="636"/>
    </row>
    <row r="1980">
      <c r="A1980" s="623"/>
      <c r="B1980" s="624"/>
      <c r="C1980" s="631"/>
      <c r="D1980" s="636"/>
    </row>
    <row r="1981">
      <c r="A1981" s="623"/>
      <c r="B1981" s="624"/>
      <c r="C1981" s="631"/>
      <c r="D1981" s="636"/>
    </row>
    <row r="1982">
      <c r="A1982" s="623"/>
      <c r="B1982" s="624"/>
      <c r="C1982" s="631"/>
      <c r="D1982" s="636"/>
    </row>
    <row r="1983">
      <c r="A1983" s="623"/>
      <c r="B1983" s="624"/>
      <c r="C1983" s="631"/>
      <c r="D1983" s="636"/>
    </row>
    <row r="1984">
      <c r="A1984" s="623"/>
      <c r="B1984" s="624"/>
      <c r="C1984" s="631"/>
      <c r="D1984" s="636"/>
    </row>
    <row r="1985">
      <c r="A1985" s="623"/>
      <c r="B1985" s="624"/>
      <c r="C1985" s="631"/>
      <c r="D1985" s="636"/>
    </row>
    <row r="1986">
      <c r="A1986" s="623"/>
      <c r="B1986" s="624"/>
      <c r="C1986" s="631"/>
      <c r="D1986" s="636"/>
    </row>
    <row r="1987">
      <c r="A1987" s="623"/>
      <c r="B1987" s="624"/>
      <c r="C1987" s="631"/>
      <c r="D1987" s="636"/>
    </row>
    <row r="1988">
      <c r="A1988" s="623"/>
      <c r="B1988" s="624"/>
      <c r="C1988" s="631"/>
      <c r="D1988" s="636"/>
    </row>
    <row r="1989">
      <c r="A1989" s="623"/>
      <c r="B1989" s="624"/>
      <c r="C1989" s="631"/>
      <c r="D1989" s="636"/>
    </row>
    <row r="1990">
      <c r="A1990" s="623"/>
      <c r="B1990" s="624"/>
      <c r="C1990" s="631"/>
      <c r="D1990" s="636"/>
    </row>
    <row r="1991">
      <c r="A1991" s="623"/>
      <c r="B1991" s="624"/>
      <c r="C1991" s="631"/>
      <c r="D1991" s="636"/>
    </row>
    <row r="1992">
      <c r="A1992" s="623"/>
      <c r="B1992" s="624"/>
      <c r="C1992" s="631"/>
      <c r="D1992" s="636"/>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5.38"/>
  </cols>
  <sheetData>
    <row r="1">
      <c r="A1" s="632" t="s">
        <v>2</v>
      </c>
      <c r="B1" s="621" t="s">
        <v>7732</v>
      </c>
      <c r="C1" s="633" t="s">
        <v>7733</v>
      </c>
      <c r="D1" s="621" t="s">
        <v>7734</v>
      </c>
      <c r="E1" s="10" t="s">
        <v>7735</v>
      </c>
    </row>
    <row r="2">
      <c r="A2" s="623" t="str">
        <f>'CATALOGO PAGINA'!C2</f>
        <v>FD853</v>
      </c>
      <c r="B2" s="624" t="s">
        <v>7741</v>
      </c>
      <c r="C2" s="626" t="str">
        <f>'CATALOGO PAGINA'!AE2</f>
        <v>6</v>
      </c>
      <c r="D2" s="634">
        <f>'CATALOGO PAGINA'!AG2</f>
        <v>0.99913</v>
      </c>
    </row>
    <row r="3">
      <c r="A3" s="623" t="str">
        <f>'CATALOGO PAGINA'!C3</f>
        <v>FD1013S</v>
      </c>
      <c r="B3" s="624" t="s">
        <v>7741</v>
      </c>
      <c r="C3" s="626" t="str">
        <f>'CATALOGO PAGINA'!AE3</f>
        <v>12</v>
      </c>
      <c r="D3" s="634">
        <f>'CATALOGO PAGINA'!AG3</f>
        <v>0.754</v>
      </c>
    </row>
    <row r="4">
      <c r="A4" s="623" t="str">
        <f>'CATALOGO PAGINA'!C4</f>
        <v>FD1013M</v>
      </c>
      <c r="B4" s="624" t="s">
        <v>7741</v>
      </c>
      <c r="C4" s="626" t="str">
        <f>'CATALOGO PAGINA'!AE4</f>
        <v>12</v>
      </c>
      <c r="D4" s="634">
        <f>'CATALOGO PAGINA'!AG4</f>
        <v>1.247</v>
      </c>
    </row>
    <row r="5">
      <c r="A5" s="623" t="str">
        <f>'CATALOGO PAGINA'!C5</f>
        <v>FD1013L</v>
      </c>
      <c r="B5" s="624" t="s">
        <v>7741</v>
      </c>
      <c r="C5" s="626" t="str">
        <f>'CATALOGO PAGINA'!AE5</f>
        <v>12</v>
      </c>
      <c r="D5" s="634">
        <f>'CATALOGO PAGINA'!AG5</f>
        <v>1.7458</v>
      </c>
    </row>
    <row r="6">
      <c r="A6" s="623" t="str">
        <f>'CATALOGO PAGINA'!C6</f>
        <v>CN91092-A</v>
      </c>
      <c r="B6" s="624" t="s">
        <v>7741</v>
      </c>
      <c r="C6" s="626" t="str">
        <f>'CATALOGO PAGINA'!AE6</f>
        <v>12</v>
      </c>
      <c r="D6" s="634">
        <f>'CATALOGO PAGINA'!AG6</f>
        <v>1.386</v>
      </c>
    </row>
    <row r="7">
      <c r="A7" s="623" t="str">
        <f>'CATALOGO PAGINA'!C7</f>
        <v>41661</v>
      </c>
      <c r="B7" s="624" t="s">
        <v>7741</v>
      </c>
      <c r="C7" s="626" t="str">
        <f>'CATALOGO PAGINA'!AE7</f>
        <v>6</v>
      </c>
      <c r="D7" s="634">
        <f>'CATALOGO PAGINA'!AG7</f>
        <v>2.87</v>
      </c>
    </row>
    <row r="8">
      <c r="A8" s="623" t="str">
        <f>'CATALOGO PAGINA'!C8</f>
        <v>FD1606</v>
      </c>
      <c r="B8" s="624" t="s">
        <v>7741</v>
      </c>
      <c r="C8" s="626" t="str">
        <f>'CATALOGO PAGINA'!AE8</f>
        <v>12</v>
      </c>
      <c r="D8" s="634">
        <f>'CATALOGO PAGINA'!AG8</f>
        <v>2.8</v>
      </c>
    </row>
    <row r="9">
      <c r="A9" s="623" t="str">
        <f>'CATALOGO PAGINA'!C9</f>
        <v>801440</v>
      </c>
      <c r="B9" s="624" t="s">
        <v>7741</v>
      </c>
      <c r="C9" s="626" t="str">
        <f>'CATALOGO PAGINA'!AE9</f>
        <v>12</v>
      </c>
      <c r="D9" s="634">
        <f>'CATALOGO PAGINA'!AG9</f>
        <v>1.372</v>
      </c>
    </row>
    <row r="10">
      <c r="A10" s="623" t="str">
        <f>'CATALOGO PAGINA'!C10</f>
        <v>8888</v>
      </c>
      <c r="B10" s="624" t="s">
        <v>7741</v>
      </c>
      <c r="C10" s="626" t="str">
        <f>'CATALOGO PAGINA'!AE10</f>
        <v>48</v>
      </c>
      <c r="D10" s="634">
        <f>'CATALOGO PAGINA'!AG10</f>
        <v>0.468</v>
      </c>
    </row>
    <row r="11">
      <c r="A11" s="623" t="str">
        <f>'CATALOGO PAGINA'!C11</f>
        <v>6134</v>
      </c>
      <c r="B11" s="624" t="s">
        <v>7741</v>
      </c>
      <c r="C11" s="626" t="str">
        <f>'CATALOGO PAGINA'!AE11</f>
        <v>12</v>
      </c>
      <c r="D11" s="634">
        <f>'CATALOGO PAGINA'!AG11</f>
        <v>1.675</v>
      </c>
    </row>
    <row r="12">
      <c r="A12" s="623" t="str">
        <f>'CATALOGO PAGINA'!C12</f>
        <v>8594</v>
      </c>
      <c r="B12" s="624" t="s">
        <v>7741</v>
      </c>
      <c r="C12" s="626" t="str">
        <f>'CATALOGO PAGINA'!AE12</f>
        <v>12</v>
      </c>
      <c r="D12" s="634">
        <f>'CATALOGO PAGINA'!AG12</f>
        <v>2.2375</v>
      </c>
    </row>
    <row r="13">
      <c r="A13" s="623" t="str">
        <f>'CATALOGO PAGINA'!C13</f>
        <v>7532</v>
      </c>
      <c r="B13" s="624" t="s">
        <v>7741</v>
      </c>
      <c r="C13" s="626" t="str">
        <f>'CATALOGO PAGINA'!AE13</f>
        <v>12</v>
      </c>
      <c r="D13" s="634">
        <f>'CATALOGO PAGINA'!AG13</f>
        <v>1.3</v>
      </c>
    </row>
    <row r="14">
      <c r="A14" s="623" t="str">
        <f>'CATALOGO PAGINA'!C14</f>
        <v>9300</v>
      </c>
      <c r="B14" s="624" t="s">
        <v>7741</v>
      </c>
      <c r="C14" s="626" t="str">
        <f>'CATALOGO PAGINA'!AE14</f>
        <v>12</v>
      </c>
      <c r="D14" s="634">
        <f>'CATALOGO PAGINA'!AG14</f>
        <v>1.6875</v>
      </c>
    </row>
    <row r="15">
      <c r="A15" s="623" t="str">
        <f>'CATALOGO PAGINA'!C15</f>
        <v>7348</v>
      </c>
      <c r="B15" s="624" t="s">
        <v>7741</v>
      </c>
      <c r="C15" s="626" t="str">
        <f>'CATALOGO PAGINA'!AE15</f>
        <v>12</v>
      </c>
      <c r="D15" s="634">
        <f>'CATALOGO PAGINA'!AG15</f>
        <v>1.3</v>
      </c>
    </row>
    <row r="16">
      <c r="A16" s="623" t="str">
        <f>'CATALOGO PAGINA'!C16</f>
        <v>7355</v>
      </c>
      <c r="B16" s="624" t="s">
        <v>7741</v>
      </c>
      <c r="C16" s="626" t="str">
        <f>'CATALOGO PAGINA'!AE16</f>
        <v>12</v>
      </c>
      <c r="D16" s="634">
        <f>'CATALOGO PAGINA'!AG16</f>
        <v>1.3</v>
      </c>
    </row>
    <row r="17">
      <c r="A17" s="623" t="str">
        <f>'CATALOGO PAGINA'!C17</f>
        <v>0361</v>
      </c>
      <c r="B17" s="624" t="s">
        <v>7741</v>
      </c>
      <c r="C17" s="626" t="str">
        <f>'CATALOGO PAGINA'!AE17</f>
        <v>12</v>
      </c>
      <c r="D17" s="634">
        <f>'CATALOGO PAGINA'!AG17</f>
        <v>1.417</v>
      </c>
    </row>
    <row r="18">
      <c r="A18" s="623" t="str">
        <f>'CATALOGO PAGINA'!C18</f>
        <v>8914</v>
      </c>
      <c r="B18" s="624" t="s">
        <v>7741</v>
      </c>
      <c r="C18" s="626" t="str">
        <f>'CATALOGO PAGINA'!AE18</f>
        <v>12</v>
      </c>
      <c r="D18" s="634">
        <f>'CATALOGO PAGINA'!AG18</f>
        <v>1.417</v>
      </c>
    </row>
    <row r="19">
      <c r="A19" s="623" t="str">
        <f>'CATALOGO PAGINA'!C19</f>
        <v>3543</v>
      </c>
      <c r="B19" s="624" t="s">
        <v>7741</v>
      </c>
      <c r="C19" s="626" t="str">
        <f>'CATALOGO PAGINA'!AE19</f>
        <v>12</v>
      </c>
      <c r="D19" s="634">
        <f>'CATALOGO PAGINA'!AG19</f>
        <v>1.45</v>
      </c>
    </row>
    <row r="20">
      <c r="A20" s="623" t="str">
        <f>'CATALOGO PAGINA'!C20</f>
        <v>7729</v>
      </c>
      <c r="B20" s="624" t="s">
        <v>7741</v>
      </c>
      <c r="C20" s="626" t="str">
        <f>'CATALOGO PAGINA'!AE20</f>
        <v>12</v>
      </c>
      <c r="D20" s="634">
        <f>'CATALOGO PAGINA'!AG20</f>
        <v>1.3</v>
      </c>
    </row>
    <row r="21">
      <c r="A21" s="623" t="str">
        <f>'CATALOGO PAGINA'!C21</f>
        <v>6026</v>
      </c>
      <c r="B21" s="624" t="s">
        <v>7741</v>
      </c>
      <c r="C21" s="626" t="str">
        <f>'CATALOGO PAGINA'!AE21</f>
        <v>12</v>
      </c>
      <c r="D21" s="634">
        <f>'CATALOGO PAGINA'!AG21</f>
        <v>1.825</v>
      </c>
    </row>
    <row r="22">
      <c r="A22" s="623" t="str">
        <f>'CATALOGO PAGINA'!C22</f>
        <v>8208</v>
      </c>
      <c r="B22" s="624" t="s">
        <v>7741</v>
      </c>
      <c r="C22" s="626" t="str">
        <f>'CATALOGO PAGINA'!AE22</f>
        <v>12</v>
      </c>
      <c r="D22" s="634">
        <f>'CATALOGO PAGINA'!AG22</f>
        <v>1.344</v>
      </c>
    </row>
    <row r="23">
      <c r="A23" s="623" t="str">
        <f>'CATALOGO PAGINA'!C23</f>
        <v>7712</v>
      </c>
      <c r="B23" s="624" t="s">
        <v>7741</v>
      </c>
      <c r="C23" s="626" t="str">
        <f>'CATALOGO PAGINA'!AE23</f>
        <v>24</v>
      </c>
      <c r="D23" s="634">
        <f>'CATALOGO PAGINA'!AG23</f>
        <v>0.725</v>
      </c>
    </row>
    <row r="24">
      <c r="A24" s="623" t="str">
        <f>'CATALOGO PAGINA'!C24</f>
        <v>6088</v>
      </c>
      <c r="B24" s="624" t="s">
        <v>7741</v>
      </c>
      <c r="C24" s="626" t="str">
        <f>'CATALOGO PAGINA'!AE24</f>
        <v>12</v>
      </c>
      <c r="D24" s="634">
        <f>'CATALOGO PAGINA'!AG24</f>
        <v>1.825</v>
      </c>
    </row>
    <row r="25">
      <c r="A25" s="623" t="str">
        <f>'CATALOGO PAGINA'!C25</f>
        <v>5218</v>
      </c>
      <c r="B25" s="624" t="s">
        <v>7741</v>
      </c>
      <c r="C25" s="626" t="str">
        <f>'CATALOGO PAGINA'!AE25</f>
        <v>12</v>
      </c>
      <c r="D25" s="634">
        <f>'CATALOGO PAGINA'!AG25</f>
        <v>1.825</v>
      </c>
    </row>
    <row r="26">
      <c r="A26" s="623" t="str">
        <f>'CATALOGO PAGINA'!C26</f>
        <v>5999</v>
      </c>
      <c r="B26" s="624" t="s">
        <v>7741</v>
      </c>
      <c r="C26" s="626" t="str">
        <f>'CATALOGO PAGINA'!AE26</f>
        <v>12</v>
      </c>
      <c r="D26" s="634">
        <f>'CATALOGO PAGINA'!AG26</f>
        <v>1.825</v>
      </c>
    </row>
    <row r="27">
      <c r="A27" s="623" t="str">
        <f>'CATALOGO PAGINA'!C27</f>
        <v>9637</v>
      </c>
      <c r="B27" s="624" t="s">
        <v>7741</v>
      </c>
      <c r="C27" s="626" t="str">
        <f>'CATALOGO PAGINA'!AE27</f>
        <v>12</v>
      </c>
      <c r="D27" s="634">
        <f>'CATALOGO PAGINA'!AG27</f>
        <v>2.275</v>
      </c>
    </row>
    <row r="28">
      <c r="A28" s="623" t="str">
        <f>'CATALOGO PAGINA'!C28</f>
        <v>5982</v>
      </c>
      <c r="B28" s="624" t="s">
        <v>7741</v>
      </c>
      <c r="C28" s="626" t="str">
        <f>'CATALOGO PAGINA'!AE28</f>
        <v>12</v>
      </c>
      <c r="D28" s="634">
        <f>'CATALOGO PAGINA'!AG28</f>
        <v>1.825</v>
      </c>
    </row>
    <row r="29">
      <c r="A29" s="623" t="str">
        <f>'CATALOGO PAGINA'!C29</f>
        <v>6853</v>
      </c>
      <c r="B29" s="624" t="s">
        <v>7741</v>
      </c>
      <c r="C29" s="626" t="str">
        <f>'CATALOGO PAGINA'!AE29</f>
        <v>12</v>
      </c>
      <c r="D29" s="634">
        <f>'CATALOGO PAGINA'!AG29</f>
        <v>1.825</v>
      </c>
    </row>
    <row r="30">
      <c r="A30" s="623" t="str">
        <f>'CATALOGO PAGINA'!C30</f>
        <v>6002</v>
      </c>
      <c r="B30" s="624" t="s">
        <v>7741</v>
      </c>
      <c r="C30" s="626" t="str">
        <f>'CATALOGO PAGINA'!AE30</f>
        <v>12</v>
      </c>
      <c r="D30" s="634">
        <f>'CATALOGO PAGINA'!AG30</f>
        <v>1.825</v>
      </c>
    </row>
    <row r="31">
      <c r="A31" s="623" t="str">
        <f>'CATALOGO PAGINA'!C31</f>
        <v>3260</v>
      </c>
      <c r="B31" s="624" t="s">
        <v>7741</v>
      </c>
      <c r="C31" s="626" t="str">
        <f>'CATALOGO PAGINA'!AE31</f>
        <v>12</v>
      </c>
      <c r="D31" s="634">
        <f>'CATALOGO PAGINA'!AG31</f>
        <v>1.825</v>
      </c>
    </row>
    <row r="32">
      <c r="A32" s="623" t="str">
        <f>'CATALOGO PAGINA'!C32</f>
        <v>N-211</v>
      </c>
      <c r="B32" s="624" t="s">
        <v>7741</v>
      </c>
      <c r="C32" s="626" t="str">
        <f>'CATALOGO PAGINA'!AE32</f>
        <v>1</v>
      </c>
      <c r="D32" s="634">
        <f>'CATALOGO PAGINA'!AG32</f>
        <v>4.446</v>
      </c>
    </row>
    <row r="33">
      <c r="A33" s="623" t="str">
        <f>'CATALOGO PAGINA'!C33</f>
        <v>9113</v>
      </c>
      <c r="B33" s="624" t="s">
        <v>7741</v>
      </c>
      <c r="C33" s="626" t="str">
        <f>'CATALOGO PAGINA'!AE33</f>
        <v>6</v>
      </c>
      <c r="D33" s="634">
        <f>'CATALOGO PAGINA'!AG33</f>
        <v>3.76441</v>
      </c>
    </row>
    <row r="34">
      <c r="A34" s="623" t="str">
        <f>'CATALOGO PAGINA'!C34</f>
        <v>9991</v>
      </c>
      <c r="B34" s="624" t="s">
        <v>7741</v>
      </c>
      <c r="C34" s="626" t="str">
        <f>'CATALOGO PAGINA'!AE34</f>
        <v>12</v>
      </c>
      <c r="D34" s="634">
        <f>'CATALOGO PAGINA'!AG34</f>
        <v>1.775</v>
      </c>
    </row>
    <row r="35">
      <c r="A35" s="623" t="str">
        <f>'CATALOGO PAGINA'!C35</f>
        <v>FD083</v>
      </c>
      <c r="B35" s="624" t="s">
        <v>7741</v>
      </c>
      <c r="C35" s="626" t="str">
        <f>'CATALOGO PAGINA'!AE35</f>
        <v>12</v>
      </c>
      <c r="D35" s="634">
        <f>'CATALOGO PAGINA'!AG35</f>
        <v>0.75</v>
      </c>
    </row>
    <row r="36">
      <c r="A36" s="623" t="str">
        <f>'CATALOGO PAGINA'!C36</f>
        <v>JW-04</v>
      </c>
      <c r="B36" s="624" t="s">
        <v>7741</v>
      </c>
      <c r="C36" s="626" t="str">
        <f>'CATALOGO PAGINA'!AE36</f>
        <v>12</v>
      </c>
      <c r="D36" s="634">
        <f>'CATALOGO PAGINA'!AG36</f>
        <v>0.792</v>
      </c>
    </row>
    <row r="37">
      <c r="A37" s="623" t="str">
        <f>'CATALOGO PAGINA'!C37</f>
        <v>FD913</v>
      </c>
      <c r="B37" s="624" t="s">
        <v>7741</v>
      </c>
      <c r="C37" s="626" t="str">
        <f>'CATALOGO PAGINA'!AE37</f>
        <v>12</v>
      </c>
      <c r="D37" s="634">
        <f>'CATALOGO PAGINA'!AG37</f>
        <v>0.6039</v>
      </c>
    </row>
    <row r="38">
      <c r="A38" s="623" t="str">
        <f>'CATALOGO PAGINA'!C38</f>
        <v>CH87337</v>
      </c>
      <c r="B38" s="624" t="s">
        <v>7741</v>
      </c>
      <c r="C38" s="626" t="str">
        <f>'CATALOGO PAGINA'!AE38</f>
        <v>6</v>
      </c>
      <c r="D38" s="634">
        <f>'CATALOGO PAGINA'!AG38</f>
        <v>1.218</v>
      </c>
    </row>
    <row r="39">
      <c r="A39" s="623" t="str">
        <f>'CATALOGO PAGINA'!C39</f>
        <v>IN81752</v>
      </c>
      <c r="B39" s="624" t="s">
        <v>7741</v>
      </c>
      <c r="C39" s="626" t="str">
        <f>'CATALOGO PAGINA'!AE39</f>
        <v>12</v>
      </c>
      <c r="D39" s="634">
        <f>'CATALOGO PAGINA'!AG39</f>
        <v>0.714</v>
      </c>
    </row>
    <row r="40">
      <c r="A40" s="623" t="str">
        <f>'CATALOGO PAGINA'!C40</f>
        <v>IN81751</v>
      </c>
      <c r="B40" s="624" t="s">
        <v>7741</v>
      </c>
      <c r="C40" s="626" t="str">
        <f>'CATALOGO PAGINA'!AE40</f>
        <v>12</v>
      </c>
      <c r="D40" s="634">
        <f>'CATALOGO PAGINA'!AG40</f>
        <v>0.4266</v>
      </c>
    </row>
    <row r="41">
      <c r="A41" s="623" t="str">
        <f>'CATALOGO PAGINA'!C41</f>
        <v>IN81750-A</v>
      </c>
      <c r="B41" s="624" t="s">
        <v>7741</v>
      </c>
      <c r="C41" s="626" t="str">
        <f>'CATALOGO PAGINA'!AE41</f>
        <v>12</v>
      </c>
      <c r="D41" s="634">
        <f>'CATALOGO PAGINA'!AG41</f>
        <v>0.84</v>
      </c>
    </row>
    <row r="42">
      <c r="A42" s="623" t="str">
        <f>'CATALOGO PAGINA'!C42</f>
        <v>CH80088</v>
      </c>
      <c r="B42" s="624" t="s">
        <v>7741</v>
      </c>
      <c r="C42" s="626" t="str">
        <f>'CATALOGO PAGINA'!AE42</f>
        <v>12</v>
      </c>
      <c r="D42" s="634">
        <f>'CATALOGO PAGINA'!AG42</f>
        <v>0.588</v>
      </c>
    </row>
    <row r="43">
      <c r="A43" s="623" t="str">
        <f>'CATALOGO PAGINA'!C43</f>
        <v>FD426</v>
      </c>
      <c r="B43" s="624" t="s">
        <v>7741</v>
      </c>
      <c r="C43" s="626" t="str">
        <f>'CATALOGO PAGINA'!AE43</f>
        <v>12</v>
      </c>
      <c r="D43" s="634">
        <f>'CATALOGO PAGINA'!AG43</f>
        <v>0.595</v>
      </c>
    </row>
    <row r="44">
      <c r="A44" s="623" t="str">
        <f>'CATALOGO PAGINA'!C44</f>
        <v>502831</v>
      </c>
      <c r="B44" s="624" t="s">
        <v>7741</v>
      </c>
      <c r="C44" s="626" t="str">
        <f>'CATALOGO PAGINA'!AE44</f>
        <v>6</v>
      </c>
      <c r="D44" s="634">
        <f>'CATALOGO PAGINA'!AG44</f>
        <v>0.728</v>
      </c>
    </row>
    <row r="45">
      <c r="A45" s="623" t="str">
        <f>'CATALOGO PAGINA'!C45</f>
        <v>CH87333</v>
      </c>
      <c r="B45" s="624" t="s">
        <v>7741</v>
      </c>
      <c r="C45" s="626" t="str">
        <f>'CATALOGO PAGINA'!AE45</f>
        <v>6</v>
      </c>
      <c r="D45" s="634">
        <f>'CATALOGO PAGINA'!AG45</f>
        <v>1.372</v>
      </c>
    </row>
    <row r="46">
      <c r="A46" s="623" t="str">
        <f>'CATALOGO PAGINA'!C46</f>
        <v>CH87335</v>
      </c>
      <c r="B46" s="624" t="s">
        <v>7741</v>
      </c>
      <c r="C46" s="626" t="str">
        <f>'CATALOGO PAGINA'!AE46</f>
        <v>6</v>
      </c>
      <c r="D46" s="634">
        <f>'CATALOGO PAGINA'!AG46</f>
        <v>1.862</v>
      </c>
    </row>
    <row r="47">
      <c r="A47" s="623" t="str">
        <f>'CATALOGO PAGINA'!C47</f>
        <v>CH87336</v>
      </c>
      <c r="B47" s="624" t="s">
        <v>7741</v>
      </c>
      <c r="C47" s="626" t="str">
        <f>'CATALOGO PAGINA'!AE47</f>
        <v>6</v>
      </c>
      <c r="D47" s="634">
        <f>'CATALOGO PAGINA'!AG47</f>
        <v>2.282</v>
      </c>
    </row>
    <row r="48">
      <c r="A48" s="623" t="str">
        <f>'CATALOGO PAGINA'!C48</f>
        <v>CH48111</v>
      </c>
      <c r="B48" s="624" t="s">
        <v>7741</v>
      </c>
      <c r="C48" s="626" t="str">
        <f>'CATALOGO PAGINA'!AE48</f>
        <v>6</v>
      </c>
      <c r="D48" s="634">
        <f>'CATALOGO PAGINA'!AG48</f>
        <v>4.704</v>
      </c>
    </row>
    <row r="49">
      <c r="A49" s="623" t="str">
        <f>'CATALOGO PAGINA'!C49</f>
        <v>50073</v>
      </c>
      <c r="B49" s="624" t="s">
        <v>7741</v>
      </c>
      <c r="C49" s="626" t="str">
        <f>'CATALOGO PAGINA'!AE49</f>
        <v>12</v>
      </c>
      <c r="D49" s="634">
        <f>'CATALOGO PAGINA'!AG49</f>
        <v>0.756</v>
      </c>
    </row>
    <row r="50">
      <c r="A50" s="623" t="str">
        <f>'CATALOGO PAGINA'!C50</f>
        <v>5726</v>
      </c>
      <c r="B50" s="624" t="s">
        <v>7741</v>
      </c>
      <c r="C50" s="626" t="str">
        <f>'CATALOGO PAGINA'!AE50</f>
        <v>12</v>
      </c>
      <c r="D50" s="634">
        <f>'CATALOGO PAGINA'!AG50</f>
        <v>0.98</v>
      </c>
    </row>
    <row r="51">
      <c r="A51" s="623" t="str">
        <f>'CATALOGO PAGINA'!C51</f>
        <v>5028</v>
      </c>
      <c r="B51" s="624" t="s">
        <v>7741</v>
      </c>
      <c r="C51" s="626" t="str">
        <f>'CATALOGO PAGINA'!AE51</f>
        <v>6</v>
      </c>
      <c r="D51" s="634">
        <f>'CATALOGO PAGINA'!AG51</f>
        <v>1.74624</v>
      </c>
    </row>
    <row r="52">
      <c r="A52" s="623" t="str">
        <f>'CATALOGO PAGINA'!C52</f>
        <v>4984</v>
      </c>
      <c r="B52" s="624" t="s">
        <v>7741</v>
      </c>
      <c r="C52" s="626" t="str">
        <f>'CATALOGO PAGINA'!AE52</f>
        <v>6</v>
      </c>
      <c r="D52" s="634">
        <f>'CATALOGO PAGINA'!AG52</f>
        <v>0.896</v>
      </c>
    </row>
    <row r="53">
      <c r="A53" s="623" t="str">
        <f>'CATALOGO PAGINA'!C53</f>
        <v>69465</v>
      </c>
      <c r="B53" s="624" t="s">
        <v>7741</v>
      </c>
      <c r="C53" s="626" t="str">
        <f>'CATALOGO PAGINA'!AE53</f>
        <v>12</v>
      </c>
      <c r="D53" s="634">
        <f>'CATALOGO PAGINA'!AG53</f>
        <v>2.07</v>
      </c>
    </row>
    <row r="54">
      <c r="A54" s="623" t="str">
        <f>'CATALOGO PAGINA'!C54</f>
        <v>69519</v>
      </c>
      <c r="B54" s="624" t="s">
        <v>7741</v>
      </c>
      <c r="C54" s="626" t="str">
        <f>'CATALOGO PAGINA'!AE54</f>
        <v>12</v>
      </c>
      <c r="D54" s="634">
        <f>'CATALOGO PAGINA'!AG54</f>
        <v>2.07</v>
      </c>
    </row>
    <row r="55">
      <c r="A55" s="623" t="str">
        <f>'CATALOGO PAGINA'!C55</f>
        <v>69463</v>
      </c>
      <c r="B55" s="624" t="s">
        <v>7741</v>
      </c>
      <c r="C55" s="626" t="str">
        <f>'CATALOGO PAGINA'!AE55</f>
        <v>12</v>
      </c>
      <c r="D55" s="634">
        <f>'CATALOGO PAGINA'!AG55</f>
        <v>2.07</v>
      </c>
    </row>
    <row r="56">
      <c r="A56" s="623" t="str">
        <f>'CATALOGO PAGINA'!C56</f>
        <v>69506</v>
      </c>
      <c r="B56" s="624" t="s">
        <v>7741</v>
      </c>
      <c r="C56" s="626" t="str">
        <f>'CATALOGO PAGINA'!AE56</f>
        <v>12</v>
      </c>
      <c r="D56" s="634">
        <f>'CATALOGO PAGINA'!AG56</f>
        <v>2.07</v>
      </c>
    </row>
    <row r="57">
      <c r="A57" s="623" t="str">
        <f>'CATALOGO PAGINA'!C57</f>
        <v>69512</v>
      </c>
      <c r="B57" s="624" t="s">
        <v>7741</v>
      </c>
      <c r="C57" s="626" t="str">
        <f>'CATALOGO PAGINA'!AE57</f>
        <v>12</v>
      </c>
      <c r="D57" s="634">
        <f>'CATALOGO PAGINA'!AG57</f>
        <v>2.07</v>
      </c>
    </row>
    <row r="58">
      <c r="A58" s="623" t="str">
        <f>'CATALOGO PAGINA'!C58</f>
        <v>69504</v>
      </c>
      <c r="B58" s="624" t="s">
        <v>7741</v>
      </c>
      <c r="C58" s="626" t="str">
        <f>'CATALOGO PAGINA'!AE58</f>
        <v>12</v>
      </c>
      <c r="D58" s="634">
        <f>'CATALOGO PAGINA'!AG58</f>
        <v>2.07</v>
      </c>
    </row>
    <row r="59">
      <c r="A59" s="623" t="str">
        <f>'CATALOGO PAGINA'!C59</f>
        <v>900782</v>
      </c>
      <c r="B59" s="624" t="s">
        <v>7741</v>
      </c>
      <c r="C59" s="626" t="str">
        <f>'CATALOGO PAGINA'!AE59</f>
        <v>12</v>
      </c>
      <c r="D59" s="634">
        <f>'CATALOGO PAGINA'!AG59</f>
        <v>0.938</v>
      </c>
    </row>
    <row r="60">
      <c r="A60" s="623" t="str">
        <f>'CATALOGO PAGINA'!C60</f>
        <v>FD2206</v>
      </c>
      <c r="B60" s="624" t="s">
        <v>7741</v>
      </c>
      <c r="C60" s="626" t="str">
        <f>'CATALOGO PAGINA'!AE60</f>
        <v>6</v>
      </c>
      <c r="D60" s="634">
        <f>'CATALOGO PAGINA'!AG60</f>
        <v>1.152</v>
      </c>
    </row>
    <row r="61">
      <c r="A61" s="623" t="str">
        <f>'CATALOGO PAGINA'!C61</f>
        <v>600290</v>
      </c>
      <c r="B61" s="624" t="s">
        <v>7741</v>
      </c>
      <c r="C61" s="626" t="str">
        <f>'CATALOGO PAGINA'!AE61</f>
        <v>6</v>
      </c>
      <c r="D61" s="634">
        <f>'CATALOGO PAGINA'!AG61</f>
        <v>1.0875</v>
      </c>
    </row>
    <row r="62">
      <c r="A62" s="623" t="str">
        <f>'CATALOGO PAGINA'!C62</f>
        <v>600289</v>
      </c>
      <c r="B62" s="624" t="s">
        <v>7741</v>
      </c>
      <c r="C62" s="626" t="str">
        <f>'CATALOGO PAGINA'!AE62</f>
        <v>6</v>
      </c>
      <c r="D62" s="634">
        <f>'CATALOGO PAGINA'!AG62</f>
        <v>1.89</v>
      </c>
    </row>
    <row r="63">
      <c r="A63" s="623" t="str">
        <f>'CATALOGO PAGINA'!C63</f>
        <v>503743</v>
      </c>
      <c r="B63" s="624" t="s">
        <v>7741</v>
      </c>
      <c r="C63" s="626" t="str">
        <f>'CATALOGO PAGINA'!AE63</f>
        <v>12</v>
      </c>
      <c r="D63" s="634">
        <f>'CATALOGO PAGINA'!AG63</f>
        <v>0.7384</v>
      </c>
    </row>
    <row r="64">
      <c r="A64" s="623" t="str">
        <f>'CATALOGO PAGINA'!C64</f>
        <v>505797</v>
      </c>
      <c r="B64" s="624" t="s">
        <v>7741</v>
      </c>
      <c r="C64" s="626" t="str">
        <f>'CATALOGO PAGINA'!AE64</f>
        <v>12</v>
      </c>
      <c r="D64" s="634">
        <f>'CATALOGO PAGINA'!AG64</f>
        <v>0.798</v>
      </c>
    </row>
    <row r="65">
      <c r="A65" s="623" t="str">
        <f>'CATALOGO PAGINA'!C65</f>
        <v>2026</v>
      </c>
      <c r="B65" s="624" t="s">
        <v>7741</v>
      </c>
      <c r="C65" s="626" t="str">
        <f>'CATALOGO PAGINA'!AE65</f>
        <v>12</v>
      </c>
      <c r="D65" s="634">
        <f>'CATALOGO PAGINA'!AG65</f>
        <v>0.6975</v>
      </c>
    </row>
    <row r="66">
      <c r="A66" s="623" t="str">
        <f>'CATALOGO PAGINA'!C66</f>
        <v>5728</v>
      </c>
      <c r="B66" s="624" t="s">
        <v>7741</v>
      </c>
      <c r="C66" s="626" t="str">
        <f>'CATALOGO PAGINA'!AE66</f>
        <v>12</v>
      </c>
      <c r="D66" s="634">
        <f>'CATALOGO PAGINA'!AG66</f>
        <v>0.7</v>
      </c>
    </row>
    <row r="67">
      <c r="A67" s="623" t="str">
        <f>'CATALOGO PAGINA'!C67</f>
        <v>5749</v>
      </c>
      <c r="B67" s="624" t="s">
        <v>7741</v>
      </c>
      <c r="C67" s="626" t="str">
        <f>'CATALOGO PAGINA'!AE67</f>
        <v>12</v>
      </c>
      <c r="D67" s="634">
        <f>'CATALOGO PAGINA'!AG67</f>
        <v>0.696</v>
      </c>
    </row>
    <row r="68">
      <c r="A68" s="623" t="str">
        <f>'CATALOGO PAGINA'!C68</f>
        <v>3296-9</v>
      </c>
      <c r="B68" s="624" t="s">
        <v>7741</v>
      </c>
      <c r="C68" s="626" t="str">
        <f>'CATALOGO PAGINA'!AE68</f>
        <v>12</v>
      </c>
      <c r="D68" s="634">
        <f>'CATALOGO PAGINA'!AG68</f>
        <v>0.7</v>
      </c>
    </row>
    <row r="69">
      <c r="A69" s="623" t="str">
        <f>'CATALOGO PAGINA'!C69</f>
        <v>3294-9</v>
      </c>
      <c r="B69" s="624" t="s">
        <v>7741</v>
      </c>
      <c r="C69" s="626" t="str">
        <f>'CATALOGO PAGINA'!AE69</f>
        <v>12</v>
      </c>
      <c r="D69" s="634">
        <f>'CATALOGO PAGINA'!AG69</f>
        <v>0.6984</v>
      </c>
    </row>
    <row r="70">
      <c r="A70" s="623" t="str">
        <f>'CATALOGO PAGINA'!C70</f>
        <v>P3849</v>
      </c>
      <c r="B70" s="624" t="s">
        <v>7741</v>
      </c>
      <c r="C70" s="626" t="str">
        <f>'CATALOGO PAGINA'!AE70</f>
        <v>12</v>
      </c>
      <c r="D70" s="634">
        <f>'CATALOGO PAGINA'!AG70</f>
        <v>0.6975</v>
      </c>
    </row>
    <row r="71">
      <c r="A71" s="623" t="str">
        <f>'CATALOGO PAGINA'!C71</f>
        <v>6779</v>
      </c>
      <c r="B71" s="624" t="s">
        <v>7741</v>
      </c>
      <c r="C71" s="626" t="str">
        <f>'CATALOGO PAGINA'!AE71</f>
        <v>12</v>
      </c>
      <c r="D71" s="634">
        <f>'CATALOGO PAGINA'!AG71</f>
        <v>1.5498</v>
      </c>
    </row>
    <row r="72">
      <c r="A72" s="623" t="str">
        <f>'CATALOGO PAGINA'!C72</f>
        <v>82165</v>
      </c>
      <c r="B72" s="624" t="s">
        <v>7741</v>
      </c>
      <c r="C72" s="626" t="str">
        <f>'CATALOGO PAGINA'!AE72</f>
        <v>2</v>
      </c>
      <c r="D72" s="634">
        <f>'CATALOGO PAGINA'!AG72</f>
        <v>4.29012</v>
      </c>
    </row>
    <row r="73">
      <c r="A73" s="623" t="str">
        <f>'CATALOGO PAGINA'!C73</f>
        <v>82167</v>
      </c>
      <c r="B73" s="624" t="s">
        <v>7741</v>
      </c>
      <c r="C73" s="626" t="str">
        <f>'CATALOGO PAGINA'!AE73</f>
        <v>2</v>
      </c>
      <c r="D73" s="634">
        <f>'CATALOGO PAGINA'!AG73</f>
        <v>4.29012</v>
      </c>
    </row>
    <row r="74">
      <c r="A74" s="623" t="str">
        <f>'CATALOGO PAGINA'!C74</f>
        <v>82166</v>
      </c>
      <c r="B74" s="624" t="s">
        <v>7741</v>
      </c>
      <c r="C74" s="626" t="str">
        <f>'CATALOGO PAGINA'!AE74</f>
        <v>2</v>
      </c>
      <c r="D74" s="634">
        <f>'CATALOGO PAGINA'!AG74</f>
        <v>4.29012</v>
      </c>
    </row>
    <row r="75">
      <c r="A75" s="623" t="str">
        <f>'CATALOGO PAGINA'!C75</f>
        <v>82164</v>
      </c>
      <c r="B75" s="624" t="s">
        <v>7741</v>
      </c>
      <c r="C75" s="626" t="str">
        <f>'CATALOGO PAGINA'!AE75</f>
        <v>2</v>
      </c>
      <c r="D75" s="634">
        <f>'CATALOGO PAGINA'!AG75</f>
        <v>4.29012</v>
      </c>
    </row>
    <row r="76">
      <c r="A76" s="623" t="str">
        <f>'CATALOGO PAGINA'!C76</f>
        <v>8821</v>
      </c>
      <c r="B76" s="624" t="s">
        <v>7741</v>
      </c>
      <c r="C76" s="626" t="str">
        <f>'CATALOGO PAGINA'!AE76</f>
        <v>12</v>
      </c>
      <c r="D76" s="634">
        <f>'CATALOGO PAGINA'!AG76</f>
        <v>0.7884</v>
      </c>
    </row>
    <row r="77">
      <c r="A77" s="623" t="str">
        <f>'CATALOGO PAGINA'!C77</f>
        <v>98112</v>
      </c>
      <c r="B77" s="624" t="s">
        <v>7741</v>
      </c>
      <c r="C77" s="626" t="str">
        <f>'CATALOGO PAGINA'!AE77</f>
        <v>12</v>
      </c>
      <c r="D77" s="634">
        <f>'CATALOGO PAGINA'!AG77</f>
        <v>0.8464</v>
      </c>
    </row>
    <row r="78">
      <c r="A78" s="623" t="str">
        <f>'CATALOGO PAGINA'!C78</f>
        <v>FD812</v>
      </c>
      <c r="B78" s="624" t="s">
        <v>7741</v>
      </c>
      <c r="C78" s="626" t="str">
        <f>'CATALOGO PAGINA'!AE78</f>
        <v>12</v>
      </c>
      <c r="D78" s="634">
        <f>'CATALOGO PAGINA'!AG78</f>
        <v>0.546</v>
      </c>
    </row>
    <row r="79">
      <c r="A79" s="623" t="str">
        <f>'CATALOGO PAGINA'!C79</f>
        <v>803100</v>
      </c>
      <c r="B79" s="624" t="s">
        <v>7741</v>
      </c>
      <c r="C79" s="626" t="str">
        <f>'CATALOGO PAGINA'!AE79</f>
        <v>12</v>
      </c>
      <c r="D79" s="634">
        <f>'CATALOGO PAGINA'!AG79</f>
        <v>0.588</v>
      </c>
    </row>
    <row r="80">
      <c r="A80" s="623" t="str">
        <f>'CATALOGO PAGINA'!C80</f>
        <v>FD470</v>
      </c>
      <c r="B80" s="624" t="s">
        <v>7741</v>
      </c>
      <c r="C80" s="626" t="str">
        <f>'CATALOGO PAGINA'!AE80</f>
        <v>6</v>
      </c>
      <c r="D80" s="634">
        <f>'CATALOGO PAGINA'!AG80</f>
        <v>1.0008</v>
      </c>
    </row>
    <row r="81">
      <c r="A81" s="623" t="str">
        <f>'CATALOGO PAGINA'!C81</f>
        <v>FD697</v>
      </c>
      <c r="B81" s="624" t="s">
        <v>7741</v>
      </c>
      <c r="C81" s="626" t="str">
        <f>'CATALOGO PAGINA'!AE81</f>
        <v>12</v>
      </c>
      <c r="D81" s="634">
        <f>'CATALOGO PAGINA'!AG81</f>
        <v>0.5952</v>
      </c>
    </row>
    <row r="82">
      <c r="A82" s="623" t="str">
        <f>'CATALOGO PAGINA'!C82</f>
        <v>FD221057</v>
      </c>
      <c r="B82" s="624" t="s">
        <v>7741</v>
      </c>
      <c r="C82" s="626" t="str">
        <f>'CATALOGO PAGINA'!AE82</f>
        <v>12</v>
      </c>
      <c r="D82" s="634">
        <f>'CATALOGO PAGINA'!AG82</f>
        <v>0.7876</v>
      </c>
    </row>
    <row r="83">
      <c r="A83" s="623" t="str">
        <f>'CATALOGO PAGINA'!C83</f>
        <v>3317</v>
      </c>
      <c r="B83" s="624" t="s">
        <v>7741</v>
      </c>
      <c r="C83" s="626" t="str">
        <f>'CATALOGO PAGINA'!AE83</f>
        <v>12</v>
      </c>
      <c r="D83" s="634">
        <f>'CATALOGO PAGINA'!AG83</f>
        <v>0.5508</v>
      </c>
    </row>
    <row r="84">
      <c r="A84" s="623" t="str">
        <f>'CATALOGO PAGINA'!C84</f>
        <v>XR2025</v>
      </c>
      <c r="B84" s="624" t="s">
        <v>7741</v>
      </c>
      <c r="C84" s="626" t="str">
        <f>'CATALOGO PAGINA'!AE84</f>
        <v>12</v>
      </c>
      <c r="D84" s="634">
        <f>'CATALOGO PAGINA'!AG84</f>
        <v>0.6954</v>
      </c>
    </row>
    <row r="85">
      <c r="A85" s="623" t="str">
        <f>'CATALOGO PAGINA'!C85</f>
        <v>TT1811-48</v>
      </c>
      <c r="B85" s="624" t="s">
        <v>7741</v>
      </c>
      <c r="C85" s="626" t="str">
        <f>'CATALOGO PAGINA'!AE85</f>
        <v>6</v>
      </c>
      <c r="D85" s="634">
        <f>'CATALOGO PAGINA'!AG85</f>
        <v>1.6544</v>
      </c>
    </row>
    <row r="86">
      <c r="A86" s="623" t="str">
        <f>'CATALOGO PAGINA'!C86</f>
        <v>FD524</v>
      </c>
      <c r="B86" s="624" t="s">
        <v>7741</v>
      </c>
      <c r="C86" s="626" t="str">
        <f>'CATALOGO PAGINA'!AE86</f>
        <v>12</v>
      </c>
      <c r="D86" s="634">
        <f>'CATALOGO PAGINA'!AG86</f>
        <v>0.648</v>
      </c>
    </row>
    <row r="87">
      <c r="A87" s="623" t="str">
        <f>'CATALOGO PAGINA'!C87</f>
        <v>CH91033</v>
      </c>
      <c r="B87" s="624" t="s">
        <v>7741</v>
      </c>
      <c r="C87" s="626" t="str">
        <f>'CATALOGO PAGINA'!AE87</f>
        <v>6</v>
      </c>
      <c r="D87" s="634">
        <f>'CATALOGO PAGINA'!AG87</f>
        <v>2.842</v>
      </c>
    </row>
    <row r="88">
      <c r="A88" s="623" t="str">
        <f>'CATALOGO PAGINA'!C88</f>
        <v>003-680</v>
      </c>
      <c r="B88" s="624" t="s">
        <v>7741</v>
      </c>
      <c r="C88" s="626" t="str">
        <f>'CATALOGO PAGINA'!AE88</f>
        <v>3</v>
      </c>
      <c r="D88" s="634">
        <f>'CATALOGO PAGINA'!AG88</f>
        <v>3.99575</v>
      </c>
    </row>
    <row r="89">
      <c r="A89" s="623" t="str">
        <f>'CATALOGO PAGINA'!C89</f>
        <v>CH86439</v>
      </c>
      <c r="B89" s="624" t="s">
        <v>7741</v>
      </c>
      <c r="C89" s="626" t="str">
        <f>'CATALOGO PAGINA'!AE89</f>
        <v>6</v>
      </c>
      <c r="D89" s="634">
        <f>'CATALOGO PAGINA'!AG89</f>
        <v>1.4</v>
      </c>
    </row>
    <row r="90">
      <c r="A90" s="623" t="str">
        <f>'CATALOGO PAGINA'!C90</f>
        <v>40844</v>
      </c>
      <c r="B90" s="624" t="s">
        <v>7741</v>
      </c>
      <c r="C90" s="626" t="str">
        <f>'CATALOGO PAGINA'!AE90</f>
        <v>6</v>
      </c>
      <c r="D90" s="634">
        <f>'CATALOGO PAGINA'!AG90</f>
        <v>2.8496</v>
      </c>
    </row>
    <row r="91">
      <c r="A91" s="623" t="str">
        <f>'CATALOGO PAGINA'!C91</f>
        <v>71552</v>
      </c>
      <c r="B91" s="624" t="s">
        <v>7741</v>
      </c>
      <c r="C91" s="626" t="str">
        <f>'CATALOGO PAGINA'!AE91</f>
        <v>6</v>
      </c>
      <c r="D91" s="634">
        <f>'CATALOGO PAGINA'!AG91</f>
        <v>2.8496</v>
      </c>
    </row>
    <row r="92">
      <c r="A92" s="623" t="str">
        <f>'CATALOGO PAGINA'!C92</f>
        <v>40855</v>
      </c>
      <c r="B92" s="624" t="s">
        <v>7741</v>
      </c>
      <c r="C92" s="626" t="str">
        <f>'CATALOGO PAGINA'!AE92</f>
        <v>6</v>
      </c>
      <c r="D92" s="634">
        <f>'CATALOGO PAGINA'!AG92</f>
        <v>2.877</v>
      </c>
    </row>
    <row r="93">
      <c r="A93" s="623" t="str">
        <f>'CATALOGO PAGINA'!C93</f>
        <v>71553</v>
      </c>
      <c r="B93" s="624" t="s">
        <v>7741</v>
      </c>
      <c r="C93" s="626" t="str">
        <f>'CATALOGO PAGINA'!AE93</f>
        <v>6</v>
      </c>
      <c r="D93" s="634">
        <f>'CATALOGO PAGINA'!AG93</f>
        <v>2.8495</v>
      </c>
    </row>
    <row r="94">
      <c r="A94" s="623" t="str">
        <f>'CATALOGO PAGINA'!C94</f>
        <v>55132</v>
      </c>
      <c r="B94" s="624" t="s">
        <v>7741</v>
      </c>
      <c r="C94" s="626" t="str">
        <f>'CATALOGO PAGINA'!AE94</f>
        <v>6</v>
      </c>
      <c r="D94" s="634">
        <f>'CATALOGO PAGINA'!AG94</f>
        <v>2.8496</v>
      </c>
    </row>
    <row r="95">
      <c r="A95" s="623" t="str">
        <f>'CATALOGO PAGINA'!C95</f>
        <v>99740</v>
      </c>
      <c r="B95" s="624" t="s">
        <v>7741</v>
      </c>
      <c r="C95" s="626" t="str">
        <f>'CATALOGO PAGINA'!AE95</f>
        <v>6</v>
      </c>
      <c r="D95" s="634">
        <f>'CATALOGO PAGINA'!AG95</f>
        <v>2.84544</v>
      </c>
    </row>
    <row r="96">
      <c r="A96" s="623" t="str">
        <f>'CATALOGO PAGINA'!C96</f>
        <v>99738</v>
      </c>
      <c r="B96" s="624" t="s">
        <v>7741</v>
      </c>
      <c r="C96" s="626" t="str">
        <f>'CATALOGO PAGINA'!AE96</f>
        <v>6</v>
      </c>
      <c r="D96" s="634">
        <f>'CATALOGO PAGINA'!AG96</f>
        <v>2.8496</v>
      </c>
    </row>
    <row r="97">
      <c r="A97" s="623" t="str">
        <f>'CATALOGO PAGINA'!C97</f>
        <v>71497</v>
      </c>
      <c r="B97" s="624" t="s">
        <v>7741</v>
      </c>
      <c r="C97" s="626" t="str">
        <f>'CATALOGO PAGINA'!AE97</f>
        <v>6</v>
      </c>
      <c r="D97" s="634">
        <f>'CATALOGO PAGINA'!AG97</f>
        <v>2.8495</v>
      </c>
    </row>
    <row r="98">
      <c r="A98" s="623" t="str">
        <f>'CATALOGO PAGINA'!C98</f>
        <v>000131</v>
      </c>
      <c r="B98" s="624" t="s">
        <v>7741</v>
      </c>
      <c r="C98" s="626" t="str">
        <f>'CATALOGO PAGINA'!AE98</f>
        <v>6</v>
      </c>
      <c r="D98" s="634">
        <f>'CATALOGO PAGINA'!AG98</f>
        <v>2.8496</v>
      </c>
    </row>
    <row r="99">
      <c r="A99" s="623" t="str">
        <f>'CATALOGO PAGINA'!C99</f>
        <v>71551</v>
      </c>
      <c r="B99" s="624" t="s">
        <v>7741</v>
      </c>
      <c r="C99" s="626" t="str">
        <f>'CATALOGO PAGINA'!AE99</f>
        <v>6</v>
      </c>
      <c r="D99" s="634">
        <f>'CATALOGO PAGINA'!AG99</f>
        <v>2.8495</v>
      </c>
    </row>
    <row r="100">
      <c r="A100" s="623" t="str">
        <f>'CATALOGO PAGINA'!C100</f>
        <v>48888</v>
      </c>
      <c r="B100" s="624" t="s">
        <v>7741</v>
      </c>
      <c r="C100" s="626" t="str">
        <f>'CATALOGO PAGINA'!AE100</f>
        <v>12</v>
      </c>
      <c r="D100" s="634">
        <f>'CATALOGO PAGINA'!AG100</f>
        <v>2.226</v>
      </c>
    </row>
    <row r="101">
      <c r="A101" s="623" t="str">
        <f>'CATALOGO PAGINA'!C101</f>
        <v>48857</v>
      </c>
      <c r="B101" s="624" t="s">
        <v>7741</v>
      </c>
      <c r="C101" s="626" t="str">
        <f>'CATALOGO PAGINA'!AE101</f>
        <v>12</v>
      </c>
      <c r="D101" s="634">
        <f>'CATALOGO PAGINA'!AG101</f>
        <v>2.226</v>
      </c>
    </row>
    <row r="102">
      <c r="A102" s="623" t="str">
        <f>'CATALOGO PAGINA'!C102</f>
        <v>48864</v>
      </c>
      <c r="B102" s="624" t="s">
        <v>7741</v>
      </c>
      <c r="C102" s="626" t="str">
        <f>'CATALOGO PAGINA'!AE102</f>
        <v>12</v>
      </c>
      <c r="D102" s="634">
        <f>'CATALOGO PAGINA'!AG102</f>
        <v>2.226</v>
      </c>
    </row>
    <row r="103">
      <c r="A103" s="623" t="str">
        <f>'CATALOGO PAGINA'!C103</f>
        <v>48918</v>
      </c>
      <c r="B103" s="624" t="s">
        <v>7741</v>
      </c>
      <c r="C103" s="626" t="str">
        <f>'CATALOGO PAGINA'!AE103</f>
        <v>12</v>
      </c>
      <c r="D103" s="634">
        <f>'CATALOGO PAGINA'!AG103</f>
        <v>2.226</v>
      </c>
    </row>
    <row r="104">
      <c r="A104" s="623" t="str">
        <f>'CATALOGO PAGINA'!C104</f>
        <v>48901</v>
      </c>
      <c r="B104" s="624" t="s">
        <v>7741</v>
      </c>
      <c r="C104" s="626" t="str">
        <f>'CATALOGO PAGINA'!AE104</f>
        <v>12</v>
      </c>
      <c r="D104" s="634">
        <f>'CATALOGO PAGINA'!AG104</f>
        <v>2.226</v>
      </c>
    </row>
    <row r="105">
      <c r="A105" s="623" t="str">
        <f>'CATALOGO PAGINA'!C105</f>
        <v>48895</v>
      </c>
      <c r="B105" s="624" t="s">
        <v>7741</v>
      </c>
      <c r="C105" s="626" t="str">
        <f>'CATALOGO PAGINA'!AE105</f>
        <v>12</v>
      </c>
      <c r="D105" s="634">
        <f>'CATALOGO PAGINA'!AG105</f>
        <v>2.226</v>
      </c>
    </row>
    <row r="106">
      <c r="A106" s="623" t="str">
        <f>'CATALOGO PAGINA'!C106</f>
        <v>4522</v>
      </c>
      <c r="B106" s="624" t="s">
        <v>7741</v>
      </c>
      <c r="C106" s="626" t="str">
        <f>'CATALOGO PAGINA'!AE106</f>
        <v>12</v>
      </c>
      <c r="D106" s="634">
        <f>'CATALOGO PAGINA'!AG106</f>
        <v>1.0375</v>
      </c>
    </row>
    <row r="107">
      <c r="A107" s="623" t="str">
        <f>'CATALOGO PAGINA'!C107</f>
        <v>28063</v>
      </c>
      <c r="B107" s="624" t="s">
        <v>7741</v>
      </c>
      <c r="C107" s="626" t="str">
        <f>'CATALOGO PAGINA'!AE107</f>
        <v>12</v>
      </c>
      <c r="D107" s="634">
        <f>'CATALOGO PAGINA'!AG107</f>
        <v>1.349</v>
      </c>
    </row>
    <row r="108">
      <c r="A108" s="623" t="str">
        <f>'CATALOGO PAGINA'!C108</f>
        <v>10412</v>
      </c>
      <c r="B108" s="624" t="s">
        <v>7741</v>
      </c>
      <c r="C108" s="626" t="str">
        <f>'CATALOGO PAGINA'!AE108</f>
        <v>12</v>
      </c>
      <c r="D108" s="634">
        <f>'CATALOGO PAGINA'!AG108</f>
        <v>1.0875</v>
      </c>
    </row>
    <row r="109">
      <c r="A109" s="623" t="str">
        <f>'CATALOGO PAGINA'!C109</f>
        <v>1803</v>
      </c>
      <c r="B109" s="624" t="s">
        <v>7741</v>
      </c>
      <c r="C109" s="626" t="str">
        <f>'CATALOGO PAGINA'!AE109</f>
        <v>20</v>
      </c>
      <c r="D109" s="634">
        <f>'CATALOGO PAGINA'!AG109</f>
        <v>1.125</v>
      </c>
    </row>
    <row r="110">
      <c r="A110" s="623" t="str">
        <f>'CATALOGO PAGINA'!C110</f>
        <v>1810</v>
      </c>
      <c r="B110" s="624" t="s">
        <v>7741</v>
      </c>
      <c r="C110" s="626" t="str">
        <f>'CATALOGO PAGINA'!AE110</f>
        <v>20</v>
      </c>
      <c r="D110" s="634">
        <f>'CATALOGO PAGINA'!AG110</f>
        <v>1.125</v>
      </c>
    </row>
    <row r="111">
      <c r="A111" s="623" t="str">
        <f>'CATALOGO PAGINA'!C111</f>
        <v>4484</v>
      </c>
      <c r="B111" s="624" t="s">
        <v>7741</v>
      </c>
      <c r="C111" s="626" t="str">
        <f>'CATALOGO PAGINA'!AE111</f>
        <v>12</v>
      </c>
      <c r="D111" s="634">
        <f>'CATALOGO PAGINA'!AG111</f>
        <v>1.125</v>
      </c>
    </row>
    <row r="112">
      <c r="A112" s="623" t="str">
        <f>'CATALOGO PAGINA'!C112</f>
        <v>4477</v>
      </c>
      <c r="B112" s="624" t="s">
        <v>7741</v>
      </c>
      <c r="C112" s="626" t="str">
        <f>'CATALOGO PAGINA'!AE112</f>
        <v>12</v>
      </c>
      <c r="D112" s="634">
        <f>'CATALOGO PAGINA'!AG112</f>
        <v>1.125</v>
      </c>
    </row>
    <row r="113">
      <c r="A113" s="623" t="str">
        <f>'CATALOGO PAGINA'!C113</f>
        <v>4521</v>
      </c>
      <c r="B113" s="624" t="s">
        <v>7741</v>
      </c>
      <c r="C113" s="626" t="str">
        <f>'CATALOGO PAGINA'!AE113</f>
        <v>12</v>
      </c>
      <c r="D113" s="634">
        <f>'CATALOGO PAGINA'!AG113</f>
        <v>1.125</v>
      </c>
    </row>
    <row r="114">
      <c r="A114" s="623" t="str">
        <f>'CATALOGO PAGINA'!C114</f>
        <v>14001</v>
      </c>
      <c r="B114" s="624" t="s">
        <v>7741</v>
      </c>
      <c r="C114" s="626" t="str">
        <f>'CATALOGO PAGINA'!AE114</f>
        <v>12</v>
      </c>
      <c r="D114" s="634">
        <f>'CATALOGO PAGINA'!AG114</f>
        <v>2.5</v>
      </c>
    </row>
    <row r="115">
      <c r="A115" s="623" t="str">
        <f>'CATALOGO PAGINA'!C115</f>
        <v>FD927</v>
      </c>
      <c r="B115" s="624" t="s">
        <v>7741</v>
      </c>
      <c r="C115" s="626" t="str">
        <f>'CATALOGO PAGINA'!AE115</f>
        <v>12</v>
      </c>
      <c r="D115" s="634">
        <f>'CATALOGO PAGINA'!AG115</f>
        <v>1.0032</v>
      </c>
    </row>
    <row r="116">
      <c r="A116" s="623" t="str">
        <f>'CATALOGO PAGINA'!C116</f>
        <v>FD20</v>
      </c>
      <c r="B116" s="624" t="s">
        <v>7741</v>
      </c>
      <c r="C116" s="626" t="str">
        <f>'CATALOGO PAGINA'!AE116</f>
        <v>3</v>
      </c>
      <c r="D116" s="634">
        <f>'CATALOGO PAGINA'!AG116</f>
        <v>4.2</v>
      </c>
    </row>
    <row r="117">
      <c r="A117" s="623" t="str">
        <f>'CATALOGO PAGINA'!C117</f>
        <v>504280</v>
      </c>
      <c r="B117" s="624" t="s">
        <v>7741</v>
      </c>
      <c r="C117" s="626" t="str">
        <f>'CATALOGO PAGINA'!AE117</f>
        <v>12</v>
      </c>
      <c r="D117" s="634">
        <f>'CATALOGO PAGINA'!AG117</f>
        <v>0.756</v>
      </c>
    </row>
    <row r="118">
      <c r="A118" s="623" t="str">
        <f>'CATALOGO PAGINA'!C118</f>
        <v>FD221052</v>
      </c>
      <c r="B118" s="624" t="s">
        <v>7741</v>
      </c>
      <c r="C118" s="626" t="str">
        <f>'CATALOGO PAGINA'!AE118</f>
        <v>12</v>
      </c>
      <c r="D118" s="634">
        <f>'CATALOGO PAGINA'!AG118</f>
        <v>0.4464</v>
      </c>
    </row>
    <row r="119">
      <c r="A119" s="623" t="str">
        <f>'CATALOGO PAGINA'!C119</f>
        <v>501895</v>
      </c>
      <c r="B119" s="624" t="s">
        <v>7741</v>
      </c>
      <c r="C119" s="626" t="str">
        <f>'CATALOGO PAGINA'!AE119</f>
        <v>12</v>
      </c>
      <c r="D119" s="634">
        <f>'CATALOGO PAGINA'!AG119</f>
        <v>1.0148</v>
      </c>
    </row>
    <row r="120">
      <c r="A120" s="623" t="str">
        <f>'CATALOGO PAGINA'!C120</f>
        <v>401120</v>
      </c>
      <c r="B120" s="624" t="s">
        <v>7741</v>
      </c>
      <c r="C120" s="626" t="str">
        <f>'CATALOGO PAGINA'!AE120</f>
        <v>12</v>
      </c>
      <c r="D120" s="634">
        <f>'CATALOGO PAGINA'!AG120</f>
        <v>0.75</v>
      </c>
    </row>
    <row r="121">
      <c r="A121" s="623" t="str">
        <f>'CATALOGO PAGINA'!C121</f>
        <v>76291</v>
      </c>
      <c r="B121" s="624" t="s">
        <v>7741</v>
      </c>
      <c r="C121" s="626" t="str">
        <f>'CATALOGO PAGINA'!AE121</f>
        <v>12</v>
      </c>
      <c r="D121" s="634">
        <f>'CATALOGO PAGINA'!AG121</f>
        <v>1.1454</v>
      </c>
    </row>
    <row r="122">
      <c r="A122" s="623" t="str">
        <f>'CATALOGO PAGINA'!C122</f>
        <v>61646</v>
      </c>
      <c r="B122" s="624" t="s">
        <v>7741</v>
      </c>
      <c r="C122" s="626" t="str">
        <f>'CATALOGO PAGINA'!AE122</f>
        <v>12</v>
      </c>
      <c r="D122" s="634">
        <f>'CATALOGO PAGINA'!AG122</f>
        <v>1.0934</v>
      </c>
    </row>
    <row r="123">
      <c r="A123" s="623" t="str">
        <f>'CATALOGO PAGINA'!C123</f>
        <v>79930</v>
      </c>
      <c r="B123" s="624" t="s">
        <v>7741</v>
      </c>
      <c r="C123" s="626" t="str">
        <f>'CATALOGO PAGINA'!AE123</f>
        <v>12</v>
      </c>
      <c r="D123" s="634">
        <f>'CATALOGO PAGINA'!AG123</f>
        <v>1.014</v>
      </c>
    </row>
    <row r="124">
      <c r="A124" s="623" t="str">
        <f>'CATALOGO PAGINA'!C124</f>
        <v>401078</v>
      </c>
      <c r="B124" s="624" t="s">
        <v>7741</v>
      </c>
      <c r="C124" s="626" t="str">
        <f>'CATALOGO PAGINA'!AE124</f>
        <v>12</v>
      </c>
      <c r="D124" s="634">
        <f>'CATALOGO PAGINA'!AG124</f>
        <v>1.4504</v>
      </c>
    </row>
    <row r="125">
      <c r="A125" s="623" t="str">
        <f>'CATALOGO PAGINA'!C125</f>
        <v>8985</v>
      </c>
      <c r="B125" s="624" t="s">
        <v>7741</v>
      </c>
      <c r="C125" s="626" t="str">
        <f>'CATALOGO PAGINA'!AE125</f>
        <v>12</v>
      </c>
      <c r="D125" s="634">
        <f>'CATALOGO PAGINA'!AG125</f>
        <v>1.1475</v>
      </c>
    </row>
    <row r="126">
      <c r="A126" s="623" t="str">
        <f>'CATALOGO PAGINA'!C126</f>
        <v>50023</v>
      </c>
      <c r="B126" s="624" t="s">
        <v>7741</v>
      </c>
      <c r="C126" s="626" t="str">
        <f>'CATALOGO PAGINA'!AE126</f>
        <v>12</v>
      </c>
      <c r="D126" s="634">
        <f>'CATALOGO PAGINA'!AG126</f>
        <v>0.7198</v>
      </c>
    </row>
    <row r="127">
      <c r="A127" s="623" t="str">
        <f>'CATALOGO PAGINA'!C127</f>
        <v>50025</v>
      </c>
      <c r="B127" s="624" t="s">
        <v>7741</v>
      </c>
      <c r="C127" s="626" t="str">
        <f>'CATALOGO PAGINA'!AE127</f>
        <v>12</v>
      </c>
      <c r="D127" s="634">
        <f>'CATALOGO PAGINA'!AG127</f>
        <v>0.7192</v>
      </c>
    </row>
    <row r="128">
      <c r="A128" s="623" t="str">
        <f>'CATALOGO PAGINA'!C128</f>
        <v>A02-506</v>
      </c>
      <c r="B128" s="624" t="s">
        <v>7741</v>
      </c>
      <c r="C128" s="626" t="str">
        <f>'CATALOGO PAGINA'!AE128</f>
        <v>12</v>
      </c>
      <c r="D128" s="634">
        <f>'CATALOGO PAGINA'!AG128</f>
        <v>1.349</v>
      </c>
    </row>
    <row r="129">
      <c r="A129" s="623" t="str">
        <f>'CATALOGO PAGINA'!C129</f>
        <v>601060</v>
      </c>
      <c r="B129" s="624" t="s">
        <v>7741</v>
      </c>
      <c r="C129" s="626" t="str">
        <f>'CATALOGO PAGINA'!AE129</f>
        <v>12</v>
      </c>
      <c r="D129" s="634">
        <f>'CATALOGO PAGINA'!AG129</f>
        <v>1.61</v>
      </c>
    </row>
    <row r="130">
      <c r="A130" s="623" t="str">
        <f>'CATALOGO PAGINA'!C130</f>
        <v>7224</v>
      </c>
      <c r="B130" s="624" t="s">
        <v>7741</v>
      </c>
      <c r="C130" s="626" t="str">
        <f>'CATALOGO PAGINA'!AE130</f>
        <v>6</v>
      </c>
      <c r="D130" s="634">
        <f>'CATALOGO PAGINA'!AG130</f>
        <v>1.8995</v>
      </c>
    </row>
    <row r="131">
      <c r="A131" s="623" t="str">
        <f>'CATALOGO PAGINA'!C131</f>
        <v>11814</v>
      </c>
      <c r="B131" s="624" t="s">
        <v>7741</v>
      </c>
      <c r="C131" s="626" t="str">
        <f>'CATALOGO PAGINA'!AE131</f>
        <v>12</v>
      </c>
      <c r="D131" s="634">
        <f>'CATALOGO PAGINA'!AG131</f>
        <v>0.84</v>
      </c>
    </row>
    <row r="132">
      <c r="A132" s="623" t="str">
        <f>'CATALOGO PAGINA'!C132</f>
        <v>50017</v>
      </c>
      <c r="B132" s="624" t="s">
        <v>7741</v>
      </c>
      <c r="C132" s="626" t="str">
        <f>'CATALOGO PAGINA'!AE132</f>
        <v>12</v>
      </c>
      <c r="D132" s="634">
        <f>'CATALOGO PAGINA'!AG132</f>
        <v>1.152</v>
      </c>
    </row>
    <row r="133">
      <c r="A133" s="623" t="str">
        <f>'CATALOGO PAGINA'!C133</f>
        <v>50020</v>
      </c>
      <c r="B133" s="624" t="s">
        <v>7741</v>
      </c>
      <c r="C133" s="626" t="str">
        <f>'CATALOGO PAGINA'!AE133</f>
        <v>12</v>
      </c>
      <c r="D133" s="634">
        <f>'CATALOGO PAGINA'!AG133</f>
        <v>1.152</v>
      </c>
    </row>
    <row r="134">
      <c r="A134" s="623" t="str">
        <f>'CATALOGO PAGINA'!C134</f>
        <v>CH85582</v>
      </c>
      <c r="B134" s="624" t="s">
        <v>7741</v>
      </c>
      <c r="C134" s="626" t="str">
        <f>'CATALOGO PAGINA'!AE134</f>
        <v>6</v>
      </c>
      <c r="D134" s="634">
        <f>'CATALOGO PAGINA'!AG134</f>
        <v>1.022</v>
      </c>
    </row>
    <row r="135">
      <c r="A135" s="623" t="str">
        <f>'CATALOGO PAGINA'!C135</f>
        <v>CH81038</v>
      </c>
      <c r="B135" s="624" t="s">
        <v>7741</v>
      </c>
      <c r="C135" s="626" t="str">
        <f>'CATALOGO PAGINA'!AE135</f>
        <v>12</v>
      </c>
      <c r="D135" s="634">
        <f>'CATALOGO PAGINA'!AG135</f>
        <v>1.218</v>
      </c>
    </row>
    <row r="136">
      <c r="A136" s="623" t="str">
        <f>'CATALOGO PAGINA'!C136</f>
        <v>CH81035</v>
      </c>
      <c r="B136" s="624" t="s">
        <v>7741</v>
      </c>
      <c r="C136" s="626" t="str">
        <f>'CATALOGO PAGINA'!AE136</f>
        <v>12</v>
      </c>
      <c r="D136" s="634">
        <f>'CATALOGO PAGINA'!AG136</f>
        <v>1.218</v>
      </c>
    </row>
    <row r="137">
      <c r="A137" s="623" t="str">
        <f>'CATALOGO PAGINA'!C137</f>
        <v>CH81036</v>
      </c>
      <c r="B137" s="624" t="s">
        <v>7741</v>
      </c>
      <c r="C137" s="626" t="str">
        <f>'CATALOGO PAGINA'!AE137</f>
        <v>12</v>
      </c>
      <c r="D137" s="634">
        <f>'CATALOGO PAGINA'!AG137</f>
        <v>1.218</v>
      </c>
    </row>
    <row r="138">
      <c r="A138" s="623" t="str">
        <f>'CATALOGO PAGINA'!C138</f>
        <v>PK80031</v>
      </c>
      <c r="B138" s="624" t="s">
        <v>7741</v>
      </c>
      <c r="C138" s="626" t="str">
        <f>'CATALOGO PAGINA'!AE138</f>
        <v>12</v>
      </c>
      <c r="D138" s="634">
        <f>'CATALOGO PAGINA'!AG138</f>
        <v>1.008</v>
      </c>
    </row>
    <row r="139">
      <c r="A139" s="623" t="str">
        <f>'CATALOGO PAGINA'!C139</f>
        <v>CH81966</v>
      </c>
      <c r="B139" s="624" t="s">
        <v>7741</v>
      </c>
      <c r="C139" s="626" t="str">
        <f>'CATALOGO PAGINA'!AE139</f>
        <v>12</v>
      </c>
      <c r="D139" s="634">
        <f>'CATALOGO PAGINA'!AG139</f>
        <v>0.91</v>
      </c>
    </row>
    <row r="140">
      <c r="A140" s="623" t="str">
        <f>'CATALOGO PAGINA'!C140</f>
        <v>CH80446</v>
      </c>
      <c r="B140" s="624" t="s">
        <v>7741</v>
      </c>
      <c r="C140" s="626" t="str">
        <f>'CATALOGO PAGINA'!AE140</f>
        <v>12</v>
      </c>
      <c r="D140" s="634">
        <f>'CATALOGO PAGINA'!AG140</f>
        <v>1.45</v>
      </c>
    </row>
    <row r="141">
      <c r="A141" s="623" t="str">
        <f>'CATALOGO PAGINA'!C141</f>
        <v>CH81974</v>
      </c>
      <c r="B141" s="624" t="s">
        <v>7741</v>
      </c>
      <c r="C141" s="626" t="str">
        <f>'CATALOGO PAGINA'!AE141</f>
        <v>6</v>
      </c>
      <c r="D141" s="634">
        <f>'CATALOGO PAGINA'!AG141</f>
        <v>1.218</v>
      </c>
    </row>
    <row r="142">
      <c r="A142" s="623" t="str">
        <f>'CATALOGO PAGINA'!C142</f>
        <v>CH82605</v>
      </c>
      <c r="B142" s="624" t="s">
        <v>7741</v>
      </c>
      <c r="C142" s="626" t="str">
        <f>'CATALOGO PAGINA'!AE142</f>
        <v>12</v>
      </c>
      <c r="D142" s="634">
        <f>'CATALOGO PAGINA'!AG142</f>
        <v>0.98</v>
      </c>
    </row>
    <row r="143">
      <c r="A143" s="623" t="str">
        <f>'CATALOGO PAGINA'!C143</f>
        <v>CH80371</v>
      </c>
      <c r="B143" s="624" t="s">
        <v>7741</v>
      </c>
      <c r="C143" s="626" t="str">
        <f>'CATALOGO PAGINA'!AE143</f>
        <v>12</v>
      </c>
      <c r="D143" s="634">
        <f>'CATALOGO PAGINA'!AG143</f>
        <v>0.518</v>
      </c>
    </row>
    <row r="144">
      <c r="A144" s="623" t="str">
        <f>'CATALOGO PAGINA'!C144</f>
        <v>CH80372</v>
      </c>
      <c r="B144" s="624" t="s">
        <v>7741</v>
      </c>
      <c r="C144" s="626" t="str">
        <f>'CATALOGO PAGINA'!AE144</f>
        <v>12</v>
      </c>
      <c r="D144" s="634">
        <f>'CATALOGO PAGINA'!AG144</f>
        <v>0.518</v>
      </c>
    </row>
    <row r="145">
      <c r="A145" s="623" t="str">
        <f>'CATALOGO PAGINA'!C145</f>
        <v>PK80029</v>
      </c>
      <c r="B145" s="624" t="s">
        <v>7741</v>
      </c>
      <c r="C145" s="626" t="str">
        <f>'CATALOGO PAGINA'!AE145</f>
        <v>12</v>
      </c>
      <c r="D145" s="634">
        <f>'CATALOGO PAGINA'!AG145</f>
        <v>0.49</v>
      </c>
    </row>
    <row r="146">
      <c r="A146" s="623" t="str">
        <f>'CATALOGO PAGINA'!C146</f>
        <v>PK80027N</v>
      </c>
      <c r="B146" s="624" t="s">
        <v>7741</v>
      </c>
      <c r="C146" s="626" t="str">
        <f>'CATALOGO PAGINA'!AE146</f>
        <v>12</v>
      </c>
      <c r="D146" s="634">
        <f>'CATALOGO PAGINA'!AG146</f>
        <v>0.728</v>
      </c>
    </row>
    <row r="147">
      <c r="A147" s="623" t="str">
        <f>'CATALOGO PAGINA'!C147</f>
        <v>11815</v>
      </c>
      <c r="B147" s="624" t="s">
        <v>7741</v>
      </c>
      <c r="C147" s="626" t="str">
        <f>'CATALOGO PAGINA'!AE147</f>
        <v>12</v>
      </c>
      <c r="D147" s="634">
        <f>'CATALOGO PAGINA'!AG147</f>
        <v>0.84</v>
      </c>
    </row>
    <row r="148">
      <c r="A148" s="623" t="str">
        <f>'CATALOGO PAGINA'!C148</f>
        <v>11217</v>
      </c>
      <c r="B148" s="624" t="s">
        <v>7741</v>
      </c>
      <c r="C148" s="626" t="str">
        <f>'CATALOGO PAGINA'!AE148</f>
        <v>12</v>
      </c>
      <c r="D148" s="634">
        <f>'CATALOGO PAGINA'!AG148</f>
        <v>0.783</v>
      </c>
    </row>
    <row r="149">
      <c r="A149" s="623" t="str">
        <f>'CATALOGO PAGINA'!C149</f>
        <v>01006</v>
      </c>
      <c r="B149" s="624" t="s">
        <v>7741</v>
      </c>
      <c r="C149" s="626" t="str">
        <f>'CATALOGO PAGINA'!AE149</f>
        <v>12</v>
      </c>
      <c r="D149" s="634">
        <f>'CATALOGO PAGINA'!AG149</f>
        <v>0.8</v>
      </c>
    </row>
    <row r="150">
      <c r="A150" s="623" t="str">
        <f>'CATALOGO PAGINA'!C150</f>
        <v>2607</v>
      </c>
      <c r="B150" s="624" t="s">
        <v>7741</v>
      </c>
      <c r="C150" s="626" t="str">
        <f>'CATALOGO PAGINA'!AE150</f>
        <v>6</v>
      </c>
      <c r="D150" s="634">
        <f>'CATALOGO PAGINA'!AG150</f>
        <v>2.254</v>
      </c>
    </row>
    <row r="151">
      <c r="A151" s="623" t="str">
        <f>'CATALOGO PAGINA'!C151</f>
        <v>5813</v>
      </c>
      <c r="B151" s="624" t="s">
        <v>7741</v>
      </c>
      <c r="C151" s="626" t="str">
        <f>'CATALOGO PAGINA'!AE151</f>
        <v>6</v>
      </c>
      <c r="D151" s="634">
        <f>'CATALOGO PAGINA'!AG151</f>
        <v>5.25</v>
      </c>
    </row>
    <row r="152">
      <c r="A152" s="623" t="str">
        <f>'CATALOGO PAGINA'!C152</f>
        <v>CH44281</v>
      </c>
      <c r="B152" s="624" t="s">
        <v>7741</v>
      </c>
      <c r="C152" s="626" t="str">
        <f>'CATALOGO PAGINA'!AE152</f>
        <v>6</v>
      </c>
      <c r="D152" s="634">
        <f>'CATALOGO PAGINA'!AG152</f>
        <v>0.84</v>
      </c>
    </row>
    <row r="153">
      <c r="A153" s="623" t="str">
        <f>'CATALOGO PAGINA'!C153</f>
        <v>CH81957</v>
      </c>
      <c r="B153" s="624" t="s">
        <v>7741</v>
      </c>
      <c r="C153" s="626" t="str">
        <f>'CATALOGO PAGINA'!AE153</f>
        <v>12</v>
      </c>
      <c r="D153" s="634">
        <f>'CATALOGO PAGINA'!AG153</f>
        <v>0.812</v>
      </c>
    </row>
    <row r="154">
      <c r="A154" s="623" t="str">
        <f>'CATALOGO PAGINA'!C154</f>
        <v>CH86098</v>
      </c>
      <c r="B154" s="624" t="s">
        <v>7741</v>
      </c>
      <c r="C154" s="626" t="str">
        <f>'CATALOGO PAGINA'!AE154</f>
        <v>12</v>
      </c>
      <c r="D154" s="634">
        <f>'CATALOGO PAGINA'!AG154</f>
        <v>0.812</v>
      </c>
    </row>
    <row r="155">
      <c r="A155" s="623" t="str">
        <f>'CATALOGO PAGINA'!C155</f>
        <v>CH82261</v>
      </c>
      <c r="B155" s="624" t="s">
        <v>7741</v>
      </c>
      <c r="C155" s="626" t="str">
        <f>'CATALOGO PAGINA'!AE155</f>
        <v>12</v>
      </c>
      <c r="D155" s="634">
        <f>'CATALOGO PAGINA'!AG155</f>
        <v>0.742</v>
      </c>
    </row>
    <row r="156">
      <c r="A156" s="623" t="str">
        <f>'CATALOGO PAGINA'!C156</f>
        <v>CV88010</v>
      </c>
      <c r="B156" s="624" t="s">
        <v>7741</v>
      </c>
      <c r="C156" s="626" t="str">
        <f>'CATALOGO PAGINA'!AE156</f>
        <v>12</v>
      </c>
      <c r="D156" s="634">
        <f>'CATALOGO PAGINA'!AG156</f>
        <v>1.344</v>
      </c>
    </row>
    <row r="157">
      <c r="A157" s="623" t="str">
        <f>'CATALOGO PAGINA'!C157</f>
        <v>CH81819</v>
      </c>
      <c r="B157" s="624" t="s">
        <v>7741</v>
      </c>
      <c r="C157" s="626" t="str">
        <f>'CATALOGO PAGINA'!AE157</f>
        <v>12</v>
      </c>
      <c r="D157" s="634">
        <f>'CATALOGO PAGINA'!AG157</f>
        <v>0.616</v>
      </c>
    </row>
    <row r="158">
      <c r="A158" s="623" t="str">
        <f>'CATALOGO PAGINA'!C158</f>
        <v>CH11147</v>
      </c>
      <c r="B158" s="624" t="s">
        <v>7741</v>
      </c>
      <c r="C158" s="626" t="str">
        <f>'CATALOGO PAGINA'!AE158</f>
        <v>3</v>
      </c>
      <c r="D158" s="634">
        <f>'CATALOGO PAGINA'!AG158</f>
        <v>6.328</v>
      </c>
    </row>
    <row r="159">
      <c r="A159" s="623" t="str">
        <f>'CATALOGO PAGINA'!C159</f>
        <v>01173</v>
      </c>
      <c r="B159" s="624" t="s">
        <v>7741</v>
      </c>
      <c r="C159" s="626" t="str">
        <f>'CATALOGO PAGINA'!AE159</f>
        <v>12</v>
      </c>
      <c r="D159" s="634">
        <f>'CATALOGO PAGINA'!AG159</f>
        <v>2.4983</v>
      </c>
    </row>
    <row r="160">
      <c r="A160" s="623" t="str">
        <f>'CATALOGO PAGINA'!C160</f>
        <v>11002</v>
      </c>
      <c r="B160" s="624" t="s">
        <v>7741</v>
      </c>
      <c r="C160" s="626" t="str">
        <f>'CATALOGO PAGINA'!AE160</f>
        <v>12</v>
      </c>
      <c r="D160" s="634">
        <f>'CATALOGO PAGINA'!AG160</f>
        <v>2.24672</v>
      </c>
    </row>
    <row r="161">
      <c r="A161" s="623" t="str">
        <f>'CATALOGO PAGINA'!C161</f>
        <v>6608-28B</v>
      </c>
      <c r="B161" s="624" t="s">
        <v>7741</v>
      </c>
      <c r="C161" s="626" t="str">
        <f>'CATALOGO PAGINA'!AE161</f>
        <v>3</v>
      </c>
      <c r="D161" s="634">
        <f>'CATALOGO PAGINA'!AG161</f>
        <v>5.4375</v>
      </c>
    </row>
    <row r="162">
      <c r="A162" s="623" t="str">
        <f>'CATALOGO PAGINA'!C162</f>
        <v>880-7</v>
      </c>
      <c r="B162" s="624" t="s">
        <v>7741</v>
      </c>
      <c r="C162" s="626" t="str">
        <f>'CATALOGO PAGINA'!AE162</f>
        <v>3</v>
      </c>
      <c r="D162" s="634">
        <f>'CATALOGO PAGINA'!AG162</f>
        <v>5.2455</v>
      </c>
    </row>
    <row r="163">
      <c r="A163" s="623" t="str">
        <f>'CATALOGO PAGINA'!C163</f>
        <v>377144</v>
      </c>
      <c r="B163" s="624" t="s">
        <v>7741</v>
      </c>
      <c r="C163" s="626" t="str">
        <f>'CATALOGO PAGINA'!AE163</f>
        <v>12</v>
      </c>
      <c r="D163" s="634">
        <f>'CATALOGO PAGINA'!AG163</f>
        <v>0.7884</v>
      </c>
    </row>
    <row r="164">
      <c r="A164" s="623" t="str">
        <f>'CATALOGO PAGINA'!C164</f>
        <v>993-6E</v>
      </c>
      <c r="B164" s="624" t="s">
        <v>7741</v>
      </c>
      <c r="C164" s="626" t="str">
        <f>'CATALOGO PAGINA'!AE164</f>
        <v>3</v>
      </c>
      <c r="D164" s="634">
        <f>'CATALOGO PAGINA'!AG164</f>
        <v>6.2488</v>
      </c>
    </row>
    <row r="165">
      <c r="A165" s="623" t="str">
        <f>'CATALOGO PAGINA'!C165</f>
        <v>671B</v>
      </c>
      <c r="B165" s="624" t="s">
        <v>7741</v>
      </c>
      <c r="C165" s="626" t="str">
        <f>'CATALOGO PAGINA'!AE165</f>
        <v>3</v>
      </c>
      <c r="D165" s="634">
        <f>'CATALOGO PAGINA'!AG165</f>
        <v>5.79846</v>
      </c>
    </row>
    <row r="166">
      <c r="A166" s="623" t="str">
        <f>'CATALOGO PAGINA'!C166</f>
        <v>ZR173-1</v>
      </c>
      <c r="B166" s="624" t="s">
        <v>7741</v>
      </c>
      <c r="C166" s="626" t="str">
        <f>'CATALOGO PAGINA'!AE166</f>
        <v>3</v>
      </c>
      <c r="D166" s="634">
        <f>'CATALOGO PAGINA'!AG166</f>
        <v>6.989</v>
      </c>
    </row>
    <row r="167">
      <c r="A167" s="623" t="str">
        <f>'CATALOGO PAGINA'!C167</f>
        <v>99229</v>
      </c>
      <c r="B167" s="624" t="s">
        <v>7741</v>
      </c>
      <c r="C167" s="626" t="str">
        <f>'CATALOGO PAGINA'!AE167</f>
        <v>3</v>
      </c>
      <c r="D167" s="634">
        <f>'CATALOGO PAGINA'!AG167</f>
        <v>3.74755</v>
      </c>
    </row>
    <row r="168">
      <c r="A168" s="623" t="str">
        <f>'CATALOGO PAGINA'!C168</f>
        <v>LD-131A</v>
      </c>
      <c r="B168" s="624" t="s">
        <v>7741</v>
      </c>
      <c r="C168" s="626" t="str">
        <f>'CATALOGO PAGINA'!AE168</f>
        <v>3</v>
      </c>
      <c r="D168" s="634">
        <f>'CATALOGO PAGINA'!AG168</f>
        <v>5.4984</v>
      </c>
    </row>
    <row r="169">
      <c r="A169" s="623" t="str">
        <f>'CATALOGO PAGINA'!C169</f>
        <v>9409</v>
      </c>
      <c r="B169" s="624" t="s">
        <v>7741</v>
      </c>
      <c r="C169" s="626" t="str">
        <f>'CATALOGO PAGINA'!AE169</f>
        <v>3</v>
      </c>
      <c r="D169" s="634">
        <f>'CATALOGO PAGINA'!AG169</f>
        <v>8.49927</v>
      </c>
    </row>
    <row r="170">
      <c r="A170" s="623" t="str">
        <f>'CATALOGO PAGINA'!C170</f>
        <v>2290</v>
      </c>
      <c r="B170" s="624" t="s">
        <v>7741</v>
      </c>
      <c r="C170" s="626" t="str">
        <f>'CATALOGO PAGINA'!AE170</f>
        <v>3</v>
      </c>
      <c r="D170" s="634">
        <f>'CATALOGO PAGINA'!AG170</f>
        <v>3.4945</v>
      </c>
    </row>
    <row r="171">
      <c r="A171" s="623" t="str">
        <f>'CATALOGO PAGINA'!C171</f>
        <v>377145</v>
      </c>
      <c r="B171" s="624" t="s">
        <v>7741</v>
      </c>
      <c r="C171" s="626" t="str">
        <f>'CATALOGO PAGINA'!AE171</f>
        <v>6</v>
      </c>
      <c r="D171" s="634">
        <f>'CATALOGO PAGINA'!AG171</f>
        <v>1.001</v>
      </c>
    </row>
    <row r="172">
      <c r="A172" s="623" t="str">
        <f>'CATALOGO PAGINA'!C172</f>
        <v>6632</v>
      </c>
      <c r="B172" s="624" t="s">
        <v>7741</v>
      </c>
      <c r="C172" s="626" t="str">
        <f>'CATALOGO PAGINA'!AE172</f>
        <v>3</v>
      </c>
      <c r="D172" s="634">
        <f>'CATALOGO PAGINA'!AG172</f>
        <v>6.989</v>
      </c>
    </row>
    <row r="173">
      <c r="A173" s="623" t="str">
        <f>'CATALOGO PAGINA'!C173</f>
        <v>ZR174-4</v>
      </c>
      <c r="B173" s="624" t="s">
        <v>7741</v>
      </c>
      <c r="C173" s="626" t="str">
        <f>'CATALOGO PAGINA'!AE173</f>
        <v>3</v>
      </c>
      <c r="D173" s="634">
        <f>'CATALOGO PAGINA'!AG173</f>
        <v>6.54668</v>
      </c>
    </row>
    <row r="174">
      <c r="A174" s="623" t="str">
        <f>'CATALOGO PAGINA'!C174</f>
        <v>FL169</v>
      </c>
      <c r="B174" s="624" t="s">
        <v>7741</v>
      </c>
      <c r="C174" s="626" t="str">
        <f>'CATALOGO PAGINA'!AE174</f>
        <v>6</v>
      </c>
      <c r="D174" s="634">
        <f>'CATALOGO PAGINA'!AG174</f>
        <v>2.7489</v>
      </c>
    </row>
    <row r="175">
      <c r="A175" s="623" t="str">
        <f>'CATALOGO PAGINA'!C175</f>
        <v>82220</v>
      </c>
      <c r="B175" s="624" t="s">
        <v>7741</v>
      </c>
      <c r="C175" s="626" t="str">
        <f>'CATALOGO PAGINA'!AE175</f>
        <v>12</v>
      </c>
      <c r="D175" s="634">
        <f>'CATALOGO PAGINA'!AG175</f>
        <v>0.464</v>
      </c>
    </row>
    <row r="176">
      <c r="A176" s="623" t="str">
        <f>'CATALOGO PAGINA'!C176</f>
        <v>82221</v>
      </c>
      <c r="B176" s="624" t="s">
        <v>7741</v>
      </c>
      <c r="C176" s="626" t="str">
        <f>'CATALOGO PAGINA'!AE176</f>
        <v>12</v>
      </c>
      <c r="D176" s="634">
        <f>'CATALOGO PAGINA'!AG176</f>
        <v>0.464</v>
      </c>
    </row>
    <row r="177">
      <c r="A177" s="623" t="str">
        <f>'CATALOGO PAGINA'!C177</f>
        <v>66018</v>
      </c>
      <c r="B177" s="624" t="s">
        <v>7741</v>
      </c>
      <c r="C177" s="626" t="str">
        <f>'CATALOGO PAGINA'!AE177</f>
        <v>3</v>
      </c>
      <c r="D177" s="634">
        <f>'CATALOGO PAGINA'!AG177</f>
        <v>3.8982</v>
      </c>
    </row>
    <row r="178">
      <c r="A178" s="623" t="str">
        <f>'CATALOGO PAGINA'!C178</f>
        <v>FAN040</v>
      </c>
      <c r="B178" s="624" t="s">
        <v>7741</v>
      </c>
      <c r="C178" s="626" t="str">
        <f>'CATALOGO PAGINA'!AE178</f>
        <v>12</v>
      </c>
      <c r="D178" s="634">
        <f>'CATALOGO PAGINA'!AG178</f>
        <v>0.546</v>
      </c>
    </row>
    <row r="179">
      <c r="A179" s="623" t="str">
        <f>'CATALOGO PAGINA'!C179</f>
        <v>ARG1901</v>
      </c>
      <c r="B179" s="624" t="s">
        <v>7741</v>
      </c>
      <c r="C179" s="626" t="str">
        <f>'CATALOGO PAGINA'!AE179</f>
        <v>12</v>
      </c>
      <c r="D179" s="634">
        <f>'CATALOGO PAGINA'!AG179</f>
        <v>0.9715</v>
      </c>
    </row>
    <row r="180">
      <c r="A180" s="623" t="str">
        <f>'CATALOGO PAGINA'!C180</f>
        <v>8999</v>
      </c>
      <c r="B180" s="624" t="s">
        <v>7741</v>
      </c>
      <c r="C180" s="626" t="str">
        <f>'CATALOGO PAGINA'!AE180</f>
        <v>3</v>
      </c>
      <c r="D180" s="634">
        <f>'CATALOGO PAGINA'!AG180</f>
        <v>6.9745</v>
      </c>
    </row>
    <row r="181">
      <c r="A181" s="623" t="str">
        <f>'CATALOGO PAGINA'!C181</f>
        <v>8811-15</v>
      </c>
      <c r="B181" s="624" t="s">
        <v>7741</v>
      </c>
      <c r="C181" s="626" t="str">
        <f>'CATALOGO PAGINA'!AE181</f>
        <v>6</v>
      </c>
      <c r="D181" s="634">
        <f>'CATALOGO PAGINA'!AG181</f>
        <v>5.9976</v>
      </c>
    </row>
    <row r="182">
      <c r="A182" s="623" t="str">
        <f>'CATALOGO PAGINA'!C182</f>
        <v>DR5024</v>
      </c>
      <c r="B182" s="624" t="s">
        <v>7741</v>
      </c>
      <c r="C182" s="626" t="str">
        <f>'CATALOGO PAGINA'!AE182</f>
        <v>6</v>
      </c>
      <c r="D182" s="634">
        <f>'CATALOGO PAGINA'!AG182</f>
        <v>3.4968</v>
      </c>
    </row>
    <row r="183">
      <c r="A183" s="623" t="str">
        <f>'CATALOGO PAGINA'!C183</f>
        <v>RS-9038-28A</v>
      </c>
      <c r="B183" s="624" t="s">
        <v>7741</v>
      </c>
      <c r="C183" s="626" t="str">
        <f>'CATALOGO PAGINA'!AE183</f>
        <v>3</v>
      </c>
      <c r="D183" s="634">
        <f>'CATALOGO PAGINA'!AG183</f>
        <v>4.9968</v>
      </c>
    </row>
    <row r="184">
      <c r="A184" s="623" t="str">
        <f>'CATALOGO PAGINA'!C184</f>
        <v>FW338-7A</v>
      </c>
      <c r="B184" s="624" t="s">
        <v>7741</v>
      </c>
      <c r="C184" s="626" t="str">
        <f>'CATALOGO PAGINA'!AE184</f>
        <v>3</v>
      </c>
      <c r="D184" s="634">
        <f>'CATALOGO PAGINA'!AG184</f>
        <v>6.989</v>
      </c>
    </row>
    <row r="185">
      <c r="A185" s="623" t="str">
        <f>'CATALOGO PAGINA'!C185</f>
        <v>BLS82-2</v>
      </c>
      <c r="B185" s="624" t="s">
        <v>7741</v>
      </c>
      <c r="C185" s="626" t="str">
        <f>'CATALOGO PAGINA'!AE185</f>
        <v>3</v>
      </c>
      <c r="D185" s="634">
        <f>'CATALOGO PAGINA'!AG185</f>
        <v>3.103</v>
      </c>
    </row>
    <row r="186">
      <c r="A186" s="623" t="str">
        <f>'CATALOGO PAGINA'!C186</f>
        <v>8882</v>
      </c>
      <c r="B186" s="624" t="s">
        <v>7741</v>
      </c>
      <c r="C186" s="626" t="str">
        <f>'CATALOGO PAGINA'!AE186</f>
        <v>3</v>
      </c>
      <c r="D186" s="634">
        <f>'CATALOGO PAGINA'!AG186</f>
        <v>6.3</v>
      </c>
    </row>
    <row r="187">
      <c r="A187" s="623" t="str">
        <f>'CATALOGO PAGINA'!C187</f>
        <v>393-40</v>
      </c>
      <c r="B187" s="624" t="s">
        <v>7741</v>
      </c>
      <c r="C187" s="626" t="str">
        <f>'CATALOGO PAGINA'!AE187</f>
        <v>3</v>
      </c>
      <c r="D187" s="634">
        <f>'CATALOGO PAGINA'!AG187</f>
        <v>4.99565</v>
      </c>
    </row>
    <row r="188">
      <c r="A188" s="623" t="str">
        <f>'CATALOGO PAGINA'!C188</f>
        <v>LD-172A</v>
      </c>
      <c r="B188" s="624" t="s">
        <v>7741</v>
      </c>
      <c r="C188" s="626" t="str">
        <f>'CATALOGO PAGINA'!AE188</f>
        <v>3</v>
      </c>
      <c r="D188" s="634">
        <f>'CATALOGO PAGINA'!AG188</f>
        <v>7.0004</v>
      </c>
    </row>
    <row r="189">
      <c r="A189" s="623" t="str">
        <f>'CATALOGO PAGINA'!C189</f>
        <v>FS238-28A</v>
      </c>
      <c r="B189" s="624" t="s">
        <v>7741</v>
      </c>
      <c r="C189" s="626" t="str">
        <f>'CATALOGO PAGINA'!AE189</f>
        <v>3</v>
      </c>
      <c r="D189" s="634">
        <f>'CATALOGO PAGINA'!AG189</f>
        <v>6.2488</v>
      </c>
    </row>
    <row r="190">
      <c r="A190" s="623" t="str">
        <f>'CATALOGO PAGINA'!C190</f>
        <v>ARG201302</v>
      </c>
      <c r="B190" s="624" t="s">
        <v>7741</v>
      </c>
      <c r="C190" s="626" t="str">
        <f>'CATALOGO PAGINA'!AE190</f>
        <v>6</v>
      </c>
      <c r="D190" s="634">
        <f>'CATALOGO PAGINA'!AG190</f>
        <v>1.595</v>
      </c>
    </row>
    <row r="191">
      <c r="A191" s="623" t="str">
        <f>'CATALOGO PAGINA'!C191</f>
        <v>ZR183</v>
      </c>
      <c r="B191" s="624" t="s">
        <v>7741</v>
      </c>
      <c r="C191" s="626" t="str">
        <f>'CATALOGO PAGINA'!AE191</f>
        <v>3</v>
      </c>
      <c r="D191" s="634">
        <f>'CATALOGO PAGINA'!AG191</f>
        <v>6.2496</v>
      </c>
    </row>
    <row r="192">
      <c r="A192" s="623" t="str">
        <f>'CATALOGO PAGINA'!C192</f>
        <v>HG-890</v>
      </c>
      <c r="B192" s="624" t="s">
        <v>7741</v>
      </c>
      <c r="C192" s="626" t="str">
        <f>'CATALOGO PAGINA'!AE192</f>
        <v>3</v>
      </c>
      <c r="D192" s="634">
        <f>'CATALOGO PAGINA'!AG192</f>
        <v>5.7524</v>
      </c>
    </row>
    <row r="193">
      <c r="A193" s="623" t="str">
        <f>'CATALOGO PAGINA'!C193</f>
        <v>9902</v>
      </c>
      <c r="B193" s="624" t="s">
        <v>7741</v>
      </c>
      <c r="C193" s="626" t="str">
        <f>'CATALOGO PAGINA'!AE193</f>
        <v>3</v>
      </c>
      <c r="D193" s="634">
        <f>'CATALOGO PAGINA'!AG193</f>
        <v>6.50268</v>
      </c>
    </row>
    <row r="194">
      <c r="A194" s="623" t="str">
        <f>'CATALOGO PAGINA'!C194</f>
        <v>9901</v>
      </c>
      <c r="B194" s="624" t="s">
        <v>7741</v>
      </c>
      <c r="C194" s="626" t="str">
        <f>'CATALOGO PAGINA'!AE194</f>
        <v>3</v>
      </c>
      <c r="D194" s="634">
        <f>'CATALOGO PAGINA'!AG194</f>
        <v>6.50268</v>
      </c>
    </row>
    <row r="195">
      <c r="A195" s="623" t="str">
        <f>'CATALOGO PAGINA'!C195</f>
        <v>3592</v>
      </c>
      <c r="B195" s="624" t="s">
        <v>7741</v>
      </c>
      <c r="C195" s="626" t="str">
        <f>'CATALOGO PAGINA'!AE195</f>
        <v>12</v>
      </c>
      <c r="D195" s="634">
        <f>'CATALOGO PAGINA'!AG195</f>
        <v>0.966</v>
      </c>
    </row>
    <row r="196">
      <c r="A196" s="623" t="str">
        <f>'CATALOGO PAGINA'!C196</f>
        <v>1689</v>
      </c>
      <c r="B196" s="624" t="s">
        <v>7741</v>
      </c>
      <c r="C196" s="626" t="str">
        <f>'CATALOGO PAGINA'!AE196</f>
        <v>12</v>
      </c>
      <c r="D196" s="634">
        <f>'CATALOGO PAGINA'!AG196</f>
        <v>0.5986</v>
      </c>
    </row>
    <row r="197">
      <c r="A197" s="623" t="str">
        <f>'CATALOGO PAGINA'!C197</f>
        <v>WH-3006</v>
      </c>
      <c r="B197" s="624" t="s">
        <v>7741</v>
      </c>
      <c r="C197" s="626" t="str">
        <f>'CATALOGO PAGINA'!AE197</f>
        <v>3</v>
      </c>
      <c r="D197" s="634">
        <f>'CATALOGO PAGINA'!AG197</f>
        <v>5.84658</v>
      </c>
    </row>
    <row r="198">
      <c r="A198" s="623" t="str">
        <f>'CATALOGO PAGINA'!C198</f>
        <v>FW338-6A</v>
      </c>
      <c r="B198" s="624" t="s">
        <v>7741</v>
      </c>
      <c r="C198" s="626" t="str">
        <f>'CATALOGO PAGINA'!AE198</f>
        <v>3</v>
      </c>
      <c r="D198" s="634">
        <f>'CATALOGO PAGINA'!AG198</f>
        <v>6.6521</v>
      </c>
    </row>
    <row r="199">
      <c r="A199" s="623" t="str">
        <f>'CATALOGO PAGINA'!C199</f>
        <v>8811-5</v>
      </c>
      <c r="B199" s="624" t="s">
        <v>7741</v>
      </c>
      <c r="C199" s="626" t="str">
        <f>'CATALOGO PAGINA'!AE199</f>
        <v>3</v>
      </c>
      <c r="D199" s="634">
        <f>'CATALOGO PAGINA'!AG199</f>
        <v>6.989</v>
      </c>
    </row>
    <row r="200">
      <c r="A200" s="623" t="str">
        <f>'CATALOGO PAGINA'!C200</f>
        <v>6010M</v>
      </c>
      <c r="B200" s="624" t="s">
        <v>7741</v>
      </c>
      <c r="C200" s="626" t="str">
        <f>'CATALOGO PAGINA'!AE200</f>
        <v>12</v>
      </c>
      <c r="D200" s="634">
        <f>'CATALOGO PAGINA'!AG200</f>
        <v>0.3995</v>
      </c>
    </row>
    <row r="201">
      <c r="A201" s="623" t="str">
        <f>'CATALOGO PAGINA'!C201</f>
        <v>SW7616</v>
      </c>
      <c r="B201" s="624" t="s">
        <v>7741</v>
      </c>
      <c r="C201" s="626" t="str">
        <f>'CATALOGO PAGINA'!AE201</f>
        <v>4</v>
      </c>
      <c r="D201" s="634">
        <f>'CATALOGO PAGINA'!AG201</f>
        <v>1.45</v>
      </c>
    </row>
    <row r="202">
      <c r="A202" s="623" t="str">
        <f>'CATALOGO PAGINA'!C202</f>
        <v>SWF5823</v>
      </c>
      <c r="B202" s="624" t="s">
        <v>7741</v>
      </c>
      <c r="C202" s="626" t="str">
        <f>'CATALOGO PAGINA'!AE202</f>
        <v>8</v>
      </c>
      <c r="D202" s="634">
        <f>'CATALOGO PAGINA'!AG202</f>
        <v>0.9</v>
      </c>
    </row>
    <row r="203">
      <c r="A203" s="623" t="str">
        <f>'CATALOGO PAGINA'!C203</f>
        <v>F4778</v>
      </c>
      <c r="B203" s="624" t="s">
        <v>7741</v>
      </c>
      <c r="C203" s="626" t="str">
        <f>'CATALOGO PAGINA'!AE203</f>
        <v>2</v>
      </c>
      <c r="D203" s="634">
        <f>'CATALOGO PAGINA'!AG203</f>
        <v>4.75</v>
      </c>
    </row>
    <row r="204">
      <c r="A204" s="623" t="str">
        <f>'CATALOGO PAGINA'!C204</f>
        <v>FS238-12A</v>
      </c>
      <c r="B204" s="624" t="s">
        <v>7741</v>
      </c>
      <c r="C204" s="626" t="str">
        <f>'CATALOGO PAGINA'!AE204</f>
        <v>3</v>
      </c>
      <c r="D204" s="634">
        <f>'CATALOGO PAGINA'!AG204</f>
        <v>6.2454</v>
      </c>
    </row>
    <row r="205">
      <c r="A205" s="623" t="str">
        <f>'CATALOGO PAGINA'!C205</f>
        <v>YJ388-68</v>
      </c>
      <c r="B205" s="624" t="s">
        <v>7741</v>
      </c>
      <c r="C205" s="626" t="str">
        <f>'CATALOGO PAGINA'!AE205</f>
        <v>3</v>
      </c>
      <c r="D205" s="634">
        <f>'CATALOGO PAGINA'!AG205</f>
        <v>6.50268</v>
      </c>
    </row>
    <row r="206">
      <c r="A206" s="623" t="str">
        <f>'CATALOGO PAGINA'!C206</f>
        <v>28678</v>
      </c>
      <c r="B206" s="624" t="s">
        <v>7741</v>
      </c>
      <c r="C206" s="626" t="str">
        <f>'CATALOGO PAGINA'!AE206</f>
        <v>6</v>
      </c>
      <c r="D206" s="634">
        <f>'CATALOGO PAGINA'!AG206</f>
        <v>4.19628</v>
      </c>
    </row>
    <row r="207">
      <c r="A207" s="623" t="str">
        <f>'CATALOGO PAGINA'!C207</f>
        <v>725</v>
      </c>
      <c r="B207" s="624" t="s">
        <v>7741</v>
      </c>
      <c r="C207" s="626" t="str">
        <f>'CATALOGO PAGINA'!AE207</f>
        <v>3</v>
      </c>
      <c r="D207" s="634">
        <f>'CATALOGO PAGINA'!AG207</f>
        <v>2.3055</v>
      </c>
    </row>
    <row r="208">
      <c r="A208" s="623" t="str">
        <f>'CATALOGO PAGINA'!C208</f>
        <v>P904-A</v>
      </c>
      <c r="B208" s="624" t="s">
        <v>7741</v>
      </c>
      <c r="C208" s="626" t="str">
        <f>'CATALOGO PAGINA'!AE208</f>
        <v>3</v>
      </c>
      <c r="D208" s="634">
        <f>'CATALOGO PAGINA'!AG208</f>
        <v>8.4966</v>
      </c>
    </row>
    <row r="209">
      <c r="A209" s="623" t="str">
        <f>'CATALOGO PAGINA'!C209</f>
        <v>393-34</v>
      </c>
      <c r="B209" s="624" t="s">
        <v>7741</v>
      </c>
      <c r="C209" s="626" t="str">
        <f>'CATALOGO PAGINA'!AE209</f>
        <v>3</v>
      </c>
      <c r="D209" s="634">
        <f>'CATALOGO PAGINA'!AG209</f>
        <v>5.34704</v>
      </c>
    </row>
    <row r="210">
      <c r="A210" s="623" t="str">
        <f>'CATALOGO PAGINA'!C210</f>
        <v>8811-19</v>
      </c>
      <c r="B210" s="624" t="s">
        <v>7741</v>
      </c>
      <c r="C210" s="626" t="str">
        <f>'CATALOGO PAGINA'!AE210</f>
        <v>3</v>
      </c>
      <c r="D210" s="634">
        <f>'CATALOGO PAGINA'!AG210</f>
        <v>6.7522</v>
      </c>
    </row>
    <row r="211">
      <c r="A211" s="623" t="str">
        <f>'CATALOGO PAGINA'!C211</f>
        <v>YJ388-44</v>
      </c>
      <c r="B211" s="624" t="s">
        <v>7741</v>
      </c>
      <c r="C211" s="626" t="str">
        <f>'CATALOGO PAGINA'!AE211</f>
        <v>3</v>
      </c>
      <c r="D211" s="634">
        <f>'CATALOGO PAGINA'!AG211</f>
        <v>6.7522</v>
      </c>
    </row>
    <row r="212">
      <c r="A212" s="623" t="str">
        <f>'CATALOGO PAGINA'!C212</f>
        <v>FW-2038A</v>
      </c>
      <c r="B212" s="624" t="s">
        <v>7741</v>
      </c>
      <c r="C212" s="626" t="str">
        <f>'CATALOGO PAGINA'!AE212</f>
        <v>3</v>
      </c>
      <c r="D212" s="634">
        <f>'CATALOGO PAGINA'!AG212</f>
        <v>4.5</v>
      </c>
    </row>
    <row r="213">
      <c r="A213" s="623" t="str">
        <f>'CATALOGO PAGINA'!C213</f>
        <v>KH332-2</v>
      </c>
      <c r="B213" s="624" t="s">
        <v>7741</v>
      </c>
      <c r="C213" s="626" t="str">
        <f>'CATALOGO PAGINA'!AE213</f>
        <v>3</v>
      </c>
      <c r="D213" s="634">
        <f>'CATALOGO PAGINA'!AG213</f>
        <v>6.989</v>
      </c>
    </row>
    <row r="214">
      <c r="A214" s="623" t="str">
        <f>'CATALOGO PAGINA'!C214</f>
        <v>258</v>
      </c>
      <c r="B214" s="624" t="s">
        <v>7741</v>
      </c>
      <c r="C214" s="626" t="str">
        <f>'CATALOGO PAGINA'!AE214</f>
        <v>3</v>
      </c>
      <c r="D214" s="634">
        <f>'CATALOGO PAGINA'!AG214</f>
        <v>9.99912</v>
      </c>
    </row>
    <row r="215">
      <c r="A215" s="623" t="str">
        <f>'CATALOGO PAGINA'!C215</f>
        <v>LD-169A</v>
      </c>
      <c r="B215" s="624" t="s">
        <v>7741</v>
      </c>
      <c r="C215" s="626" t="str">
        <f>'CATALOGO PAGINA'!AE215</f>
        <v>3</v>
      </c>
      <c r="D215" s="634">
        <f>'CATALOGO PAGINA'!AG215</f>
        <v>5.74846</v>
      </c>
    </row>
    <row r="216">
      <c r="A216" s="623" t="str">
        <f>'CATALOGO PAGINA'!C216</f>
        <v>ZR156-3</v>
      </c>
      <c r="B216" s="624" t="s">
        <v>7741</v>
      </c>
      <c r="C216" s="626" t="str">
        <f>'CATALOGO PAGINA'!AE216</f>
        <v>3</v>
      </c>
      <c r="D216" s="634">
        <f>'CATALOGO PAGINA'!AG216</f>
        <v>7.0004</v>
      </c>
    </row>
    <row r="217">
      <c r="A217" s="623" t="str">
        <f>'CATALOGO PAGINA'!C217</f>
        <v>LD-155B</v>
      </c>
      <c r="B217" s="624" t="s">
        <v>7741</v>
      </c>
      <c r="C217" s="626" t="str">
        <f>'CATALOGO PAGINA'!AE217</f>
        <v>3</v>
      </c>
      <c r="D217" s="634">
        <f>'CATALOGO PAGINA'!AG217</f>
        <v>5.74846</v>
      </c>
    </row>
    <row r="218">
      <c r="A218" s="623" t="str">
        <f>'CATALOGO PAGINA'!C218</f>
        <v>FD815</v>
      </c>
      <c r="B218" s="624" t="s">
        <v>7741</v>
      </c>
      <c r="C218" s="626" t="str">
        <f>'CATALOGO PAGINA'!AE218</f>
        <v>6</v>
      </c>
      <c r="D218" s="634">
        <f>'CATALOGO PAGINA'!AG218</f>
        <v>4.551</v>
      </c>
    </row>
    <row r="219">
      <c r="A219" s="623" t="str">
        <f>'CATALOGO PAGINA'!C219</f>
        <v>FD8632</v>
      </c>
      <c r="B219" s="624" t="s">
        <v>7741</v>
      </c>
      <c r="C219" s="626" t="str">
        <f>'CATALOGO PAGINA'!AE219</f>
        <v>12</v>
      </c>
      <c r="D219" s="634">
        <f>'CATALOGO PAGINA'!AG219</f>
        <v>0.504</v>
      </c>
    </row>
    <row r="220">
      <c r="A220" s="623" t="str">
        <f>'CATALOGO PAGINA'!C220</f>
        <v>TW-2025</v>
      </c>
      <c r="B220" s="624" t="s">
        <v>7741</v>
      </c>
      <c r="C220" s="626" t="str">
        <f>'CATALOGO PAGINA'!AE220</f>
        <v>3</v>
      </c>
      <c r="D220" s="634">
        <f>'CATALOGO PAGINA'!AG220</f>
        <v>6.748</v>
      </c>
    </row>
    <row r="221">
      <c r="A221" s="623" t="str">
        <f>'CATALOGO PAGINA'!C221</f>
        <v>91407P</v>
      </c>
      <c r="B221" s="624" t="s">
        <v>7741</v>
      </c>
      <c r="C221" s="626" t="str">
        <f>'CATALOGO PAGINA'!AE221</f>
        <v>12</v>
      </c>
      <c r="D221" s="634">
        <f>'CATALOGO PAGINA'!AG221</f>
        <v>0.6</v>
      </c>
    </row>
    <row r="222">
      <c r="A222" s="623" t="str">
        <f>'CATALOGO PAGINA'!C222</f>
        <v>FD724</v>
      </c>
      <c r="B222" s="624" t="s">
        <v>7741</v>
      </c>
      <c r="C222" s="626" t="str">
        <f>'CATALOGO PAGINA'!AE222</f>
        <v>6</v>
      </c>
      <c r="D222" s="634">
        <f>'CATALOGO PAGINA'!AG222</f>
        <v>1.246</v>
      </c>
    </row>
    <row r="223">
      <c r="A223" s="623" t="str">
        <f>'CATALOGO PAGINA'!C223</f>
        <v>ARB808</v>
      </c>
      <c r="B223" s="624" t="s">
        <v>7741</v>
      </c>
      <c r="C223" s="626" t="str">
        <f>'CATALOGO PAGINA'!AE223</f>
        <v>12</v>
      </c>
      <c r="D223" s="634">
        <f>'CATALOGO PAGINA'!AG223</f>
        <v>0.8967</v>
      </c>
    </row>
    <row r="224">
      <c r="A224" s="623" t="str">
        <f>'CATALOGO PAGINA'!C224</f>
        <v>ARB0608</v>
      </c>
      <c r="B224" s="624" t="s">
        <v>7741</v>
      </c>
      <c r="C224" s="626" t="str">
        <f>'CATALOGO PAGINA'!AE224</f>
        <v>6</v>
      </c>
      <c r="D224" s="634">
        <f>'CATALOGO PAGINA'!AG224</f>
        <v>1.363</v>
      </c>
    </row>
    <row r="225">
      <c r="A225" s="623" t="str">
        <f>'CATALOGO PAGINA'!C225</f>
        <v>1013</v>
      </c>
      <c r="B225" s="624" t="s">
        <v>7741</v>
      </c>
      <c r="C225" s="626" t="str">
        <f>'CATALOGO PAGINA'!AE225</f>
        <v>3</v>
      </c>
      <c r="D225" s="634">
        <f>'CATALOGO PAGINA'!AG225</f>
        <v>2.1462</v>
      </c>
    </row>
    <row r="226">
      <c r="A226" s="623" t="str">
        <f>'CATALOGO PAGINA'!C226</f>
        <v>ARB2017</v>
      </c>
      <c r="B226" s="624" t="s">
        <v>7741</v>
      </c>
      <c r="C226" s="626" t="str">
        <f>'CATALOGO PAGINA'!AE226</f>
        <v>12</v>
      </c>
      <c r="D226" s="634">
        <f>'CATALOGO PAGINA'!AG226</f>
        <v>0.9996</v>
      </c>
    </row>
    <row r="227">
      <c r="A227" s="623" t="str">
        <f>'CATALOGO PAGINA'!C227</f>
        <v>ARB3132</v>
      </c>
      <c r="B227" s="624" t="s">
        <v>7741</v>
      </c>
      <c r="C227" s="626" t="str">
        <f>'CATALOGO PAGINA'!AE227</f>
        <v>6</v>
      </c>
      <c r="D227" s="634">
        <f>'CATALOGO PAGINA'!AG227</f>
        <v>1.2035</v>
      </c>
    </row>
    <row r="228">
      <c r="A228" s="623" t="str">
        <f>'CATALOGO PAGINA'!C228</f>
        <v>ARB55297</v>
      </c>
      <c r="B228" s="624" t="s">
        <v>7741</v>
      </c>
      <c r="C228" s="626" t="str">
        <f>'CATALOGO PAGINA'!AE228</f>
        <v>6</v>
      </c>
      <c r="D228" s="634">
        <f>'CATALOGO PAGINA'!AG228</f>
        <v>2.146</v>
      </c>
    </row>
    <row r="229">
      <c r="A229" s="623" t="str">
        <f>'CATALOGO PAGINA'!C229</f>
        <v>ARB694</v>
      </c>
      <c r="B229" s="624" t="s">
        <v>7741</v>
      </c>
      <c r="C229" s="626" t="str">
        <f>'CATALOGO PAGINA'!AE229</f>
        <v>6</v>
      </c>
      <c r="D229" s="634">
        <f>'CATALOGO PAGINA'!AG229</f>
        <v>1.1455</v>
      </c>
    </row>
    <row r="230">
      <c r="A230" s="623" t="str">
        <f>'CATALOGO PAGINA'!C230</f>
        <v>ARB1208</v>
      </c>
      <c r="B230" s="624" t="s">
        <v>7741</v>
      </c>
      <c r="C230" s="626" t="str">
        <f>'CATALOGO PAGINA'!AE230</f>
        <v>6</v>
      </c>
      <c r="D230" s="634">
        <f>'CATALOGO PAGINA'!AG230</f>
        <v>1.363</v>
      </c>
    </row>
    <row r="231">
      <c r="A231" s="623" t="str">
        <f>'CATALOGO PAGINA'!C231</f>
        <v>NB2022</v>
      </c>
      <c r="B231" s="624" t="s">
        <v>7741</v>
      </c>
      <c r="C231" s="626" t="str">
        <f>'CATALOGO PAGINA'!AE231</f>
        <v>6</v>
      </c>
      <c r="D231" s="634">
        <f>'CATALOGO PAGINA'!AG231</f>
        <v>1.1455</v>
      </c>
    </row>
    <row r="232">
      <c r="A232" s="623" t="str">
        <f>'CATALOGO PAGINA'!C232</f>
        <v>ARG39936</v>
      </c>
      <c r="B232" s="624" t="s">
        <v>7741</v>
      </c>
      <c r="C232" s="626" t="str">
        <f>'CATALOGO PAGINA'!AE232</f>
        <v>12</v>
      </c>
      <c r="D232" s="634">
        <f>'CATALOGO PAGINA'!AG232</f>
        <v>0.754</v>
      </c>
    </row>
    <row r="233">
      <c r="A233" s="623" t="str">
        <f>'CATALOGO PAGINA'!C233</f>
        <v>ARG3461</v>
      </c>
      <c r="B233" s="624" t="s">
        <v>7741</v>
      </c>
      <c r="C233" s="626" t="str">
        <f>'CATALOGO PAGINA'!AE233</f>
        <v>12</v>
      </c>
      <c r="D233" s="634">
        <f>'CATALOGO PAGINA'!AG233</f>
        <v>0.7497</v>
      </c>
    </row>
    <row r="234">
      <c r="A234" s="623" t="str">
        <f>'CATALOGO PAGINA'!C234</f>
        <v>ARG32871</v>
      </c>
      <c r="B234" s="624" t="s">
        <v>7741</v>
      </c>
      <c r="C234" s="626" t="str">
        <f>'CATALOGO PAGINA'!AE234</f>
        <v>12</v>
      </c>
      <c r="D234" s="634">
        <f>'CATALOGO PAGINA'!AG234</f>
        <v>1.04616</v>
      </c>
    </row>
    <row r="235">
      <c r="A235" s="623" t="str">
        <f>'CATALOGO PAGINA'!C235</f>
        <v>ARG20167</v>
      </c>
      <c r="B235" s="624" t="s">
        <v>7741</v>
      </c>
      <c r="C235" s="626" t="str">
        <f>'CATALOGO PAGINA'!AE235</f>
        <v>6</v>
      </c>
      <c r="D235" s="634">
        <f>'CATALOGO PAGINA'!AG235</f>
        <v>1.1907</v>
      </c>
    </row>
    <row r="236">
      <c r="A236" s="623" t="str">
        <f>'CATALOGO PAGINA'!C236</f>
        <v>ARM711</v>
      </c>
      <c r="B236" s="624" t="s">
        <v>7741</v>
      </c>
      <c r="C236" s="626" t="str">
        <f>'CATALOGO PAGINA'!AE236</f>
        <v>6</v>
      </c>
      <c r="D236" s="634">
        <f>'CATALOGO PAGINA'!AG236</f>
        <v>1.2035</v>
      </c>
    </row>
    <row r="237">
      <c r="A237" s="623" t="str">
        <f>'CATALOGO PAGINA'!C237</f>
        <v>ARG2017</v>
      </c>
      <c r="B237" s="624" t="s">
        <v>7741</v>
      </c>
      <c r="C237" s="626" t="str">
        <f>'CATALOGO PAGINA'!AE237</f>
        <v>6</v>
      </c>
      <c r="D237" s="634">
        <f>'CATALOGO PAGINA'!AG237</f>
        <v>0.9996</v>
      </c>
    </row>
    <row r="238">
      <c r="A238" s="623" t="str">
        <f>'CATALOGO PAGINA'!C238</f>
        <v>ARB6622</v>
      </c>
      <c r="B238" s="624" t="s">
        <v>7741</v>
      </c>
      <c r="C238" s="626" t="str">
        <f>'CATALOGO PAGINA'!AE238</f>
        <v>12</v>
      </c>
      <c r="D238" s="634">
        <f>'CATALOGO PAGINA'!AG238</f>
        <v>0.6854</v>
      </c>
    </row>
    <row r="239">
      <c r="A239" s="623" t="str">
        <f>'CATALOGO PAGINA'!C239</f>
        <v>NB8601</v>
      </c>
      <c r="B239" s="624" t="s">
        <v>7741</v>
      </c>
      <c r="C239" s="626" t="str">
        <f>'CATALOGO PAGINA'!AE239</f>
        <v>12</v>
      </c>
      <c r="D239" s="634">
        <f>'CATALOGO PAGINA'!AG239</f>
        <v>0.6512</v>
      </c>
    </row>
    <row r="240">
      <c r="A240" s="623" t="str">
        <f>'CATALOGO PAGINA'!C240</f>
        <v>ARG53918</v>
      </c>
      <c r="B240" s="624" t="s">
        <v>7741</v>
      </c>
      <c r="C240" s="626" t="str">
        <f>'CATALOGO PAGINA'!AE240</f>
        <v>6</v>
      </c>
      <c r="D240" s="634">
        <f>'CATALOGO PAGINA'!AG240</f>
        <v>1.247</v>
      </c>
    </row>
    <row r="241">
      <c r="A241" s="623" t="str">
        <f>'CATALOGO PAGINA'!C241</f>
        <v>ARM6622</v>
      </c>
      <c r="B241" s="624" t="s">
        <v>7741</v>
      </c>
      <c r="C241" s="626" t="str">
        <f>'CATALOGO PAGINA'!AE241</f>
        <v>12</v>
      </c>
      <c r="D241" s="634">
        <f>'CATALOGO PAGINA'!AG241</f>
        <v>0.696</v>
      </c>
    </row>
    <row r="242">
      <c r="A242" s="623" t="str">
        <f>'CATALOGO PAGINA'!C242</f>
        <v>NB858</v>
      </c>
      <c r="B242" s="624" t="s">
        <v>7741</v>
      </c>
      <c r="C242" s="626" t="str">
        <f>'CATALOGO PAGINA'!AE242</f>
        <v>12</v>
      </c>
      <c r="D242" s="634">
        <f>'CATALOGO PAGINA'!AG242</f>
        <v>0.899</v>
      </c>
    </row>
    <row r="243">
      <c r="A243" s="623" t="str">
        <f>'CATALOGO PAGINA'!C243</f>
        <v>NG2643</v>
      </c>
      <c r="B243" s="624" t="s">
        <v>7741</v>
      </c>
      <c r="C243" s="626" t="str">
        <f>'CATALOGO PAGINA'!AE243</f>
        <v>6</v>
      </c>
      <c r="D243" s="634">
        <f>'CATALOGO PAGINA'!AG243</f>
        <v>1.1455</v>
      </c>
    </row>
    <row r="244">
      <c r="A244" s="623" t="str">
        <f>'CATALOGO PAGINA'!C244</f>
        <v>NG2811</v>
      </c>
      <c r="B244" s="624" t="s">
        <v>7741</v>
      </c>
      <c r="C244" s="626" t="str">
        <f>'CATALOGO PAGINA'!AE244</f>
        <v>6</v>
      </c>
      <c r="D244" s="634">
        <f>'CATALOGO PAGINA'!AG244</f>
        <v>1.4892</v>
      </c>
    </row>
    <row r="245">
      <c r="A245" s="623" t="str">
        <f>'CATALOGO PAGINA'!C245</f>
        <v>NG3016</v>
      </c>
      <c r="B245" s="624" t="s">
        <v>7741</v>
      </c>
      <c r="C245" s="626" t="str">
        <f>'CATALOGO PAGINA'!AE245</f>
        <v>12</v>
      </c>
      <c r="D245" s="634">
        <f>'CATALOGO PAGINA'!AG245</f>
        <v>0.899</v>
      </c>
    </row>
    <row r="246">
      <c r="A246" s="623" t="str">
        <f>'CATALOGO PAGINA'!C246</f>
        <v>ARZ00449</v>
      </c>
      <c r="B246" s="624" t="s">
        <v>7741</v>
      </c>
      <c r="C246" s="626" t="str">
        <f>'CATALOGO PAGINA'!AE246</f>
        <v>3</v>
      </c>
      <c r="D246" s="634">
        <f>'CATALOGO PAGINA'!AG246</f>
        <v>8.49528</v>
      </c>
    </row>
    <row r="247">
      <c r="A247" s="623" t="str">
        <f>'CATALOGO PAGINA'!C247</f>
        <v>ARZ6617</v>
      </c>
      <c r="B247" s="624" t="s">
        <v>7741</v>
      </c>
      <c r="C247" s="626" t="str">
        <f>'CATALOGO PAGINA'!AE247</f>
        <v>3</v>
      </c>
      <c r="D247" s="634">
        <f>'CATALOGO PAGINA'!AG247</f>
        <v>4.7538</v>
      </c>
    </row>
    <row r="248">
      <c r="A248" s="623" t="str">
        <f>'CATALOGO PAGINA'!C248</f>
        <v>ARG1861</v>
      </c>
      <c r="B248" s="624" t="s">
        <v>7741</v>
      </c>
      <c r="C248" s="626" t="str">
        <f>'CATALOGO PAGINA'!AE248</f>
        <v>6</v>
      </c>
      <c r="D248" s="634">
        <f>'CATALOGO PAGINA'!AG248</f>
        <v>1.1745</v>
      </c>
    </row>
    <row r="249">
      <c r="A249" s="623" t="str">
        <f>'CATALOGO PAGINA'!C249</f>
        <v>HC-002B-1</v>
      </c>
      <c r="B249" s="624" t="s">
        <v>7741</v>
      </c>
      <c r="C249" s="626" t="str">
        <f>'CATALOGO PAGINA'!AE249</f>
        <v>3</v>
      </c>
      <c r="D249" s="634">
        <f>'CATALOGO PAGINA'!AG249</f>
        <v>3.886</v>
      </c>
    </row>
    <row r="250">
      <c r="A250" s="623" t="str">
        <f>'CATALOGO PAGINA'!C250</f>
        <v>ZR186</v>
      </c>
      <c r="B250" s="624" t="s">
        <v>7741</v>
      </c>
      <c r="C250" s="626" t="str">
        <f>'CATALOGO PAGINA'!AE250</f>
        <v>3</v>
      </c>
      <c r="D250" s="634">
        <f>'CATALOGO PAGINA'!AG250</f>
        <v>4.99565</v>
      </c>
    </row>
    <row r="251">
      <c r="A251" s="623" t="str">
        <f>'CATALOGO PAGINA'!C251</f>
        <v>ARZ35731</v>
      </c>
      <c r="B251" s="624" t="s">
        <v>7741</v>
      </c>
      <c r="C251" s="626" t="str">
        <f>'CATALOGO PAGINA'!AE251</f>
        <v>3</v>
      </c>
      <c r="D251" s="634">
        <f>'CATALOGO PAGINA'!AG251</f>
        <v>4.74525</v>
      </c>
    </row>
    <row r="252">
      <c r="A252" s="623" t="str">
        <f>'CATALOGO PAGINA'!C252</f>
        <v>ARY33352</v>
      </c>
      <c r="B252" s="624" t="s">
        <v>7741</v>
      </c>
      <c r="C252" s="626" t="str">
        <f>'CATALOGO PAGINA'!AE252</f>
        <v>3</v>
      </c>
      <c r="D252" s="634">
        <f>'CATALOGO PAGINA'!AG252</f>
        <v>4.5978</v>
      </c>
    </row>
    <row r="253">
      <c r="A253" s="623" t="str">
        <f>'CATALOGO PAGINA'!C253</f>
        <v>ARB02011</v>
      </c>
      <c r="B253" s="624" t="s">
        <v>7741</v>
      </c>
      <c r="C253" s="626" t="str">
        <f>'CATALOGO PAGINA'!AE253</f>
        <v>6</v>
      </c>
      <c r="D253" s="634">
        <f>'CATALOGO PAGINA'!AG253</f>
        <v>1.04544</v>
      </c>
    </row>
    <row r="254">
      <c r="A254" s="623" t="str">
        <f>'CATALOGO PAGINA'!C254</f>
        <v>ARB3201</v>
      </c>
      <c r="B254" s="624" t="s">
        <v>7741</v>
      </c>
      <c r="C254" s="626" t="str">
        <f>'CATALOGO PAGINA'!AE254</f>
        <v>12</v>
      </c>
      <c r="D254" s="634">
        <f>'CATALOGO PAGINA'!AG254</f>
        <v>1.247</v>
      </c>
    </row>
    <row r="255">
      <c r="A255" s="623" t="str">
        <f>'CATALOGO PAGINA'!C255</f>
        <v>ARB202</v>
      </c>
      <c r="B255" s="624" t="s">
        <v>7741</v>
      </c>
      <c r="C255" s="626" t="str">
        <f>'CATALOGO PAGINA'!AE255</f>
        <v>6</v>
      </c>
      <c r="D255" s="634">
        <f>'CATALOGO PAGINA'!AG255</f>
        <v>0.9715</v>
      </c>
    </row>
    <row r="256">
      <c r="A256" s="623" t="str">
        <f>'CATALOGO PAGINA'!C256</f>
        <v>ARB0061</v>
      </c>
      <c r="B256" s="624" t="s">
        <v>7741</v>
      </c>
      <c r="C256" s="626" t="str">
        <f>'CATALOGO PAGINA'!AE256</f>
        <v>12</v>
      </c>
      <c r="D256" s="634">
        <f>'CATALOGO PAGINA'!AG256</f>
        <v>0.986</v>
      </c>
    </row>
    <row r="257">
      <c r="A257" s="623" t="str">
        <f>'CATALOGO PAGINA'!C257</f>
        <v>ARB0578</v>
      </c>
      <c r="B257" s="624" t="s">
        <v>7741</v>
      </c>
      <c r="C257" s="626" t="str">
        <f>'CATALOGO PAGINA'!AE257</f>
        <v>3</v>
      </c>
      <c r="D257" s="634">
        <f>'CATALOGO PAGINA'!AG257</f>
        <v>1.392</v>
      </c>
    </row>
    <row r="258">
      <c r="A258" s="623" t="str">
        <f>'CATALOGO PAGINA'!C258</f>
        <v>ARB1204</v>
      </c>
      <c r="B258" s="624" t="s">
        <v>7741</v>
      </c>
      <c r="C258" s="626" t="str">
        <f>'CATALOGO PAGINA'!AE258</f>
        <v>12</v>
      </c>
      <c r="D258" s="634">
        <f>'CATALOGO PAGINA'!AG258</f>
        <v>0.8265</v>
      </c>
    </row>
    <row r="259">
      <c r="A259" s="623" t="str">
        <f>'CATALOGO PAGINA'!C259</f>
        <v>ARM1145</v>
      </c>
      <c r="B259" s="624" t="s">
        <v>7741</v>
      </c>
      <c r="C259" s="626" t="str">
        <f>'CATALOGO PAGINA'!AE259</f>
        <v>12</v>
      </c>
      <c r="D259" s="634">
        <f>'CATALOGO PAGINA'!AG259</f>
        <v>0.8456</v>
      </c>
    </row>
    <row r="260">
      <c r="A260" s="623" t="str">
        <f>'CATALOGO PAGINA'!C260</f>
        <v>ARB8248C</v>
      </c>
      <c r="B260" s="624" t="s">
        <v>7741</v>
      </c>
      <c r="C260" s="626" t="str">
        <f>'CATALOGO PAGINA'!AE260</f>
        <v>12</v>
      </c>
      <c r="D260" s="634">
        <f>'CATALOGO PAGINA'!AG260</f>
        <v>0.7975</v>
      </c>
    </row>
    <row r="261">
      <c r="A261" s="623" t="str">
        <f>'CATALOGO PAGINA'!C261</f>
        <v>ARW80</v>
      </c>
      <c r="B261" s="624" t="s">
        <v>7741</v>
      </c>
      <c r="C261" s="626" t="str">
        <f>'CATALOGO PAGINA'!AE261</f>
        <v>12</v>
      </c>
      <c r="D261" s="634">
        <f>'CATALOGO PAGINA'!AG261</f>
        <v>0.8493</v>
      </c>
    </row>
    <row r="262">
      <c r="A262" s="623" t="str">
        <f>'CATALOGO PAGINA'!C262</f>
        <v>ARM147</v>
      </c>
      <c r="B262" s="624" t="s">
        <v>7741</v>
      </c>
      <c r="C262" s="626" t="str">
        <f>'CATALOGO PAGINA'!AE262</f>
        <v>12</v>
      </c>
      <c r="D262" s="634">
        <f>'CATALOGO PAGINA'!AG262</f>
        <v>0.6854</v>
      </c>
    </row>
    <row r="263">
      <c r="A263" s="623" t="str">
        <f>'CATALOGO PAGINA'!C263</f>
        <v>ARG1107</v>
      </c>
      <c r="B263" s="624" t="s">
        <v>7741</v>
      </c>
      <c r="C263" s="626" t="str">
        <f>'CATALOGO PAGINA'!AE263</f>
        <v>12</v>
      </c>
      <c r="D263" s="634">
        <f>'CATALOGO PAGINA'!AG263</f>
        <v>0.754</v>
      </c>
    </row>
    <row r="264">
      <c r="A264" s="623" t="str">
        <f>'CATALOGO PAGINA'!C264</f>
        <v>ARB00118</v>
      </c>
      <c r="B264" s="624" t="s">
        <v>7741</v>
      </c>
      <c r="C264" s="626" t="str">
        <f>'CATALOGO PAGINA'!AE264</f>
        <v>12</v>
      </c>
      <c r="D264" s="634">
        <f>'CATALOGO PAGINA'!AG264</f>
        <v>0.5075</v>
      </c>
    </row>
    <row r="265">
      <c r="A265" s="623" t="str">
        <f>'CATALOGO PAGINA'!C265</f>
        <v>ARB05451</v>
      </c>
      <c r="B265" s="624" t="s">
        <v>7741</v>
      </c>
      <c r="C265" s="626" t="str">
        <f>'CATALOGO PAGINA'!AE265</f>
        <v>12</v>
      </c>
      <c r="D265" s="634">
        <f>'CATALOGO PAGINA'!AG265</f>
        <v>1.04832</v>
      </c>
    </row>
    <row r="266">
      <c r="A266" s="623" t="str">
        <f>'CATALOGO PAGINA'!C266</f>
        <v>ARB0081</v>
      </c>
      <c r="B266" s="624" t="s">
        <v>7741</v>
      </c>
      <c r="C266" s="626" t="str">
        <f>'CATALOGO PAGINA'!AE266</f>
        <v>6</v>
      </c>
      <c r="D266" s="634">
        <f>'CATALOGO PAGINA'!AG266</f>
        <v>1.247</v>
      </c>
    </row>
    <row r="267">
      <c r="A267" s="623" t="str">
        <f>'CATALOGO PAGINA'!C267</f>
        <v>ARM048</v>
      </c>
      <c r="B267" s="624" t="s">
        <v>7741</v>
      </c>
      <c r="C267" s="626" t="str">
        <f>'CATALOGO PAGINA'!AE267</f>
        <v>12</v>
      </c>
      <c r="D267" s="634">
        <f>'CATALOGO PAGINA'!AG267</f>
        <v>0.8493</v>
      </c>
    </row>
    <row r="268">
      <c r="A268" s="623" t="str">
        <f>'CATALOGO PAGINA'!C268</f>
        <v>ARM007</v>
      </c>
      <c r="B268" s="624" t="s">
        <v>7741</v>
      </c>
      <c r="C268" s="626" t="str">
        <f>'CATALOGO PAGINA'!AE268</f>
        <v>12</v>
      </c>
      <c r="D268" s="634">
        <f>'CATALOGO PAGINA'!AG268</f>
        <v>1.0952</v>
      </c>
    </row>
    <row r="269">
      <c r="A269" s="623" t="str">
        <f>'CATALOGO PAGINA'!C269</f>
        <v>NG2586</v>
      </c>
      <c r="B269" s="624" t="s">
        <v>7741</v>
      </c>
      <c r="C269" s="626" t="str">
        <f>'CATALOGO PAGINA'!AE269</f>
        <v>12</v>
      </c>
      <c r="D269" s="634">
        <f>'CATALOGO PAGINA'!AG269</f>
        <v>0.957</v>
      </c>
    </row>
    <row r="270">
      <c r="A270" s="623" t="str">
        <f>'CATALOGO PAGINA'!C270</f>
        <v>ARG8581</v>
      </c>
      <c r="B270" s="624" t="s">
        <v>7741</v>
      </c>
      <c r="C270" s="626" t="str">
        <f>'CATALOGO PAGINA'!AE270</f>
        <v>12</v>
      </c>
      <c r="D270" s="634">
        <f>'CATALOGO PAGINA'!AG270</f>
        <v>0.957</v>
      </c>
    </row>
    <row r="271">
      <c r="A271" s="623" t="str">
        <f>'CATALOGO PAGINA'!C271</f>
        <v>915</v>
      </c>
      <c r="B271" s="624" t="s">
        <v>7741</v>
      </c>
      <c r="C271" s="626" t="str">
        <f>'CATALOGO PAGINA'!AE271</f>
        <v>6</v>
      </c>
      <c r="D271" s="634">
        <f>'CATALOGO PAGINA'!AG271</f>
        <v>2.34577</v>
      </c>
    </row>
    <row r="272">
      <c r="A272" s="623" t="str">
        <f>'CATALOGO PAGINA'!C272</f>
        <v>ARM2009</v>
      </c>
      <c r="B272" s="624" t="s">
        <v>7741</v>
      </c>
      <c r="C272" s="626" t="str">
        <f>'CATALOGO PAGINA'!AE272</f>
        <v>12</v>
      </c>
      <c r="D272" s="634">
        <f>'CATALOGO PAGINA'!AG272</f>
        <v>1.04904</v>
      </c>
    </row>
    <row r="273">
      <c r="A273" s="623" t="str">
        <f>'CATALOGO PAGINA'!C273</f>
        <v>ARG70637</v>
      </c>
      <c r="B273" s="624" t="s">
        <v>7741</v>
      </c>
      <c r="C273" s="626" t="str">
        <f>'CATALOGO PAGINA'!AE273</f>
        <v>6</v>
      </c>
      <c r="D273" s="634">
        <f>'CATALOGO PAGINA'!AG273</f>
        <v>2.001</v>
      </c>
    </row>
    <row r="274">
      <c r="A274" s="623" t="str">
        <f>'CATALOGO PAGINA'!C274</f>
        <v>ARM2012</v>
      </c>
      <c r="B274" s="624" t="s">
        <v>7741</v>
      </c>
      <c r="C274" s="626" t="str">
        <f>'CATALOGO PAGINA'!AE274</f>
        <v>6</v>
      </c>
      <c r="D274" s="634">
        <f>'CATALOGO PAGINA'!AG274</f>
        <v>0.957</v>
      </c>
    </row>
    <row r="275">
      <c r="A275" s="623" t="str">
        <f>'CATALOGO PAGINA'!C275</f>
        <v>ARG101N</v>
      </c>
      <c r="B275" s="624" t="s">
        <v>7741</v>
      </c>
      <c r="C275" s="626" t="str">
        <f>'CATALOGO PAGINA'!AE275</f>
        <v>6</v>
      </c>
      <c r="D275" s="634">
        <f>'CATALOGO PAGINA'!AG275</f>
        <v>1.247</v>
      </c>
    </row>
    <row r="276">
      <c r="A276" s="623" t="str">
        <f>'CATALOGO PAGINA'!C276</f>
        <v>NG9610</v>
      </c>
      <c r="B276" s="624" t="s">
        <v>7741</v>
      </c>
      <c r="C276" s="626" t="str">
        <f>'CATALOGO PAGINA'!AE276</f>
        <v>12</v>
      </c>
      <c r="D276" s="634">
        <f>'CATALOGO PAGINA'!AG276</f>
        <v>0.986</v>
      </c>
    </row>
    <row r="277">
      <c r="A277" s="623" t="str">
        <f>'CATALOGO PAGINA'!C277</f>
        <v>ARM130211</v>
      </c>
      <c r="B277" s="624" t="s">
        <v>7741</v>
      </c>
      <c r="C277" s="626" t="str">
        <f>'CATALOGO PAGINA'!AE277</f>
        <v>12</v>
      </c>
      <c r="D277" s="634">
        <f>'CATALOGO PAGINA'!AG277</f>
        <v>0.696</v>
      </c>
    </row>
    <row r="278">
      <c r="A278" s="623" t="str">
        <f>'CATALOGO PAGINA'!C278</f>
        <v>BLD332</v>
      </c>
      <c r="B278" s="624" t="s">
        <v>7741</v>
      </c>
      <c r="C278" s="626" t="str">
        <f>'CATALOGO PAGINA'!AE278</f>
        <v>12</v>
      </c>
      <c r="D278" s="634">
        <f>'CATALOGO PAGINA'!AG278</f>
        <v>2.34738</v>
      </c>
    </row>
    <row r="279">
      <c r="A279" s="623" t="str">
        <f>'CATALOGO PAGINA'!C279</f>
        <v>JQ211B</v>
      </c>
      <c r="B279" s="624" t="s">
        <v>7741</v>
      </c>
      <c r="C279" s="626" t="str">
        <f>'CATALOGO PAGINA'!AE279</f>
        <v>3</v>
      </c>
      <c r="D279" s="634">
        <f>'CATALOGO PAGINA'!AG279</f>
        <v>6.2488</v>
      </c>
    </row>
    <row r="280">
      <c r="A280" s="623" t="str">
        <f>'CATALOGO PAGINA'!C280</f>
        <v>538-N</v>
      </c>
      <c r="B280" s="624" t="s">
        <v>7741</v>
      </c>
      <c r="C280" s="626" t="str">
        <f>'CATALOGO PAGINA'!AE280</f>
        <v>12</v>
      </c>
      <c r="D280" s="634">
        <f>'CATALOGO PAGINA'!AG280</f>
        <v>3.49932</v>
      </c>
    </row>
    <row r="281">
      <c r="A281" s="623" t="str">
        <f>'CATALOGO PAGINA'!C281</f>
        <v>YJ388-6</v>
      </c>
      <c r="B281" s="624" t="s">
        <v>7741</v>
      </c>
      <c r="C281" s="626" t="str">
        <f>'CATALOGO PAGINA'!AE281</f>
        <v>3</v>
      </c>
      <c r="D281" s="634">
        <f>'CATALOGO PAGINA'!AG281</f>
        <v>6.89634</v>
      </c>
    </row>
    <row r="282">
      <c r="A282" s="623" t="str">
        <f>'CATALOGO PAGINA'!C282</f>
        <v>ARG11562</v>
      </c>
      <c r="B282" s="624" t="s">
        <v>7741</v>
      </c>
      <c r="C282" s="626" t="str">
        <f>'CATALOGO PAGINA'!AE282</f>
        <v>3</v>
      </c>
      <c r="D282" s="634">
        <f>'CATALOGO PAGINA'!AG282</f>
        <v>5.9885</v>
      </c>
    </row>
    <row r="283">
      <c r="A283" s="623" t="str">
        <f>'CATALOGO PAGINA'!C283</f>
        <v>ZR1143</v>
      </c>
      <c r="B283" s="624" t="s">
        <v>7741</v>
      </c>
      <c r="C283" s="626" t="str">
        <f>'CATALOGO PAGINA'!AE283</f>
        <v>3</v>
      </c>
      <c r="D283" s="634">
        <f>'CATALOGO PAGINA'!AG283</f>
        <v>6.2488</v>
      </c>
    </row>
    <row r="284">
      <c r="A284" s="623" t="str">
        <f>'CATALOGO PAGINA'!C284</f>
        <v>FD221059</v>
      </c>
      <c r="B284" s="624" t="s">
        <v>7741</v>
      </c>
      <c r="C284" s="626" t="str">
        <f>'CATALOGO PAGINA'!AE284</f>
        <v>6</v>
      </c>
      <c r="D284" s="634">
        <f>'CATALOGO PAGINA'!AG284</f>
        <v>2.146</v>
      </c>
    </row>
    <row r="285">
      <c r="A285" s="623" t="str">
        <f>'CATALOGO PAGINA'!C285</f>
        <v>FD221006</v>
      </c>
      <c r="B285" s="624" t="s">
        <v>7741</v>
      </c>
      <c r="C285" s="626" t="str">
        <f>'CATALOGO PAGINA'!AE285</f>
        <v>12</v>
      </c>
      <c r="D285" s="634">
        <f>'CATALOGO PAGINA'!AG285</f>
        <v>0.847</v>
      </c>
    </row>
    <row r="286">
      <c r="A286" s="623" t="str">
        <f>'CATALOGO PAGINA'!C286</f>
        <v>2964</v>
      </c>
      <c r="B286" s="624" t="s">
        <v>7741</v>
      </c>
      <c r="C286" s="626" t="str">
        <f>'CATALOGO PAGINA'!AE286</f>
        <v>12</v>
      </c>
      <c r="D286" s="634">
        <f>'CATALOGO PAGINA'!AG286</f>
        <v>0.4472</v>
      </c>
    </row>
    <row r="287">
      <c r="A287" s="623" t="str">
        <f>'CATALOGO PAGINA'!C287</f>
        <v>ARB2882</v>
      </c>
      <c r="B287" s="624" t="s">
        <v>7741</v>
      </c>
      <c r="C287" s="626" t="str">
        <f>'CATALOGO PAGINA'!AE287</f>
        <v>12</v>
      </c>
      <c r="D287" s="634">
        <f>'CATALOGO PAGINA'!AG287</f>
        <v>0.7395</v>
      </c>
    </row>
    <row r="288">
      <c r="A288" s="623" t="str">
        <f>'CATALOGO PAGINA'!C288</f>
        <v>0079</v>
      </c>
      <c r="B288" s="624" t="s">
        <v>7741</v>
      </c>
      <c r="C288" s="626" t="str">
        <f>'CATALOGO PAGINA'!AE288</f>
        <v>6</v>
      </c>
      <c r="D288" s="634">
        <f>'CATALOGO PAGINA'!AG288</f>
        <v>2.85</v>
      </c>
    </row>
    <row r="289">
      <c r="A289" s="623" t="str">
        <f>'CATALOGO PAGINA'!C289</f>
        <v>336399F</v>
      </c>
      <c r="B289" s="624" t="s">
        <v>7741</v>
      </c>
      <c r="C289" s="626" t="str">
        <f>'CATALOGO PAGINA'!AE289</f>
        <v>12</v>
      </c>
      <c r="D289" s="634">
        <f>'CATALOGO PAGINA'!AG289</f>
        <v>1.806</v>
      </c>
    </row>
    <row r="290">
      <c r="A290" s="623" t="str">
        <f>'CATALOGO PAGINA'!C290</f>
        <v>EC660612</v>
      </c>
      <c r="B290" s="624" t="s">
        <v>7741</v>
      </c>
      <c r="C290" s="626" t="str">
        <f>'CATALOGO PAGINA'!AE290</f>
        <v>6</v>
      </c>
      <c r="D290" s="634">
        <f>'CATALOGO PAGINA'!AG290</f>
        <v>2.547</v>
      </c>
    </row>
    <row r="291">
      <c r="A291" s="623" t="str">
        <f>'CATALOGO PAGINA'!C291</f>
        <v>CH90095</v>
      </c>
      <c r="B291" s="624" t="s">
        <v>7741</v>
      </c>
      <c r="C291" s="626" t="str">
        <f>'CATALOGO PAGINA'!AE291</f>
        <v>12</v>
      </c>
      <c r="D291" s="634">
        <f>'CATALOGO PAGINA'!AG291</f>
        <v>2.03</v>
      </c>
    </row>
    <row r="292">
      <c r="A292" s="623" t="str">
        <f>'CATALOGO PAGINA'!C292</f>
        <v>CH90087</v>
      </c>
      <c r="B292" s="624" t="s">
        <v>7741</v>
      </c>
      <c r="C292" s="626" t="str">
        <f>'CATALOGO PAGINA'!AE292</f>
        <v>12</v>
      </c>
      <c r="D292" s="634">
        <f>'CATALOGO PAGINA'!AG292</f>
        <v>2.912</v>
      </c>
    </row>
    <row r="293">
      <c r="A293" s="623" t="str">
        <f>'CATALOGO PAGINA'!C293</f>
        <v>CH90089</v>
      </c>
      <c r="B293" s="624" t="s">
        <v>7741</v>
      </c>
      <c r="C293" s="626" t="str">
        <f>'CATALOGO PAGINA'!AE293</f>
        <v>6</v>
      </c>
      <c r="D293" s="634">
        <f>'CATALOGO PAGINA'!AG293</f>
        <v>4.62</v>
      </c>
    </row>
    <row r="294">
      <c r="A294" s="623" t="str">
        <f>'CATALOGO PAGINA'!C294</f>
        <v>FD1996</v>
      </c>
      <c r="B294" s="624" t="s">
        <v>7741</v>
      </c>
      <c r="C294" s="626" t="str">
        <f>'CATALOGO PAGINA'!AE294</f>
        <v>12</v>
      </c>
      <c r="D294" s="634">
        <f>'CATALOGO PAGINA'!AG294</f>
        <v>0.4472</v>
      </c>
    </row>
    <row r="295">
      <c r="A295" s="623" t="str">
        <f>'CATALOGO PAGINA'!C295</f>
        <v>FD610</v>
      </c>
      <c r="B295" s="624" t="s">
        <v>7741</v>
      </c>
      <c r="C295" s="626" t="str">
        <f>'CATALOGO PAGINA'!AE295</f>
        <v>12</v>
      </c>
      <c r="D295" s="634">
        <f>'CATALOGO PAGINA'!AG295</f>
        <v>0.45</v>
      </c>
    </row>
    <row r="296">
      <c r="A296" s="623" t="str">
        <f>'CATALOGO PAGINA'!C296</f>
        <v>2546</v>
      </c>
      <c r="B296" s="624" t="s">
        <v>7741</v>
      </c>
      <c r="C296" s="626" t="str">
        <f>'CATALOGO PAGINA'!AE296</f>
        <v>12</v>
      </c>
      <c r="D296" s="634">
        <f>'CATALOGO PAGINA'!AG296</f>
        <v>0.756</v>
      </c>
    </row>
    <row r="297">
      <c r="A297" s="623" t="str">
        <f>'CATALOGO PAGINA'!C297</f>
        <v>NB808</v>
      </c>
      <c r="B297" s="624" t="s">
        <v>7741</v>
      </c>
      <c r="C297" s="626" t="str">
        <f>'CATALOGO PAGINA'!AE297</f>
        <v>12</v>
      </c>
      <c r="D297" s="634">
        <f>'CATALOGO PAGINA'!AG297</f>
        <v>0.8555</v>
      </c>
    </row>
    <row r="298">
      <c r="A298" s="623" t="str">
        <f>'CATALOGO PAGINA'!C298</f>
        <v>FD2207</v>
      </c>
      <c r="B298" s="624" t="s">
        <v>7741</v>
      </c>
      <c r="C298" s="626" t="str">
        <f>'CATALOGO PAGINA'!AE298</f>
        <v>6</v>
      </c>
      <c r="D298" s="634">
        <f>'CATALOGO PAGINA'!AG298</f>
        <v>0.801</v>
      </c>
    </row>
    <row r="299">
      <c r="A299" s="623" t="str">
        <f>'CATALOGO PAGINA'!C299</f>
        <v>0042</v>
      </c>
      <c r="B299" s="624" t="s">
        <v>7741</v>
      </c>
      <c r="C299" s="626" t="str">
        <f>'CATALOGO PAGINA'!AE299</f>
        <v>6</v>
      </c>
      <c r="D299" s="634">
        <f>'CATALOGO PAGINA'!AG299</f>
        <v>0.9</v>
      </c>
    </row>
    <row r="300">
      <c r="A300" s="623" t="str">
        <f>'CATALOGO PAGINA'!C300</f>
        <v>3038</v>
      </c>
      <c r="B300" s="624" t="s">
        <v>7741</v>
      </c>
      <c r="C300" s="626" t="str">
        <f>'CATALOGO PAGINA'!AE300</f>
        <v>3</v>
      </c>
      <c r="D300" s="634">
        <f>'CATALOGO PAGINA'!AG300</f>
        <v>9.954</v>
      </c>
    </row>
    <row r="301">
      <c r="A301" s="623" t="str">
        <f>'CATALOGO PAGINA'!C301</f>
        <v>CN92055</v>
      </c>
      <c r="B301" s="624" t="s">
        <v>7741</v>
      </c>
      <c r="C301" s="626" t="str">
        <f>'CATALOGO PAGINA'!AE301</f>
        <v>12</v>
      </c>
      <c r="D301" s="634">
        <f>'CATALOGO PAGINA'!AG301</f>
        <v>0.6958</v>
      </c>
    </row>
    <row r="302">
      <c r="A302" s="623" t="str">
        <f>'CATALOGO PAGINA'!C302</f>
        <v>CN92063</v>
      </c>
      <c r="B302" s="624" t="s">
        <v>7741</v>
      </c>
      <c r="C302" s="626" t="str">
        <f>'CATALOGO PAGINA'!AE302</f>
        <v>12</v>
      </c>
      <c r="D302" s="634">
        <f>'CATALOGO PAGINA'!AG302</f>
        <v>0.6958</v>
      </c>
    </row>
    <row r="303">
      <c r="A303" s="623" t="str">
        <f>'CATALOGO PAGINA'!C303</f>
        <v>CN92054</v>
      </c>
      <c r="B303" s="624" t="s">
        <v>7741</v>
      </c>
      <c r="C303" s="626" t="str">
        <f>'CATALOGO PAGINA'!AE303</f>
        <v>12</v>
      </c>
      <c r="D303" s="634">
        <f>'CATALOGO PAGINA'!AG303</f>
        <v>0.6958</v>
      </c>
    </row>
    <row r="304">
      <c r="A304" s="623" t="str">
        <f>'CATALOGO PAGINA'!C304</f>
        <v>CN92064</v>
      </c>
      <c r="B304" s="624" t="s">
        <v>7741</v>
      </c>
      <c r="C304" s="626" t="str">
        <f>'CATALOGO PAGINA'!AE304</f>
        <v>12</v>
      </c>
      <c r="D304" s="634">
        <f>'CATALOGO PAGINA'!AG304</f>
        <v>0.6958</v>
      </c>
    </row>
    <row r="305">
      <c r="A305" s="623" t="str">
        <f>'CATALOGO PAGINA'!C305</f>
        <v>CN92065</v>
      </c>
      <c r="B305" s="624" t="s">
        <v>7741</v>
      </c>
      <c r="C305" s="626" t="str">
        <f>'CATALOGO PAGINA'!AE305</f>
        <v>12</v>
      </c>
      <c r="D305" s="634">
        <f>'CATALOGO PAGINA'!AG305</f>
        <v>0.6958</v>
      </c>
    </row>
    <row r="306">
      <c r="A306" s="623" t="str">
        <f>'CATALOGO PAGINA'!C306</f>
        <v>CN92066</v>
      </c>
      <c r="B306" s="624" t="s">
        <v>7741</v>
      </c>
      <c r="C306" s="626" t="str">
        <f>'CATALOGO PAGINA'!AE306</f>
        <v>12</v>
      </c>
      <c r="D306" s="634">
        <f>'CATALOGO PAGINA'!AG306</f>
        <v>0.6958</v>
      </c>
    </row>
    <row r="307">
      <c r="A307" s="623" t="str">
        <f>'CATALOGO PAGINA'!C307</f>
        <v>FK-0865-038</v>
      </c>
      <c r="B307" s="624" t="s">
        <v>7741</v>
      </c>
      <c r="C307" s="626" t="str">
        <f>'CATALOGO PAGINA'!AE307</f>
        <v>12</v>
      </c>
      <c r="D307" s="634">
        <f>'CATALOGO PAGINA'!AG307</f>
        <v>0.6006</v>
      </c>
    </row>
    <row r="308">
      <c r="A308" s="623" t="str">
        <f>'CATALOGO PAGINA'!C308</f>
        <v>FK-0865-037</v>
      </c>
      <c r="B308" s="624" t="s">
        <v>7741</v>
      </c>
      <c r="C308" s="626" t="str">
        <f>'CATALOGO PAGINA'!AE308</f>
        <v>12</v>
      </c>
      <c r="D308" s="634">
        <f>'CATALOGO PAGINA'!AG308</f>
        <v>0.6006</v>
      </c>
    </row>
    <row r="309">
      <c r="A309" s="623" t="str">
        <f>'CATALOGO PAGINA'!C309</f>
        <v>FK-0865-036</v>
      </c>
      <c r="B309" s="624" t="s">
        <v>7741</v>
      </c>
      <c r="C309" s="626" t="str">
        <f>'CATALOGO PAGINA'!AE309</f>
        <v>12</v>
      </c>
      <c r="D309" s="634">
        <f>'CATALOGO PAGINA'!AG309</f>
        <v>0.6006</v>
      </c>
    </row>
    <row r="310">
      <c r="A310" s="623" t="str">
        <f>'CATALOGO PAGINA'!C310</f>
        <v>FK-0865-039</v>
      </c>
      <c r="B310" s="624" t="s">
        <v>7741</v>
      </c>
      <c r="C310" s="626" t="str">
        <f>'CATALOGO PAGINA'!AE310</f>
        <v>12</v>
      </c>
      <c r="D310" s="634">
        <f>'CATALOGO PAGINA'!AG310</f>
        <v>0.6006</v>
      </c>
    </row>
    <row r="311">
      <c r="A311" s="623" t="str">
        <f>'CATALOGO PAGINA'!C311</f>
        <v>FK-0865-041</v>
      </c>
      <c r="B311" s="624" t="s">
        <v>7741</v>
      </c>
      <c r="C311" s="626" t="str">
        <f>'CATALOGO PAGINA'!AE311</f>
        <v>12</v>
      </c>
      <c r="D311" s="634">
        <f>'CATALOGO PAGINA'!AG311</f>
        <v>0.6006</v>
      </c>
    </row>
    <row r="312">
      <c r="A312" s="623" t="str">
        <f>'CATALOGO PAGINA'!C312</f>
        <v>CN92062</v>
      </c>
      <c r="B312" s="624" t="s">
        <v>7741</v>
      </c>
      <c r="C312" s="626" t="str">
        <f>'CATALOGO PAGINA'!AE312</f>
        <v>12</v>
      </c>
      <c r="D312" s="634">
        <f>'CATALOGO PAGINA'!AG312</f>
        <v>0.7007</v>
      </c>
    </row>
    <row r="313">
      <c r="A313" s="623" t="str">
        <f>'CATALOGO PAGINA'!C313</f>
        <v>FK0865-046</v>
      </c>
      <c r="B313" s="624" t="s">
        <v>7741</v>
      </c>
      <c r="C313" s="626" t="str">
        <f>'CATALOGO PAGINA'!AE313</f>
        <v>12</v>
      </c>
      <c r="D313" s="634">
        <f>'CATALOGO PAGINA'!AG313</f>
        <v>0.6006</v>
      </c>
    </row>
    <row r="314">
      <c r="A314" s="623" t="str">
        <f>'CATALOGO PAGINA'!C314</f>
        <v>FK-0865-050</v>
      </c>
      <c r="B314" s="624" t="s">
        <v>7741</v>
      </c>
      <c r="C314" s="626" t="str">
        <f>'CATALOGO PAGINA'!AE314</f>
        <v>12</v>
      </c>
      <c r="D314" s="634">
        <f>'CATALOGO PAGINA'!AG314</f>
        <v>0.6006</v>
      </c>
    </row>
    <row r="315">
      <c r="A315" s="623" t="str">
        <f>'CATALOGO PAGINA'!C315</f>
        <v>CH90074</v>
      </c>
      <c r="B315" s="624" t="s">
        <v>7741</v>
      </c>
      <c r="C315" s="626" t="str">
        <f>'CATALOGO PAGINA'!AE315</f>
        <v>6</v>
      </c>
      <c r="D315" s="634">
        <f>'CATALOGO PAGINA'!AG315</f>
        <v>2.43333</v>
      </c>
    </row>
    <row r="316">
      <c r="A316" s="623" t="str">
        <f>'CATALOGO PAGINA'!C316</f>
        <v>ARM710</v>
      </c>
      <c r="B316" s="624" t="s">
        <v>7741</v>
      </c>
      <c r="C316" s="626" t="str">
        <f>'CATALOGO PAGINA'!AE316</f>
        <v>12</v>
      </c>
      <c r="D316" s="634">
        <f>'CATALOGO PAGINA'!AG316</f>
        <v>1.245</v>
      </c>
    </row>
    <row r="317">
      <c r="A317" s="623" t="str">
        <f>'CATALOGO PAGINA'!C317</f>
        <v>ARB56826</v>
      </c>
      <c r="B317" s="624" t="s">
        <v>7741</v>
      </c>
      <c r="C317" s="626" t="str">
        <f>'CATALOGO PAGINA'!AE317</f>
        <v>12</v>
      </c>
      <c r="D317" s="634">
        <f>'CATALOGO PAGINA'!AG317</f>
        <v>0.9135</v>
      </c>
    </row>
    <row r="318">
      <c r="A318" s="623" t="str">
        <f>'CATALOGO PAGINA'!C318</f>
        <v>03001</v>
      </c>
      <c r="B318" s="624" t="s">
        <v>7741</v>
      </c>
      <c r="C318" s="626" t="str">
        <f>'CATALOGO PAGINA'!AE318</f>
        <v>12</v>
      </c>
      <c r="D318" s="634">
        <f>'CATALOGO PAGINA'!AG318</f>
        <v>2.75</v>
      </c>
    </row>
    <row r="319">
      <c r="A319" s="623" t="str">
        <f>'CATALOGO PAGINA'!C319</f>
        <v>02001</v>
      </c>
      <c r="B319" s="624" t="s">
        <v>7741</v>
      </c>
      <c r="C319" s="626" t="str">
        <f>'CATALOGO PAGINA'!AE319</f>
        <v>12</v>
      </c>
      <c r="D319" s="634">
        <f>'CATALOGO PAGINA'!AG319</f>
        <v>2.75</v>
      </c>
    </row>
    <row r="320">
      <c r="A320" s="623" t="str">
        <f>'CATALOGO PAGINA'!C320</f>
        <v>HA13</v>
      </c>
      <c r="B320" s="624" t="s">
        <v>7741</v>
      </c>
      <c r="C320" s="626" t="str">
        <f>'CATALOGO PAGINA'!AE320</f>
        <v>12</v>
      </c>
      <c r="D320" s="634">
        <f>'CATALOGO PAGINA'!AG320</f>
        <v>2.291</v>
      </c>
    </row>
    <row r="321">
      <c r="A321" s="623" t="str">
        <f>'CATALOGO PAGINA'!C321</f>
        <v>05023</v>
      </c>
      <c r="B321" s="624" t="s">
        <v>7741</v>
      </c>
      <c r="C321" s="626" t="str">
        <f>'CATALOGO PAGINA'!AE321</f>
        <v>12</v>
      </c>
      <c r="D321" s="634">
        <f>'CATALOGO PAGINA'!AG321</f>
        <v>1.75</v>
      </c>
    </row>
    <row r="322">
      <c r="A322" s="623" t="str">
        <f>'CATALOGO PAGINA'!C322</f>
        <v>A16</v>
      </c>
      <c r="B322" s="624" t="s">
        <v>7741</v>
      </c>
      <c r="C322" s="626" t="str">
        <f>'CATALOGO PAGINA'!AE322</f>
        <v>12</v>
      </c>
      <c r="D322" s="634">
        <f>'CATALOGO PAGINA'!AG322</f>
        <v>0.6882</v>
      </c>
    </row>
    <row r="323">
      <c r="A323" s="623" t="str">
        <f>'CATALOGO PAGINA'!C323</f>
        <v>502052</v>
      </c>
      <c r="B323" s="624" t="s">
        <v>7741</v>
      </c>
      <c r="C323" s="626" t="str">
        <f>'CATALOGO PAGINA'!AE323</f>
        <v>6</v>
      </c>
      <c r="D323" s="634">
        <f>'CATALOGO PAGINA'!AG323</f>
        <v>0.7473</v>
      </c>
    </row>
    <row r="324">
      <c r="A324" s="623" t="str">
        <f>'CATALOGO PAGINA'!C324</f>
        <v>O32</v>
      </c>
      <c r="B324" s="624" t="s">
        <v>7741</v>
      </c>
      <c r="C324" s="626" t="str">
        <f>'CATALOGO PAGINA'!AE324</f>
        <v>12</v>
      </c>
      <c r="D324" s="634">
        <f>'CATALOGO PAGINA'!AG324</f>
        <v>0.552</v>
      </c>
    </row>
    <row r="325">
      <c r="A325" s="623" t="str">
        <f>'CATALOGO PAGINA'!C325</f>
        <v>2232</v>
      </c>
      <c r="B325" s="624" t="s">
        <v>7741</v>
      </c>
      <c r="C325" s="626" t="str">
        <f>'CATALOGO PAGINA'!AE325</f>
        <v>6</v>
      </c>
      <c r="D325" s="634">
        <f>'CATALOGO PAGINA'!AG325</f>
        <v>4.494</v>
      </c>
    </row>
    <row r="326">
      <c r="A326" s="623" t="str">
        <f>'CATALOGO PAGINA'!C326</f>
        <v>CN91266</v>
      </c>
      <c r="B326" s="624" t="s">
        <v>7741</v>
      </c>
      <c r="C326" s="626" t="str">
        <f>'CATALOGO PAGINA'!AE326</f>
        <v>12</v>
      </c>
      <c r="D326" s="634">
        <f>'CATALOGO PAGINA'!AG326</f>
        <v>0.644</v>
      </c>
    </row>
    <row r="327">
      <c r="A327" s="623" t="str">
        <f>'CATALOGO PAGINA'!C327</f>
        <v>501069</v>
      </c>
      <c r="B327" s="624" t="s">
        <v>7741</v>
      </c>
      <c r="C327" s="626" t="str">
        <f>'CATALOGO PAGINA'!AE327</f>
        <v>12</v>
      </c>
      <c r="D327" s="634">
        <f>'CATALOGO PAGINA'!AG327</f>
        <v>0.448</v>
      </c>
    </row>
    <row r="328">
      <c r="A328" s="623" t="str">
        <f>'CATALOGO PAGINA'!C328</f>
        <v>FD221019</v>
      </c>
      <c r="B328" s="624" t="s">
        <v>7741</v>
      </c>
      <c r="C328" s="626" t="str">
        <f>'CATALOGO PAGINA'!AE328</f>
        <v>12</v>
      </c>
      <c r="D328" s="634">
        <f>'CATALOGO PAGINA'!AG328</f>
        <v>0.546</v>
      </c>
    </row>
    <row r="329">
      <c r="A329" s="623" t="str">
        <f>'CATALOGO PAGINA'!C329</f>
        <v>FD221020</v>
      </c>
      <c r="B329" s="624" t="s">
        <v>7741</v>
      </c>
      <c r="C329" s="626" t="str">
        <f>'CATALOGO PAGINA'!AE329</f>
        <v>12</v>
      </c>
      <c r="D329" s="634">
        <f>'CATALOGO PAGINA'!AG329</f>
        <v>0.76</v>
      </c>
    </row>
    <row r="330">
      <c r="A330" s="623" t="str">
        <f>'CATALOGO PAGINA'!C330</f>
        <v>FD20005</v>
      </c>
      <c r="B330" s="624" t="s">
        <v>7741</v>
      </c>
      <c r="C330" s="626" t="str">
        <f>'CATALOGO PAGINA'!AE330</f>
        <v>12</v>
      </c>
      <c r="D330" s="634">
        <f>'CATALOGO PAGINA'!AG330</f>
        <v>0.5973</v>
      </c>
    </row>
    <row r="331">
      <c r="A331" s="623" t="str">
        <f>'CATALOGO PAGINA'!C331</f>
        <v>ZC9911</v>
      </c>
      <c r="B331" s="624" t="s">
        <v>7741</v>
      </c>
      <c r="C331" s="626" t="str">
        <f>'CATALOGO PAGINA'!AE331</f>
        <v>12</v>
      </c>
      <c r="D331" s="634">
        <f>'CATALOGO PAGINA'!AG331</f>
        <v>0.5475</v>
      </c>
    </row>
    <row r="332">
      <c r="A332" s="623" t="str">
        <f>'CATALOGO PAGINA'!C332</f>
        <v>FD981</v>
      </c>
      <c r="B332" s="624" t="s">
        <v>7741</v>
      </c>
      <c r="C332" s="626" t="str">
        <f>'CATALOGO PAGINA'!AE332</f>
        <v>12</v>
      </c>
      <c r="D332" s="634">
        <f>'CATALOGO PAGINA'!AG332</f>
        <v>0.648</v>
      </c>
    </row>
    <row r="333">
      <c r="A333" s="623" t="str">
        <f>'CATALOGO PAGINA'!C333</f>
        <v>P08511</v>
      </c>
      <c r="B333" s="624" t="s">
        <v>7741</v>
      </c>
      <c r="C333" s="626" t="str">
        <f>'CATALOGO PAGINA'!AE333</f>
        <v>12</v>
      </c>
      <c r="D333" s="634">
        <f>'CATALOGO PAGINA'!AG333</f>
        <v>0.45</v>
      </c>
    </row>
    <row r="334">
      <c r="A334" s="623" t="str">
        <f>'CATALOGO PAGINA'!C334</f>
        <v>FD1091</v>
      </c>
      <c r="B334" s="624" t="s">
        <v>7741</v>
      </c>
      <c r="C334" s="626" t="str">
        <f>'CATALOGO PAGINA'!AE334</f>
        <v>12</v>
      </c>
      <c r="D334" s="634">
        <f>'CATALOGO PAGINA'!AG334</f>
        <v>0.4485</v>
      </c>
    </row>
    <row r="335">
      <c r="A335" s="623" t="str">
        <f>'CATALOGO PAGINA'!C335</f>
        <v>FD717</v>
      </c>
      <c r="B335" s="624" t="s">
        <v>7741</v>
      </c>
      <c r="C335" s="626" t="str">
        <f>'CATALOGO PAGINA'!AE335</f>
        <v>1</v>
      </c>
      <c r="D335" s="634">
        <f>'CATALOGO PAGINA'!AG335</f>
        <v>4.248</v>
      </c>
    </row>
    <row r="336">
      <c r="A336" s="623" t="str">
        <f>'CATALOGO PAGINA'!C336</f>
        <v>FD718</v>
      </c>
      <c r="B336" s="624" t="s">
        <v>7741</v>
      </c>
      <c r="C336" s="626" t="str">
        <f>'CATALOGO PAGINA'!AE336</f>
        <v>1</v>
      </c>
      <c r="D336" s="634">
        <f>'CATALOGO PAGINA'!AG336</f>
        <v>5.2507</v>
      </c>
    </row>
    <row r="337">
      <c r="A337" s="623" t="str">
        <f>'CATALOGO PAGINA'!C337</f>
        <v>6025</v>
      </c>
      <c r="B337" s="624" t="s">
        <v>7741</v>
      </c>
      <c r="C337" s="626" t="str">
        <f>'CATALOGO PAGINA'!AE337</f>
        <v>12</v>
      </c>
      <c r="D337" s="634">
        <f>'CATALOGO PAGINA'!AG337</f>
        <v>0.546</v>
      </c>
    </row>
    <row r="338">
      <c r="A338" s="623" t="str">
        <f>'CATALOGO PAGINA'!C338</f>
        <v>8938</v>
      </c>
      <c r="B338" s="624" t="s">
        <v>7741</v>
      </c>
      <c r="C338" s="626" t="str">
        <f>'CATALOGO PAGINA'!AE338</f>
        <v>12</v>
      </c>
      <c r="D338" s="634">
        <f>'CATALOGO PAGINA'!AG338</f>
        <v>0.549</v>
      </c>
    </row>
    <row r="339">
      <c r="A339" s="623" t="str">
        <f>'CATALOGO PAGINA'!C339</f>
        <v>6001</v>
      </c>
      <c r="B339" s="624" t="s">
        <v>7741</v>
      </c>
      <c r="C339" s="626" t="str">
        <f>'CATALOGO PAGINA'!AE339</f>
        <v>12</v>
      </c>
      <c r="D339" s="634">
        <f>'CATALOGO PAGINA'!AG339</f>
        <v>0.549</v>
      </c>
    </row>
    <row r="340">
      <c r="A340" s="623" t="str">
        <f>'CATALOGO PAGINA'!C340</f>
        <v>8289</v>
      </c>
      <c r="B340" s="624" t="s">
        <v>7741</v>
      </c>
      <c r="C340" s="626" t="str">
        <f>'CATALOGO PAGINA'!AE340</f>
        <v>12</v>
      </c>
      <c r="D340" s="634">
        <f>'CATALOGO PAGINA'!AG340</f>
        <v>0.5504</v>
      </c>
    </row>
    <row r="341">
      <c r="A341" s="623" t="str">
        <f>'CATALOGO PAGINA'!C341</f>
        <v>CH81981</v>
      </c>
      <c r="B341" s="624" t="s">
        <v>7741</v>
      </c>
      <c r="C341" s="626" t="str">
        <f>'CATALOGO PAGINA'!AE341</f>
        <v>12</v>
      </c>
      <c r="D341" s="634">
        <f>'CATALOGO PAGINA'!AG341</f>
        <v>1.4</v>
      </c>
    </row>
    <row r="342">
      <c r="A342" s="623" t="str">
        <f>'CATALOGO PAGINA'!C342</f>
        <v>CH26687</v>
      </c>
      <c r="B342" s="624" t="s">
        <v>7741</v>
      </c>
      <c r="C342" s="626" t="str">
        <f>'CATALOGO PAGINA'!AE342</f>
        <v>12</v>
      </c>
      <c r="D342" s="634">
        <f>'CATALOGO PAGINA'!AG342</f>
        <v>0.812</v>
      </c>
    </row>
    <row r="343">
      <c r="A343" s="623" t="str">
        <f>'CATALOGO PAGINA'!C343</f>
        <v>18106</v>
      </c>
      <c r="B343" s="624" t="s">
        <v>7741</v>
      </c>
      <c r="C343" s="626" t="str">
        <f>'CATALOGO PAGINA'!AE343</f>
        <v>12</v>
      </c>
      <c r="D343" s="634">
        <f>'CATALOGO PAGINA'!AG343</f>
        <v>0.6963</v>
      </c>
    </row>
    <row r="344">
      <c r="A344" s="623" t="str">
        <f>'CATALOGO PAGINA'!C344</f>
        <v>21087</v>
      </c>
      <c r="B344" s="624" t="s">
        <v>7741</v>
      </c>
      <c r="C344" s="626" t="str">
        <f>'CATALOGO PAGINA'!AE344</f>
        <v>1</v>
      </c>
      <c r="D344" s="634">
        <f>'CATALOGO PAGINA'!AG344</f>
        <v>17.496</v>
      </c>
    </row>
    <row r="345">
      <c r="A345" s="623" t="str">
        <f>'CATALOGO PAGINA'!C345</f>
        <v>21019</v>
      </c>
      <c r="B345" s="624" t="s">
        <v>7741</v>
      </c>
      <c r="C345" s="626" t="str">
        <f>'CATALOGO PAGINA'!AE345</f>
        <v>1</v>
      </c>
      <c r="D345" s="634">
        <f>'CATALOGO PAGINA'!AG345</f>
        <v>14.999088</v>
      </c>
    </row>
    <row r="346">
      <c r="A346" s="623" t="str">
        <f>'CATALOGO PAGINA'!C346</f>
        <v>50060</v>
      </c>
      <c r="B346" s="624" t="s">
        <v>7741</v>
      </c>
      <c r="C346" s="626" t="str">
        <f>'CATALOGO PAGINA'!AE346</f>
        <v>12</v>
      </c>
      <c r="D346" s="634">
        <f>'CATALOGO PAGINA'!AG346</f>
        <v>0.592</v>
      </c>
    </row>
    <row r="347">
      <c r="A347" s="623" t="str">
        <f>'CATALOGO PAGINA'!C347</f>
        <v>MLS-205</v>
      </c>
      <c r="B347" s="624" t="s">
        <v>7741</v>
      </c>
      <c r="C347" s="626" t="str">
        <f>'CATALOGO PAGINA'!AE347</f>
        <v>12</v>
      </c>
      <c r="D347" s="634">
        <f>'CATALOGO PAGINA'!AG347</f>
        <v>0.6</v>
      </c>
    </row>
    <row r="348">
      <c r="A348" s="623" t="str">
        <f>'CATALOGO PAGINA'!C348</f>
        <v>FD607</v>
      </c>
      <c r="B348" s="624" t="s">
        <v>7741</v>
      </c>
      <c r="C348" s="626" t="str">
        <f>'CATALOGO PAGINA'!AE348</f>
        <v>12</v>
      </c>
      <c r="D348" s="634">
        <f>'CATALOGO PAGINA'!AG348</f>
        <v>0.5481</v>
      </c>
    </row>
    <row r="349">
      <c r="A349" s="623" t="str">
        <f>'CATALOGO PAGINA'!C349</f>
        <v>FD32784</v>
      </c>
      <c r="B349" s="624" t="s">
        <v>7741</v>
      </c>
      <c r="C349" s="626" t="str">
        <f>'CATALOGO PAGINA'!AE349</f>
        <v>12</v>
      </c>
      <c r="D349" s="634">
        <f>'CATALOGO PAGINA'!AG349</f>
        <v>0.6006</v>
      </c>
    </row>
    <row r="350">
      <c r="A350" s="623" t="str">
        <f>'CATALOGO PAGINA'!C350</f>
        <v>600280</v>
      </c>
      <c r="B350" s="624" t="s">
        <v>7741</v>
      </c>
      <c r="C350" s="626" t="str">
        <f>'CATALOGO PAGINA'!AE350</f>
        <v>12</v>
      </c>
      <c r="D350" s="634">
        <f>'CATALOGO PAGINA'!AG350</f>
        <v>0.9983</v>
      </c>
    </row>
    <row r="351">
      <c r="A351" s="623" t="str">
        <f>'CATALOGO PAGINA'!C351</f>
        <v>FD606</v>
      </c>
      <c r="B351" s="624" t="s">
        <v>7741</v>
      </c>
      <c r="C351" s="626" t="str">
        <f>'CATALOGO PAGINA'!AE351</f>
        <v>12</v>
      </c>
      <c r="D351" s="634">
        <f>'CATALOGO PAGINA'!AG351</f>
        <v>0.3</v>
      </c>
    </row>
    <row r="352">
      <c r="A352" s="623" t="str">
        <f>'CATALOGO PAGINA'!C352</f>
        <v>702011</v>
      </c>
      <c r="B352" s="624" t="s">
        <v>7741</v>
      </c>
      <c r="C352" s="626" t="str">
        <f>'CATALOGO PAGINA'!AE352</f>
        <v>12</v>
      </c>
      <c r="D352" s="634">
        <f>'CATALOGO PAGINA'!AG352</f>
        <v>1.9458</v>
      </c>
    </row>
    <row r="353">
      <c r="A353" s="623" t="str">
        <f>'CATALOGO PAGINA'!C353</f>
        <v>FD70 </v>
      </c>
      <c r="B353" s="624" t="s">
        <v>7741</v>
      </c>
      <c r="C353" s="626" t="str">
        <f>'CATALOGO PAGINA'!AE353</f>
        <v>3</v>
      </c>
      <c r="D353" s="634">
        <f>'CATALOGO PAGINA'!AG353</f>
        <v>5.2</v>
      </c>
    </row>
    <row r="354">
      <c r="A354" s="623" t="str">
        <f>'CATALOGO PAGINA'!C354</f>
        <v>FD50 </v>
      </c>
      <c r="B354" s="624" t="s">
        <v>7741</v>
      </c>
      <c r="C354" s="626" t="str">
        <f>'CATALOGO PAGINA'!AE354</f>
        <v>3</v>
      </c>
      <c r="D354" s="634">
        <f>'CATALOGO PAGINA'!AG354</f>
        <v>5.2</v>
      </c>
    </row>
    <row r="355">
      <c r="A355" s="623" t="str">
        <f>'CATALOGO PAGINA'!C355</f>
        <v>86027</v>
      </c>
      <c r="B355" s="624" t="s">
        <v>7741</v>
      </c>
      <c r="C355" s="626" t="str">
        <f>'CATALOGO PAGINA'!AE355</f>
        <v>12</v>
      </c>
      <c r="D355" s="634">
        <f>'CATALOGO PAGINA'!AG355</f>
        <v>2.5024</v>
      </c>
    </row>
    <row r="356">
      <c r="A356" s="623" t="str">
        <f>'CATALOGO PAGINA'!C356</f>
        <v>82639</v>
      </c>
      <c r="B356" s="624" t="s">
        <v>7741</v>
      </c>
      <c r="C356" s="626" t="str">
        <f>'CATALOGO PAGINA'!AE356</f>
        <v>72</v>
      </c>
      <c r="D356" s="634">
        <f>'CATALOGO PAGINA'!AG356</f>
        <v>0.532</v>
      </c>
    </row>
    <row r="357">
      <c r="A357" s="623" t="str">
        <f>'CATALOGO PAGINA'!C357</f>
        <v>CH82275</v>
      </c>
      <c r="B357" s="624" t="s">
        <v>7741</v>
      </c>
      <c r="C357" s="626" t="str">
        <f>'CATALOGO PAGINA'!AE357</f>
        <v>6</v>
      </c>
      <c r="D357" s="634">
        <f>'CATALOGO PAGINA'!AG357</f>
        <v>2.94756</v>
      </c>
    </row>
    <row r="358">
      <c r="A358" s="623" t="str">
        <f>'CATALOGO PAGINA'!C358</f>
        <v>CH85476</v>
      </c>
      <c r="B358" s="624" t="s">
        <v>7741</v>
      </c>
      <c r="C358" s="626" t="str">
        <f>'CATALOGO PAGINA'!AE358</f>
        <v>6</v>
      </c>
      <c r="D358" s="634">
        <f>'CATALOGO PAGINA'!AG358</f>
        <v>2.5491</v>
      </c>
    </row>
    <row r="359">
      <c r="A359" s="623" t="str">
        <f>'CATALOGO PAGINA'!C359</f>
        <v>CH85477</v>
      </c>
      <c r="B359" s="624" t="s">
        <v>7741</v>
      </c>
      <c r="C359" s="626" t="str">
        <f>'CATALOGO PAGINA'!AE359</f>
        <v>6</v>
      </c>
      <c r="D359" s="634">
        <f>'CATALOGO PAGINA'!AG359</f>
        <v>2.5491</v>
      </c>
    </row>
    <row r="360">
      <c r="A360" s="623" t="str">
        <f>'CATALOGO PAGINA'!C360</f>
        <v>CH86490</v>
      </c>
      <c r="B360" s="624" t="s">
        <v>7741</v>
      </c>
      <c r="C360" s="626" t="str">
        <f>'CATALOGO PAGINA'!AE360</f>
        <v>6</v>
      </c>
      <c r="D360" s="634">
        <f>'CATALOGO PAGINA'!AG360</f>
        <v>4.731</v>
      </c>
    </row>
    <row r="361">
      <c r="A361" s="623" t="str">
        <f>'CATALOGO PAGINA'!C361</f>
        <v>FD608</v>
      </c>
      <c r="B361" s="624" t="s">
        <v>7741</v>
      </c>
      <c r="C361" s="626" t="str">
        <f>'CATALOGO PAGINA'!AE361</f>
        <v>12</v>
      </c>
      <c r="D361" s="634">
        <f>'CATALOGO PAGINA'!AG361</f>
        <v>0.56</v>
      </c>
    </row>
    <row r="362">
      <c r="A362" s="623" t="str">
        <f>'CATALOGO PAGINA'!C362</f>
        <v>FD487</v>
      </c>
      <c r="B362" s="624" t="s">
        <v>7741</v>
      </c>
      <c r="C362" s="626" t="str">
        <f>'CATALOGO PAGINA'!AE362</f>
        <v>12</v>
      </c>
      <c r="D362" s="634">
        <f>'CATALOGO PAGINA'!AG362</f>
        <v>0.7</v>
      </c>
    </row>
    <row r="363">
      <c r="A363" s="623" t="str">
        <f>'CATALOGO PAGINA'!C363</f>
        <v>3015</v>
      </c>
      <c r="B363" s="624" t="s">
        <v>7741</v>
      </c>
      <c r="C363" s="626" t="str">
        <f>'CATALOGO PAGINA'!AE363</f>
        <v>12</v>
      </c>
      <c r="D363" s="634">
        <f>'CATALOGO PAGINA'!AG363</f>
        <v>0.799</v>
      </c>
    </row>
    <row r="364">
      <c r="A364" s="623" t="str">
        <f>'CATALOGO PAGINA'!C364</f>
        <v>FD824</v>
      </c>
      <c r="B364" s="624" t="s">
        <v>7741</v>
      </c>
      <c r="C364" s="626" t="str">
        <f>'CATALOGO PAGINA'!AE364</f>
        <v>12</v>
      </c>
      <c r="D364" s="634">
        <f>'CATALOGO PAGINA'!AG364</f>
        <v>0.7476</v>
      </c>
    </row>
    <row r="365">
      <c r="A365" s="623" t="str">
        <f>'CATALOGO PAGINA'!C365</f>
        <v>501555W</v>
      </c>
      <c r="B365" s="624" t="s">
        <v>7741</v>
      </c>
      <c r="C365" s="626" t="str">
        <f>'CATALOGO PAGINA'!AE365</f>
        <v>12</v>
      </c>
      <c r="D365" s="634">
        <f>'CATALOGO PAGINA'!AG365</f>
        <v>0.651</v>
      </c>
    </row>
    <row r="366">
      <c r="A366" s="623" t="str">
        <f>'CATALOGO PAGINA'!C366</f>
        <v>501555B</v>
      </c>
      <c r="B366" s="624" t="s">
        <v>7741</v>
      </c>
      <c r="C366" s="626" t="str">
        <f>'CATALOGO PAGINA'!AE366</f>
        <v>12</v>
      </c>
      <c r="D366" s="634">
        <f>'CATALOGO PAGINA'!AG366</f>
        <v>0.651</v>
      </c>
    </row>
    <row r="367">
      <c r="A367" s="623" t="str">
        <f>'CATALOGO PAGINA'!C367</f>
        <v>FD2208</v>
      </c>
      <c r="B367" s="624" t="s">
        <v>7741</v>
      </c>
      <c r="C367" s="626" t="str">
        <f>'CATALOGO PAGINA'!AE367</f>
        <v>6</v>
      </c>
      <c r="D367" s="634">
        <f>'CATALOGO PAGINA'!AG367</f>
        <v>1.0017</v>
      </c>
    </row>
    <row r="368">
      <c r="A368" s="623" t="str">
        <f>'CATALOGO PAGINA'!C368</f>
        <v>36076</v>
      </c>
      <c r="B368" s="624" t="s">
        <v>7741</v>
      </c>
      <c r="C368" s="626" t="str">
        <f>'CATALOGO PAGINA'!AE368</f>
        <v>12</v>
      </c>
      <c r="D368" s="634">
        <f>'CATALOGO PAGINA'!AG368</f>
        <v>1.4453</v>
      </c>
    </row>
    <row r="369">
      <c r="A369" s="623" t="str">
        <f>'CATALOGO PAGINA'!C369</f>
        <v>5752</v>
      </c>
      <c r="B369" s="624" t="s">
        <v>7741</v>
      </c>
      <c r="C369" s="626" t="str">
        <f>'CATALOGO PAGINA'!AE369</f>
        <v>8</v>
      </c>
      <c r="D369" s="634">
        <f>'CATALOGO PAGINA'!AG369</f>
        <v>1.946</v>
      </c>
    </row>
    <row r="370">
      <c r="A370" s="623" t="str">
        <f>'CATALOGO PAGINA'!C370</f>
        <v>501556</v>
      </c>
      <c r="B370" s="624" t="s">
        <v>7741</v>
      </c>
      <c r="C370" s="626" t="str">
        <f>'CATALOGO PAGINA'!AE370</f>
        <v>12</v>
      </c>
      <c r="D370" s="634">
        <f>'CATALOGO PAGINA'!AG370</f>
        <v>0.651</v>
      </c>
    </row>
    <row r="371">
      <c r="A371" s="623" t="str">
        <f>'CATALOGO PAGINA'!C371</f>
        <v>H016</v>
      </c>
      <c r="B371" s="624" t="s">
        <v>7741</v>
      </c>
      <c r="C371" s="626" t="str">
        <f>'CATALOGO PAGINA'!AE371</f>
        <v>6</v>
      </c>
      <c r="D371" s="634">
        <f>'CATALOGO PAGINA'!AG371</f>
        <v>4.2486</v>
      </c>
    </row>
    <row r="372">
      <c r="A372" s="623" t="str">
        <f>'CATALOGO PAGINA'!C372</f>
        <v>FD822</v>
      </c>
      <c r="B372" s="624" t="s">
        <v>7741</v>
      </c>
      <c r="C372" s="626" t="str">
        <f>'CATALOGO PAGINA'!AE372</f>
        <v>6</v>
      </c>
      <c r="D372" s="634">
        <f>'CATALOGO PAGINA'!AG372</f>
        <v>1.4985</v>
      </c>
    </row>
    <row r="373">
      <c r="A373" s="623" t="str">
        <f>'CATALOGO PAGINA'!C373</f>
        <v>FD79</v>
      </c>
      <c r="B373" s="624" t="s">
        <v>7741</v>
      </c>
      <c r="C373" s="626" t="str">
        <f>'CATALOGO PAGINA'!AE373</f>
        <v>12</v>
      </c>
      <c r="D373" s="634">
        <f>'CATALOGO PAGINA'!AG373</f>
        <v>0.845</v>
      </c>
    </row>
    <row r="374">
      <c r="A374" s="623" t="str">
        <f>'CATALOGO PAGINA'!C374</f>
        <v>DC-38</v>
      </c>
      <c r="B374" s="624" t="s">
        <v>7741</v>
      </c>
      <c r="C374" s="626" t="str">
        <f>'CATALOGO PAGINA'!AE374</f>
        <v>3</v>
      </c>
      <c r="D374" s="634">
        <f>'CATALOGO PAGINA'!AG374</f>
        <v>11.00038</v>
      </c>
    </row>
    <row r="375">
      <c r="A375" s="623" t="str">
        <f>'CATALOGO PAGINA'!C375</f>
        <v>FD712</v>
      </c>
      <c r="B375" s="624" t="s">
        <v>7741</v>
      </c>
      <c r="C375" s="626" t="str">
        <f>'CATALOGO PAGINA'!AE375</f>
        <v>12</v>
      </c>
      <c r="D375" s="634">
        <f>'CATALOGO PAGINA'!AG375</f>
        <v>0.79</v>
      </c>
    </row>
    <row r="376">
      <c r="A376" s="623" t="str">
        <f>'CATALOGO PAGINA'!C376</f>
        <v>09032</v>
      </c>
      <c r="B376" s="624" t="s">
        <v>7741</v>
      </c>
      <c r="C376" s="626" t="str">
        <f>'CATALOGO PAGINA'!AE376</f>
        <v>12</v>
      </c>
      <c r="D376" s="634">
        <f>'CATALOGO PAGINA'!AG376</f>
        <v>2.5</v>
      </c>
    </row>
    <row r="377">
      <c r="A377" s="623" t="str">
        <f>'CATALOGO PAGINA'!C377</f>
        <v>FD711</v>
      </c>
      <c r="B377" s="624" t="s">
        <v>7741</v>
      </c>
      <c r="C377" s="626" t="str">
        <f>'CATALOGO PAGINA'!AE377</f>
        <v>6</v>
      </c>
      <c r="D377" s="634">
        <f>'CATALOGO PAGINA'!AG377</f>
        <v>0.7938</v>
      </c>
    </row>
    <row r="378">
      <c r="A378" s="623" t="str">
        <f>'CATALOGO PAGINA'!C378</f>
        <v>3283</v>
      </c>
      <c r="B378" s="624" t="s">
        <v>7741</v>
      </c>
      <c r="C378" s="626" t="str">
        <f>'CATALOGO PAGINA'!AE378</f>
        <v>12</v>
      </c>
      <c r="D378" s="634">
        <f>'CATALOGO PAGINA'!AG378</f>
        <v>0.396</v>
      </c>
    </row>
    <row r="379">
      <c r="A379" s="623" t="str">
        <f>'CATALOGO PAGINA'!C379</f>
        <v>3285</v>
      </c>
      <c r="B379" s="624" t="s">
        <v>7741</v>
      </c>
      <c r="C379" s="626" t="str">
        <f>'CATALOGO PAGINA'!AE379</f>
        <v>12</v>
      </c>
      <c r="D379" s="634">
        <f>'CATALOGO PAGINA'!AG379</f>
        <v>1.19</v>
      </c>
    </row>
    <row r="380">
      <c r="A380" s="623" t="str">
        <f>'CATALOGO PAGINA'!C380</f>
        <v>CH91109</v>
      </c>
      <c r="B380" s="624" t="s">
        <v>7741</v>
      </c>
      <c r="C380" s="626" t="str">
        <f>'CATALOGO PAGINA'!AE380</f>
        <v>12</v>
      </c>
      <c r="D380" s="634">
        <f>'CATALOGO PAGINA'!AG380</f>
        <v>0.686</v>
      </c>
    </row>
    <row r="381">
      <c r="A381" s="623" t="str">
        <f>'CATALOGO PAGINA'!C381</f>
        <v>CH91134</v>
      </c>
      <c r="B381" s="624" t="s">
        <v>7741</v>
      </c>
      <c r="C381" s="626" t="str">
        <f>'CATALOGO PAGINA'!AE381</f>
        <v>12</v>
      </c>
      <c r="D381" s="634">
        <f>'CATALOGO PAGINA'!AG381</f>
        <v>0.644</v>
      </c>
    </row>
    <row r="382">
      <c r="A382" s="623" t="str">
        <f>'CATALOGO PAGINA'!C382</f>
        <v>CH26660</v>
      </c>
      <c r="B382" s="624" t="s">
        <v>7741</v>
      </c>
      <c r="C382" s="626" t="str">
        <f>'CATALOGO PAGINA'!AE382</f>
        <v>12</v>
      </c>
      <c r="D382" s="634">
        <f>'CATALOGO PAGINA'!AG382</f>
        <v>1.036</v>
      </c>
    </row>
    <row r="383">
      <c r="A383" s="623" t="str">
        <f>'CATALOGO PAGINA'!C383</f>
        <v>CH80389</v>
      </c>
      <c r="B383" s="624" t="s">
        <v>7741</v>
      </c>
      <c r="C383" s="626" t="str">
        <f>'CATALOGO PAGINA'!AE383</f>
        <v>12</v>
      </c>
      <c r="D383" s="634">
        <f>'CATALOGO PAGINA'!AG383</f>
        <v>0.686</v>
      </c>
    </row>
    <row r="384">
      <c r="A384" s="623" t="str">
        <f>'CATALOGO PAGINA'!C384</f>
        <v>CH26632</v>
      </c>
      <c r="B384" s="624" t="s">
        <v>7741</v>
      </c>
      <c r="C384" s="626" t="str">
        <f>'CATALOGO PAGINA'!AE384</f>
        <v>12</v>
      </c>
      <c r="D384" s="634">
        <f>'CATALOGO PAGINA'!AG384</f>
        <v>0.686</v>
      </c>
    </row>
    <row r="385">
      <c r="A385" s="623" t="str">
        <f>'CATALOGO PAGINA'!C385</f>
        <v>CH86501</v>
      </c>
      <c r="B385" s="624" t="s">
        <v>7741</v>
      </c>
      <c r="C385" s="626" t="str">
        <f>'CATALOGO PAGINA'!AE385</f>
        <v>6</v>
      </c>
      <c r="D385" s="634">
        <f>'CATALOGO PAGINA'!AG385</f>
        <v>3.248</v>
      </c>
    </row>
    <row r="386">
      <c r="A386" s="623" t="str">
        <f>'CATALOGO PAGINA'!C386</f>
        <v>CV86655</v>
      </c>
      <c r="B386" s="624" t="s">
        <v>7741</v>
      </c>
      <c r="C386" s="626" t="str">
        <f>'CATALOGO PAGINA'!AE386</f>
        <v>6</v>
      </c>
      <c r="D386" s="634">
        <f>'CATALOGO PAGINA'!AG386</f>
        <v>1.26</v>
      </c>
    </row>
    <row r="387">
      <c r="A387" s="623" t="str">
        <f>'CATALOGO PAGINA'!C387</f>
        <v>CH86126</v>
      </c>
      <c r="B387" s="624" t="s">
        <v>7741</v>
      </c>
      <c r="C387" s="626" t="str">
        <f>'CATALOGO PAGINA'!AE387</f>
        <v>6</v>
      </c>
      <c r="D387" s="634">
        <f>'CATALOGO PAGINA'!AG387</f>
        <v>1.162</v>
      </c>
    </row>
    <row r="388">
      <c r="A388" s="623" t="str">
        <f>'CATALOGO PAGINA'!C388</f>
        <v>FD837</v>
      </c>
      <c r="B388" s="624" t="s">
        <v>7741</v>
      </c>
      <c r="C388" s="626" t="str">
        <f>'CATALOGO PAGINA'!AE388</f>
        <v>12</v>
      </c>
      <c r="D388" s="634">
        <f>'CATALOGO PAGINA'!AG388</f>
        <v>0.6524</v>
      </c>
    </row>
    <row r="389">
      <c r="A389" s="623" t="str">
        <f>'CATALOGO PAGINA'!C389</f>
        <v>12001</v>
      </c>
      <c r="B389" s="624" t="s">
        <v>7741</v>
      </c>
      <c r="C389" s="626" t="str">
        <f>'CATALOGO PAGINA'!AE389</f>
        <v>12</v>
      </c>
      <c r="D389" s="634">
        <f>'CATALOGO PAGINA'!AG389</f>
        <v>2.5</v>
      </c>
    </row>
    <row r="390">
      <c r="A390" s="623" t="str">
        <f>'CATALOGO PAGINA'!C390</f>
        <v>YL-1010</v>
      </c>
      <c r="B390" s="624" t="s">
        <v>7741</v>
      </c>
      <c r="C390" s="626" t="str">
        <f>'CATALOGO PAGINA'!AE390</f>
        <v>3</v>
      </c>
      <c r="D390" s="634">
        <f>'CATALOGO PAGINA'!AG390</f>
        <v>6.489</v>
      </c>
    </row>
    <row r="391">
      <c r="A391" s="623" t="str">
        <f>'CATALOGO PAGINA'!C391</f>
        <v>3182</v>
      </c>
      <c r="B391" s="624" t="s">
        <v>7741</v>
      </c>
      <c r="C391" s="626" t="str">
        <f>'CATALOGO PAGINA'!AE391</f>
        <v>1</v>
      </c>
      <c r="D391" s="634">
        <f>'CATALOGO PAGINA'!AG391</f>
        <v>14.0505</v>
      </c>
    </row>
    <row r="392">
      <c r="A392" s="623" t="str">
        <f>'CATALOGO PAGINA'!C392</f>
        <v>FD7854</v>
      </c>
      <c r="B392" s="624" t="s">
        <v>7741</v>
      </c>
      <c r="C392" s="626" t="str">
        <f>'CATALOGO PAGINA'!AE392</f>
        <v>6</v>
      </c>
      <c r="D392" s="634">
        <f>'CATALOGO PAGINA'!AG392</f>
        <v>3.5</v>
      </c>
    </row>
    <row r="393">
      <c r="A393" s="623" t="str">
        <f>'CATALOGO PAGINA'!C393</f>
        <v>3281</v>
      </c>
      <c r="B393" s="624" t="s">
        <v>7741</v>
      </c>
      <c r="C393" s="626" t="str">
        <f>'CATALOGO PAGINA'!AE393</f>
        <v>12</v>
      </c>
      <c r="D393" s="634">
        <f>'CATALOGO PAGINA'!AG393</f>
        <v>2.4492</v>
      </c>
    </row>
    <row r="394">
      <c r="A394" s="623" t="str">
        <f>'CATALOGO PAGINA'!C394</f>
        <v>40007</v>
      </c>
      <c r="B394" s="624" t="s">
        <v>7741</v>
      </c>
      <c r="C394" s="626" t="str">
        <f>'CATALOGO PAGINA'!AE394</f>
        <v>3</v>
      </c>
      <c r="D394" s="634">
        <f>'CATALOGO PAGINA'!AG394</f>
        <v>4.0015</v>
      </c>
    </row>
    <row r="395">
      <c r="A395" s="623" t="str">
        <f>'CATALOGO PAGINA'!C395</f>
        <v>FD0299</v>
      </c>
      <c r="B395" s="624" t="s">
        <v>7741</v>
      </c>
      <c r="C395" s="626" t="str">
        <f>'CATALOGO PAGINA'!AE395</f>
        <v>6</v>
      </c>
      <c r="D395" s="634">
        <f>'CATALOGO PAGINA'!AG395</f>
        <v>0.45</v>
      </c>
    </row>
    <row r="396">
      <c r="A396" s="623" t="str">
        <f>'CATALOGO PAGINA'!C396</f>
        <v>2570</v>
      </c>
      <c r="B396" s="624" t="s">
        <v>7741</v>
      </c>
      <c r="C396" s="626" t="str">
        <f>'CATALOGO PAGINA'!AE396</f>
        <v>12</v>
      </c>
      <c r="D396" s="634">
        <f>'CATALOGO PAGINA'!AG396</f>
        <v>0.98</v>
      </c>
    </row>
    <row r="397">
      <c r="A397" s="623" t="str">
        <f>'CATALOGO PAGINA'!C397</f>
        <v>2571</v>
      </c>
      <c r="B397" s="624" t="s">
        <v>7741</v>
      </c>
      <c r="C397" s="626" t="str">
        <f>'CATALOGO PAGINA'!AE397</f>
        <v>12</v>
      </c>
      <c r="D397" s="634">
        <f>'CATALOGO PAGINA'!AG397</f>
        <v>0.98</v>
      </c>
    </row>
    <row r="398">
      <c r="A398" s="623" t="str">
        <f>'CATALOGO PAGINA'!C398</f>
        <v>3282</v>
      </c>
      <c r="B398" s="624" t="s">
        <v>7741</v>
      </c>
      <c r="C398" s="626" t="str">
        <f>'CATALOGO PAGINA'!AE398</f>
        <v>12</v>
      </c>
      <c r="D398" s="634">
        <f>'CATALOGO PAGINA'!AG398</f>
        <v>0.4452</v>
      </c>
    </row>
    <row r="399">
      <c r="A399" s="623" t="str">
        <f>'CATALOGO PAGINA'!C399</f>
        <v>3286</v>
      </c>
      <c r="B399" s="624" t="s">
        <v>7741</v>
      </c>
      <c r="C399" s="626" t="str">
        <f>'CATALOGO PAGINA'!AE399</f>
        <v>6</v>
      </c>
      <c r="D399" s="634">
        <f>'CATALOGO PAGINA'!AG399</f>
        <v>3.7504</v>
      </c>
    </row>
    <row r="400">
      <c r="A400" s="623" t="str">
        <f>'CATALOGO PAGINA'!C400</f>
        <v>7875</v>
      </c>
      <c r="B400" s="624" t="s">
        <v>7741</v>
      </c>
      <c r="C400" s="626" t="str">
        <f>'CATALOGO PAGINA'!AE400</f>
        <v>1</v>
      </c>
      <c r="D400" s="634">
        <f>'CATALOGO PAGINA'!AG400</f>
        <v>16.7506</v>
      </c>
    </row>
    <row r="401">
      <c r="A401" s="623" t="str">
        <f>'CATALOGO PAGINA'!C401</f>
        <v>WT202226</v>
      </c>
      <c r="B401" s="624" t="s">
        <v>7741</v>
      </c>
      <c r="C401" s="626" t="str">
        <f>'CATALOGO PAGINA'!AE401</f>
        <v>12</v>
      </c>
      <c r="D401" s="634">
        <f>'CATALOGO PAGINA'!AG401</f>
        <v>0.7938</v>
      </c>
    </row>
    <row r="402">
      <c r="A402" s="623" t="str">
        <f>'CATALOGO PAGINA'!C402</f>
        <v>FD810</v>
      </c>
      <c r="B402" s="624" t="s">
        <v>7741</v>
      </c>
      <c r="C402" s="626" t="str">
        <f>'CATALOGO PAGINA'!AE402</f>
        <v>12</v>
      </c>
      <c r="D402" s="634">
        <f>'CATALOGO PAGINA'!AG402</f>
        <v>1.0976</v>
      </c>
    </row>
    <row r="403">
      <c r="A403" s="623" t="str">
        <f>'CATALOGO PAGINA'!C403</f>
        <v>IN86003</v>
      </c>
      <c r="B403" s="624" t="s">
        <v>7741</v>
      </c>
      <c r="C403" s="626" t="str">
        <f>'CATALOGO PAGINA'!AE403</f>
        <v>12</v>
      </c>
      <c r="D403" s="634">
        <f>'CATALOGO PAGINA'!AG403</f>
        <v>0.896</v>
      </c>
    </row>
    <row r="404">
      <c r="A404" s="623" t="str">
        <f>'CATALOGO PAGINA'!C404</f>
        <v>IN86006</v>
      </c>
      <c r="B404" s="624" t="s">
        <v>7741</v>
      </c>
      <c r="C404" s="626" t="str">
        <f>'CATALOGO PAGINA'!AE404</f>
        <v>12</v>
      </c>
      <c r="D404" s="634">
        <f>'CATALOGO PAGINA'!AG404</f>
        <v>1.036</v>
      </c>
    </row>
    <row r="405">
      <c r="A405" s="623" t="str">
        <f>'CATALOGO PAGINA'!C405</f>
        <v>IN85602</v>
      </c>
      <c r="B405" s="624" t="s">
        <v>7741</v>
      </c>
      <c r="C405" s="626" t="str">
        <f>'CATALOGO PAGINA'!AE405</f>
        <v>12</v>
      </c>
      <c r="D405" s="634">
        <f>'CATALOGO PAGINA'!AG405</f>
        <v>0.728</v>
      </c>
    </row>
    <row r="406">
      <c r="A406" s="623" t="str">
        <f>'CATALOGO PAGINA'!C406</f>
        <v>IN85597</v>
      </c>
      <c r="B406" s="624" t="s">
        <v>7741</v>
      </c>
      <c r="C406" s="626" t="str">
        <f>'CATALOGO PAGINA'!AE406</f>
        <v>12</v>
      </c>
      <c r="D406" s="634">
        <f>'CATALOGO PAGINA'!AG406</f>
        <v>0.77</v>
      </c>
    </row>
    <row r="407">
      <c r="A407" s="623" t="str">
        <f>'CATALOGO PAGINA'!C407</f>
        <v>IN24841</v>
      </c>
      <c r="B407" s="624" t="s">
        <v>7741</v>
      </c>
      <c r="C407" s="626" t="str">
        <f>'CATALOGO PAGINA'!AE407</f>
        <v>12</v>
      </c>
      <c r="D407" s="634">
        <f>'CATALOGO PAGINA'!AG407</f>
        <v>0.952</v>
      </c>
    </row>
    <row r="408">
      <c r="A408" s="623" t="str">
        <f>'CATALOGO PAGINA'!C408</f>
        <v>IN24840</v>
      </c>
      <c r="B408" s="624" t="s">
        <v>7741</v>
      </c>
      <c r="C408" s="626" t="str">
        <f>'CATALOGO PAGINA'!AE408</f>
        <v>12</v>
      </c>
      <c r="D408" s="634">
        <f>'CATALOGO PAGINA'!AG408</f>
        <v>1.106</v>
      </c>
    </row>
    <row r="409">
      <c r="A409" s="623" t="str">
        <f>'CATALOGO PAGINA'!C409</f>
        <v>0747</v>
      </c>
      <c r="B409" s="624" t="s">
        <v>7741</v>
      </c>
      <c r="C409" s="626" t="str">
        <f>'CATALOGO PAGINA'!AE409</f>
        <v>6</v>
      </c>
      <c r="D409" s="634">
        <f>'CATALOGO PAGINA'!AG409</f>
        <v>1.792</v>
      </c>
    </row>
    <row r="410">
      <c r="A410" s="623" t="str">
        <f>'CATALOGO PAGINA'!C410</f>
        <v>IN23592</v>
      </c>
      <c r="B410" s="624" t="s">
        <v>7741</v>
      </c>
      <c r="C410" s="626" t="str">
        <f>'CATALOGO PAGINA'!AE410</f>
        <v>12</v>
      </c>
      <c r="D410" s="634">
        <f>'CATALOGO PAGINA'!AG410</f>
        <v>0.957</v>
      </c>
    </row>
    <row r="411">
      <c r="A411" s="623" t="str">
        <f>'CATALOGO PAGINA'!C411</f>
        <v>CN90036</v>
      </c>
      <c r="B411" s="624" t="s">
        <v>7741</v>
      </c>
      <c r="C411" s="626" t="str">
        <f>'CATALOGO PAGINA'!AE411</f>
        <v>12</v>
      </c>
      <c r="D411" s="634">
        <f>'CATALOGO PAGINA'!AG411</f>
        <v>0.644</v>
      </c>
    </row>
    <row r="412">
      <c r="A412" s="623" t="str">
        <f>'CATALOGO PAGINA'!C412</f>
        <v>FD2302</v>
      </c>
      <c r="B412" s="624" t="s">
        <v>7741</v>
      </c>
      <c r="C412" s="626" t="str">
        <f>'CATALOGO PAGINA'!AE412</f>
        <v>12</v>
      </c>
      <c r="D412" s="634">
        <f>'CATALOGO PAGINA'!AG412</f>
        <v>2.4984</v>
      </c>
    </row>
    <row r="413">
      <c r="A413" s="623" t="str">
        <f>'CATALOGO PAGINA'!C413</f>
        <v>FD2301</v>
      </c>
      <c r="B413" s="624" t="s">
        <v>7741</v>
      </c>
      <c r="C413" s="626" t="str">
        <f>'CATALOGO PAGINA'!AE413</f>
        <v>12</v>
      </c>
      <c r="D413" s="634">
        <f>'CATALOGO PAGINA'!AG413</f>
        <v>2.5025</v>
      </c>
    </row>
    <row r="414">
      <c r="A414" s="623" t="str">
        <f>'CATALOGO PAGINA'!C414</f>
        <v>FD1602</v>
      </c>
      <c r="B414" s="624" t="s">
        <v>7741</v>
      </c>
      <c r="C414" s="626" t="str">
        <f>'CATALOGO PAGINA'!AE414</f>
        <v>12</v>
      </c>
      <c r="D414" s="634">
        <f>'CATALOGO PAGINA'!AG414</f>
        <v>2.4955</v>
      </c>
    </row>
    <row r="415">
      <c r="A415" s="623" t="str">
        <f>'CATALOGO PAGINA'!C415</f>
        <v>80089</v>
      </c>
      <c r="B415" s="624" t="s">
        <v>7741</v>
      </c>
      <c r="C415" s="626" t="str">
        <f>'CATALOGO PAGINA'!AE415</f>
        <v>12</v>
      </c>
      <c r="D415" s="634">
        <f>'CATALOGO PAGINA'!AG415</f>
        <v>0.7</v>
      </c>
    </row>
    <row r="416">
      <c r="A416" s="623" t="str">
        <f>'CATALOGO PAGINA'!C416</f>
        <v>YL2032</v>
      </c>
      <c r="B416" s="624" t="s">
        <v>7741</v>
      </c>
      <c r="C416" s="626" t="str">
        <f>'CATALOGO PAGINA'!AE416</f>
        <v>3</v>
      </c>
      <c r="D416" s="634">
        <f>'CATALOGO PAGINA'!AG416</f>
        <v>3.99</v>
      </c>
    </row>
    <row r="417">
      <c r="A417" s="623" t="str">
        <f>'CATALOGO PAGINA'!C417</f>
        <v>86000</v>
      </c>
      <c r="B417" s="624" t="s">
        <v>7741</v>
      </c>
      <c r="C417" s="626" t="str">
        <f>'CATALOGO PAGINA'!AE417</f>
        <v>12</v>
      </c>
      <c r="D417" s="634">
        <f>'CATALOGO PAGINA'!AG417</f>
        <v>0.91</v>
      </c>
    </row>
    <row r="418">
      <c r="A418" s="623" t="str">
        <f>'CATALOGO PAGINA'!C418</f>
        <v>86011</v>
      </c>
      <c r="B418" s="624" t="s">
        <v>7741</v>
      </c>
      <c r="C418" s="626" t="str">
        <f>'CATALOGO PAGINA'!AE418</f>
        <v>12</v>
      </c>
      <c r="D418" s="634">
        <f>'CATALOGO PAGINA'!AG418</f>
        <v>0.91</v>
      </c>
    </row>
    <row r="419">
      <c r="A419" s="623" t="str">
        <f>'CATALOGO PAGINA'!C419</f>
        <v>86018</v>
      </c>
      <c r="B419" s="624" t="s">
        <v>7741</v>
      </c>
      <c r="C419" s="626" t="str">
        <f>'CATALOGO PAGINA'!AE419</f>
        <v>12</v>
      </c>
      <c r="D419" s="634">
        <f>'CATALOGO PAGINA'!AG419</f>
        <v>0.854</v>
      </c>
    </row>
    <row r="420">
      <c r="A420" s="623" t="str">
        <f>'CATALOGO PAGINA'!C420</f>
        <v>86013</v>
      </c>
      <c r="B420" s="624" t="s">
        <v>7741</v>
      </c>
      <c r="C420" s="626" t="str">
        <f>'CATALOGO PAGINA'!AE420</f>
        <v>12</v>
      </c>
      <c r="D420" s="634">
        <f>'CATALOGO PAGINA'!AG420</f>
        <v>0.91</v>
      </c>
    </row>
    <row r="421">
      <c r="A421" s="623" t="str">
        <f>'CATALOGO PAGINA'!C421</f>
        <v>7535</v>
      </c>
      <c r="B421" s="624" t="s">
        <v>7741</v>
      </c>
      <c r="C421" s="626" t="str">
        <f>'CATALOGO PAGINA'!AE421</f>
        <v>6</v>
      </c>
      <c r="D421" s="634">
        <f>'CATALOGO PAGINA'!AG421</f>
        <v>0.852</v>
      </c>
    </row>
    <row r="422">
      <c r="A422" s="623" t="str">
        <f>'CATALOGO PAGINA'!C422</f>
        <v>7542</v>
      </c>
      <c r="B422" s="624" t="s">
        <v>7741</v>
      </c>
      <c r="C422" s="626" t="str">
        <f>'CATALOGO PAGINA'!AE422</f>
        <v>12</v>
      </c>
      <c r="D422" s="634">
        <f>'CATALOGO PAGINA'!AG422</f>
        <v>0.902</v>
      </c>
    </row>
    <row r="423">
      <c r="A423" s="623" t="str">
        <f>'CATALOGO PAGINA'!C423</f>
        <v>7559</v>
      </c>
      <c r="B423" s="624" t="s">
        <v>7741</v>
      </c>
      <c r="C423" s="626" t="str">
        <f>'CATALOGO PAGINA'!AE423</f>
        <v>12</v>
      </c>
      <c r="D423" s="634">
        <f>'CATALOGO PAGINA'!AG423</f>
        <v>1.012</v>
      </c>
    </row>
    <row r="424">
      <c r="A424" s="623" t="str">
        <f>'CATALOGO PAGINA'!C424</f>
        <v>FD708</v>
      </c>
      <c r="B424" s="624" t="s">
        <v>7741</v>
      </c>
      <c r="C424" s="626" t="str">
        <f>'CATALOGO PAGINA'!AE424</f>
        <v>6</v>
      </c>
      <c r="D424" s="634">
        <f>'CATALOGO PAGINA'!AG424</f>
        <v>6.4988</v>
      </c>
    </row>
    <row r="425">
      <c r="A425" s="623" t="str">
        <f>'CATALOGO PAGINA'!C425</f>
        <v>CH82268</v>
      </c>
      <c r="B425" s="624" t="s">
        <v>7741</v>
      </c>
      <c r="C425" s="626" t="str">
        <f>'CATALOGO PAGINA'!AE425</f>
        <v>6</v>
      </c>
      <c r="D425" s="634">
        <f>'CATALOGO PAGINA'!AG425</f>
        <v>1.6302</v>
      </c>
    </row>
    <row r="426">
      <c r="A426" s="623" t="str">
        <f>'CATALOGO PAGINA'!C426</f>
        <v>CH10024</v>
      </c>
      <c r="B426" s="624" t="s">
        <v>7741</v>
      </c>
      <c r="C426" s="626" t="str">
        <f>'CATALOGO PAGINA'!AE426</f>
        <v>6</v>
      </c>
      <c r="D426" s="634">
        <f>'CATALOGO PAGINA'!AG426</f>
        <v>1.4382</v>
      </c>
    </row>
    <row r="427">
      <c r="A427" s="623" t="str">
        <f>'CATALOGO PAGINA'!C427</f>
        <v>CH85606</v>
      </c>
      <c r="B427" s="624" t="s">
        <v>7741</v>
      </c>
      <c r="C427" s="626" t="str">
        <f>'CATALOGO PAGINA'!AE427</f>
        <v>6</v>
      </c>
      <c r="D427" s="634">
        <f>'CATALOGO PAGINA'!AG427</f>
        <v>1.83</v>
      </c>
    </row>
    <row r="428">
      <c r="A428" s="623" t="str">
        <f>'CATALOGO PAGINA'!C428</f>
        <v>CH86412</v>
      </c>
      <c r="B428" s="624" t="s">
        <v>7741</v>
      </c>
      <c r="C428" s="626" t="str">
        <f>'CATALOGO PAGINA'!AE428</f>
        <v>6</v>
      </c>
      <c r="D428" s="634">
        <f>'CATALOGO PAGINA'!AG428</f>
        <v>1.245</v>
      </c>
    </row>
    <row r="429">
      <c r="A429" s="623" t="str">
        <f>'CATALOGO PAGINA'!C429</f>
        <v>CH85676</v>
      </c>
      <c r="B429" s="624" t="s">
        <v>7741</v>
      </c>
      <c r="C429" s="626" t="str">
        <f>'CATALOGO PAGINA'!AE429</f>
        <v>6</v>
      </c>
      <c r="D429" s="634">
        <f>'CATALOGO PAGINA'!AG429</f>
        <v>1.245</v>
      </c>
    </row>
    <row r="430">
      <c r="A430" s="623" t="str">
        <f>'CATALOGO PAGINA'!C430</f>
        <v>CN90073</v>
      </c>
      <c r="B430" s="624" t="s">
        <v>7741</v>
      </c>
      <c r="C430" s="626" t="str">
        <f>'CATALOGO PAGINA'!AE430</f>
        <v>12</v>
      </c>
      <c r="D430" s="634">
        <f>'CATALOGO PAGINA'!AG430</f>
        <v>0.546</v>
      </c>
    </row>
    <row r="431">
      <c r="A431" s="623" t="str">
        <f>'CATALOGO PAGINA'!C431</f>
        <v>0182</v>
      </c>
      <c r="B431" s="624" t="s">
        <v>7741</v>
      </c>
      <c r="C431" s="626" t="str">
        <f>'CATALOGO PAGINA'!AE431</f>
        <v>3</v>
      </c>
      <c r="D431" s="634">
        <f>'CATALOGO PAGINA'!AG431</f>
        <v>5.25136</v>
      </c>
    </row>
    <row r="432">
      <c r="A432" s="623" t="str">
        <f>'CATALOGO PAGINA'!C432</f>
        <v>MA2025</v>
      </c>
      <c r="B432" s="624" t="s">
        <v>7741</v>
      </c>
      <c r="C432" s="626" t="str">
        <f>'CATALOGO PAGINA'!AE432</f>
        <v>6</v>
      </c>
      <c r="D432" s="634">
        <f>'CATALOGO PAGINA'!AG432</f>
        <v>0.5</v>
      </c>
    </row>
    <row r="433">
      <c r="A433" s="623" t="str">
        <f>'CATALOGO PAGINA'!C433</f>
        <v>7993</v>
      </c>
      <c r="B433" s="624" t="s">
        <v>7741</v>
      </c>
      <c r="C433" s="626" t="str">
        <f>'CATALOGO PAGINA'!AE433</f>
        <v>6</v>
      </c>
      <c r="D433" s="634">
        <f>'CATALOGO PAGINA'!AG433</f>
        <v>5.9985</v>
      </c>
    </row>
    <row r="434">
      <c r="A434" s="623" t="str">
        <f>'CATALOGO PAGINA'!C434</f>
        <v>CH81731</v>
      </c>
      <c r="B434" s="624" t="s">
        <v>7741</v>
      </c>
      <c r="C434" s="626" t="str">
        <f>'CATALOGO PAGINA'!AE434</f>
        <v>6</v>
      </c>
      <c r="D434" s="634">
        <f>'CATALOGO PAGINA'!AG434</f>
        <v>1.4229</v>
      </c>
    </row>
    <row r="435">
      <c r="A435" s="623" t="str">
        <f>'CATALOGO PAGINA'!C435</f>
        <v>CH82263</v>
      </c>
      <c r="B435" s="624" t="s">
        <v>7741</v>
      </c>
      <c r="C435" s="626" t="str">
        <f>'CATALOGO PAGINA'!AE435</f>
        <v>12</v>
      </c>
      <c r="D435" s="634">
        <f>'CATALOGO PAGINA'!AG435</f>
        <v>1.05</v>
      </c>
    </row>
    <row r="436">
      <c r="A436" s="623" t="str">
        <f>'CATALOGO PAGINA'!C436</f>
        <v>CH86320</v>
      </c>
      <c r="B436" s="624" t="s">
        <v>7741</v>
      </c>
      <c r="C436" s="626" t="str">
        <f>'CATALOGO PAGINA'!AE436</f>
        <v>12</v>
      </c>
      <c r="D436" s="634">
        <f>'CATALOGO PAGINA'!AG436</f>
        <v>0.756</v>
      </c>
    </row>
    <row r="437">
      <c r="A437" s="623" t="str">
        <f>'CATALOGO PAGINA'!C437</f>
        <v>CV76801</v>
      </c>
      <c r="B437" s="624" t="s">
        <v>7741</v>
      </c>
      <c r="C437" s="626" t="str">
        <f>'CATALOGO PAGINA'!AE437</f>
        <v>12</v>
      </c>
      <c r="D437" s="634">
        <f>'CATALOGO PAGINA'!AG437</f>
        <v>1.064</v>
      </c>
    </row>
    <row r="438">
      <c r="A438" s="623" t="str">
        <f>'CATALOGO PAGINA'!C438</f>
        <v>CH99298</v>
      </c>
      <c r="B438" s="624" t="s">
        <v>7741</v>
      </c>
      <c r="C438" s="626" t="str">
        <f>'CATALOGO PAGINA'!AE438</f>
        <v>12</v>
      </c>
      <c r="D438" s="634">
        <f>'CATALOGO PAGINA'!AG438</f>
        <v>4.536</v>
      </c>
    </row>
    <row r="439">
      <c r="A439" s="623" t="str">
        <f>'CATALOGO PAGINA'!C439</f>
        <v>CH35463</v>
      </c>
      <c r="B439" s="624" t="s">
        <v>7741</v>
      </c>
      <c r="C439" s="626" t="str">
        <f>'CATALOGO PAGINA'!AE439</f>
        <v>6</v>
      </c>
      <c r="D439" s="634">
        <f>'CATALOGO PAGINA'!AG439</f>
        <v>3.248</v>
      </c>
    </row>
    <row r="440">
      <c r="A440" s="623" t="str">
        <f>'CATALOGO PAGINA'!C440</f>
        <v>CH89043</v>
      </c>
      <c r="B440" s="624" t="s">
        <v>7741</v>
      </c>
      <c r="C440" s="626" t="str">
        <f>'CATALOGO PAGINA'!AE440</f>
        <v>12</v>
      </c>
      <c r="D440" s="634">
        <f>'CATALOGO PAGINA'!AG440</f>
        <v>0.7975</v>
      </c>
    </row>
    <row r="441">
      <c r="A441" s="623" t="str">
        <f>'CATALOGO PAGINA'!C441</f>
        <v>CV86646</v>
      </c>
      <c r="B441" s="624" t="s">
        <v>7741</v>
      </c>
      <c r="C441" s="626" t="str">
        <f>'CATALOGO PAGINA'!AE441</f>
        <v>6</v>
      </c>
      <c r="D441" s="634">
        <f>'CATALOGO PAGINA'!AG441</f>
        <v>1.9458</v>
      </c>
    </row>
    <row r="442">
      <c r="A442" s="623" t="str">
        <f>'CATALOGO PAGINA'!C442</f>
        <v>CH82302</v>
      </c>
      <c r="B442" s="624" t="s">
        <v>7741</v>
      </c>
      <c r="C442" s="626" t="str">
        <f>'CATALOGO PAGINA'!AE442</f>
        <v>12</v>
      </c>
      <c r="D442" s="634">
        <f>'CATALOGO PAGINA'!AG442</f>
        <v>0.6468</v>
      </c>
    </row>
    <row r="443">
      <c r="A443" s="623" t="str">
        <f>'CATALOGO PAGINA'!C443</f>
        <v>82769</v>
      </c>
      <c r="B443" s="624" t="s">
        <v>7741</v>
      </c>
      <c r="C443" s="626" t="str">
        <f>'CATALOGO PAGINA'!AE443</f>
        <v>12</v>
      </c>
      <c r="D443" s="634">
        <f>'CATALOGO PAGINA'!AG443</f>
        <v>0.812</v>
      </c>
    </row>
    <row r="444">
      <c r="A444" s="623" t="str">
        <f>'CATALOGO PAGINA'!C444</f>
        <v>82641</v>
      </c>
      <c r="B444" s="624" t="s">
        <v>7741</v>
      </c>
      <c r="C444" s="626" t="str">
        <f>'CATALOGO PAGINA'!AE444</f>
        <v>12</v>
      </c>
      <c r="D444" s="634">
        <f>'CATALOGO PAGINA'!AG444</f>
        <v>1.19</v>
      </c>
    </row>
    <row r="445">
      <c r="A445" s="623" t="str">
        <f>'CATALOGO PAGINA'!C445</f>
        <v>55650</v>
      </c>
      <c r="B445" s="624" t="s">
        <v>7741</v>
      </c>
      <c r="C445" s="626" t="str">
        <f>'CATALOGO PAGINA'!AE445</f>
        <v>8</v>
      </c>
      <c r="D445" s="634">
        <f>'CATALOGO PAGINA'!AG445</f>
        <v>0.5964</v>
      </c>
    </row>
    <row r="446">
      <c r="A446" s="623" t="str">
        <f>'CATALOGO PAGINA'!C446</f>
        <v>55653</v>
      </c>
      <c r="B446" s="624" t="s">
        <v>7741</v>
      </c>
      <c r="C446" s="626" t="str">
        <f>'CATALOGO PAGINA'!AE446</f>
        <v>8</v>
      </c>
      <c r="D446" s="634">
        <f>'CATALOGO PAGINA'!AG446</f>
        <v>0.588</v>
      </c>
    </row>
    <row r="447">
      <c r="A447" s="623" t="str">
        <f>'CATALOGO PAGINA'!C447</f>
        <v>TY55503</v>
      </c>
      <c r="B447" s="624" t="s">
        <v>7741</v>
      </c>
      <c r="C447" s="626" t="str">
        <f>'CATALOGO PAGINA'!AE447</f>
        <v>8</v>
      </c>
      <c r="D447" s="634">
        <f>'CATALOGO PAGINA'!AG447</f>
        <v>0.714</v>
      </c>
    </row>
    <row r="448">
      <c r="A448" s="623" t="str">
        <f>'CATALOGO PAGINA'!C448</f>
        <v>82640</v>
      </c>
      <c r="B448" s="624" t="s">
        <v>7741</v>
      </c>
      <c r="C448" s="626" t="str">
        <f>'CATALOGO PAGINA'!AE448</f>
        <v>12</v>
      </c>
      <c r="D448" s="634">
        <f>'CATALOGO PAGINA'!AG448</f>
        <v>1.2816</v>
      </c>
    </row>
    <row r="449">
      <c r="A449" s="623" t="str">
        <f>'CATALOGO PAGINA'!C449</f>
        <v>55651</v>
      </c>
      <c r="B449" s="624" t="s">
        <v>7741</v>
      </c>
      <c r="C449" s="626" t="str">
        <f>'CATALOGO PAGINA'!AE449</f>
        <v>8</v>
      </c>
      <c r="D449" s="634">
        <f>'CATALOGO PAGINA'!AG449</f>
        <v>0.588</v>
      </c>
    </row>
    <row r="450">
      <c r="A450" s="623" t="str">
        <f>'CATALOGO PAGINA'!C450</f>
        <v>IN85589</v>
      </c>
      <c r="B450" s="624" t="s">
        <v>7741</v>
      </c>
      <c r="C450" s="626" t="str">
        <f>'CATALOGO PAGINA'!AE450</f>
        <v>12</v>
      </c>
      <c r="D450" s="634">
        <f>'CATALOGO PAGINA'!AG450</f>
        <v>1.134</v>
      </c>
    </row>
    <row r="451">
      <c r="A451" s="623" t="str">
        <f>'CATALOGO PAGINA'!C451</f>
        <v>90207-A</v>
      </c>
      <c r="B451" s="624" t="s">
        <v>7741</v>
      </c>
      <c r="C451" s="626" t="str">
        <f>'CATALOGO PAGINA'!AE451</f>
        <v>12</v>
      </c>
      <c r="D451" s="634">
        <f>'CATALOGO PAGINA'!AG451</f>
        <v>1.386</v>
      </c>
    </row>
    <row r="452">
      <c r="A452" s="623" t="str">
        <f>'CATALOGO PAGINA'!C452</f>
        <v>CN91096-A</v>
      </c>
      <c r="B452" s="624" t="s">
        <v>7741</v>
      </c>
      <c r="C452" s="626" t="str">
        <f>'CATALOGO PAGINA'!AE452</f>
        <v>12</v>
      </c>
      <c r="D452" s="634">
        <f>'CATALOGO PAGINA'!AG452</f>
        <v>1.19</v>
      </c>
    </row>
    <row r="453">
      <c r="A453" s="623" t="str">
        <f>'CATALOGO PAGINA'!C453</f>
        <v>81023-A</v>
      </c>
      <c r="B453" s="624" t="s">
        <v>7741</v>
      </c>
      <c r="C453" s="626" t="str">
        <f>'CATALOGO PAGINA'!AE453</f>
        <v>12</v>
      </c>
      <c r="D453" s="634">
        <f>'CATALOGO PAGINA'!AG453</f>
        <v>1.386</v>
      </c>
    </row>
    <row r="454">
      <c r="A454" s="623" t="str">
        <f>'CATALOGO PAGINA'!C454</f>
        <v>90211-A</v>
      </c>
      <c r="B454" s="624" t="s">
        <v>7741</v>
      </c>
      <c r="C454" s="626" t="str">
        <f>'CATALOGO PAGINA'!AE454</f>
        <v>12</v>
      </c>
      <c r="D454" s="634">
        <f>'CATALOGO PAGINA'!AG454</f>
        <v>1.302</v>
      </c>
    </row>
    <row r="455">
      <c r="A455" s="623" t="str">
        <f>'CATALOGO PAGINA'!C455</f>
        <v>CN90214-A</v>
      </c>
      <c r="B455" s="624" t="s">
        <v>7741</v>
      </c>
      <c r="C455" s="626" t="str">
        <f>'CATALOGO PAGINA'!AE455</f>
        <v>12</v>
      </c>
      <c r="D455" s="634">
        <f>'CATALOGO PAGINA'!AG455</f>
        <v>1.302</v>
      </c>
    </row>
    <row r="456">
      <c r="A456" s="623" t="str">
        <f>'CATALOGO PAGINA'!C456</f>
        <v>CN90220</v>
      </c>
      <c r="B456" s="624" t="s">
        <v>7741</v>
      </c>
      <c r="C456" s="626" t="str">
        <f>'CATALOGO PAGINA'!AE456</f>
        <v>12</v>
      </c>
      <c r="D456" s="634">
        <f>'CATALOGO PAGINA'!AG456</f>
        <v>1.302</v>
      </c>
    </row>
    <row r="457">
      <c r="A457" s="623" t="str">
        <f>'CATALOGO PAGINA'!C457</f>
        <v>CN90215-A</v>
      </c>
      <c r="B457" s="624" t="s">
        <v>7741</v>
      </c>
      <c r="C457" s="626" t="str">
        <f>'CATALOGO PAGINA'!AE457</f>
        <v>12</v>
      </c>
      <c r="D457" s="634">
        <f>'CATALOGO PAGINA'!AG457</f>
        <v>1.302</v>
      </c>
    </row>
    <row r="458">
      <c r="A458" s="623" t="str">
        <f>'CATALOGO PAGINA'!C458</f>
        <v>CN90208-A</v>
      </c>
      <c r="B458" s="624" t="s">
        <v>7741</v>
      </c>
      <c r="C458" s="626" t="str">
        <f>'CATALOGO PAGINA'!AE458</f>
        <v>12</v>
      </c>
      <c r="D458" s="634">
        <f>'CATALOGO PAGINA'!AG458</f>
        <v>1.386</v>
      </c>
    </row>
    <row r="459">
      <c r="A459" s="623" t="str">
        <f>'CATALOGO PAGINA'!C459</f>
        <v>86022</v>
      </c>
      <c r="B459" s="624" t="s">
        <v>7741</v>
      </c>
      <c r="C459" s="626">
        <f>'CATALOGO PAGINA'!AE459</f>
        <v>12</v>
      </c>
      <c r="D459" s="634">
        <f>'CATALOGO PAGINA'!AG459</f>
        <v>1.036</v>
      </c>
    </row>
    <row r="460">
      <c r="A460" s="623" t="str">
        <f>'CATALOGO PAGINA'!C460</f>
        <v>IN86007</v>
      </c>
      <c r="B460" s="624" t="s">
        <v>7741</v>
      </c>
      <c r="C460" s="626" t="str">
        <f>'CATALOGO PAGINA'!AE460</f>
        <v>12</v>
      </c>
      <c r="D460" s="634">
        <f>'CATALOGO PAGINA'!AG460</f>
        <v>0.896</v>
      </c>
    </row>
    <row r="461">
      <c r="A461" s="623" t="str">
        <f>'CATALOGO PAGINA'!C461</f>
        <v>CN91093</v>
      </c>
      <c r="B461" s="624" t="s">
        <v>7741</v>
      </c>
      <c r="C461" s="626" t="str">
        <f>'CATALOGO PAGINA'!AE461</f>
        <v>12</v>
      </c>
      <c r="D461" s="634">
        <f>'CATALOGO PAGINA'!AG461</f>
        <v>1.302</v>
      </c>
    </row>
    <row r="462">
      <c r="A462" s="623" t="str">
        <f>'CATALOGO PAGINA'!C462</f>
        <v>IN86009</v>
      </c>
      <c r="B462" s="624" t="s">
        <v>7741</v>
      </c>
      <c r="C462" s="626" t="str">
        <f>'CATALOGO PAGINA'!AE462</f>
        <v>12</v>
      </c>
      <c r="D462" s="634">
        <f>'CATALOGO PAGINA'!AG462</f>
        <v>1.4453</v>
      </c>
    </row>
    <row r="463">
      <c r="A463" s="623" t="str">
        <f>'CATALOGO PAGINA'!C463</f>
        <v>IN86008</v>
      </c>
      <c r="B463" s="624" t="s">
        <v>7741</v>
      </c>
      <c r="C463" s="626" t="str">
        <f>'CATALOGO PAGINA'!AE463</f>
        <v>12</v>
      </c>
      <c r="D463" s="634">
        <f>'CATALOGO PAGINA'!AG463</f>
        <v>1.4484</v>
      </c>
    </row>
    <row r="464">
      <c r="A464" s="623" t="str">
        <f>'CATALOGO PAGINA'!C464</f>
        <v>39197</v>
      </c>
      <c r="B464" s="624" t="s">
        <v>7741</v>
      </c>
      <c r="C464" s="626" t="str">
        <f>'CATALOGO PAGINA'!AE464</f>
        <v>15</v>
      </c>
      <c r="D464" s="634">
        <f>'CATALOGO PAGINA'!AG464</f>
        <v>1.386</v>
      </c>
    </row>
    <row r="465">
      <c r="A465" s="623" t="str">
        <f>'CATALOGO PAGINA'!C465</f>
        <v>55702</v>
      </c>
      <c r="B465" s="624" t="s">
        <v>7741</v>
      </c>
      <c r="C465" s="626" t="str">
        <f>'CATALOGO PAGINA'!AE465</f>
        <v>12</v>
      </c>
      <c r="D465" s="634">
        <f>'CATALOGO PAGINA'!AG465</f>
        <v>0.812</v>
      </c>
    </row>
    <row r="466">
      <c r="A466" s="623" t="str">
        <f>'CATALOGO PAGINA'!C466</f>
        <v>55712</v>
      </c>
      <c r="B466" s="624" t="s">
        <v>7741</v>
      </c>
      <c r="C466" s="626" t="str">
        <f>'CATALOGO PAGINA'!AE466</f>
        <v>12</v>
      </c>
      <c r="D466" s="634">
        <f>'CATALOGO PAGINA'!AG466</f>
        <v>0.812</v>
      </c>
    </row>
    <row r="467">
      <c r="A467" s="623" t="str">
        <f>'CATALOGO PAGINA'!C467</f>
        <v>55713</v>
      </c>
      <c r="B467" s="624" t="s">
        <v>7741</v>
      </c>
      <c r="C467" s="626" t="str">
        <f>'CATALOGO PAGINA'!AE467</f>
        <v>12</v>
      </c>
      <c r="D467" s="634">
        <f>'CATALOGO PAGINA'!AG467</f>
        <v>0.812</v>
      </c>
    </row>
    <row r="468">
      <c r="A468" s="623" t="str">
        <f>'CATALOGO PAGINA'!C468</f>
        <v>55703</v>
      </c>
      <c r="B468" s="624" t="s">
        <v>7741</v>
      </c>
      <c r="C468" s="626" t="str">
        <f>'CATALOGO PAGINA'!AE468</f>
        <v>12</v>
      </c>
      <c r="D468" s="634">
        <f>'CATALOGO PAGINA'!AG468</f>
        <v>0.812</v>
      </c>
    </row>
    <row r="469">
      <c r="A469" s="623" t="str">
        <f>'CATALOGO PAGINA'!C469</f>
        <v>82733</v>
      </c>
      <c r="B469" s="624" t="s">
        <v>7741</v>
      </c>
      <c r="C469" s="626" t="str">
        <f>'CATALOGO PAGINA'!AE469</f>
        <v>12</v>
      </c>
      <c r="D469" s="634">
        <f>'CATALOGO PAGINA'!AG469</f>
        <v>1.12</v>
      </c>
    </row>
    <row r="470">
      <c r="A470" s="623" t="str">
        <f>'CATALOGO PAGINA'!C470</f>
        <v>55622</v>
      </c>
      <c r="B470" s="624" t="s">
        <v>7741</v>
      </c>
      <c r="C470" s="626" t="str">
        <f>'CATALOGO PAGINA'!AE470</f>
        <v>24</v>
      </c>
      <c r="D470" s="634">
        <f>'CATALOGO PAGINA'!AG470</f>
        <v>1.232</v>
      </c>
    </row>
    <row r="471">
      <c r="A471" s="623" t="str">
        <f>'CATALOGO PAGINA'!C471</f>
        <v>55624</v>
      </c>
      <c r="B471" s="624" t="s">
        <v>7741</v>
      </c>
      <c r="C471" s="626" t="str">
        <f>'CATALOGO PAGINA'!AE471</f>
        <v>24</v>
      </c>
      <c r="D471" s="634">
        <f>'CATALOGO PAGINA'!AG471</f>
        <v>1.232</v>
      </c>
    </row>
    <row r="472">
      <c r="A472" s="623" t="str">
        <f>'CATALOGO PAGINA'!C472</f>
        <v>55623</v>
      </c>
      <c r="B472" s="624" t="s">
        <v>7741</v>
      </c>
      <c r="C472" s="626" t="str">
        <f>'CATALOGO PAGINA'!AE472</f>
        <v>24</v>
      </c>
      <c r="D472" s="634">
        <f>'CATALOGO PAGINA'!AG472</f>
        <v>1.232</v>
      </c>
    </row>
    <row r="473">
      <c r="A473" s="623" t="str">
        <f>'CATALOGO PAGINA'!C473</f>
        <v>98031</v>
      </c>
      <c r="B473" s="624" t="s">
        <v>7741</v>
      </c>
      <c r="C473" s="626" t="str">
        <f>'CATALOGO PAGINA'!AE473</f>
        <v>15</v>
      </c>
      <c r="D473" s="634">
        <f>'CATALOGO PAGINA'!AG473</f>
        <v>1.386</v>
      </c>
    </row>
    <row r="474">
      <c r="A474" s="623" t="str">
        <f>'CATALOGO PAGINA'!C474</f>
        <v>55564</v>
      </c>
      <c r="B474" s="624" t="s">
        <v>7741</v>
      </c>
      <c r="C474" s="626" t="str">
        <f>'CATALOGO PAGINA'!AE474</f>
        <v>12</v>
      </c>
      <c r="D474" s="634">
        <f>'CATALOGO PAGINA'!AG474</f>
        <v>1.064</v>
      </c>
    </row>
    <row r="475">
      <c r="A475" s="623" t="str">
        <f>'CATALOGO PAGINA'!C475</f>
        <v>82102901</v>
      </c>
      <c r="B475" s="624" t="s">
        <v>7741</v>
      </c>
      <c r="C475" s="626" t="str">
        <f>'CATALOGO PAGINA'!AE475</f>
        <v>12</v>
      </c>
      <c r="D475" s="634">
        <f>'CATALOGO PAGINA'!AG475</f>
        <v>0.714</v>
      </c>
    </row>
    <row r="476">
      <c r="A476" s="623" t="str">
        <f>'CATALOGO PAGINA'!C476</f>
        <v>82129629</v>
      </c>
      <c r="B476" s="624" t="s">
        <v>7741</v>
      </c>
      <c r="C476" s="626" t="str">
        <f>'CATALOGO PAGINA'!AE476</f>
        <v>12</v>
      </c>
      <c r="D476" s="634">
        <f>'CATALOGO PAGINA'!AG476</f>
        <v>0.7</v>
      </c>
    </row>
    <row r="477">
      <c r="A477" s="623" t="str">
        <f>'CATALOGO PAGINA'!C477</f>
        <v>55561</v>
      </c>
      <c r="B477" s="624" t="s">
        <v>7741</v>
      </c>
      <c r="C477" s="626" t="str">
        <f>'CATALOGO PAGINA'!AE477</f>
        <v>12</v>
      </c>
      <c r="D477" s="634">
        <f>'CATALOGO PAGINA'!AG477</f>
        <v>0.924</v>
      </c>
    </row>
    <row r="478">
      <c r="A478" s="623" t="str">
        <f>'CATALOGO PAGINA'!C478</f>
        <v>CN90205</v>
      </c>
      <c r="B478" s="624" t="s">
        <v>7741</v>
      </c>
      <c r="C478" s="626" t="str">
        <f>'CATALOGO PAGINA'!AE478</f>
        <v>12</v>
      </c>
      <c r="D478" s="634">
        <f>'CATALOGO PAGINA'!AG478</f>
        <v>1.372</v>
      </c>
    </row>
    <row r="479">
      <c r="A479" s="623" t="str">
        <f>'CATALOGO PAGINA'!C479</f>
        <v>82129630</v>
      </c>
      <c r="B479" s="624" t="s">
        <v>7741</v>
      </c>
      <c r="C479" s="626" t="str">
        <f>'CATALOGO PAGINA'!AE479</f>
        <v>12</v>
      </c>
      <c r="D479" s="634">
        <f>'CATALOGO PAGINA'!AG479</f>
        <v>0.714</v>
      </c>
    </row>
    <row r="480">
      <c r="A480" s="623" t="str">
        <f>'CATALOGO PAGINA'!C480</f>
        <v>IN86043</v>
      </c>
      <c r="B480" s="624" t="s">
        <v>7741</v>
      </c>
      <c r="C480" s="626" t="str">
        <f>'CATALOGO PAGINA'!AE480</f>
        <v>6</v>
      </c>
      <c r="D480" s="634">
        <f>'CATALOGO PAGINA'!AG480</f>
        <v>1.176</v>
      </c>
    </row>
    <row r="481">
      <c r="A481" s="623" t="str">
        <f>'CATALOGO PAGINA'!C481</f>
        <v>CN90206</v>
      </c>
      <c r="B481" s="624" t="s">
        <v>7741</v>
      </c>
      <c r="C481" s="626" t="str">
        <f>'CATALOGO PAGINA'!AE481</f>
        <v>12</v>
      </c>
      <c r="D481" s="634">
        <f>'CATALOGO PAGINA'!AG481</f>
        <v>1.554</v>
      </c>
    </row>
    <row r="482">
      <c r="A482" s="623" t="str">
        <f>'CATALOGO PAGINA'!C482</f>
        <v>28138</v>
      </c>
      <c r="B482" s="624" t="s">
        <v>7741</v>
      </c>
      <c r="C482" s="626" t="str">
        <f>'CATALOGO PAGINA'!AE482</f>
        <v>6</v>
      </c>
      <c r="D482" s="634">
        <f>'CATALOGO PAGINA'!AG482</f>
        <v>1.848</v>
      </c>
    </row>
    <row r="483">
      <c r="A483" s="623" t="str">
        <f>'CATALOGO PAGINA'!C483</f>
        <v>55567</v>
      </c>
      <c r="B483" s="624" t="s">
        <v>7741</v>
      </c>
      <c r="C483" s="626" t="str">
        <f>'CATALOGO PAGINA'!AE483</f>
        <v>12</v>
      </c>
      <c r="D483" s="634">
        <f>'CATALOGO PAGINA'!AG483</f>
        <v>1.064</v>
      </c>
    </row>
    <row r="484">
      <c r="A484" s="623" t="str">
        <f>'CATALOGO PAGINA'!C484</f>
        <v>IN85177</v>
      </c>
      <c r="B484" s="624" t="s">
        <v>7741</v>
      </c>
      <c r="C484" s="626" t="str">
        <f>'CATALOGO PAGINA'!AE484</f>
        <v>12</v>
      </c>
      <c r="D484" s="634">
        <f>'CATALOGO PAGINA'!AG484</f>
        <v>0.91</v>
      </c>
    </row>
    <row r="485">
      <c r="A485" s="623" t="str">
        <f>'CATALOGO PAGINA'!C485</f>
        <v>96063</v>
      </c>
      <c r="B485" s="624" t="s">
        <v>7741</v>
      </c>
      <c r="C485" s="626" t="str">
        <f>'CATALOGO PAGINA'!AE485</f>
        <v>6</v>
      </c>
      <c r="D485" s="634">
        <f>'CATALOGO PAGINA'!AG485</f>
        <v>3.962</v>
      </c>
    </row>
    <row r="486">
      <c r="A486" s="623" t="str">
        <f>'CATALOGO PAGINA'!C486</f>
        <v>96067</v>
      </c>
      <c r="B486" s="624" t="s">
        <v>7741</v>
      </c>
      <c r="C486" s="626" t="str">
        <f>'CATALOGO PAGINA'!AE486</f>
        <v>6</v>
      </c>
      <c r="D486" s="634">
        <f>'CATALOGO PAGINA'!AG486</f>
        <v>3.962</v>
      </c>
    </row>
    <row r="487">
      <c r="A487" s="623" t="str">
        <f>'CATALOGO PAGINA'!C487</f>
        <v>96068</v>
      </c>
      <c r="B487" s="624" t="s">
        <v>7741</v>
      </c>
      <c r="C487" s="626" t="str">
        <f>'CATALOGO PAGINA'!AE487</f>
        <v>6</v>
      </c>
      <c r="D487" s="634">
        <f>'CATALOGO PAGINA'!AG487</f>
        <v>3.962</v>
      </c>
    </row>
    <row r="488">
      <c r="A488" s="623" t="str">
        <f>'CATALOGO PAGINA'!C488</f>
        <v>96060</v>
      </c>
      <c r="B488" s="624" t="s">
        <v>7741</v>
      </c>
      <c r="C488" s="626" t="str">
        <f>'CATALOGO PAGINA'!AE488</f>
        <v>6</v>
      </c>
      <c r="D488" s="634">
        <f>'CATALOGO PAGINA'!AG488</f>
        <v>3.88584</v>
      </c>
    </row>
    <row r="489">
      <c r="A489" s="623" t="str">
        <f>'CATALOGO PAGINA'!C489</f>
        <v>96070</v>
      </c>
      <c r="B489" s="624" t="s">
        <v>7741</v>
      </c>
      <c r="C489" s="626" t="str">
        <f>'CATALOGO PAGINA'!AE489</f>
        <v>6</v>
      </c>
      <c r="D489" s="634">
        <f>'CATALOGO PAGINA'!AG489</f>
        <v>3.962</v>
      </c>
    </row>
    <row r="490">
      <c r="A490" s="623" t="str">
        <f>'CATALOGO PAGINA'!C490</f>
        <v>96061</v>
      </c>
      <c r="B490" s="624" t="s">
        <v>7741</v>
      </c>
      <c r="C490" s="626" t="str">
        <f>'CATALOGO PAGINA'!AE490</f>
        <v>6</v>
      </c>
      <c r="D490" s="634">
        <f>'CATALOGO PAGINA'!AG490</f>
        <v>3.962</v>
      </c>
    </row>
    <row r="491">
      <c r="A491" s="623" t="str">
        <f>'CATALOGO PAGINA'!C491</f>
        <v>96064</v>
      </c>
      <c r="B491" s="624" t="s">
        <v>7741</v>
      </c>
      <c r="C491" s="626" t="str">
        <f>'CATALOGO PAGINA'!AE491</f>
        <v>6</v>
      </c>
      <c r="D491" s="634">
        <f>'CATALOGO PAGINA'!AG491</f>
        <v>3.962</v>
      </c>
    </row>
    <row r="492">
      <c r="A492" s="623" t="str">
        <f>'CATALOGO PAGINA'!C492</f>
        <v>96062</v>
      </c>
      <c r="B492" s="624" t="s">
        <v>7741</v>
      </c>
      <c r="C492" s="626" t="str">
        <f>'CATALOGO PAGINA'!AE492</f>
        <v>6</v>
      </c>
      <c r="D492" s="634">
        <f>'CATALOGO PAGINA'!AG492</f>
        <v>4.6872</v>
      </c>
    </row>
    <row r="493">
      <c r="A493" s="623" t="str">
        <f>'CATALOGO PAGINA'!C493</f>
        <v>96065</v>
      </c>
      <c r="B493" s="624" t="s">
        <v>7741</v>
      </c>
      <c r="C493" s="626" t="str">
        <f>'CATALOGO PAGINA'!AE493</f>
        <v>6</v>
      </c>
      <c r="D493" s="634">
        <f>'CATALOGO PAGINA'!AG493</f>
        <v>3.962</v>
      </c>
    </row>
    <row r="494">
      <c r="A494" s="623" t="str">
        <f>'CATALOGO PAGINA'!C494</f>
        <v>96069</v>
      </c>
      <c r="B494" s="624" t="s">
        <v>7741</v>
      </c>
      <c r="C494" s="626" t="str">
        <f>'CATALOGO PAGINA'!AE494</f>
        <v>6</v>
      </c>
      <c r="D494" s="634">
        <f>'CATALOGO PAGINA'!AG494</f>
        <v>3.962</v>
      </c>
    </row>
    <row r="495">
      <c r="A495" s="623" t="str">
        <f>'CATALOGO PAGINA'!C495</f>
        <v>00782</v>
      </c>
      <c r="B495" s="624" t="s">
        <v>7741</v>
      </c>
      <c r="C495" s="626" t="str">
        <f>'CATALOGO PAGINA'!AE495</f>
        <v>12</v>
      </c>
      <c r="D495" s="634">
        <f>'CATALOGO PAGINA'!AG495</f>
        <v>1.484</v>
      </c>
    </row>
    <row r="496">
      <c r="A496" s="623" t="str">
        <f>'CATALOGO PAGINA'!C496</f>
        <v>IN85190</v>
      </c>
      <c r="B496" s="624" t="s">
        <v>7741</v>
      </c>
      <c r="C496" s="626" t="str">
        <f>'CATALOGO PAGINA'!AE496</f>
        <v>12</v>
      </c>
      <c r="D496" s="634">
        <f>'CATALOGO PAGINA'!AG496</f>
        <v>1.106</v>
      </c>
    </row>
    <row r="497">
      <c r="A497" s="623" t="str">
        <f>'CATALOGO PAGINA'!C497</f>
        <v>00780</v>
      </c>
      <c r="B497" s="624" t="s">
        <v>7741</v>
      </c>
      <c r="C497" s="626" t="str">
        <f>'CATALOGO PAGINA'!AE497</f>
        <v>6</v>
      </c>
      <c r="D497" s="634">
        <f>'CATALOGO PAGINA'!AG497</f>
        <v>1.47</v>
      </c>
    </row>
    <row r="498">
      <c r="A498" s="623" t="str">
        <f>'CATALOGO PAGINA'!C498</f>
        <v>00783</v>
      </c>
      <c r="B498" s="624" t="s">
        <v>7741</v>
      </c>
      <c r="C498" s="626" t="str">
        <f>'CATALOGO PAGINA'!AE498</f>
        <v>6</v>
      </c>
      <c r="D498" s="634">
        <f>'CATALOGO PAGINA'!AG498</f>
        <v>1.47</v>
      </c>
    </row>
    <row r="499">
      <c r="A499" s="623" t="str">
        <f>'CATALOGO PAGINA'!C499</f>
        <v>00779</v>
      </c>
      <c r="B499" s="624" t="s">
        <v>7741</v>
      </c>
      <c r="C499" s="626" t="str">
        <f>'CATALOGO PAGINA'!AE499</f>
        <v>6</v>
      </c>
      <c r="D499" s="634">
        <f>'CATALOGO PAGINA'!AG499</f>
        <v>1.47</v>
      </c>
    </row>
    <row r="500">
      <c r="A500" s="623" t="str">
        <f>'CATALOGO PAGINA'!C500</f>
        <v>CN56718</v>
      </c>
      <c r="B500" s="624" t="s">
        <v>7741</v>
      </c>
      <c r="C500" s="626" t="str">
        <f>'CATALOGO PAGINA'!AE500</f>
        <v>12</v>
      </c>
      <c r="D500" s="634">
        <f>'CATALOGO PAGINA'!AG500</f>
        <v>0.896</v>
      </c>
    </row>
    <row r="501">
      <c r="A501" s="623" t="str">
        <f>'CATALOGO PAGINA'!C501</f>
        <v>CN56174</v>
      </c>
      <c r="B501" s="624" t="s">
        <v>7741</v>
      </c>
      <c r="C501" s="626" t="str">
        <f>'CATALOGO PAGINA'!AE501</f>
        <v>12</v>
      </c>
      <c r="D501" s="634">
        <f>'CATALOGO PAGINA'!AG501</f>
        <v>0.924</v>
      </c>
    </row>
    <row r="502">
      <c r="A502" s="623" t="str">
        <f>'CATALOGO PAGINA'!C502</f>
        <v>CN56177</v>
      </c>
      <c r="B502" s="624" t="s">
        <v>7741</v>
      </c>
      <c r="C502" s="626" t="str">
        <f>'CATALOGO PAGINA'!AE502</f>
        <v>12</v>
      </c>
      <c r="D502" s="634">
        <f>'CATALOGO PAGINA'!AG502</f>
        <v>0.924</v>
      </c>
    </row>
    <row r="503">
      <c r="A503" s="623" t="str">
        <f>'CATALOGO PAGINA'!C503</f>
        <v>85940</v>
      </c>
      <c r="B503" s="624" t="s">
        <v>7741</v>
      </c>
      <c r="C503" s="626" t="str">
        <f>'CATALOGO PAGINA'!AE503</f>
        <v>12</v>
      </c>
      <c r="D503" s="634">
        <f>'CATALOGO PAGINA'!AG503</f>
        <v>1.218</v>
      </c>
    </row>
    <row r="504">
      <c r="A504" s="623" t="str">
        <f>'CATALOGO PAGINA'!C504</f>
        <v>85941</v>
      </c>
      <c r="B504" s="624" t="s">
        <v>7741</v>
      </c>
      <c r="C504" s="626" t="str">
        <f>'CATALOGO PAGINA'!AE504</f>
        <v>12</v>
      </c>
      <c r="D504" s="634">
        <f>'CATALOGO PAGINA'!AG504</f>
        <v>1.288</v>
      </c>
    </row>
    <row r="505">
      <c r="A505" s="623" t="str">
        <f>'CATALOGO PAGINA'!C505</f>
        <v>91102</v>
      </c>
      <c r="B505" s="624" t="s">
        <v>7741</v>
      </c>
      <c r="C505" s="626" t="str">
        <f>'CATALOGO PAGINA'!AE505</f>
        <v>12</v>
      </c>
      <c r="D505" s="634">
        <f>'CATALOGO PAGINA'!AG505</f>
        <v>1.778</v>
      </c>
    </row>
    <row r="506">
      <c r="A506" s="623" t="str">
        <f>'CATALOGO PAGINA'!C506</f>
        <v>85939</v>
      </c>
      <c r="B506" s="624" t="s">
        <v>7741</v>
      </c>
      <c r="C506" s="626" t="str">
        <f>'CATALOGO PAGINA'!AE506</f>
        <v>12</v>
      </c>
      <c r="D506" s="634">
        <f>'CATALOGO PAGINA'!AG506</f>
        <v>1.218</v>
      </c>
    </row>
    <row r="507">
      <c r="A507" s="623" t="str">
        <f>'CATALOGO PAGINA'!C507</f>
        <v>14108</v>
      </c>
      <c r="B507" s="624" t="s">
        <v>7741</v>
      </c>
      <c r="C507" s="626" t="str">
        <f>'CATALOGO PAGINA'!AE507</f>
        <v>18</v>
      </c>
      <c r="D507" s="634">
        <f>'CATALOGO PAGINA'!AG507</f>
        <v>2.1075</v>
      </c>
    </row>
    <row r="508">
      <c r="A508" s="623" t="str">
        <f>'CATALOGO PAGINA'!C508</f>
        <v>25413</v>
      </c>
      <c r="B508" s="624" t="s">
        <v>7741</v>
      </c>
      <c r="C508" s="626" t="str">
        <f>'CATALOGO PAGINA'!AE508</f>
        <v>12</v>
      </c>
      <c r="D508" s="634">
        <f>'CATALOGO PAGINA'!AG508</f>
        <v>2.744</v>
      </c>
    </row>
    <row r="509">
      <c r="A509" s="623" t="str">
        <f>'CATALOGO PAGINA'!C509</f>
        <v>14184</v>
      </c>
      <c r="B509" s="624" t="s">
        <v>7741</v>
      </c>
      <c r="C509" s="626" t="str">
        <f>'CATALOGO PAGINA'!AE509</f>
        <v>18</v>
      </c>
      <c r="D509" s="634">
        <f>'CATALOGO PAGINA'!AG509</f>
        <v>2.1075</v>
      </c>
    </row>
    <row r="510">
      <c r="A510" s="623" t="str">
        <f>'CATALOGO PAGINA'!C510</f>
        <v>IN85585</v>
      </c>
      <c r="B510" s="624" t="s">
        <v>7741</v>
      </c>
      <c r="C510" s="626" t="str">
        <f>'CATALOGO PAGINA'!AE510</f>
        <v>12</v>
      </c>
      <c r="D510" s="634">
        <f>'CATALOGO PAGINA'!AG510</f>
        <v>1.134</v>
      </c>
    </row>
    <row r="511">
      <c r="A511" s="623" t="str">
        <f>'CATALOGO PAGINA'!C511</f>
        <v>82629</v>
      </c>
      <c r="B511" s="624" t="s">
        <v>7741</v>
      </c>
      <c r="C511" s="626" t="str">
        <f>'CATALOGO PAGINA'!AE511</f>
        <v>12</v>
      </c>
      <c r="D511" s="634">
        <f>'CATALOGO PAGINA'!AG511</f>
        <v>1.551</v>
      </c>
    </row>
    <row r="512">
      <c r="A512" s="623" t="str">
        <f>'CATALOGO PAGINA'!C512</f>
        <v>82630</v>
      </c>
      <c r="B512" s="624" t="s">
        <v>7741</v>
      </c>
      <c r="C512" s="626" t="str">
        <f>'CATALOGO PAGINA'!AE512</f>
        <v>12</v>
      </c>
      <c r="D512" s="634">
        <f>'CATALOGO PAGINA'!AG512</f>
        <v>1.5087</v>
      </c>
    </row>
    <row r="513">
      <c r="A513" s="623" t="str">
        <f>'CATALOGO PAGINA'!C513</f>
        <v>IN85600</v>
      </c>
      <c r="B513" s="624" t="s">
        <v>7741</v>
      </c>
      <c r="C513" s="626" t="str">
        <f>'CATALOGO PAGINA'!AE513</f>
        <v>12</v>
      </c>
      <c r="D513" s="634">
        <f>'CATALOGO PAGINA'!AG513</f>
        <v>0.896</v>
      </c>
    </row>
    <row r="514">
      <c r="A514" s="623" t="str">
        <f>'CATALOGO PAGINA'!C514</f>
        <v>IN68303</v>
      </c>
      <c r="B514" s="624" t="s">
        <v>7741</v>
      </c>
      <c r="C514" s="626" t="str">
        <f>'CATALOGO PAGINA'!AE514</f>
        <v>12</v>
      </c>
      <c r="D514" s="634">
        <f>'CATALOGO PAGINA'!AG514</f>
        <v>0.896</v>
      </c>
    </row>
    <row r="515">
      <c r="A515" s="623" t="str">
        <f>'CATALOGO PAGINA'!C515</f>
        <v>IN85601</v>
      </c>
      <c r="B515" s="624" t="s">
        <v>7741</v>
      </c>
      <c r="C515" s="626" t="str">
        <f>'CATALOGO PAGINA'!AE515</f>
        <v>12</v>
      </c>
      <c r="D515" s="634">
        <f>'CATALOGO PAGINA'!AG515</f>
        <v>0.952</v>
      </c>
    </row>
    <row r="516">
      <c r="A516" s="623" t="str">
        <f>'CATALOGO PAGINA'!C516</f>
        <v> CN92017</v>
      </c>
      <c r="B516" s="624" t="s">
        <v>7741</v>
      </c>
      <c r="C516" s="626" t="str">
        <f>'CATALOGO PAGINA'!AE516</f>
        <v>12</v>
      </c>
      <c r="D516" s="634">
        <f>'CATALOGO PAGINA'!AG516</f>
        <v>0.896</v>
      </c>
    </row>
    <row r="517">
      <c r="A517" s="623" t="str">
        <f>'CATALOGO PAGINA'!C517</f>
        <v>CN85185</v>
      </c>
      <c r="B517" s="624" t="s">
        <v>7741</v>
      </c>
      <c r="C517" s="626" t="str">
        <f>'CATALOGO PAGINA'!AE517</f>
        <v>50</v>
      </c>
      <c r="D517" s="634">
        <f>'CATALOGO PAGINA'!AG517</f>
        <v>0.49</v>
      </c>
    </row>
    <row r="518">
      <c r="A518" s="623" t="str">
        <f>'CATALOGO PAGINA'!C518</f>
        <v>96050</v>
      </c>
      <c r="B518" s="624" t="s">
        <v>7741</v>
      </c>
      <c r="C518" s="626" t="str">
        <f>'CATALOGO PAGINA'!AE518</f>
        <v>12</v>
      </c>
      <c r="D518" s="634">
        <f>'CATALOGO PAGINA'!AG518</f>
        <v>1.134</v>
      </c>
    </row>
    <row r="519">
      <c r="A519" s="623" t="str">
        <f>'CATALOGO PAGINA'!C519</f>
        <v>96051</v>
      </c>
      <c r="B519" s="624" t="s">
        <v>7741</v>
      </c>
      <c r="C519" s="626" t="str">
        <f>'CATALOGO PAGINA'!AE519</f>
        <v>12</v>
      </c>
      <c r="D519" s="634">
        <f>'CATALOGO PAGINA'!AG519</f>
        <v>1.134</v>
      </c>
    </row>
    <row r="520">
      <c r="A520" s="623" t="str">
        <f>'CATALOGO PAGINA'!C520</f>
        <v>IN68304</v>
      </c>
      <c r="B520" s="624" t="s">
        <v>7741</v>
      </c>
      <c r="C520" s="626" t="str">
        <f>'CATALOGO PAGINA'!AE520</f>
        <v>12</v>
      </c>
      <c r="D520" s="634">
        <f>'CATALOGO PAGINA'!AG520</f>
        <v>0.896</v>
      </c>
    </row>
    <row r="521">
      <c r="A521" s="623" t="str">
        <f>'CATALOGO PAGINA'!C521</f>
        <v>86021</v>
      </c>
      <c r="B521" s="624" t="s">
        <v>7741</v>
      </c>
      <c r="C521" s="626" t="str">
        <f>'CATALOGO PAGINA'!AE521</f>
        <v>12</v>
      </c>
      <c r="D521" s="634">
        <f>'CATALOGO PAGINA'!AG521</f>
        <v>0.91</v>
      </c>
    </row>
    <row r="522">
      <c r="A522" s="623" t="str">
        <f>'CATALOGO PAGINA'!C522</f>
        <v>86012</v>
      </c>
      <c r="B522" s="624" t="s">
        <v>7741</v>
      </c>
      <c r="C522" s="626" t="str">
        <f>'CATALOGO PAGINA'!AE522</f>
        <v>12</v>
      </c>
      <c r="D522" s="634">
        <f>'CATALOGO PAGINA'!AG522</f>
        <v>0.91</v>
      </c>
    </row>
    <row r="523">
      <c r="A523" s="623" t="str">
        <f>'CATALOGO PAGINA'!C523</f>
        <v>86019</v>
      </c>
      <c r="B523" s="624" t="s">
        <v>7741</v>
      </c>
      <c r="C523" s="626" t="str">
        <f>'CATALOGO PAGINA'!AE523</f>
        <v>12</v>
      </c>
      <c r="D523" s="634">
        <f>'CATALOGO PAGINA'!AG523</f>
        <v>0.798</v>
      </c>
    </row>
    <row r="524">
      <c r="A524" s="623" t="str">
        <f>'CATALOGO PAGINA'!C524</f>
        <v>86017</v>
      </c>
      <c r="B524" s="624" t="s">
        <v>7741</v>
      </c>
      <c r="C524" s="626" t="str">
        <f>'CATALOGO PAGINA'!AE524</f>
        <v>12</v>
      </c>
      <c r="D524" s="634">
        <f>'CATALOGO PAGINA'!AG524</f>
        <v>0.91</v>
      </c>
    </row>
    <row r="525">
      <c r="A525" s="623" t="str">
        <f>'CATALOGO PAGINA'!C525</f>
        <v>86020</v>
      </c>
      <c r="B525" s="624" t="s">
        <v>7741</v>
      </c>
      <c r="C525" s="626" t="str">
        <f>'CATALOGO PAGINA'!AE525</f>
        <v>12</v>
      </c>
      <c r="D525" s="634">
        <f>'CATALOGO PAGINA'!AG525</f>
        <v>0.798</v>
      </c>
    </row>
    <row r="526">
      <c r="A526" s="623" t="str">
        <f>'CATALOGO PAGINA'!C526</f>
        <v>86014</v>
      </c>
      <c r="B526" s="624" t="s">
        <v>7741</v>
      </c>
      <c r="C526" s="626" t="str">
        <f>'CATALOGO PAGINA'!AE526</f>
        <v>12</v>
      </c>
      <c r="D526" s="634">
        <f>'CATALOGO PAGINA'!AG526</f>
        <v>0.798</v>
      </c>
    </row>
    <row r="527">
      <c r="A527" s="623" t="str">
        <f>'CATALOGO PAGINA'!C527</f>
        <v>87016</v>
      </c>
      <c r="B527" s="624" t="s">
        <v>7741</v>
      </c>
      <c r="C527" s="626" t="str">
        <f>'CATALOGO PAGINA'!AE527</f>
        <v>12</v>
      </c>
      <c r="D527" s="634">
        <f>'CATALOGO PAGINA'!AG527</f>
        <v>0.798</v>
      </c>
    </row>
    <row r="528">
      <c r="A528" s="623" t="str">
        <f>'CATALOGO PAGINA'!C528</f>
        <v>87015</v>
      </c>
      <c r="B528" s="624" t="s">
        <v>7741</v>
      </c>
      <c r="C528" s="626" t="str">
        <f>'CATALOGO PAGINA'!AE528</f>
        <v>12</v>
      </c>
      <c r="D528" s="634">
        <f>'CATALOGO PAGINA'!AG528</f>
        <v>0.91</v>
      </c>
    </row>
    <row r="529">
      <c r="A529" s="623" t="str">
        <f>'CATALOGO PAGINA'!C529</f>
        <v>87010</v>
      </c>
      <c r="B529" s="624" t="s">
        <v>7741</v>
      </c>
      <c r="C529" s="626" t="str">
        <f>'CATALOGO PAGINA'!AE529</f>
        <v>12</v>
      </c>
      <c r="D529" s="634">
        <f>'CATALOGO PAGINA'!AG529</f>
        <v>0.91</v>
      </c>
    </row>
    <row r="530">
      <c r="A530" s="623" t="str">
        <f>'CATALOGO PAGINA'!C530</f>
        <v>82333</v>
      </c>
      <c r="B530" s="624" t="s">
        <v>7741</v>
      </c>
      <c r="C530" s="626" t="str">
        <f>'CATALOGO PAGINA'!AE530</f>
        <v>12</v>
      </c>
      <c r="D530" s="634">
        <f>'CATALOGO PAGINA'!AG530</f>
        <v>1.274</v>
      </c>
    </row>
    <row r="531">
      <c r="A531" s="623" t="str">
        <f>'CATALOGO PAGINA'!C531</f>
        <v>82327</v>
      </c>
      <c r="B531" s="624" t="s">
        <v>7741</v>
      </c>
      <c r="C531" s="626" t="str">
        <f>'CATALOGO PAGINA'!AE531</f>
        <v>12</v>
      </c>
      <c r="D531" s="634">
        <f>'CATALOGO PAGINA'!AG531</f>
        <v>1.274</v>
      </c>
    </row>
    <row r="532">
      <c r="A532" s="623" t="str">
        <f>'CATALOGO PAGINA'!C532</f>
        <v>86313</v>
      </c>
      <c r="B532" s="624" t="s">
        <v>7741</v>
      </c>
      <c r="C532" s="626" t="str">
        <f>'CATALOGO PAGINA'!AE532</f>
        <v>12</v>
      </c>
      <c r="D532" s="634">
        <f>'CATALOGO PAGINA'!AG532</f>
        <v>1.036</v>
      </c>
    </row>
    <row r="533">
      <c r="A533" s="623" t="str">
        <f>'CATALOGO PAGINA'!C533</f>
        <v>86317</v>
      </c>
      <c r="B533" s="624" t="s">
        <v>7741</v>
      </c>
      <c r="C533" s="626" t="str">
        <f>'CATALOGO PAGINA'!AE533</f>
        <v>12</v>
      </c>
      <c r="D533" s="634">
        <f>'CATALOGO PAGINA'!AG533</f>
        <v>1.036</v>
      </c>
    </row>
    <row r="534">
      <c r="A534" s="623" t="str">
        <f>'CATALOGO PAGINA'!C534</f>
        <v>86311</v>
      </c>
      <c r="B534" s="624" t="s">
        <v>7741</v>
      </c>
      <c r="C534" s="626" t="str">
        <f>'CATALOGO PAGINA'!AE534</f>
        <v>12</v>
      </c>
      <c r="D534" s="634">
        <f>'CATALOGO PAGINA'!AG534</f>
        <v>1.036</v>
      </c>
    </row>
    <row r="535">
      <c r="A535" s="623" t="str">
        <f>'CATALOGO PAGINA'!C535</f>
        <v>86310</v>
      </c>
      <c r="B535" s="624" t="s">
        <v>7741</v>
      </c>
      <c r="C535" s="626" t="str">
        <f>'CATALOGO PAGINA'!AE535</f>
        <v>12</v>
      </c>
      <c r="D535" s="634">
        <f>'CATALOGO PAGINA'!AG535</f>
        <v>1.036</v>
      </c>
    </row>
    <row r="536">
      <c r="A536" s="623" t="str">
        <f>'CATALOGO PAGINA'!C536</f>
        <v>86312</v>
      </c>
      <c r="B536" s="624" t="s">
        <v>7741</v>
      </c>
      <c r="C536" s="626" t="str">
        <f>'CATALOGO PAGINA'!AE536</f>
        <v>12</v>
      </c>
      <c r="D536" s="634">
        <f>'CATALOGO PAGINA'!AG536</f>
        <v>1.036</v>
      </c>
    </row>
    <row r="537">
      <c r="A537" s="623" t="str">
        <f>'CATALOGO PAGINA'!C537</f>
        <v>86324</v>
      </c>
      <c r="B537" s="624" t="s">
        <v>7741</v>
      </c>
      <c r="C537" s="626" t="str">
        <f>'CATALOGO PAGINA'!AE537</f>
        <v>12</v>
      </c>
      <c r="D537" s="634">
        <f>'CATALOGO PAGINA'!AG537</f>
        <v>1.036</v>
      </c>
    </row>
    <row r="538">
      <c r="A538" s="623" t="str">
        <f>'CATALOGO PAGINA'!C538</f>
        <v>86318</v>
      </c>
      <c r="B538" s="624" t="s">
        <v>7741</v>
      </c>
      <c r="C538" s="626" t="str">
        <f>'CATALOGO PAGINA'!AE538</f>
        <v>12</v>
      </c>
      <c r="D538" s="634">
        <f>'CATALOGO PAGINA'!AG538</f>
        <v>1.036</v>
      </c>
    </row>
    <row r="539">
      <c r="A539" s="623" t="str">
        <f>'CATALOGO PAGINA'!C539</f>
        <v>86314</v>
      </c>
      <c r="B539" s="624" t="s">
        <v>7741</v>
      </c>
      <c r="C539" s="626" t="str">
        <f>'CATALOGO PAGINA'!AE539</f>
        <v>12</v>
      </c>
      <c r="D539" s="634">
        <f>'CATALOGO PAGINA'!AG539</f>
        <v>1.036</v>
      </c>
    </row>
    <row r="540">
      <c r="A540" s="623" t="str">
        <f>'CATALOGO PAGINA'!C540</f>
        <v>86316</v>
      </c>
      <c r="B540" s="624" t="s">
        <v>7741</v>
      </c>
      <c r="C540" s="626" t="str">
        <f>'CATALOGO PAGINA'!AE540</f>
        <v>12</v>
      </c>
      <c r="D540" s="634">
        <f>'CATALOGO PAGINA'!AG540</f>
        <v>1.036</v>
      </c>
    </row>
    <row r="541">
      <c r="A541" s="623" t="str">
        <f>'CATALOGO PAGINA'!C541</f>
        <v>01114</v>
      </c>
      <c r="B541" s="624" t="s">
        <v>7741</v>
      </c>
      <c r="C541" s="626" t="str">
        <f>'CATALOGO PAGINA'!AE541</f>
        <v>12</v>
      </c>
      <c r="D541" s="634">
        <f>'CATALOGO PAGINA'!AG541</f>
        <v>1.638</v>
      </c>
    </row>
    <row r="542">
      <c r="A542" s="623" t="str">
        <f>'CATALOGO PAGINA'!C542</f>
        <v>001117</v>
      </c>
      <c r="B542" s="624" t="s">
        <v>7741</v>
      </c>
      <c r="C542" s="626" t="str">
        <f>'CATALOGO PAGINA'!AE542</f>
        <v>12</v>
      </c>
      <c r="D542" s="634">
        <f>'CATALOGO PAGINA'!AG542</f>
        <v>1.638</v>
      </c>
    </row>
    <row r="543">
      <c r="A543" s="623" t="str">
        <f>'CATALOGO PAGINA'!C543</f>
        <v>55566</v>
      </c>
      <c r="B543" s="624" t="s">
        <v>7741</v>
      </c>
      <c r="C543" s="626" t="str">
        <f>'CATALOGO PAGINA'!AE543</f>
        <v>12</v>
      </c>
      <c r="D543" s="634">
        <f>'CATALOGO PAGINA'!AG543</f>
        <v>1.064</v>
      </c>
    </row>
    <row r="544">
      <c r="A544" s="623" t="str">
        <f>'CATALOGO PAGINA'!C544</f>
        <v>80747</v>
      </c>
      <c r="B544" s="624" t="s">
        <v>7741</v>
      </c>
      <c r="C544" s="626" t="str">
        <f>'CATALOGO PAGINA'!AE544</f>
        <v>6</v>
      </c>
      <c r="D544" s="634">
        <f>'CATALOGO PAGINA'!AG544</f>
        <v>1.974</v>
      </c>
    </row>
    <row r="545">
      <c r="A545" s="623" t="str">
        <f>'CATALOGO PAGINA'!C545</f>
        <v>28114</v>
      </c>
      <c r="B545" s="624" t="s">
        <v>7741</v>
      </c>
      <c r="C545" s="626" t="str">
        <f>'CATALOGO PAGINA'!AE545</f>
        <v>6</v>
      </c>
      <c r="D545" s="634">
        <f>'CATALOGO PAGINA'!AG545</f>
        <v>1.862</v>
      </c>
    </row>
    <row r="546">
      <c r="A546" s="623" t="str">
        <f>'CATALOGO PAGINA'!C546</f>
        <v>91580</v>
      </c>
      <c r="B546" s="624" t="s">
        <v>7741</v>
      </c>
      <c r="C546" s="626" t="str">
        <f>'CATALOGO PAGINA'!AE546</f>
        <v>6</v>
      </c>
      <c r="D546" s="634">
        <f>'CATALOGO PAGINA'!AG546</f>
        <v>1.862</v>
      </c>
    </row>
    <row r="547">
      <c r="A547" s="623" t="str">
        <f>'CATALOGO PAGINA'!C547</f>
        <v>82331</v>
      </c>
      <c r="B547" s="624" t="s">
        <v>7741</v>
      </c>
      <c r="C547" s="626" t="str">
        <f>'CATALOGO PAGINA'!AE547</f>
        <v>12</v>
      </c>
      <c r="D547" s="634">
        <f>'CATALOGO PAGINA'!AG547</f>
        <v>1.274</v>
      </c>
    </row>
    <row r="548">
      <c r="A548" s="623" t="str">
        <f>'CATALOGO PAGINA'!C548</f>
        <v>82332</v>
      </c>
      <c r="B548" s="624" t="s">
        <v>7741</v>
      </c>
      <c r="C548" s="626" t="str">
        <f>'CATALOGO PAGINA'!AE548</f>
        <v>12</v>
      </c>
      <c r="D548" s="634">
        <f>'CATALOGO PAGINA'!AG548</f>
        <v>1.274</v>
      </c>
    </row>
    <row r="549">
      <c r="A549" s="623" t="str">
        <f>'CATALOGO PAGINA'!C549</f>
        <v>82325</v>
      </c>
      <c r="B549" s="624" t="s">
        <v>7741</v>
      </c>
      <c r="C549" s="626" t="str">
        <f>'CATALOGO PAGINA'!AE549</f>
        <v>12</v>
      </c>
      <c r="D549" s="634">
        <f>'CATALOGO PAGINA'!AG549</f>
        <v>1.274</v>
      </c>
    </row>
    <row r="550">
      <c r="A550" s="623" t="str">
        <f>'CATALOGO PAGINA'!C550</f>
        <v>82329</v>
      </c>
      <c r="B550" s="624" t="s">
        <v>7741</v>
      </c>
      <c r="C550" s="626" t="str">
        <f>'CATALOGO PAGINA'!AE550</f>
        <v>12</v>
      </c>
      <c r="D550" s="634">
        <f>'CATALOGO PAGINA'!AG550</f>
        <v>1.274</v>
      </c>
    </row>
    <row r="551">
      <c r="A551" s="623" t="str">
        <f>'CATALOGO PAGINA'!C551</f>
        <v>IN00058</v>
      </c>
      <c r="B551" s="624" t="s">
        <v>7741</v>
      </c>
      <c r="C551" s="626" t="str">
        <f>'CATALOGO PAGINA'!AE551</f>
        <v>12</v>
      </c>
      <c r="D551" s="634">
        <f>'CATALOGO PAGINA'!AG551</f>
        <v>0.728</v>
      </c>
    </row>
    <row r="552">
      <c r="A552" s="623" t="str">
        <f>'CATALOGO PAGINA'!C552</f>
        <v>IN00056</v>
      </c>
      <c r="B552" s="624" t="s">
        <v>7741</v>
      </c>
      <c r="C552" s="626" t="str">
        <f>'CATALOGO PAGINA'!AE552</f>
        <v>12</v>
      </c>
      <c r="D552" s="634">
        <f>'CATALOGO PAGINA'!AG552</f>
        <v>0.728</v>
      </c>
    </row>
    <row r="553">
      <c r="A553" s="623" t="str">
        <f>'CATALOGO PAGINA'!C553</f>
        <v>IN00057</v>
      </c>
      <c r="B553" s="624" t="s">
        <v>7741</v>
      </c>
      <c r="C553" s="626" t="str">
        <f>'CATALOGO PAGINA'!AE553</f>
        <v>12</v>
      </c>
      <c r="D553" s="634">
        <f>'CATALOGO PAGINA'!AG553</f>
        <v>0.728</v>
      </c>
    </row>
    <row r="554">
      <c r="A554" s="623" t="str">
        <f>'CATALOGO PAGINA'!C554</f>
        <v>82334</v>
      </c>
      <c r="B554" s="624" t="s">
        <v>7741</v>
      </c>
      <c r="C554" s="626" t="str">
        <f>'CATALOGO PAGINA'!AE554</f>
        <v>12</v>
      </c>
      <c r="D554" s="634">
        <f>'CATALOGO PAGINA'!AG554</f>
        <v>1.274</v>
      </c>
    </row>
    <row r="555">
      <c r="A555" s="623" t="str">
        <f>'CATALOGO PAGINA'!C555</f>
        <v>82330</v>
      </c>
      <c r="B555" s="624" t="s">
        <v>7741</v>
      </c>
      <c r="C555" s="626" t="str">
        <f>'CATALOGO PAGINA'!AE555</f>
        <v>12</v>
      </c>
      <c r="D555" s="634">
        <f>'CATALOGO PAGINA'!AG555</f>
        <v>1.274</v>
      </c>
    </row>
    <row r="556">
      <c r="A556" s="623" t="str">
        <f>'CATALOGO PAGINA'!C556</f>
        <v>82335</v>
      </c>
      <c r="B556" s="624" t="s">
        <v>7741</v>
      </c>
      <c r="C556" s="626" t="str">
        <f>'CATALOGO PAGINA'!AE556</f>
        <v>12</v>
      </c>
      <c r="D556" s="634">
        <f>'CATALOGO PAGINA'!AG556</f>
        <v>1.274</v>
      </c>
    </row>
    <row r="557">
      <c r="A557" s="623" t="str">
        <f>'CATALOGO PAGINA'!C557</f>
        <v>82326</v>
      </c>
      <c r="B557" s="624" t="s">
        <v>7741</v>
      </c>
      <c r="C557" s="626" t="str">
        <f>'CATALOGO PAGINA'!AE557</f>
        <v>12</v>
      </c>
      <c r="D557" s="634">
        <f>'CATALOGO PAGINA'!AG557</f>
        <v>1.274</v>
      </c>
    </row>
    <row r="558">
      <c r="A558" s="623" t="str">
        <f>'CATALOGO PAGINA'!C558</f>
        <v>82328</v>
      </c>
      <c r="B558" s="624" t="s">
        <v>7741</v>
      </c>
      <c r="C558" s="626" t="str">
        <f>'CATALOGO PAGINA'!AE558</f>
        <v>12</v>
      </c>
      <c r="D558" s="634">
        <f>'CATALOGO PAGINA'!AG558</f>
        <v>1.274</v>
      </c>
    </row>
    <row r="559">
      <c r="A559" s="623" t="str">
        <f>'CATALOGO PAGINA'!C559</f>
        <v>IN00059</v>
      </c>
      <c r="B559" s="624" t="s">
        <v>7741</v>
      </c>
      <c r="C559" s="626" t="str">
        <f>'CATALOGO PAGINA'!AE559</f>
        <v>12</v>
      </c>
      <c r="D559" s="634">
        <f>'CATALOGO PAGINA'!AG559</f>
        <v>0.728</v>
      </c>
    </row>
    <row r="560">
      <c r="A560" s="623" t="str">
        <f>'CATALOGO PAGINA'!C560</f>
        <v>55563</v>
      </c>
      <c r="B560" s="624" t="s">
        <v>7741</v>
      </c>
      <c r="C560" s="626" t="str">
        <f>'CATALOGO PAGINA'!AE560</f>
        <v>12</v>
      </c>
      <c r="D560" s="634">
        <f>'CATALOGO PAGINA'!AG560</f>
        <v>1.064</v>
      </c>
    </row>
    <row r="561">
      <c r="A561" s="623" t="str">
        <f>'CATALOGO PAGINA'!C561</f>
        <v>CN91263</v>
      </c>
      <c r="B561" s="624" t="s">
        <v>7741</v>
      </c>
      <c r="C561" s="626" t="str">
        <f>'CATALOGO PAGINA'!AE561</f>
        <v>12</v>
      </c>
      <c r="D561" s="634">
        <f>'CATALOGO PAGINA'!AG561</f>
        <v>0.728</v>
      </c>
    </row>
    <row r="562">
      <c r="A562" s="623" t="str">
        <f>'CATALOGO PAGINA'!C562</f>
        <v>TY10003</v>
      </c>
      <c r="B562" s="624" t="s">
        <v>7741</v>
      </c>
      <c r="C562" s="626" t="str">
        <f>'CATALOGO PAGINA'!AE562</f>
        <v>12</v>
      </c>
      <c r="D562" s="634">
        <f>'CATALOGO PAGINA'!AG562</f>
        <v>0.812</v>
      </c>
    </row>
    <row r="563">
      <c r="A563" s="623" t="str">
        <f>'CATALOGO PAGINA'!C563</f>
        <v>TY10001</v>
      </c>
      <c r="B563" s="624" t="s">
        <v>7741</v>
      </c>
      <c r="C563" s="626" t="str">
        <f>'CATALOGO PAGINA'!AE563</f>
        <v>12</v>
      </c>
      <c r="D563" s="634">
        <f>'CATALOGO PAGINA'!AG563</f>
        <v>0.812</v>
      </c>
    </row>
    <row r="564">
      <c r="A564" s="623" t="str">
        <f>'CATALOGO PAGINA'!C564</f>
        <v>55757</v>
      </c>
      <c r="B564" s="624" t="s">
        <v>7741</v>
      </c>
      <c r="C564" s="626" t="str">
        <f>'CATALOGO PAGINA'!AE564</f>
        <v>12</v>
      </c>
      <c r="D564" s="634">
        <f>'CATALOGO PAGINA'!AG564</f>
        <v>1.33</v>
      </c>
    </row>
    <row r="565">
      <c r="A565" s="623" t="str">
        <f>'CATALOGO PAGINA'!C565</f>
        <v>CN91264</v>
      </c>
      <c r="B565" s="624" t="s">
        <v>7741</v>
      </c>
      <c r="C565" s="626" t="str">
        <f>'CATALOGO PAGINA'!AE565</f>
        <v>12</v>
      </c>
      <c r="D565" s="634">
        <f>'CATALOGO PAGINA'!AG565</f>
        <v>0.77</v>
      </c>
    </row>
    <row r="566">
      <c r="A566" s="623" t="str">
        <f>'CATALOGO PAGINA'!C566</f>
        <v>91121</v>
      </c>
      <c r="B566" s="624" t="s">
        <v>7741</v>
      </c>
      <c r="C566" s="626" t="str">
        <f>'CATALOGO PAGINA'!AE566</f>
        <v>12</v>
      </c>
      <c r="D566" s="634">
        <f>'CATALOGO PAGINA'!AG566</f>
        <v>1.274</v>
      </c>
    </row>
    <row r="567">
      <c r="A567" s="623" t="str">
        <f>'CATALOGO PAGINA'!C567</f>
        <v>5032</v>
      </c>
      <c r="B567" s="624" t="s">
        <v>7741</v>
      </c>
      <c r="C567" s="626" t="str">
        <f>'CATALOGO PAGINA'!AE567</f>
        <v>12</v>
      </c>
      <c r="D567" s="634">
        <f>'CATALOGO PAGINA'!AG567</f>
        <v>1.56415</v>
      </c>
    </row>
    <row r="568">
      <c r="A568" s="623" t="str">
        <f>'CATALOGO PAGINA'!C568</f>
        <v>86501</v>
      </c>
      <c r="B568" s="624" t="s">
        <v>7741</v>
      </c>
      <c r="C568" s="626" t="str">
        <f>'CATALOGO PAGINA'!AE568</f>
        <v>12</v>
      </c>
      <c r="D568" s="634">
        <f>'CATALOGO PAGINA'!AG568</f>
        <v>0.966</v>
      </c>
    </row>
    <row r="569">
      <c r="A569" s="623" t="str">
        <f>'CATALOGO PAGINA'!C569</f>
        <v>10007</v>
      </c>
      <c r="B569" s="624" t="s">
        <v>7741</v>
      </c>
      <c r="C569" s="626" t="str">
        <f>'CATALOGO PAGINA'!AE569</f>
        <v>12</v>
      </c>
      <c r="D569" s="634">
        <f>'CATALOGO PAGINA'!AG569</f>
        <v>1.05</v>
      </c>
    </row>
    <row r="570">
      <c r="A570" s="623" t="str">
        <f>'CATALOGO PAGINA'!C570</f>
        <v>10005</v>
      </c>
      <c r="B570" s="624" t="s">
        <v>7741</v>
      </c>
      <c r="C570" s="626" t="str">
        <f>'CATALOGO PAGINA'!AE570</f>
        <v>12</v>
      </c>
      <c r="D570" s="634">
        <f>'CATALOGO PAGINA'!AG570</f>
        <v>1.05</v>
      </c>
    </row>
    <row r="571">
      <c r="A571" s="623" t="str">
        <f>'CATALOGO PAGINA'!C571</f>
        <v>10004</v>
      </c>
      <c r="B571" s="624" t="s">
        <v>7741</v>
      </c>
      <c r="C571" s="626" t="str">
        <f>'CATALOGO PAGINA'!AE571</f>
        <v>12</v>
      </c>
      <c r="D571" s="634">
        <f>'CATALOGO PAGINA'!AG571</f>
        <v>1.05</v>
      </c>
    </row>
    <row r="572">
      <c r="A572" s="623" t="str">
        <f>'CATALOGO PAGINA'!C572</f>
        <v>67415</v>
      </c>
      <c r="B572" s="624" t="s">
        <v>7741</v>
      </c>
      <c r="C572" s="626" t="str">
        <f>'CATALOGO PAGINA'!AE572</f>
        <v>12</v>
      </c>
      <c r="D572" s="634">
        <f>'CATALOGO PAGINA'!AG572</f>
        <v>1.806</v>
      </c>
    </row>
    <row r="573">
      <c r="A573" s="623" t="str">
        <f>'CATALOGO PAGINA'!C573</f>
        <v>39568</v>
      </c>
      <c r="B573" s="624" t="s">
        <v>7741</v>
      </c>
      <c r="C573" s="626" t="str">
        <f>'CATALOGO PAGINA'!AE573</f>
        <v>12</v>
      </c>
      <c r="D573" s="634">
        <f>'CATALOGO PAGINA'!AG573</f>
        <v>1.806</v>
      </c>
    </row>
    <row r="574">
      <c r="A574" s="623" t="str">
        <f>'CATALOGO PAGINA'!C574</f>
        <v>91119</v>
      </c>
      <c r="B574" s="624" t="s">
        <v>7741</v>
      </c>
      <c r="C574" s="626" t="str">
        <f>'CATALOGO PAGINA'!AE574</f>
        <v>12</v>
      </c>
      <c r="D574" s="634">
        <f>'CATALOGO PAGINA'!AG574</f>
        <v>0.742</v>
      </c>
    </row>
    <row r="575">
      <c r="A575" s="623" t="str">
        <f>'CATALOGO PAGINA'!C575</f>
        <v>231326</v>
      </c>
      <c r="B575" s="624" t="s">
        <v>7741</v>
      </c>
      <c r="C575" s="626" t="str">
        <f>'CATALOGO PAGINA'!AE575</f>
        <v>12</v>
      </c>
      <c r="D575" s="634">
        <f>'CATALOGO PAGINA'!AG575</f>
        <v>1.806</v>
      </c>
    </row>
    <row r="576">
      <c r="A576" s="623" t="str">
        <f>'CATALOGO PAGINA'!C576</f>
        <v>15492</v>
      </c>
      <c r="B576" s="624" t="s">
        <v>7741</v>
      </c>
      <c r="C576" s="626" t="str">
        <f>'CATALOGO PAGINA'!AE576</f>
        <v>12</v>
      </c>
      <c r="D576" s="634">
        <f>'CATALOGO PAGINA'!AG576</f>
        <v>1.806</v>
      </c>
    </row>
    <row r="577">
      <c r="A577" s="623" t="str">
        <f>'CATALOGO PAGINA'!C577</f>
        <v>51343</v>
      </c>
      <c r="B577" s="624" t="s">
        <v>7741</v>
      </c>
      <c r="C577" s="626" t="str">
        <f>'CATALOGO PAGINA'!AE577</f>
        <v>12</v>
      </c>
      <c r="D577" s="634">
        <f>'CATALOGO PAGINA'!AG577</f>
        <v>1.554</v>
      </c>
    </row>
    <row r="578">
      <c r="A578" s="623" t="str">
        <f>'CATALOGO PAGINA'!C578</f>
        <v>51344</v>
      </c>
      <c r="B578" s="624" t="s">
        <v>7741</v>
      </c>
      <c r="C578" s="626" t="str">
        <f>'CATALOGO PAGINA'!AE578</f>
        <v>12</v>
      </c>
      <c r="D578" s="634">
        <f>'CATALOGO PAGINA'!AG578</f>
        <v>1.5543</v>
      </c>
    </row>
    <row r="579">
      <c r="A579" s="623" t="str">
        <f>'CATALOGO PAGINA'!C579</f>
        <v>51345</v>
      </c>
      <c r="B579" s="624" t="s">
        <v>7741</v>
      </c>
      <c r="C579" s="626" t="str">
        <f>'CATALOGO PAGINA'!AE579</f>
        <v>12</v>
      </c>
      <c r="D579" s="634">
        <f>'CATALOGO PAGINA'!AG579</f>
        <v>1.554</v>
      </c>
    </row>
    <row r="580">
      <c r="A580" s="623" t="str">
        <f>'CATALOGO PAGINA'!C580</f>
        <v>39570</v>
      </c>
      <c r="B580" s="624" t="s">
        <v>7741</v>
      </c>
      <c r="C580" s="626" t="str">
        <f>'CATALOGO PAGINA'!AE580</f>
        <v>12</v>
      </c>
      <c r="D580" s="634">
        <f>'CATALOGO PAGINA'!AG580</f>
        <v>2.016</v>
      </c>
    </row>
    <row r="581">
      <c r="A581" s="623" t="str">
        <f>'CATALOGO PAGINA'!C581</f>
        <v>39569</v>
      </c>
      <c r="B581" s="624" t="s">
        <v>7741</v>
      </c>
      <c r="C581" s="626" t="str">
        <f>'CATALOGO PAGINA'!AE581</f>
        <v>12</v>
      </c>
      <c r="D581" s="634">
        <f>'CATALOGO PAGINA'!AG581</f>
        <v>2.016</v>
      </c>
    </row>
    <row r="582">
      <c r="A582" s="623" t="str">
        <f>'CATALOGO PAGINA'!C582</f>
        <v>15493</v>
      </c>
      <c r="B582" s="624" t="s">
        <v>7741</v>
      </c>
      <c r="C582" s="626" t="str">
        <f>'CATALOGO PAGINA'!AE582</f>
        <v>12</v>
      </c>
      <c r="D582" s="634">
        <f>'CATALOGO PAGINA'!AG582</f>
        <v>2.016</v>
      </c>
    </row>
    <row r="583">
      <c r="A583" s="623" t="str">
        <f>'CATALOGO PAGINA'!C583</f>
        <v>10008</v>
      </c>
      <c r="B583" s="624" t="s">
        <v>7741</v>
      </c>
      <c r="C583" s="626" t="str">
        <f>'CATALOGO PAGINA'!AE583</f>
        <v>12</v>
      </c>
      <c r="D583" s="634">
        <f>'CATALOGO PAGINA'!AG583</f>
        <v>1.05</v>
      </c>
    </row>
    <row r="584">
      <c r="A584" s="623" t="str">
        <f>'CATALOGO PAGINA'!C584</f>
        <v>39567</v>
      </c>
      <c r="B584" s="624" t="s">
        <v>7741</v>
      </c>
      <c r="C584" s="626" t="str">
        <f>'CATALOGO PAGINA'!AE584</f>
        <v>12</v>
      </c>
      <c r="D584" s="634">
        <f>'CATALOGO PAGINA'!AG584</f>
        <v>1.806</v>
      </c>
    </row>
    <row r="585">
      <c r="A585" s="623" t="str">
        <f>'CATALOGO PAGINA'!C585</f>
        <v>FD733</v>
      </c>
      <c r="B585" s="624" t="s">
        <v>7741</v>
      </c>
      <c r="C585" s="626" t="str">
        <f>'CATALOGO PAGINA'!AE585</f>
        <v>12</v>
      </c>
      <c r="D585" s="634">
        <f>'CATALOGO PAGINA'!AG585</f>
        <v>3.2487</v>
      </c>
    </row>
    <row r="586">
      <c r="A586" s="623" t="str">
        <f>'CATALOGO PAGINA'!C586</f>
        <v>FD7909</v>
      </c>
      <c r="B586" s="624" t="s">
        <v>7741</v>
      </c>
      <c r="C586" s="626" t="str">
        <f>'CATALOGO PAGINA'!AE586</f>
        <v>6</v>
      </c>
      <c r="D586" s="634">
        <f>'CATALOGO PAGINA'!AG586</f>
        <v>2.101</v>
      </c>
    </row>
    <row r="587">
      <c r="A587" s="623" t="str">
        <f>'CATALOGO PAGINA'!C587</f>
        <v>38-1</v>
      </c>
      <c r="B587" s="624" t="s">
        <v>7741</v>
      </c>
      <c r="C587" s="626" t="str">
        <f>'CATALOGO PAGINA'!AE587</f>
        <v>12</v>
      </c>
      <c r="D587" s="634">
        <f>'CATALOGO PAGINA'!AG587</f>
        <v>1.998</v>
      </c>
    </row>
    <row r="588">
      <c r="A588" s="623" t="str">
        <f>'CATALOGO PAGINA'!C588</f>
        <v>FD7849</v>
      </c>
      <c r="B588" s="624" t="s">
        <v>7741</v>
      </c>
      <c r="C588" s="626" t="str">
        <f>'CATALOGO PAGINA'!AE588</f>
        <v>6</v>
      </c>
      <c r="D588" s="634">
        <f>'CATALOGO PAGINA'!AG588</f>
        <v>0.798</v>
      </c>
    </row>
    <row r="589">
      <c r="A589" s="623" t="str">
        <f>'CATALOGO PAGINA'!C589</f>
        <v>FD7847</v>
      </c>
      <c r="B589" s="624" t="s">
        <v>7741</v>
      </c>
      <c r="C589" s="626" t="str">
        <f>'CATALOGO PAGINA'!AE589</f>
        <v>6</v>
      </c>
      <c r="D589" s="634">
        <f>'CATALOGO PAGINA'!AG589</f>
        <v>0.7952</v>
      </c>
    </row>
    <row r="590">
      <c r="A590" s="623" t="str">
        <f>'CATALOGO PAGINA'!C590</f>
        <v>FD7848</v>
      </c>
      <c r="B590" s="624" t="s">
        <v>7741</v>
      </c>
      <c r="C590" s="626" t="str">
        <f>'CATALOGO PAGINA'!AE590</f>
        <v>6</v>
      </c>
      <c r="D590" s="634">
        <f>'CATALOGO PAGINA'!AG590</f>
        <v>0.8016</v>
      </c>
    </row>
    <row r="591">
      <c r="A591" s="623" t="str">
        <f>'CATALOGO PAGINA'!C591</f>
        <v>FD7850</v>
      </c>
      <c r="B591" s="624" t="s">
        <v>7741</v>
      </c>
      <c r="C591" s="626" t="str">
        <f>'CATALOGO PAGINA'!AE591</f>
        <v>6</v>
      </c>
      <c r="D591" s="634">
        <f>'CATALOGO PAGINA'!AG591</f>
        <v>0.9009</v>
      </c>
    </row>
    <row r="592">
      <c r="A592" s="623" t="str">
        <f>'CATALOGO PAGINA'!C592</f>
        <v>CX-212</v>
      </c>
      <c r="B592" s="624" t="s">
        <v>7741</v>
      </c>
      <c r="C592" s="626" t="str">
        <f>'CATALOGO PAGINA'!AE592</f>
        <v>6</v>
      </c>
      <c r="D592" s="634">
        <f>'CATALOGO PAGINA'!AG592</f>
        <v>4.00125</v>
      </c>
    </row>
    <row r="593">
      <c r="A593" s="623" t="str">
        <f>'CATALOGO PAGINA'!C593</f>
        <v>40069</v>
      </c>
      <c r="B593" s="624" t="s">
        <v>7741</v>
      </c>
      <c r="C593" s="626" t="str">
        <f>'CATALOGO PAGINA'!AE593</f>
        <v>1</v>
      </c>
      <c r="D593" s="634">
        <f>'CATALOGO PAGINA'!AG593</f>
        <v>21.9975</v>
      </c>
    </row>
    <row r="594">
      <c r="A594" s="623" t="str">
        <f>'CATALOGO PAGINA'!C594</f>
        <v>04010</v>
      </c>
      <c r="B594" s="624" t="s">
        <v>7741</v>
      </c>
      <c r="C594" s="626" t="str">
        <f>'CATALOGO PAGINA'!AE594</f>
        <v>6</v>
      </c>
      <c r="D594" s="634">
        <f>'CATALOGO PAGINA'!AG594</f>
        <v>4.9956</v>
      </c>
    </row>
    <row r="595">
      <c r="A595" s="623" t="str">
        <f>'CATALOGO PAGINA'!C595</f>
        <v>FD237</v>
      </c>
      <c r="B595" s="624" t="s">
        <v>7741</v>
      </c>
      <c r="C595" s="626" t="str">
        <f>'CATALOGO PAGINA'!AE595</f>
        <v>6</v>
      </c>
      <c r="D595" s="634">
        <f>'CATALOGO PAGINA'!AG595</f>
        <v>7.49705</v>
      </c>
    </row>
    <row r="596">
      <c r="A596" s="623" t="str">
        <f>'CATALOGO PAGINA'!C596</f>
        <v>SJ2632-12A</v>
      </c>
      <c r="B596" s="624" t="s">
        <v>7741</v>
      </c>
      <c r="C596" s="626" t="str">
        <f>'CATALOGO PAGINA'!AE596</f>
        <v>12</v>
      </c>
      <c r="D596" s="634">
        <f>'CATALOGO PAGINA'!AG596</f>
        <v>0.7473</v>
      </c>
    </row>
    <row r="597">
      <c r="A597" s="623" t="str">
        <f>'CATALOGO PAGINA'!C597</f>
        <v>SJ2632-12B</v>
      </c>
      <c r="B597" s="624" t="s">
        <v>7741</v>
      </c>
      <c r="C597" s="626" t="str">
        <f>'CATALOGO PAGINA'!AE597</f>
        <v>12</v>
      </c>
      <c r="D597" s="634">
        <f>'CATALOGO PAGINA'!AG597</f>
        <v>0.7473</v>
      </c>
    </row>
    <row r="598">
      <c r="A598" s="623" t="str">
        <f>'CATALOGO PAGINA'!C598</f>
        <v>690200</v>
      </c>
      <c r="B598" s="624" t="s">
        <v>7741</v>
      </c>
      <c r="C598" s="626" t="str">
        <f>'CATALOGO PAGINA'!AE598</f>
        <v>6</v>
      </c>
      <c r="D598" s="634">
        <f>'CATALOGO PAGINA'!AG598</f>
        <v>1.498</v>
      </c>
    </row>
    <row r="599">
      <c r="A599" s="623" t="str">
        <f>'CATALOGO PAGINA'!C599</f>
        <v>690325</v>
      </c>
      <c r="B599" s="624" t="s">
        <v>7741</v>
      </c>
      <c r="C599" s="626" t="str">
        <f>'CATALOGO PAGINA'!AE599</f>
        <v>3</v>
      </c>
      <c r="D599" s="634">
        <f>'CATALOGO PAGINA'!AG599</f>
        <v>4.2</v>
      </c>
    </row>
    <row r="600">
      <c r="A600" s="623" t="str">
        <f>'CATALOGO PAGINA'!C600</f>
        <v>690327</v>
      </c>
      <c r="B600" s="624" t="s">
        <v>7741</v>
      </c>
      <c r="C600" s="626" t="str">
        <f>'CATALOGO PAGINA'!AE600</f>
        <v>6</v>
      </c>
      <c r="D600" s="634">
        <f>'CATALOGO PAGINA'!AG600</f>
        <v>2.996</v>
      </c>
    </row>
    <row r="601">
      <c r="A601" s="623" t="str">
        <f>'CATALOGO PAGINA'!C601</f>
        <v>690251</v>
      </c>
      <c r="B601" s="624" t="s">
        <v>7741</v>
      </c>
      <c r="C601" s="626" t="str">
        <f>'CATALOGO PAGINA'!AE601</f>
        <v>6</v>
      </c>
      <c r="D601" s="634">
        <f>'CATALOGO PAGINA'!AG601</f>
        <v>1.498</v>
      </c>
    </row>
    <row r="602">
      <c r="A602" s="623" t="str">
        <f>'CATALOGO PAGINA'!C602</f>
        <v>690289</v>
      </c>
      <c r="B602" s="624" t="s">
        <v>7741</v>
      </c>
      <c r="C602" s="626" t="str">
        <f>'CATALOGO PAGINA'!AE602</f>
        <v>3</v>
      </c>
      <c r="D602" s="634">
        <f>'CATALOGO PAGINA'!AG602</f>
        <v>2.394</v>
      </c>
    </row>
    <row r="603">
      <c r="A603" s="623" t="str">
        <f>'CATALOGO PAGINA'!C603</f>
        <v>40472</v>
      </c>
      <c r="B603" s="624" t="s">
        <v>7741</v>
      </c>
      <c r="C603" s="626" t="str">
        <f>'CATALOGO PAGINA'!AE603</f>
        <v>12</v>
      </c>
      <c r="D603" s="634">
        <f>'CATALOGO PAGINA'!AG603</f>
        <v>0.784</v>
      </c>
    </row>
    <row r="604">
      <c r="A604" s="623" t="str">
        <f>'CATALOGO PAGINA'!C604</f>
        <v>FD221005</v>
      </c>
      <c r="B604" s="624" t="s">
        <v>7741</v>
      </c>
      <c r="C604" s="626" t="str">
        <f>'CATALOGO PAGINA'!AE604</f>
        <v>12</v>
      </c>
      <c r="D604" s="634">
        <f>'CATALOGO PAGINA'!AG604</f>
        <v>0.4485</v>
      </c>
    </row>
    <row r="605">
      <c r="A605" s="623" t="str">
        <f>'CATALOGO PAGINA'!C605</f>
        <v>900528</v>
      </c>
      <c r="B605" s="624" t="s">
        <v>7741</v>
      </c>
      <c r="C605" s="626" t="str">
        <f>'CATALOGO PAGINA'!AE605</f>
        <v>6</v>
      </c>
      <c r="D605" s="634">
        <f>'CATALOGO PAGINA'!AG605</f>
        <v>1.162</v>
      </c>
    </row>
    <row r="606">
      <c r="A606" s="623" t="str">
        <f>'CATALOGO PAGINA'!C606</f>
        <v>900527</v>
      </c>
      <c r="B606" s="624" t="s">
        <v>7741</v>
      </c>
      <c r="C606" s="626" t="str">
        <f>'CATALOGO PAGINA'!AE606</f>
        <v>6</v>
      </c>
      <c r="D606" s="634">
        <f>'CATALOGO PAGINA'!AG606</f>
        <v>1.05</v>
      </c>
    </row>
    <row r="607">
      <c r="A607" s="623" t="str">
        <f>'CATALOGO PAGINA'!C607</f>
        <v>32276</v>
      </c>
      <c r="B607" s="624" t="s">
        <v>7741</v>
      </c>
      <c r="C607" s="626" t="str">
        <f>'CATALOGO PAGINA'!AE607</f>
        <v>12</v>
      </c>
      <c r="D607" s="634">
        <f>'CATALOGO PAGINA'!AG607</f>
        <v>0.5945</v>
      </c>
    </row>
    <row r="608">
      <c r="A608" s="623" t="str">
        <f>'CATALOGO PAGINA'!C608</f>
        <v>96056</v>
      </c>
      <c r="B608" s="624" t="s">
        <v>7741</v>
      </c>
      <c r="C608" s="626" t="str">
        <f>'CATALOGO PAGINA'!AE608</f>
        <v>12</v>
      </c>
      <c r="D608" s="634">
        <f>'CATALOGO PAGINA'!AG608</f>
        <v>0.63</v>
      </c>
    </row>
    <row r="609">
      <c r="A609" s="623" t="str">
        <f>'CATALOGO PAGINA'!C609</f>
        <v>FD221003</v>
      </c>
      <c r="B609" s="624" t="s">
        <v>7741</v>
      </c>
      <c r="C609" s="626" t="str">
        <f>'CATALOGO PAGINA'!AE609</f>
        <v>12</v>
      </c>
      <c r="D609" s="634">
        <f>'CATALOGO PAGINA'!AG609</f>
        <v>0.5</v>
      </c>
    </row>
    <row r="610">
      <c r="A610" s="623" t="str">
        <f>'CATALOGO PAGINA'!C610</f>
        <v>01792</v>
      </c>
      <c r="B610" s="624" t="s">
        <v>7741</v>
      </c>
      <c r="C610" s="626" t="str">
        <f>'CATALOGO PAGINA'!AE610</f>
        <v>1</v>
      </c>
      <c r="D610" s="634">
        <f>'CATALOGO PAGINA'!AG610</f>
        <v>12.00375</v>
      </c>
    </row>
    <row r="611">
      <c r="A611" s="623" t="str">
        <f>'CATALOGO PAGINA'!C611</f>
        <v>452741</v>
      </c>
      <c r="B611" s="624" t="s">
        <v>7741</v>
      </c>
      <c r="C611" s="626" t="str">
        <f>'CATALOGO PAGINA'!AE611</f>
        <v>1</v>
      </c>
      <c r="D611" s="634">
        <f>'CATALOGO PAGINA'!AG611</f>
        <v>10.9956</v>
      </c>
    </row>
    <row r="612">
      <c r="A612" s="623" t="str">
        <f>'CATALOGO PAGINA'!C612</f>
        <v>62776</v>
      </c>
      <c r="B612" s="624" t="s">
        <v>7741</v>
      </c>
      <c r="C612" s="626" t="str">
        <f>'CATALOGO PAGINA'!AE612</f>
        <v>1</v>
      </c>
      <c r="D612" s="634">
        <f>'CATALOGO PAGINA'!AG612</f>
        <v>7.99722</v>
      </c>
    </row>
    <row r="613">
      <c r="A613" s="623" t="str">
        <f>'CATALOGO PAGINA'!C613</f>
        <v>38816</v>
      </c>
      <c r="B613" s="624" t="s">
        <v>7741</v>
      </c>
      <c r="C613" s="626" t="str">
        <f>'CATALOGO PAGINA'!AE613</f>
        <v>1</v>
      </c>
      <c r="D613" s="634">
        <f>'CATALOGO PAGINA'!AG613</f>
        <v>10.99728</v>
      </c>
    </row>
    <row r="614">
      <c r="A614" s="623" t="str">
        <f>'CATALOGO PAGINA'!C614</f>
        <v>87894</v>
      </c>
      <c r="B614" s="624" t="s">
        <v>7741</v>
      </c>
      <c r="C614" s="626" t="str">
        <f>'CATALOGO PAGINA'!AE614</f>
        <v>1</v>
      </c>
      <c r="D614" s="634">
        <f>'CATALOGO PAGINA'!AG614</f>
        <v>10.99728</v>
      </c>
    </row>
    <row r="615">
      <c r="A615" s="623" t="str">
        <f>'CATALOGO PAGINA'!C615</f>
        <v>62775</v>
      </c>
      <c r="B615" s="624" t="s">
        <v>7741</v>
      </c>
      <c r="C615" s="626" t="str">
        <f>'CATALOGO PAGINA'!AE615</f>
        <v>1</v>
      </c>
      <c r="D615" s="634">
        <f>'CATALOGO PAGINA'!AG615</f>
        <v>10.9956</v>
      </c>
    </row>
    <row r="616">
      <c r="A616" s="623" t="str">
        <f>'CATALOGO PAGINA'!C616</f>
        <v>85725</v>
      </c>
      <c r="B616" s="624" t="s">
        <v>7741</v>
      </c>
      <c r="C616" s="626" t="str">
        <f>'CATALOGO PAGINA'!AE616</f>
        <v>1</v>
      </c>
      <c r="D616" s="634">
        <f>'CATALOGO PAGINA'!AG616</f>
        <v>7.99722</v>
      </c>
    </row>
    <row r="617">
      <c r="A617" s="623" t="str">
        <f>'CATALOGO PAGINA'!C617</f>
        <v>85829</v>
      </c>
      <c r="B617" s="624" t="s">
        <v>7741</v>
      </c>
      <c r="C617" s="626" t="str">
        <f>'CATALOGO PAGINA'!AE617</f>
        <v>1</v>
      </c>
      <c r="D617" s="634">
        <f>'CATALOGO PAGINA'!AG617</f>
        <v>12.9965</v>
      </c>
    </row>
    <row r="618">
      <c r="A618" s="623" t="str">
        <f>'CATALOGO PAGINA'!C618</f>
        <v>62872</v>
      </c>
      <c r="B618" s="624" t="s">
        <v>7741</v>
      </c>
      <c r="C618" s="626" t="str">
        <f>'CATALOGO PAGINA'!AE618</f>
        <v>1</v>
      </c>
      <c r="D618" s="634">
        <f>'CATALOGO PAGINA'!AG618</f>
        <v>17.0005</v>
      </c>
    </row>
    <row r="619">
      <c r="A619" s="623" t="str">
        <f>'CATALOGO PAGINA'!C619</f>
        <v>1058</v>
      </c>
      <c r="B619" s="624" t="s">
        <v>7741</v>
      </c>
      <c r="C619" s="626" t="str">
        <f>'CATALOGO PAGINA'!AE619</f>
        <v>1</v>
      </c>
      <c r="D619" s="634">
        <f>'CATALOGO PAGINA'!AG619</f>
        <v>5.5</v>
      </c>
    </row>
    <row r="620">
      <c r="A620" s="623" t="str">
        <f>'CATALOGO PAGINA'!C620</f>
        <v>50150</v>
      </c>
      <c r="B620" s="624" t="s">
        <v>7741</v>
      </c>
      <c r="C620" s="626" t="str">
        <f>'CATALOGO PAGINA'!AE620</f>
        <v>1</v>
      </c>
      <c r="D620" s="634">
        <f>'CATALOGO PAGINA'!AG620</f>
        <v>24.871</v>
      </c>
    </row>
    <row r="621">
      <c r="A621" s="623" t="str">
        <f>'CATALOGO PAGINA'!C621</f>
        <v>40120</v>
      </c>
      <c r="B621" s="624" t="s">
        <v>7741</v>
      </c>
      <c r="C621" s="626" t="str">
        <f>'CATALOGO PAGINA'!AE621</f>
        <v>1</v>
      </c>
      <c r="D621" s="634">
        <f>'CATALOGO PAGINA'!AG621</f>
        <v>25.79</v>
      </c>
    </row>
    <row r="622">
      <c r="A622" s="623" t="str">
        <f>'CATALOGO PAGINA'!C622</f>
        <v>4417</v>
      </c>
      <c r="B622" s="624" t="s">
        <v>7741</v>
      </c>
      <c r="C622" s="626" t="str">
        <f>'CATALOGO PAGINA'!AE622</f>
        <v>2</v>
      </c>
      <c r="D622" s="634">
        <f>'CATALOGO PAGINA'!AG622</f>
        <v>3.15</v>
      </c>
    </row>
    <row r="623">
      <c r="A623" s="623" t="str">
        <f>'CATALOGO PAGINA'!C623</f>
        <v>5040</v>
      </c>
      <c r="B623" s="624" t="s">
        <v>7741</v>
      </c>
      <c r="C623" s="626" t="str">
        <f>'CATALOGO PAGINA'!AE623</f>
        <v>1</v>
      </c>
      <c r="D623" s="634">
        <f>'CATALOGO PAGINA'!AG623</f>
        <v>4.9998</v>
      </c>
    </row>
    <row r="624">
      <c r="A624" s="623" t="str">
        <f>'CATALOGO PAGINA'!C624</f>
        <v>4402</v>
      </c>
      <c r="B624" s="624" t="s">
        <v>7741</v>
      </c>
      <c r="C624" s="626" t="str">
        <f>'CATALOGO PAGINA'!AE624</f>
        <v>2</v>
      </c>
      <c r="D624" s="634">
        <f>'CATALOGO PAGINA'!AG624</f>
        <v>3.15</v>
      </c>
    </row>
    <row r="625">
      <c r="A625" s="623" t="str">
        <f>'CATALOGO PAGINA'!C625</f>
        <v>1301</v>
      </c>
      <c r="B625" s="624" t="s">
        <v>7741</v>
      </c>
      <c r="C625" s="626" t="str">
        <f>'CATALOGO PAGINA'!AE625</f>
        <v>12</v>
      </c>
      <c r="D625" s="634">
        <f>'CATALOGO PAGINA'!AG625</f>
        <v>1.89</v>
      </c>
    </row>
    <row r="626">
      <c r="A626" s="623" t="str">
        <f>'CATALOGO PAGINA'!C626</f>
        <v>502330</v>
      </c>
      <c r="B626" s="624" t="s">
        <v>7741</v>
      </c>
      <c r="C626" s="626" t="str">
        <f>'CATALOGO PAGINA'!AE626</f>
        <v>12</v>
      </c>
      <c r="D626" s="634">
        <f>'CATALOGO PAGINA'!AG626</f>
        <v>0.696</v>
      </c>
    </row>
    <row r="627">
      <c r="A627" s="623" t="str">
        <f>'CATALOGO PAGINA'!C627</f>
        <v>501093</v>
      </c>
      <c r="B627" s="624" t="s">
        <v>7741</v>
      </c>
      <c r="C627" s="626" t="str">
        <f>'CATALOGO PAGINA'!AE627</f>
        <v>12</v>
      </c>
      <c r="D627" s="634">
        <f>'CATALOGO PAGINA'!AG627</f>
        <v>0.588</v>
      </c>
    </row>
    <row r="628">
      <c r="A628" s="623" t="str">
        <f>'CATALOGO PAGINA'!C628</f>
        <v>7541</v>
      </c>
      <c r="B628" s="624" t="s">
        <v>7741</v>
      </c>
      <c r="C628" s="626" t="str">
        <f>'CATALOGO PAGINA'!AE628</f>
        <v>6</v>
      </c>
      <c r="D628" s="634">
        <f>'CATALOGO PAGINA'!AG628</f>
        <v>3.752</v>
      </c>
    </row>
    <row r="629">
      <c r="A629" s="623" t="str">
        <f>'CATALOGO PAGINA'!C629</f>
        <v>2038</v>
      </c>
      <c r="B629" s="624" t="s">
        <v>7741</v>
      </c>
      <c r="C629" s="626" t="str">
        <f>'CATALOGO PAGINA'!AE629</f>
        <v>12</v>
      </c>
      <c r="D629" s="634">
        <f>'CATALOGO PAGINA'!AG629</f>
        <v>1.2</v>
      </c>
    </row>
    <row r="630">
      <c r="A630" s="623" t="str">
        <f>'CATALOGO PAGINA'!C630</f>
        <v>83208</v>
      </c>
      <c r="B630" s="624" t="s">
        <v>7741</v>
      </c>
      <c r="C630" s="626" t="str">
        <f>'CATALOGO PAGINA'!AE630</f>
        <v>12</v>
      </c>
      <c r="D630" s="634">
        <f>'CATALOGO PAGINA'!AG630</f>
        <v>0.704</v>
      </c>
    </row>
    <row r="631">
      <c r="A631" s="623" t="str">
        <f>'CATALOGO PAGINA'!C631</f>
        <v>4404</v>
      </c>
      <c r="B631" s="624" t="s">
        <v>7741</v>
      </c>
      <c r="C631" s="626" t="str">
        <f>'CATALOGO PAGINA'!AE631</f>
        <v>2</v>
      </c>
      <c r="D631" s="634">
        <f>'CATALOGO PAGINA'!AG631</f>
        <v>3.15</v>
      </c>
    </row>
    <row r="632">
      <c r="A632" s="623" t="str">
        <f>'CATALOGO PAGINA'!C632</f>
        <v>82718</v>
      </c>
      <c r="B632" s="624" t="s">
        <v>7741</v>
      </c>
      <c r="C632" s="626" t="str">
        <f>'CATALOGO PAGINA'!AE632</f>
        <v>12</v>
      </c>
      <c r="D632" s="634">
        <f>'CATALOGO PAGINA'!AG632</f>
        <v>0.5945</v>
      </c>
    </row>
    <row r="633">
      <c r="A633" s="623" t="str">
        <f>'CATALOGO PAGINA'!C633</f>
        <v>11123</v>
      </c>
      <c r="B633" s="624" t="s">
        <v>7741</v>
      </c>
      <c r="C633" s="626" t="str">
        <f>'CATALOGO PAGINA'!AE633</f>
        <v>12</v>
      </c>
      <c r="D633" s="634">
        <f>'CATALOGO PAGINA'!AG633</f>
        <v>0.495</v>
      </c>
    </row>
    <row r="634">
      <c r="A634" s="623" t="str">
        <f>'CATALOGO PAGINA'!C634</f>
        <v>FD710</v>
      </c>
      <c r="B634" s="624" t="s">
        <v>7741</v>
      </c>
      <c r="C634" s="626" t="str">
        <f>'CATALOGO PAGINA'!AE634</f>
        <v>12</v>
      </c>
      <c r="D634" s="634">
        <f>'CATALOGO PAGINA'!AG634</f>
        <v>0.646</v>
      </c>
    </row>
    <row r="635">
      <c r="A635" s="623" t="str">
        <f>'CATALOGO PAGINA'!C635</f>
        <v>548</v>
      </c>
      <c r="B635" s="624" t="s">
        <v>7741</v>
      </c>
      <c r="C635" s="626" t="str">
        <f>'CATALOGO PAGINA'!AE635</f>
        <v>12</v>
      </c>
      <c r="D635" s="634">
        <f>'CATALOGO PAGINA'!AG635</f>
        <v>0.41</v>
      </c>
    </row>
    <row r="636">
      <c r="A636" s="623" t="str">
        <f>'CATALOGO PAGINA'!C636</f>
        <v>2048</v>
      </c>
      <c r="B636" s="624" t="s">
        <v>7741</v>
      </c>
      <c r="C636" s="626" t="str">
        <f>'CATALOGO PAGINA'!AE636</f>
        <v>12</v>
      </c>
      <c r="D636" s="634">
        <f>'CATALOGO PAGINA'!AG636</f>
        <v>1.1972</v>
      </c>
    </row>
    <row r="637">
      <c r="A637" s="623" t="str">
        <f>'CATALOGO PAGINA'!C637</f>
        <v>2044</v>
      </c>
      <c r="B637" s="624" t="s">
        <v>7741</v>
      </c>
      <c r="C637" s="626" t="str">
        <f>'CATALOGO PAGINA'!AE637</f>
        <v>12</v>
      </c>
      <c r="D637" s="634">
        <f>'CATALOGO PAGINA'!AG637</f>
        <v>1.1972</v>
      </c>
    </row>
    <row r="638">
      <c r="A638" s="623" t="str">
        <f>'CATALOGO PAGINA'!C638</f>
        <v>2043</v>
      </c>
      <c r="B638" s="624" t="s">
        <v>7741</v>
      </c>
      <c r="C638" s="626" t="str">
        <f>'CATALOGO PAGINA'!AE638</f>
        <v>12</v>
      </c>
      <c r="D638" s="634">
        <f>'CATALOGO PAGINA'!AG638</f>
        <v>1.1972</v>
      </c>
    </row>
    <row r="639">
      <c r="A639" s="623" t="str">
        <f>'CATALOGO PAGINA'!C639</f>
        <v>2050</v>
      </c>
      <c r="B639" s="624" t="s">
        <v>7741</v>
      </c>
      <c r="C639" s="626" t="str">
        <f>'CATALOGO PAGINA'!AE639</f>
        <v>12</v>
      </c>
      <c r="D639" s="634">
        <f>'CATALOGO PAGINA'!AG639</f>
        <v>1.1972</v>
      </c>
    </row>
    <row r="640">
      <c r="A640" s="623" t="str">
        <f>'CATALOGO PAGINA'!C640</f>
        <v>WH-A08</v>
      </c>
      <c r="B640" s="624" t="s">
        <v>7741</v>
      </c>
      <c r="C640" s="626" t="str">
        <f>'CATALOGO PAGINA'!AE640</f>
        <v>6</v>
      </c>
      <c r="D640" s="634">
        <f>'CATALOGO PAGINA'!AG640</f>
        <v>2.52</v>
      </c>
    </row>
    <row r="641">
      <c r="A641" s="623" t="str">
        <f>'CATALOGO PAGINA'!C641</f>
        <v>82695</v>
      </c>
      <c r="B641" s="624" t="s">
        <v>7741</v>
      </c>
      <c r="C641" s="626" t="str">
        <f>'CATALOGO PAGINA'!AE641</f>
        <v>12</v>
      </c>
      <c r="D641" s="634">
        <f>'CATALOGO PAGINA'!AG641</f>
        <v>0.938</v>
      </c>
    </row>
    <row r="642">
      <c r="A642" s="623" t="str">
        <f>'CATALOGO PAGINA'!C642</f>
        <v>82697</v>
      </c>
      <c r="B642" s="624" t="s">
        <v>7741</v>
      </c>
      <c r="C642" s="626" t="str">
        <f>'CATALOGO PAGINA'!AE642</f>
        <v>12</v>
      </c>
      <c r="D642" s="634">
        <f>'CATALOGO PAGINA'!AG642</f>
        <v>0.9514</v>
      </c>
    </row>
    <row r="643">
      <c r="A643" s="623" t="str">
        <f>'CATALOGO PAGINA'!C643</f>
        <v>86122</v>
      </c>
      <c r="B643" s="624" t="s">
        <v>7741</v>
      </c>
      <c r="C643" s="626" t="str">
        <f>'CATALOGO PAGINA'!AE643</f>
        <v>12</v>
      </c>
      <c r="D643" s="634">
        <f>'CATALOGO PAGINA'!AG643</f>
        <v>0.9024</v>
      </c>
    </row>
    <row r="644">
      <c r="A644" s="623" t="str">
        <f>'CATALOGO PAGINA'!C644</f>
        <v>86075</v>
      </c>
      <c r="B644" s="624" t="s">
        <v>7741</v>
      </c>
      <c r="C644" s="626" t="str">
        <f>'CATALOGO PAGINA'!AE644</f>
        <v>12</v>
      </c>
      <c r="D644" s="634">
        <f>'CATALOGO PAGINA'!AG644</f>
        <v>0.84564</v>
      </c>
    </row>
    <row r="645">
      <c r="A645" s="623" t="str">
        <f>'CATALOGO PAGINA'!C645</f>
        <v>86071</v>
      </c>
      <c r="B645" s="624" t="s">
        <v>7741</v>
      </c>
      <c r="C645" s="626" t="str">
        <f>'CATALOGO PAGINA'!AE645</f>
        <v>12</v>
      </c>
      <c r="D645" s="634">
        <f>'CATALOGO PAGINA'!AG645</f>
        <v>0.966</v>
      </c>
    </row>
    <row r="646">
      <c r="A646" s="623" t="str">
        <f>'CATALOGO PAGINA'!C646</f>
        <v>86070</v>
      </c>
      <c r="B646" s="624" t="s">
        <v>7741</v>
      </c>
      <c r="C646" s="626" t="str">
        <f>'CATALOGO PAGINA'!AE646</f>
        <v>12</v>
      </c>
      <c r="D646" s="634">
        <f>'CATALOGO PAGINA'!AG646</f>
        <v>0.896</v>
      </c>
    </row>
    <row r="647">
      <c r="A647" s="623" t="str">
        <f>'CATALOGO PAGINA'!C647</f>
        <v>86069</v>
      </c>
      <c r="B647" s="624" t="s">
        <v>7741</v>
      </c>
      <c r="C647" s="626" t="str">
        <f>'CATALOGO PAGINA'!AE647</f>
        <v>12</v>
      </c>
      <c r="D647" s="634">
        <f>'CATALOGO PAGINA'!AG647</f>
        <v>0.938</v>
      </c>
    </row>
    <row r="648">
      <c r="A648" s="623" t="str">
        <f>'CATALOGO PAGINA'!C648</f>
        <v>86072</v>
      </c>
      <c r="B648" s="624" t="s">
        <v>7741</v>
      </c>
      <c r="C648" s="626" t="str">
        <f>'CATALOGO PAGINA'!AE648</f>
        <v>12</v>
      </c>
      <c r="D648" s="634">
        <f>'CATALOGO PAGINA'!AG648</f>
        <v>1.008</v>
      </c>
    </row>
    <row r="649">
      <c r="A649" s="623" t="str">
        <f>'CATALOGO PAGINA'!C649</f>
        <v>86077</v>
      </c>
      <c r="B649" s="624" t="s">
        <v>7741</v>
      </c>
      <c r="C649" s="626" t="str">
        <f>'CATALOGO PAGINA'!AE649</f>
        <v>12</v>
      </c>
      <c r="D649" s="634">
        <f>'CATALOGO PAGINA'!AG649</f>
        <v>0.876</v>
      </c>
    </row>
    <row r="650">
      <c r="A650" s="623" t="str">
        <f>'CATALOGO PAGINA'!C650</f>
        <v>86073</v>
      </c>
      <c r="B650" s="624" t="s">
        <v>7741</v>
      </c>
      <c r="C650" s="626" t="str">
        <f>'CATALOGO PAGINA'!AE650</f>
        <v>12</v>
      </c>
      <c r="D650" s="634">
        <f>'CATALOGO PAGINA'!AG650</f>
        <v>0.896</v>
      </c>
    </row>
    <row r="651">
      <c r="A651" s="623" t="str">
        <f>'CATALOGO PAGINA'!C651</f>
        <v>82700</v>
      </c>
      <c r="B651" s="624" t="s">
        <v>7741</v>
      </c>
      <c r="C651" s="626" t="str">
        <f>'CATALOGO PAGINA'!AE651</f>
        <v>12</v>
      </c>
      <c r="D651" s="634">
        <f>'CATALOGO PAGINA'!AG651</f>
        <v>0.8476</v>
      </c>
    </row>
    <row r="652">
      <c r="A652" s="623" t="str">
        <f>'CATALOGO PAGINA'!C652</f>
        <v>4414</v>
      </c>
      <c r="B652" s="624" t="s">
        <v>7741</v>
      </c>
      <c r="C652" s="626" t="str">
        <f>'CATALOGO PAGINA'!AE652</f>
        <v>2</v>
      </c>
      <c r="D652" s="634">
        <f>'CATALOGO PAGINA'!AG652</f>
        <v>3.15</v>
      </c>
    </row>
    <row r="653">
      <c r="A653" s="623" t="str">
        <f>'CATALOGO PAGINA'!C653</f>
        <v>4416</v>
      </c>
      <c r="B653" s="624" t="s">
        <v>7741</v>
      </c>
      <c r="C653" s="626" t="str">
        <f>'CATALOGO PAGINA'!AE653</f>
        <v>2</v>
      </c>
      <c r="D653" s="634">
        <f>'CATALOGO PAGINA'!AG653</f>
        <v>3.15</v>
      </c>
    </row>
    <row r="654">
      <c r="A654" s="623" t="str">
        <f>'CATALOGO PAGINA'!C654</f>
        <v>462027</v>
      </c>
      <c r="B654" s="624" t="s">
        <v>7741</v>
      </c>
      <c r="C654" s="626" t="str">
        <f>'CATALOGO PAGINA'!AE654</f>
        <v>1</v>
      </c>
      <c r="D654" s="634">
        <f>'CATALOGO PAGINA'!AG654</f>
        <v>13.9968</v>
      </c>
    </row>
    <row r="655">
      <c r="A655" s="623" t="str">
        <f>'CATALOGO PAGINA'!C655</f>
        <v>44737</v>
      </c>
      <c r="B655" s="624" t="s">
        <v>7741</v>
      </c>
      <c r="C655" s="626" t="str">
        <f>'CATALOGO PAGINA'!AE655</f>
        <v>12</v>
      </c>
      <c r="D655" s="634">
        <f>'CATALOGO PAGINA'!AG655</f>
        <v>0.812</v>
      </c>
    </row>
    <row r="656">
      <c r="A656" s="623" t="str">
        <f>'CATALOGO PAGINA'!C656</f>
        <v>37227</v>
      </c>
      <c r="B656" s="624" t="s">
        <v>7741</v>
      </c>
      <c r="C656" s="626" t="str">
        <f>'CATALOGO PAGINA'!AE656</f>
        <v>16</v>
      </c>
      <c r="D656" s="634">
        <f>'CATALOGO PAGINA'!AG656</f>
        <v>1.4999</v>
      </c>
    </row>
    <row r="657">
      <c r="A657" s="623" t="str">
        <f>'CATALOGO PAGINA'!C657</f>
        <v>37224</v>
      </c>
      <c r="B657" s="624" t="s">
        <v>7741</v>
      </c>
      <c r="C657" s="626" t="str">
        <f>'CATALOGO PAGINA'!AE657</f>
        <v>16</v>
      </c>
      <c r="D657" s="634">
        <f>'CATALOGO PAGINA'!AG657</f>
        <v>1.4999</v>
      </c>
    </row>
    <row r="658">
      <c r="A658" s="623" t="str">
        <f>'CATALOGO PAGINA'!C658</f>
        <v>37221</v>
      </c>
      <c r="B658" s="624" t="s">
        <v>7741</v>
      </c>
      <c r="C658" s="626" t="str">
        <f>'CATALOGO PAGINA'!AE658</f>
        <v>16</v>
      </c>
      <c r="D658" s="634">
        <f>'CATALOGO PAGINA'!AG658</f>
        <v>1.53</v>
      </c>
    </row>
    <row r="659">
      <c r="A659" s="623" t="str">
        <f>'CATALOGO PAGINA'!C659</f>
        <v>372212</v>
      </c>
      <c r="B659" s="624" t="s">
        <v>7741</v>
      </c>
      <c r="C659" s="626" t="str">
        <f>'CATALOGO PAGINA'!AE659</f>
        <v>16</v>
      </c>
      <c r="D659" s="634">
        <f>'CATALOGO PAGINA'!AG659</f>
        <v>1.698</v>
      </c>
    </row>
    <row r="660">
      <c r="A660" s="623" t="str">
        <f>'CATALOGO PAGINA'!C660</f>
        <v>4205</v>
      </c>
      <c r="B660" s="624" t="s">
        <v>7741</v>
      </c>
      <c r="C660" s="626" t="str">
        <f>'CATALOGO PAGINA'!AE660</f>
        <v>6</v>
      </c>
      <c r="D660" s="634">
        <f>'CATALOGO PAGINA'!AG660</f>
        <v>1.4</v>
      </c>
    </row>
    <row r="661">
      <c r="A661" s="623" t="str">
        <f>'CATALOGO PAGINA'!C661</f>
        <v>4201</v>
      </c>
      <c r="B661" s="624" t="s">
        <v>7741</v>
      </c>
      <c r="C661" s="626" t="str">
        <f>'CATALOGO PAGINA'!AE661</f>
        <v>12</v>
      </c>
      <c r="D661" s="634">
        <f>'CATALOGO PAGINA'!AG661</f>
        <v>0.448</v>
      </c>
    </row>
    <row r="662">
      <c r="A662" s="623" t="str">
        <f>'CATALOGO PAGINA'!C662</f>
        <v>37226</v>
      </c>
      <c r="B662" s="624" t="s">
        <v>7741</v>
      </c>
      <c r="C662" s="626" t="str">
        <f>'CATALOGO PAGINA'!AE662</f>
        <v>16</v>
      </c>
      <c r="D662" s="634">
        <f>'CATALOGO PAGINA'!AG662</f>
        <v>1.4999</v>
      </c>
    </row>
    <row r="663">
      <c r="A663" s="623" t="str">
        <f>'CATALOGO PAGINA'!C663</f>
        <v>900501</v>
      </c>
      <c r="B663" s="624" t="s">
        <v>7741</v>
      </c>
      <c r="C663" s="626" t="str">
        <f>'CATALOGO PAGINA'!AE663</f>
        <v>6</v>
      </c>
      <c r="D663" s="634">
        <f>'CATALOGO PAGINA'!AG663</f>
        <v>0.7056</v>
      </c>
    </row>
    <row r="664">
      <c r="A664" s="623" t="str">
        <f>'CATALOGO PAGINA'!C664</f>
        <v>900502</v>
      </c>
      <c r="B664" s="624" t="s">
        <v>7741</v>
      </c>
      <c r="C664" s="626" t="str">
        <f>'CATALOGO PAGINA'!AE664</f>
        <v>6</v>
      </c>
      <c r="D664" s="634">
        <f>'CATALOGO PAGINA'!AG664</f>
        <v>0.7344</v>
      </c>
    </row>
    <row r="665">
      <c r="A665" s="623" t="str">
        <f>'CATALOGO PAGINA'!C665</f>
        <v>900499</v>
      </c>
      <c r="B665" s="624" t="s">
        <v>7741</v>
      </c>
      <c r="C665" s="626" t="str">
        <f>'CATALOGO PAGINA'!AE665</f>
        <v>6</v>
      </c>
      <c r="D665" s="634">
        <f>'CATALOGO PAGINA'!AG665</f>
        <v>0.7056</v>
      </c>
    </row>
    <row r="666">
      <c r="A666" s="623" t="str">
        <f>'CATALOGO PAGINA'!C666</f>
        <v>2904</v>
      </c>
      <c r="B666" s="624" t="s">
        <v>7741</v>
      </c>
      <c r="C666" s="626" t="str">
        <f>'CATALOGO PAGINA'!AE666</f>
        <v>6</v>
      </c>
      <c r="D666" s="634">
        <f>'CATALOGO PAGINA'!AG666</f>
        <v>2.254</v>
      </c>
    </row>
    <row r="667">
      <c r="A667" s="623" t="str">
        <f>'CATALOGO PAGINA'!C667</f>
        <v>G6055</v>
      </c>
      <c r="B667" s="624" t="s">
        <v>7741</v>
      </c>
      <c r="C667" s="626" t="str">
        <f>'CATALOGO PAGINA'!AE667</f>
        <v>24</v>
      </c>
      <c r="D667" s="634">
        <f>'CATALOGO PAGINA'!AG667</f>
        <v>0.6</v>
      </c>
    </row>
    <row r="668">
      <c r="A668" s="623" t="str">
        <f>'CATALOGO PAGINA'!C668</f>
        <v>G6054</v>
      </c>
      <c r="B668" s="624" t="s">
        <v>7741</v>
      </c>
      <c r="C668" s="626" t="str">
        <f>'CATALOGO PAGINA'!AE668</f>
        <v>24</v>
      </c>
      <c r="D668" s="634">
        <f>'CATALOGO PAGINA'!AG668</f>
        <v>0.6</v>
      </c>
    </row>
    <row r="669">
      <c r="A669" s="623" t="str">
        <f>'CATALOGO PAGINA'!C669</f>
        <v>92242</v>
      </c>
      <c r="B669" s="624" t="s">
        <v>7741</v>
      </c>
      <c r="C669" s="626" t="str">
        <f>'CATALOGO PAGINA'!AE669</f>
        <v>12</v>
      </c>
      <c r="D669" s="634">
        <f>'CATALOGO PAGINA'!AG669</f>
        <v>1.036</v>
      </c>
    </row>
    <row r="670">
      <c r="A670" s="623" t="str">
        <f>'CATALOGO PAGINA'!C670</f>
        <v>452178</v>
      </c>
      <c r="B670" s="624" t="s">
        <v>7741</v>
      </c>
      <c r="C670" s="626" t="str">
        <f>'CATALOGO PAGINA'!AE670</f>
        <v>12</v>
      </c>
      <c r="D670" s="634">
        <f>'CATALOGO PAGINA'!AG670</f>
        <v>1.102</v>
      </c>
    </row>
    <row r="671">
      <c r="A671" s="623" t="str">
        <f>'CATALOGO PAGINA'!C671</f>
        <v>372278</v>
      </c>
      <c r="B671" s="624" t="s">
        <v>7741</v>
      </c>
      <c r="C671" s="626" t="str">
        <f>'CATALOGO PAGINA'!AE671</f>
        <v>16</v>
      </c>
      <c r="D671" s="634">
        <f>'CATALOGO PAGINA'!AG671</f>
        <v>1.4976</v>
      </c>
    </row>
    <row r="672">
      <c r="A672" s="623" t="str">
        <f>'CATALOGO PAGINA'!C672</f>
        <v>609031</v>
      </c>
      <c r="B672" s="624" t="s">
        <v>7741</v>
      </c>
      <c r="C672" s="626" t="str">
        <f>'CATALOGO PAGINA'!AE672</f>
        <v>12</v>
      </c>
      <c r="D672" s="634">
        <f>'CATALOGO PAGINA'!AG672</f>
        <v>0.9135</v>
      </c>
    </row>
    <row r="673">
      <c r="A673" s="623" t="str">
        <f>'CATALOGO PAGINA'!C673</f>
        <v>92246</v>
      </c>
      <c r="B673" s="624" t="s">
        <v>7741</v>
      </c>
      <c r="C673" s="626" t="str">
        <f>'CATALOGO PAGINA'!AE673</f>
        <v>12</v>
      </c>
      <c r="D673" s="634">
        <f>'CATALOGO PAGINA'!AG673</f>
        <v>0.938</v>
      </c>
    </row>
    <row r="674">
      <c r="A674" s="623" t="str">
        <f>'CATALOGO PAGINA'!C674</f>
        <v>92241</v>
      </c>
      <c r="B674" s="624" t="s">
        <v>7741</v>
      </c>
      <c r="C674" s="626" t="str">
        <f>'CATALOGO PAGINA'!AE674</f>
        <v>12</v>
      </c>
      <c r="D674" s="634">
        <f>'CATALOGO PAGINA'!AG674</f>
        <v>0.938</v>
      </c>
    </row>
    <row r="675">
      <c r="A675" s="623" t="str">
        <f>'CATALOGO PAGINA'!C675</f>
        <v>92239</v>
      </c>
      <c r="B675" s="624" t="s">
        <v>7741</v>
      </c>
      <c r="C675" s="626" t="str">
        <f>'CATALOGO PAGINA'!AE675</f>
        <v>12</v>
      </c>
      <c r="D675" s="634">
        <f>'CATALOGO PAGINA'!AG675</f>
        <v>0.9135</v>
      </c>
    </row>
    <row r="676">
      <c r="A676" s="623" t="str">
        <f>'CATALOGO PAGINA'!C676</f>
        <v>92238</v>
      </c>
      <c r="B676" s="624" t="s">
        <v>7741</v>
      </c>
      <c r="C676" s="626" t="str">
        <f>'CATALOGO PAGINA'!AE676</f>
        <v>12</v>
      </c>
      <c r="D676" s="634">
        <f>'CATALOGO PAGINA'!AG676</f>
        <v>0.9135</v>
      </c>
    </row>
    <row r="677">
      <c r="A677" s="623" t="str">
        <f>'CATALOGO PAGINA'!C677</f>
        <v>601917</v>
      </c>
      <c r="B677" s="624" t="s">
        <v>7741</v>
      </c>
      <c r="C677" s="626" t="str">
        <f>'CATALOGO PAGINA'!AE677</f>
        <v>24</v>
      </c>
      <c r="D677" s="634">
        <f>'CATALOGO PAGINA'!AG677</f>
        <v>0.9089</v>
      </c>
    </row>
    <row r="678">
      <c r="A678" s="623" t="str">
        <f>'CATALOGO PAGINA'!C678</f>
        <v>601935</v>
      </c>
      <c r="B678" s="624" t="s">
        <v>7741</v>
      </c>
      <c r="C678" s="626" t="str">
        <f>'CATALOGO PAGINA'!AE678</f>
        <v>12</v>
      </c>
      <c r="D678" s="634">
        <f>'CATALOGO PAGINA'!AG678</f>
        <v>0.938</v>
      </c>
    </row>
    <row r="679">
      <c r="A679" s="623" t="str">
        <f>'CATALOGO PAGINA'!C679</f>
        <v>32216</v>
      </c>
      <c r="B679" s="624" t="s">
        <v>7741</v>
      </c>
      <c r="C679" s="626" t="str">
        <f>'CATALOGO PAGINA'!AE679</f>
        <v>12</v>
      </c>
      <c r="D679" s="634">
        <f>'CATALOGO PAGINA'!AG679</f>
        <v>1.2638</v>
      </c>
    </row>
    <row r="680">
      <c r="A680" s="623" t="str">
        <f>'CATALOGO PAGINA'!C680</f>
        <v>32206</v>
      </c>
      <c r="B680" s="624" t="s">
        <v>7741</v>
      </c>
      <c r="C680" s="626" t="str">
        <f>'CATALOGO PAGINA'!AE680</f>
        <v>12</v>
      </c>
      <c r="D680" s="634">
        <f>'CATALOGO PAGINA'!AG680</f>
        <v>0.8151</v>
      </c>
    </row>
    <row r="681">
      <c r="A681" s="623" t="str">
        <f>'CATALOGO PAGINA'!C681</f>
        <v>2097</v>
      </c>
      <c r="B681" s="624" t="s">
        <v>7741</v>
      </c>
      <c r="C681" s="626" t="str">
        <f>'CATALOGO PAGINA'!AE681</f>
        <v>12</v>
      </c>
      <c r="D681" s="634">
        <f>'CATALOGO PAGINA'!AG681</f>
        <v>1.248</v>
      </c>
    </row>
    <row r="682">
      <c r="A682" s="623" t="str">
        <f>'CATALOGO PAGINA'!C682</f>
        <v>20141</v>
      </c>
      <c r="B682" s="624" t="s">
        <v>7741</v>
      </c>
      <c r="C682" s="626" t="str">
        <f>'CATALOGO PAGINA'!AE682</f>
        <v>12</v>
      </c>
      <c r="D682" s="634">
        <f>'CATALOGO PAGINA'!AG682</f>
        <v>1.248</v>
      </c>
    </row>
    <row r="683">
      <c r="A683" s="623" t="str">
        <f>'CATALOGO PAGINA'!C683</f>
        <v>92250</v>
      </c>
      <c r="B683" s="624" t="s">
        <v>7741</v>
      </c>
      <c r="C683" s="626" t="str">
        <f>'CATALOGO PAGINA'!AE683</f>
        <v>12</v>
      </c>
      <c r="D683" s="634">
        <f>'CATALOGO PAGINA'!AG683</f>
        <v>0.9425</v>
      </c>
    </row>
    <row r="684">
      <c r="A684" s="623" t="str">
        <f>'CATALOGO PAGINA'!C684</f>
        <v>17177</v>
      </c>
      <c r="B684" s="624" t="s">
        <v>7741</v>
      </c>
      <c r="C684" s="626" t="str">
        <f>'CATALOGO PAGINA'!AE684</f>
        <v>12</v>
      </c>
      <c r="D684" s="634">
        <f>'CATALOGO PAGINA'!AG684</f>
        <v>0.9425</v>
      </c>
    </row>
    <row r="685">
      <c r="A685" s="623" t="str">
        <f>'CATALOGO PAGINA'!C685</f>
        <v>92252</v>
      </c>
      <c r="B685" s="624" t="s">
        <v>7741</v>
      </c>
      <c r="C685" s="626" t="str">
        <f>'CATALOGO PAGINA'!AE685</f>
        <v>12</v>
      </c>
      <c r="D685" s="634">
        <f>'CATALOGO PAGINA'!AG685</f>
        <v>1.008</v>
      </c>
    </row>
    <row r="686">
      <c r="A686" s="623" t="str">
        <f>'CATALOGO PAGINA'!C686</f>
        <v>CH81808</v>
      </c>
      <c r="B686" s="624" t="s">
        <v>7741</v>
      </c>
      <c r="C686" s="626" t="str">
        <f>'CATALOGO PAGINA'!AE686</f>
        <v>6</v>
      </c>
      <c r="D686" s="634">
        <f>'CATALOGO PAGINA'!AG686</f>
        <v>1.792</v>
      </c>
    </row>
    <row r="687">
      <c r="A687" s="623" t="str">
        <f>'CATALOGO PAGINA'!C687</f>
        <v>H103</v>
      </c>
      <c r="B687" s="624" t="s">
        <v>7741</v>
      </c>
      <c r="C687" s="626" t="str">
        <f>'CATALOGO PAGINA'!AE687</f>
        <v>6</v>
      </c>
      <c r="D687" s="634">
        <f>'CATALOGO PAGINA'!AG687</f>
        <v>0.7884</v>
      </c>
    </row>
    <row r="688">
      <c r="A688" s="623" t="str">
        <f>'CATALOGO PAGINA'!C688</f>
        <v>FD2210 </v>
      </c>
      <c r="B688" s="624" t="s">
        <v>7741</v>
      </c>
      <c r="C688" s="626" t="str">
        <f>'CATALOGO PAGINA'!AE688</f>
        <v>12</v>
      </c>
      <c r="D688" s="634">
        <f>'CATALOGO PAGINA'!AG688</f>
        <v>0.8464</v>
      </c>
    </row>
    <row r="689">
      <c r="A689" s="623" t="str">
        <f>'CATALOGO PAGINA'!C689</f>
        <v>FD2212</v>
      </c>
      <c r="B689" s="624" t="s">
        <v>7741</v>
      </c>
      <c r="C689" s="626" t="str">
        <f>'CATALOGO PAGINA'!AE689</f>
        <v>12</v>
      </c>
      <c r="D689" s="634">
        <f>'CATALOGO PAGINA'!AG689</f>
        <v>0.8474</v>
      </c>
    </row>
    <row r="690">
      <c r="A690" s="623" t="str">
        <f>'CATALOGO PAGINA'!C690</f>
        <v>07005</v>
      </c>
      <c r="B690" s="624" t="s">
        <v>7741</v>
      </c>
      <c r="C690" s="626" t="str">
        <f>'CATALOGO PAGINA'!AE690</f>
        <v>12</v>
      </c>
      <c r="D690" s="634">
        <f>'CATALOGO PAGINA'!AG690</f>
        <v>1.8894</v>
      </c>
    </row>
    <row r="691">
      <c r="A691" s="623" t="str">
        <f>'CATALOGO PAGINA'!C691</f>
        <v>01055</v>
      </c>
      <c r="B691" s="624" t="s">
        <v>7741</v>
      </c>
      <c r="C691" s="626" t="str">
        <f>'CATALOGO PAGINA'!AE691</f>
        <v>12</v>
      </c>
      <c r="D691" s="634">
        <f>'CATALOGO PAGINA'!AG691</f>
        <v>2.5</v>
      </c>
    </row>
    <row r="692">
      <c r="A692" s="623" t="str">
        <f>'CATALOGO PAGINA'!C692</f>
        <v>04003</v>
      </c>
      <c r="B692" s="624" t="s">
        <v>7741</v>
      </c>
      <c r="C692" s="626" t="str">
        <f>'CATALOGO PAGINA'!AE692</f>
        <v>12</v>
      </c>
      <c r="D692" s="634">
        <f>'CATALOGO PAGINA'!AG692</f>
        <v>2.75</v>
      </c>
    </row>
    <row r="693">
      <c r="A693" s="623" t="str">
        <f>'CATALOGO PAGINA'!C693</f>
        <v>FD2229</v>
      </c>
      <c r="B693" s="624" t="s">
        <v>7741</v>
      </c>
      <c r="C693" s="626" t="str">
        <f>'CATALOGO PAGINA'!AE693</f>
        <v>12</v>
      </c>
      <c r="D693" s="634">
        <f>'CATALOGO PAGINA'!AG693</f>
        <v>0.799</v>
      </c>
    </row>
    <row r="694">
      <c r="A694" s="623" t="str">
        <f>'CATALOGO PAGINA'!C694</f>
        <v>0184</v>
      </c>
      <c r="B694" s="624" t="s">
        <v>7741</v>
      </c>
      <c r="C694" s="626" t="str">
        <f>'CATALOGO PAGINA'!AE694</f>
        <v>6</v>
      </c>
      <c r="D694" s="634">
        <f>'CATALOGO PAGINA'!AG694</f>
        <v>0.8996</v>
      </c>
    </row>
    <row r="695">
      <c r="A695" s="623" t="str">
        <f>'CATALOGO PAGINA'!C695</f>
        <v>7757</v>
      </c>
      <c r="B695" s="624" t="s">
        <v>7741</v>
      </c>
      <c r="C695" s="626" t="str">
        <f>'CATALOGO PAGINA'!AE695</f>
        <v>6</v>
      </c>
      <c r="D695" s="634">
        <f>'CATALOGO PAGINA'!AG695</f>
        <v>0.896</v>
      </c>
    </row>
    <row r="696">
      <c r="A696" s="623" t="str">
        <f>'CATALOGO PAGINA'!C696</f>
        <v>FD811</v>
      </c>
      <c r="B696" s="624" t="s">
        <v>7741</v>
      </c>
      <c r="C696" s="626" t="str">
        <f>'CATALOGO PAGINA'!AE696</f>
        <v>6</v>
      </c>
      <c r="D696" s="634">
        <f>'CATALOGO PAGINA'!AG696</f>
        <v>1.254</v>
      </c>
    </row>
    <row r="697">
      <c r="A697" s="623" t="str">
        <f>'CATALOGO PAGINA'!C697</f>
        <v>15010</v>
      </c>
      <c r="B697" s="624" t="s">
        <v>7741</v>
      </c>
      <c r="C697" s="626" t="str">
        <f>'CATALOGO PAGINA'!AE697</f>
        <v>12</v>
      </c>
      <c r="D697" s="634">
        <f>'CATALOGO PAGINA'!AG697</f>
        <v>0.882</v>
      </c>
    </row>
    <row r="698">
      <c r="A698" s="623" t="str">
        <f>'CATALOGO PAGINA'!C698</f>
        <v>FL-8002</v>
      </c>
      <c r="B698" s="624" t="s">
        <v>7741</v>
      </c>
      <c r="C698" s="626" t="str">
        <f>'CATALOGO PAGINA'!AE698</f>
        <v>6</v>
      </c>
      <c r="D698" s="634">
        <f>'CATALOGO PAGINA'!AG698</f>
        <v>0.69</v>
      </c>
    </row>
    <row r="699">
      <c r="A699" s="623" t="str">
        <f>'CATALOGO PAGINA'!C699</f>
        <v>96320</v>
      </c>
      <c r="B699" s="624" t="s">
        <v>7741</v>
      </c>
      <c r="C699" s="626" t="str">
        <f>'CATALOGO PAGINA'!AE699</f>
        <v>12</v>
      </c>
      <c r="D699" s="634">
        <f>'CATALOGO PAGINA'!AG699</f>
        <v>1.4523</v>
      </c>
    </row>
    <row r="700">
      <c r="A700" s="623" t="str">
        <f>'CATALOGO PAGINA'!C700</f>
        <v>501615</v>
      </c>
      <c r="B700" s="624" t="s">
        <v>7741</v>
      </c>
      <c r="C700" s="626" t="str">
        <f>'CATALOGO PAGINA'!AE700</f>
        <v>12</v>
      </c>
      <c r="D700" s="634">
        <f>'CATALOGO PAGINA'!AG700</f>
        <v>0.5863</v>
      </c>
    </row>
    <row r="701">
      <c r="A701" s="623" t="str">
        <f>'CATALOGO PAGINA'!C701</f>
        <v>11499</v>
      </c>
      <c r="B701" s="624" t="s">
        <v>7741</v>
      </c>
      <c r="C701" s="626" t="str">
        <f>'CATALOGO PAGINA'!AE701</f>
        <v>12</v>
      </c>
      <c r="D701" s="634">
        <f>'CATALOGO PAGINA'!AG701</f>
        <v>0.791</v>
      </c>
    </row>
    <row r="702">
      <c r="A702" s="623" t="str">
        <f>'CATALOGO PAGINA'!C702</f>
        <v>23-3</v>
      </c>
      <c r="B702" s="624" t="s">
        <v>7741</v>
      </c>
      <c r="C702" s="626" t="str">
        <f>'CATALOGO PAGINA'!AE702</f>
        <v>12</v>
      </c>
      <c r="D702" s="634">
        <f>'CATALOGO PAGINA'!AG702</f>
        <v>0.7992</v>
      </c>
    </row>
    <row r="703">
      <c r="A703" s="623" t="str">
        <f>'CATALOGO PAGINA'!C703</f>
        <v>G804</v>
      </c>
      <c r="B703" s="624" t="s">
        <v>7741</v>
      </c>
      <c r="C703" s="626" t="str">
        <f>'CATALOGO PAGINA'!AE703</f>
        <v>12</v>
      </c>
      <c r="D703" s="634">
        <f>'CATALOGO PAGINA'!AG703</f>
        <v>0.3996</v>
      </c>
    </row>
    <row r="704">
      <c r="A704" s="623" t="str">
        <f>'CATALOGO PAGINA'!C704</f>
        <v>FD501</v>
      </c>
      <c r="B704" s="624" t="s">
        <v>7741</v>
      </c>
      <c r="C704" s="626" t="str">
        <f>'CATALOGO PAGINA'!AE704</f>
        <v>6</v>
      </c>
      <c r="D704" s="634">
        <f>'CATALOGO PAGINA'!AG704</f>
        <v>2.0475</v>
      </c>
    </row>
    <row r="705">
      <c r="A705" s="623" t="str">
        <f>'CATALOGO PAGINA'!C705</f>
        <v>J3884</v>
      </c>
      <c r="B705" s="624" t="s">
        <v>7741</v>
      </c>
      <c r="C705" s="626" t="str">
        <f>'CATALOGO PAGINA'!AE705</f>
        <v>12</v>
      </c>
      <c r="D705" s="634">
        <f>'CATALOGO PAGINA'!AG705</f>
        <v>0.742</v>
      </c>
    </row>
    <row r="706">
      <c r="A706" s="623" t="str">
        <f>'CATALOGO PAGINA'!C706</f>
        <v>6201</v>
      </c>
      <c r="B706" s="624" t="s">
        <v>7741</v>
      </c>
      <c r="C706" s="626" t="str">
        <f>'CATALOGO PAGINA'!AE706</f>
        <v>12</v>
      </c>
      <c r="D706" s="634">
        <f>'CATALOGO PAGINA'!AG706</f>
        <v>0.729</v>
      </c>
    </row>
    <row r="707">
      <c r="A707" s="623" t="str">
        <f>'CATALOGO PAGINA'!C707</f>
        <v>FD2214</v>
      </c>
      <c r="B707" s="624" t="s">
        <v>7741</v>
      </c>
      <c r="C707" s="626" t="str">
        <f>'CATALOGO PAGINA'!AE707</f>
        <v>12</v>
      </c>
      <c r="D707" s="634">
        <f>'CATALOGO PAGINA'!AG707</f>
        <v>0.952</v>
      </c>
    </row>
    <row r="708">
      <c r="A708" s="623" t="str">
        <f>'CATALOGO PAGINA'!C708</f>
        <v>6033</v>
      </c>
      <c r="B708" s="624" t="s">
        <v>7741</v>
      </c>
      <c r="C708" s="626" t="str">
        <f>'CATALOGO PAGINA'!AE708</f>
        <v>12</v>
      </c>
      <c r="D708" s="634">
        <f>'CATALOGO PAGINA'!AG708</f>
        <v>0.6</v>
      </c>
    </row>
    <row r="709">
      <c r="A709" s="623" t="str">
        <f>'CATALOGO PAGINA'!C709</f>
        <v>7183M</v>
      </c>
      <c r="B709" s="624" t="s">
        <v>7741</v>
      </c>
      <c r="C709" s="626" t="str">
        <f>'CATALOGO PAGINA'!AE709</f>
        <v>12</v>
      </c>
      <c r="D709" s="634">
        <f>'CATALOGO PAGINA'!AG709</f>
        <v>0.742</v>
      </c>
    </row>
    <row r="710">
      <c r="A710" s="623" t="str">
        <f>'CATALOGO PAGINA'!C710</f>
        <v>7183L</v>
      </c>
      <c r="B710" s="624" t="s">
        <v>7741</v>
      </c>
      <c r="C710" s="626" t="str">
        <f>'CATALOGO PAGINA'!AE710</f>
        <v>12</v>
      </c>
      <c r="D710" s="634">
        <f>'CATALOGO PAGINA'!AG710</f>
        <v>0.742</v>
      </c>
    </row>
    <row r="711">
      <c r="A711" s="623" t="str">
        <f>'CATALOGO PAGINA'!C711</f>
        <v>503530</v>
      </c>
      <c r="B711" s="624" t="s">
        <v>7741</v>
      </c>
      <c r="C711" s="626" t="str">
        <f>'CATALOGO PAGINA'!AE711</f>
        <v>12</v>
      </c>
      <c r="D711" s="634">
        <f>'CATALOGO PAGINA'!AG711</f>
        <v>0.672</v>
      </c>
    </row>
    <row r="712">
      <c r="A712" s="623" t="str">
        <f>'CATALOGO PAGINA'!C712</f>
        <v>7695</v>
      </c>
      <c r="B712" s="624" t="s">
        <v>7741</v>
      </c>
      <c r="C712" s="626" t="str">
        <f>'CATALOGO PAGINA'!AE712</f>
        <v>12</v>
      </c>
      <c r="D712" s="634">
        <f>'CATALOGO PAGINA'!AG712</f>
        <v>0.987</v>
      </c>
    </row>
    <row r="713">
      <c r="A713" s="623" t="str">
        <f>'CATALOGO PAGINA'!C713</f>
        <v>FD908</v>
      </c>
      <c r="B713" s="624" t="s">
        <v>7741</v>
      </c>
      <c r="C713" s="626" t="str">
        <f>'CATALOGO PAGINA'!AE713</f>
        <v>12</v>
      </c>
      <c r="D713" s="634">
        <f>'CATALOGO PAGINA'!AG713</f>
        <v>0.91</v>
      </c>
    </row>
    <row r="714">
      <c r="A714" s="623" t="str">
        <f>'CATALOGO PAGINA'!C714</f>
        <v>FD7856</v>
      </c>
      <c r="B714" s="624" t="s">
        <v>7741</v>
      </c>
      <c r="C714" s="626" t="str">
        <f>'CATALOGO PAGINA'!AE714</f>
        <v>3</v>
      </c>
      <c r="D714" s="634">
        <f>'CATALOGO PAGINA'!AG714</f>
        <v>6.228</v>
      </c>
    </row>
    <row r="715">
      <c r="A715" s="623" t="str">
        <f>'CATALOGO PAGINA'!C715</f>
        <v>FD7860</v>
      </c>
      <c r="B715" s="624" t="s">
        <v>7741</v>
      </c>
      <c r="C715" s="626" t="str">
        <f>'CATALOGO PAGINA'!AE715</f>
        <v>3</v>
      </c>
      <c r="D715" s="634">
        <f>'CATALOGO PAGINA'!AG715</f>
        <v>8.7492</v>
      </c>
    </row>
    <row r="716">
      <c r="A716" s="623" t="str">
        <f>'CATALOGO PAGINA'!C716</f>
        <v>FD809</v>
      </c>
      <c r="B716" s="624" t="s">
        <v>7741</v>
      </c>
      <c r="C716" s="626" t="str">
        <f>'CATALOGO PAGINA'!AE716</f>
        <v>12</v>
      </c>
      <c r="D716" s="634">
        <f>'CATALOGO PAGINA'!AG716</f>
        <v>0.5046</v>
      </c>
    </row>
    <row r="717">
      <c r="A717" s="623" t="str">
        <f>'CATALOGO PAGINA'!C717</f>
        <v>SC5100</v>
      </c>
      <c r="B717" s="624" t="s">
        <v>7741</v>
      </c>
      <c r="C717" s="626" t="str">
        <f>'CATALOGO PAGINA'!AE717</f>
        <v>12</v>
      </c>
      <c r="D717" s="634">
        <f>'CATALOGO PAGINA'!AG717</f>
        <v>2.8</v>
      </c>
    </row>
    <row r="718">
      <c r="A718" s="623" t="str">
        <f>'CATALOGO PAGINA'!C718</f>
        <v>7597</v>
      </c>
      <c r="B718" s="624" t="s">
        <v>7741</v>
      </c>
      <c r="C718" s="626" t="str">
        <f>'CATALOGO PAGINA'!AE718</f>
        <v>3</v>
      </c>
      <c r="D718" s="634">
        <f>'CATALOGO PAGINA'!AG718</f>
        <v>2.618</v>
      </c>
    </row>
    <row r="719">
      <c r="A719" s="623" t="str">
        <f>'CATALOGO PAGINA'!C719</f>
        <v>05281</v>
      </c>
      <c r="B719" s="624" t="s">
        <v>7741</v>
      </c>
      <c r="C719" s="626" t="str">
        <f>'CATALOGO PAGINA'!AE719</f>
        <v>12</v>
      </c>
      <c r="D719" s="634">
        <f>'CATALOGO PAGINA'!AG719</f>
        <v>1.96</v>
      </c>
    </row>
    <row r="720">
      <c r="A720" s="623" t="str">
        <f>'CATALOGO PAGINA'!C720</f>
        <v>26012</v>
      </c>
      <c r="B720" s="624" t="s">
        <v>7741</v>
      </c>
      <c r="C720" s="626" t="str">
        <f>'CATALOGO PAGINA'!AE720</f>
        <v>12</v>
      </c>
      <c r="D720" s="634">
        <f>'CATALOGO PAGINA'!AG720</f>
        <v>0.552</v>
      </c>
    </row>
    <row r="721">
      <c r="A721" s="623" t="str">
        <f>'CATALOGO PAGINA'!C721</f>
        <v>502768</v>
      </c>
      <c r="B721" s="624" t="s">
        <v>7741</v>
      </c>
      <c r="C721" s="626" t="str">
        <f>'CATALOGO PAGINA'!AE721</f>
        <v>12</v>
      </c>
      <c r="D721" s="634">
        <f>'CATALOGO PAGINA'!AG721</f>
        <v>0.7038</v>
      </c>
    </row>
    <row r="722">
      <c r="A722" s="623" t="str">
        <f>'CATALOGO PAGINA'!C722</f>
        <v>503549</v>
      </c>
      <c r="B722" s="624" t="s">
        <v>7741</v>
      </c>
      <c r="C722" s="626" t="str">
        <f>'CATALOGO PAGINA'!AE722</f>
        <v>6</v>
      </c>
      <c r="D722" s="634">
        <f>'CATALOGO PAGINA'!AG722</f>
        <v>1.1676</v>
      </c>
    </row>
    <row r="723">
      <c r="A723" s="623" t="str">
        <f>'CATALOGO PAGINA'!C723</f>
        <v>3017</v>
      </c>
      <c r="B723" s="624" t="s">
        <v>7741</v>
      </c>
      <c r="C723" s="626" t="str">
        <f>'CATALOGO PAGINA'!AE723</f>
        <v>12</v>
      </c>
      <c r="D723" s="634">
        <f>'CATALOGO PAGINA'!AG723</f>
        <v>0.945</v>
      </c>
    </row>
    <row r="724">
      <c r="A724" s="623" t="str">
        <f>'CATALOGO PAGINA'!C724</f>
        <v>8172</v>
      </c>
      <c r="B724" s="624" t="s">
        <v>7741</v>
      </c>
      <c r="C724" s="626" t="str">
        <f>'CATALOGO PAGINA'!AE724</f>
        <v>12</v>
      </c>
      <c r="D724" s="634">
        <f>'CATALOGO PAGINA'!AG724</f>
        <v>0.459</v>
      </c>
    </row>
    <row r="725">
      <c r="A725" s="623" t="str">
        <f>'CATALOGO PAGINA'!C725</f>
        <v>690209</v>
      </c>
      <c r="B725" s="624" t="s">
        <v>7741</v>
      </c>
      <c r="C725" s="626" t="str">
        <f>'CATALOGO PAGINA'!AE725</f>
        <v>3</v>
      </c>
      <c r="D725" s="634">
        <f>'CATALOGO PAGINA'!AG725</f>
        <v>6.552</v>
      </c>
    </row>
    <row r="726">
      <c r="A726" s="623" t="str">
        <f>'CATALOGO PAGINA'!C726</f>
        <v>L140</v>
      </c>
      <c r="B726" s="624" t="s">
        <v>7741</v>
      </c>
      <c r="C726" s="626" t="str">
        <f>'CATALOGO PAGINA'!AE726</f>
        <v>12</v>
      </c>
      <c r="D726" s="634">
        <f>'CATALOGO PAGINA'!AG726</f>
        <v>0.7473</v>
      </c>
    </row>
    <row r="727">
      <c r="A727" s="623" t="str">
        <f>'CATALOGO PAGINA'!C727</f>
        <v>FD1828</v>
      </c>
      <c r="B727" s="624" t="s">
        <v>7741</v>
      </c>
      <c r="C727" s="626" t="str">
        <f>'CATALOGO PAGINA'!AE727</f>
        <v>6</v>
      </c>
      <c r="D727" s="634">
        <f>'CATALOGO PAGINA'!AG727</f>
        <v>1.3254</v>
      </c>
    </row>
    <row r="728">
      <c r="A728" s="623" t="str">
        <f>'CATALOGO PAGINA'!C728</f>
        <v>FD813</v>
      </c>
      <c r="B728" s="624" t="s">
        <v>7741</v>
      </c>
      <c r="C728" s="626" t="str">
        <f>'CATALOGO PAGINA'!AE728</f>
        <v>12</v>
      </c>
      <c r="D728" s="634">
        <f>'CATALOGO PAGINA'!AG728</f>
        <v>0.45</v>
      </c>
    </row>
    <row r="729">
      <c r="A729" s="623" t="str">
        <f>'CATALOGO PAGINA'!C729</f>
        <v>T125</v>
      </c>
      <c r="B729" s="624" t="s">
        <v>7741</v>
      </c>
      <c r="C729" s="626" t="str">
        <f>'CATALOGO PAGINA'!AE729</f>
        <v>6</v>
      </c>
      <c r="D729" s="634">
        <f>'CATALOGO PAGINA'!AG729</f>
        <v>0.714</v>
      </c>
    </row>
    <row r="730">
      <c r="A730" s="623" t="str">
        <f>'CATALOGO PAGINA'!C730</f>
        <v>FD291</v>
      </c>
      <c r="B730" s="624" t="s">
        <v>7741</v>
      </c>
      <c r="C730" s="626" t="str">
        <f>'CATALOGO PAGINA'!AE730</f>
        <v>6</v>
      </c>
      <c r="D730" s="634">
        <f>'CATALOGO PAGINA'!AG730</f>
        <v>2.9988</v>
      </c>
    </row>
    <row r="731">
      <c r="A731" s="623" t="str">
        <f>'CATALOGO PAGINA'!C731</f>
        <v>A224</v>
      </c>
      <c r="B731" s="624" t="s">
        <v>7741</v>
      </c>
      <c r="C731" s="626" t="str">
        <f>'CATALOGO PAGINA'!AE731</f>
        <v>12</v>
      </c>
      <c r="D731" s="634">
        <f>'CATALOGO PAGINA'!AG731</f>
        <v>0.495</v>
      </c>
    </row>
    <row r="732">
      <c r="A732" s="623" t="str">
        <f>'CATALOGO PAGINA'!C732</f>
        <v>505603</v>
      </c>
      <c r="B732" s="624" t="s">
        <v>7741</v>
      </c>
      <c r="C732" s="626" t="str">
        <f>'CATALOGO PAGINA'!AE732</f>
        <v>12</v>
      </c>
      <c r="D732" s="634">
        <f>'CATALOGO PAGINA'!AG732</f>
        <v>0.7504</v>
      </c>
    </row>
    <row r="733">
      <c r="A733" s="623" t="str">
        <f>'CATALOGO PAGINA'!C733</f>
        <v>FD4016</v>
      </c>
      <c r="B733" s="624" t="s">
        <v>7741</v>
      </c>
      <c r="C733" s="626" t="str">
        <f>'CATALOGO PAGINA'!AE733</f>
        <v>12</v>
      </c>
      <c r="D733" s="634">
        <f>'CATALOGO PAGINA'!AG733</f>
        <v>0.3752</v>
      </c>
    </row>
    <row r="734">
      <c r="A734" s="623" t="str">
        <f>'CATALOGO PAGINA'!C734</f>
        <v>1102</v>
      </c>
      <c r="B734" s="624" t="s">
        <v>7741</v>
      </c>
      <c r="C734" s="626" t="str">
        <f>'CATALOGO PAGINA'!AE734</f>
        <v>12</v>
      </c>
      <c r="D734" s="634">
        <f>'CATALOGO PAGINA'!AG734</f>
        <v>0.5984</v>
      </c>
    </row>
    <row r="735">
      <c r="A735" s="623" t="str">
        <f>'CATALOGO PAGINA'!C735</f>
        <v>99000</v>
      </c>
      <c r="B735" s="624" t="s">
        <v>7741</v>
      </c>
      <c r="C735" s="626" t="str">
        <f>'CATALOGO PAGINA'!AE735</f>
        <v>12</v>
      </c>
      <c r="D735" s="634">
        <f>'CATALOGO PAGINA'!AG735</f>
        <v>0.648</v>
      </c>
    </row>
    <row r="736">
      <c r="A736" s="623" t="str">
        <f>'CATALOGO PAGINA'!C736</f>
        <v>FD823</v>
      </c>
      <c r="B736" s="624" t="s">
        <v>7741</v>
      </c>
      <c r="C736" s="626" t="str">
        <f>'CATALOGO PAGINA'!AE736</f>
        <v>12</v>
      </c>
      <c r="D736" s="634">
        <f>'CATALOGO PAGINA'!AG736</f>
        <v>0.501</v>
      </c>
    </row>
    <row r="737">
      <c r="A737" s="623" t="str">
        <f>'CATALOGO PAGINA'!C737</f>
        <v>3710</v>
      </c>
      <c r="B737" s="624" t="s">
        <v>7741</v>
      </c>
      <c r="C737" s="626" t="str">
        <f>'CATALOGO PAGINA'!AE737</f>
        <v>12</v>
      </c>
      <c r="D737" s="634">
        <f>'CATALOGO PAGINA'!AG737</f>
        <v>0.7029</v>
      </c>
    </row>
    <row r="738">
      <c r="A738" s="623" t="str">
        <f>'CATALOGO PAGINA'!C738</f>
        <v>3709</v>
      </c>
      <c r="B738" s="624" t="s">
        <v>7741</v>
      </c>
      <c r="C738" s="626" t="str">
        <f>'CATALOGO PAGINA'!AE738</f>
        <v>12</v>
      </c>
      <c r="D738" s="634">
        <f>'CATALOGO PAGINA'!AG738</f>
        <v>0.699</v>
      </c>
    </row>
    <row r="739">
      <c r="A739" s="623" t="str">
        <f>'CATALOGO PAGINA'!C739</f>
        <v>W5979</v>
      </c>
      <c r="B739" s="624" t="s">
        <v>7741</v>
      </c>
      <c r="C739" s="626" t="str">
        <f>'CATALOGO PAGINA'!AE739</f>
        <v>12</v>
      </c>
      <c r="D739" s="634">
        <f>'CATALOGO PAGINA'!AG739</f>
        <v>0.702</v>
      </c>
    </row>
    <row r="740">
      <c r="A740" s="623" t="str">
        <f>'CATALOGO PAGINA'!C740</f>
        <v>503289</v>
      </c>
      <c r="B740" s="624" t="s">
        <v>7741</v>
      </c>
      <c r="C740" s="626" t="str">
        <f>'CATALOGO PAGINA'!AE740</f>
        <v>12</v>
      </c>
      <c r="D740" s="634">
        <f>'CATALOGO PAGINA'!AG740</f>
        <v>0.7488</v>
      </c>
    </row>
    <row r="741">
      <c r="A741" s="623" t="str">
        <f>'CATALOGO PAGINA'!C741</f>
        <v>5691</v>
      </c>
      <c r="B741" s="624" t="s">
        <v>7741</v>
      </c>
      <c r="C741" s="626" t="str">
        <f>'CATALOGO PAGINA'!AE741</f>
        <v>12</v>
      </c>
      <c r="D741" s="634">
        <f>'CATALOGO PAGINA'!AG741</f>
        <v>0.98</v>
      </c>
    </row>
    <row r="742">
      <c r="A742" s="623" t="str">
        <f>'CATALOGO PAGINA'!C742</f>
        <v>5601</v>
      </c>
      <c r="B742" s="624" t="s">
        <v>7741</v>
      </c>
      <c r="C742" s="626" t="str">
        <f>'CATALOGO PAGINA'!AE742</f>
        <v>12</v>
      </c>
      <c r="D742" s="634">
        <f>'CATALOGO PAGINA'!AG742</f>
        <v>0.595</v>
      </c>
    </row>
    <row r="743">
      <c r="A743" s="623" t="str">
        <f>'CATALOGO PAGINA'!C743</f>
        <v>FD918</v>
      </c>
      <c r="B743" s="624" t="s">
        <v>7741</v>
      </c>
      <c r="C743" s="626" t="str">
        <f>'CATALOGO PAGINA'!AE743</f>
        <v>12</v>
      </c>
      <c r="D743" s="634">
        <f>'CATALOGO PAGINA'!AG743</f>
        <v>0.76</v>
      </c>
    </row>
    <row r="744">
      <c r="A744" s="623" t="str">
        <f>'CATALOGO PAGINA'!C744</f>
        <v>5448</v>
      </c>
      <c r="B744" s="624" t="s">
        <v>7741</v>
      </c>
      <c r="C744" s="626" t="str">
        <f>'CATALOGO PAGINA'!AE744</f>
        <v>12</v>
      </c>
      <c r="D744" s="634">
        <f>'CATALOGO PAGINA'!AG744</f>
        <v>1.4</v>
      </c>
    </row>
    <row r="745">
      <c r="A745" s="623" t="str">
        <f>'CATALOGO PAGINA'!C745</f>
        <v>50069</v>
      </c>
      <c r="B745" s="624" t="s">
        <v>7741</v>
      </c>
      <c r="C745" s="626" t="str">
        <f>'CATALOGO PAGINA'!AE745</f>
        <v>12</v>
      </c>
      <c r="D745" s="634">
        <f>'CATALOGO PAGINA'!AG745</f>
        <v>0.75</v>
      </c>
    </row>
    <row r="746">
      <c r="A746" s="623" t="str">
        <f>'CATALOGO PAGINA'!C746</f>
        <v>FD928</v>
      </c>
      <c r="B746" s="624" t="s">
        <v>7741</v>
      </c>
      <c r="C746" s="626" t="str">
        <f>'CATALOGO PAGINA'!AE746</f>
        <v>12</v>
      </c>
      <c r="D746" s="634">
        <f>'CATALOGO PAGINA'!AG746</f>
        <v>1.245</v>
      </c>
    </row>
    <row r="747">
      <c r="A747" s="623" t="str">
        <f>'CATALOGO PAGINA'!C747</f>
        <v>ZY-898</v>
      </c>
      <c r="B747" s="624" t="s">
        <v>7741</v>
      </c>
      <c r="C747" s="626" t="str">
        <f>'CATALOGO PAGINA'!AE747</f>
        <v>12</v>
      </c>
      <c r="D747" s="634">
        <f>'CATALOGO PAGINA'!AG747</f>
        <v>1.001</v>
      </c>
    </row>
    <row r="748">
      <c r="A748" s="623" t="str">
        <f>'CATALOGO PAGINA'!C748</f>
        <v>0713</v>
      </c>
      <c r="B748" s="624" t="s">
        <v>7741</v>
      </c>
      <c r="C748" s="626" t="str">
        <f>'CATALOGO PAGINA'!AE748</f>
        <v>12</v>
      </c>
      <c r="D748" s="634">
        <f>'CATALOGO PAGINA'!AG748</f>
        <v>0.742</v>
      </c>
    </row>
    <row r="749">
      <c r="A749" s="623" t="str">
        <f>'CATALOGO PAGINA'!C749</f>
        <v>20400</v>
      </c>
      <c r="B749" s="624" t="s">
        <v>7741</v>
      </c>
      <c r="C749" s="626" t="str">
        <f>'CATALOGO PAGINA'!AE749</f>
        <v>12</v>
      </c>
      <c r="D749" s="634">
        <f>'CATALOGO PAGINA'!AG749</f>
        <v>0.7546</v>
      </c>
    </row>
    <row r="750">
      <c r="A750" s="623" t="str">
        <f>'CATALOGO PAGINA'!C750</f>
        <v>50122</v>
      </c>
      <c r="B750" s="624" t="s">
        <v>7741</v>
      </c>
      <c r="C750" s="626" t="str">
        <f>'CATALOGO PAGINA'!AE750</f>
        <v>12</v>
      </c>
      <c r="D750" s="634">
        <f>'CATALOGO PAGINA'!AG750</f>
        <v>0.7038</v>
      </c>
    </row>
    <row r="751">
      <c r="A751" s="623" t="str">
        <f>'CATALOGO PAGINA'!C751</f>
        <v>257010</v>
      </c>
      <c r="B751" s="624" t="s">
        <v>7741</v>
      </c>
      <c r="C751" s="626" t="str">
        <f>'CATALOGO PAGINA'!AE751</f>
        <v>6</v>
      </c>
      <c r="D751" s="634">
        <f>'CATALOGO PAGINA'!AG751</f>
        <v>0.918</v>
      </c>
    </row>
    <row r="752">
      <c r="A752" s="623" t="str">
        <f>'CATALOGO PAGINA'!C752</f>
        <v>257008</v>
      </c>
      <c r="B752" s="624" t="s">
        <v>7741</v>
      </c>
      <c r="C752" s="626" t="str">
        <f>'CATALOGO PAGINA'!AE752</f>
        <v>6</v>
      </c>
      <c r="D752" s="634">
        <f>'CATALOGO PAGINA'!AG752</f>
        <v>0.918</v>
      </c>
    </row>
    <row r="753">
      <c r="A753" s="623" t="str">
        <f>'CATALOGO PAGINA'!C753</f>
        <v>257009</v>
      </c>
      <c r="B753" s="624" t="s">
        <v>7741</v>
      </c>
      <c r="C753" s="626" t="str">
        <f>'CATALOGO PAGINA'!AE753</f>
        <v>6</v>
      </c>
      <c r="D753" s="634">
        <f>'CATALOGO PAGINA'!AG753</f>
        <v>0.918</v>
      </c>
    </row>
    <row r="754">
      <c r="A754" s="623" t="str">
        <f>'CATALOGO PAGINA'!C754</f>
        <v>1901</v>
      </c>
      <c r="B754" s="624" t="s">
        <v>7741</v>
      </c>
      <c r="C754" s="626" t="str">
        <f>'CATALOGO PAGINA'!AE754</f>
        <v>6</v>
      </c>
      <c r="D754" s="634">
        <f>'CATALOGO PAGINA'!AG754</f>
        <v>3.156</v>
      </c>
    </row>
    <row r="755">
      <c r="A755" s="623" t="str">
        <f>'CATALOGO PAGINA'!C755</f>
        <v>502832</v>
      </c>
      <c r="B755" s="624" t="s">
        <v>7741</v>
      </c>
      <c r="C755" s="626" t="str">
        <f>'CATALOGO PAGINA'!AE755</f>
        <v>12</v>
      </c>
      <c r="D755" s="634">
        <f>'CATALOGO PAGINA'!AG755</f>
        <v>0.924</v>
      </c>
    </row>
    <row r="756">
      <c r="A756" s="623" t="str">
        <f>'CATALOGO PAGINA'!C756</f>
        <v>FD297</v>
      </c>
      <c r="B756" s="624" t="s">
        <v>7741</v>
      </c>
      <c r="C756" s="626" t="str">
        <f>'CATALOGO PAGINA'!AE756</f>
        <v>6</v>
      </c>
      <c r="D756" s="634">
        <f>'CATALOGO PAGINA'!AG756</f>
        <v>2.4963</v>
      </c>
    </row>
    <row r="757">
      <c r="A757" s="623" t="str">
        <f>'CATALOGO PAGINA'!C757</f>
        <v>11175</v>
      </c>
      <c r="B757" s="624" t="s">
        <v>7741</v>
      </c>
      <c r="C757" s="626" t="str">
        <f>'CATALOGO PAGINA'!AE757</f>
        <v>12</v>
      </c>
      <c r="D757" s="634">
        <f>'CATALOGO PAGINA'!AG757</f>
        <v>0.588</v>
      </c>
    </row>
    <row r="758">
      <c r="A758" s="623" t="str">
        <f>'CATALOGO PAGINA'!C758</f>
        <v>11174</v>
      </c>
      <c r="B758" s="624" t="s">
        <v>7741</v>
      </c>
      <c r="C758" s="626" t="str">
        <f>'CATALOGO PAGINA'!AE758</f>
        <v>12</v>
      </c>
      <c r="D758" s="634">
        <f>'CATALOGO PAGINA'!AG758</f>
        <v>0.588</v>
      </c>
    </row>
    <row r="759">
      <c r="A759" s="623" t="str">
        <f>'CATALOGO PAGINA'!C759</f>
        <v>FD192</v>
      </c>
      <c r="B759" s="624" t="s">
        <v>7741</v>
      </c>
      <c r="C759" s="626" t="str">
        <f>'CATALOGO PAGINA'!AE759</f>
        <v>12</v>
      </c>
      <c r="D759" s="634">
        <f>'CATALOGO PAGINA'!AG759</f>
        <v>0.6048</v>
      </c>
    </row>
    <row r="760">
      <c r="A760" s="623" t="str">
        <f>'CATALOGO PAGINA'!C760</f>
        <v>502207</v>
      </c>
      <c r="B760" s="624" t="s">
        <v>7741</v>
      </c>
      <c r="C760" s="626" t="str">
        <f>'CATALOGO PAGINA'!AE760</f>
        <v>6</v>
      </c>
      <c r="D760" s="634">
        <f>'CATALOGO PAGINA'!AG760</f>
        <v>1.7466</v>
      </c>
    </row>
    <row r="761">
      <c r="A761" s="623" t="str">
        <f>'CATALOGO PAGINA'!C761</f>
        <v>502204</v>
      </c>
      <c r="B761" s="624" t="s">
        <v>7741</v>
      </c>
      <c r="C761" s="626" t="str">
        <f>'CATALOGO PAGINA'!AE761</f>
        <v>6</v>
      </c>
      <c r="D761" s="634">
        <f>'CATALOGO PAGINA'!AG761</f>
        <v>3.2522</v>
      </c>
    </row>
    <row r="762">
      <c r="A762" s="623" t="str">
        <f>'CATALOGO PAGINA'!C762</f>
        <v>FD731</v>
      </c>
      <c r="B762" s="624" t="s">
        <v>7741</v>
      </c>
      <c r="C762" s="626" t="str">
        <f>'CATALOGO PAGINA'!AE762</f>
        <v>6</v>
      </c>
      <c r="D762" s="634">
        <f>'CATALOGO PAGINA'!AG762</f>
        <v>3.2508</v>
      </c>
    </row>
    <row r="763">
      <c r="A763" s="623" t="str">
        <f>'CATALOGO PAGINA'!C763</f>
        <v>FD826</v>
      </c>
      <c r="B763" s="624" t="s">
        <v>7741</v>
      </c>
      <c r="C763" s="626" t="str">
        <f>'CATALOGO PAGINA'!AE763</f>
        <v>6</v>
      </c>
      <c r="D763" s="634">
        <f>'CATALOGO PAGINA'!AG763</f>
        <v>2.25</v>
      </c>
    </row>
    <row r="764">
      <c r="A764" s="623" t="str">
        <f>'CATALOGO PAGINA'!C764</f>
        <v>T083</v>
      </c>
      <c r="B764" s="624" t="s">
        <v>7741</v>
      </c>
      <c r="C764" s="626" t="str">
        <f>'CATALOGO PAGINA'!AE764</f>
        <v>12</v>
      </c>
      <c r="D764" s="634">
        <f>'CATALOGO PAGINA'!AG764</f>
        <v>0.868</v>
      </c>
    </row>
    <row r="765">
      <c r="A765" s="623" t="str">
        <f>'CATALOGO PAGINA'!C765</f>
        <v>ARM002</v>
      </c>
      <c r="B765" s="624" t="s">
        <v>7741</v>
      </c>
      <c r="C765" s="626" t="str">
        <f>'CATALOGO PAGINA'!AE765</f>
        <v>12</v>
      </c>
      <c r="D765" s="634">
        <f>'CATALOGO PAGINA'!AG765</f>
        <v>0.6525</v>
      </c>
    </row>
    <row r="766">
      <c r="A766" s="623" t="str">
        <f>'CATALOGO PAGINA'!C766</f>
        <v>ARB1205</v>
      </c>
      <c r="B766" s="624" t="s">
        <v>7741</v>
      </c>
      <c r="C766" s="626" t="str">
        <f>'CATALOGO PAGINA'!AE766</f>
        <v>12</v>
      </c>
      <c r="D766" s="634">
        <f>'CATALOGO PAGINA'!AG766</f>
        <v>0.87</v>
      </c>
    </row>
    <row r="767">
      <c r="A767" s="623" t="str">
        <f>'CATALOGO PAGINA'!C767</f>
        <v>ARB2002</v>
      </c>
      <c r="B767" s="624" t="s">
        <v>7741</v>
      </c>
      <c r="C767" s="626" t="str">
        <f>'CATALOGO PAGINA'!AE767</f>
        <v>6</v>
      </c>
      <c r="D767" s="634">
        <f>'CATALOGO PAGINA'!AG767</f>
        <v>1.0005</v>
      </c>
    </row>
    <row r="768">
      <c r="A768" s="623" t="str">
        <f>'CATALOGO PAGINA'!C768</f>
        <v>JYD1193A</v>
      </c>
      <c r="B768" s="624" t="s">
        <v>7741</v>
      </c>
      <c r="C768" s="626" t="str">
        <f>'CATALOGO PAGINA'!AE768</f>
        <v>3</v>
      </c>
      <c r="D768" s="634">
        <f>'CATALOGO PAGINA'!AG768</f>
        <v>4.9445</v>
      </c>
    </row>
    <row r="769">
      <c r="A769" s="623" t="str">
        <f>'CATALOGO PAGINA'!C769</f>
        <v>ARB60710</v>
      </c>
      <c r="B769" s="624" t="s">
        <v>7741</v>
      </c>
      <c r="C769" s="626" t="str">
        <f>'CATALOGO PAGINA'!AE769</f>
        <v>12</v>
      </c>
      <c r="D769" s="634">
        <f>'CATALOGO PAGINA'!AG769</f>
        <v>0.957</v>
      </c>
    </row>
    <row r="770">
      <c r="A770" s="623" t="str">
        <f>'CATALOGO PAGINA'!C770</f>
        <v>ARB11810</v>
      </c>
      <c r="B770" s="624" t="s">
        <v>7741</v>
      </c>
      <c r="C770" s="626" t="str">
        <f>'CATALOGO PAGINA'!AE770</f>
        <v>12</v>
      </c>
      <c r="D770" s="634">
        <f>'CATALOGO PAGINA'!AG770</f>
        <v>0.957</v>
      </c>
    </row>
    <row r="771">
      <c r="A771" s="623" t="str">
        <f>'CATALOGO PAGINA'!C771</f>
        <v>HR-969</v>
      </c>
      <c r="B771" s="624" t="s">
        <v>7741</v>
      </c>
      <c r="C771" s="626" t="str">
        <f>'CATALOGO PAGINA'!AE771</f>
        <v>12</v>
      </c>
      <c r="D771" s="634">
        <f>'CATALOGO PAGINA'!AG771</f>
        <v>0.464</v>
      </c>
    </row>
    <row r="772">
      <c r="A772" s="623" t="str">
        <f>'CATALOGO PAGINA'!C772</f>
        <v>ARB90110</v>
      </c>
      <c r="B772" s="624" t="s">
        <v>7741</v>
      </c>
      <c r="C772" s="626" t="str">
        <f>'CATALOGO PAGINA'!AE772</f>
        <v>12</v>
      </c>
      <c r="D772" s="634">
        <f>'CATALOGO PAGINA'!AG772</f>
        <v>0.957</v>
      </c>
    </row>
    <row r="773">
      <c r="A773" s="623" t="str">
        <f>'CATALOGO PAGINA'!C773</f>
        <v>ARB70110</v>
      </c>
      <c r="B773" s="624" t="s">
        <v>7741</v>
      </c>
      <c r="C773" s="626" t="str">
        <f>'CATALOGO PAGINA'!AE773</f>
        <v>12</v>
      </c>
      <c r="D773" s="634">
        <f>'CATALOGO PAGINA'!AG773</f>
        <v>0.957</v>
      </c>
    </row>
    <row r="774">
      <c r="A774" s="623" t="str">
        <f>'CATALOGO PAGINA'!C774</f>
        <v>NG8810</v>
      </c>
      <c r="B774" s="624" t="s">
        <v>7741</v>
      </c>
      <c r="C774" s="626" t="str">
        <f>'CATALOGO PAGINA'!AE774</f>
        <v>12</v>
      </c>
      <c r="D774" s="634">
        <f>'CATALOGO PAGINA'!AG774</f>
        <v>0.9425</v>
      </c>
    </row>
    <row r="775">
      <c r="A775" s="623" t="str">
        <f>'CATALOGO PAGINA'!C775</f>
        <v>626B</v>
      </c>
      <c r="B775" s="624" t="s">
        <v>7741</v>
      </c>
      <c r="C775" s="626" t="str">
        <f>'CATALOGO PAGINA'!AE775</f>
        <v>3</v>
      </c>
      <c r="D775" s="634">
        <f>'CATALOGO PAGINA'!AG775</f>
        <v>6.0032</v>
      </c>
    </row>
    <row r="776">
      <c r="A776" s="623" t="str">
        <f>'CATALOGO PAGINA'!C776</f>
        <v>C-093</v>
      </c>
      <c r="B776" s="624" t="s">
        <v>7741</v>
      </c>
      <c r="C776" s="626" t="str">
        <f>'CATALOGO PAGINA'!AE776</f>
        <v>12</v>
      </c>
      <c r="D776" s="634">
        <f>'CATALOGO PAGINA'!AG776</f>
        <v>0.7685</v>
      </c>
    </row>
    <row r="777">
      <c r="A777" s="623" t="str">
        <f>'CATALOGO PAGINA'!C777</f>
        <v>10698</v>
      </c>
      <c r="B777" s="624" t="s">
        <v>7741</v>
      </c>
      <c r="C777" s="626" t="str">
        <f>'CATALOGO PAGINA'!AE777</f>
        <v>6</v>
      </c>
      <c r="D777" s="634">
        <f>'CATALOGO PAGINA'!AG777</f>
        <v>3.4655</v>
      </c>
    </row>
    <row r="778">
      <c r="A778" s="623" t="str">
        <f>'CATALOGO PAGINA'!C778</f>
        <v>202B</v>
      </c>
      <c r="B778" s="624" t="s">
        <v>7741</v>
      </c>
      <c r="C778" s="626" t="str">
        <f>'CATALOGO PAGINA'!AE778</f>
        <v>3</v>
      </c>
      <c r="D778" s="634">
        <f>'CATALOGO PAGINA'!AG778</f>
        <v>9.6135</v>
      </c>
    </row>
    <row r="779">
      <c r="A779" s="623" t="str">
        <f>'CATALOGO PAGINA'!C779</f>
        <v>FD701</v>
      </c>
      <c r="B779" s="624" t="s">
        <v>7741</v>
      </c>
      <c r="C779" s="626" t="str">
        <f>'CATALOGO PAGINA'!AE779</f>
        <v>6</v>
      </c>
      <c r="D779" s="634">
        <f>'CATALOGO PAGINA'!AG779</f>
        <v>1.7485</v>
      </c>
    </row>
    <row r="780">
      <c r="A780" s="623" t="str">
        <f>'CATALOGO PAGINA'!C780</f>
        <v>FD707</v>
      </c>
      <c r="B780" s="624" t="s">
        <v>7741</v>
      </c>
      <c r="C780" s="626" t="str">
        <f>'CATALOGO PAGINA'!AE780</f>
        <v>6</v>
      </c>
      <c r="D780" s="634">
        <f>'CATALOGO PAGINA'!AG780</f>
        <v>2.4511</v>
      </c>
    </row>
    <row r="781">
      <c r="A781" s="623" t="str">
        <f>'CATALOGO PAGINA'!C781</f>
        <v>53998</v>
      </c>
      <c r="B781" s="624" t="s">
        <v>7741</v>
      </c>
      <c r="C781" s="626" t="str">
        <f>'CATALOGO PAGINA'!AE781</f>
        <v>18</v>
      </c>
      <c r="D781" s="634">
        <f>'CATALOGO PAGINA'!AG781</f>
        <v>2.1</v>
      </c>
    </row>
    <row r="782">
      <c r="A782" s="623" t="str">
        <f>'CATALOGO PAGINA'!C782</f>
        <v>ARM001</v>
      </c>
      <c r="B782" s="624" t="s">
        <v>7741</v>
      </c>
      <c r="C782" s="626" t="str">
        <f>'CATALOGO PAGINA'!AE782</f>
        <v>12</v>
      </c>
      <c r="D782" s="634">
        <f>'CATALOGO PAGINA'!AG782</f>
        <v>0.8555</v>
      </c>
    </row>
    <row r="783">
      <c r="A783" s="623" t="str">
        <f>'CATALOGO PAGINA'!C783</f>
        <v>ARB1325</v>
      </c>
      <c r="B783" s="624" t="s">
        <v>7741</v>
      </c>
      <c r="C783" s="626" t="str">
        <f>'CATALOGO PAGINA'!AE783</f>
        <v>6</v>
      </c>
      <c r="D783" s="634">
        <f>'CATALOGO PAGINA'!AG783</f>
        <v>3.6685</v>
      </c>
    </row>
    <row r="784">
      <c r="A784" s="623" t="str">
        <f>'CATALOGO PAGINA'!C784</f>
        <v>JY-Q002</v>
      </c>
      <c r="B784" s="624" t="s">
        <v>7741</v>
      </c>
      <c r="C784" s="626" t="str">
        <f>'CATALOGO PAGINA'!AE784</f>
        <v>3</v>
      </c>
      <c r="D784" s="634">
        <f>'CATALOGO PAGINA'!AG784</f>
        <v>4.234</v>
      </c>
    </row>
    <row r="785">
      <c r="A785" s="623" t="str">
        <f>'CATALOGO PAGINA'!C785</f>
        <v>YF669-19</v>
      </c>
      <c r="B785" s="624" t="s">
        <v>7741</v>
      </c>
      <c r="C785" s="626" t="str">
        <f>'CATALOGO PAGINA'!AE785</f>
        <v>3</v>
      </c>
      <c r="D785" s="634">
        <f>'CATALOGO PAGINA'!AG785</f>
        <v>4.99554</v>
      </c>
    </row>
    <row r="786">
      <c r="A786" s="623" t="str">
        <f>'CATALOGO PAGINA'!C786</f>
        <v>YJ388-67</v>
      </c>
      <c r="B786" s="624" t="s">
        <v>7741</v>
      </c>
      <c r="C786" s="626" t="str">
        <f>'CATALOGO PAGINA'!AE786</f>
        <v>3</v>
      </c>
      <c r="D786" s="634">
        <f>'CATALOGO PAGINA'!AG786</f>
        <v>6.583</v>
      </c>
    </row>
    <row r="787">
      <c r="A787" s="623" t="str">
        <f>'CATALOGO PAGINA'!C787</f>
        <v>8817</v>
      </c>
      <c r="B787" s="624" t="s">
        <v>7741</v>
      </c>
      <c r="C787" s="626" t="str">
        <f>'CATALOGO PAGINA'!AE787</f>
        <v>3</v>
      </c>
      <c r="D787" s="634">
        <f>'CATALOGO PAGINA'!AG787</f>
        <v>6.9745</v>
      </c>
    </row>
    <row r="788">
      <c r="A788" s="623" t="str">
        <f>'CATALOGO PAGINA'!C788</f>
        <v>ARZ05002</v>
      </c>
      <c r="B788" s="624" t="s">
        <v>7741</v>
      </c>
      <c r="C788" s="626" t="str">
        <f>'CATALOGO PAGINA'!AE788</f>
        <v>3</v>
      </c>
      <c r="D788" s="634">
        <f>'CATALOGO PAGINA'!AG788</f>
        <v>7.6415</v>
      </c>
    </row>
    <row r="789">
      <c r="A789" s="623" t="str">
        <f>'CATALOGO PAGINA'!C789</f>
        <v>ARZ8662</v>
      </c>
      <c r="B789" s="624" t="s">
        <v>7741</v>
      </c>
      <c r="C789" s="626" t="str">
        <f>'CATALOGO PAGINA'!AE789</f>
        <v>3</v>
      </c>
      <c r="D789" s="634">
        <f>'CATALOGO PAGINA'!AG789</f>
        <v>7.6415</v>
      </c>
    </row>
    <row r="790">
      <c r="A790" s="623" t="str">
        <f>'CATALOGO PAGINA'!C790</f>
        <v>ARM050</v>
      </c>
      <c r="B790" s="624" t="s">
        <v>7741</v>
      </c>
      <c r="C790" s="626" t="str">
        <f>'CATALOGO PAGINA'!AE790</f>
        <v>12</v>
      </c>
      <c r="D790" s="634">
        <f>'CATALOGO PAGINA'!AG790</f>
        <v>0.667</v>
      </c>
    </row>
    <row r="791">
      <c r="A791" s="623" t="str">
        <f>'CATALOGO PAGINA'!C791</f>
        <v>NB21986</v>
      </c>
      <c r="B791" s="624" t="s">
        <v>7741</v>
      </c>
      <c r="C791" s="626" t="str">
        <f>'CATALOGO PAGINA'!AE791</f>
        <v>12</v>
      </c>
      <c r="D791" s="634">
        <f>'CATALOGO PAGINA'!AG791</f>
        <v>0.6525</v>
      </c>
    </row>
    <row r="792">
      <c r="A792" s="623" t="str">
        <f>'CATALOGO PAGINA'!C792</f>
        <v>ARB01910</v>
      </c>
      <c r="B792" s="624" t="s">
        <v>7741</v>
      </c>
      <c r="C792" s="626" t="str">
        <f>'CATALOGO PAGINA'!AE792</f>
        <v>6</v>
      </c>
      <c r="D792" s="634">
        <f>'CATALOGO PAGINA'!AG792</f>
        <v>0.957</v>
      </c>
    </row>
    <row r="793">
      <c r="A793" s="623" t="str">
        <f>'CATALOGO PAGINA'!C793</f>
        <v>ARB01310</v>
      </c>
      <c r="B793" s="624" t="s">
        <v>7741</v>
      </c>
      <c r="C793" s="626" t="str">
        <f>'CATALOGO PAGINA'!AE793</f>
        <v>6</v>
      </c>
      <c r="D793" s="634">
        <f>'CATALOGO PAGINA'!AG793</f>
        <v>0.957</v>
      </c>
    </row>
    <row r="794">
      <c r="A794" s="623" t="str">
        <f>'CATALOGO PAGINA'!C794</f>
        <v>ARB77711</v>
      </c>
      <c r="B794" s="624" t="s">
        <v>7741</v>
      </c>
      <c r="C794" s="626" t="str">
        <f>'CATALOGO PAGINA'!AE794</f>
        <v>6</v>
      </c>
      <c r="D794" s="634">
        <f>'CATALOGO PAGINA'!AG794</f>
        <v>1.015</v>
      </c>
    </row>
    <row r="795">
      <c r="A795" s="623" t="str">
        <f>'CATALOGO PAGINA'!C795</f>
        <v>ARG0257</v>
      </c>
      <c r="B795" s="624" t="s">
        <v>7741</v>
      </c>
      <c r="C795" s="626" t="str">
        <f>'CATALOGO PAGINA'!AE795</f>
        <v>6</v>
      </c>
      <c r="D795" s="634">
        <f>'CATALOGO PAGINA'!AG795</f>
        <v>0.9425</v>
      </c>
    </row>
    <row r="796">
      <c r="A796" s="623" t="str">
        <f>'CATALOGO PAGINA'!C796</f>
        <v>1012AB</v>
      </c>
      <c r="B796" s="624" t="s">
        <v>7741</v>
      </c>
      <c r="C796" s="626" t="str">
        <f>'CATALOGO PAGINA'!AE796</f>
        <v>6</v>
      </c>
      <c r="D796" s="634">
        <f>'CATALOGO PAGINA'!AG796</f>
        <v>3.074</v>
      </c>
    </row>
    <row r="797">
      <c r="A797" s="623" t="str">
        <f>'CATALOGO PAGINA'!C797</f>
        <v>ARY193</v>
      </c>
      <c r="B797" s="624" t="s">
        <v>7741</v>
      </c>
      <c r="C797" s="626" t="str">
        <f>'CATALOGO PAGINA'!AE797</f>
        <v>3</v>
      </c>
      <c r="D797" s="634">
        <f>'CATALOGO PAGINA'!AG797</f>
        <v>5.945</v>
      </c>
    </row>
    <row r="798">
      <c r="A798" s="623" t="str">
        <f>'CATALOGO PAGINA'!C798</f>
        <v>HJ708</v>
      </c>
      <c r="B798" s="624" t="s">
        <v>7741</v>
      </c>
      <c r="C798" s="626" t="str">
        <f>'CATALOGO PAGINA'!AE798</f>
        <v>3</v>
      </c>
      <c r="D798" s="634">
        <f>'CATALOGO PAGINA'!AG798</f>
        <v>5.336</v>
      </c>
    </row>
    <row r="799">
      <c r="A799" s="623" t="str">
        <f>'CATALOGO PAGINA'!C799</f>
        <v>6371</v>
      </c>
      <c r="B799" s="624" t="s">
        <v>7741</v>
      </c>
      <c r="C799" s="626" t="str">
        <f>'CATALOGO PAGINA'!AE799</f>
        <v>12</v>
      </c>
      <c r="D799" s="634">
        <f>'CATALOGO PAGINA'!AG799</f>
        <v>3.886</v>
      </c>
    </row>
    <row r="800">
      <c r="A800" s="623" t="str">
        <f>'CATALOGO PAGINA'!C800</f>
        <v>ARM25862</v>
      </c>
      <c r="B800" s="624" t="s">
        <v>7741</v>
      </c>
      <c r="C800" s="626" t="str">
        <f>'CATALOGO PAGINA'!AE800</f>
        <v>12</v>
      </c>
      <c r="D800" s="634">
        <f>'CATALOGO PAGINA'!AG800</f>
        <v>0.841</v>
      </c>
    </row>
    <row r="801">
      <c r="A801" s="623" t="str">
        <f>'CATALOGO PAGINA'!C801</f>
        <v>ARM8094</v>
      </c>
      <c r="B801" s="624" t="s">
        <v>7741</v>
      </c>
      <c r="C801" s="626" t="str">
        <f>'CATALOGO PAGINA'!AE801</f>
        <v>12</v>
      </c>
      <c r="D801" s="634">
        <f>'CATALOGO PAGINA'!AG801</f>
        <v>0.812</v>
      </c>
    </row>
    <row r="802">
      <c r="A802" s="623" t="str">
        <f>'CATALOGO PAGINA'!C802</f>
        <v>ARG406</v>
      </c>
      <c r="B802" s="624" t="s">
        <v>7741</v>
      </c>
      <c r="C802" s="626" t="str">
        <f>'CATALOGO PAGINA'!AE802</f>
        <v>6</v>
      </c>
      <c r="D802" s="634">
        <f>'CATALOGO PAGINA'!AG802</f>
        <v>1.0585</v>
      </c>
    </row>
    <row r="803">
      <c r="A803" s="623" t="str">
        <f>'CATALOGO PAGINA'!C803</f>
        <v>ARG77</v>
      </c>
      <c r="B803" s="624" t="s">
        <v>7741</v>
      </c>
      <c r="C803" s="626" t="str">
        <f>'CATALOGO PAGINA'!AE803</f>
        <v>6</v>
      </c>
      <c r="D803" s="634">
        <f>'CATALOGO PAGINA'!AG803</f>
        <v>1.508</v>
      </c>
    </row>
    <row r="804">
      <c r="A804" s="623" t="str">
        <f>'CATALOGO PAGINA'!C804</f>
        <v>ARY33066</v>
      </c>
      <c r="B804" s="624" t="s">
        <v>7741</v>
      </c>
      <c r="C804" s="626" t="str">
        <f>'CATALOGO PAGINA'!AE804</f>
        <v>3</v>
      </c>
      <c r="D804" s="634">
        <f>'CATALOGO PAGINA'!AG804</f>
        <v>4.147</v>
      </c>
    </row>
    <row r="805">
      <c r="A805" s="623" t="str">
        <f>'CATALOGO PAGINA'!C805</f>
        <v>CQ-668</v>
      </c>
      <c r="B805" s="624" t="s">
        <v>7741</v>
      </c>
      <c r="C805" s="626" t="str">
        <f>'CATALOGO PAGINA'!AE805</f>
        <v>3</v>
      </c>
      <c r="D805" s="634">
        <f>'CATALOGO PAGINA'!AG805</f>
        <v>4.2775</v>
      </c>
    </row>
    <row r="806">
      <c r="A806" s="623" t="str">
        <f>'CATALOGO PAGINA'!C806</f>
        <v>X007</v>
      </c>
      <c r="B806" s="624" t="s">
        <v>7741</v>
      </c>
      <c r="C806" s="626" t="str">
        <f>'CATALOGO PAGINA'!AE806</f>
        <v>3</v>
      </c>
      <c r="D806" s="634">
        <f>'CATALOGO PAGINA'!AG806</f>
        <v>4.611</v>
      </c>
    </row>
    <row r="807">
      <c r="A807" s="623" t="str">
        <f>'CATALOGO PAGINA'!C807</f>
        <v>ARM1938</v>
      </c>
      <c r="B807" s="624" t="s">
        <v>7741</v>
      </c>
      <c r="C807" s="626" t="str">
        <f>'CATALOGO PAGINA'!AE807</f>
        <v>12</v>
      </c>
      <c r="D807" s="634">
        <f>'CATALOGO PAGINA'!AG807</f>
        <v>0.8</v>
      </c>
    </row>
    <row r="808">
      <c r="A808" s="623" t="str">
        <f>'CATALOGO PAGINA'!C808</f>
        <v>ARG16041</v>
      </c>
      <c r="B808" s="624" t="s">
        <v>7741</v>
      </c>
      <c r="C808" s="626" t="str">
        <f>'CATALOGO PAGINA'!AE808</f>
        <v>6</v>
      </c>
      <c r="D808" s="634">
        <f>'CATALOGO PAGINA'!AG808</f>
        <v>1.508</v>
      </c>
    </row>
    <row r="809">
      <c r="A809" s="623" t="str">
        <f>'CATALOGO PAGINA'!C809</f>
        <v>157-3B</v>
      </c>
      <c r="B809" s="624" t="s">
        <v>7741</v>
      </c>
      <c r="C809" s="626" t="str">
        <f>'CATALOGO PAGINA'!AE809</f>
        <v>3</v>
      </c>
      <c r="D809" s="634">
        <f>'CATALOGO PAGINA'!AG809</f>
        <v>4.7415</v>
      </c>
    </row>
    <row r="810">
      <c r="A810" s="623" t="str">
        <f>'CATALOGO PAGINA'!C810</f>
        <v>JHP201661</v>
      </c>
      <c r="B810" s="624" t="s">
        <v>7741</v>
      </c>
      <c r="C810" s="626" t="str">
        <f>'CATALOGO PAGINA'!AE810</f>
        <v>3</v>
      </c>
      <c r="D810" s="634">
        <f>'CATALOGO PAGINA'!AG810</f>
        <v>5.1765</v>
      </c>
    </row>
    <row r="811">
      <c r="A811" s="623" t="str">
        <f>'CATALOGO PAGINA'!C811</f>
        <v>KH332-5</v>
      </c>
      <c r="B811" s="624" t="s">
        <v>7741</v>
      </c>
      <c r="C811" s="626" t="str">
        <f>'CATALOGO PAGINA'!AE811</f>
        <v>3</v>
      </c>
      <c r="D811" s="634">
        <f>'CATALOGO PAGINA'!AG811</f>
        <v>5.3795</v>
      </c>
    </row>
    <row r="812">
      <c r="A812" s="623" t="str">
        <f>'CATALOGO PAGINA'!C812</f>
        <v>FW2033</v>
      </c>
      <c r="B812" s="624" t="s">
        <v>7741</v>
      </c>
      <c r="C812" s="626" t="str">
        <f>'CATALOGO PAGINA'!AE812</f>
        <v>3</v>
      </c>
      <c r="D812" s="634">
        <f>'CATALOGO PAGINA'!AG812</f>
        <v>5.829</v>
      </c>
    </row>
    <row r="813">
      <c r="A813" s="623" t="str">
        <f>'CATALOGO PAGINA'!C813</f>
        <v>ZR160</v>
      </c>
      <c r="B813" s="624" t="s">
        <v>7741</v>
      </c>
      <c r="C813" s="626" t="str">
        <f>'CATALOGO PAGINA'!AE813</f>
        <v>3</v>
      </c>
      <c r="D813" s="634">
        <f>'CATALOGO PAGINA'!AG813</f>
        <v>6.1915</v>
      </c>
    </row>
    <row r="814">
      <c r="A814" s="623" t="str">
        <f>'CATALOGO PAGINA'!C814</f>
        <v>0927</v>
      </c>
      <c r="B814" s="624" t="s">
        <v>7741</v>
      </c>
      <c r="C814" s="626" t="str">
        <f>'CATALOGO PAGINA'!AE814</f>
        <v>3</v>
      </c>
      <c r="D814" s="634">
        <f>'CATALOGO PAGINA'!AG814</f>
        <v>6.583</v>
      </c>
    </row>
    <row r="815">
      <c r="A815" s="623" t="str">
        <f>'CATALOGO PAGINA'!C815</f>
        <v>8811-25</v>
      </c>
      <c r="B815" s="624" t="s">
        <v>7741</v>
      </c>
      <c r="C815" s="626" t="str">
        <f>'CATALOGO PAGINA'!AE815</f>
        <v>3</v>
      </c>
      <c r="D815" s="634">
        <f>'CATALOGO PAGINA'!AG815</f>
        <v>7.25</v>
      </c>
    </row>
    <row r="816">
      <c r="A816" s="623" t="str">
        <f>'CATALOGO PAGINA'!C816</f>
        <v>A380-200</v>
      </c>
      <c r="B816" s="624" t="s">
        <v>7741</v>
      </c>
      <c r="C816" s="626" t="str">
        <f>'CATALOGO PAGINA'!AE816</f>
        <v>3</v>
      </c>
      <c r="D816" s="634">
        <f>'CATALOGO PAGINA'!AG816</f>
        <v>5.22</v>
      </c>
    </row>
    <row r="817">
      <c r="A817" s="623" t="str">
        <f>'CATALOGO PAGINA'!C817</f>
        <v>HG-683</v>
      </c>
      <c r="B817" s="624" t="s">
        <v>7741</v>
      </c>
      <c r="C817" s="626" t="str">
        <f>'CATALOGO PAGINA'!AE817</f>
        <v>3</v>
      </c>
      <c r="D817" s="634">
        <f>'CATALOGO PAGINA'!AG817</f>
        <v>5.1765</v>
      </c>
    </row>
    <row r="818">
      <c r="A818" s="623" t="str">
        <f>'CATALOGO PAGINA'!C818</f>
        <v>222-18B</v>
      </c>
      <c r="B818" s="624" t="s">
        <v>7741</v>
      </c>
      <c r="C818" s="626" t="str">
        <f>'CATALOGO PAGINA'!AE818</f>
        <v>3</v>
      </c>
      <c r="D818" s="634">
        <f>'CATALOGO PAGINA'!AG818</f>
        <v>5.4085</v>
      </c>
    </row>
    <row r="819">
      <c r="A819" s="623" t="str">
        <f>'CATALOGO PAGINA'!C819</f>
        <v>NY99973</v>
      </c>
      <c r="B819" s="624" t="s">
        <v>7741</v>
      </c>
      <c r="C819" s="626" t="str">
        <f>'CATALOGO PAGINA'!AE819</f>
        <v>3</v>
      </c>
      <c r="D819" s="634">
        <f>'CATALOGO PAGINA'!AG819</f>
        <v>5.945</v>
      </c>
    </row>
    <row r="820">
      <c r="A820" s="623" t="str">
        <f>'CATALOGO PAGINA'!C820</f>
        <v>ARY191</v>
      </c>
      <c r="B820" s="624" t="s">
        <v>7741</v>
      </c>
      <c r="C820" s="626" t="str">
        <f>'CATALOGO PAGINA'!AE820</f>
        <v>3</v>
      </c>
      <c r="D820" s="634">
        <f>'CATALOGO PAGINA'!AG820</f>
        <v>5.945</v>
      </c>
    </row>
    <row r="821">
      <c r="A821" s="623" t="str">
        <f>'CATALOGO PAGINA'!C821</f>
        <v>FW-2040A</v>
      </c>
      <c r="B821" s="624" t="s">
        <v>7741</v>
      </c>
      <c r="C821" s="626" t="str">
        <f>'CATALOGO PAGINA'!AE821</f>
        <v>3</v>
      </c>
      <c r="D821" s="634">
        <f>'CATALOGO PAGINA'!AG821</f>
        <v>6.1915</v>
      </c>
    </row>
    <row r="822">
      <c r="A822" s="623" t="str">
        <f>'CATALOGO PAGINA'!C822</f>
        <v>ARY00881</v>
      </c>
      <c r="B822" s="624" t="s">
        <v>7741</v>
      </c>
      <c r="C822" s="626" t="str">
        <f>'CATALOGO PAGINA'!AE822</f>
        <v>3</v>
      </c>
      <c r="D822" s="634">
        <f>'CATALOGO PAGINA'!AG822</f>
        <v>6.1915</v>
      </c>
    </row>
    <row r="823">
      <c r="A823" s="623" t="str">
        <f>'CATALOGO PAGINA'!C823</f>
        <v>AK2867</v>
      </c>
      <c r="B823" s="624" t="s">
        <v>7741</v>
      </c>
      <c r="C823" s="626" t="str">
        <f>'CATALOGO PAGINA'!AE823</f>
        <v>3</v>
      </c>
      <c r="D823" s="634">
        <f>'CATALOGO PAGINA'!AG823</f>
        <v>4.611</v>
      </c>
    </row>
    <row r="824">
      <c r="A824" s="623" t="str">
        <f>'CATALOGO PAGINA'!C824</f>
        <v>QF05-3</v>
      </c>
      <c r="B824" s="624" t="s">
        <v>7741</v>
      </c>
      <c r="C824" s="626" t="str">
        <f>'CATALOGO PAGINA'!AE824</f>
        <v>3</v>
      </c>
      <c r="D824" s="634">
        <f>'CATALOGO PAGINA'!AG824</f>
        <v>6.1915</v>
      </c>
    </row>
    <row r="825">
      <c r="A825" s="623" t="str">
        <f>'CATALOGO PAGINA'!C825</f>
        <v>JD199-5B</v>
      </c>
      <c r="B825" s="624" t="s">
        <v>7741</v>
      </c>
      <c r="C825" s="626" t="str">
        <f>'CATALOGO PAGINA'!AE825</f>
        <v>3</v>
      </c>
      <c r="D825" s="634">
        <f>'CATALOGO PAGINA'!AG825</f>
        <v>6.1915</v>
      </c>
    </row>
    <row r="826">
      <c r="A826" s="623" t="str">
        <f>'CATALOGO PAGINA'!C826</f>
        <v>YJ-3030</v>
      </c>
      <c r="B826" s="624" t="s">
        <v>7741</v>
      </c>
      <c r="C826" s="626" t="str">
        <f>'CATALOGO PAGINA'!AE826</f>
        <v>3</v>
      </c>
      <c r="D826" s="634">
        <f>'CATALOGO PAGINA'!AG826</f>
        <v>7.366</v>
      </c>
    </row>
    <row r="827">
      <c r="A827" s="623" t="str">
        <f>'CATALOGO PAGINA'!C827</f>
        <v>YJ-3034</v>
      </c>
      <c r="B827" s="624" t="s">
        <v>7741</v>
      </c>
      <c r="C827" s="626" t="str">
        <f>'CATALOGO PAGINA'!AE827</f>
        <v>3</v>
      </c>
      <c r="D827" s="634">
        <f>'CATALOGO PAGINA'!AG827</f>
        <v>7.743</v>
      </c>
    </row>
    <row r="828">
      <c r="A828" s="623" t="str">
        <f>'CATALOGO PAGINA'!C828</f>
        <v>FD829</v>
      </c>
      <c r="B828" s="624" t="s">
        <v>7741</v>
      </c>
      <c r="C828" s="626" t="str">
        <f>'CATALOGO PAGINA'!AE828</f>
        <v>3</v>
      </c>
      <c r="D828" s="634">
        <f>'CATALOGO PAGINA'!AG828</f>
        <v>4.3355</v>
      </c>
    </row>
    <row r="829">
      <c r="A829" s="623" t="str">
        <f>'CATALOGO PAGINA'!C829</f>
        <v>951C</v>
      </c>
      <c r="B829" s="624" t="s">
        <v>7741</v>
      </c>
      <c r="C829" s="626" t="str">
        <f>'CATALOGO PAGINA'!AE829</f>
        <v>3</v>
      </c>
      <c r="D829" s="634">
        <f>'CATALOGO PAGINA'!AG829</f>
        <v>6.206</v>
      </c>
    </row>
    <row r="830">
      <c r="A830" s="623" t="str">
        <f>'CATALOGO PAGINA'!C830</f>
        <v>01200</v>
      </c>
      <c r="B830" s="624" t="s">
        <v>7741</v>
      </c>
      <c r="C830" s="626" t="str">
        <f>'CATALOGO PAGINA'!AE830</f>
        <v>12</v>
      </c>
      <c r="D830" s="634">
        <f>'CATALOGO PAGINA'!AG830</f>
        <v>2.99625</v>
      </c>
    </row>
    <row r="831">
      <c r="A831" s="623" t="str">
        <f>'CATALOGO PAGINA'!C831</f>
        <v>FD803XM</v>
      </c>
      <c r="B831" s="624" t="s">
        <v>7741</v>
      </c>
      <c r="C831" s="626" t="str">
        <f>'CATALOGO PAGINA'!AE831</f>
        <v>6</v>
      </c>
      <c r="D831" s="634">
        <f>'CATALOGO PAGINA'!AG831</f>
        <v>0.876</v>
      </c>
    </row>
    <row r="832">
      <c r="A832" s="623" t="str">
        <f>'CATALOGO PAGINA'!C832</f>
        <v>3168</v>
      </c>
      <c r="B832" s="624" t="s">
        <v>7741</v>
      </c>
      <c r="C832" s="626" t="str">
        <f>'CATALOGO PAGINA'!AE832</f>
        <v>6</v>
      </c>
      <c r="D832" s="634">
        <f>'CATALOGO PAGINA'!AG832</f>
        <v>0.9</v>
      </c>
    </row>
    <row r="833">
      <c r="A833" s="623" t="str">
        <f>'CATALOGO PAGINA'!C833</f>
        <v>FD82203</v>
      </c>
      <c r="B833" s="624" t="s">
        <v>7741</v>
      </c>
      <c r="C833" s="626" t="str">
        <f>'CATALOGO PAGINA'!AE833</f>
        <v>12</v>
      </c>
      <c r="D833" s="634">
        <f>'CATALOGO PAGINA'!AG833</f>
        <v>0.738</v>
      </c>
    </row>
    <row r="834">
      <c r="A834" s="623" t="str">
        <f>'CATALOGO PAGINA'!C834</f>
        <v>7139</v>
      </c>
      <c r="B834" s="624" t="s">
        <v>7741</v>
      </c>
      <c r="C834" s="626" t="str">
        <f>'CATALOGO PAGINA'!AE834</f>
        <v>12</v>
      </c>
      <c r="D834" s="634">
        <f>'CATALOGO PAGINA'!AG834</f>
        <v>1.7484</v>
      </c>
    </row>
    <row r="835">
      <c r="A835" s="623" t="str">
        <f>'CATALOGO PAGINA'!C835</f>
        <v>32608</v>
      </c>
      <c r="B835" s="624" t="s">
        <v>7741</v>
      </c>
      <c r="C835" s="626" t="str">
        <f>'CATALOGO PAGINA'!AE835</f>
        <v>12</v>
      </c>
      <c r="D835" s="634">
        <f>'CATALOGO PAGINA'!AG835</f>
        <v>3.458</v>
      </c>
    </row>
    <row r="836">
      <c r="A836" s="623" t="str">
        <f>'CATALOGO PAGINA'!C836</f>
        <v>0163</v>
      </c>
      <c r="B836" s="624" t="s">
        <v>7741</v>
      </c>
      <c r="C836" s="626" t="str">
        <f>'CATALOGO PAGINA'!AE836</f>
        <v>6</v>
      </c>
      <c r="D836" s="634">
        <f>'CATALOGO PAGINA'!AG836</f>
        <v>1.501</v>
      </c>
    </row>
    <row r="837">
      <c r="A837" s="623" t="str">
        <f>'CATALOGO PAGINA'!C837</f>
        <v>501164</v>
      </c>
      <c r="B837" s="624" t="s">
        <v>7741</v>
      </c>
      <c r="C837" s="626" t="str">
        <f>'CATALOGO PAGINA'!AE837</f>
        <v>12</v>
      </c>
      <c r="D837" s="634">
        <f>'CATALOGO PAGINA'!AG837</f>
        <v>1.722</v>
      </c>
    </row>
    <row r="838">
      <c r="A838" s="623" t="str">
        <f>'CATALOGO PAGINA'!C838</f>
        <v>8078-3</v>
      </c>
      <c r="B838" s="624" t="s">
        <v>7741</v>
      </c>
      <c r="C838" s="626" t="str">
        <f>'CATALOGO PAGINA'!AE838</f>
        <v>6</v>
      </c>
      <c r="D838" s="634">
        <f>'CATALOGO PAGINA'!AG838</f>
        <v>0.728</v>
      </c>
    </row>
    <row r="839">
      <c r="A839" s="623" t="str">
        <f>'CATALOGO PAGINA'!C839</f>
        <v>Z001-838</v>
      </c>
      <c r="B839" s="624" t="s">
        <v>7741</v>
      </c>
      <c r="C839" s="626" t="str">
        <f>'CATALOGO PAGINA'!AE839</f>
        <v>6</v>
      </c>
      <c r="D839" s="634">
        <f>'CATALOGO PAGINA'!AG839</f>
        <v>3.5</v>
      </c>
    </row>
    <row r="840">
      <c r="A840" s="623" t="str">
        <f>'CATALOGO PAGINA'!C840</f>
        <v>7078</v>
      </c>
      <c r="B840" s="624" t="s">
        <v>7741</v>
      </c>
      <c r="C840" s="626" t="str">
        <f>'CATALOGO PAGINA'!AE840</f>
        <v>12</v>
      </c>
      <c r="D840" s="634">
        <f>'CATALOGO PAGINA'!AG840</f>
        <v>2.15175</v>
      </c>
    </row>
    <row r="841">
      <c r="A841" s="623" t="str">
        <f>'CATALOGO PAGINA'!C841</f>
        <v>2402</v>
      </c>
      <c r="B841" s="624" t="s">
        <v>7741</v>
      </c>
      <c r="C841" s="626" t="str">
        <f>'CATALOGO PAGINA'!AE841</f>
        <v>6</v>
      </c>
      <c r="D841" s="634">
        <f>'CATALOGO PAGINA'!AG841</f>
        <v>2.94</v>
      </c>
    </row>
    <row r="842">
      <c r="A842" s="623" t="str">
        <f>'CATALOGO PAGINA'!C842</f>
        <v>FD7857</v>
      </c>
      <c r="B842" s="624" t="s">
        <v>7741</v>
      </c>
      <c r="C842" s="626" t="str">
        <f>'CATALOGO PAGINA'!AE842</f>
        <v>10</v>
      </c>
      <c r="D842" s="634">
        <f>'CATALOGO PAGINA'!AG842</f>
        <v>9.751</v>
      </c>
    </row>
    <row r="843">
      <c r="A843" s="623" t="str">
        <f>'CATALOGO PAGINA'!C843</f>
        <v>38-15</v>
      </c>
      <c r="B843" s="624" t="s">
        <v>7741</v>
      </c>
      <c r="C843" s="626" t="str">
        <f>'CATALOGO PAGINA'!AE843</f>
        <v>6</v>
      </c>
      <c r="D843" s="634">
        <f>'CATALOGO PAGINA'!AG843</f>
        <v>0.56</v>
      </c>
    </row>
    <row r="844">
      <c r="A844" s="623" t="str">
        <f>'CATALOGO PAGINA'!C844</f>
        <v>SS10100</v>
      </c>
      <c r="B844" s="624" t="s">
        <v>7741</v>
      </c>
      <c r="C844" s="626" t="str">
        <f>'CATALOGO PAGINA'!AE844</f>
        <v>10</v>
      </c>
      <c r="D844" s="634">
        <f>'CATALOGO PAGINA'!AG844</f>
        <v>2.646</v>
      </c>
    </row>
    <row r="845">
      <c r="A845" s="623" t="str">
        <f>'CATALOGO PAGINA'!C845</f>
        <v>FK10100</v>
      </c>
      <c r="B845" s="624" t="s">
        <v>7741</v>
      </c>
      <c r="C845" s="626" t="str">
        <f>'CATALOGO PAGINA'!AE845</f>
        <v>10</v>
      </c>
      <c r="D845" s="634">
        <f>'CATALOGO PAGINA'!AG845</f>
        <v>2.646</v>
      </c>
    </row>
    <row r="846">
      <c r="A846" s="623" t="str">
        <f>'CATALOGO PAGINA'!C846</f>
        <v>FD985</v>
      </c>
      <c r="B846" s="624" t="s">
        <v>7741</v>
      </c>
      <c r="C846" s="626" t="str">
        <f>'CATALOGO PAGINA'!AE846</f>
        <v>6</v>
      </c>
      <c r="D846" s="634">
        <f>'CATALOGO PAGINA'!AG846</f>
        <v>0.588</v>
      </c>
    </row>
    <row r="847">
      <c r="A847" s="623" t="str">
        <f>'CATALOGO PAGINA'!C847</f>
        <v>EC670606</v>
      </c>
      <c r="B847" s="624" t="s">
        <v>7741</v>
      </c>
      <c r="C847" s="626" t="str">
        <f>'CATALOGO PAGINA'!AE847</f>
        <v>6</v>
      </c>
      <c r="D847" s="634">
        <f>'CATALOGO PAGINA'!AG847</f>
        <v>1.4</v>
      </c>
    </row>
    <row r="848">
      <c r="A848" s="623" t="str">
        <f>'CATALOGO PAGINA'!C848</f>
        <v>FD100</v>
      </c>
      <c r="B848" s="624" t="s">
        <v>7741</v>
      </c>
      <c r="C848" s="626" t="str">
        <f>'CATALOGO PAGINA'!AE848</f>
        <v>3</v>
      </c>
      <c r="D848" s="634">
        <f>'CATALOGO PAGINA'!AG848</f>
        <v>5.6</v>
      </c>
    </row>
    <row r="849">
      <c r="A849" s="623" t="str">
        <f>'CATALOGO PAGINA'!C849</f>
        <v>FD907</v>
      </c>
      <c r="B849" s="624" t="s">
        <v>7741</v>
      </c>
      <c r="C849" s="626" t="str">
        <f>'CATALOGO PAGINA'!AE849</f>
        <v>12</v>
      </c>
      <c r="D849" s="634">
        <f>'CATALOGO PAGINA'!AG849</f>
        <v>0.574</v>
      </c>
    </row>
    <row r="850">
      <c r="A850" s="623" t="str">
        <f>'CATALOGO PAGINA'!C850</f>
        <v>FD704</v>
      </c>
      <c r="B850" s="624" t="s">
        <v>7741</v>
      </c>
      <c r="C850" s="626" t="str">
        <f>'CATALOGO PAGINA'!AE850</f>
        <v>6</v>
      </c>
      <c r="D850" s="634">
        <f>'CATALOGO PAGINA'!AG850</f>
        <v>1.932</v>
      </c>
    </row>
    <row r="851">
      <c r="A851" s="623" t="str">
        <f>'CATALOGO PAGINA'!C851</f>
        <v>FD705</v>
      </c>
      <c r="B851" s="624" t="s">
        <v>7741</v>
      </c>
      <c r="C851" s="626" t="str">
        <f>'CATALOGO PAGINA'!AE851</f>
        <v>6</v>
      </c>
      <c r="D851" s="634">
        <f>'CATALOGO PAGINA'!AG851</f>
        <v>1.932</v>
      </c>
    </row>
    <row r="852">
      <c r="A852" s="623" t="str">
        <f>'CATALOGO PAGINA'!C852</f>
        <v>206117</v>
      </c>
      <c r="B852" s="624" t="s">
        <v>7741</v>
      </c>
      <c r="C852" s="626" t="str">
        <f>'CATALOGO PAGINA'!AE852</f>
        <v>12</v>
      </c>
      <c r="D852" s="634">
        <f>'CATALOGO PAGINA'!AG852</f>
        <v>2.408</v>
      </c>
    </row>
    <row r="853">
      <c r="A853" s="623" t="str">
        <f>'CATALOGO PAGINA'!C853</f>
        <v>16306</v>
      </c>
      <c r="B853" s="624" t="s">
        <v>7741</v>
      </c>
      <c r="C853" s="626" t="str">
        <f>'CATALOGO PAGINA'!AE853</f>
        <v>12</v>
      </c>
      <c r="D853" s="634">
        <f>'CATALOGO PAGINA'!AG853</f>
        <v>2.408</v>
      </c>
    </row>
    <row r="854">
      <c r="A854" s="623" t="str">
        <f>'CATALOGO PAGINA'!C854</f>
        <v>50102</v>
      </c>
      <c r="B854" s="624" t="s">
        <v>7741</v>
      </c>
      <c r="C854" s="626" t="str">
        <f>'CATALOGO PAGINA'!AE854</f>
        <v>12</v>
      </c>
      <c r="D854" s="634">
        <f>'CATALOGO PAGINA'!AG854</f>
        <v>1.862</v>
      </c>
    </row>
    <row r="855">
      <c r="A855" s="623" t="str">
        <f>'CATALOGO PAGINA'!C855</f>
        <v>01520</v>
      </c>
      <c r="B855" s="624" t="s">
        <v>7741</v>
      </c>
      <c r="C855" s="626" t="str">
        <f>'CATALOGO PAGINA'!AE855</f>
        <v>12</v>
      </c>
      <c r="D855" s="634">
        <f>'CATALOGO PAGINA'!AG855</f>
        <v>1.666</v>
      </c>
    </row>
    <row r="856">
      <c r="A856" s="623" t="str">
        <f>'CATALOGO PAGINA'!C856</f>
        <v>202018</v>
      </c>
      <c r="B856" s="624" t="s">
        <v>7741</v>
      </c>
      <c r="C856" s="626" t="str">
        <f>'CATALOGO PAGINA'!AE856</f>
        <v>12</v>
      </c>
      <c r="D856" s="634">
        <f>'CATALOGO PAGINA'!AG856</f>
        <v>2.254</v>
      </c>
    </row>
    <row r="857">
      <c r="A857" s="623" t="str">
        <f>'CATALOGO PAGINA'!C857</f>
        <v>202017</v>
      </c>
      <c r="B857" s="624" t="s">
        <v>7741</v>
      </c>
      <c r="C857" s="626" t="str">
        <f>'CATALOGO PAGINA'!AE857</f>
        <v>12</v>
      </c>
      <c r="D857" s="634">
        <f>'CATALOGO PAGINA'!AG857</f>
        <v>2.254</v>
      </c>
    </row>
    <row r="858">
      <c r="A858" s="623" t="str">
        <f>'CATALOGO PAGINA'!C858</f>
        <v>26634</v>
      </c>
      <c r="B858" s="624" t="s">
        <v>7741</v>
      </c>
      <c r="C858" s="626" t="str">
        <f>'CATALOGO PAGINA'!AE858</f>
        <v>12</v>
      </c>
      <c r="D858" s="634">
        <f>'CATALOGO PAGINA'!AG858</f>
        <v>3.92</v>
      </c>
    </row>
    <row r="859">
      <c r="A859" s="623" t="str">
        <f>'CATALOGO PAGINA'!C859</f>
        <v>70255</v>
      </c>
      <c r="B859" s="624" t="s">
        <v>7741</v>
      </c>
      <c r="C859" s="626" t="str">
        <f>'CATALOGO PAGINA'!AE859</f>
        <v>12</v>
      </c>
      <c r="D859" s="634">
        <f>'CATALOGO PAGINA'!AG859</f>
        <v>0.35</v>
      </c>
    </row>
    <row r="860">
      <c r="A860" s="623" t="str">
        <f>'CATALOGO PAGINA'!C860</f>
        <v>7092</v>
      </c>
      <c r="B860" s="624" t="s">
        <v>7741</v>
      </c>
      <c r="C860" s="626" t="str">
        <f>'CATALOGO PAGINA'!AE860</f>
        <v>6</v>
      </c>
      <c r="D860" s="634">
        <f>'CATALOGO PAGINA'!AG860</f>
        <v>2.548</v>
      </c>
    </row>
    <row r="861">
      <c r="A861" s="623" t="str">
        <f>'CATALOGO PAGINA'!C861</f>
        <v>FD830</v>
      </c>
      <c r="B861" s="624" t="s">
        <v>7741</v>
      </c>
      <c r="C861" s="626" t="str">
        <f>'CATALOGO PAGINA'!AE861</f>
        <v>6</v>
      </c>
      <c r="D861" s="634">
        <f>'CATALOGO PAGINA'!AG861</f>
        <v>1.568</v>
      </c>
    </row>
    <row r="862">
      <c r="A862" s="623" t="str">
        <f>'CATALOGO PAGINA'!C862</f>
        <v>7085</v>
      </c>
      <c r="B862" s="624" t="s">
        <v>7741</v>
      </c>
      <c r="C862" s="626" t="str">
        <f>'CATALOGO PAGINA'!AE862</f>
        <v>6</v>
      </c>
      <c r="D862" s="634">
        <f>'CATALOGO PAGINA'!AG862</f>
        <v>1.498</v>
      </c>
    </row>
    <row r="863">
      <c r="A863" s="623" t="str">
        <f>'CATALOGO PAGINA'!C863</f>
        <v>FD7905</v>
      </c>
      <c r="B863" s="624" t="s">
        <v>7741</v>
      </c>
      <c r="C863" s="626" t="str">
        <f>'CATALOGO PAGINA'!AE863</f>
        <v>3</v>
      </c>
      <c r="D863" s="634">
        <f>'CATALOGO PAGINA'!AG863</f>
        <v>4.9</v>
      </c>
    </row>
    <row r="864">
      <c r="A864" s="623" t="str">
        <f>'CATALOGO PAGINA'!C864</f>
        <v>WT202207</v>
      </c>
      <c r="B864" s="624" t="s">
        <v>7741</v>
      </c>
      <c r="C864" s="626" t="str">
        <f>'CATALOGO PAGINA'!AE864</f>
        <v>12</v>
      </c>
      <c r="D864" s="634">
        <f>'CATALOGO PAGINA'!AG864</f>
        <v>0.588</v>
      </c>
    </row>
    <row r="865">
      <c r="A865" s="623" t="str">
        <f>'CATALOGO PAGINA'!C865</f>
        <v>FD816</v>
      </c>
      <c r="B865" s="624" t="s">
        <v>7741</v>
      </c>
      <c r="C865" s="626" t="str">
        <f>'CATALOGO PAGINA'!AE865</f>
        <v>6</v>
      </c>
      <c r="D865" s="634">
        <f>'CATALOGO PAGINA'!AG865</f>
        <v>1.764</v>
      </c>
    </row>
    <row r="866">
      <c r="A866" s="623" t="str">
        <f>'CATALOGO PAGINA'!C866</f>
        <v>2440</v>
      </c>
      <c r="B866" s="624" t="s">
        <v>7741</v>
      </c>
      <c r="C866" s="626" t="str">
        <f>'CATALOGO PAGINA'!AE866</f>
        <v>6</v>
      </c>
      <c r="D866" s="634">
        <f>'CATALOGO PAGINA'!AG866</f>
        <v>1.904</v>
      </c>
    </row>
    <row r="867">
      <c r="A867" s="623" t="str">
        <f>'CATALOGO PAGINA'!C867</f>
        <v>05713</v>
      </c>
      <c r="B867" s="624" t="s">
        <v>7741</v>
      </c>
      <c r="C867" s="626" t="str">
        <f>'CATALOGO PAGINA'!AE867</f>
        <v>12</v>
      </c>
      <c r="D867" s="634">
        <f>'CATALOGO PAGINA'!AG867</f>
        <v>1.512</v>
      </c>
    </row>
    <row r="868">
      <c r="A868" s="623" t="str">
        <f>'CATALOGO PAGINA'!C868</f>
        <v>FD221016</v>
      </c>
      <c r="B868" s="624" t="s">
        <v>7741</v>
      </c>
      <c r="C868" s="626" t="str">
        <f>'CATALOGO PAGINA'!AE868</f>
        <v>12</v>
      </c>
      <c r="D868" s="634">
        <f>'CATALOGO PAGINA'!AG868</f>
        <v>2</v>
      </c>
    </row>
    <row r="869">
      <c r="A869" s="623" t="str">
        <f>'CATALOGO PAGINA'!C869</f>
        <v>05737</v>
      </c>
      <c r="B869" s="624" t="s">
        <v>7741</v>
      </c>
      <c r="C869" s="626" t="str">
        <f>'CATALOGO PAGINA'!AE869</f>
        <v>12</v>
      </c>
      <c r="D869" s="634">
        <f>'CATALOGO PAGINA'!AG869</f>
        <v>1.512</v>
      </c>
    </row>
    <row r="870">
      <c r="A870" s="623" t="str">
        <f>'CATALOGO PAGINA'!C870</f>
        <v>520931</v>
      </c>
      <c r="B870" s="624" t="s">
        <v>7741</v>
      </c>
      <c r="C870" s="626" t="str">
        <f>'CATALOGO PAGINA'!AE870</f>
        <v>12</v>
      </c>
      <c r="D870" s="634">
        <f>'CATALOGO PAGINA'!AG870</f>
        <v>0.7</v>
      </c>
    </row>
    <row r="871">
      <c r="A871" s="623" t="str">
        <f>'CATALOGO PAGINA'!C871</f>
        <v>52095</v>
      </c>
      <c r="B871" s="624" t="s">
        <v>7741</v>
      </c>
      <c r="C871" s="626" t="str">
        <f>'CATALOGO PAGINA'!AE871</f>
        <v>12</v>
      </c>
      <c r="D871" s="634">
        <f>'CATALOGO PAGINA'!AG871</f>
        <v>0.7</v>
      </c>
    </row>
    <row r="872">
      <c r="A872" s="623" t="str">
        <f>'CATALOGO PAGINA'!C872</f>
        <v>52097</v>
      </c>
      <c r="B872" s="624" t="s">
        <v>7741</v>
      </c>
      <c r="C872" s="626" t="str">
        <f>'CATALOGO PAGINA'!AE872</f>
        <v>12</v>
      </c>
      <c r="D872" s="634">
        <f>'CATALOGO PAGINA'!AG872</f>
        <v>0.7</v>
      </c>
    </row>
    <row r="873">
      <c r="A873" s="623" t="str">
        <f>'CATALOGO PAGINA'!C873</f>
        <v>40849</v>
      </c>
      <c r="B873" s="624" t="s">
        <v>7741</v>
      </c>
      <c r="C873" s="626" t="str">
        <f>'CATALOGO PAGINA'!AE873</f>
        <v>6</v>
      </c>
      <c r="D873" s="634">
        <f>'CATALOGO PAGINA'!AG873</f>
        <v>2.781</v>
      </c>
    </row>
    <row r="874">
      <c r="A874" s="623" t="str">
        <f>'CATALOGO PAGINA'!C874</f>
        <v>40850</v>
      </c>
      <c r="B874" s="624" t="s">
        <v>7741</v>
      </c>
      <c r="C874" s="626" t="str">
        <f>'CATALOGO PAGINA'!AE874</f>
        <v>6</v>
      </c>
      <c r="D874" s="634">
        <f>'CATALOGO PAGINA'!AG874</f>
        <v>2.808</v>
      </c>
    </row>
    <row r="875">
      <c r="A875" s="623" t="str">
        <f>'CATALOGO PAGINA'!C875</f>
        <v>40847</v>
      </c>
      <c r="B875" s="624" t="s">
        <v>7741</v>
      </c>
      <c r="C875" s="626" t="str">
        <f>'CATALOGO PAGINA'!AE875</f>
        <v>6</v>
      </c>
      <c r="D875" s="634">
        <f>'CATALOGO PAGINA'!AG875</f>
        <v>2.808</v>
      </c>
    </row>
    <row r="876">
      <c r="A876" s="623" t="str">
        <f>'CATALOGO PAGINA'!C876</f>
        <v>022813</v>
      </c>
      <c r="B876" s="624" t="s">
        <v>7741</v>
      </c>
      <c r="C876" s="626" t="str">
        <f>'CATALOGO PAGINA'!AE876</f>
        <v>6</v>
      </c>
      <c r="D876" s="634">
        <f>'CATALOGO PAGINA'!AG876</f>
        <v>2.808</v>
      </c>
    </row>
    <row r="877">
      <c r="A877" s="623" t="str">
        <f>'CATALOGO PAGINA'!C877</f>
        <v>406047</v>
      </c>
      <c r="B877" s="624" t="s">
        <v>7741</v>
      </c>
      <c r="C877" s="626" t="str">
        <f>'CATALOGO PAGINA'!AE877</f>
        <v>6</v>
      </c>
      <c r="D877" s="634">
        <f>'CATALOGO PAGINA'!AG877</f>
        <v>2.754</v>
      </c>
    </row>
    <row r="878">
      <c r="A878" s="623" t="str">
        <f>'CATALOGO PAGINA'!C878</f>
        <v>83411</v>
      </c>
      <c r="B878" s="624" t="s">
        <v>7741</v>
      </c>
      <c r="C878" s="626" t="str">
        <f>'CATALOGO PAGINA'!AE878</f>
        <v>6</v>
      </c>
      <c r="D878" s="634">
        <f>'CATALOGO PAGINA'!AG878</f>
        <v>2.754</v>
      </c>
    </row>
    <row r="879">
      <c r="A879" s="623" t="str">
        <f>'CATALOGO PAGINA'!C879</f>
        <v>7312</v>
      </c>
      <c r="B879" s="624" t="s">
        <v>7741</v>
      </c>
      <c r="C879" s="626" t="str">
        <f>'CATALOGO PAGINA'!AE879</f>
        <v>12</v>
      </c>
      <c r="D879" s="634">
        <f>'CATALOGO PAGINA'!AG879</f>
        <v>2.07</v>
      </c>
    </row>
    <row r="880">
      <c r="A880" s="623" t="str">
        <f>'CATALOGO PAGINA'!C880</f>
        <v>3036</v>
      </c>
      <c r="B880" s="624" t="s">
        <v>7741</v>
      </c>
      <c r="C880" s="626" t="str">
        <f>'CATALOGO PAGINA'!AE880</f>
        <v>3</v>
      </c>
      <c r="D880" s="634">
        <f>'CATALOGO PAGINA'!AG880</f>
        <v>5.25</v>
      </c>
    </row>
    <row r="881">
      <c r="A881" s="623" t="str">
        <f>'CATALOGO PAGINA'!C881</f>
        <v>51107</v>
      </c>
      <c r="B881" s="624" t="s">
        <v>7741</v>
      </c>
      <c r="C881" s="626" t="str">
        <f>'CATALOGO PAGINA'!AE881</f>
        <v>12</v>
      </c>
      <c r="D881" s="634">
        <f>'CATALOGO PAGINA'!AG881</f>
        <v>1.204</v>
      </c>
    </row>
    <row r="882">
      <c r="A882" s="623" t="str">
        <f>'CATALOGO PAGINA'!C882</f>
        <v>FD7966</v>
      </c>
      <c r="B882" s="624" t="s">
        <v>7741</v>
      </c>
      <c r="C882" s="626" t="str">
        <f>'CATALOGO PAGINA'!AE882</f>
        <v>6</v>
      </c>
      <c r="D882" s="634">
        <f>'CATALOGO PAGINA'!AG882</f>
        <v>4.2</v>
      </c>
    </row>
    <row r="883">
      <c r="A883" s="623" t="str">
        <f>'CATALOGO PAGINA'!C883</f>
        <v>61647</v>
      </c>
      <c r="B883" s="624" t="s">
        <v>7741</v>
      </c>
      <c r="C883" s="626" t="str">
        <f>'CATALOGO PAGINA'!AE883</f>
        <v>12</v>
      </c>
      <c r="D883" s="634">
        <f>'CATALOGO PAGINA'!AG883</f>
        <v>1.014</v>
      </c>
    </row>
    <row r="884">
      <c r="A884" s="623" t="str">
        <f>'CATALOGO PAGINA'!C884</f>
        <v>99113</v>
      </c>
      <c r="B884" s="624" t="s">
        <v>7741</v>
      </c>
      <c r="C884" s="626" t="str">
        <f>'CATALOGO PAGINA'!AE884</f>
        <v>12</v>
      </c>
      <c r="D884" s="634">
        <f>'CATALOGO PAGINA'!AG884</f>
        <v>1.162</v>
      </c>
    </row>
    <row r="885">
      <c r="A885" s="623" t="str">
        <f>'CATALOGO PAGINA'!C885</f>
        <v>0133</v>
      </c>
      <c r="B885" s="624" t="s">
        <v>7741</v>
      </c>
      <c r="C885" s="626" t="str">
        <f>'CATALOGO PAGINA'!AE885</f>
        <v>6</v>
      </c>
      <c r="D885" s="634">
        <f>'CATALOGO PAGINA'!AG885</f>
        <v>2.212</v>
      </c>
    </row>
    <row r="886">
      <c r="A886" s="623" t="str">
        <f>'CATALOGO PAGINA'!C886</f>
        <v>650181</v>
      </c>
      <c r="B886" s="624" t="s">
        <v>7741</v>
      </c>
      <c r="C886" s="626" t="str">
        <f>'CATALOGO PAGINA'!AE886</f>
        <v>6</v>
      </c>
      <c r="D886" s="634">
        <f>'CATALOGO PAGINA'!AG886</f>
        <v>0.952</v>
      </c>
    </row>
    <row r="887">
      <c r="A887" s="623" t="str">
        <f>'CATALOGO PAGINA'!C887</f>
        <v>2045</v>
      </c>
      <c r="B887" s="624" t="s">
        <v>7741</v>
      </c>
      <c r="C887" s="626" t="str">
        <f>'CATALOGO PAGINA'!AE887</f>
        <v>3</v>
      </c>
      <c r="D887" s="634">
        <f>'CATALOGO PAGINA'!AG887</f>
        <v>4.9</v>
      </c>
    </row>
    <row r="888">
      <c r="A888" s="623" t="str">
        <f>'CATALOGO PAGINA'!C888</f>
        <v>FD503</v>
      </c>
      <c r="B888" s="624" t="s">
        <v>7741</v>
      </c>
      <c r="C888" s="626" t="str">
        <f>'CATALOGO PAGINA'!AE888</f>
        <v>12</v>
      </c>
      <c r="D888" s="634">
        <f>'CATALOGO PAGINA'!AG888</f>
        <v>3.29</v>
      </c>
    </row>
    <row r="889">
      <c r="A889" s="623" t="str">
        <f>'CATALOGO PAGINA'!C889</f>
        <v>74412</v>
      </c>
      <c r="B889" s="624" t="s">
        <v>7741</v>
      </c>
      <c r="C889" s="626" t="str">
        <f>'CATALOGO PAGINA'!AE889</f>
        <v>12</v>
      </c>
      <c r="D889" s="634">
        <f>'CATALOGO PAGINA'!AG889</f>
        <v>1.204</v>
      </c>
    </row>
    <row r="890">
      <c r="A890" s="623" t="str">
        <f>'CATALOGO PAGINA'!C890</f>
        <v>51110</v>
      </c>
      <c r="B890" s="624" t="s">
        <v>7741</v>
      </c>
      <c r="C890" s="626" t="str">
        <f>'CATALOGO PAGINA'!AE890</f>
        <v>12</v>
      </c>
      <c r="D890" s="634">
        <f>'CATALOGO PAGINA'!AG890</f>
        <v>1.106</v>
      </c>
    </row>
    <row r="891">
      <c r="A891" s="623" t="str">
        <f>'CATALOGO PAGINA'!C891</f>
        <v>66074</v>
      </c>
      <c r="B891" s="624" t="s">
        <v>7741</v>
      </c>
      <c r="C891" s="626" t="str">
        <f>'CATALOGO PAGINA'!AE891</f>
        <v>12</v>
      </c>
      <c r="D891" s="634">
        <f>'CATALOGO PAGINA'!AG891</f>
        <v>1.106</v>
      </c>
    </row>
    <row r="892">
      <c r="A892" s="623" t="str">
        <f>'CATALOGO PAGINA'!C892</f>
        <v>238</v>
      </c>
      <c r="B892" s="624" t="s">
        <v>7741</v>
      </c>
      <c r="C892" s="626" t="str">
        <f>'CATALOGO PAGINA'!AE892</f>
        <v>12</v>
      </c>
      <c r="D892" s="634">
        <f>'CATALOGO PAGINA'!AG892</f>
        <v>4.55</v>
      </c>
    </row>
    <row r="893">
      <c r="A893" s="623" t="str">
        <f>'CATALOGO PAGINA'!C893</f>
        <v>102009</v>
      </c>
      <c r="B893" s="624" t="s">
        <v>7741</v>
      </c>
      <c r="C893" s="626" t="str">
        <f>'CATALOGO PAGINA'!AE893</f>
        <v>12</v>
      </c>
      <c r="D893" s="634">
        <f>'CATALOGO PAGINA'!AG893</f>
        <v>0.63</v>
      </c>
    </row>
    <row r="894">
      <c r="A894" s="623" t="str">
        <f>'CATALOGO PAGINA'!C894</f>
        <v>01130</v>
      </c>
      <c r="B894" s="624" t="s">
        <v>7741</v>
      </c>
      <c r="C894" s="626" t="str">
        <f>'CATALOGO PAGINA'!AE894</f>
        <v>6</v>
      </c>
      <c r="D894" s="634">
        <f>'CATALOGO PAGINA'!AG894</f>
        <v>1.022</v>
      </c>
    </row>
    <row r="895">
      <c r="A895" s="623" t="str">
        <f>'CATALOGO PAGINA'!C895</f>
        <v>FD1605</v>
      </c>
      <c r="B895" s="624" t="s">
        <v>7741</v>
      </c>
      <c r="C895" s="626" t="str">
        <f>'CATALOGO PAGINA'!AE895</f>
        <v>6</v>
      </c>
      <c r="D895" s="634">
        <f>'CATALOGO PAGINA'!AG895</f>
        <v>1.26</v>
      </c>
    </row>
    <row r="896">
      <c r="A896" s="623" t="str">
        <f>'CATALOGO PAGINA'!C896</f>
        <v>FD909</v>
      </c>
      <c r="B896" s="624" t="s">
        <v>7741</v>
      </c>
      <c r="C896" s="626" t="str">
        <f>'CATALOGO PAGINA'!AE896</f>
        <v>3</v>
      </c>
      <c r="D896" s="634">
        <f>'CATALOGO PAGINA'!AG896</f>
        <v>3.36</v>
      </c>
    </row>
    <row r="897">
      <c r="A897" s="623" t="str">
        <f>'CATALOGO PAGINA'!C897</f>
        <v>FD1601</v>
      </c>
      <c r="B897" s="624" t="s">
        <v>7741</v>
      </c>
      <c r="C897" s="626" t="str">
        <f>'CATALOGO PAGINA'!AE897</f>
        <v>6</v>
      </c>
      <c r="D897" s="634">
        <f>'CATALOGO PAGINA'!AG897</f>
        <v>1.638</v>
      </c>
    </row>
    <row r="898">
      <c r="A898" s="623" t="str">
        <f>'CATALOGO PAGINA'!C898</f>
        <v>FD709</v>
      </c>
      <c r="B898" s="624" t="s">
        <v>7741</v>
      </c>
      <c r="C898" s="626" t="str">
        <f>'CATALOGO PAGINA'!AE898</f>
        <v>6</v>
      </c>
      <c r="D898" s="634">
        <f>'CATALOGO PAGINA'!AG898</f>
        <v>2.24</v>
      </c>
    </row>
    <row r="899">
      <c r="A899" s="623" t="str">
        <f>'CATALOGO PAGINA'!C899</f>
        <v>FD82216</v>
      </c>
      <c r="B899" s="624" t="s">
        <v>7741</v>
      </c>
      <c r="C899" s="626" t="str">
        <f>'CATALOGO PAGINA'!AE899</f>
        <v>3</v>
      </c>
      <c r="D899" s="634">
        <f>'CATALOGO PAGINA'!AG899</f>
        <v>8.19</v>
      </c>
    </row>
    <row r="900">
      <c r="A900" s="623" t="str">
        <f>'CATALOGO PAGINA'!C900</f>
        <v>503715</v>
      </c>
      <c r="B900" s="624" t="s">
        <v>7741</v>
      </c>
      <c r="C900" s="626" t="str">
        <f>'CATALOGO PAGINA'!AE900</f>
        <v>12</v>
      </c>
      <c r="D900" s="634">
        <f>'CATALOGO PAGINA'!AG900</f>
        <v>1.162</v>
      </c>
    </row>
    <row r="901">
      <c r="A901" s="623" t="str">
        <f>'CATALOGO PAGINA'!C901</f>
        <v>ARB2883</v>
      </c>
      <c r="B901" s="624" t="s">
        <v>7741</v>
      </c>
      <c r="C901" s="626" t="str">
        <f>'CATALOGO PAGINA'!AE901</f>
        <v>12</v>
      </c>
      <c r="D901" s="634">
        <f>'CATALOGO PAGINA'!AG901</f>
        <v>0.644</v>
      </c>
    </row>
    <row r="902">
      <c r="A902" s="623" t="str">
        <f>'CATALOGO PAGINA'!C902</f>
        <v>5264</v>
      </c>
      <c r="B902" s="624" t="s">
        <v>7741</v>
      </c>
      <c r="C902" s="626" t="str">
        <f>'CATALOGO PAGINA'!AE902</f>
        <v>12</v>
      </c>
      <c r="D902" s="634">
        <f>'CATALOGO PAGINA'!AG902</f>
        <v>0.8496</v>
      </c>
    </row>
    <row r="903">
      <c r="A903" s="623" t="str">
        <f>'CATALOGO PAGINA'!C903</f>
        <v>5257</v>
      </c>
      <c r="B903" s="624" t="s">
        <v>7741</v>
      </c>
      <c r="C903" s="626" t="str">
        <f>'CATALOGO PAGINA'!AE903</f>
        <v>12</v>
      </c>
      <c r="D903" s="634">
        <f>'CATALOGO PAGINA'!AG903</f>
        <v>0.7506</v>
      </c>
    </row>
    <row r="904">
      <c r="A904" s="623" t="str">
        <f>'CATALOGO PAGINA'!C904</f>
        <v>7603</v>
      </c>
      <c r="B904" s="624" t="s">
        <v>7741</v>
      </c>
      <c r="C904" s="626" t="str">
        <f>'CATALOGO PAGINA'!AE904</f>
        <v>3</v>
      </c>
      <c r="D904" s="634">
        <f>'CATALOGO PAGINA'!AG904</f>
        <v>1.764</v>
      </c>
    </row>
    <row r="905">
      <c r="A905" s="623" t="str">
        <f>'CATALOGO PAGINA'!C905</f>
        <v>7283</v>
      </c>
      <c r="B905" s="624" t="s">
        <v>7741</v>
      </c>
      <c r="C905" s="626" t="str">
        <f>'CATALOGO PAGINA'!AE905</f>
        <v>3</v>
      </c>
      <c r="D905" s="634">
        <f>'CATALOGO PAGINA'!AG905</f>
        <v>2.254</v>
      </c>
    </row>
    <row r="906">
      <c r="A906" s="623" t="str">
        <f>'CATALOGO PAGINA'!C906</f>
        <v>95110</v>
      </c>
      <c r="B906" s="624" t="s">
        <v>7741</v>
      </c>
      <c r="C906" s="626" t="str">
        <f>'CATALOGO PAGINA'!AE906</f>
        <v>12</v>
      </c>
      <c r="D906" s="634">
        <f>'CATALOGO PAGINA'!AG906</f>
        <v>3.01</v>
      </c>
    </row>
    <row r="907">
      <c r="A907" s="623" t="str">
        <f>'CATALOGO PAGINA'!C907</f>
        <v>98038</v>
      </c>
      <c r="B907" s="624" t="s">
        <v>7741</v>
      </c>
      <c r="C907" s="626" t="str">
        <f>'CATALOGO PAGINA'!AE907</f>
        <v>15</v>
      </c>
      <c r="D907" s="634">
        <f>'CATALOGO PAGINA'!AG907</f>
        <v>1.386</v>
      </c>
    </row>
    <row r="908">
      <c r="A908" s="623" t="str">
        <f>'CATALOGO PAGINA'!C908</f>
        <v>CN91403</v>
      </c>
      <c r="B908" s="624" t="s">
        <v>7741</v>
      </c>
      <c r="C908" s="626" t="str">
        <f>'CATALOGO PAGINA'!AE908</f>
        <v>12</v>
      </c>
      <c r="D908" s="634">
        <f>'CATALOGO PAGINA'!AG908</f>
        <v>1.12</v>
      </c>
    </row>
    <row r="909">
      <c r="A909" s="623" t="str">
        <f>'CATALOGO PAGINA'!C909</f>
        <v>IN24866-A</v>
      </c>
      <c r="B909" s="624" t="s">
        <v>7741</v>
      </c>
      <c r="C909" s="626" t="str">
        <f>'CATALOGO PAGINA'!AE909</f>
        <v>12</v>
      </c>
      <c r="D909" s="634">
        <f>'CATALOGO PAGINA'!AG909</f>
        <v>0.882</v>
      </c>
    </row>
    <row r="910">
      <c r="A910" s="623" t="str">
        <f>'CATALOGO PAGINA'!C910</f>
        <v>IN24843-A</v>
      </c>
      <c r="B910" s="624" t="s">
        <v>7741</v>
      </c>
      <c r="C910" s="626" t="str">
        <f>'CATALOGO PAGINA'!AE910</f>
        <v>12</v>
      </c>
      <c r="D910" s="634">
        <f>'CATALOGO PAGINA'!AG910</f>
        <v>0.882</v>
      </c>
    </row>
    <row r="911">
      <c r="A911" s="623" t="str">
        <f>'CATALOGO PAGINA'!C911</f>
        <v>IN24842-A</v>
      </c>
      <c r="B911" s="624" t="s">
        <v>7741</v>
      </c>
      <c r="C911" s="626" t="str">
        <f>'CATALOGO PAGINA'!AE911</f>
        <v>12</v>
      </c>
      <c r="D911" s="634">
        <f>'CATALOGO PAGINA'!AG911</f>
        <v>0.882</v>
      </c>
    </row>
    <row r="912">
      <c r="A912" s="623" t="str">
        <f>'CATALOGO PAGINA'!C912</f>
        <v>55565</v>
      </c>
      <c r="B912" s="624" t="s">
        <v>7741</v>
      </c>
      <c r="C912" s="626" t="str">
        <f>'CATALOGO PAGINA'!AE912</f>
        <v>12</v>
      </c>
      <c r="D912" s="634">
        <f>'CATALOGO PAGINA'!AG912</f>
        <v>0.924</v>
      </c>
    </row>
    <row r="913">
      <c r="A913" s="623" t="str">
        <f>'CATALOGO PAGINA'!C913</f>
        <v>82669</v>
      </c>
      <c r="B913" s="624" t="s">
        <v>7741</v>
      </c>
      <c r="C913" s="626" t="str">
        <f>'CATALOGO PAGINA'!AE913</f>
        <v>12</v>
      </c>
      <c r="D913" s="634">
        <f>'CATALOGO PAGINA'!AG913</f>
        <v>1.078</v>
      </c>
    </row>
    <row r="914">
      <c r="A914" s="623" t="str">
        <f>'CATALOGO PAGINA'!C914</f>
        <v>82668</v>
      </c>
      <c r="B914" s="624" t="s">
        <v>7741</v>
      </c>
      <c r="C914" s="626" t="str">
        <f>'CATALOGO PAGINA'!AE914</f>
        <v>12</v>
      </c>
      <c r="D914" s="634">
        <f>'CATALOGO PAGINA'!AG914</f>
        <v>1.078</v>
      </c>
    </row>
    <row r="915">
      <c r="A915" s="623" t="str">
        <f>'CATALOGO PAGINA'!C915</f>
        <v>83024</v>
      </c>
      <c r="B915" s="624" t="s">
        <v>7741</v>
      </c>
      <c r="C915" s="626" t="str">
        <f>'CATALOGO PAGINA'!AE915</f>
        <v>12</v>
      </c>
      <c r="D915" s="634">
        <f>'CATALOGO PAGINA'!AG915</f>
        <v>0.924</v>
      </c>
    </row>
    <row r="916">
      <c r="A916" s="623" t="str">
        <f>'CATALOGO PAGINA'!C916</f>
        <v>83025</v>
      </c>
      <c r="B916" s="624" t="s">
        <v>7741</v>
      </c>
      <c r="C916" s="626" t="str">
        <f>'CATALOGO PAGINA'!AE916</f>
        <v>12</v>
      </c>
      <c r="D916" s="634">
        <f>'CATALOGO PAGINA'!AG916</f>
        <v>0.924</v>
      </c>
    </row>
    <row r="917">
      <c r="A917" s="623" t="str">
        <f>'CATALOGO PAGINA'!C917</f>
        <v>83022</v>
      </c>
      <c r="B917" s="624" t="s">
        <v>7741</v>
      </c>
      <c r="C917" s="626" t="str">
        <f>'CATALOGO PAGINA'!AE917</f>
        <v>12</v>
      </c>
      <c r="D917" s="634">
        <f>'CATALOGO PAGINA'!AG917</f>
        <v>0.924</v>
      </c>
    </row>
    <row r="918">
      <c r="A918" s="623" t="str">
        <f>'CATALOGO PAGINA'!C918</f>
        <v>83020</v>
      </c>
      <c r="B918" s="624" t="s">
        <v>7741</v>
      </c>
      <c r="C918" s="626" t="str">
        <f>'CATALOGO PAGINA'!AE918</f>
        <v>12</v>
      </c>
      <c r="D918" s="634">
        <f>'CATALOGO PAGINA'!AG918</f>
        <v>0.924</v>
      </c>
    </row>
    <row r="919">
      <c r="A919" s="623" t="str">
        <f>'CATALOGO PAGINA'!C919</f>
        <v>83016</v>
      </c>
      <c r="B919" s="624" t="s">
        <v>7741</v>
      </c>
      <c r="C919" s="626" t="str">
        <f>'CATALOGO PAGINA'!AE919</f>
        <v>12</v>
      </c>
      <c r="D919" s="634">
        <f>'CATALOGO PAGINA'!AG919</f>
        <v>0.924</v>
      </c>
    </row>
    <row r="920">
      <c r="A920" s="623" t="str">
        <f>'CATALOGO PAGINA'!C920</f>
        <v>FD818C</v>
      </c>
      <c r="B920" s="624" t="s">
        <v>7741</v>
      </c>
      <c r="C920" s="626" t="str">
        <f>'CATALOGO PAGINA'!AE920</f>
        <v>6</v>
      </c>
      <c r="D920" s="634">
        <f>'CATALOGO PAGINA'!AG920</f>
        <v>1.778</v>
      </c>
    </row>
    <row r="921">
      <c r="A921" s="623" t="str">
        <f>'CATALOGO PAGINA'!C921</f>
        <v>FD817V</v>
      </c>
      <c r="B921" s="624" t="s">
        <v>7741</v>
      </c>
      <c r="C921" s="626" t="str">
        <f>'CATALOGO PAGINA'!AE921</f>
        <v>6</v>
      </c>
      <c r="D921" s="634">
        <f>'CATALOGO PAGINA'!AG921</f>
        <v>1.358</v>
      </c>
    </row>
    <row r="922">
      <c r="A922" s="623" t="str">
        <f>'CATALOGO PAGINA'!C922</f>
        <v>FD819</v>
      </c>
      <c r="B922" s="624" t="s">
        <v>7741</v>
      </c>
      <c r="C922" s="626" t="str">
        <f>'CATALOGO PAGINA'!AE922</f>
        <v>12</v>
      </c>
      <c r="D922" s="634">
        <f>'CATALOGO PAGINA'!AG922</f>
        <v>0.574</v>
      </c>
    </row>
    <row r="923">
      <c r="A923" s="623" t="str">
        <f>'CATALOGO PAGINA'!C923</f>
        <v>6064</v>
      </c>
      <c r="B923" s="624" t="s">
        <v>7741</v>
      </c>
      <c r="C923" s="626" t="str">
        <f>'CATALOGO PAGINA'!AE923</f>
        <v>12</v>
      </c>
      <c r="D923" s="634">
        <f>'CATALOGO PAGINA'!AG923</f>
        <v>1.825</v>
      </c>
    </row>
    <row r="924">
      <c r="A924" s="623" t="str">
        <f>'CATALOGO PAGINA'!C924</f>
        <v>9644</v>
      </c>
      <c r="B924" s="624" t="s">
        <v>7741</v>
      </c>
      <c r="C924" s="626" t="str">
        <f>'CATALOGO PAGINA'!AE924</f>
        <v>12</v>
      </c>
      <c r="D924" s="634">
        <f>'CATALOGO PAGINA'!AG924</f>
        <v>2.275</v>
      </c>
    </row>
    <row r="925">
      <c r="A925" s="623" t="str">
        <f>'CATALOGO PAGINA'!C925</f>
        <v>6248</v>
      </c>
      <c r="B925" s="624" t="s">
        <v>7741</v>
      </c>
      <c r="C925" s="626" t="str">
        <f>'CATALOGO PAGINA'!AE925</f>
        <v>12</v>
      </c>
      <c r="D925" s="634">
        <f>'CATALOGO PAGINA'!AG925</f>
        <v>2.0375</v>
      </c>
    </row>
    <row r="926">
      <c r="A926" s="623" t="str">
        <f>'CATALOGO PAGINA'!C926</f>
        <v>6040</v>
      </c>
      <c r="B926" s="624" t="s">
        <v>7741</v>
      </c>
      <c r="C926" s="626" t="str">
        <f>'CATALOGO PAGINA'!AE926</f>
        <v>12</v>
      </c>
      <c r="D926" s="634">
        <f>'CATALOGO PAGINA'!AG926</f>
        <v>1.825</v>
      </c>
    </row>
    <row r="927">
      <c r="A927" s="623" t="str">
        <f>'CATALOGO PAGINA'!C927</f>
        <v>9620</v>
      </c>
      <c r="B927" s="624" t="s">
        <v>7741</v>
      </c>
      <c r="C927" s="626" t="str">
        <f>'CATALOGO PAGINA'!AE927</f>
        <v>12</v>
      </c>
      <c r="D927" s="634">
        <f>'CATALOGO PAGINA'!AG927</f>
        <v>2.275</v>
      </c>
    </row>
    <row r="928">
      <c r="A928" s="623" t="str">
        <f>'CATALOGO PAGINA'!C928</f>
        <v>6408</v>
      </c>
      <c r="B928" s="624" t="s">
        <v>7741</v>
      </c>
      <c r="C928" s="626" t="str">
        <f>'CATALOGO PAGINA'!AE928</f>
        <v>12</v>
      </c>
      <c r="D928" s="634">
        <f>'CATALOGO PAGINA'!AG928</f>
        <v>2.275</v>
      </c>
    </row>
    <row r="929">
      <c r="A929" s="623" t="str">
        <f>'CATALOGO PAGINA'!C929</f>
        <v>6415</v>
      </c>
      <c r="B929" s="624" t="s">
        <v>7741</v>
      </c>
      <c r="C929" s="626" t="str">
        <f>'CATALOGO PAGINA'!AE929</f>
        <v>12</v>
      </c>
      <c r="D929" s="634">
        <f>'CATALOGO PAGINA'!AG929</f>
        <v>2.275</v>
      </c>
    </row>
    <row r="930">
      <c r="A930" s="623" t="str">
        <f>'CATALOGO PAGINA'!C930</f>
        <v>6422</v>
      </c>
      <c r="B930" s="624" t="s">
        <v>7741</v>
      </c>
      <c r="C930" s="626" t="str">
        <f>'CATALOGO PAGINA'!AE930</f>
        <v>12</v>
      </c>
      <c r="D930" s="634">
        <f>'CATALOGO PAGINA'!AG930</f>
        <v>2.275</v>
      </c>
    </row>
    <row r="931">
      <c r="A931" s="623" t="str">
        <f>'CATALOGO PAGINA'!C931</f>
        <v>1557</v>
      </c>
      <c r="B931" s="624" t="s">
        <v>7741</v>
      </c>
      <c r="C931" s="626" t="str">
        <f>'CATALOGO PAGINA'!AE931</f>
        <v>12</v>
      </c>
      <c r="D931" s="634">
        <f>'CATALOGO PAGINA'!AG931</f>
        <v>2.07</v>
      </c>
    </row>
    <row r="932">
      <c r="A932" s="623" t="str">
        <f>'CATALOGO PAGINA'!C932</f>
        <v>5030</v>
      </c>
      <c r="B932" s="624" t="s">
        <v>7741</v>
      </c>
      <c r="C932" s="626" t="str">
        <f>'CATALOGO PAGINA'!AE932</f>
        <v>12</v>
      </c>
      <c r="D932" s="634">
        <f>'CATALOGO PAGINA'!AG932</f>
        <v>2.07</v>
      </c>
    </row>
    <row r="933">
      <c r="A933" s="623" t="str">
        <f>'CATALOGO PAGINA'!C933</f>
        <v>6854</v>
      </c>
      <c r="B933" s="624" t="s">
        <v>7741</v>
      </c>
      <c r="C933" s="626" t="str">
        <f>'CATALOGO PAGINA'!AE933</f>
        <v>12</v>
      </c>
      <c r="D933" s="634">
        <f>'CATALOGO PAGINA'!AG933</f>
        <v>2.07</v>
      </c>
    </row>
    <row r="934">
      <c r="A934" s="623" t="str">
        <f>'CATALOGO PAGINA'!C934</f>
        <v>9166</v>
      </c>
      <c r="B934" s="624" t="s">
        <v>7741</v>
      </c>
      <c r="C934" s="626" t="str">
        <f>'CATALOGO PAGINA'!AE934</f>
        <v>12</v>
      </c>
      <c r="D934" s="634">
        <f>'CATALOGO PAGINA'!AG934</f>
        <v>2.07</v>
      </c>
    </row>
    <row r="935">
      <c r="A935" s="623" t="str">
        <f>'CATALOGO PAGINA'!C935</f>
        <v>CN55137</v>
      </c>
      <c r="B935" s="624" t="s">
        <v>7741</v>
      </c>
      <c r="C935" s="626" t="str">
        <f>'CATALOGO PAGINA'!AE935</f>
        <v>12</v>
      </c>
      <c r="D935" s="634">
        <f>'CATALOGO PAGINA'!AG935</f>
        <v>1.344</v>
      </c>
    </row>
    <row r="936">
      <c r="A936" s="623" t="str">
        <f>'CATALOGO PAGINA'!C936</f>
        <v>CN55138</v>
      </c>
      <c r="B936" s="624" t="s">
        <v>7741</v>
      </c>
      <c r="C936" s="626" t="str">
        <f>'CATALOGO PAGINA'!AE936</f>
        <v>12</v>
      </c>
      <c r="D936" s="634">
        <f>'CATALOGO PAGINA'!AG936</f>
        <v>1.344</v>
      </c>
    </row>
    <row r="937">
      <c r="A937" s="623" t="str">
        <f>'CATALOGO PAGINA'!C937</f>
        <v>IN85603</v>
      </c>
      <c r="B937" s="624" t="s">
        <v>7741</v>
      </c>
      <c r="C937" s="626" t="str">
        <f>'CATALOGO PAGINA'!AE937</f>
        <v>12</v>
      </c>
      <c r="D937" s="634">
        <f>'CATALOGO PAGINA'!AG937</f>
        <v>0.77</v>
      </c>
    </row>
    <row r="938">
      <c r="A938" s="623" t="str">
        <f>'CATALOGO PAGINA'!C938</f>
        <v>4923</v>
      </c>
      <c r="B938" s="624" t="s">
        <v>7741</v>
      </c>
      <c r="C938" s="626" t="str">
        <f>'CATALOGO PAGINA'!AE938</f>
        <v>12</v>
      </c>
      <c r="D938" s="634">
        <f>'CATALOGO PAGINA'!AG938</f>
        <v>1.0375</v>
      </c>
    </row>
    <row r="939">
      <c r="A939" s="623" t="str">
        <f>'CATALOGO PAGINA'!C939</f>
        <v>5473</v>
      </c>
      <c r="B939" s="624" t="s">
        <v>7741</v>
      </c>
      <c r="C939" s="626" t="str">
        <f>'CATALOGO PAGINA'!AE939</f>
        <v>12</v>
      </c>
      <c r="D939" s="634">
        <f>'CATALOGO PAGINA'!AG939</f>
        <v>1.25</v>
      </c>
    </row>
    <row r="940">
      <c r="A940" s="623" t="str">
        <f>'CATALOGO PAGINA'!C940</f>
        <v>4954</v>
      </c>
      <c r="B940" s="624" t="s">
        <v>7741</v>
      </c>
      <c r="C940" s="626" t="str">
        <f>'CATALOGO PAGINA'!AE940</f>
        <v>12</v>
      </c>
      <c r="D940" s="634">
        <f>'CATALOGO PAGINA'!AG940</f>
        <v>1.0375</v>
      </c>
    </row>
    <row r="941">
      <c r="A941" s="623" t="str">
        <f>'CATALOGO PAGINA'!C941</f>
        <v>IN85500</v>
      </c>
      <c r="B941" s="624" t="s">
        <v>7741</v>
      </c>
      <c r="C941" s="626" t="str">
        <f>'CATALOGO PAGINA'!AE941</f>
        <v>12</v>
      </c>
      <c r="D941" s="634">
        <f>'CATALOGO PAGINA'!AG941</f>
        <v>0.77</v>
      </c>
    </row>
    <row r="942">
      <c r="A942" s="623" t="str">
        <f>'CATALOGO PAGINA'!C942</f>
        <v>6321</v>
      </c>
      <c r="B942" s="624" t="s">
        <v>7741</v>
      </c>
      <c r="C942" s="626" t="str">
        <f>'CATALOGO PAGINA'!AE942</f>
        <v>12</v>
      </c>
      <c r="D942" s="634">
        <f>'CATALOGO PAGINA'!AG942</f>
        <v>1.0375</v>
      </c>
    </row>
    <row r="943">
      <c r="A943" s="623" t="str">
        <f>'CATALOGO PAGINA'!C943</f>
        <v>SA-42</v>
      </c>
      <c r="B943" s="624" t="s">
        <v>7741</v>
      </c>
      <c r="C943" s="626" t="str">
        <f>'CATALOGO PAGINA'!AE943</f>
        <v>12</v>
      </c>
      <c r="D943" s="634">
        <f>'CATALOGO PAGINA'!AG943</f>
        <v>2.35</v>
      </c>
    </row>
    <row r="944">
      <c r="A944" s="623" t="str">
        <f>'CATALOGO PAGINA'!C944</f>
        <v>FD915</v>
      </c>
      <c r="B944" s="624" t="s">
        <v>7741</v>
      </c>
      <c r="C944" s="626" t="str">
        <f>'CATALOGO PAGINA'!AE944</f>
        <v>6</v>
      </c>
      <c r="D944" s="634">
        <f>'CATALOGO PAGINA'!AG944</f>
        <v>1.624</v>
      </c>
    </row>
    <row r="945">
      <c r="A945" s="623" t="str">
        <f>'CATALOGO PAGINA'!C945</f>
        <v>0765</v>
      </c>
      <c r="B945" s="624" t="s">
        <v>7741</v>
      </c>
      <c r="C945" s="626" t="str">
        <f>'CATALOGO PAGINA'!AE945</f>
        <v>12</v>
      </c>
      <c r="D945" s="634">
        <f>'CATALOGO PAGINA'!AG945</f>
        <v>1.162</v>
      </c>
    </row>
    <row r="946">
      <c r="A946" s="623" t="str">
        <f>'CATALOGO PAGINA'!C946</f>
        <v>5081</v>
      </c>
      <c r="B946" s="624" t="s">
        <v>7741</v>
      </c>
      <c r="C946" s="626" t="str">
        <f>'CATALOGO PAGINA'!AE946</f>
        <v>12</v>
      </c>
      <c r="D946" s="634">
        <f>'CATALOGO PAGINA'!AG946</f>
        <v>1.162</v>
      </c>
    </row>
    <row r="947">
      <c r="A947" s="623" t="str">
        <f>'CATALOGO PAGINA'!C947</f>
        <v>9324</v>
      </c>
      <c r="B947" s="624" t="s">
        <v>7741</v>
      </c>
      <c r="C947" s="626" t="str">
        <f>'CATALOGO PAGINA'!AE947</f>
        <v>12</v>
      </c>
      <c r="D947" s="634">
        <f>'CATALOGO PAGINA'!AG947</f>
        <v>1.736</v>
      </c>
    </row>
    <row r="948">
      <c r="A948" s="623" t="str">
        <f>'CATALOGO PAGINA'!C948</f>
        <v>0053</v>
      </c>
      <c r="B948" s="624" t="s">
        <v>7741</v>
      </c>
      <c r="C948" s="626" t="str">
        <f>'CATALOGO PAGINA'!AE948</f>
        <v>12</v>
      </c>
      <c r="D948" s="634">
        <f>'CATALOGO PAGINA'!AG948</f>
        <v>2.212</v>
      </c>
    </row>
    <row r="949">
      <c r="A949" s="623" t="str">
        <f>'CATALOGO PAGINA'!C949</f>
        <v>9120</v>
      </c>
      <c r="B949" s="624" t="s">
        <v>7741</v>
      </c>
      <c r="C949" s="626" t="str">
        <f>'CATALOGO PAGINA'!AE949</f>
        <v>12</v>
      </c>
      <c r="D949" s="634">
        <f>'CATALOGO PAGINA'!AG949</f>
        <v>3.15</v>
      </c>
    </row>
    <row r="950">
      <c r="A950" s="623" t="str">
        <f>'CATALOGO PAGINA'!C950</f>
        <v>82763</v>
      </c>
      <c r="B950" s="624" t="s">
        <v>7741</v>
      </c>
      <c r="C950" s="626" t="str">
        <f>'CATALOGO PAGINA'!AE950</f>
        <v>12</v>
      </c>
      <c r="D950" s="634">
        <f>'CATALOGO PAGINA'!AG950</f>
        <v>2.3712</v>
      </c>
    </row>
    <row r="951">
      <c r="A951" s="623" t="str">
        <f>'CATALOGO PAGINA'!C951</f>
        <v>0159</v>
      </c>
      <c r="B951" s="624" t="s">
        <v>7741</v>
      </c>
      <c r="C951" s="626" t="str">
        <f>'CATALOGO PAGINA'!AE951</f>
        <v>12</v>
      </c>
      <c r="D951" s="634">
        <f>'CATALOGO PAGINA'!AG951</f>
        <v>1.755</v>
      </c>
    </row>
    <row r="952">
      <c r="A952" s="623" t="str">
        <f>'CATALOGO PAGINA'!C952</f>
        <v>30141</v>
      </c>
      <c r="B952" s="624" t="s">
        <v>7741</v>
      </c>
      <c r="C952" s="626" t="str">
        <f>'CATALOGO PAGINA'!AE952</f>
        <v>12</v>
      </c>
      <c r="D952" s="634">
        <f>'CATALOGO PAGINA'!AG952</f>
        <v>1.729</v>
      </c>
    </row>
    <row r="953">
      <c r="A953" s="623" t="str">
        <f>'CATALOGO PAGINA'!C953</f>
        <v>CH85486</v>
      </c>
      <c r="B953" s="624" t="s">
        <v>7741</v>
      </c>
      <c r="C953" s="626" t="str">
        <f>'CATALOGO PAGINA'!AE953</f>
        <v>12</v>
      </c>
      <c r="D953" s="634">
        <f>'CATALOGO PAGINA'!AG953</f>
        <v>0.728</v>
      </c>
    </row>
    <row r="954">
      <c r="A954" s="623" t="str">
        <f>'CATALOGO PAGINA'!C954</f>
        <v>CN90047</v>
      </c>
      <c r="B954" s="624" t="s">
        <v>7741</v>
      </c>
      <c r="C954" s="626" t="str">
        <f>'CATALOGO PAGINA'!AE954</f>
        <v>12</v>
      </c>
      <c r="D954" s="634">
        <f>'CATALOGO PAGINA'!AG954</f>
        <v>0.91</v>
      </c>
    </row>
    <row r="955">
      <c r="A955" s="623" t="str">
        <f>'CATALOGO PAGINA'!C955</f>
        <v>6205</v>
      </c>
      <c r="B955" s="624" t="s">
        <v>7741</v>
      </c>
      <c r="C955" s="626" t="str">
        <f>'CATALOGO PAGINA'!AE955</f>
        <v>12</v>
      </c>
      <c r="D955" s="634">
        <f>'CATALOGO PAGINA'!AG955</f>
        <v>0.7506</v>
      </c>
    </row>
    <row r="956">
      <c r="A956" s="623" t="str">
        <f>'CATALOGO PAGINA'!C956</f>
        <v>HQT5</v>
      </c>
      <c r="B956" s="624" t="s">
        <v>7741</v>
      </c>
      <c r="C956" s="626" t="str">
        <f>'CATALOGO PAGINA'!AE956</f>
        <v>6</v>
      </c>
      <c r="D956" s="634">
        <f>'CATALOGO PAGINA'!AG956</f>
        <v>1.75</v>
      </c>
    </row>
    <row r="957">
      <c r="A957" s="623" t="str">
        <f>'CATALOGO PAGINA'!C957</f>
        <v>HQT5</v>
      </c>
      <c r="B957" s="624" t="s">
        <v>7741</v>
      </c>
      <c r="C957" s="626" t="str">
        <f>'CATALOGO PAGINA'!AE957</f>
        <v>6</v>
      </c>
      <c r="D957" s="634">
        <f>'CATALOGO PAGINA'!AG957</f>
        <v>1.75</v>
      </c>
    </row>
    <row r="958">
      <c r="A958" s="623" t="str">
        <f>'CATALOGO PAGINA'!C958</f>
        <v>A02-704</v>
      </c>
      <c r="B958" s="624" t="s">
        <v>7741</v>
      </c>
      <c r="C958" s="626" t="str">
        <f>'CATALOGO PAGINA'!AE958</f>
        <v>12</v>
      </c>
      <c r="D958" s="634">
        <f>'CATALOGO PAGINA'!AG958</f>
        <v>1.26</v>
      </c>
    </row>
    <row r="959">
      <c r="A959" s="623" t="str">
        <f>'CATALOGO PAGINA'!C959</f>
        <v>6012</v>
      </c>
      <c r="B959" s="624" t="s">
        <v>7741</v>
      </c>
      <c r="C959" s="626" t="str">
        <f>'CATALOGO PAGINA'!AE959</f>
        <v>12</v>
      </c>
      <c r="D959" s="634">
        <f>'CATALOGO PAGINA'!AG959</f>
        <v>0.742</v>
      </c>
    </row>
    <row r="960">
      <c r="A960" s="623" t="str">
        <f>'CATALOGO PAGINA'!C960</f>
        <v>326-1</v>
      </c>
      <c r="B960" s="624" t="s">
        <v>7741</v>
      </c>
      <c r="C960" s="626" t="str">
        <f>'CATALOGO PAGINA'!AE960</f>
        <v>6</v>
      </c>
      <c r="D960" s="634">
        <f>'CATALOGO PAGINA'!AG960</f>
        <v>1.05</v>
      </c>
    </row>
    <row r="961">
      <c r="A961" s="623" t="str">
        <f>'CATALOGO PAGINA'!C961</f>
        <v>J4016</v>
      </c>
      <c r="B961" s="624" t="s">
        <v>7741</v>
      </c>
      <c r="C961" s="626" t="str">
        <f>'CATALOGO PAGINA'!AE961</f>
        <v>6</v>
      </c>
      <c r="D961" s="634">
        <f>'CATALOGO PAGINA'!AG961</f>
        <v>1.47</v>
      </c>
    </row>
    <row r="962">
      <c r="A962" s="623" t="str">
        <f>'CATALOGO PAGINA'!C962</f>
        <v>161-7</v>
      </c>
      <c r="B962" s="624" t="s">
        <v>7741</v>
      </c>
      <c r="C962" s="626" t="str">
        <f>'CATALOGO PAGINA'!AE962</f>
        <v>3</v>
      </c>
      <c r="D962" s="634">
        <f>'CATALOGO PAGINA'!AG962</f>
        <v>7.7575</v>
      </c>
    </row>
    <row r="963">
      <c r="A963" s="623" t="str">
        <f>'CATALOGO PAGINA'!C963</f>
        <v>ARY101</v>
      </c>
      <c r="B963" s="624" t="s">
        <v>7741</v>
      </c>
      <c r="C963" s="626" t="str">
        <f>'CATALOGO PAGINA'!AE963</f>
        <v>3</v>
      </c>
      <c r="D963" s="634">
        <f>'CATALOGO PAGINA'!AG963</f>
        <v>9.918</v>
      </c>
    </row>
    <row r="964">
      <c r="A964" s="623" t="str">
        <f>'CATALOGO PAGINA'!C964</f>
        <v>ARB82488</v>
      </c>
      <c r="B964" s="624" t="s">
        <v>7741</v>
      </c>
      <c r="C964" s="626" t="str">
        <f>'CATALOGO PAGINA'!AE964</f>
        <v>12</v>
      </c>
      <c r="D964" s="634">
        <f>'CATALOGO PAGINA'!AG964</f>
        <v>0.754</v>
      </c>
    </row>
    <row r="965">
      <c r="A965" s="623" t="str">
        <f>'CATALOGO PAGINA'!C965</f>
        <v>ARW0562</v>
      </c>
      <c r="B965" s="624" t="s">
        <v>7741</v>
      </c>
      <c r="C965" s="626" t="str">
        <f>'CATALOGO PAGINA'!AE965</f>
        <v>12</v>
      </c>
      <c r="D965" s="634">
        <f>'CATALOGO PAGINA'!AG965</f>
        <v>1.102</v>
      </c>
    </row>
    <row r="966">
      <c r="A966" s="623" t="str">
        <f>'CATALOGO PAGINA'!C966</f>
        <v>2010</v>
      </c>
      <c r="B966" s="624" t="s">
        <v>7741</v>
      </c>
      <c r="C966" s="626" t="str">
        <f>'CATALOGO PAGINA'!AE966</f>
        <v>12</v>
      </c>
      <c r="D966" s="634">
        <f>'CATALOGO PAGINA'!AG966</f>
        <v>2.842</v>
      </c>
    </row>
    <row r="967">
      <c r="A967" s="623" t="str">
        <f>'CATALOGO PAGINA'!C967</f>
        <v>5788B</v>
      </c>
      <c r="B967" s="624" t="s">
        <v>7741</v>
      </c>
      <c r="C967" s="626" t="str">
        <f>'CATALOGO PAGINA'!AE967</f>
        <v>3</v>
      </c>
      <c r="D967" s="634">
        <f>'CATALOGO PAGINA'!AG967</f>
        <v>4.9445</v>
      </c>
    </row>
    <row r="968">
      <c r="A968" s="623" t="str">
        <f>'CATALOGO PAGINA'!C968</f>
        <v>ARB77791</v>
      </c>
      <c r="B968" s="624" t="s">
        <v>7741</v>
      </c>
      <c r="C968" s="626" t="str">
        <f>'CATALOGO PAGINA'!AE968</f>
        <v>12</v>
      </c>
      <c r="D968" s="634">
        <f>'CATALOGO PAGINA'!AG968</f>
        <v>0.986</v>
      </c>
    </row>
    <row r="969">
      <c r="A969" s="623" t="str">
        <f>'CATALOGO PAGINA'!C969</f>
        <v>FW-2069A</v>
      </c>
      <c r="B969" s="624" t="s">
        <v>7741</v>
      </c>
      <c r="C969" s="626" t="str">
        <f>'CATALOGO PAGINA'!AE969</f>
        <v>3</v>
      </c>
      <c r="D969" s="634">
        <f>'CATALOGO PAGINA'!AG969</f>
        <v>6.09</v>
      </c>
    </row>
    <row r="970">
      <c r="A970" s="623" t="str">
        <f>'CATALOGO PAGINA'!C970</f>
        <v>JS124</v>
      </c>
      <c r="B970" s="624" t="s">
        <v>7741</v>
      </c>
      <c r="C970" s="626" t="str">
        <f>'CATALOGO PAGINA'!AE970</f>
        <v>3</v>
      </c>
      <c r="D970" s="634">
        <f>'CATALOGO PAGINA'!AG970</f>
        <v>6.09</v>
      </c>
    </row>
    <row r="971">
      <c r="A971" s="623" t="str">
        <f>'CATALOGO PAGINA'!C971</f>
        <v>FD635</v>
      </c>
      <c r="B971" s="624" t="s">
        <v>7741</v>
      </c>
      <c r="C971" s="626" t="str">
        <f>'CATALOGO PAGINA'!AE971</f>
        <v>6</v>
      </c>
      <c r="D971" s="634">
        <f>'CATALOGO PAGINA'!AG971</f>
        <v>1.752</v>
      </c>
    </row>
    <row r="972">
      <c r="A972" s="623" t="str">
        <f>'CATALOGO PAGINA'!C972</f>
        <v>36-DCJ</v>
      </c>
      <c r="B972" s="624" t="s">
        <v>7741</v>
      </c>
      <c r="C972" s="626" t="str">
        <f>'CATALOGO PAGINA'!AE972</f>
        <v>3</v>
      </c>
      <c r="D972" s="634">
        <f>'CATALOGO PAGINA'!AG972</f>
        <v>1.5515</v>
      </c>
    </row>
    <row r="973">
      <c r="A973" s="623" t="str">
        <f>'CATALOGO PAGINA'!C973</f>
        <v>S7530</v>
      </c>
      <c r="B973" s="624" t="s">
        <v>7741</v>
      </c>
      <c r="C973" s="626" t="str">
        <f>'CATALOGO PAGINA'!AE973</f>
        <v>6</v>
      </c>
      <c r="D973" s="634">
        <f>'CATALOGO PAGINA'!AG973</f>
        <v>0.754</v>
      </c>
    </row>
    <row r="974">
      <c r="A974" s="623" t="str">
        <f>'CATALOGO PAGINA'!C974</f>
        <v>S7531</v>
      </c>
      <c r="B974" s="624" t="s">
        <v>7741</v>
      </c>
      <c r="C974" s="626" t="str">
        <f>'CATALOGO PAGINA'!AE974</f>
        <v>6</v>
      </c>
      <c r="D974" s="634">
        <f>'CATALOGO PAGINA'!AG974</f>
        <v>0.754</v>
      </c>
    </row>
    <row r="975">
      <c r="A975" s="623" t="str">
        <f>'CATALOGO PAGINA'!C975</f>
        <v>S7509</v>
      </c>
      <c r="B975" s="624" t="s">
        <v>7741</v>
      </c>
      <c r="C975" s="626" t="str">
        <f>'CATALOGO PAGINA'!AE975</f>
        <v>6</v>
      </c>
      <c r="D975" s="634">
        <f>'CATALOGO PAGINA'!AG975</f>
        <v>0.7395</v>
      </c>
    </row>
    <row r="976">
      <c r="A976" s="623" t="str">
        <f>'CATALOGO PAGINA'!C976</f>
        <v>JH218922</v>
      </c>
      <c r="B976" s="624" t="s">
        <v>7741</v>
      </c>
      <c r="C976" s="626" t="str">
        <f>'CATALOGO PAGINA'!AE976</f>
        <v>6</v>
      </c>
      <c r="D976" s="634">
        <f>'CATALOGO PAGINA'!AG976</f>
        <v>0.899</v>
      </c>
    </row>
    <row r="977">
      <c r="A977" s="623" t="str">
        <f>'CATALOGO PAGINA'!C977</f>
        <v>JH207505</v>
      </c>
      <c r="B977" s="624" t="s">
        <v>7741</v>
      </c>
      <c r="C977" s="626" t="str">
        <f>'CATALOGO PAGINA'!AE977</f>
        <v>6</v>
      </c>
      <c r="D977" s="634">
        <f>'CATALOGO PAGINA'!AG977</f>
        <v>0.899</v>
      </c>
    </row>
    <row r="978">
      <c r="A978" s="623" t="str">
        <f>'CATALOGO PAGINA'!C978</f>
        <v>JH207506</v>
      </c>
      <c r="B978" s="624" t="s">
        <v>7741</v>
      </c>
      <c r="C978" s="626" t="str">
        <f>'CATALOGO PAGINA'!AE978</f>
        <v>6</v>
      </c>
      <c r="D978" s="634">
        <f>'CATALOGO PAGINA'!AG978</f>
        <v>0.899</v>
      </c>
    </row>
    <row r="979">
      <c r="A979" s="623" t="str">
        <f>'CATALOGO PAGINA'!C979</f>
        <v>JH207512</v>
      </c>
      <c r="B979" s="624" t="s">
        <v>7741</v>
      </c>
      <c r="C979" s="626" t="str">
        <f>'CATALOGO PAGINA'!AE979</f>
        <v>6</v>
      </c>
      <c r="D979" s="634">
        <f>'CATALOGO PAGINA'!AG979</f>
        <v>0.9715</v>
      </c>
    </row>
    <row r="980">
      <c r="A980" s="623" t="str">
        <f>'CATALOGO PAGINA'!C980</f>
        <v>JH218919</v>
      </c>
      <c r="B980" s="624" t="s">
        <v>7741</v>
      </c>
      <c r="C980" s="626" t="str">
        <f>'CATALOGO PAGINA'!AE980</f>
        <v>6</v>
      </c>
      <c r="D980" s="634">
        <f>'CATALOGO PAGINA'!AG980</f>
        <v>0.899</v>
      </c>
    </row>
    <row r="981">
      <c r="A981" s="623" t="str">
        <f>'CATALOGO PAGINA'!C981</f>
        <v>JH218920</v>
      </c>
      <c r="B981" s="624" t="s">
        <v>7741</v>
      </c>
      <c r="C981" s="626" t="str">
        <f>'CATALOGO PAGINA'!AE981</f>
        <v>6</v>
      </c>
      <c r="D981" s="634">
        <f>'CATALOGO PAGINA'!AG981</f>
        <v>0.899</v>
      </c>
    </row>
    <row r="982">
      <c r="A982" s="623" t="str">
        <f>'CATALOGO PAGINA'!C982</f>
        <v>JH218921</v>
      </c>
      <c r="B982" s="624" t="s">
        <v>7741</v>
      </c>
      <c r="C982" s="626" t="str">
        <f>'CATALOGO PAGINA'!AE982</f>
        <v>6</v>
      </c>
      <c r="D982" s="634">
        <f>'CATALOGO PAGINA'!AG982</f>
        <v>0.899</v>
      </c>
    </row>
    <row r="983">
      <c r="A983" s="623" t="str">
        <f>'CATALOGO PAGINA'!C983</f>
        <v>JH207507</v>
      </c>
      <c r="B983" s="624" t="s">
        <v>7741</v>
      </c>
      <c r="C983" s="626" t="str">
        <f>'CATALOGO PAGINA'!AE983</f>
        <v>6</v>
      </c>
      <c r="D983" s="634">
        <f>'CATALOGO PAGINA'!AG983</f>
        <v>1.189</v>
      </c>
    </row>
    <row r="984">
      <c r="A984" s="623" t="str">
        <f>'CATALOGO PAGINA'!C984</f>
        <v>JH218907</v>
      </c>
      <c r="B984" s="624" t="s">
        <v>7741</v>
      </c>
      <c r="C984" s="626" t="str">
        <f>'CATALOGO PAGINA'!AE984</f>
        <v>6</v>
      </c>
      <c r="D984" s="634">
        <f>'CATALOGO PAGINA'!AG984</f>
        <v>2.2765</v>
      </c>
    </row>
    <row r="985">
      <c r="A985" s="623" t="str">
        <f>'CATALOGO PAGINA'!C985</f>
        <v>376209</v>
      </c>
      <c r="B985" s="624" t="s">
        <v>7741</v>
      </c>
      <c r="C985" s="626" t="str">
        <f>'CATALOGO PAGINA'!AE985</f>
        <v>1</v>
      </c>
      <c r="D985" s="634">
        <f>'CATALOGO PAGINA'!AG985</f>
        <v>33.495</v>
      </c>
    </row>
    <row r="986">
      <c r="A986" s="623" t="str">
        <f>'CATALOGO PAGINA'!C986</f>
        <v>376102</v>
      </c>
      <c r="B986" s="624" t="s">
        <v>7741</v>
      </c>
      <c r="C986" s="626" t="str">
        <f>'CATALOGO PAGINA'!AE986</f>
        <v>6</v>
      </c>
      <c r="D986" s="634">
        <f>'CATALOGO PAGINA'!AG986</f>
        <v>6.75444</v>
      </c>
    </row>
    <row r="987">
      <c r="A987" s="623" t="str">
        <f>'CATALOGO PAGINA'!C987</f>
        <v>HL518</v>
      </c>
      <c r="B987" s="624" t="s">
        <v>7741</v>
      </c>
      <c r="C987" s="626" t="str">
        <f>'CATALOGO PAGINA'!AE987</f>
        <v>3</v>
      </c>
      <c r="D987" s="634">
        <f>'CATALOGO PAGINA'!AG987</f>
        <v>5.25156</v>
      </c>
    </row>
    <row r="988">
      <c r="A988" s="623" t="str">
        <f>'CATALOGO PAGINA'!C988</f>
        <v>ARB12024</v>
      </c>
      <c r="B988" s="624" t="s">
        <v>7741</v>
      </c>
      <c r="C988" s="626" t="str">
        <f>'CATALOGO PAGINA'!AE988</f>
        <v>12</v>
      </c>
      <c r="D988" s="634">
        <f>'CATALOGO PAGINA'!AG988</f>
        <v>0.8265</v>
      </c>
    </row>
    <row r="989">
      <c r="A989" s="623" t="str">
        <f>'CATALOGO PAGINA'!C989</f>
        <v>ARG0776</v>
      </c>
      <c r="B989" s="624" t="s">
        <v>7741</v>
      </c>
      <c r="C989" s="626" t="str">
        <f>'CATALOGO PAGINA'!AE989</f>
        <v>12</v>
      </c>
      <c r="D989" s="634">
        <f>'CATALOGO PAGINA'!AG989</f>
        <v>0.58</v>
      </c>
    </row>
    <row r="990">
      <c r="A990" s="623" t="str">
        <f>'CATALOGO PAGINA'!C990</f>
        <v>876E-8AB</v>
      </c>
      <c r="B990" s="624" t="s">
        <v>7741</v>
      </c>
      <c r="C990" s="626" t="str">
        <f>'CATALOGO PAGINA'!AE990</f>
        <v>6</v>
      </c>
      <c r="D990" s="634">
        <f>'CATALOGO PAGINA'!AG990</f>
        <v>1.8995</v>
      </c>
    </row>
    <row r="991">
      <c r="A991" s="623" t="str">
        <f>'CATALOGO PAGINA'!C991</f>
        <v>DH009-29</v>
      </c>
      <c r="B991" s="624" t="s">
        <v>7741</v>
      </c>
      <c r="C991" s="626" t="str">
        <f>'CATALOGO PAGINA'!AE991</f>
        <v>6</v>
      </c>
      <c r="D991" s="634">
        <f>'CATALOGO PAGINA'!AG991</f>
        <v>4.9445</v>
      </c>
    </row>
    <row r="992">
      <c r="A992" s="623" t="str">
        <f>'CATALOGO PAGINA'!C992</f>
        <v>LQ1413</v>
      </c>
      <c r="B992" s="624" t="s">
        <v>7741</v>
      </c>
      <c r="C992" s="626" t="str">
        <f>'CATALOGO PAGINA'!AE992</f>
        <v>3</v>
      </c>
      <c r="D992" s="634">
        <f>'CATALOGO PAGINA'!AG992</f>
        <v>5.8145</v>
      </c>
    </row>
    <row r="993">
      <c r="A993" s="623" t="str">
        <f>'CATALOGO PAGINA'!C993</f>
        <v>FW2036</v>
      </c>
      <c r="B993" s="624" t="s">
        <v>7741</v>
      </c>
      <c r="C993" s="626" t="str">
        <f>'CATALOGO PAGINA'!AE993</f>
        <v>3</v>
      </c>
      <c r="D993" s="634">
        <f>'CATALOGO PAGINA'!AG993</f>
        <v>8.004</v>
      </c>
    </row>
    <row r="994">
      <c r="A994" s="623" t="str">
        <f>'CATALOGO PAGINA'!C994</f>
        <v>757P</v>
      </c>
      <c r="B994" s="624" t="s">
        <v>7741</v>
      </c>
      <c r="C994" s="626" t="str">
        <f>'CATALOGO PAGINA'!AE994</f>
        <v>3</v>
      </c>
      <c r="D994" s="634">
        <f>'CATALOGO PAGINA'!AG994</f>
        <v>11.426</v>
      </c>
    </row>
    <row r="995">
      <c r="A995" s="623" t="str">
        <f>'CATALOGO PAGINA'!C995</f>
        <v>66-03D</v>
      </c>
      <c r="B995" s="624" t="s">
        <v>7741</v>
      </c>
      <c r="C995" s="626" t="str">
        <f>'CATALOGO PAGINA'!AE995</f>
        <v>3</v>
      </c>
      <c r="D995" s="634">
        <f>'CATALOGO PAGINA'!AG995</f>
        <v>10.6575</v>
      </c>
    </row>
    <row r="996">
      <c r="A996" s="623" t="str">
        <f>'CATALOGO PAGINA'!C996</f>
        <v>ARW8708</v>
      </c>
      <c r="B996" s="624" t="s">
        <v>7741</v>
      </c>
      <c r="C996" s="626" t="str">
        <f>'CATALOGO PAGINA'!AE996</f>
        <v>3</v>
      </c>
      <c r="D996" s="634">
        <f>'CATALOGO PAGINA'!AG996</f>
        <v>2.9725</v>
      </c>
    </row>
    <row r="997">
      <c r="A997" s="623" t="str">
        <f>'CATALOGO PAGINA'!C997</f>
        <v>ARW612</v>
      </c>
      <c r="B997" s="624" t="s">
        <v>7741</v>
      </c>
      <c r="C997" s="626" t="str">
        <f>'CATALOGO PAGINA'!AE997</f>
        <v>12</v>
      </c>
      <c r="D997" s="634">
        <f>'CATALOGO PAGINA'!AG997</f>
        <v>0.812</v>
      </c>
    </row>
    <row r="998">
      <c r="A998" s="623" t="str">
        <f>'CATALOGO PAGINA'!C998</f>
        <v>ARW10163</v>
      </c>
      <c r="B998" s="624" t="s">
        <v>7741</v>
      </c>
      <c r="C998" s="626" t="str">
        <f>'CATALOGO PAGINA'!AE998</f>
        <v>12</v>
      </c>
      <c r="D998" s="634">
        <f>'CATALOGO PAGINA'!AG998</f>
        <v>0.9486</v>
      </c>
    </row>
    <row r="999">
      <c r="A999" s="623" t="str">
        <f>'CATALOGO PAGINA'!C999</f>
        <v>ARM034</v>
      </c>
      <c r="B999" s="624" t="s">
        <v>7741</v>
      </c>
      <c r="C999" s="626" t="str">
        <f>'CATALOGO PAGINA'!AE999</f>
        <v>12</v>
      </c>
      <c r="D999" s="634">
        <f>'CATALOGO PAGINA'!AG999</f>
        <v>1.102</v>
      </c>
    </row>
    <row r="1000">
      <c r="A1000" s="623" t="str">
        <f>'CATALOGO PAGINA'!C1000</f>
        <v>ARG19201</v>
      </c>
      <c r="B1000" s="624" t="s">
        <v>7741</v>
      </c>
      <c r="C1000" s="626" t="str">
        <f>'CATALOGO PAGINA'!AE1000</f>
        <v>12</v>
      </c>
      <c r="D1000" s="634">
        <f>'CATALOGO PAGINA'!AG1000</f>
        <v>1.0005</v>
      </c>
    </row>
    <row r="1001">
      <c r="A1001" s="623" t="str">
        <f>'CATALOGO PAGINA'!C1001</f>
        <v>ARM33319</v>
      </c>
      <c r="B1001" s="624" t="s">
        <v>7741</v>
      </c>
      <c r="C1001" s="626" t="str">
        <f>'CATALOGO PAGINA'!AE1001</f>
        <v>6</v>
      </c>
      <c r="D1001" s="634">
        <f>'CATALOGO PAGINA'!AG1001</f>
        <v>1.2035</v>
      </c>
    </row>
    <row r="1002">
      <c r="A1002" s="623" t="str">
        <f>'CATALOGO PAGINA'!C1002</f>
        <v>NM19564</v>
      </c>
      <c r="B1002" s="624" t="s">
        <v>7741</v>
      </c>
      <c r="C1002" s="626" t="str">
        <f>'CATALOGO PAGINA'!AE1002</f>
        <v>6</v>
      </c>
      <c r="D1002" s="634">
        <f>'CATALOGO PAGINA'!AG1002</f>
        <v>1.2035</v>
      </c>
    </row>
    <row r="1003">
      <c r="A1003" s="623" t="str">
        <f>'CATALOGO PAGINA'!C1003</f>
        <v>ARY555291</v>
      </c>
      <c r="B1003" s="624" t="s">
        <v>7741</v>
      </c>
      <c r="C1003" s="626" t="str">
        <f>'CATALOGO PAGINA'!AE1003</f>
        <v>6</v>
      </c>
      <c r="D1003" s="634">
        <f>'CATALOGO PAGINA'!AG1003</f>
        <v>3.74963</v>
      </c>
    </row>
    <row r="1004">
      <c r="A1004" s="623" t="str">
        <f>'CATALOGO PAGINA'!C1004</f>
        <v>ARB88953</v>
      </c>
      <c r="B1004" s="624" t="s">
        <v>7741</v>
      </c>
      <c r="C1004" s="626" t="str">
        <f>'CATALOGO PAGINA'!AE1004</f>
        <v>12</v>
      </c>
      <c r="D1004" s="634">
        <f>'CATALOGO PAGINA'!AG1004</f>
        <v>0.7395</v>
      </c>
    </row>
    <row r="1005">
      <c r="A1005" s="623" t="str">
        <f>'CATALOGO PAGINA'!C1005</f>
        <v>ARW8948</v>
      </c>
      <c r="B1005" s="624" t="s">
        <v>7741</v>
      </c>
      <c r="C1005" s="626" t="str">
        <f>'CATALOGO PAGINA'!AE1005</f>
        <v>3</v>
      </c>
      <c r="D1005" s="634">
        <f>'CATALOGO PAGINA'!AG1005</f>
        <v>3.306</v>
      </c>
    </row>
    <row r="1006">
      <c r="A1006" s="623" t="str">
        <f>'CATALOGO PAGINA'!C1006</f>
        <v>ARB3602</v>
      </c>
      <c r="B1006" s="624" t="s">
        <v>7741</v>
      </c>
      <c r="C1006" s="626" t="str">
        <f>'CATALOGO PAGINA'!AE1006</f>
        <v>6</v>
      </c>
      <c r="D1006" s="634">
        <f>'CATALOGO PAGINA'!AG1006</f>
        <v>0.9135</v>
      </c>
    </row>
    <row r="1007">
      <c r="A1007" s="623" t="str">
        <f>'CATALOGO PAGINA'!C1007</f>
        <v>ARB0052</v>
      </c>
      <c r="B1007" s="624" t="s">
        <v>7741</v>
      </c>
      <c r="C1007" s="626" t="str">
        <f>'CATALOGO PAGINA'!AE1007</f>
        <v>6</v>
      </c>
      <c r="D1007" s="634">
        <f>'CATALOGO PAGINA'!AG1007</f>
        <v>1.073</v>
      </c>
    </row>
    <row r="1008">
      <c r="A1008" s="623" t="str">
        <f>'CATALOGO PAGINA'!C1008</f>
        <v>ARB112</v>
      </c>
      <c r="B1008" s="624" t="s">
        <v>7741</v>
      </c>
      <c r="C1008" s="626" t="str">
        <f>'CATALOGO PAGINA'!AE1008</f>
        <v>6</v>
      </c>
      <c r="D1008" s="634">
        <f>'CATALOGO PAGINA'!AG1008</f>
        <v>1.1455</v>
      </c>
    </row>
    <row r="1009">
      <c r="A1009" s="623" t="str">
        <f>'CATALOGO PAGINA'!C1009</f>
        <v>ARB0015</v>
      </c>
      <c r="B1009" s="624" t="s">
        <v>7741</v>
      </c>
      <c r="C1009" s="626" t="str">
        <f>'CATALOGO PAGINA'!AE1009</f>
        <v>6</v>
      </c>
      <c r="D1009" s="634">
        <f>'CATALOGO PAGINA'!AG1009</f>
        <v>1.1455</v>
      </c>
    </row>
    <row r="1010">
      <c r="A1010" s="623" t="str">
        <f>'CATALOGO PAGINA'!C1010</f>
        <v>ARB0615</v>
      </c>
      <c r="B1010" s="624" t="s">
        <v>7741</v>
      </c>
      <c r="C1010" s="626" t="str">
        <f>'CATALOGO PAGINA'!AE1010</f>
        <v>6</v>
      </c>
      <c r="D1010" s="634">
        <f>'CATALOGO PAGINA'!AG1010</f>
        <v>1.2035</v>
      </c>
    </row>
    <row r="1011">
      <c r="A1011" s="623" t="str">
        <f>'CATALOGO PAGINA'!C1011</f>
        <v>ARB18071</v>
      </c>
      <c r="B1011" s="624" t="s">
        <v>7741</v>
      </c>
      <c r="C1011" s="626" t="str">
        <f>'CATALOGO PAGINA'!AE1011</f>
        <v>6</v>
      </c>
      <c r="D1011" s="634">
        <f>'CATALOGO PAGINA'!AG1011</f>
        <v>1.479</v>
      </c>
    </row>
    <row r="1012">
      <c r="A1012" s="623" t="str">
        <f>'CATALOGO PAGINA'!C1012</f>
        <v>ARB9030H</v>
      </c>
      <c r="B1012" s="624" t="s">
        <v>7741</v>
      </c>
      <c r="C1012" s="626" t="str">
        <f>'CATALOGO PAGINA'!AE1012</f>
        <v>6</v>
      </c>
      <c r="D1012" s="634">
        <f>'CATALOGO PAGINA'!AG1012</f>
        <v>1.247</v>
      </c>
    </row>
    <row r="1013">
      <c r="A1013" s="623" t="str">
        <f>'CATALOGO PAGINA'!C1013</f>
        <v>NB9331</v>
      </c>
      <c r="B1013" s="624" t="s">
        <v>7741</v>
      </c>
      <c r="C1013" s="626" t="str">
        <f>'CATALOGO PAGINA'!AE1013</f>
        <v>6</v>
      </c>
      <c r="D1013" s="634">
        <f>'CATALOGO PAGINA'!AG1013</f>
        <v>1.0295</v>
      </c>
    </row>
    <row r="1014">
      <c r="A1014" s="623" t="str">
        <f>'CATALOGO PAGINA'!C1014</f>
        <v>NM80808</v>
      </c>
      <c r="B1014" s="624" t="s">
        <v>7741</v>
      </c>
      <c r="C1014" s="626" t="str">
        <f>'CATALOGO PAGINA'!AE1014</f>
        <v>6</v>
      </c>
      <c r="D1014" s="634">
        <f>'CATALOGO PAGINA'!AG1014</f>
        <v>0.9425</v>
      </c>
    </row>
    <row r="1015">
      <c r="A1015" s="623" t="str">
        <f>'CATALOGO PAGINA'!C1015</f>
        <v>NY19514</v>
      </c>
      <c r="B1015" s="624" t="s">
        <v>7741</v>
      </c>
      <c r="C1015" s="626" t="str">
        <f>'CATALOGO PAGINA'!AE1015</f>
        <v>3</v>
      </c>
      <c r="D1015" s="634">
        <f>'CATALOGO PAGINA'!AG1015</f>
        <v>4.553</v>
      </c>
    </row>
    <row r="1016">
      <c r="A1016" s="623" t="str">
        <f>'CATALOGO PAGINA'!C1016</f>
        <v>ARB7999</v>
      </c>
      <c r="B1016" s="624" t="s">
        <v>7741</v>
      </c>
      <c r="C1016" s="626" t="str">
        <f>'CATALOGO PAGINA'!AE1016</f>
        <v>12</v>
      </c>
      <c r="D1016" s="634">
        <f>'CATALOGO PAGINA'!AG1016</f>
        <v>0.8265</v>
      </c>
    </row>
    <row r="1017">
      <c r="A1017" s="623" t="str">
        <f>'CATALOGO PAGINA'!C1017</f>
        <v>886AE</v>
      </c>
      <c r="B1017" s="624" t="s">
        <v>7741</v>
      </c>
      <c r="C1017" s="626" t="str">
        <f>'CATALOGO PAGINA'!AE1017</f>
        <v>3</v>
      </c>
      <c r="D1017" s="634">
        <f>'CATALOGO PAGINA'!AG1017</f>
        <v>10.092</v>
      </c>
    </row>
    <row r="1018">
      <c r="A1018" s="623" t="str">
        <f>'CATALOGO PAGINA'!C1018</f>
        <v>NZ0881</v>
      </c>
      <c r="B1018" s="624" t="s">
        <v>7741</v>
      </c>
      <c r="C1018" s="626" t="str">
        <f>'CATALOGO PAGINA'!AE1018</f>
        <v>3</v>
      </c>
      <c r="D1018" s="634">
        <f>'CATALOGO PAGINA'!AG1018</f>
        <v>3.393</v>
      </c>
    </row>
    <row r="1019">
      <c r="A1019" s="623" t="str">
        <f>'CATALOGO PAGINA'!C1019</f>
        <v>8823-3</v>
      </c>
      <c r="B1019" s="624" t="s">
        <v>7741</v>
      </c>
      <c r="C1019" s="626" t="str">
        <f>'CATALOGO PAGINA'!AE1019</f>
        <v>6</v>
      </c>
      <c r="D1019" s="634">
        <f>'CATALOGO PAGINA'!AG1019</f>
        <v>1.3195</v>
      </c>
    </row>
    <row r="1020">
      <c r="A1020" s="623" t="str">
        <f>'CATALOGO PAGINA'!C1020</f>
        <v>36789D</v>
      </c>
      <c r="B1020" s="624" t="s">
        <v>7741</v>
      </c>
      <c r="C1020" s="626" t="str">
        <f>'CATALOGO PAGINA'!AE1020</f>
        <v>12</v>
      </c>
      <c r="D1020" s="634">
        <f>'CATALOGO PAGINA'!AG1020</f>
        <v>1.8995</v>
      </c>
    </row>
    <row r="1021">
      <c r="A1021" s="623" t="str">
        <f>'CATALOGO PAGINA'!C1021</f>
        <v>669</v>
      </c>
      <c r="B1021" s="624" t="s">
        <v>7741</v>
      </c>
      <c r="C1021" s="626" t="str">
        <f>'CATALOGO PAGINA'!AE1021</f>
        <v>6</v>
      </c>
      <c r="D1021" s="634">
        <f>'CATALOGO PAGINA'!AG1021</f>
        <v>3.422</v>
      </c>
    </row>
    <row r="1022">
      <c r="A1022" s="623" t="str">
        <f>'CATALOGO PAGINA'!C1022</f>
        <v>632-1</v>
      </c>
      <c r="B1022" s="624" t="s">
        <v>7741</v>
      </c>
      <c r="C1022" s="626" t="str">
        <f>'CATALOGO PAGINA'!AE1022</f>
        <v>6</v>
      </c>
      <c r="D1022" s="634">
        <f>'CATALOGO PAGINA'!AG1022</f>
        <v>3.422</v>
      </c>
    </row>
    <row r="1023">
      <c r="A1023" s="623" t="str">
        <f>'CATALOGO PAGINA'!C1023</f>
        <v>6789-3</v>
      </c>
      <c r="B1023" s="624" t="s">
        <v>7741</v>
      </c>
      <c r="C1023" s="626" t="str">
        <f>'CATALOGO PAGINA'!AE1023</f>
        <v>3</v>
      </c>
      <c r="D1023" s="634">
        <f>'CATALOGO PAGINA'!AG1023</f>
        <v>6.09</v>
      </c>
    </row>
    <row r="1024">
      <c r="A1024" s="623" t="str">
        <f>'CATALOGO PAGINA'!C1024</f>
        <v>NB33123</v>
      </c>
      <c r="B1024" s="624" t="s">
        <v>7741</v>
      </c>
      <c r="C1024" s="626" t="str">
        <f>'CATALOGO PAGINA'!AE1024</f>
        <v>6</v>
      </c>
      <c r="D1024" s="634">
        <f>'CATALOGO PAGINA'!AG1024</f>
        <v>0.957</v>
      </c>
    </row>
    <row r="1025">
      <c r="A1025" s="623" t="str">
        <f>'CATALOGO PAGINA'!C1025</f>
        <v>JY686</v>
      </c>
      <c r="B1025" s="624" t="s">
        <v>7741</v>
      </c>
      <c r="C1025" s="626" t="str">
        <f>'CATALOGO PAGINA'!AE1025</f>
        <v>3</v>
      </c>
      <c r="D1025" s="634">
        <f>'CATALOGO PAGINA'!AG1025</f>
        <v>5.336</v>
      </c>
    </row>
    <row r="1026">
      <c r="A1026" s="623" t="str">
        <f>'CATALOGO PAGINA'!C1026</f>
        <v>JD033</v>
      </c>
      <c r="B1026" s="624" t="s">
        <v>7741</v>
      </c>
      <c r="C1026" s="626" t="str">
        <f>'CATALOGO PAGINA'!AE1026</f>
        <v>12</v>
      </c>
      <c r="D1026" s="634">
        <f>'CATALOGO PAGINA'!AG1026</f>
        <v>0.638</v>
      </c>
    </row>
    <row r="1027">
      <c r="A1027" s="623" t="str">
        <f>'CATALOGO PAGINA'!C1027</f>
        <v>02008</v>
      </c>
      <c r="B1027" s="624" t="s">
        <v>7741</v>
      </c>
      <c r="C1027" s="626" t="str">
        <f>'CATALOGO PAGINA'!AE1027</f>
        <v>6</v>
      </c>
      <c r="D1027" s="634">
        <f>'CATALOGO PAGINA'!AG1027</f>
        <v>0.9135</v>
      </c>
    </row>
    <row r="1028">
      <c r="A1028" s="623" t="str">
        <f>'CATALOGO PAGINA'!C1028</f>
        <v>375897</v>
      </c>
      <c r="B1028" s="624" t="s">
        <v>7741</v>
      </c>
      <c r="C1028" s="626" t="str">
        <f>'CATALOGO PAGINA'!AE1028</f>
        <v>12</v>
      </c>
      <c r="D1028" s="634">
        <f>'CATALOGO PAGINA'!AG1028</f>
        <v>0.7685</v>
      </c>
    </row>
    <row r="1029">
      <c r="A1029" s="623" t="str">
        <f>'CATALOGO PAGINA'!C1029</f>
        <v>375896</v>
      </c>
      <c r="B1029" s="624" t="s">
        <v>7741</v>
      </c>
      <c r="C1029" s="626" t="str">
        <f>'CATALOGO PAGINA'!AE1029</f>
        <v>12</v>
      </c>
      <c r="D1029" s="634">
        <f>'CATALOGO PAGINA'!AG1029</f>
        <v>0.7685</v>
      </c>
    </row>
    <row r="1030">
      <c r="A1030" s="623" t="str">
        <f>'CATALOGO PAGINA'!C1030</f>
        <v>6085ABC-1</v>
      </c>
      <c r="B1030" s="624" t="s">
        <v>7741</v>
      </c>
      <c r="C1030" s="626" t="str">
        <f>'CATALOGO PAGINA'!AE1030</f>
        <v>12</v>
      </c>
      <c r="D1030" s="634">
        <f>'CATALOGO PAGINA'!AG1030</f>
        <v>0.9135</v>
      </c>
    </row>
    <row r="1031">
      <c r="A1031" s="623" t="str">
        <f>'CATALOGO PAGINA'!C1031</f>
        <v>17138</v>
      </c>
      <c r="B1031" s="624" t="s">
        <v>7741</v>
      </c>
      <c r="C1031" s="626" t="str">
        <f>'CATALOGO PAGINA'!AE1031</f>
        <v>6</v>
      </c>
      <c r="D1031" s="634">
        <f>'CATALOGO PAGINA'!AG1031</f>
        <v>5.713</v>
      </c>
    </row>
    <row r="1032">
      <c r="A1032" s="623" t="str">
        <f>'CATALOGO PAGINA'!C1032</f>
        <v>FN516</v>
      </c>
      <c r="B1032" s="624" t="s">
        <v>7741</v>
      </c>
      <c r="C1032" s="626" t="str">
        <f>'CATALOGO PAGINA'!AE1032</f>
        <v>6</v>
      </c>
      <c r="D1032" s="634">
        <f>'CATALOGO PAGINA'!AG1032</f>
        <v>8.5405</v>
      </c>
    </row>
    <row r="1033">
      <c r="A1033" s="623" t="str">
        <f>'CATALOGO PAGINA'!C1033</f>
        <v>NG73</v>
      </c>
      <c r="B1033" s="624" t="s">
        <v>7741</v>
      </c>
      <c r="C1033" s="626" t="str">
        <f>'CATALOGO PAGINA'!AE1033</f>
        <v>12</v>
      </c>
      <c r="D1033" s="634">
        <f>'CATALOGO PAGINA'!AG1033</f>
        <v>0.7975</v>
      </c>
    </row>
    <row r="1034">
      <c r="A1034" s="623" t="str">
        <f>'CATALOGO PAGINA'!C1034</f>
        <v>ARW6605</v>
      </c>
      <c r="B1034" s="624" t="s">
        <v>7741</v>
      </c>
      <c r="C1034" s="626" t="str">
        <f>'CATALOGO PAGINA'!AE1034</f>
        <v>12</v>
      </c>
      <c r="D1034" s="634">
        <f>'CATALOGO PAGINA'!AG1034</f>
        <v>0.9135</v>
      </c>
    </row>
    <row r="1035">
      <c r="A1035" s="623" t="str">
        <f>'CATALOGO PAGINA'!C1035</f>
        <v>ARG0006</v>
      </c>
      <c r="B1035" s="624" t="s">
        <v>7741</v>
      </c>
      <c r="C1035" s="626" t="str">
        <f>'CATALOGO PAGINA'!AE1035</f>
        <v>12</v>
      </c>
      <c r="D1035" s="634">
        <f>'CATALOGO PAGINA'!AG1035</f>
        <v>0.8265</v>
      </c>
    </row>
    <row r="1036">
      <c r="A1036" s="623" t="str">
        <f>'CATALOGO PAGINA'!C1036</f>
        <v>ARG53936</v>
      </c>
      <c r="B1036" s="624" t="s">
        <v>7741</v>
      </c>
      <c r="C1036" s="626" t="str">
        <f>'CATALOGO PAGINA'!AE1036</f>
        <v>6</v>
      </c>
      <c r="D1036" s="634">
        <f>'CATALOGO PAGINA'!AG1036</f>
        <v>1.1455</v>
      </c>
    </row>
    <row r="1037">
      <c r="A1037" s="623" t="str">
        <f>'CATALOGO PAGINA'!C1037</f>
        <v>ARZ10041</v>
      </c>
      <c r="B1037" s="624" t="s">
        <v>7741</v>
      </c>
      <c r="C1037" s="626" t="str">
        <f>'CATALOGO PAGINA'!AE1037</f>
        <v>3</v>
      </c>
      <c r="D1037" s="634">
        <f>'CATALOGO PAGINA'!AG1037</f>
        <v>4.176</v>
      </c>
    </row>
    <row r="1038">
      <c r="A1038" s="623" t="str">
        <f>'CATALOGO PAGINA'!C1038</f>
        <v>ARB3862</v>
      </c>
      <c r="B1038" s="624" t="s">
        <v>7741</v>
      </c>
      <c r="C1038" s="626" t="str">
        <f>'CATALOGO PAGINA'!AE1038</f>
        <v>12</v>
      </c>
      <c r="D1038" s="634">
        <f>'CATALOGO PAGINA'!AG1038</f>
        <v>0.9135</v>
      </c>
    </row>
    <row r="1039">
      <c r="A1039" s="623" t="str">
        <f>'CATALOGO PAGINA'!C1039</f>
        <v>ARG88041</v>
      </c>
      <c r="B1039" s="624" t="s">
        <v>7741</v>
      </c>
      <c r="C1039" s="626" t="str">
        <f>'CATALOGO PAGINA'!AE1039</f>
        <v>6</v>
      </c>
      <c r="D1039" s="634">
        <f>'CATALOGO PAGINA'!AG1039</f>
        <v>1.073</v>
      </c>
    </row>
    <row r="1040">
      <c r="A1040" s="623" t="str">
        <f>'CATALOGO PAGINA'!C1040</f>
        <v>ARM26104</v>
      </c>
      <c r="B1040" s="624" t="s">
        <v>7741</v>
      </c>
      <c r="C1040" s="626" t="str">
        <f>'CATALOGO PAGINA'!AE1040</f>
        <v>6</v>
      </c>
      <c r="D1040" s="634">
        <f>'CATALOGO PAGINA'!AG1040</f>
        <v>0.957</v>
      </c>
    </row>
    <row r="1041">
      <c r="A1041" s="623" t="str">
        <f>'CATALOGO PAGINA'!C1041</f>
        <v>ARY62805</v>
      </c>
      <c r="B1041" s="624" t="s">
        <v>7741</v>
      </c>
      <c r="C1041" s="626" t="str">
        <f>'CATALOGO PAGINA'!AE1041</f>
        <v>3</v>
      </c>
      <c r="D1041" s="634">
        <f>'CATALOGO PAGINA'!AG1041</f>
        <v>1.3195</v>
      </c>
    </row>
    <row r="1042">
      <c r="A1042" s="623" t="str">
        <f>'CATALOGO PAGINA'!C1042</f>
        <v>ARZ15710</v>
      </c>
      <c r="B1042" s="624" t="s">
        <v>7741</v>
      </c>
      <c r="C1042" s="626" t="str">
        <f>'CATALOGO PAGINA'!AE1042</f>
        <v>3</v>
      </c>
      <c r="D1042" s="634">
        <f>'CATALOGO PAGINA'!AG1042</f>
        <v>4.553</v>
      </c>
    </row>
    <row r="1043">
      <c r="A1043" s="623" t="str">
        <f>'CATALOGO PAGINA'!C1043</f>
        <v>NG10292</v>
      </c>
      <c r="B1043" s="624" t="s">
        <v>7741</v>
      </c>
      <c r="C1043" s="626" t="str">
        <f>'CATALOGO PAGINA'!AE1043</f>
        <v>6</v>
      </c>
      <c r="D1043" s="634">
        <f>'CATALOGO PAGINA'!AG1043</f>
        <v>1.1455</v>
      </c>
    </row>
    <row r="1044">
      <c r="A1044" s="623" t="str">
        <f>'CATALOGO PAGINA'!C1044</f>
        <v>NG11255</v>
      </c>
      <c r="B1044" s="624" t="s">
        <v>7741</v>
      </c>
      <c r="C1044" s="626" t="str">
        <f>'CATALOGO PAGINA'!AE1044</f>
        <v>6</v>
      </c>
      <c r="D1044" s="634">
        <f>'CATALOGO PAGINA'!AG1044</f>
        <v>1.073</v>
      </c>
    </row>
    <row r="1045">
      <c r="A1045" s="623" t="str">
        <f>'CATALOGO PAGINA'!C1045</f>
        <v>ARY6635</v>
      </c>
      <c r="B1045" s="624" t="s">
        <v>7741</v>
      </c>
      <c r="C1045" s="626" t="str">
        <f>'CATALOGO PAGINA'!AE1045</f>
        <v>3</v>
      </c>
      <c r="D1045" s="634">
        <f>'CATALOGO PAGINA'!AG1045</f>
        <v>3.7265</v>
      </c>
    </row>
    <row r="1046">
      <c r="A1046" s="623" t="str">
        <f>'CATALOGO PAGINA'!C1046</f>
        <v>ARW26831</v>
      </c>
      <c r="B1046" s="624" t="s">
        <v>7741</v>
      </c>
      <c r="C1046" s="626" t="str">
        <f>'CATALOGO PAGINA'!AE1046</f>
        <v>12</v>
      </c>
      <c r="D1046" s="634">
        <f>'CATALOGO PAGINA'!AG1046</f>
        <v>0.9425</v>
      </c>
    </row>
    <row r="1047">
      <c r="A1047" s="623" t="str">
        <f>'CATALOGO PAGINA'!C1047</f>
        <v>ARB13828</v>
      </c>
      <c r="B1047" s="624" t="s">
        <v>7741</v>
      </c>
      <c r="C1047" s="626" t="str">
        <f>'CATALOGO PAGINA'!AE1047</f>
        <v>12</v>
      </c>
      <c r="D1047" s="634">
        <f>'CATALOGO PAGINA'!AG1047</f>
        <v>0.68</v>
      </c>
    </row>
    <row r="1048">
      <c r="A1048" s="623" t="str">
        <f>'CATALOGO PAGINA'!C1048</f>
        <v>NG10412</v>
      </c>
      <c r="B1048" s="624" t="s">
        <v>7741</v>
      </c>
      <c r="C1048" s="626" t="str">
        <f>'CATALOGO PAGINA'!AE1048</f>
        <v>6</v>
      </c>
      <c r="D1048" s="634">
        <f>'CATALOGO PAGINA'!AG1048</f>
        <v>0.75</v>
      </c>
    </row>
    <row r="1049">
      <c r="A1049" s="623" t="str">
        <f>'CATALOGO PAGINA'!C1049</f>
        <v>ARW2359</v>
      </c>
      <c r="B1049" s="624" t="s">
        <v>7741</v>
      </c>
      <c r="C1049" s="626" t="str">
        <f>'CATALOGO PAGINA'!AE1049</f>
        <v>6</v>
      </c>
      <c r="D1049" s="634">
        <f>'CATALOGO PAGINA'!AG1049</f>
        <v>1.1455</v>
      </c>
    </row>
    <row r="1050">
      <c r="A1050" s="623" t="str">
        <f>'CATALOGO PAGINA'!C1050</f>
        <v>NB3080</v>
      </c>
      <c r="B1050" s="624" t="s">
        <v>7741</v>
      </c>
      <c r="C1050" s="626" t="str">
        <f>'CATALOGO PAGINA'!AE1050</f>
        <v>6</v>
      </c>
      <c r="D1050" s="634">
        <f>'CATALOGO PAGINA'!AG1050</f>
        <v>1.1745</v>
      </c>
    </row>
    <row r="1051">
      <c r="A1051" s="623" t="str">
        <f>'CATALOGO PAGINA'!C1051</f>
        <v>ARG1863</v>
      </c>
      <c r="B1051" s="624" t="s">
        <v>7741</v>
      </c>
      <c r="C1051" s="626" t="str">
        <f>'CATALOGO PAGINA'!AE1051</f>
        <v>6</v>
      </c>
      <c r="D1051" s="634">
        <f>'CATALOGO PAGINA'!AG1051</f>
        <v>1.1745</v>
      </c>
    </row>
    <row r="1052">
      <c r="A1052" s="623" t="str">
        <f>'CATALOGO PAGINA'!C1052</f>
        <v>NG2611</v>
      </c>
      <c r="B1052" s="624" t="s">
        <v>7741</v>
      </c>
      <c r="C1052" s="626" t="str">
        <f>'CATALOGO PAGINA'!AE1052</f>
        <v>6</v>
      </c>
      <c r="D1052" s="634">
        <f>'CATALOGO PAGINA'!AG1052</f>
        <v>1.3195</v>
      </c>
    </row>
    <row r="1053">
      <c r="A1053" s="623" t="str">
        <f>'CATALOGO PAGINA'!C1053</f>
        <v>ARB5006</v>
      </c>
      <c r="B1053" s="624" t="s">
        <v>7741</v>
      </c>
      <c r="C1053" s="626" t="str">
        <f>'CATALOGO PAGINA'!AE1053</f>
        <v>6</v>
      </c>
      <c r="D1053" s="634">
        <f>'CATALOGO PAGINA'!AG1053</f>
        <v>2.49985</v>
      </c>
    </row>
    <row r="1054">
      <c r="A1054" s="623" t="str">
        <f>'CATALOGO PAGINA'!C1054</f>
        <v>ARY66326</v>
      </c>
      <c r="B1054" s="624" t="s">
        <v>7741</v>
      </c>
      <c r="C1054" s="626" t="str">
        <f>'CATALOGO PAGINA'!AE1054</f>
        <v>3</v>
      </c>
      <c r="D1054" s="634">
        <f>'CATALOGO PAGINA'!AG1054</f>
        <v>6.2495</v>
      </c>
    </row>
    <row r="1055">
      <c r="A1055" s="623" t="str">
        <f>'CATALOGO PAGINA'!C1055</f>
        <v>ARG19022</v>
      </c>
      <c r="B1055" s="624" t="s">
        <v>7741</v>
      </c>
      <c r="C1055" s="626" t="str">
        <f>'CATALOGO PAGINA'!AE1055</f>
        <v>12</v>
      </c>
      <c r="D1055" s="634">
        <f>'CATALOGO PAGINA'!AG1055</f>
        <v>0.667</v>
      </c>
    </row>
    <row r="1056">
      <c r="A1056" s="623" t="str">
        <f>'CATALOGO PAGINA'!C1056</f>
        <v>ARM20225</v>
      </c>
      <c r="B1056" s="624" t="s">
        <v>7741</v>
      </c>
      <c r="C1056" s="626" t="str">
        <f>'CATALOGO PAGINA'!AE1056</f>
        <v>6</v>
      </c>
      <c r="D1056" s="634">
        <f>'CATALOGO PAGINA'!AG1056</f>
        <v>0.9135</v>
      </c>
    </row>
    <row r="1057">
      <c r="A1057" s="623" t="str">
        <f>'CATALOGO PAGINA'!C1057</f>
        <v>ARM2621</v>
      </c>
      <c r="B1057" s="624" t="s">
        <v>7741</v>
      </c>
      <c r="C1057" s="626" t="str">
        <f>'CATALOGO PAGINA'!AE1057</f>
        <v>6</v>
      </c>
      <c r="D1057" s="634">
        <f>'CATALOGO PAGINA'!AG1057</f>
        <v>0.9504</v>
      </c>
    </row>
    <row r="1058">
      <c r="A1058" s="623" t="str">
        <f>'CATALOGO PAGINA'!C1058</f>
        <v>NB703</v>
      </c>
      <c r="B1058" s="624" t="s">
        <v>7741</v>
      </c>
      <c r="C1058" s="626" t="str">
        <f>'CATALOGO PAGINA'!AE1058</f>
        <v>6</v>
      </c>
      <c r="D1058" s="634">
        <f>'CATALOGO PAGINA'!AG1058</f>
        <v>1.073</v>
      </c>
    </row>
    <row r="1059">
      <c r="A1059" s="623" t="str">
        <f>'CATALOGO PAGINA'!C1059</f>
        <v>NG15717</v>
      </c>
      <c r="B1059" s="624" t="s">
        <v>7741</v>
      </c>
      <c r="C1059" s="626" t="str">
        <f>'CATALOGO PAGINA'!AE1059</f>
        <v>6</v>
      </c>
      <c r="D1059" s="634">
        <f>'CATALOGO PAGINA'!AG1059</f>
        <v>1.6385</v>
      </c>
    </row>
    <row r="1060">
      <c r="A1060" s="623" t="str">
        <f>'CATALOGO PAGINA'!C1060</f>
        <v>540-D</v>
      </c>
      <c r="B1060" s="624" t="s">
        <v>7741</v>
      </c>
      <c r="C1060" s="626" t="str">
        <f>'CATALOGO PAGINA'!AE1060</f>
        <v>12</v>
      </c>
      <c r="D1060" s="634">
        <f>'CATALOGO PAGINA'!AG1060</f>
        <v>3.6975</v>
      </c>
    </row>
    <row r="1061">
      <c r="A1061" s="623" t="str">
        <f>'CATALOGO PAGINA'!C1061</f>
        <v>NZ08811</v>
      </c>
      <c r="B1061" s="624" t="s">
        <v>7741</v>
      </c>
      <c r="C1061" s="626" t="str">
        <f>'CATALOGO PAGINA'!AE1061</f>
        <v>3</v>
      </c>
      <c r="D1061" s="634">
        <f>'CATALOGO PAGINA'!AG1061</f>
        <v>5.423</v>
      </c>
    </row>
    <row r="1062">
      <c r="A1062" s="623" t="str">
        <f>'CATALOGO PAGINA'!C1062</f>
        <v>A380</v>
      </c>
      <c r="B1062" s="624" t="s">
        <v>7741</v>
      </c>
      <c r="C1062" s="626" t="str">
        <f>'CATALOGO PAGINA'!AE1062</f>
        <v>3</v>
      </c>
      <c r="D1062" s="634">
        <f>'CATALOGO PAGINA'!AG1062</f>
        <v>6.2488</v>
      </c>
    </row>
    <row r="1063">
      <c r="A1063" s="623" t="str">
        <f>'CATALOGO PAGINA'!C1063</f>
        <v>9409-8</v>
      </c>
      <c r="B1063" s="624" t="s">
        <v>7741</v>
      </c>
      <c r="C1063" s="626" t="str">
        <f>'CATALOGO PAGINA'!AE1063</f>
        <v>3</v>
      </c>
      <c r="D1063" s="634">
        <f>'CATALOGO PAGINA'!AG1063</f>
        <v>9.309</v>
      </c>
    </row>
    <row r="1064">
      <c r="A1064" s="623" t="str">
        <f>'CATALOGO PAGINA'!C1064</f>
        <v>83132</v>
      </c>
      <c r="B1064" s="624" t="s">
        <v>7741</v>
      </c>
      <c r="C1064" s="626" t="str">
        <f>'CATALOGO PAGINA'!AE1064</f>
        <v>12</v>
      </c>
      <c r="D1064" s="634">
        <f>'CATALOGO PAGINA'!AG1064</f>
        <v>0.7685</v>
      </c>
    </row>
    <row r="1065">
      <c r="A1065" s="623" t="str">
        <f>'CATALOGO PAGINA'!C1065</f>
        <v>83131</v>
      </c>
      <c r="B1065" s="624" t="s">
        <v>7741</v>
      </c>
      <c r="C1065" s="626" t="str">
        <f>'CATALOGO PAGINA'!AE1065</f>
        <v>12</v>
      </c>
      <c r="D1065" s="634">
        <f>'CATALOGO PAGINA'!AG1065</f>
        <v>0.841</v>
      </c>
    </row>
    <row r="1066">
      <c r="A1066" s="623" t="str">
        <f>'CATALOGO PAGINA'!C1066</f>
        <v>98656</v>
      </c>
      <c r="B1066" s="624" t="s">
        <v>7741</v>
      </c>
      <c r="C1066" s="626" t="str">
        <f>'CATALOGO PAGINA'!AE1066</f>
        <v>6</v>
      </c>
      <c r="D1066" s="634">
        <f>'CATALOGO PAGINA'!AG1066</f>
        <v>0.58</v>
      </c>
    </row>
    <row r="1067">
      <c r="A1067" s="623" t="str">
        <f>'CATALOGO PAGINA'!C1067</f>
        <v>AD133</v>
      </c>
      <c r="B1067" s="624" t="s">
        <v>7741</v>
      </c>
      <c r="C1067" s="626" t="str">
        <f>'CATALOGO PAGINA'!AE1067</f>
        <v>12</v>
      </c>
      <c r="D1067" s="634">
        <f>'CATALOGO PAGINA'!AG1067</f>
        <v>0.5945</v>
      </c>
    </row>
    <row r="1068">
      <c r="A1068" s="623" t="str">
        <f>'CATALOGO PAGINA'!C1068</f>
        <v>GH279</v>
      </c>
      <c r="B1068" s="624" t="s">
        <v>7741</v>
      </c>
      <c r="C1068" s="626" t="str">
        <f>'CATALOGO PAGINA'!AE1068</f>
        <v>12</v>
      </c>
      <c r="D1068" s="634">
        <f>'CATALOGO PAGINA'!AG1068</f>
        <v>0.812</v>
      </c>
    </row>
    <row r="1069">
      <c r="A1069" s="623" t="str">
        <f>'CATALOGO PAGINA'!C1069</f>
        <v>80090</v>
      </c>
      <c r="B1069" s="624" t="s">
        <v>7741</v>
      </c>
      <c r="C1069" s="626" t="str">
        <f>'CATALOGO PAGINA'!AE1069</f>
        <v>12</v>
      </c>
      <c r="D1069" s="634">
        <f>'CATALOGO PAGINA'!AG1069</f>
        <v>0.4875</v>
      </c>
    </row>
    <row r="1070">
      <c r="A1070" s="623" t="str">
        <f>'CATALOGO PAGINA'!C1070</f>
        <v>690297</v>
      </c>
      <c r="B1070" s="624" t="s">
        <v>7741</v>
      </c>
      <c r="C1070" s="626" t="str">
        <f>'CATALOGO PAGINA'!AE1070</f>
        <v>3</v>
      </c>
      <c r="D1070" s="634">
        <f>'CATALOGO PAGINA'!AG1070</f>
        <v>3.74975</v>
      </c>
    </row>
    <row r="1071">
      <c r="A1071" s="623" t="str">
        <f>'CATALOGO PAGINA'!C1071</f>
        <v>0702</v>
      </c>
      <c r="B1071" s="624" t="s">
        <v>7741</v>
      </c>
      <c r="C1071" s="626" t="str">
        <f>'CATALOGO PAGINA'!AE1071</f>
        <v>12</v>
      </c>
      <c r="D1071" s="634">
        <f>'CATALOGO PAGINA'!AG1071</f>
        <v>0.7</v>
      </c>
    </row>
    <row r="1072">
      <c r="A1072" s="623" t="str">
        <f>'CATALOGO PAGINA'!C1072</f>
        <v>FD914</v>
      </c>
      <c r="B1072" s="624" t="s">
        <v>7741</v>
      </c>
      <c r="C1072" s="626" t="str">
        <f>'CATALOGO PAGINA'!AE1072</f>
        <v>12</v>
      </c>
      <c r="D1072" s="634">
        <f>'CATALOGO PAGINA'!AG1072</f>
        <v>0.8925</v>
      </c>
    </row>
    <row r="1073">
      <c r="A1073" s="623" t="str">
        <f>'CATALOGO PAGINA'!C1073</f>
        <v>690255</v>
      </c>
      <c r="B1073" s="624" t="s">
        <v>7741</v>
      </c>
      <c r="C1073" s="626" t="str">
        <f>'CATALOGO PAGINA'!AE1073</f>
        <v>3</v>
      </c>
      <c r="D1073" s="634">
        <f>'CATALOGO PAGINA'!AG1073</f>
        <v>6.09</v>
      </c>
    </row>
    <row r="1074">
      <c r="A1074" s="623" t="str">
        <f>'CATALOGO PAGINA'!C1074</f>
        <v>0344</v>
      </c>
      <c r="B1074" s="624" t="s">
        <v>7741</v>
      </c>
      <c r="C1074" s="626" t="str">
        <f>'CATALOGO PAGINA'!AE1074</f>
        <v>12</v>
      </c>
      <c r="D1074" s="634">
        <f>'CATALOGO PAGINA'!AG1074</f>
        <v>0.725</v>
      </c>
    </row>
    <row r="1075">
      <c r="A1075" s="623" t="str">
        <f>'CATALOGO PAGINA'!C1075</f>
        <v>A180</v>
      </c>
      <c r="B1075" s="624" t="s">
        <v>7741</v>
      </c>
      <c r="C1075" s="626" t="str">
        <f>'CATALOGO PAGINA'!AE1075</f>
        <v>12</v>
      </c>
      <c r="D1075" s="634">
        <f>'CATALOGO PAGINA'!AG1075</f>
        <v>0.522</v>
      </c>
    </row>
    <row r="1076">
      <c r="A1076" s="623" t="str">
        <f>'CATALOGO PAGINA'!C1076</f>
        <v>5962</v>
      </c>
      <c r="B1076" s="624" t="s">
        <v>7741</v>
      </c>
      <c r="C1076" s="626" t="str">
        <f>'CATALOGO PAGINA'!AE1076</f>
        <v>12</v>
      </c>
      <c r="D1076" s="634">
        <f>'CATALOGO PAGINA'!AG1076</f>
        <v>0.725</v>
      </c>
    </row>
    <row r="1077">
      <c r="A1077" s="623" t="str">
        <f>'CATALOGO PAGINA'!C1077</f>
        <v>5985</v>
      </c>
      <c r="B1077" s="624" t="s">
        <v>7741</v>
      </c>
      <c r="C1077" s="626" t="str">
        <f>'CATALOGO PAGINA'!AE1077</f>
        <v>12</v>
      </c>
      <c r="D1077" s="634">
        <f>'CATALOGO PAGINA'!AG1077</f>
        <v>0.725</v>
      </c>
    </row>
    <row r="1078">
      <c r="A1078" s="623" t="str">
        <f>'CATALOGO PAGINA'!C1078</f>
        <v>690259</v>
      </c>
      <c r="B1078" s="624" t="s">
        <v>7741</v>
      </c>
      <c r="C1078" s="626" t="str">
        <f>'CATALOGO PAGINA'!AE1078</f>
        <v>6</v>
      </c>
      <c r="D1078" s="634">
        <f>'CATALOGO PAGINA'!AG1078</f>
        <v>2.2515</v>
      </c>
    </row>
    <row r="1079">
      <c r="A1079" s="623" t="str">
        <f>'CATALOGO PAGINA'!C1079</f>
        <v>9306</v>
      </c>
      <c r="B1079" s="624" t="s">
        <v>7741</v>
      </c>
      <c r="C1079" s="626" t="str">
        <f>'CATALOGO PAGINA'!AE1079</f>
        <v>6</v>
      </c>
      <c r="D1079" s="634">
        <f>'CATALOGO PAGINA'!AG1079</f>
        <v>0.891</v>
      </c>
    </row>
    <row r="1080">
      <c r="A1080" s="623" t="str">
        <f>'CATALOGO PAGINA'!C1080</f>
        <v>690257</v>
      </c>
      <c r="B1080" s="624" t="s">
        <v>7741</v>
      </c>
      <c r="C1080" s="626" t="str">
        <f>'CATALOGO PAGINA'!AE1080</f>
        <v>3</v>
      </c>
      <c r="D1080" s="634">
        <f>'CATALOGO PAGINA'!AG1080</f>
        <v>6.09</v>
      </c>
    </row>
    <row r="1081">
      <c r="A1081" s="623" t="str">
        <f>'CATALOGO PAGINA'!C1081</f>
        <v>690253</v>
      </c>
      <c r="B1081" s="624" t="s">
        <v>7741</v>
      </c>
      <c r="C1081" s="626" t="str">
        <f>'CATALOGO PAGINA'!AE1081</f>
        <v>3</v>
      </c>
      <c r="D1081" s="634">
        <f>'CATALOGO PAGINA'!AG1081</f>
        <v>6.09</v>
      </c>
    </row>
    <row r="1082">
      <c r="A1082" s="623" t="str">
        <f>'CATALOGO PAGINA'!C1082</f>
        <v>MG5005</v>
      </c>
      <c r="B1082" s="624" t="s">
        <v>7741</v>
      </c>
      <c r="C1082" s="626" t="str">
        <f>'CATALOGO PAGINA'!AE1082</f>
        <v>6</v>
      </c>
      <c r="D1082" s="634">
        <f>'CATALOGO PAGINA'!AG1082</f>
        <v>0.7395</v>
      </c>
    </row>
    <row r="1083">
      <c r="A1083" s="623" t="str">
        <f>'CATALOGO PAGINA'!C1083</f>
        <v>5127</v>
      </c>
      <c r="B1083" s="624" t="s">
        <v>7741</v>
      </c>
      <c r="C1083" s="626" t="str">
        <f>'CATALOGO PAGINA'!AE1083</f>
        <v>6</v>
      </c>
      <c r="D1083" s="634">
        <f>'CATALOGO PAGINA'!AG1083</f>
        <v>1.5225</v>
      </c>
    </row>
    <row r="1084">
      <c r="A1084" s="623" t="str">
        <f>'CATALOGO PAGINA'!C1084</f>
        <v>690298</v>
      </c>
      <c r="B1084" s="624" t="s">
        <v>7741</v>
      </c>
      <c r="C1084" s="626" t="str">
        <f>'CATALOGO PAGINA'!AE1084</f>
        <v>3</v>
      </c>
      <c r="D1084" s="634">
        <f>'CATALOGO PAGINA'!AG1084</f>
        <v>3.8425</v>
      </c>
    </row>
    <row r="1085">
      <c r="A1085" s="623" t="str">
        <f>'CATALOGO PAGINA'!C1085</f>
        <v>690326</v>
      </c>
      <c r="B1085" s="624" t="s">
        <v>7741</v>
      </c>
      <c r="C1085" s="626" t="str">
        <f>'CATALOGO PAGINA'!AE1085</f>
        <v>6</v>
      </c>
      <c r="D1085" s="634">
        <f>'CATALOGO PAGINA'!AG1085</f>
        <v>4.494</v>
      </c>
    </row>
    <row r="1086">
      <c r="A1086" s="623" t="str">
        <f>'CATALOGO PAGINA'!C1086</f>
        <v>5986</v>
      </c>
      <c r="B1086" s="624" t="s">
        <v>7741</v>
      </c>
      <c r="C1086" s="626" t="str">
        <f>'CATALOGO PAGINA'!AE1086</f>
        <v>6</v>
      </c>
      <c r="D1086" s="634">
        <f>'CATALOGO PAGINA'!AG1086</f>
        <v>0.725</v>
      </c>
    </row>
    <row r="1087">
      <c r="A1087" s="623" t="str">
        <f>'CATALOGO PAGINA'!C1087</f>
        <v>0399</v>
      </c>
      <c r="B1087" s="624" t="s">
        <v>7741</v>
      </c>
      <c r="C1087" s="626" t="str">
        <f>'CATALOGO PAGINA'!AE1087</f>
        <v>12</v>
      </c>
      <c r="D1087" s="634">
        <f>'CATALOGO PAGINA'!AG1087</f>
        <v>0.7685</v>
      </c>
    </row>
    <row r="1088">
      <c r="A1088" s="623" t="str">
        <f>'CATALOGO PAGINA'!C1088</f>
        <v>J5588LB</v>
      </c>
      <c r="B1088" s="624" t="s">
        <v>7741</v>
      </c>
      <c r="C1088" s="626" t="str">
        <f>'CATALOGO PAGINA'!AE1088</f>
        <v>6</v>
      </c>
      <c r="D1088" s="634">
        <f>'CATALOGO PAGINA'!AG1088</f>
        <v>0.7685</v>
      </c>
    </row>
    <row r="1089">
      <c r="A1089" s="623" t="str">
        <f>'CATALOGO PAGINA'!C1089</f>
        <v>J5588DB</v>
      </c>
      <c r="B1089" s="624" t="s">
        <v>7741</v>
      </c>
      <c r="C1089" s="626" t="str">
        <f>'CATALOGO PAGINA'!AE1089</f>
        <v>6</v>
      </c>
      <c r="D1089" s="634">
        <f>'CATALOGO PAGINA'!AG1089</f>
        <v>0.7685</v>
      </c>
    </row>
    <row r="1090">
      <c r="A1090" s="623" t="str">
        <f>'CATALOGO PAGINA'!C1090</f>
        <v>J5588W</v>
      </c>
      <c r="B1090" s="624" t="s">
        <v>7741</v>
      </c>
      <c r="C1090" s="626" t="str">
        <f>'CATALOGO PAGINA'!AE1090</f>
        <v>6</v>
      </c>
      <c r="D1090" s="634">
        <f>'CATALOGO PAGINA'!AG1090</f>
        <v>0.7685</v>
      </c>
    </row>
    <row r="1091">
      <c r="A1091" s="623" t="str">
        <f>'CATALOGO PAGINA'!C1091</f>
        <v>J5588R</v>
      </c>
      <c r="B1091" s="624" t="s">
        <v>7741</v>
      </c>
      <c r="C1091" s="626" t="str">
        <f>'CATALOGO PAGINA'!AE1091</f>
        <v>6</v>
      </c>
      <c r="D1091" s="634">
        <f>'CATALOGO PAGINA'!AG1091</f>
        <v>0.7685</v>
      </c>
    </row>
    <row r="1092">
      <c r="A1092" s="623" t="str">
        <f>'CATALOGO PAGINA'!C1092</f>
        <v>J5588LP</v>
      </c>
      <c r="B1092" s="624" t="s">
        <v>7741</v>
      </c>
      <c r="C1092" s="626" t="str">
        <f>'CATALOGO PAGINA'!AE1092</f>
        <v>6</v>
      </c>
      <c r="D1092" s="634">
        <f>'CATALOGO PAGINA'!AG1092</f>
        <v>0.7685</v>
      </c>
    </row>
    <row r="1093">
      <c r="A1093" s="623" t="str">
        <f>'CATALOGO PAGINA'!C1093</f>
        <v>690299</v>
      </c>
      <c r="B1093" s="624" t="s">
        <v>7741</v>
      </c>
      <c r="C1093" s="626" t="str">
        <f>'CATALOGO PAGINA'!AE1093</f>
        <v>3</v>
      </c>
      <c r="D1093" s="634">
        <f>'CATALOGO PAGINA'!AG1093</f>
        <v>3.8135</v>
      </c>
    </row>
    <row r="1094">
      <c r="A1094" s="623" t="str">
        <f>'CATALOGO PAGINA'!C1094</f>
        <v>J8023</v>
      </c>
      <c r="B1094" s="624" t="s">
        <v>7741</v>
      </c>
      <c r="C1094" s="626" t="str">
        <f>'CATALOGO PAGINA'!AE1094</f>
        <v>12</v>
      </c>
      <c r="D1094" s="634">
        <f>'CATALOGO PAGINA'!AG1094</f>
        <v>0.7685</v>
      </c>
    </row>
    <row r="1095">
      <c r="A1095" s="623" t="str">
        <f>'CATALOGO PAGINA'!C1095</f>
        <v>452290</v>
      </c>
      <c r="B1095" s="624" t="s">
        <v>7741</v>
      </c>
      <c r="C1095" s="626" t="str">
        <f>'CATALOGO PAGINA'!AE1095</f>
        <v>6</v>
      </c>
      <c r="D1095" s="634">
        <f>'CATALOGO PAGINA'!AG1095</f>
        <v>1.0875</v>
      </c>
    </row>
    <row r="1096">
      <c r="A1096" s="623" t="str">
        <f>'CATALOGO PAGINA'!C1096</f>
        <v>J9355</v>
      </c>
      <c r="B1096" s="624" t="s">
        <v>7741</v>
      </c>
      <c r="C1096" s="626" t="str">
        <f>'CATALOGO PAGINA'!AE1096</f>
        <v>12</v>
      </c>
      <c r="D1096" s="634">
        <f>'CATALOGO PAGINA'!AG1096</f>
        <v>0.7685</v>
      </c>
    </row>
    <row r="1097">
      <c r="A1097" s="623" t="str">
        <f>'CATALOGO PAGINA'!C1097</f>
        <v>YY8008</v>
      </c>
      <c r="B1097" s="624" t="s">
        <v>7741</v>
      </c>
      <c r="C1097" s="626" t="str">
        <f>'CATALOGO PAGINA'!AE1097</f>
        <v>3</v>
      </c>
      <c r="D1097" s="634">
        <f>'CATALOGO PAGINA'!AG1097</f>
        <v>1.74915</v>
      </c>
    </row>
    <row r="1098">
      <c r="A1098" s="623" t="str">
        <f>'CATALOGO PAGINA'!C1098</f>
        <v>FD624</v>
      </c>
      <c r="B1098" s="624" t="s">
        <v>7741</v>
      </c>
      <c r="C1098" s="626" t="str">
        <f>'CATALOGO PAGINA'!AE1098</f>
        <v>1</v>
      </c>
      <c r="D1098" s="634">
        <f>'CATALOGO PAGINA'!AG1098</f>
        <v>3.48</v>
      </c>
    </row>
    <row r="1099">
      <c r="A1099" s="623" t="str">
        <f>'CATALOGO PAGINA'!C1099</f>
        <v>351144</v>
      </c>
      <c r="B1099" s="624" t="s">
        <v>7741</v>
      </c>
      <c r="C1099" s="626" t="str">
        <f>'CATALOGO PAGINA'!AE1099</f>
        <v>1</v>
      </c>
      <c r="D1099" s="634">
        <f>'CATALOGO PAGINA'!AG1099</f>
        <v>12.325</v>
      </c>
    </row>
    <row r="1100">
      <c r="A1100" s="623" t="str">
        <f>'CATALOGO PAGINA'!C1100</f>
        <v>YL1002</v>
      </c>
      <c r="B1100" s="624" t="s">
        <v>7741</v>
      </c>
      <c r="C1100" s="626" t="str">
        <f>'CATALOGO PAGINA'!AE1100</f>
        <v>3</v>
      </c>
      <c r="D1100" s="634">
        <f>'CATALOGO PAGINA'!AG1100</f>
        <v>3.9585</v>
      </c>
    </row>
    <row r="1101">
      <c r="A1101" s="623" t="str">
        <f>'CATALOGO PAGINA'!C1101</f>
        <v>IN295</v>
      </c>
      <c r="B1101" s="624" t="s">
        <v>7741</v>
      </c>
      <c r="C1101" s="626" t="str">
        <f>'CATALOGO PAGINA'!AE1101</f>
        <v>12</v>
      </c>
      <c r="D1101" s="634">
        <f>'CATALOGO PAGINA'!AG1101</f>
        <v>0.5075</v>
      </c>
    </row>
    <row r="1102">
      <c r="A1102" s="623" t="str">
        <f>'CATALOGO PAGINA'!C1102</f>
        <v>5877</v>
      </c>
      <c r="B1102" s="624" t="s">
        <v>7741</v>
      </c>
      <c r="C1102" s="626" t="str">
        <f>'CATALOGO PAGINA'!AE1102</f>
        <v>12</v>
      </c>
      <c r="D1102" s="634">
        <f>'CATALOGO PAGINA'!AG1102</f>
        <v>2.07</v>
      </c>
    </row>
    <row r="1103">
      <c r="A1103" s="623" t="str">
        <f>'CATALOGO PAGINA'!C1103</f>
        <v>501322</v>
      </c>
      <c r="B1103" s="624" t="s">
        <v>7741</v>
      </c>
      <c r="C1103" s="626" t="str">
        <f>'CATALOGO PAGINA'!AE1103</f>
        <v>12</v>
      </c>
      <c r="D1103" s="634">
        <f>'CATALOGO PAGINA'!AG1103</f>
        <v>0.841</v>
      </c>
    </row>
    <row r="1104">
      <c r="A1104" s="623" t="str">
        <f>'CATALOGO PAGINA'!C1104</f>
        <v>60005</v>
      </c>
      <c r="B1104" s="624" t="s">
        <v>7741</v>
      </c>
      <c r="C1104" s="626" t="str">
        <f>'CATALOGO PAGINA'!AE1104</f>
        <v>12</v>
      </c>
      <c r="D1104" s="634">
        <f>'CATALOGO PAGINA'!AG1104</f>
        <v>0.725</v>
      </c>
    </row>
    <row r="1105">
      <c r="A1105" s="623" t="str">
        <f>'CATALOGO PAGINA'!C1105</f>
        <v>2032</v>
      </c>
      <c r="B1105" s="624" t="s">
        <v>7741</v>
      </c>
      <c r="C1105" s="626" t="str">
        <f>'CATALOGO PAGINA'!AE1105</f>
        <v>12</v>
      </c>
      <c r="D1105" s="634">
        <f>'CATALOGO PAGINA'!AG1105</f>
        <v>1.1972</v>
      </c>
    </row>
    <row r="1106">
      <c r="A1106" s="623" t="str">
        <f>'CATALOGO PAGINA'!C1106</f>
        <v>2036</v>
      </c>
      <c r="B1106" s="624" t="s">
        <v>7741</v>
      </c>
      <c r="C1106" s="626" t="str">
        <f>'CATALOGO PAGINA'!AE1106</f>
        <v>12</v>
      </c>
      <c r="D1106" s="634">
        <f>'CATALOGO PAGINA'!AG1106</f>
        <v>1.1972</v>
      </c>
    </row>
    <row r="1107">
      <c r="A1107" s="623" t="str">
        <f>'CATALOGO PAGINA'!C1107</f>
        <v>2017</v>
      </c>
      <c r="B1107" s="624" t="s">
        <v>7741</v>
      </c>
      <c r="C1107" s="626" t="str">
        <f>'CATALOGO PAGINA'!AE1107</f>
        <v>12</v>
      </c>
      <c r="D1107" s="634">
        <f>'CATALOGO PAGINA'!AG1107</f>
        <v>1.2</v>
      </c>
    </row>
    <row r="1108">
      <c r="A1108" s="623" t="str">
        <f>'CATALOGO PAGINA'!C1108</f>
        <v>5038</v>
      </c>
      <c r="B1108" s="624" t="s">
        <v>7741</v>
      </c>
      <c r="C1108" s="626" t="str">
        <f>'CATALOGO PAGINA'!AE1108</f>
        <v>1</v>
      </c>
      <c r="D1108" s="634">
        <f>'CATALOGO PAGINA'!AG1108</f>
        <v>5.499</v>
      </c>
    </row>
    <row r="1109">
      <c r="A1109" s="623" t="str">
        <f>'CATALOGO PAGINA'!C1109</f>
        <v>452293</v>
      </c>
      <c r="B1109" s="624" t="s">
        <v>7741</v>
      </c>
      <c r="C1109" s="626" t="str">
        <f>'CATALOGO PAGINA'!AE1109</f>
        <v>6</v>
      </c>
      <c r="D1109" s="634">
        <f>'CATALOGO PAGINA'!AG1109</f>
        <v>1.0875</v>
      </c>
    </row>
    <row r="1110">
      <c r="A1110" s="623" t="str">
        <f>'CATALOGO PAGINA'!C1110</f>
        <v>452292</v>
      </c>
      <c r="B1110" s="624" t="s">
        <v>7741</v>
      </c>
      <c r="C1110" s="626" t="str">
        <f>'CATALOGO PAGINA'!AE1110</f>
        <v>6</v>
      </c>
      <c r="D1110" s="634">
        <f>'CATALOGO PAGINA'!AG1110</f>
        <v>1.0875</v>
      </c>
    </row>
    <row r="1111">
      <c r="A1111" s="623" t="str">
        <f>'CATALOGO PAGINA'!C1111</f>
        <v>H114</v>
      </c>
      <c r="B1111" s="624" t="s">
        <v>7741</v>
      </c>
      <c r="C1111" s="626" t="str">
        <f>'CATALOGO PAGINA'!AE1111</f>
        <v>6</v>
      </c>
      <c r="D1111" s="634">
        <f>'CATALOGO PAGINA'!AG1111</f>
        <v>0.7685</v>
      </c>
    </row>
    <row r="1112">
      <c r="A1112" s="623" t="str">
        <f>'CATALOGO PAGINA'!C1112</f>
        <v>82278</v>
      </c>
      <c r="B1112" s="624" t="s">
        <v>7741</v>
      </c>
      <c r="C1112" s="626" t="str">
        <f>'CATALOGO PAGINA'!AE1112</f>
        <v>12</v>
      </c>
      <c r="D1112" s="634">
        <f>'CATALOGO PAGINA'!AG1112</f>
        <v>0.7685</v>
      </c>
    </row>
    <row r="1113">
      <c r="A1113" s="623" t="str">
        <f>'CATALOGO PAGINA'!C1113</f>
        <v>5878</v>
      </c>
      <c r="B1113" s="624" t="s">
        <v>7741</v>
      </c>
      <c r="C1113" s="626" t="str">
        <f>'CATALOGO PAGINA'!AE1113</f>
        <v>12</v>
      </c>
      <c r="D1113" s="634">
        <f>'CATALOGO PAGINA'!AG1113</f>
        <v>0.725</v>
      </c>
    </row>
    <row r="1114">
      <c r="A1114" s="623" t="str">
        <f>'CATALOGO PAGINA'!C1114</f>
        <v>5997</v>
      </c>
      <c r="B1114" s="624" t="s">
        <v>7741</v>
      </c>
      <c r="C1114" s="626" t="str">
        <f>'CATALOGO PAGINA'!AE1114</f>
        <v>12</v>
      </c>
      <c r="D1114" s="634">
        <f>'CATALOGO PAGINA'!AG1114</f>
        <v>0.7685</v>
      </c>
    </row>
    <row r="1115">
      <c r="A1115" s="623" t="str">
        <f>'CATALOGO PAGINA'!C1115</f>
        <v>2040</v>
      </c>
      <c r="B1115" s="624" t="s">
        <v>7741</v>
      </c>
      <c r="C1115" s="626" t="str">
        <f>'CATALOGO PAGINA'!AE1115</f>
        <v>12</v>
      </c>
      <c r="D1115" s="634">
        <f>'CATALOGO PAGINA'!AG1115</f>
        <v>1.1972</v>
      </c>
    </row>
    <row r="1116">
      <c r="A1116" s="623" t="str">
        <f>'CATALOGO PAGINA'!C1116</f>
        <v>2041</v>
      </c>
      <c r="B1116" s="624" t="s">
        <v>7741</v>
      </c>
      <c r="C1116" s="626" t="str">
        <f>'CATALOGO PAGINA'!AE1116</f>
        <v>12</v>
      </c>
      <c r="D1116" s="634">
        <f>'CATALOGO PAGINA'!AG1116</f>
        <v>1.1972</v>
      </c>
    </row>
    <row r="1117">
      <c r="A1117" s="623" t="str">
        <f>'CATALOGO PAGINA'!C1117</f>
        <v>2042</v>
      </c>
      <c r="B1117" s="624" t="s">
        <v>7741</v>
      </c>
      <c r="C1117" s="626" t="str">
        <f>'CATALOGO PAGINA'!AE1117</f>
        <v>12</v>
      </c>
      <c r="D1117" s="634">
        <f>'CATALOGO PAGINA'!AG1117</f>
        <v>1.1972</v>
      </c>
    </row>
    <row r="1118">
      <c r="A1118" s="623" t="str">
        <f>'CATALOGO PAGINA'!C1118</f>
        <v>68109</v>
      </c>
      <c r="B1118" s="624" t="s">
        <v>7741</v>
      </c>
      <c r="C1118" s="626" t="str">
        <f>'CATALOGO PAGINA'!AE1118</f>
        <v>6</v>
      </c>
      <c r="D1118" s="634">
        <f>'CATALOGO PAGINA'!AG1118</f>
        <v>0.9928</v>
      </c>
    </row>
    <row r="1119">
      <c r="A1119" s="623" t="str">
        <f>'CATALOGO PAGINA'!C1119</f>
        <v>H104</v>
      </c>
      <c r="B1119" s="624" t="s">
        <v>7741</v>
      </c>
      <c r="C1119" s="626" t="str">
        <f>'CATALOGO PAGINA'!AE1119</f>
        <v>12</v>
      </c>
      <c r="D1119" s="634">
        <f>'CATALOGO PAGINA'!AG1119</f>
        <v>0.8532</v>
      </c>
    </row>
    <row r="1120">
      <c r="A1120" s="623" t="str">
        <f>'CATALOGO PAGINA'!C1120</f>
        <v>23312</v>
      </c>
      <c r="B1120" s="624" t="s">
        <v>7741</v>
      </c>
      <c r="C1120" s="626" t="str">
        <f>'CATALOGO PAGINA'!AE1120</f>
        <v>6</v>
      </c>
      <c r="D1120" s="634">
        <f>'CATALOGO PAGINA'!AG1120</f>
        <v>1.7507</v>
      </c>
    </row>
    <row r="1121">
      <c r="A1121" s="623" t="str">
        <f>'CATALOGO PAGINA'!C1121</f>
        <v>2030</v>
      </c>
      <c r="B1121" s="624" t="s">
        <v>7741</v>
      </c>
      <c r="C1121" s="626" t="str">
        <f>'CATALOGO PAGINA'!AE1121</f>
        <v>12</v>
      </c>
      <c r="D1121" s="634">
        <f>'CATALOGO PAGINA'!AG1121</f>
        <v>1.1972</v>
      </c>
    </row>
    <row r="1122">
      <c r="A1122" s="623" t="str">
        <f>'CATALOGO PAGINA'!C1122</f>
        <v>2033</v>
      </c>
      <c r="B1122" s="624" t="s">
        <v>7741</v>
      </c>
      <c r="C1122" s="626" t="str">
        <f>'CATALOGO PAGINA'!AE1122</f>
        <v>12</v>
      </c>
      <c r="D1122" s="634">
        <f>'CATALOGO PAGINA'!AG1122</f>
        <v>1.1972</v>
      </c>
    </row>
    <row r="1123">
      <c r="A1123" s="623" t="str">
        <f>'CATALOGO PAGINA'!C1123</f>
        <v>2034</v>
      </c>
      <c r="B1123" s="624" t="s">
        <v>7741</v>
      </c>
      <c r="C1123" s="626" t="str">
        <f>'CATALOGO PAGINA'!AE1123</f>
        <v>12</v>
      </c>
      <c r="D1123" s="634">
        <f>'CATALOGO PAGINA'!AG1123</f>
        <v>1.1972</v>
      </c>
    </row>
    <row r="1124">
      <c r="A1124" s="623" t="str">
        <f>'CATALOGO PAGINA'!C1124</f>
        <v>2013</v>
      </c>
      <c r="B1124" s="624" t="s">
        <v>7741</v>
      </c>
      <c r="C1124" s="626" t="str">
        <f>'CATALOGO PAGINA'!AE1124</f>
        <v>12</v>
      </c>
      <c r="D1124" s="634">
        <f>'CATALOGO PAGINA'!AG1124</f>
        <v>1.2</v>
      </c>
    </row>
    <row r="1125">
      <c r="A1125" s="623" t="str">
        <f>'CATALOGO PAGINA'!C1125</f>
        <v>2021</v>
      </c>
      <c r="B1125" s="624" t="s">
        <v>7741</v>
      </c>
      <c r="C1125" s="626" t="str">
        <f>'CATALOGO PAGINA'!AE1125</f>
        <v>12</v>
      </c>
      <c r="D1125" s="634">
        <f>'CATALOGO PAGINA'!AG1125</f>
        <v>1.1972</v>
      </c>
    </row>
    <row r="1126">
      <c r="A1126" s="623" t="str">
        <f>'CATALOGO PAGINA'!C1126</f>
        <v>2024</v>
      </c>
      <c r="B1126" s="624" t="s">
        <v>7741</v>
      </c>
      <c r="C1126" s="626" t="str">
        <f>'CATALOGO PAGINA'!AE1126</f>
        <v>12</v>
      </c>
      <c r="D1126" s="634">
        <f>'CATALOGO PAGINA'!AG1126</f>
        <v>1.1972</v>
      </c>
    </row>
    <row r="1127">
      <c r="A1127" s="623" t="str">
        <f>'CATALOGO PAGINA'!C1127</f>
        <v>2029</v>
      </c>
      <c r="B1127" s="624" t="s">
        <v>7741</v>
      </c>
      <c r="C1127" s="626" t="str">
        <f>'CATALOGO PAGINA'!AE1127</f>
        <v>12</v>
      </c>
      <c r="D1127" s="634">
        <f>'CATALOGO PAGINA'!AG1127</f>
        <v>1.2546</v>
      </c>
    </row>
    <row r="1128">
      <c r="A1128" s="623" t="str">
        <f>'CATALOGO PAGINA'!C1128</f>
        <v>H110</v>
      </c>
      <c r="B1128" s="624" t="s">
        <v>7741</v>
      </c>
      <c r="C1128" s="626" t="str">
        <f>'CATALOGO PAGINA'!AE1128</f>
        <v>12</v>
      </c>
      <c r="D1128" s="634">
        <f>'CATALOGO PAGINA'!AG1128</f>
        <v>0.756</v>
      </c>
    </row>
    <row r="1129">
      <c r="A1129" s="623" t="str">
        <f>'CATALOGO PAGINA'!C1129</f>
        <v>2031</v>
      </c>
      <c r="B1129" s="624" t="s">
        <v>7741</v>
      </c>
      <c r="C1129" s="626" t="str">
        <f>'CATALOGO PAGINA'!AE1129</f>
        <v>12</v>
      </c>
      <c r="D1129" s="634">
        <f>'CATALOGO PAGINA'!AG1129</f>
        <v>1.1972</v>
      </c>
    </row>
    <row r="1130">
      <c r="A1130" s="623" t="str">
        <f>'CATALOGO PAGINA'!C1130</f>
        <v>2018</v>
      </c>
      <c r="B1130" s="624" t="s">
        <v>7741</v>
      </c>
      <c r="C1130" s="626" t="str">
        <f>'CATALOGO PAGINA'!AE1130</f>
        <v>12</v>
      </c>
      <c r="D1130" s="634">
        <f>'CATALOGO PAGINA'!AG1130</f>
        <v>1.2</v>
      </c>
    </row>
    <row r="1131">
      <c r="A1131" s="623" t="str">
        <f>'CATALOGO PAGINA'!C1131</f>
        <v>2020</v>
      </c>
      <c r="B1131" s="624" t="s">
        <v>7741</v>
      </c>
      <c r="C1131" s="626" t="str">
        <f>'CATALOGO PAGINA'!AE1131</f>
        <v>12</v>
      </c>
      <c r="D1131" s="634">
        <f>'CATALOGO PAGINA'!AG1131</f>
        <v>1.1972</v>
      </c>
    </row>
    <row r="1132">
      <c r="A1132" s="623" t="str">
        <f>'CATALOGO PAGINA'!C1132</f>
        <v>2023</v>
      </c>
      <c r="B1132" s="624" t="s">
        <v>7741</v>
      </c>
      <c r="C1132" s="626" t="str">
        <f>'CATALOGO PAGINA'!AE1132</f>
        <v>12</v>
      </c>
      <c r="D1132" s="634">
        <f>'CATALOGO PAGINA'!AG1132</f>
        <v>1.1972</v>
      </c>
    </row>
    <row r="1133">
      <c r="A1133" s="623" t="str">
        <f>'CATALOGO PAGINA'!C1133</f>
        <v>2025</v>
      </c>
      <c r="B1133" s="624" t="s">
        <v>7741</v>
      </c>
      <c r="C1133" s="626" t="str">
        <f>'CATALOGO PAGINA'!AE1133</f>
        <v>12</v>
      </c>
      <c r="D1133" s="634">
        <f>'CATALOGO PAGINA'!AG1133</f>
        <v>1.2464</v>
      </c>
    </row>
    <row r="1134">
      <c r="A1134" s="623" t="str">
        <f>'CATALOGO PAGINA'!C1134</f>
        <v>2027</v>
      </c>
      <c r="B1134" s="624" t="s">
        <v>7741</v>
      </c>
      <c r="C1134" s="626" t="str">
        <f>'CATALOGO PAGINA'!AE1134</f>
        <v>12</v>
      </c>
      <c r="D1134" s="634">
        <f>'CATALOGO PAGINA'!AG1134</f>
        <v>1.1972</v>
      </c>
    </row>
    <row r="1135">
      <c r="A1135" s="623" t="str">
        <f>'CATALOGO PAGINA'!C1135</f>
        <v>2039</v>
      </c>
      <c r="B1135" s="624" t="s">
        <v>7741</v>
      </c>
      <c r="C1135" s="626" t="str">
        <f>'CATALOGO PAGINA'!AE1135</f>
        <v>12</v>
      </c>
      <c r="D1135" s="634">
        <f>'CATALOGO PAGINA'!AG1135</f>
        <v>1.1972</v>
      </c>
    </row>
    <row r="1136">
      <c r="A1136" s="623" t="str">
        <f>'CATALOGO PAGINA'!C1136</f>
        <v>FD496</v>
      </c>
      <c r="B1136" s="624" t="s">
        <v>7741</v>
      </c>
      <c r="C1136" s="626" t="str">
        <f>'CATALOGO PAGINA'!AE1136</f>
        <v>12</v>
      </c>
      <c r="D1136" s="634">
        <f>'CATALOGO PAGINA'!AG1136</f>
        <v>1.1972</v>
      </c>
    </row>
    <row r="1137">
      <c r="A1137" s="623" t="str">
        <f>'CATALOGO PAGINA'!C1137</f>
        <v>2035</v>
      </c>
      <c r="B1137" s="624" t="s">
        <v>7741</v>
      </c>
      <c r="C1137" s="626" t="str">
        <f>'CATALOGO PAGINA'!AE1137</f>
        <v>12</v>
      </c>
      <c r="D1137" s="634">
        <f>'CATALOGO PAGINA'!AG1137</f>
        <v>1.1972</v>
      </c>
    </row>
    <row r="1138">
      <c r="A1138" s="623" t="str">
        <f>'CATALOGO PAGINA'!C1138</f>
        <v>2014</v>
      </c>
      <c r="B1138" s="624" t="s">
        <v>7741</v>
      </c>
      <c r="C1138" s="626" t="str">
        <f>'CATALOGO PAGINA'!AE1138</f>
        <v>12</v>
      </c>
      <c r="D1138" s="634">
        <f>'CATALOGO PAGINA'!AG1138</f>
        <v>1.2</v>
      </c>
    </row>
    <row r="1139">
      <c r="A1139" s="623" t="str">
        <f>'CATALOGO PAGINA'!C1139</f>
        <v>2016</v>
      </c>
      <c r="B1139" s="624" t="s">
        <v>7741</v>
      </c>
      <c r="C1139" s="626" t="str">
        <f>'CATALOGO PAGINA'!AE1139</f>
        <v>12</v>
      </c>
      <c r="D1139" s="634">
        <f>'CATALOGO PAGINA'!AG1139</f>
        <v>1.2</v>
      </c>
    </row>
    <row r="1140">
      <c r="A1140" s="623" t="str">
        <f>'CATALOGO PAGINA'!C1140</f>
        <v>2019</v>
      </c>
      <c r="B1140" s="624" t="s">
        <v>7741</v>
      </c>
      <c r="C1140" s="626" t="str">
        <f>'CATALOGO PAGINA'!AE1140</f>
        <v>12</v>
      </c>
      <c r="D1140" s="634">
        <f>'CATALOGO PAGINA'!AG1140</f>
        <v>1.2464</v>
      </c>
    </row>
    <row r="1141">
      <c r="A1141" s="623" t="str">
        <f>'CATALOGO PAGINA'!C1141</f>
        <v>2022</v>
      </c>
      <c r="B1141" s="624" t="s">
        <v>7741</v>
      </c>
      <c r="C1141" s="626" t="str">
        <f>'CATALOGO PAGINA'!AE1141</f>
        <v>12</v>
      </c>
      <c r="D1141" s="634">
        <f>'CATALOGO PAGINA'!AG1141</f>
        <v>1.1972</v>
      </c>
    </row>
    <row r="1142">
      <c r="A1142" s="623" t="str">
        <f>'CATALOGO PAGINA'!C1142</f>
        <v>2037</v>
      </c>
      <c r="B1142" s="624" t="s">
        <v>7741</v>
      </c>
      <c r="C1142" s="626" t="str">
        <f>'CATALOGO PAGINA'!AE1142</f>
        <v>12</v>
      </c>
      <c r="D1142" s="634">
        <f>'CATALOGO PAGINA'!AG1142</f>
        <v>1.1972</v>
      </c>
    </row>
    <row r="1143">
      <c r="A1143" s="623" t="str">
        <f>'CATALOGO PAGINA'!C1143</f>
        <v>2028</v>
      </c>
      <c r="B1143" s="624" t="s">
        <v>7741</v>
      </c>
      <c r="C1143" s="626" t="str">
        <f>'CATALOGO PAGINA'!AE1143</f>
        <v>12</v>
      </c>
      <c r="D1143" s="634">
        <f>'CATALOGO PAGINA'!AG1143</f>
        <v>1.1972</v>
      </c>
    </row>
    <row r="1144">
      <c r="A1144" s="623" t="str">
        <f>'CATALOGO PAGINA'!C1144</f>
        <v>110408</v>
      </c>
      <c r="B1144" s="624" t="s">
        <v>7741</v>
      </c>
      <c r="C1144" s="626" t="str">
        <f>'CATALOGO PAGINA'!AE1144</f>
        <v>12</v>
      </c>
      <c r="D1144" s="634">
        <f>'CATALOGO PAGINA'!AG1144</f>
        <v>0.725</v>
      </c>
    </row>
    <row r="1145">
      <c r="A1145" s="623" t="str">
        <f>'CATALOGO PAGINA'!C1145</f>
        <v>17889</v>
      </c>
      <c r="B1145" s="624" t="s">
        <v>7741</v>
      </c>
      <c r="C1145" s="626" t="str">
        <f>'CATALOGO PAGINA'!AE1145</f>
        <v>12</v>
      </c>
      <c r="D1145" s="634">
        <f>'CATALOGO PAGINA'!AG1145</f>
        <v>0.7395</v>
      </c>
    </row>
    <row r="1146">
      <c r="A1146" s="623" t="str">
        <f>'CATALOGO PAGINA'!C1146</f>
        <v>056</v>
      </c>
      <c r="B1146" s="624" t="s">
        <v>7741</v>
      </c>
      <c r="C1146" s="626" t="str">
        <f>'CATALOGO PAGINA'!AE1146</f>
        <v>12</v>
      </c>
      <c r="D1146" s="634">
        <f>'CATALOGO PAGINA'!AG1146</f>
        <v>0.725</v>
      </c>
    </row>
    <row r="1147">
      <c r="A1147" s="623" t="str">
        <f>'CATALOGO PAGINA'!C1147</f>
        <v>900793</v>
      </c>
      <c r="B1147" s="624" t="s">
        <v>7741</v>
      </c>
      <c r="C1147" s="626" t="str">
        <f>'CATALOGO PAGINA'!AE1147</f>
        <v>12</v>
      </c>
      <c r="D1147" s="634">
        <f>'CATALOGO PAGINA'!AG1147</f>
        <v>0.812</v>
      </c>
    </row>
    <row r="1148">
      <c r="A1148" s="623" t="str">
        <f>'CATALOGO PAGINA'!C1148</f>
        <v>IN2425</v>
      </c>
      <c r="B1148" s="624" t="s">
        <v>7741</v>
      </c>
      <c r="C1148" s="626" t="str">
        <f>'CATALOGO PAGINA'!AE1148</f>
        <v>3</v>
      </c>
      <c r="D1148" s="634">
        <f>'CATALOGO PAGINA'!AG1148</f>
        <v>3.48</v>
      </c>
    </row>
    <row r="1149">
      <c r="A1149" s="623" t="str">
        <f>'CATALOGO PAGINA'!C1149</f>
        <v>690034</v>
      </c>
      <c r="B1149" s="624" t="s">
        <v>7741</v>
      </c>
      <c r="C1149" s="626" t="str">
        <f>'CATALOGO PAGINA'!AE1149</f>
        <v>12</v>
      </c>
      <c r="D1149" s="634">
        <f>'CATALOGO PAGINA'!AG1149</f>
        <v>0.756</v>
      </c>
    </row>
    <row r="1150">
      <c r="A1150" s="623" t="str">
        <f>'CATALOGO PAGINA'!C1150</f>
        <v>C003-688</v>
      </c>
      <c r="B1150" s="624" t="s">
        <v>7741</v>
      </c>
      <c r="C1150" s="626" t="str">
        <f>'CATALOGO PAGINA'!AE1150</f>
        <v>6</v>
      </c>
      <c r="D1150" s="634">
        <f>'CATALOGO PAGINA'!AG1150</f>
        <v>3.9875</v>
      </c>
    </row>
    <row r="1151">
      <c r="A1151" s="623" t="str">
        <f>'CATALOGO PAGINA'!C1151</f>
        <v>690256</v>
      </c>
      <c r="B1151" s="624" t="s">
        <v>7741</v>
      </c>
      <c r="C1151" s="626" t="str">
        <f>'CATALOGO PAGINA'!AE1151</f>
        <v>3</v>
      </c>
      <c r="D1151" s="634">
        <f>'CATALOGO PAGINA'!AG1151</f>
        <v>6.09</v>
      </c>
    </row>
    <row r="1152">
      <c r="A1152" s="623" t="str">
        <f>'CATALOGO PAGINA'!C1152</f>
        <v>C003-021</v>
      </c>
      <c r="B1152" s="624" t="s">
        <v>7741</v>
      </c>
      <c r="C1152" s="626" t="str">
        <f>'CATALOGO PAGINA'!AE1152</f>
        <v>12</v>
      </c>
      <c r="D1152" s="634">
        <f>'CATALOGO PAGINA'!AG1152</f>
        <v>0.928</v>
      </c>
    </row>
    <row r="1153">
      <c r="A1153" s="623" t="str">
        <f>'CATALOGO PAGINA'!C1153</f>
        <v>FD694</v>
      </c>
      <c r="B1153" s="624" t="s">
        <v>7741</v>
      </c>
      <c r="C1153" s="626" t="str">
        <f>'CATALOGO PAGINA'!AE1153</f>
        <v>6</v>
      </c>
      <c r="D1153" s="634">
        <f>'CATALOGO PAGINA'!AG1153</f>
        <v>1.1455</v>
      </c>
    </row>
    <row r="1154">
      <c r="A1154" s="623" t="str">
        <f>'CATALOGO PAGINA'!C1154</f>
        <v>6797</v>
      </c>
      <c r="B1154" s="624" t="s">
        <v>7741</v>
      </c>
      <c r="C1154" s="626" t="str">
        <f>'CATALOGO PAGINA'!AE1154</f>
        <v>6</v>
      </c>
      <c r="D1154" s="634">
        <f>'CATALOGO PAGINA'!AG1154</f>
        <v>3.4945</v>
      </c>
    </row>
    <row r="1155">
      <c r="A1155" s="623" t="str">
        <f>'CATALOGO PAGINA'!C1155</f>
        <v>110</v>
      </c>
      <c r="B1155" s="624" t="s">
        <v>7741</v>
      </c>
      <c r="C1155" s="626" t="str">
        <f>'CATALOGO PAGINA'!AE1155</f>
        <v>12</v>
      </c>
      <c r="D1155" s="634">
        <f>'CATALOGO PAGINA'!AG1155</f>
        <v>0.7685</v>
      </c>
    </row>
    <row r="1156">
      <c r="A1156" s="623" t="str">
        <f>'CATALOGO PAGINA'!C1156</f>
        <v>FD564</v>
      </c>
      <c r="B1156" s="624" t="s">
        <v>7741</v>
      </c>
      <c r="C1156" s="626" t="str">
        <f>'CATALOGO PAGINA'!AE1156</f>
        <v>12</v>
      </c>
      <c r="D1156" s="634">
        <f>'CATALOGO PAGINA'!AG1156</f>
        <v>0.3335</v>
      </c>
    </row>
    <row r="1157">
      <c r="A1157" s="623" t="str">
        <f>'CATALOGO PAGINA'!C1157</f>
        <v>40052</v>
      </c>
      <c r="B1157" s="624" t="s">
        <v>7741</v>
      </c>
      <c r="C1157" s="626" t="str">
        <f>'CATALOGO PAGINA'!AE1157</f>
        <v>3</v>
      </c>
      <c r="D1157" s="634">
        <f>'CATALOGO PAGINA'!AG1157</f>
        <v>5.9015</v>
      </c>
    </row>
    <row r="1158">
      <c r="A1158" s="623" t="str">
        <f>'CATALOGO PAGINA'!C1158</f>
        <v>40014</v>
      </c>
      <c r="B1158" s="624" t="s">
        <v>7741</v>
      </c>
      <c r="C1158" s="626" t="str">
        <f>'CATALOGO PAGINA'!AE1158</f>
        <v>3</v>
      </c>
      <c r="D1158" s="634">
        <f>'CATALOGO PAGINA'!AG1158</f>
        <v>8.5695</v>
      </c>
    </row>
    <row r="1159">
      <c r="A1159" s="623" t="str">
        <f>'CATALOGO PAGINA'!C1159</f>
        <v>40083</v>
      </c>
      <c r="B1159" s="624" t="s">
        <v>7741</v>
      </c>
      <c r="C1159" s="626" t="str">
        <f>'CATALOGO PAGINA'!AE1159</f>
        <v>3</v>
      </c>
      <c r="D1159" s="634">
        <f>'CATALOGO PAGINA'!AG1159</f>
        <v>13.108</v>
      </c>
    </row>
    <row r="1160">
      <c r="A1160" s="623" t="str">
        <f>'CATALOGO PAGINA'!C1160</f>
        <v>40076</v>
      </c>
      <c r="B1160" s="624" t="s">
        <v>7741</v>
      </c>
      <c r="C1160" s="626" t="str">
        <f>'CATALOGO PAGINA'!AE1160</f>
        <v>3</v>
      </c>
      <c r="D1160" s="634">
        <f>'CATALOGO PAGINA'!AG1160</f>
        <v>16.008</v>
      </c>
    </row>
    <row r="1161">
      <c r="A1161" s="623" t="str">
        <f>'CATALOGO PAGINA'!C1161</f>
        <v>51150</v>
      </c>
      <c r="B1161" s="624" t="s">
        <v>7741</v>
      </c>
      <c r="C1161" s="626" t="str">
        <f>'CATALOGO PAGINA'!AE1161</f>
        <v>6</v>
      </c>
      <c r="D1161" s="634">
        <f>'CATALOGO PAGINA'!AG1161</f>
        <v>0.116</v>
      </c>
    </row>
    <row r="1162">
      <c r="A1162" s="623" t="str">
        <f>'CATALOGO PAGINA'!C1162</f>
        <v>51161</v>
      </c>
      <c r="B1162" s="624" t="s">
        <v>7741</v>
      </c>
      <c r="C1162" s="626" t="str">
        <f>'CATALOGO PAGINA'!AE1162</f>
        <v>24</v>
      </c>
      <c r="D1162" s="634">
        <f>'CATALOGO PAGINA'!AG1162</f>
        <v>0.116</v>
      </c>
    </row>
    <row r="1163">
      <c r="A1163" s="623" t="str">
        <f>'CATALOGO PAGINA'!C1163</f>
        <v>BE006</v>
      </c>
      <c r="B1163" s="624" t="s">
        <v>7741</v>
      </c>
      <c r="C1163" s="626" t="str">
        <f>'CATALOGO PAGINA'!AE1163</f>
        <v>12</v>
      </c>
      <c r="D1163" s="634">
        <f>'CATALOGO PAGINA'!AG1163</f>
        <v>0.0145</v>
      </c>
    </row>
    <row r="1164">
      <c r="A1164" s="623" t="str">
        <f>'CATALOGO PAGINA'!C1164</f>
        <v>FD281</v>
      </c>
      <c r="B1164" s="624" t="s">
        <v>7741</v>
      </c>
      <c r="C1164" s="626" t="str">
        <f>'CATALOGO PAGINA'!AE1164</f>
        <v>6</v>
      </c>
      <c r="D1164" s="634">
        <f>'CATALOGO PAGINA'!AG1164</f>
        <v>1.45</v>
      </c>
    </row>
    <row r="1165">
      <c r="A1165" s="623" t="str">
        <f>'CATALOGO PAGINA'!C1165</f>
        <v>40700</v>
      </c>
      <c r="B1165" s="624" t="s">
        <v>7741</v>
      </c>
      <c r="C1165" s="626" t="str">
        <f>'CATALOGO PAGINA'!AE1165</f>
        <v>1</v>
      </c>
      <c r="D1165" s="634">
        <f>'CATALOGO PAGINA'!AG1165</f>
        <v>28.4635</v>
      </c>
    </row>
    <row r="1166">
      <c r="A1166" s="623" t="str">
        <f>'CATALOGO PAGINA'!C1166</f>
        <v>735</v>
      </c>
      <c r="B1166" s="624" t="s">
        <v>7741</v>
      </c>
      <c r="C1166" s="626" t="str">
        <f>'CATALOGO PAGINA'!AE1166</f>
        <v>12</v>
      </c>
      <c r="D1166" s="634">
        <f>'CATALOGO PAGINA'!AG1166</f>
        <v>0.986</v>
      </c>
    </row>
    <row r="1167">
      <c r="A1167" s="623" t="str">
        <f>'CATALOGO PAGINA'!C1167</f>
        <v>736</v>
      </c>
      <c r="B1167" s="624" t="s">
        <v>7741</v>
      </c>
      <c r="C1167" s="626" t="str">
        <f>'CATALOGO PAGINA'!AE1167</f>
        <v>12</v>
      </c>
      <c r="D1167" s="634">
        <f>'CATALOGO PAGINA'!AG1167</f>
        <v>0.9715</v>
      </c>
    </row>
    <row r="1168">
      <c r="A1168" s="623" t="str">
        <f>'CATALOGO PAGINA'!C1168</f>
        <v>1752</v>
      </c>
      <c r="B1168" s="624" t="s">
        <v>7741</v>
      </c>
      <c r="C1168" s="626" t="str">
        <f>'CATALOGO PAGINA'!AE1168</f>
        <v>12</v>
      </c>
      <c r="D1168" s="634">
        <f>'CATALOGO PAGINA'!AG1168</f>
        <v>1.1</v>
      </c>
    </row>
    <row r="1169">
      <c r="A1169" s="623" t="str">
        <f>'CATALOGO PAGINA'!C1169</f>
        <v>2020M</v>
      </c>
      <c r="B1169" s="624" t="s">
        <v>7741</v>
      </c>
      <c r="C1169" s="626" t="str">
        <f>'CATALOGO PAGINA'!AE1169</f>
        <v>12</v>
      </c>
      <c r="D1169" s="634">
        <f>'CATALOGO PAGINA'!AG1169</f>
        <v>2.0735</v>
      </c>
    </row>
    <row r="1170">
      <c r="A1170" s="623" t="str">
        <f>'CATALOGO PAGINA'!C1170</f>
        <v>FD905</v>
      </c>
      <c r="B1170" s="624" t="s">
        <v>7741</v>
      </c>
      <c r="C1170" s="626" t="str">
        <f>'CATALOGO PAGINA'!AE1170</f>
        <v>6</v>
      </c>
      <c r="D1170" s="634">
        <f>'CATALOGO PAGINA'!AG1170</f>
        <v>2.5085</v>
      </c>
    </row>
    <row r="1171">
      <c r="A1171" s="623" t="str">
        <f>'CATALOGO PAGINA'!C1171</f>
        <v>7565</v>
      </c>
      <c r="B1171" s="624" t="s">
        <v>7741</v>
      </c>
      <c r="C1171" s="626" t="str">
        <f>'CATALOGO PAGINA'!AE1171</f>
        <v>6</v>
      </c>
      <c r="D1171" s="634">
        <f>'CATALOGO PAGINA'!AG1171</f>
        <v>4.175</v>
      </c>
    </row>
    <row r="1172">
      <c r="A1172" s="623" t="str">
        <f>'CATALOGO PAGINA'!C1172</f>
        <v>FD2619</v>
      </c>
      <c r="B1172" s="624" t="s">
        <v>7741</v>
      </c>
      <c r="C1172" s="626" t="str">
        <f>'CATALOGO PAGINA'!AE1172</f>
        <v>100</v>
      </c>
      <c r="D1172" s="634">
        <f>'CATALOGO PAGINA'!AG1172</f>
        <v>0.7975</v>
      </c>
    </row>
    <row r="1173">
      <c r="A1173" s="623" t="str">
        <f>'CATALOGO PAGINA'!C1173</f>
        <v>FD906</v>
      </c>
      <c r="B1173" s="624" t="s">
        <v>7741</v>
      </c>
      <c r="C1173" s="626" t="str">
        <f>'CATALOGO PAGINA'!AE1173</f>
        <v>6</v>
      </c>
      <c r="D1173" s="634">
        <f>'CATALOGO PAGINA'!AG1173</f>
        <v>1.305</v>
      </c>
    </row>
    <row r="1174">
      <c r="A1174" s="623" t="str">
        <f>'CATALOGO PAGINA'!C1174</f>
        <v>216005</v>
      </c>
      <c r="B1174" s="624" t="s">
        <v>7741</v>
      </c>
      <c r="C1174" s="626" t="str">
        <f>'CATALOGO PAGINA'!AE1174</f>
        <v>12</v>
      </c>
      <c r="D1174" s="634">
        <f>'CATALOGO PAGINA'!AG1174</f>
        <v>2.552</v>
      </c>
    </row>
    <row r="1175">
      <c r="A1175" s="623" t="str">
        <f>'CATALOGO PAGINA'!C1175</f>
        <v>7787</v>
      </c>
      <c r="B1175" s="624" t="s">
        <v>7741</v>
      </c>
      <c r="C1175" s="626" t="str">
        <f>'CATALOGO PAGINA'!AE1175</f>
        <v>12</v>
      </c>
      <c r="D1175" s="634">
        <f>'CATALOGO PAGINA'!AG1175</f>
        <v>0.7685</v>
      </c>
    </row>
    <row r="1176">
      <c r="A1176" s="623" t="str">
        <f>'CATALOGO PAGINA'!C1176</f>
        <v>505516</v>
      </c>
      <c r="B1176" s="624" t="s">
        <v>7741</v>
      </c>
      <c r="C1176" s="626" t="str">
        <f>'CATALOGO PAGINA'!AE1176</f>
        <v>3</v>
      </c>
      <c r="D1176" s="634">
        <f>'CATALOGO PAGINA'!AG1176</f>
        <v>5.0025</v>
      </c>
    </row>
    <row r="1177">
      <c r="A1177" s="623" t="str">
        <f>'CATALOGO PAGINA'!C1177</f>
        <v>ZR135-3</v>
      </c>
      <c r="B1177" s="624" t="s">
        <v>7741</v>
      </c>
      <c r="C1177" s="626" t="str">
        <f>'CATALOGO PAGINA'!AE1177</f>
        <v>3</v>
      </c>
      <c r="D1177" s="634">
        <f>'CATALOGO PAGINA'!AG1177</f>
        <v>7.75425</v>
      </c>
    </row>
    <row r="1178">
      <c r="A1178" s="623" t="str">
        <f>'CATALOGO PAGINA'!C1178</f>
        <v>YJ388-61</v>
      </c>
      <c r="B1178" s="624" t="s">
        <v>7741</v>
      </c>
      <c r="C1178" s="626" t="str">
        <f>'CATALOGO PAGINA'!AE1178</f>
        <v>3</v>
      </c>
      <c r="D1178" s="634">
        <f>'CATALOGO PAGINA'!AG1178</f>
        <v>8.30074</v>
      </c>
    </row>
    <row r="1179">
      <c r="A1179" s="623" t="str">
        <f>'CATALOGO PAGINA'!C1179</f>
        <v>ARB07552</v>
      </c>
      <c r="B1179" s="624" t="s">
        <v>7741</v>
      </c>
      <c r="C1179" s="626" t="str">
        <f>'CATALOGO PAGINA'!AE1179</f>
        <v>12</v>
      </c>
      <c r="D1179" s="634">
        <f>'CATALOGO PAGINA'!AG1179</f>
        <v>1.152</v>
      </c>
    </row>
    <row r="1180">
      <c r="A1180" s="623" t="str">
        <f>'CATALOGO PAGINA'!C1180</f>
        <v>ARB12909</v>
      </c>
      <c r="B1180" s="624" t="s">
        <v>7741</v>
      </c>
      <c r="C1180" s="626" t="str">
        <f>'CATALOGO PAGINA'!AE1180</f>
        <v>6</v>
      </c>
      <c r="D1180" s="634">
        <f>'CATALOGO PAGINA'!AG1180</f>
        <v>1.595</v>
      </c>
    </row>
    <row r="1181">
      <c r="A1181" s="623" t="str">
        <f>'CATALOGO PAGINA'!C1181</f>
        <v>ARB20122</v>
      </c>
      <c r="B1181" s="624" t="s">
        <v>7741</v>
      </c>
      <c r="C1181" s="626" t="str">
        <f>'CATALOGO PAGINA'!AE1181</f>
        <v>12</v>
      </c>
      <c r="D1181" s="634">
        <f>'CATALOGO PAGINA'!AG1181</f>
        <v>0.8555</v>
      </c>
    </row>
    <row r="1182">
      <c r="A1182" s="623" t="str">
        <f>'CATALOGO PAGINA'!C1182</f>
        <v>ARB3033</v>
      </c>
      <c r="B1182" s="624" t="s">
        <v>7741</v>
      </c>
      <c r="C1182" s="626" t="str">
        <f>'CATALOGO PAGINA'!AE1182</f>
        <v>6</v>
      </c>
      <c r="D1182" s="634">
        <f>'CATALOGO PAGINA'!AG1182</f>
        <v>1.247</v>
      </c>
    </row>
    <row r="1183">
      <c r="A1183" s="623" t="str">
        <f>'CATALOGO PAGINA'!C1183</f>
        <v>00773</v>
      </c>
      <c r="B1183" s="624" t="s">
        <v>7741</v>
      </c>
      <c r="C1183" s="626" t="str">
        <f>'CATALOGO PAGINA'!AE1183</f>
        <v>6</v>
      </c>
      <c r="D1183" s="634">
        <f>'CATALOGO PAGINA'!AG1183</f>
        <v>1.3775</v>
      </c>
    </row>
    <row r="1184">
      <c r="A1184" s="623" t="str">
        <f>'CATALOGO PAGINA'!C1184</f>
        <v>GH279</v>
      </c>
      <c r="B1184" s="624" t="s">
        <v>7741</v>
      </c>
      <c r="C1184" s="626" t="str">
        <f>'CATALOGO PAGINA'!AE1184</f>
        <v>12</v>
      </c>
      <c r="D1184" s="634">
        <f>'CATALOGO PAGINA'!AG1184</f>
        <v>0.812</v>
      </c>
    </row>
    <row r="1185">
      <c r="A1185" s="623" t="str">
        <f>'CATALOGO PAGINA'!C1185</f>
        <v>32219</v>
      </c>
      <c r="B1185" s="624" t="s">
        <v>7741</v>
      </c>
      <c r="C1185" s="626" t="str">
        <f>'CATALOGO PAGINA'!AE1185</f>
        <v>12</v>
      </c>
      <c r="D1185" s="634">
        <f>'CATALOGO PAGINA'!AG1185</f>
        <v>0.9504</v>
      </c>
    </row>
    <row r="1186">
      <c r="A1186" s="623" t="str">
        <f>'CATALOGO PAGINA'!C1186</f>
        <v>2049</v>
      </c>
      <c r="B1186" s="624" t="s">
        <v>7741</v>
      </c>
      <c r="C1186" s="626" t="str">
        <f>'CATALOGO PAGINA'!AE1186</f>
        <v>12</v>
      </c>
      <c r="D1186" s="634">
        <f>'CATALOGO PAGINA'!AG1186</f>
        <v>1.1972</v>
      </c>
    </row>
    <row r="1187">
      <c r="A1187" s="623" t="str">
        <f>'CATALOGO PAGINA'!C1187</f>
        <v>2047</v>
      </c>
      <c r="B1187" s="624" t="s">
        <v>7741</v>
      </c>
      <c r="C1187" s="626" t="str">
        <f>'CATALOGO PAGINA'!AE1187</f>
        <v>12</v>
      </c>
      <c r="D1187" s="634">
        <f>'CATALOGO PAGINA'!AG1187</f>
        <v>1.2464</v>
      </c>
    </row>
    <row r="1188">
      <c r="A1188" s="623" t="str">
        <f>'CATALOGO PAGINA'!C1188</f>
        <v>2046</v>
      </c>
      <c r="B1188" s="624" t="s">
        <v>7741</v>
      </c>
      <c r="C1188" s="626" t="str">
        <f>'CATALOGO PAGINA'!AE1188</f>
        <v>12</v>
      </c>
      <c r="D1188" s="634">
        <f>'CATALOGO PAGINA'!AG1188</f>
        <v>1.1972</v>
      </c>
    </row>
    <row r="1189">
      <c r="A1189" s="623" t="str">
        <f>'CATALOGO PAGINA'!C1189</f>
        <v>CN91235</v>
      </c>
      <c r="B1189" s="624" t="s">
        <v>7741</v>
      </c>
      <c r="C1189" s="626" t="str">
        <f>'CATALOGO PAGINA'!AE1189</f>
        <v>12</v>
      </c>
      <c r="D1189" s="634">
        <f>'CATALOGO PAGINA'!AG1189</f>
        <v>1.1165</v>
      </c>
    </row>
    <row r="1190">
      <c r="A1190" s="623" t="str">
        <f>'CATALOGO PAGINA'!C1190</f>
        <v>88135</v>
      </c>
      <c r="B1190" s="624" t="s">
        <v>7741</v>
      </c>
      <c r="C1190" s="626" t="str">
        <f>'CATALOGO PAGINA'!AE1190</f>
        <v>12</v>
      </c>
      <c r="D1190" s="634">
        <f>'CATALOGO PAGINA'!AG1190</f>
        <v>0.754</v>
      </c>
    </row>
    <row r="1191">
      <c r="A1191" s="623" t="str">
        <f>'CATALOGO PAGINA'!C1191</f>
        <v>88142</v>
      </c>
      <c r="B1191" s="624" t="s">
        <v>7741</v>
      </c>
      <c r="C1191" s="626" t="str">
        <f>'CATALOGO PAGINA'!AE1191</f>
        <v>12</v>
      </c>
      <c r="D1191" s="634">
        <f>'CATALOGO PAGINA'!AG1191</f>
        <v>0.754</v>
      </c>
    </row>
    <row r="1192">
      <c r="A1192" s="623" t="str">
        <f>'CATALOGO PAGINA'!C1192</f>
        <v>88136</v>
      </c>
      <c r="B1192" s="624" t="s">
        <v>7741</v>
      </c>
      <c r="C1192" s="626" t="str">
        <f>'CATALOGO PAGINA'!AE1192</f>
        <v>12</v>
      </c>
      <c r="D1192" s="634">
        <f>'CATALOGO PAGINA'!AG1192</f>
        <v>0.754</v>
      </c>
    </row>
    <row r="1193">
      <c r="A1193" s="623" t="str">
        <f>'CATALOGO PAGINA'!C1193</f>
        <v>88138</v>
      </c>
      <c r="B1193" s="624" t="s">
        <v>7741</v>
      </c>
      <c r="C1193" s="626" t="str">
        <f>'CATALOGO PAGINA'!AE1193</f>
        <v>12</v>
      </c>
      <c r="D1193" s="634">
        <f>'CATALOGO PAGINA'!AG1193</f>
        <v>0.754</v>
      </c>
    </row>
    <row r="1194">
      <c r="A1194" s="623" t="str">
        <f>'CATALOGO PAGINA'!C1194</f>
        <v>88139</v>
      </c>
      <c r="B1194" s="624" t="s">
        <v>7741</v>
      </c>
      <c r="C1194" s="626" t="str">
        <f>'CATALOGO PAGINA'!AE1194</f>
        <v>12</v>
      </c>
      <c r="D1194" s="634">
        <f>'CATALOGO PAGINA'!AG1194</f>
        <v>0.754</v>
      </c>
    </row>
    <row r="1195">
      <c r="A1195" s="623" t="str">
        <f>'CATALOGO PAGINA'!C1195</f>
        <v>88140</v>
      </c>
      <c r="B1195" s="624" t="s">
        <v>7741</v>
      </c>
      <c r="C1195" s="626" t="str">
        <f>'CATALOGO PAGINA'!AE1195</f>
        <v>12</v>
      </c>
      <c r="D1195" s="634">
        <f>'CATALOGO PAGINA'!AG1195</f>
        <v>0.754</v>
      </c>
    </row>
    <row r="1196">
      <c r="A1196" s="623" t="str">
        <f>'CATALOGO PAGINA'!C1196</f>
        <v>88137</v>
      </c>
      <c r="B1196" s="624" t="s">
        <v>7741</v>
      </c>
      <c r="C1196" s="626" t="str">
        <f>'CATALOGO PAGINA'!AE1196</f>
        <v>12</v>
      </c>
      <c r="D1196" s="634">
        <f>'CATALOGO PAGINA'!AG1196</f>
        <v>0.754</v>
      </c>
    </row>
    <row r="1197">
      <c r="A1197" s="623" t="str">
        <f>'CATALOGO PAGINA'!C1197</f>
        <v>96066</v>
      </c>
      <c r="B1197" s="624" t="s">
        <v>7741</v>
      </c>
      <c r="C1197" s="626" t="str">
        <f>'CATALOGO PAGINA'!AE1197</f>
        <v>6</v>
      </c>
      <c r="D1197" s="634">
        <f>'CATALOGO PAGINA'!AG1197</f>
        <v>4.02462</v>
      </c>
    </row>
    <row r="1198">
      <c r="A1198" s="623" t="str">
        <f>'CATALOGO PAGINA'!C1198</f>
        <v>96059</v>
      </c>
      <c r="B1198" s="624" t="s">
        <v>7741</v>
      </c>
      <c r="C1198" s="626" t="str">
        <f>'CATALOGO PAGINA'!AE1198</f>
        <v>6</v>
      </c>
      <c r="D1198" s="634">
        <f>'CATALOGO PAGINA'!AG1198</f>
        <v>4.1035</v>
      </c>
    </row>
    <row r="1199">
      <c r="A1199" s="623" t="str">
        <f>'CATALOGO PAGINA'!C1199</f>
        <v>CN90212-A</v>
      </c>
      <c r="B1199" s="624" t="s">
        <v>7741</v>
      </c>
      <c r="C1199" s="626" t="str">
        <f>'CATALOGO PAGINA'!AE1199</f>
        <v>12</v>
      </c>
      <c r="D1199" s="634">
        <f>'CATALOGO PAGINA'!AG1199</f>
        <v>1.2325</v>
      </c>
    </row>
    <row r="1200">
      <c r="A1200" s="623" t="str">
        <f>'CATALOGO PAGINA'!C1200</f>
        <v>55662</v>
      </c>
      <c r="B1200" s="624" t="s">
        <v>7741</v>
      </c>
      <c r="C1200" s="626" t="str">
        <f>'CATALOGO PAGINA'!AE1200</f>
        <v>8</v>
      </c>
      <c r="D1200" s="634">
        <f>'CATALOGO PAGINA'!AG1200</f>
        <v>0.667</v>
      </c>
    </row>
    <row r="1201">
      <c r="A1201" s="623" t="str">
        <f>'CATALOGO PAGINA'!C1201</f>
        <v>55652</v>
      </c>
      <c r="B1201" s="624" t="s">
        <v>7741</v>
      </c>
      <c r="C1201" s="626" t="str">
        <f>'CATALOGO PAGINA'!AE1201</f>
        <v>8</v>
      </c>
      <c r="D1201" s="634">
        <f>'CATALOGO PAGINA'!AG1201</f>
        <v>0.609</v>
      </c>
    </row>
    <row r="1202">
      <c r="A1202" s="623" t="str">
        <f>'CATALOGO PAGINA'!C1202</f>
        <v>72008</v>
      </c>
      <c r="B1202" s="624" t="s">
        <v>7741</v>
      </c>
      <c r="C1202" s="626" t="str">
        <f>'CATALOGO PAGINA'!AE1202</f>
        <v>6</v>
      </c>
      <c r="D1202" s="634">
        <f>'CATALOGO PAGINA'!AG1202</f>
        <v>1.03356</v>
      </c>
    </row>
    <row r="1203">
      <c r="A1203" s="623" t="str">
        <f>'CATALOGO PAGINA'!C1203</f>
        <v>CN72001</v>
      </c>
      <c r="B1203" s="624" t="s">
        <v>7741</v>
      </c>
      <c r="C1203" s="626" t="str">
        <f>'CATALOGO PAGINA'!AE1203</f>
        <v>6</v>
      </c>
      <c r="D1203" s="634">
        <f>'CATALOGO PAGINA'!AG1203</f>
        <v>1.03356</v>
      </c>
    </row>
    <row r="1204">
      <c r="A1204" s="623" t="str">
        <f>'CATALOGO PAGINA'!C1204</f>
        <v>CN72003</v>
      </c>
      <c r="B1204" s="624" t="s">
        <v>7741</v>
      </c>
      <c r="C1204" s="626" t="str">
        <f>'CATALOGO PAGINA'!AE1204</f>
        <v>6</v>
      </c>
      <c r="D1204" s="634">
        <f>'CATALOGO PAGINA'!AG1204</f>
        <v>1.03356</v>
      </c>
    </row>
    <row r="1205">
      <c r="A1205" s="623" t="str">
        <f>'CATALOGO PAGINA'!C1205</f>
        <v>CN72104</v>
      </c>
      <c r="B1205" s="624" t="s">
        <v>7741</v>
      </c>
      <c r="C1205" s="626" t="str">
        <f>'CATALOGO PAGINA'!AE1205</f>
        <v>6</v>
      </c>
      <c r="D1205" s="634">
        <f>'CATALOGO PAGINA'!AG1205</f>
        <v>1.03356</v>
      </c>
    </row>
    <row r="1206">
      <c r="A1206" s="623" t="str">
        <f>'CATALOGO PAGINA'!C1206</f>
        <v>56001</v>
      </c>
      <c r="B1206" s="624" t="s">
        <v>7741</v>
      </c>
      <c r="C1206" s="626" t="str">
        <f>'CATALOGO PAGINA'!AE1206</f>
        <v>12</v>
      </c>
      <c r="D1206" s="634">
        <f>'CATALOGO PAGINA'!AG1206</f>
        <v>1.0875</v>
      </c>
    </row>
    <row r="1207">
      <c r="A1207" s="623" t="str">
        <f>'CATALOGO PAGINA'!C1207</f>
        <v>86219</v>
      </c>
      <c r="B1207" s="624" t="s">
        <v>7741</v>
      </c>
      <c r="C1207" s="626" t="str">
        <f>'CATALOGO PAGINA'!AE1207</f>
        <v>6</v>
      </c>
      <c r="D1207" s="634">
        <f>'CATALOGO PAGINA'!AG1207</f>
        <v>0.957</v>
      </c>
    </row>
    <row r="1208">
      <c r="A1208" s="623" t="str">
        <f>'CATALOGO PAGINA'!C1208</f>
        <v>82627</v>
      </c>
      <c r="B1208" s="624" t="s">
        <v>7741</v>
      </c>
      <c r="C1208" s="626" t="str">
        <f>'CATALOGO PAGINA'!AE1208</f>
        <v>12</v>
      </c>
      <c r="D1208" s="634">
        <f>'CATALOGO PAGINA'!AG1208</f>
        <v>1.16</v>
      </c>
    </row>
    <row r="1209">
      <c r="A1209" s="623" t="str">
        <f>'CATALOGO PAGINA'!C1209</f>
        <v>82626</v>
      </c>
      <c r="B1209" s="624" t="s">
        <v>7741</v>
      </c>
      <c r="C1209" s="626" t="str">
        <f>'CATALOGO PAGINA'!AE1209</f>
        <v>12</v>
      </c>
      <c r="D1209" s="634">
        <f>'CATALOGO PAGINA'!AG1209</f>
        <v>1.1455</v>
      </c>
    </row>
    <row r="1210">
      <c r="A1210" s="623" t="str">
        <f>'CATALOGO PAGINA'!C1210</f>
        <v>82635</v>
      </c>
      <c r="B1210" s="624" t="s">
        <v>7741</v>
      </c>
      <c r="C1210" s="626" t="str">
        <f>'CATALOGO PAGINA'!AE1210</f>
        <v>12</v>
      </c>
      <c r="D1210" s="634">
        <f>'CATALOGO PAGINA'!AG1210</f>
        <v>0.73602</v>
      </c>
    </row>
    <row r="1211">
      <c r="A1211" s="623" t="str">
        <f>'CATALOGO PAGINA'!C1211</f>
        <v>55921</v>
      </c>
      <c r="B1211" s="624" t="s">
        <v>7741</v>
      </c>
      <c r="C1211" s="626" t="str">
        <f>'CATALOGO PAGINA'!AE1211</f>
        <v>12</v>
      </c>
      <c r="D1211" s="634">
        <f>'CATALOGO PAGINA'!AG1211</f>
        <v>1.0875</v>
      </c>
    </row>
    <row r="1212">
      <c r="A1212" s="623" t="str">
        <f>'CATALOGO PAGINA'!C1212</f>
        <v>CN85613</v>
      </c>
      <c r="B1212" s="624" t="s">
        <v>7741</v>
      </c>
      <c r="C1212" s="626" t="str">
        <f>'CATALOGO PAGINA'!AE1212</f>
        <v>6</v>
      </c>
      <c r="D1212" s="634">
        <f>'CATALOGO PAGINA'!AG1212</f>
        <v>1.203012</v>
      </c>
    </row>
    <row r="1213">
      <c r="A1213" s="623" t="str">
        <f>'CATALOGO PAGINA'!C1213</f>
        <v>01110</v>
      </c>
      <c r="B1213" s="624" t="s">
        <v>7741</v>
      </c>
      <c r="C1213" s="626" t="str">
        <f>'CATALOGO PAGINA'!AE1213</f>
        <v>6</v>
      </c>
      <c r="D1213" s="634">
        <f>'CATALOGO PAGINA'!AG1213</f>
        <v>1.37808</v>
      </c>
    </row>
    <row r="1214">
      <c r="A1214" s="623" t="str">
        <f>'CATALOGO PAGINA'!C1214</f>
        <v>6564</v>
      </c>
      <c r="B1214" s="624" t="s">
        <v>7741</v>
      </c>
      <c r="C1214" s="626" t="str">
        <f>'CATALOGO PAGINA'!AE1214</f>
        <v>12</v>
      </c>
      <c r="D1214" s="634">
        <f>'CATALOGO PAGINA'!AG1214</f>
        <v>0.82998</v>
      </c>
    </row>
    <row r="1215">
      <c r="A1215" s="623" t="str">
        <f>'CATALOGO PAGINA'!C1215</f>
        <v>3002</v>
      </c>
      <c r="B1215" s="624" t="s">
        <v>7741</v>
      </c>
      <c r="C1215" s="626" t="str">
        <f>'CATALOGO PAGINA'!AE1215</f>
        <v>12</v>
      </c>
      <c r="D1215" s="634">
        <f>'CATALOGO PAGINA'!AG1215</f>
        <v>0.82998</v>
      </c>
    </row>
    <row r="1216">
      <c r="A1216" s="623" t="str">
        <f>'CATALOGO PAGINA'!C1216</f>
        <v>56278</v>
      </c>
      <c r="B1216" s="624" t="s">
        <v>7741</v>
      </c>
      <c r="C1216" s="626" t="str">
        <f>'CATALOGO PAGINA'!AE1216</f>
        <v>6</v>
      </c>
      <c r="D1216" s="634">
        <f>'CATALOGO PAGINA'!AG1216</f>
        <v>3.132</v>
      </c>
    </row>
    <row r="1217">
      <c r="A1217" s="623" t="str">
        <f>'CATALOGO PAGINA'!C1217</f>
        <v>95202</v>
      </c>
      <c r="B1217" s="624" t="s">
        <v>7741</v>
      </c>
      <c r="C1217" s="626" t="str">
        <f>'CATALOGO PAGINA'!AE1217</f>
        <v>6</v>
      </c>
      <c r="D1217" s="634">
        <f>'CATALOGO PAGINA'!AG1217</f>
        <v>3.132</v>
      </c>
    </row>
    <row r="1218">
      <c r="A1218" s="623" t="str">
        <f>'CATALOGO PAGINA'!C1218</f>
        <v>95301</v>
      </c>
      <c r="B1218" s="624" t="s">
        <v>7741</v>
      </c>
      <c r="C1218" s="626" t="str">
        <f>'CATALOGO PAGINA'!AE1218</f>
        <v>6</v>
      </c>
      <c r="D1218" s="634">
        <f>'CATALOGO PAGINA'!AG1218</f>
        <v>3.132</v>
      </c>
    </row>
    <row r="1219">
      <c r="A1219" s="623" t="str">
        <f>'CATALOGO PAGINA'!C1219</f>
        <v>95417</v>
      </c>
      <c r="B1219" s="624" t="s">
        <v>7741</v>
      </c>
      <c r="C1219" s="626" t="str">
        <f>'CATALOGO PAGINA'!AE1219</f>
        <v>6</v>
      </c>
      <c r="D1219" s="634">
        <f>'CATALOGO PAGINA'!AG1219</f>
        <v>3.132</v>
      </c>
    </row>
    <row r="1220">
      <c r="A1220" s="623" t="str">
        <f>'CATALOGO PAGINA'!C1220</f>
        <v>989793</v>
      </c>
      <c r="B1220" s="624" t="s">
        <v>7741</v>
      </c>
      <c r="C1220" s="626" t="str">
        <f>'CATALOGO PAGINA'!AE1220</f>
        <v>6</v>
      </c>
      <c r="D1220" s="634">
        <f>'CATALOGO PAGINA'!AG1220</f>
        <v>3.0305</v>
      </c>
    </row>
    <row r="1221">
      <c r="A1221" s="623" t="str">
        <f>'CATALOGO PAGINA'!C1221</f>
        <v>5423</v>
      </c>
      <c r="B1221" s="624" t="s">
        <v>7741</v>
      </c>
      <c r="C1221" s="626" t="str">
        <f>'CATALOGO PAGINA'!AE1221</f>
        <v>6</v>
      </c>
      <c r="D1221" s="634">
        <f>'CATALOGO PAGINA'!AG1221</f>
        <v>3.0305</v>
      </c>
    </row>
    <row r="1222">
      <c r="A1222" s="623" t="str">
        <f>'CATALOGO PAGINA'!C1222</f>
        <v>505601</v>
      </c>
      <c r="B1222" s="624" t="s">
        <v>7741</v>
      </c>
      <c r="C1222" s="626" t="str">
        <f>'CATALOGO PAGINA'!AE1222</f>
        <v>12</v>
      </c>
      <c r="D1222" s="634">
        <f>'CATALOGO PAGINA'!AG1222</f>
        <v>1.204</v>
      </c>
    </row>
    <row r="1223">
      <c r="A1223" s="623" t="str">
        <f>'CATALOGO PAGINA'!C1223</f>
        <v>500976</v>
      </c>
      <c r="B1223" s="624" t="s">
        <v>7741</v>
      </c>
      <c r="C1223" s="626" t="str">
        <f>'CATALOGO PAGINA'!AE1223</f>
        <v>12</v>
      </c>
      <c r="D1223" s="634">
        <f>'CATALOGO PAGINA'!AG1223</f>
        <v>0.9514</v>
      </c>
    </row>
    <row r="1224">
      <c r="A1224" s="623" t="str">
        <f>'CATALOGO PAGINA'!C1224</f>
        <v>503382</v>
      </c>
      <c r="B1224" s="624" t="s">
        <v>7741</v>
      </c>
      <c r="C1224" s="626" t="str">
        <f>'CATALOGO PAGINA'!AE1224</f>
        <v>12</v>
      </c>
      <c r="D1224" s="634">
        <f>'CATALOGO PAGINA'!AG1224</f>
        <v>0.8265</v>
      </c>
    </row>
    <row r="1225">
      <c r="A1225" s="623" t="str">
        <f>'CATALOGO PAGINA'!C1225</f>
        <v>50767</v>
      </c>
      <c r="B1225" s="624" t="s">
        <v>7741</v>
      </c>
      <c r="C1225" s="626" t="str">
        <f>'CATALOGO PAGINA'!AE1225</f>
        <v>1</v>
      </c>
      <c r="D1225" s="634">
        <f>'CATALOGO PAGINA'!AG1225</f>
        <v>18.444</v>
      </c>
    </row>
    <row r="1226">
      <c r="A1226" s="623" t="str">
        <f>'CATALOGO PAGINA'!C1226</f>
        <v>66074</v>
      </c>
      <c r="B1226" s="624" t="s">
        <v>7741</v>
      </c>
      <c r="C1226" s="626" t="str">
        <f>'CATALOGO PAGINA'!AE1226</f>
        <v>12</v>
      </c>
      <c r="D1226" s="634">
        <f>'CATALOGO PAGINA'!AG1226</f>
        <v>1.1745</v>
      </c>
    </row>
    <row r="1227">
      <c r="A1227" s="623" t="str">
        <f>'CATALOGO PAGINA'!C1227</f>
        <v>74412</v>
      </c>
      <c r="B1227" s="624" t="s">
        <v>7741</v>
      </c>
      <c r="C1227" s="626" t="str">
        <f>'CATALOGO PAGINA'!AE1227</f>
        <v>12</v>
      </c>
      <c r="D1227" s="634">
        <f>'CATALOGO PAGINA'!AG1227</f>
        <v>1.1016</v>
      </c>
    </row>
    <row r="1228">
      <c r="A1228" s="623" t="str">
        <f>'CATALOGO PAGINA'!C1228</f>
        <v>2028</v>
      </c>
      <c r="B1228" s="624" t="s">
        <v>7741</v>
      </c>
      <c r="C1228" s="626" t="str">
        <f>'CATALOGO PAGINA'!AE1228</f>
        <v>12</v>
      </c>
      <c r="D1228" s="634">
        <f>'CATALOGO PAGINA'!AG1228</f>
        <v>1.2035</v>
      </c>
    </row>
    <row r="1229">
      <c r="A1229" s="623" t="str">
        <f>'CATALOGO PAGINA'!C1229</f>
        <v>10339</v>
      </c>
      <c r="B1229" s="624" t="s">
        <v>7741</v>
      </c>
      <c r="C1229" s="626" t="str">
        <f>'CATALOGO PAGINA'!AE1229</f>
        <v>12</v>
      </c>
      <c r="D1229" s="634">
        <f>'CATALOGO PAGINA'!AG1229</f>
        <v>0.58</v>
      </c>
    </row>
    <row r="1230">
      <c r="A1230" s="623" t="str">
        <f>'CATALOGO PAGINA'!C1230</f>
        <v>503616</v>
      </c>
      <c r="B1230" s="624" t="s">
        <v>7741</v>
      </c>
      <c r="C1230" s="626" t="str">
        <f>'CATALOGO PAGINA'!AE1230</f>
        <v>6</v>
      </c>
      <c r="D1230" s="634">
        <f>'CATALOGO PAGINA'!AG1230</f>
        <v>4.8</v>
      </c>
    </row>
    <row r="1231">
      <c r="A1231" s="623" t="str">
        <f>'CATALOGO PAGINA'!C1231</f>
        <v>02012</v>
      </c>
      <c r="B1231" s="624" t="s">
        <v>7741</v>
      </c>
      <c r="C1231" s="626" t="str">
        <f>'CATALOGO PAGINA'!AE1231</f>
        <v>6</v>
      </c>
      <c r="D1231" s="634">
        <f>'CATALOGO PAGINA'!AG1231</f>
        <v>4.5095</v>
      </c>
    </row>
    <row r="1232">
      <c r="A1232" s="623" t="str">
        <f>'CATALOGO PAGINA'!C1232</f>
        <v>5561</v>
      </c>
      <c r="B1232" s="624" t="s">
        <v>7741</v>
      </c>
      <c r="C1232" s="626" t="str">
        <f>'CATALOGO PAGINA'!AE1232</f>
        <v>6</v>
      </c>
      <c r="D1232" s="634">
        <f>'CATALOGO PAGINA'!AG1232</f>
        <v>2.291</v>
      </c>
    </row>
    <row r="1233">
      <c r="A1233" s="623" t="str">
        <f>'CATALOGO PAGINA'!C1233</f>
        <v>0305</v>
      </c>
      <c r="B1233" s="624" t="s">
        <v>7741</v>
      </c>
      <c r="C1233" s="626" t="str">
        <f>'CATALOGO PAGINA'!AE1233</f>
        <v>1</v>
      </c>
      <c r="D1233" s="634">
        <f>'CATALOGO PAGINA'!AG1233</f>
        <v>28.275</v>
      </c>
    </row>
    <row r="1234">
      <c r="A1234" s="623" t="str">
        <f>'CATALOGO PAGINA'!C1234</f>
        <v>MK-918</v>
      </c>
      <c r="B1234" s="624" t="s">
        <v>7741</v>
      </c>
      <c r="C1234" s="626" t="str">
        <f>'CATALOGO PAGINA'!AE1234</f>
        <v>3</v>
      </c>
      <c r="D1234" s="634">
        <f>'CATALOGO PAGINA'!AG1234</f>
        <v>9.425</v>
      </c>
    </row>
    <row r="1235">
      <c r="A1235" s="623" t="str">
        <f>'CATALOGO PAGINA'!C1235</f>
        <v>33367</v>
      </c>
      <c r="B1235" s="624" t="s">
        <v>7741</v>
      </c>
      <c r="C1235" s="626" t="str">
        <f>'CATALOGO PAGINA'!AE1235</f>
        <v>6</v>
      </c>
      <c r="D1235" s="634">
        <f>'CATALOGO PAGINA'!AG1235</f>
        <v>3.0305</v>
      </c>
    </row>
    <row r="1236">
      <c r="A1236" s="623" t="str">
        <f>'CATALOGO PAGINA'!C1236</f>
        <v>45218</v>
      </c>
      <c r="B1236" s="624" t="s">
        <v>7741</v>
      </c>
      <c r="C1236" s="626" t="str">
        <f>'CATALOGO PAGINA'!AE1236</f>
        <v>6</v>
      </c>
      <c r="D1236" s="634">
        <f>'CATALOGO PAGINA'!AG1236</f>
        <v>3.0305</v>
      </c>
    </row>
    <row r="1237">
      <c r="A1237" s="623" t="str">
        <f>'CATALOGO PAGINA'!C1237</f>
        <v>92620</v>
      </c>
      <c r="B1237" s="624" t="s">
        <v>7741</v>
      </c>
      <c r="C1237" s="626" t="str">
        <f>'CATALOGO PAGINA'!AE1237</f>
        <v>6</v>
      </c>
      <c r="D1237" s="634">
        <f>'CATALOGO PAGINA'!AG1237</f>
        <v>2.5085</v>
      </c>
    </row>
    <row r="1238">
      <c r="A1238" s="623" t="str">
        <f>'CATALOGO PAGINA'!C1238</f>
        <v>93050</v>
      </c>
      <c r="B1238" s="624" t="s">
        <v>7741</v>
      </c>
      <c r="C1238" s="626" t="str">
        <f>'CATALOGO PAGINA'!AE1238</f>
        <v>6</v>
      </c>
      <c r="D1238" s="634">
        <f>'CATALOGO PAGINA'!AG1238</f>
        <v>2.5085</v>
      </c>
    </row>
    <row r="1239">
      <c r="A1239" s="623" t="str">
        <f>'CATALOGO PAGINA'!C1239</f>
        <v>82725</v>
      </c>
      <c r="B1239" s="624" t="s">
        <v>7741</v>
      </c>
      <c r="C1239" s="626" t="str">
        <f>'CATALOGO PAGINA'!AE1239</f>
        <v>12</v>
      </c>
      <c r="D1239" s="634">
        <f>'CATALOGO PAGINA'!AG1239</f>
        <v>1.0585</v>
      </c>
    </row>
    <row r="1240">
      <c r="A1240" s="623" t="str">
        <f>'CATALOGO PAGINA'!C1240</f>
        <v>86220</v>
      </c>
      <c r="B1240" s="624" t="s">
        <v>7741</v>
      </c>
      <c r="C1240" s="626" t="str">
        <f>'CATALOGO PAGINA'!AE1240</f>
        <v>12</v>
      </c>
      <c r="D1240" s="634">
        <f>'CATALOGO PAGINA'!AG1240</f>
        <v>1.0005</v>
      </c>
    </row>
    <row r="1241">
      <c r="A1241" s="623" t="str">
        <f>'CATALOGO PAGINA'!C1241</f>
        <v>85953</v>
      </c>
      <c r="B1241" s="624" t="s">
        <v>7741</v>
      </c>
      <c r="C1241" s="626" t="str">
        <f>'CATALOGO PAGINA'!AE1241</f>
        <v>12</v>
      </c>
      <c r="D1241" s="634">
        <f>'CATALOGO PAGINA'!AG1241</f>
        <v>0.8555</v>
      </c>
    </row>
    <row r="1242">
      <c r="A1242" s="623" t="str">
        <f>'CATALOGO PAGINA'!C1242</f>
        <v>IN86001</v>
      </c>
      <c r="B1242" s="624" t="s">
        <v>7741</v>
      </c>
      <c r="C1242" s="626" t="str">
        <f>'CATALOGO PAGINA'!AE1242</f>
        <v>12</v>
      </c>
      <c r="D1242" s="634">
        <f>'CATALOGO PAGINA'!AG1242</f>
        <v>1.131</v>
      </c>
    </row>
    <row r="1243">
      <c r="A1243" s="623" t="str">
        <f>'CATALOGO PAGINA'!C1243</f>
        <v>CN92099</v>
      </c>
      <c r="B1243" s="624" t="s">
        <v>7741</v>
      </c>
      <c r="C1243" s="626" t="str">
        <f>'CATALOGO PAGINA'!AE1243</f>
        <v>12</v>
      </c>
      <c r="D1243" s="634">
        <f>'CATALOGO PAGINA'!AG1243</f>
        <v>0.7105</v>
      </c>
    </row>
    <row r="1244">
      <c r="A1244" s="623" t="str">
        <f>'CATALOGO PAGINA'!C1244</f>
        <v>2361</v>
      </c>
      <c r="B1244" s="624" t="s">
        <v>7741</v>
      </c>
      <c r="C1244" s="626" t="str">
        <f>'CATALOGO PAGINA'!AE1244</f>
        <v>12</v>
      </c>
      <c r="D1244" s="634">
        <f>'CATALOGO PAGINA'!AG1244</f>
        <v>0.0435</v>
      </c>
    </row>
    <row r="1245">
      <c r="A1245" s="623" t="str">
        <f>'CATALOGO PAGINA'!C1245</f>
        <v>8136</v>
      </c>
      <c r="B1245" s="624" t="s">
        <v>7741</v>
      </c>
      <c r="C1245" s="626" t="str">
        <f>'CATALOGO PAGINA'!AE1245</f>
        <v>12</v>
      </c>
      <c r="D1245" s="634">
        <f>'CATALOGO PAGINA'!AG1245</f>
        <v>0.0435</v>
      </c>
    </row>
    <row r="1246">
      <c r="A1246" s="623" t="str">
        <f>'CATALOGO PAGINA'!C1246</f>
        <v>94367</v>
      </c>
      <c r="B1246" s="624" t="s">
        <v>7741</v>
      </c>
      <c r="C1246" s="626" t="str">
        <f>'CATALOGO PAGINA'!AE1246</f>
        <v>6</v>
      </c>
      <c r="D1246" s="634">
        <f>'CATALOGO PAGINA'!AG1246</f>
        <v>1.682</v>
      </c>
    </row>
    <row r="1247">
      <c r="A1247" s="623" t="str">
        <f>'CATALOGO PAGINA'!C1247</f>
        <v>61648</v>
      </c>
      <c r="B1247" s="624" t="s">
        <v>7741</v>
      </c>
      <c r="C1247" s="626" t="str">
        <f>'CATALOGO PAGINA'!AE1247</f>
        <v>12</v>
      </c>
      <c r="D1247" s="634">
        <f>'CATALOGO PAGINA'!AG1247</f>
        <v>1.078</v>
      </c>
    </row>
    <row r="1248">
      <c r="A1248" s="623" t="str">
        <f>'CATALOGO PAGINA'!C1248</f>
        <v>CN91267</v>
      </c>
      <c r="B1248" s="624" t="s">
        <v>7741</v>
      </c>
      <c r="C1248" s="626" t="str">
        <f>'CATALOGO PAGINA'!AE1248</f>
        <v>12</v>
      </c>
      <c r="D1248" s="634">
        <f>'CATALOGO PAGINA'!AG1248</f>
        <v>0.4495</v>
      </c>
    </row>
    <row r="1249">
      <c r="A1249" s="623" t="str">
        <f>'CATALOGO PAGINA'!C1249</f>
        <v>96014</v>
      </c>
      <c r="B1249" s="624" t="s">
        <v>7741</v>
      </c>
      <c r="C1249" s="626" t="str">
        <f>'CATALOGO PAGINA'!AE1249</f>
        <v>6</v>
      </c>
      <c r="D1249" s="634">
        <f>'CATALOGO PAGINA'!AG1249</f>
        <v>2.233</v>
      </c>
    </row>
    <row r="1250">
      <c r="A1250" s="623" t="str">
        <f>'CATALOGO PAGINA'!C1250</f>
        <v>121771</v>
      </c>
      <c r="B1250" s="624" t="s">
        <v>7741</v>
      </c>
      <c r="C1250" s="626" t="str">
        <f>'CATALOGO PAGINA'!AE1250</f>
        <v>12</v>
      </c>
      <c r="D1250" s="634">
        <f>'CATALOGO PAGINA'!AG1250</f>
        <v>2.0155</v>
      </c>
    </row>
    <row r="1251">
      <c r="A1251" s="623" t="str">
        <f>'CATALOGO PAGINA'!C1251</f>
        <v>110343</v>
      </c>
      <c r="B1251" s="624" t="s">
        <v>7741</v>
      </c>
      <c r="C1251" s="626" t="str">
        <f>'CATALOGO PAGINA'!AE1251</f>
        <v>6</v>
      </c>
      <c r="D1251" s="634">
        <f>'CATALOGO PAGINA'!AG1251</f>
        <v>2.145</v>
      </c>
    </row>
    <row r="1252">
      <c r="A1252" s="623" t="str">
        <f>'CATALOGO PAGINA'!C1252</f>
        <v>HA103</v>
      </c>
      <c r="B1252" s="624" t="s">
        <v>7741</v>
      </c>
      <c r="C1252" s="626" t="str">
        <f>'CATALOGO PAGINA'!AE1252</f>
        <v>12</v>
      </c>
      <c r="D1252" s="634">
        <f>'CATALOGO PAGINA'!AG1252</f>
        <v>0.756</v>
      </c>
    </row>
    <row r="1253">
      <c r="A1253" s="623" t="str">
        <f>'CATALOGO PAGINA'!C1253</f>
        <v>0022</v>
      </c>
      <c r="B1253" s="624" t="s">
        <v>7741</v>
      </c>
      <c r="C1253" s="626" t="str">
        <f>'CATALOGO PAGINA'!AE1253</f>
        <v>12</v>
      </c>
      <c r="D1253" s="634">
        <f>'CATALOGO PAGINA'!AG1253</f>
        <v>3.4945</v>
      </c>
    </row>
    <row r="1254">
      <c r="A1254" s="623" t="str">
        <f>'CATALOGO PAGINA'!C1254</f>
        <v>6667</v>
      </c>
      <c r="B1254" s="624" t="s">
        <v>7741</v>
      </c>
      <c r="C1254" s="626" t="str">
        <f>'CATALOGO PAGINA'!AE1254</f>
        <v>12</v>
      </c>
      <c r="D1254" s="634">
        <f>'CATALOGO PAGINA'!AG1254</f>
        <v>0.783</v>
      </c>
    </row>
    <row r="1255">
      <c r="A1255" s="623" t="str">
        <f>'CATALOGO PAGINA'!C1255</f>
        <v>362</v>
      </c>
      <c r="B1255" s="624" t="s">
        <v>7741</v>
      </c>
      <c r="C1255" s="626" t="str">
        <f>'CATALOGO PAGINA'!AE1255</f>
        <v>6</v>
      </c>
      <c r="D1255" s="634">
        <f>'CATALOGO PAGINA'!AG1255</f>
        <v>3.103</v>
      </c>
    </row>
    <row r="1256">
      <c r="A1256" s="623" t="str">
        <f>'CATALOGO PAGINA'!C1256</f>
        <v>386</v>
      </c>
      <c r="B1256" s="624" t="s">
        <v>7741</v>
      </c>
      <c r="C1256" s="626" t="str">
        <f>'CATALOGO PAGINA'!AE1256</f>
        <v>6</v>
      </c>
      <c r="D1256" s="634">
        <f>'CATALOGO PAGINA'!AG1256</f>
        <v>3.103</v>
      </c>
    </row>
    <row r="1257">
      <c r="A1257" s="623" t="str">
        <f>'CATALOGO PAGINA'!C1257</f>
        <v>379</v>
      </c>
      <c r="B1257" s="624" t="s">
        <v>7741</v>
      </c>
      <c r="C1257" s="626" t="str">
        <f>'CATALOGO PAGINA'!AE1257</f>
        <v>6</v>
      </c>
      <c r="D1257" s="634">
        <f>'CATALOGO PAGINA'!AG1257</f>
        <v>3.103</v>
      </c>
    </row>
    <row r="1258">
      <c r="A1258" s="623" t="str">
        <f>'CATALOGO PAGINA'!C1258</f>
        <v>YH066</v>
      </c>
      <c r="B1258" s="624" t="s">
        <v>7741</v>
      </c>
      <c r="C1258" s="626" t="str">
        <f>'CATALOGO PAGINA'!AE1258</f>
        <v>6</v>
      </c>
      <c r="D1258" s="634">
        <f>'CATALOGO PAGINA'!AG1258</f>
        <v>0.928</v>
      </c>
    </row>
    <row r="1259">
      <c r="A1259" s="623" t="str">
        <f>'CATALOGO PAGINA'!C1259</f>
        <v>3640</v>
      </c>
      <c r="B1259" s="624" t="s">
        <v>7741</v>
      </c>
      <c r="C1259" s="626" t="str">
        <f>'CATALOGO PAGINA'!AE1259</f>
        <v>6</v>
      </c>
      <c r="D1259" s="634">
        <f>'CATALOGO PAGINA'!AG1259</f>
        <v>1.16</v>
      </c>
    </row>
    <row r="1260">
      <c r="A1260" s="623" t="str">
        <f>'CATALOGO PAGINA'!C1260</f>
        <v>06395</v>
      </c>
      <c r="B1260" s="624" t="s">
        <v>7741</v>
      </c>
      <c r="C1260" s="626" t="str">
        <f>'CATALOGO PAGINA'!AE1260</f>
        <v>6</v>
      </c>
      <c r="D1260" s="634">
        <f>'CATALOGO PAGINA'!AG1260</f>
        <v>1.711</v>
      </c>
    </row>
    <row r="1261">
      <c r="A1261" s="623" t="str">
        <f>'CATALOGO PAGINA'!C1261</f>
        <v>690081</v>
      </c>
      <c r="B1261" s="624" t="s">
        <v>7741</v>
      </c>
      <c r="C1261" s="626" t="str">
        <f>'CATALOGO PAGINA'!AE1261</f>
        <v>6</v>
      </c>
      <c r="D1261" s="634">
        <f>'CATALOGO PAGINA'!AG1261</f>
        <v>1.05</v>
      </c>
    </row>
    <row r="1262">
      <c r="A1262" s="623" t="str">
        <f>'CATALOGO PAGINA'!C1262</f>
        <v>H105</v>
      </c>
      <c r="B1262" s="624" t="s">
        <v>7741</v>
      </c>
      <c r="C1262" s="626" t="str">
        <f>'CATALOGO PAGINA'!AE1262</f>
        <v>6</v>
      </c>
      <c r="D1262" s="634">
        <f>'CATALOGO PAGINA'!AG1262</f>
        <v>0.783</v>
      </c>
    </row>
    <row r="1263">
      <c r="A1263" s="623" t="str">
        <f>'CATALOGO PAGINA'!C1263</f>
        <v>2144</v>
      </c>
      <c r="B1263" s="624" t="s">
        <v>7741</v>
      </c>
      <c r="C1263" s="626" t="str">
        <f>'CATALOGO PAGINA'!AE1263</f>
        <v>12</v>
      </c>
      <c r="D1263" s="634">
        <f>'CATALOGO PAGINA'!AG1263</f>
        <v>0.783</v>
      </c>
    </row>
    <row r="1264">
      <c r="A1264" s="623" t="str">
        <f>'CATALOGO PAGINA'!C1264</f>
        <v>663F</v>
      </c>
      <c r="B1264" s="624" t="s">
        <v>7741</v>
      </c>
      <c r="C1264" s="626" t="str">
        <f>'CATALOGO PAGINA'!AE1264</f>
        <v>3</v>
      </c>
      <c r="D1264" s="634">
        <f>'CATALOGO PAGINA'!AG1264</f>
        <v>7.7575</v>
      </c>
    </row>
    <row r="1265">
      <c r="A1265" s="623" t="str">
        <f>'CATALOGO PAGINA'!C1265</f>
        <v>355-9B</v>
      </c>
      <c r="B1265" s="624" t="s">
        <v>7741</v>
      </c>
      <c r="C1265" s="626" t="str">
        <f>'CATALOGO PAGINA'!AE1265</f>
        <v>6</v>
      </c>
      <c r="D1265" s="634">
        <f>'CATALOGO PAGINA'!AG1265</f>
        <v>0.5986</v>
      </c>
    </row>
    <row r="1266">
      <c r="A1266" s="623" t="str">
        <f>'CATALOGO PAGINA'!C1266</f>
        <v>377489</v>
      </c>
      <c r="B1266" s="624" t="s">
        <v>7741</v>
      </c>
      <c r="C1266" s="626" t="str">
        <f>'CATALOGO PAGINA'!AE1266</f>
        <v>6</v>
      </c>
      <c r="D1266" s="634">
        <f>'CATALOGO PAGINA'!AG1266</f>
        <v>0.783</v>
      </c>
    </row>
    <row r="1267">
      <c r="A1267" s="623" t="str">
        <f>'CATALOGO PAGINA'!C1267</f>
        <v>375817</v>
      </c>
      <c r="B1267" s="624" t="s">
        <v>7741</v>
      </c>
      <c r="C1267" s="626" t="str">
        <f>'CATALOGO PAGINA'!AE1267</f>
        <v>3</v>
      </c>
      <c r="D1267" s="634">
        <f>'CATALOGO PAGINA'!AG1267</f>
        <v>5.4375</v>
      </c>
    </row>
    <row r="1268">
      <c r="A1268" s="623" t="str">
        <f>'CATALOGO PAGINA'!C1268</f>
        <v>2018-28A</v>
      </c>
      <c r="B1268" s="624" t="s">
        <v>7741</v>
      </c>
      <c r="C1268" s="626" t="str">
        <f>'CATALOGO PAGINA'!AE1268</f>
        <v>12</v>
      </c>
      <c r="D1268" s="634">
        <f>'CATALOGO PAGINA'!AG1268</f>
        <v>1.16</v>
      </c>
    </row>
    <row r="1269">
      <c r="A1269" s="623" t="str">
        <f>'CATALOGO PAGINA'!C1269</f>
        <v>377150</v>
      </c>
      <c r="B1269" s="624" t="s">
        <v>7741</v>
      </c>
      <c r="C1269" s="626" t="str">
        <f>'CATALOGO PAGINA'!AE1269</f>
        <v>6</v>
      </c>
      <c r="D1269" s="634">
        <f>'CATALOGO PAGINA'!AG1269</f>
        <v>0.928</v>
      </c>
    </row>
    <row r="1270">
      <c r="A1270" s="623" t="str">
        <f>'CATALOGO PAGINA'!C1270</f>
        <v>76565</v>
      </c>
      <c r="B1270" s="624" t="s">
        <v>7741</v>
      </c>
      <c r="C1270" s="626" t="str">
        <f>'CATALOGO PAGINA'!AE1270</f>
        <v>3</v>
      </c>
      <c r="D1270" s="634">
        <f>'CATALOGO PAGINA'!AG1270</f>
        <v>2.871</v>
      </c>
    </row>
    <row r="1271">
      <c r="A1271" s="623" t="str">
        <f>'CATALOGO PAGINA'!C1271</f>
        <v>376460</v>
      </c>
      <c r="B1271" s="624" t="s">
        <v>7741</v>
      </c>
      <c r="C1271" s="626" t="str">
        <f>'CATALOGO PAGINA'!AE1271</f>
        <v>12</v>
      </c>
      <c r="D1271" s="634">
        <f>'CATALOGO PAGINA'!AG1271</f>
        <v>1.1993</v>
      </c>
    </row>
    <row r="1272">
      <c r="A1272" s="623" t="str">
        <f>'CATALOGO PAGINA'!C1272</f>
        <v>376121</v>
      </c>
      <c r="B1272" s="624" t="s">
        <v>7741</v>
      </c>
      <c r="C1272" s="626" t="str">
        <f>'CATALOGO PAGINA'!AE1272</f>
        <v>6</v>
      </c>
      <c r="D1272" s="634">
        <f>'CATALOGO PAGINA'!AG1272</f>
        <v>2.001</v>
      </c>
    </row>
    <row r="1273">
      <c r="A1273" s="623" t="str">
        <f>'CATALOGO PAGINA'!C1273</f>
        <v>ARB0927</v>
      </c>
      <c r="B1273" s="624" t="s">
        <v>7741</v>
      </c>
      <c r="C1273" s="626" t="str">
        <f>'CATALOGO PAGINA'!AE1273</f>
        <v>12</v>
      </c>
      <c r="D1273" s="634">
        <f>'CATALOGO PAGINA'!AG1273</f>
        <v>0.8265</v>
      </c>
    </row>
    <row r="1274">
      <c r="A1274" s="623" t="str">
        <f>'CATALOGO PAGINA'!C1274</f>
        <v>ARB1303</v>
      </c>
      <c r="B1274" s="624" t="s">
        <v>7741</v>
      </c>
      <c r="C1274" s="626" t="str">
        <f>'CATALOGO PAGINA'!AE1274</f>
        <v>12</v>
      </c>
      <c r="D1274" s="634">
        <f>'CATALOGO PAGINA'!AG1274</f>
        <v>0.638</v>
      </c>
    </row>
    <row r="1275">
      <c r="A1275" s="623" t="str">
        <f>'CATALOGO PAGINA'!C1275</f>
        <v>ARB2307</v>
      </c>
      <c r="B1275" s="624" t="s">
        <v>7741</v>
      </c>
      <c r="C1275" s="626" t="str">
        <f>'CATALOGO PAGINA'!AE1275</f>
        <v>6</v>
      </c>
      <c r="D1275" s="634">
        <f>'CATALOGO PAGINA'!AG1275</f>
        <v>1.595</v>
      </c>
    </row>
    <row r="1276">
      <c r="A1276" s="623" t="str">
        <f>'CATALOGO PAGINA'!C1276</f>
        <v>ARB62061</v>
      </c>
      <c r="B1276" s="624" t="s">
        <v>7741</v>
      </c>
      <c r="C1276" s="626" t="str">
        <f>'CATALOGO PAGINA'!AE1276</f>
        <v>6</v>
      </c>
      <c r="D1276" s="634">
        <f>'CATALOGO PAGINA'!AG1276</f>
        <v>1.102</v>
      </c>
    </row>
    <row r="1277">
      <c r="A1277" s="623" t="str">
        <f>'CATALOGO PAGINA'!C1277</f>
        <v>ARG6401</v>
      </c>
      <c r="B1277" s="624" t="s">
        <v>7741</v>
      </c>
      <c r="C1277" s="626" t="str">
        <f>'CATALOGO PAGINA'!AE1277</f>
        <v>12</v>
      </c>
      <c r="D1277" s="634">
        <f>'CATALOGO PAGINA'!AG1277</f>
        <v>0.6525</v>
      </c>
    </row>
    <row r="1278">
      <c r="A1278" s="623" t="str">
        <f>'CATALOGO PAGINA'!C1278</f>
        <v>ARM078</v>
      </c>
      <c r="B1278" s="624" t="s">
        <v>7741</v>
      </c>
      <c r="C1278" s="626" t="str">
        <f>'CATALOGO PAGINA'!AE1278</f>
        <v>12</v>
      </c>
      <c r="D1278" s="634">
        <f>'CATALOGO PAGINA'!AG1278</f>
        <v>0.9425</v>
      </c>
    </row>
    <row r="1279">
      <c r="A1279" s="623" t="str">
        <f>'CATALOGO PAGINA'!C1279</f>
        <v>ARM16831</v>
      </c>
      <c r="B1279" s="624" t="s">
        <v>7741</v>
      </c>
      <c r="C1279" s="626" t="str">
        <f>'CATALOGO PAGINA'!AE1279</f>
        <v>12</v>
      </c>
      <c r="D1279" s="634">
        <f>'CATALOGO PAGINA'!AG1279</f>
        <v>0.8265</v>
      </c>
    </row>
    <row r="1280">
      <c r="A1280" s="623" t="str">
        <f>'CATALOGO PAGINA'!C1280</f>
        <v>ARM2019</v>
      </c>
      <c r="B1280" s="624" t="s">
        <v>7741</v>
      </c>
      <c r="C1280" s="626" t="str">
        <f>'CATALOGO PAGINA'!AE1280</f>
        <v>12</v>
      </c>
      <c r="D1280" s="634">
        <f>'CATALOGO PAGINA'!AG1280</f>
        <v>0.7395</v>
      </c>
    </row>
    <row r="1281">
      <c r="A1281" s="623" t="str">
        <f>'CATALOGO PAGINA'!C1281</f>
        <v>ARM3089</v>
      </c>
      <c r="B1281" s="624" t="s">
        <v>7741</v>
      </c>
      <c r="C1281" s="626" t="str">
        <f>'CATALOGO PAGINA'!AE1281</f>
        <v>6</v>
      </c>
      <c r="D1281" s="634">
        <f>'CATALOGO PAGINA'!AG1281</f>
        <v>1.305</v>
      </c>
    </row>
    <row r="1282">
      <c r="A1282" s="623" t="str">
        <f>'CATALOGO PAGINA'!C1282</f>
        <v>ARM6081</v>
      </c>
      <c r="B1282" s="624" t="s">
        <v>7741</v>
      </c>
      <c r="C1282" s="626" t="str">
        <f>'CATALOGO PAGINA'!AE1282</f>
        <v>12</v>
      </c>
      <c r="D1282" s="634">
        <f>'CATALOGO PAGINA'!AG1282</f>
        <v>0.6525</v>
      </c>
    </row>
    <row r="1283">
      <c r="A1283" s="623" t="str">
        <f>'CATALOGO PAGINA'!C1283</f>
        <v>ARW20722</v>
      </c>
      <c r="B1283" s="624" t="s">
        <v>7741</v>
      </c>
      <c r="C1283" s="626" t="str">
        <f>'CATALOGO PAGINA'!AE1283</f>
        <v>3</v>
      </c>
      <c r="D1283" s="634">
        <f>'CATALOGO PAGINA'!AG1283</f>
        <v>3.9875</v>
      </c>
    </row>
    <row r="1284">
      <c r="A1284" s="623" t="str">
        <f>'CATALOGO PAGINA'!C1284</f>
        <v>ARY430013</v>
      </c>
      <c r="B1284" s="624" t="s">
        <v>7741</v>
      </c>
      <c r="C1284" s="626" t="str">
        <f>'CATALOGO PAGINA'!AE1284</f>
        <v>3</v>
      </c>
      <c r="D1284" s="634">
        <f>'CATALOGO PAGINA'!AG1284</f>
        <v>3.277</v>
      </c>
    </row>
    <row r="1285">
      <c r="A1285" s="623" t="str">
        <f>'CATALOGO PAGINA'!C1285</f>
        <v>ARY6319</v>
      </c>
      <c r="B1285" s="624" t="s">
        <v>7741</v>
      </c>
      <c r="C1285" s="626" t="str">
        <f>'CATALOGO PAGINA'!AE1285</f>
        <v>3</v>
      </c>
      <c r="D1285" s="634">
        <f>'CATALOGO PAGINA'!AG1285</f>
        <v>5.2992</v>
      </c>
    </row>
    <row r="1286">
      <c r="A1286" s="623" t="str">
        <f>'CATALOGO PAGINA'!C1286</f>
        <v>NB66883</v>
      </c>
      <c r="B1286" s="624" t="s">
        <v>7741</v>
      </c>
      <c r="C1286" s="626" t="str">
        <f>'CATALOGO PAGINA'!AE1286</f>
        <v>6</v>
      </c>
      <c r="D1286" s="634">
        <f>'CATALOGO PAGINA'!AG1286</f>
        <v>1.073</v>
      </c>
    </row>
    <row r="1287">
      <c r="A1287" s="623" t="str">
        <f>'CATALOGO PAGINA'!C1287</f>
        <v>NG26320</v>
      </c>
      <c r="B1287" s="624" t="s">
        <v>7741</v>
      </c>
      <c r="C1287" s="626" t="str">
        <f>'CATALOGO PAGINA'!AE1287</f>
        <v>12</v>
      </c>
      <c r="D1287" s="634">
        <f>'CATALOGO PAGINA'!AG1287</f>
        <v>0.899</v>
      </c>
    </row>
    <row r="1288">
      <c r="A1288" s="623" t="str">
        <f>'CATALOGO PAGINA'!C1288</f>
        <v>11676-12</v>
      </c>
      <c r="B1288" s="624" t="s">
        <v>7741</v>
      </c>
      <c r="C1288" s="626" t="str">
        <f>'CATALOGO PAGINA'!AE1288</f>
        <v>12</v>
      </c>
      <c r="D1288" s="634">
        <f>'CATALOGO PAGINA'!AG1288</f>
        <v>2.0025</v>
      </c>
    </row>
    <row r="1289">
      <c r="A1289" s="623" t="str">
        <f>'CATALOGO PAGINA'!C1289</f>
        <v>10674</v>
      </c>
      <c r="B1289" s="624" t="s">
        <v>7741</v>
      </c>
      <c r="C1289" s="626" t="str">
        <f>'CATALOGO PAGINA'!AE1289</f>
        <v>12</v>
      </c>
      <c r="D1289" s="634">
        <f>'CATALOGO PAGINA'!AG1289</f>
        <v>0.783</v>
      </c>
    </row>
    <row r="1290">
      <c r="A1290" s="623" t="str">
        <f>'CATALOGO PAGINA'!C1290</f>
        <v>1108</v>
      </c>
      <c r="B1290" s="624" t="s">
        <v>7741</v>
      </c>
      <c r="C1290" s="626" t="str">
        <f>'CATALOGO PAGINA'!AE1290</f>
        <v>6</v>
      </c>
      <c r="D1290" s="634">
        <f>'CATALOGO PAGINA'!AG1290</f>
        <v>2.204</v>
      </c>
    </row>
    <row r="1291">
      <c r="A1291" s="623" t="str">
        <f>'CATALOGO PAGINA'!C1291</f>
        <v>G6006</v>
      </c>
      <c r="B1291" s="624" t="s">
        <v>7741</v>
      </c>
      <c r="C1291" s="626" t="str">
        <f>'CATALOGO PAGINA'!AE1291</f>
        <v>24</v>
      </c>
      <c r="D1291" s="634">
        <f>'CATALOGO PAGINA'!AG1291</f>
        <v>0.6</v>
      </c>
    </row>
    <row r="1292">
      <c r="A1292" s="623" t="str">
        <f>'CATALOGO PAGINA'!C1292</f>
        <v>G6001</v>
      </c>
      <c r="B1292" s="624" t="s">
        <v>7741</v>
      </c>
      <c r="C1292" s="626" t="str">
        <f>'CATALOGO PAGINA'!AE1292</f>
        <v>24</v>
      </c>
      <c r="D1292" s="634">
        <f>'CATALOGO PAGINA'!AG1292</f>
        <v>0.7</v>
      </c>
    </row>
    <row r="1293">
      <c r="A1293" s="623" t="str">
        <f>'CATALOGO PAGINA'!C1293</f>
        <v>501870M</v>
      </c>
      <c r="B1293" s="624" t="s">
        <v>7741</v>
      </c>
      <c r="C1293" s="626" t="str">
        <f>'CATALOGO PAGINA'!AE1293</f>
        <v>12</v>
      </c>
      <c r="D1293" s="634">
        <f>'CATALOGO PAGINA'!AG1293</f>
        <v>0.7395</v>
      </c>
    </row>
    <row r="1294">
      <c r="A1294" s="623" t="str">
        <f>'CATALOGO PAGINA'!C1294</f>
        <v>501870L</v>
      </c>
      <c r="B1294" s="624" t="s">
        <v>7741</v>
      </c>
      <c r="C1294" s="626" t="str">
        <f>'CATALOGO PAGINA'!AE1294</f>
        <v>12</v>
      </c>
      <c r="D1294" s="634">
        <f>'CATALOGO PAGINA'!AG1294</f>
        <v>0.7395</v>
      </c>
    </row>
    <row r="1295">
      <c r="A1295" s="623" t="str">
        <f>'CATALOGO PAGINA'!C1295</f>
        <v>15C-A</v>
      </c>
      <c r="B1295" s="624" t="s">
        <v>7741</v>
      </c>
      <c r="C1295" s="626" t="str">
        <f>'CATALOGO PAGINA'!AE1295</f>
        <v>12</v>
      </c>
      <c r="D1295" s="634">
        <f>'CATALOGO PAGINA'!AG1295</f>
        <v>2.17</v>
      </c>
    </row>
    <row r="1296">
      <c r="A1296" s="623" t="str">
        <f>'CATALOGO PAGINA'!C1296</f>
        <v>C003-640</v>
      </c>
      <c r="B1296" s="624" t="s">
        <v>7741</v>
      </c>
      <c r="C1296" s="626" t="str">
        <f>'CATALOGO PAGINA'!AE1296</f>
        <v>6</v>
      </c>
      <c r="D1296" s="634">
        <f>'CATALOGO PAGINA'!AG1296</f>
        <v>2.254</v>
      </c>
    </row>
    <row r="1297">
      <c r="A1297" s="623" t="str">
        <f>'CATALOGO PAGINA'!C1297</f>
        <v>E27</v>
      </c>
      <c r="B1297" s="624" t="s">
        <v>7741</v>
      </c>
      <c r="C1297" s="626" t="str">
        <f>'CATALOGO PAGINA'!AE1297</f>
        <v>6</v>
      </c>
      <c r="D1297" s="634">
        <f>'CATALOGO PAGINA'!AG1297</f>
        <v>2.45</v>
      </c>
    </row>
    <row r="1298">
      <c r="A1298" s="623" t="str">
        <f>'CATALOGO PAGINA'!C1298</f>
        <v>E28</v>
      </c>
      <c r="B1298" s="624" t="s">
        <v>7741</v>
      </c>
      <c r="C1298" s="626" t="str">
        <f>'CATALOGO PAGINA'!AE1298</f>
        <v>12</v>
      </c>
      <c r="D1298" s="634">
        <f>'CATALOGO PAGINA'!AG1298</f>
        <v>0.42</v>
      </c>
    </row>
    <row r="1299">
      <c r="A1299" s="623" t="str">
        <f>'CATALOGO PAGINA'!C1299</f>
        <v>RBW-0744R8</v>
      </c>
      <c r="B1299" s="624" t="s">
        <v>7741</v>
      </c>
      <c r="C1299" s="626" t="str">
        <f>'CATALOGO PAGINA'!AE1299</f>
        <v>12</v>
      </c>
      <c r="D1299" s="634">
        <f>'CATALOGO PAGINA'!AG1299</f>
        <v>0.602</v>
      </c>
    </row>
    <row r="1300">
      <c r="A1300" s="623" t="str">
        <f>'CATALOGO PAGINA'!C1300</f>
        <v>G2410</v>
      </c>
      <c r="B1300" s="624" t="s">
        <v>7741</v>
      </c>
      <c r="C1300" s="626" t="str">
        <f>'CATALOGO PAGINA'!AE1300</f>
        <v>12</v>
      </c>
      <c r="D1300" s="634">
        <f>'CATALOGO PAGINA'!AG1300</f>
        <v>0.462</v>
      </c>
    </row>
    <row r="1301">
      <c r="A1301" s="623" t="str">
        <f>'CATALOGO PAGINA'!C1301</f>
        <v>G2411</v>
      </c>
      <c r="B1301" s="624" t="s">
        <v>7741</v>
      </c>
      <c r="C1301" s="626" t="str">
        <f>'CATALOGO PAGINA'!AE1301</f>
        <v>12</v>
      </c>
      <c r="D1301" s="634">
        <f>'CATALOGO PAGINA'!AG1301</f>
        <v>0.462</v>
      </c>
    </row>
    <row r="1302">
      <c r="A1302" s="623" t="str">
        <f>'CATALOGO PAGINA'!C1302</f>
        <v>G2409</v>
      </c>
      <c r="B1302" s="624" t="s">
        <v>7741</v>
      </c>
      <c r="C1302" s="626" t="str">
        <f>'CATALOGO PAGINA'!AE1302</f>
        <v>12</v>
      </c>
      <c r="D1302" s="634">
        <f>'CATALOGO PAGINA'!AG1302</f>
        <v>0.462</v>
      </c>
    </row>
    <row r="1303">
      <c r="A1303" s="623" t="str">
        <f>'CATALOGO PAGINA'!C1303</f>
        <v>G2403</v>
      </c>
      <c r="B1303" s="624" t="s">
        <v>7741</v>
      </c>
      <c r="C1303" s="626" t="str">
        <f>'CATALOGO PAGINA'!AE1303</f>
        <v>12</v>
      </c>
      <c r="D1303" s="634">
        <f>'CATALOGO PAGINA'!AG1303</f>
        <v>0.462</v>
      </c>
    </row>
    <row r="1304">
      <c r="A1304" s="623" t="str">
        <f>'CATALOGO PAGINA'!C1304</f>
        <v>G2408</v>
      </c>
      <c r="B1304" s="624" t="s">
        <v>7741</v>
      </c>
      <c r="C1304" s="626" t="str">
        <f>'CATALOGO PAGINA'!AE1304</f>
        <v>12</v>
      </c>
      <c r="D1304" s="634">
        <f>'CATALOGO PAGINA'!AG1304</f>
        <v>0.462</v>
      </c>
    </row>
    <row r="1305">
      <c r="A1305" s="623" t="str">
        <f>'CATALOGO PAGINA'!C1305</f>
        <v>G2404</v>
      </c>
      <c r="B1305" s="624" t="s">
        <v>7741</v>
      </c>
      <c r="C1305" s="626" t="str">
        <f>'CATALOGO PAGINA'!AE1305</f>
        <v>12</v>
      </c>
      <c r="D1305" s="634">
        <f>'CATALOGO PAGINA'!AG1305</f>
        <v>0.462</v>
      </c>
    </row>
    <row r="1306">
      <c r="A1306" s="623" t="str">
        <f>'CATALOGO PAGINA'!C1306</f>
        <v>G2405</v>
      </c>
      <c r="B1306" s="624" t="s">
        <v>7741</v>
      </c>
      <c r="C1306" s="626" t="str">
        <f>'CATALOGO PAGINA'!AE1306</f>
        <v>12</v>
      </c>
      <c r="D1306" s="634">
        <f>'CATALOGO PAGINA'!AG1306</f>
        <v>0.462</v>
      </c>
    </row>
    <row r="1307">
      <c r="A1307" s="623" t="str">
        <f>'CATALOGO PAGINA'!C1307</f>
        <v>G2407</v>
      </c>
      <c r="B1307" s="624" t="s">
        <v>7741</v>
      </c>
      <c r="C1307" s="626" t="str">
        <f>'CATALOGO PAGINA'!AE1307</f>
        <v>12</v>
      </c>
      <c r="D1307" s="634">
        <f>'CATALOGO PAGINA'!AG1307</f>
        <v>0.462</v>
      </c>
    </row>
    <row r="1308">
      <c r="A1308" s="623" t="str">
        <f>'CATALOGO PAGINA'!C1308</f>
        <v>RCP-0455R</v>
      </c>
      <c r="B1308" s="624" t="s">
        <v>7741</v>
      </c>
      <c r="C1308" s="626" t="str">
        <f>'CATALOGO PAGINA'!AE1308</f>
        <v>12</v>
      </c>
      <c r="D1308" s="634">
        <f>'CATALOGO PAGINA'!AG1308</f>
        <v>0.602</v>
      </c>
    </row>
    <row r="1309">
      <c r="A1309" s="623" t="str">
        <f>'CATALOGO PAGINA'!C1309</f>
        <v>RCP-0261BT</v>
      </c>
      <c r="B1309" s="624" t="s">
        <v>7741</v>
      </c>
      <c r="C1309" s="626" t="str">
        <f>'CATALOGO PAGINA'!AE1309</f>
        <v>12</v>
      </c>
      <c r="D1309" s="634">
        <f>'CATALOGO PAGINA'!AG1309</f>
        <v>0.602</v>
      </c>
    </row>
    <row r="1310">
      <c r="A1310" s="623" t="str">
        <f>'CATALOGO PAGINA'!C1310</f>
        <v>RAN-0053R2</v>
      </c>
      <c r="B1310" s="624" t="s">
        <v>7741</v>
      </c>
      <c r="C1310" s="626" t="str">
        <f>'CATALOGO PAGINA'!AE1310</f>
        <v>12</v>
      </c>
      <c r="D1310" s="634">
        <f>'CATALOGO PAGINA'!AG1310</f>
        <v>0.602</v>
      </c>
    </row>
    <row r="1311">
      <c r="A1311" s="623" t="str">
        <f>'CATALOGO PAGINA'!C1311</f>
        <v>RCP-0495GS</v>
      </c>
      <c r="B1311" s="624" t="s">
        <v>7741</v>
      </c>
      <c r="C1311" s="626" t="str">
        <f>'CATALOGO PAGINA'!AE1311</f>
        <v>12</v>
      </c>
      <c r="D1311" s="634">
        <f>'CATALOGO PAGINA'!AG1311</f>
        <v>0.602</v>
      </c>
    </row>
    <row r="1312">
      <c r="A1312" s="623" t="str">
        <f>'CATALOGO PAGINA'!C1312</f>
        <v>ETB4172</v>
      </c>
      <c r="B1312" s="624" t="s">
        <v>7741</v>
      </c>
      <c r="C1312" s="626" t="str">
        <f>'CATALOGO PAGINA'!AE1312</f>
        <v>12</v>
      </c>
      <c r="D1312" s="634">
        <f>'CATALOGO PAGINA'!AG1312</f>
        <v>0.602</v>
      </c>
    </row>
    <row r="1313">
      <c r="A1313" s="623" t="str">
        <f>'CATALOGO PAGINA'!C1313</f>
        <v>KL-5517G</v>
      </c>
      <c r="B1313" s="624" t="s">
        <v>7741</v>
      </c>
      <c r="C1313" s="626" t="str">
        <f>'CATALOGO PAGINA'!AE1313</f>
        <v>12</v>
      </c>
      <c r="D1313" s="634">
        <f>'CATALOGO PAGINA'!AG1313</f>
        <v>0.602</v>
      </c>
    </row>
    <row r="1314">
      <c r="A1314" s="623" t="str">
        <f>'CATALOGO PAGINA'!C1314</f>
        <v>CL-6004</v>
      </c>
      <c r="B1314" s="624" t="s">
        <v>7741</v>
      </c>
      <c r="C1314" s="626" t="str">
        <f>'CATALOGO PAGINA'!AE1314</f>
        <v>12</v>
      </c>
      <c r="D1314" s="634">
        <f>'CATALOGO PAGINA'!AG1314</f>
        <v>0.602</v>
      </c>
    </row>
    <row r="1315">
      <c r="A1315" s="623" t="str">
        <f>'CATALOGO PAGINA'!C1315</f>
        <v>SCP-0112</v>
      </c>
      <c r="B1315" s="624" t="s">
        <v>7741</v>
      </c>
      <c r="C1315" s="626" t="str">
        <f>'CATALOGO PAGINA'!AE1315</f>
        <v>12</v>
      </c>
      <c r="D1315" s="634">
        <f>'CATALOGO PAGINA'!AG1315</f>
        <v>0.602</v>
      </c>
    </row>
    <row r="1316">
      <c r="A1316" s="623" t="str">
        <f>'CATALOGO PAGINA'!C1316</f>
        <v>SKC-0070GS6</v>
      </c>
      <c r="B1316" s="624" t="s">
        <v>7741</v>
      </c>
      <c r="C1316" s="626" t="str">
        <f>'CATALOGO PAGINA'!AE1316</f>
        <v>12</v>
      </c>
      <c r="D1316" s="634">
        <f>'CATALOGO PAGINA'!AG1316</f>
        <v>0.602</v>
      </c>
    </row>
    <row r="1317">
      <c r="A1317" s="623" t="str">
        <f>'CATALOGO PAGINA'!C1317</f>
        <v>RCP-0438R</v>
      </c>
      <c r="B1317" s="624" t="s">
        <v>7741</v>
      </c>
      <c r="C1317" s="626" t="str">
        <f>'CATALOGO PAGINA'!AE1317</f>
        <v>12</v>
      </c>
      <c r="D1317" s="634">
        <f>'CATALOGO PAGINA'!AG1317</f>
        <v>0.602</v>
      </c>
    </row>
    <row r="1318">
      <c r="A1318" s="623" t="str">
        <f>'CATALOGO PAGINA'!C1318</f>
        <v>SKC-0087</v>
      </c>
      <c r="B1318" s="624" t="s">
        <v>7741</v>
      </c>
      <c r="C1318" s="626" t="str">
        <f>'CATALOGO PAGINA'!AE1318</f>
        <v>12</v>
      </c>
      <c r="D1318" s="634">
        <f>'CATALOGO PAGINA'!AG1318</f>
        <v>0.602</v>
      </c>
    </row>
    <row r="1319">
      <c r="A1319" s="623" t="str">
        <f>'CATALOGO PAGINA'!C1319</f>
        <v>T17180</v>
      </c>
      <c r="B1319" s="624" t="s">
        <v>7741</v>
      </c>
      <c r="C1319" s="626" t="str">
        <f>'CATALOGO PAGINA'!AE1319</f>
        <v>12</v>
      </c>
      <c r="D1319" s="634">
        <f>'CATALOGO PAGINA'!AG1319</f>
        <v>0.812</v>
      </c>
    </row>
    <row r="1320">
      <c r="A1320" s="623" t="str">
        <f>'CATALOGO PAGINA'!C1320</f>
        <v>T17182</v>
      </c>
      <c r="B1320" s="624" t="s">
        <v>7741</v>
      </c>
      <c r="C1320" s="626" t="str">
        <f>'CATALOGO PAGINA'!AE1320</f>
        <v>12</v>
      </c>
      <c r="D1320" s="634">
        <f>'CATALOGO PAGINA'!AG1320</f>
        <v>0.812</v>
      </c>
    </row>
    <row r="1321">
      <c r="A1321" s="623" t="str">
        <f>'CATALOGO PAGINA'!C1321</f>
        <v>T17186</v>
      </c>
      <c r="B1321" s="624" t="s">
        <v>7741</v>
      </c>
      <c r="C1321" s="626" t="str">
        <f>'CATALOGO PAGINA'!AE1321</f>
        <v>12</v>
      </c>
      <c r="D1321" s="634">
        <f>'CATALOGO PAGINA'!AG1321</f>
        <v>0.812</v>
      </c>
    </row>
    <row r="1322">
      <c r="A1322" s="623" t="str">
        <f>'CATALOGO PAGINA'!C1322</f>
        <v>DE5867</v>
      </c>
      <c r="B1322" s="624" t="s">
        <v>7741</v>
      </c>
      <c r="C1322" s="626" t="str">
        <f>'CATALOGO PAGINA'!AE1322</f>
        <v>12</v>
      </c>
      <c r="D1322" s="634">
        <f>'CATALOGO PAGINA'!AG1322</f>
        <v>0.812</v>
      </c>
    </row>
    <row r="1323">
      <c r="A1323" s="623" t="str">
        <f>'CATALOGO PAGINA'!C1323</f>
        <v>T17160</v>
      </c>
      <c r="B1323" s="624" t="s">
        <v>7741</v>
      </c>
      <c r="C1323" s="626" t="str">
        <f>'CATALOGO PAGINA'!AE1323</f>
        <v>12</v>
      </c>
      <c r="D1323" s="634">
        <f>'CATALOGO PAGINA'!AG1323</f>
        <v>0.812</v>
      </c>
    </row>
    <row r="1324">
      <c r="A1324" s="623" t="str">
        <f>'CATALOGO PAGINA'!C1324</f>
        <v>RER-3092R</v>
      </c>
      <c r="B1324" s="624" t="s">
        <v>7741</v>
      </c>
      <c r="C1324" s="626" t="str">
        <f>'CATALOGO PAGINA'!AE1324</f>
        <v>12</v>
      </c>
      <c r="D1324" s="634">
        <f>'CATALOGO PAGINA'!AG1324</f>
        <v>0.602</v>
      </c>
    </row>
    <row r="1325">
      <c r="A1325" s="623" t="str">
        <f>'CATALOGO PAGINA'!C1325</f>
        <v>MUG-CRK3</v>
      </c>
      <c r="B1325" s="624" t="s">
        <v>7741</v>
      </c>
      <c r="C1325" s="626" t="str">
        <f>'CATALOGO PAGINA'!AE1325</f>
        <v>12</v>
      </c>
      <c r="D1325" s="634">
        <f>'CATALOGO PAGINA'!AG1325</f>
        <v>0.652</v>
      </c>
    </row>
    <row r="1326">
      <c r="A1326" s="623" t="str">
        <f>'CATALOGO PAGINA'!C1326</f>
        <v>0310</v>
      </c>
      <c r="B1326" s="624" t="s">
        <v>7741</v>
      </c>
      <c r="C1326" s="626" t="str">
        <f>'CATALOGO PAGINA'!AE1326</f>
        <v>12</v>
      </c>
      <c r="D1326" s="634">
        <f>'CATALOGO PAGINA'!AG1326</f>
        <v>0.45</v>
      </c>
    </row>
    <row r="1327">
      <c r="A1327" s="623" t="str">
        <f>'CATALOGO PAGINA'!C1327</f>
        <v>0221</v>
      </c>
      <c r="B1327" s="624" t="s">
        <v>7741</v>
      </c>
      <c r="C1327" s="626" t="str">
        <f>'CATALOGO PAGINA'!AE1327</f>
        <v>12</v>
      </c>
      <c r="D1327" s="634">
        <f>'CATALOGO PAGINA'!AG1327</f>
        <v>0.45</v>
      </c>
    </row>
    <row r="1328">
      <c r="A1328" s="623" t="str">
        <f>'CATALOGO PAGINA'!C1328</f>
        <v>6614</v>
      </c>
      <c r="B1328" s="624" t="s">
        <v>7741</v>
      </c>
      <c r="C1328" s="626" t="str">
        <f>'CATALOGO PAGINA'!AE1328</f>
        <v>12</v>
      </c>
      <c r="D1328" s="634">
        <f>'CATALOGO PAGINA'!AG1328</f>
        <v>0.399</v>
      </c>
    </row>
    <row r="1329">
      <c r="A1329" s="623" t="str">
        <f>'CATALOGO PAGINA'!C1329</f>
        <v>EME1451B</v>
      </c>
      <c r="B1329" s="624" t="s">
        <v>7741</v>
      </c>
      <c r="C1329" s="626" t="str">
        <f>'CATALOGO PAGINA'!AE1329</f>
        <v>12</v>
      </c>
      <c r="D1329" s="634">
        <f>'CATALOGO PAGINA'!AG1329</f>
        <v>0.6235</v>
      </c>
    </row>
    <row r="1330">
      <c r="A1330" s="623" t="str">
        <f>'CATALOGO PAGINA'!C1330</f>
        <v>SKC-0055</v>
      </c>
      <c r="B1330" s="624" t="s">
        <v>7741</v>
      </c>
      <c r="C1330" s="626" t="str">
        <f>'CATALOGO PAGINA'!AE1330</f>
        <v>12</v>
      </c>
      <c r="D1330" s="634">
        <f>'CATALOGO PAGINA'!AG1330</f>
        <v>0.6235</v>
      </c>
    </row>
    <row r="1331">
      <c r="A1331" s="623" t="str">
        <f>'CATALOGO PAGINA'!C1331</f>
        <v>601945</v>
      </c>
      <c r="B1331" s="624" t="s">
        <v>7741</v>
      </c>
      <c r="C1331" s="626" t="str">
        <f>'CATALOGO PAGINA'!AE1331</f>
        <v>12</v>
      </c>
      <c r="D1331" s="634">
        <f>'CATALOGO PAGINA'!AG1331</f>
        <v>1.073</v>
      </c>
    </row>
    <row r="1332">
      <c r="A1332" s="623" t="str">
        <f>'CATALOGO PAGINA'!C1332</f>
        <v>92255</v>
      </c>
      <c r="B1332" s="624" t="s">
        <v>7741</v>
      </c>
      <c r="C1332" s="626" t="str">
        <f>'CATALOGO PAGINA'!AE1332</f>
        <v>12</v>
      </c>
      <c r="D1332" s="634">
        <f>'CATALOGO PAGINA'!AG1332</f>
        <v>1.073</v>
      </c>
    </row>
    <row r="1333">
      <c r="A1333" s="623" t="str">
        <f>'CATALOGO PAGINA'!C1333</f>
        <v>54695</v>
      </c>
      <c r="B1333" s="624" t="s">
        <v>7741</v>
      </c>
      <c r="C1333" s="626" t="str">
        <f>'CATALOGO PAGINA'!AE1333</f>
        <v>12</v>
      </c>
      <c r="D1333" s="634">
        <f>'CATALOGO PAGINA'!AG1333</f>
        <v>1.479</v>
      </c>
    </row>
    <row r="1334">
      <c r="A1334" s="623" t="str">
        <f>'CATALOGO PAGINA'!C1334</f>
        <v>69957</v>
      </c>
      <c r="B1334" s="624" t="s">
        <v>7741</v>
      </c>
      <c r="C1334" s="626" t="str">
        <f>'CATALOGO PAGINA'!AE1334</f>
        <v>12</v>
      </c>
      <c r="D1334" s="634">
        <f>'CATALOGO PAGINA'!AG1334</f>
        <v>1.4645</v>
      </c>
    </row>
    <row r="1335">
      <c r="A1335" s="623" t="str">
        <f>'CATALOGO PAGINA'!C1335</f>
        <v>54697</v>
      </c>
      <c r="B1335" s="624" t="s">
        <v>7741</v>
      </c>
      <c r="C1335" s="626" t="str">
        <f>'CATALOGO PAGINA'!AE1335</f>
        <v>12</v>
      </c>
      <c r="D1335" s="634">
        <f>'CATALOGO PAGINA'!AG1335</f>
        <v>1.421</v>
      </c>
    </row>
    <row r="1336">
      <c r="A1336" s="623" t="str">
        <f>'CATALOGO PAGINA'!C1336</f>
        <v>69956</v>
      </c>
      <c r="B1336" s="624" t="s">
        <v>7741</v>
      </c>
      <c r="C1336" s="626" t="str">
        <f>'CATALOGO PAGINA'!AE1336</f>
        <v>12</v>
      </c>
      <c r="D1336" s="634">
        <f>'CATALOGO PAGINA'!AG1336</f>
        <v>1.4645</v>
      </c>
    </row>
    <row r="1337">
      <c r="A1337" s="623" t="str">
        <f>'CATALOGO PAGINA'!C1337</f>
        <v>54685</v>
      </c>
      <c r="B1337" s="624" t="s">
        <v>7741</v>
      </c>
      <c r="C1337" s="626" t="str">
        <f>'CATALOGO PAGINA'!AE1337</f>
        <v>12</v>
      </c>
      <c r="D1337" s="634">
        <f>'CATALOGO PAGINA'!AG1337</f>
        <v>1.4645</v>
      </c>
    </row>
    <row r="1338">
      <c r="A1338" s="623" t="str">
        <f>'CATALOGO PAGINA'!C1338</f>
        <v>09500</v>
      </c>
      <c r="B1338" s="624" t="s">
        <v>7741</v>
      </c>
      <c r="C1338" s="626" t="str">
        <f>'CATALOGO PAGINA'!AE1338</f>
        <v>12</v>
      </c>
      <c r="D1338" s="634">
        <f>'CATALOGO PAGINA'!AG1338</f>
        <v>1.4645</v>
      </c>
    </row>
    <row r="1339">
      <c r="A1339" s="623" t="str">
        <f>'CATALOGO PAGINA'!C1339</f>
        <v>96055</v>
      </c>
      <c r="B1339" s="624" t="s">
        <v>7741</v>
      </c>
      <c r="C1339" s="626" t="str">
        <f>'CATALOGO PAGINA'!AE1339</f>
        <v>12</v>
      </c>
      <c r="D1339" s="634">
        <f>'CATALOGO PAGINA'!AG1339</f>
        <v>1.134</v>
      </c>
    </row>
    <row r="1340">
      <c r="A1340" s="623" t="str">
        <f>'CATALOGO PAGINA'!C1340</f>
        <v>96054</v>
      </c>
      <c r="B1340" s="624" t="s">
        <v>7741</v>
      </c>
      <c r="C1340" s="626" t="str">
        <f>'CATALOGO PAGINA'!AE1340</f>
        <v>12</v>
      </c>
      <c r="D1340" s="634">
        <f>'CATALOGO PAGINA'!AG1340</f>
        <v>1.134</v>
      </c>
    </row>
    <row r="1341">
      <c r="A1341" s="623" t="str">
        <f>'CATALOGO PAGINA'!C1341</f>
        <v>10006</v>
      </c>
      <c r="B1341" s="624" t="s">
        <v>7741</v>
      </c>
      <c r="C1341" s="626" t="str">
        <f>'CATALOGO PAGINA'!AE1341</f>
        <v>12</v>
      </c>
      <c r="D1341" s="634">
        <f>'CATALOGO PAGINA'!AG1341</f>
        <v>1.015</v>
      </c>
    </row>
    <row r="1342">
      <c r="A1342" s="623" t="str">
        <f>'CATALOGO PAGINA'!C1342</f>
        <v>451026</v>
      </c>
      <c r="B1342" s="624" t="s">
        <v>7741</v>
      </c>
      <c r="C1342" s="626" t="str">
        <f>'CATALOGO PAGINA'!AE1342</f>
        <v>28</v>
      </c>
      <c r="D1342" s="634">
        <f>'CATALOGO PAGINA'!AG1342</f>
        <v>0.504</v>
      </c>
    </row>
    <row r="1343">
      <c r="A1343" s="623" t="str">
        <f>'CATALOGO PAGINA'!C1343</f>
        <v>400058</v>
      </c>
      <c r="B1343" s="624" t="s">
        <v>7741</v>
      </c>
      <c r="C1343" s="626" t="str">
        <f>'CATALOGO PAGINA'!AE1343</f>
        <v>6</v>
      </c>
      <c r="D1343" s="634">
        <f>'CATALOGO PAGINA'!AG1343</f>
        <v>3.3785</v>
      </c>
    </row>
    <row r="1344">
      <c r="A1344" s="623" t="str">
        <f>'CATALOGO PAGINA'!C1344</f>
        <v>412004</v>
      </c>
      <c r="B1344" s="624" t="s">
        <v>7741</v>
      </c>
      <c r="C1344" s="626" t="str">
        <f>'CATALOGO PAGINA'!AE1344</f>
        <v>6</v>
      </c>
      <c r="D1344" s="634">
        <f>'CATALOGO PAGINA'!AG1344</f>
        <v>3.3785</v>
      </c>
    </row>
    <row r="1345">
      <c r="A1345" s="623" t="str">
        <f>'CATALOGO PAGINA'!C1345</f>
        <v>30926</v>
      </c>
      <c r="B1345" s="624" t="s">
        <v>7741</v>
      </c>
      <c r="C1345" s="626" t="str">
        <f>'CATALOGO PAGINA'!AE1345</f>
        <v>14</v>
      </c>
      <c r="D1345" s="634">
        <f>'CATALOGO PAGINA'!AG1345</f>
        <v>2.088</v>
      </c>
    </row>
    <row r="1346">
      <c r="A1346" s="623" t="str">
        <f>'CATALOGO PAGINA'!C1346</f>
        <v>31526</v>
      </c>
      <c r="B1346" s="624" t="s">
        <v>7741</v>
      </c>
      <c r="C1346" s="626" t="str">
        <f>'CATALOGO PAGINA'!AE1346</f>
        <v>18</v>
      </c>
      <c r="D1346" s="634">
        <f>'CATALOGO PAGINA'!AG1346</f>
        <v>2.1025</v>
      </c>
    </row>
    <row r="1347">
      <c r="A1347" s="623" t="str">
        <f>'CATALOGO PAGINA'!C1347</f>
        <v>606050</v>
      </c>
      <c r="B1347" s="624" t="s">
        <v>7741</v>
      </c>
      <c r="C1347" s="626" t="str">
        <f>'CATALOGO PAGINA'!AE1347</f>
        <v>12</v>
      </c>
      <c r="D1347" s="634">
        <f>'CATALOGO PAGINA'!AG1347</f>
        <v>0.696</v>
      </c>
    </row>
    <row r="1348">
      <c r="A1348" s="623" t="str">
        <f>'CATALOGO PAGINA'!C1348</f>
        <v>23032</v>
      </c>
      <c r="B1348" s="624" t="s">
        <v>7741</v>
      </c>
      <c r="C1348" s="626" t="str">
        <f>'CATALOGO PAGINA'!AE1348</f>
        <v>12</v>
      </c>
      <c r="D1348" s="634">
        <f>'CATALOGO PAGINA'!AG1348</f>
        <v>1.0585</v>
      </c>
    </row>
    <row r="1349">
      <c r="A1349" s="623" t="str">
        <f>'CATALOGO PAGINA'!C1349</f>
        <v>23033</v>
      </c>
      <c r="B1349" s="624" t="s">
        <v>7741</v>
      </c>
      <c r="C1349" s="626" t="str">
        <f>'CATALOGO PAGINA'!AE1349</f>
        <v>12</v>
      </c>
      <c r="D1349" s="634">
        <f>'CATALOGO PAGINA'!AG1349</f>
        <v>1.0585</v>
      </c>
    </row>
    <row r="1350">
      <c r="A1350" s="623" t="str">
        <f>'CATALOGO PAGINA'!C1350</f>
        <v>CH80397</v>
      </c>
      <c r="B1350" s="624" t="s">
        <v>7741</v>
      </c>
      <c r="C1350" s="626" t="str">
        <f>'CATALOGO PAGINA'!AE1350</f>
        <v>12</v>
      </c>
      <c r="D1350" s="634">
        <f>'CATALOGO PAGINA'!AG1350</f>
        <v>0.899</v>
      </c>
    </row>
    <row r="1351">
      <c r="A1351" s="623" t="str">
        <f>'CATALOGO PAGINA'!C1351</f>
        <v>28070</v>
      </c>
      <c r="B1351" s="624" t="s">
        <v>7741</v>
      </c>
      <c r="C1351" s="626" t="str">
        <f>'CATALOGO PAGINA'!AE1351</f>
        <v>12</v>
      </c>
      <c r="D1351" s="634">
        <f>'CATALOGO PAGINA'!AG1351</f>
        <v>1.3775</v>
      </c>
    </row>
    <row r="1352">
      <c r="A1352" s="623" t="str">
        <f>'CATALOGO PAGINA'!C1352</f>
        <v>33358</v>
      </c>
      <c r="B1352" s="624" t="s">
        <v>7741</v>
      </c>
      <c r="C1352" s="626" t="str">
        <f>'CATALOGO PAGINA'!AE1352</f>
        <v>12</v>
      </c>
      <c r="D1352" s="634">
        <f>'CATALOGO PAGINA'!AG1352</f>
        <v>0.7685</v>
      </c>
    </row>
    <row r="1353">
      <c r="A1353" s="623" t="str">
        <f>'CATALOGO PAGINA'!C1353</f>
        <v>23165</v>
      </c>
      <c r="B1353" s="624" t="s">
        <v>7741</v>
      </c>
      <c r="C1353" s="626" t="str">
        <f>'CATALOGO PAGINA'!AE1353</f>
        <v>12</v>
      </c>
      <c r="D1353" s="634">
        <f>'CATALOGO PAGINA'!AG1353</f>
        <v>0.6235</v>
      </c>
    </row>
    <row r="1354">
      <c r="A1354" s="623" t="str">
        <f>'CATALOGO PAGINA'!C1354</f>
        <v>BMA0015</v>
      </c>
      <c r="B1354" s="624" t="s">
        <v>7741</v>
      </c>
      <c r="C1354" s="626" t="str">
        <f>'CATALOGO PAGINA'!AE1354</f>
        <v>6</v>
      </c>
      <c r="D1354" s="634">
        <f>'CATALOGO PAGINA'!AG1354</f>
        <v>1.75</v>
      </c>
    </row>
    <row r="1355">
      <c r="A1355" s="623" t="str">
        <f>'CATALOGO PAGINA'!C1355</f>
        <v>BMR0019 </v>
      </c>
      <c r="B1355" s="624" t="s">
        <v>7741</v>
      </c>
      <c r="C1355" s="626" t="str">
        <f>'CATALOGO PAGINA'!AE1355</f>
        <v>6</v>
      </c>
      <c r="D1355" s="634">
        <f>'CATALOGO PAGINA'!AG1355</f>
        <v>1.75</v>
      </c>
    </row>
    <row r="1356">
      <c r="A1356" s="623" t="str">
        <f>'CATALOGO PAGINA'!C1356</f>
        <v>3284</v>
      </c>
      <c r="B1356" s="624" t="s">
        <v>7741</v>
      </c>
      <c r="C1356" s="626" t="str">
        <f>'CATALOGO PAGINA'!AE1356</f>
        <v>12</v>
      </c>
      <c r="D1356" s="634">
        <f>'CATALOGO PAGINA'!AG1356</f>
        <v>0.8845</v>
      </c>
    </row>
    <row r="1357">
      <c r="A1357" s="623" t="str">
        <f>'CATALOGO PAGINA'!C1357</f>
        <v>3291</v>
      </c>
      <c r="B1357" s="624" t="s">
        <v>7741</v>
      </c>
      <c r="C1357" s="626" t="str">
        <f>'CATALOGO PAGINA'!AE1357</f>
        <v>12</v>
      </c>
      <c r="D1357" s="634">
        <f>'CATALOGO PAGINA'!AG1357</f>
        <v>2.9962</v>
      </c>
    </row>
    <row r="1358">
      <c r="A1358" s="623" t="str">
        <f>'CATALOGO PAGINA'!C1358</f>
        <v>3280</v>
      </c>
      <c r="B1358" s="624" t="s">
        <v>7741</v>
      </c>
      <c r="C1358" s="626" t="str">
        <f>'CATALOGO PAGINA'!AE1358</f>
        <v>12</v>
      </c>
      <c r="D1358" s="634">
        <f>'CATALOGO PAGINA'!AG1358</f>
        <v>2.25295</v>
      </c>
    </row>
    <row r="1359">
      <c r="A1359" s="623" t="str">
        <f>'CATALOGO PAGINA'!C1359</f>
        <v>00571</v>
      </c>
      <c r="B1359" s="624" t="s">
        <v>7741</v>
      </c>
      <c r="C1359" s="626" t="str">
        <f>'CATALOGO PAGINA'!AE1359</f>
        <v>12</v>
      </c>
      <c r="D1359" s="634">
        <f>'CATALOGO PAGINA'!AG1359</f>
        <v>1.914</v>
      </c>
    </row>
    <row r="1360">
      <c r="A1360" s="623" t="str">
        <f>'CATALOGO PAGINA'!C1360</f>
        <v>00573</v>
      </c>
      <c r="B1360" s="624" t="s">
        <v>7741</v>
      </c>
      <c r="C1360" s="626" t="str">
        <f>'CATALOGO PAGINA'!AE1360</f>
        <v>12</v>
      </c>
      <c r="D1360" s="634">
        <f>'CATALOGO PAGINA'!AG1360</f>
        <v>1.914</v>
      </c>
    </row>
    <row r="1361">
      <c r="A1361" s="623" t="str">
        <f>'CATALOGO PAGINA'!C1361</f>
        <v>32607</v>
      </c>
      <c r="B1361" s="624" t="s">
        <v>7741</v>
      </c>
      <c r="C1361" s="626" t="str">
        <f>'CATALOGO PAGINA'!AE1361</f>
        <v>12</v>
      </c>
      <c r="D1361" s="634">
        <f>'CATALOGO PAGINA'!AG1361</f>
        <v>3.458</v>
      </c>
    </row>
    <row r="1362">
      <c r="A1362" s="623" t="str">
        <f>'CATALOGO PAGINA'!C1362</f>
        <v>32609</v>
      </c>
      <c r="B1362" s="624" t="s">
        <v>7741</v>
      </c>
      <c r="C1362" s="626" t="str">
        <f>'CATALOGO PAGINA'!AE1362</f>
        <v>12</v>
      </c>
      <c r="D1362" s="634">
        <f>'CATALOGO PAGINA'!AG1362</f>
        <v>3.458</v>
      </c>
    </row>
    <row r="1363">
      <c r="A1363" s="623" t="str">
        <f>'CATALOGO PAGINA'!C1363</f>
        <v>IN85586</v>
      </c>
      <c r="B1363" s="624" t="s">
        <v>7741</v>
      </c>
      <c r="C1363" s="626" t="str">
        <f>'CATALOGO PAGINA'!AE1363</f>
        <v>12</v>
      </c>
      <c r="D1363" s="634">
        <f>'CATALOGO PAGINA'!AG1363</f>
        <v>1.1745</v>
      </c>
    </row>
    <row r="1364">
      <c r="A1364" s="623" t="str">
        <f>'CATALOGO PAGINA'!C1364</f>
        <v>FD17288</v>
      </c>
      <c r="B1364" s="624" t="s">
        <v>7741</v>
      </c>
      <c r="C1364" s="626" t="str">
        <f>'CATALOGO PAGINA'!AE1364</f>
        <v>1</v>
      </c>
      <c r="D1364" s="634">
        <f>'CATALOGO PAGINA'!AG1364</f>
        <v>116</v>
      </c>
    </row>
    <row r="1365">
      <c r="A1365" s="623" t="str">
        <f>'CATALOGO PAGINA'!C1365</f>
        <v>82828</v>
      </c>
      <c r="B1365" s="624" t="s">
        <v>7741</v>
      </c>
      <c r="C1365" s="626" t="str">
        <f>'CATALOGO PAGINA'!AE1365</f>
        <v>12</v>
      </c>
      <c r="D1365" s="634">
        <f>'CATALOGO PAGINA'!AG1365</f>
        <v>1.9575</v>
      </c>
    </row>
    <row r="1366">
      <c r="A1366" s="623" t="str">
        <f>'CATALOGO PAGINA'!C1366</f>
        <v>377349</v>
      </c>
      <c r="B1366" s="624" t="s">
        <v>7741</v>
      </c>
      <c r="C1366" s="626" t="str">
        <f>'CATALOGO PAGINA'!AE1366</f>
        <v>12</v>
      </c>
      <c r="D1366" s="634">
        <f>'CATALOGO PAGINA'!AG1366</f>
        <v>0.928</v>
      </c>
    </row>
    <row r="1367">
      <c r="A1367" s="623" t="str">
        <f>'CATALOGO PAGINA'!C1367</f>
        <v>377347</v>
      </c>
      <c r="B1367" s="624" t="s">
        <v>7741</v>
      </c>
      <c r="C1367" s="626" t="str">
        <f>'CATALOGO PAGINA'!AE1367</f>
        <v>12</v>
      </c>
      <c r="D1367" s="634">
        <f>'CATALOGO PAGINA'!AG1367</f>
        <v>0.8555</v>
      </c>
    </row>
    <row r="1368">
      <c r="A1368" s="623" t="str">
        <f>'CATALOGO PAGINA'!C1368</f>
        <v>377348</v>
      </c>
      <c r="B1368" s="624" t="s">
        <v>7741</v>
      </c>
      <c r="C1368" s="626" t="str">
        <f>'CATALOGO PAGINA'!AE1368</f>
        <v>12</v>
      </c>
      <c r="D1368" s="634">
        <f>'CATALOGO PAGINA'!AG1368</f>
        <v>0.696</v>
      </c>
    </row>
    <row r="1369">
      <c r="A1369" s="623" t="str">
        <f>'CATALOGO PAGINA'!C1369</f>
        <v>377632</v>
      </c>
      <c r="B1369" s="624" t="s">
        <v>7741</v>
      </c>
      <c r="C1369" s="626" t="str">
        <f>'CATALOGO PAGINA'!AE1369</f>
        <v>6</v>
      </c>
      <c r="D1369" s="634">
        <f>'CATALOGO PAGINA'!AG1369</f>
        <v>5.423</v>
      </c>
    </row>
    <row r="1370">
      <c r="A1370" s="623" t="str">
        <f>'CATALOGO PAGINA'!C1370</f>
        <v>TK112</v>
      </c>
      <c r="B1370" s="624" t="s">
        <v>7741</v>
      </c>
      <c r="C1370" s="626" t="str">
        <f>'CATALOGO PAGINA'!AE1370</f>
        <v>6</v>
      </c>
      <c r="D1370" s="634">
        <f>'CATALOGO PAGINA'!AG1370</f>
        <v>2.7115</v>
      </c>
    </row>
    <row r="1371">
      <c r="A1371" s="623" t="str">
        <f>'CATALOGO PAGINA'!C1371</f>
        <v>376051</v>
      </c>
      <c r="B1371" s="624" t="s">
        <v>7741</v>
      </c>
      <c r="C1371" s="626" t="str">
        <f>'CATALOGO PAGINA'!AE1371</f>
        <v>12</v>
      </c>
      <c r="D1371" s="634">
        <f>'CATALOGO PAGINA'!AG1371</f>
        <v>1.4645</v>
      </c>
    </row>
    <row r="1372">
      <c r="A1372" s="623" t="str">
        <f>'CATALOGO PAGINA'!C1372</f>
        <v>f</v>
      </c>
      <c r="B1372" s="624" t="s">
        <v>7741</v>
      </c>
      <c r="C1372" s="626" t="str">
        <f>'CATALOGO PAGINA'!AE1372</f>
        <v>12</v>
      </c>
      <c r="D1372" s="634">
        <f>'CATALOGO PAGINA'!AG1372</f>
        <v>1.248</v>
      </c>
    </row>
    <row r="1373">
      <c r="A1373" s="623" t="str">
        <f>'CATALOGO PAGINA'!C1373</f>
        <v>4810</v>
      </c>
      <c r="B1373" s="624" t="s">
        <v>7741</v>
      </c>
      <c r="C1373" s="626" t="str">
        <f>'CATALOGO PAGINA'!AE1373</f>
        <v>12</v>
      </c>
      <c r="D1373" s="634">
        <f>'CATALOGO PAGINA'!AG1373</f>
        <v>1.044</v>
      </c>
    </row>
    <row r="1374">
      <c r="A1374" s="623" t="str">
        <f>'CATALOGO PAGINA'!C1374</f>
        <v>8500</v>
      </c>
      <c r="B1374" s="624" t="s">
        <v>7741</v>
      </c>
      <c r="C1374" s="626" t="str">
        <f>'CATALOGO PAGINA'!AE1374</f>
        <v>6</v>
      </c>
      <c r="D1374" s="634">
        <f>'CATALOGO PAGINA'!AG1374</f>
        <v>4.494</v>
      </c>
    </row>
    <row r="1375">
      <c r="A1375" s="623" t="str">
        <f>'CATALOGO PAGINA'!C1375</f>
        <v>20135</v>
      </c>
      <c r="B1375" s="624" t="s">
        <v>7741</v>
      </c>
      <c r="C1375" s="626" t="str">
        <f>'CATALOGO PAGINA'!AE1375</f>
        <v>12</v>
      </c>
      <c r="D1375" s="634">
        <f>'CATALOGO PAGINA'!AG1375</f>
        <v>1.248</v>
      </c>
    </row>
    <row r="1376">
      <c r="A1376" s="623" t="str">
        <f>'CATALOGO PAGINA'!C1376</f>
        <v>2015</v>
      </c>
      <c r="B1376" s="624" t="s">
        <v>7741</v>
      </c>
      <c r="C1376" s="626" t="str">
        <f>'CATALOGO PAGINA'!AE1376</f>
        <v>12</v>
      </c>
      <c r="D1376" s="634">
        <f>'CATALOGO PAGINA'!AG1376</f>
        <v>1.2</v>
      </c>
    </row>
    <row r="1377">
      <c r="A1377" s="623" t="str">
        <f>'CATALOGO PAGINA'!C1377</f>
        <v>20133</v>
      </c>
      <c r="B1377" s="624" t="s">
        <v>7741</v>
      </c>
      <c r="C1377" s="626" t="str">
        <f>'CATALOGO PAGINA'!AE1377</f>
        <v>12</v>
      </c>
      <c r="D1377" s="634">
        <f>'CATALOGO PAGINA'!AG1377</f>
        <v>1.248</v>
      </c>
    </row>
    <row r="1378">
      <c r="A1378" s="623" t="str">
        <f>'CATALOGO PAGINA'!C1378</f>
        <v>20138</v>
      </c>
      <c r="B1378" s="624" t="s">
        <v>7741</v>
      </c>
      <c r="C1378" s="626" t="str">
        <f>'CATALOGO PAGINA'!AE1378</f>
        <v>12</v>
      </c>
      <c r="D1378" s="634">
        <f>'CATALOGO PAGINA'!AG1378</f>
        <v>1.2</v>
      </c>
    </row>
    <row r="1379">
      <c r="A1379" s="623" t="str">
        <f>'CATALOGO PAGINA'!C1379</f>
        <v>2091</v>
      </c>
      <c r="B1379" s="624" t="s">
        <v>7741</v>
      </c>
      <c r="C1379" s="626" t="str">
        <f>'CATALOGO PAGINA'!AE1379</f>
        <v>12</v>
      </c>
      <c r="D1379" s="634">
        <f>'CATALOGO PAGINA'!AG1379</f>
        <v>1.2</v>
      </c>
    </row>
    <row r="1380">
      <c r="A1380" s="623" t="str">
        <f>'CATALOGO PAGINA'!C1380</f>
        <v>20114</v>
      </c>
      <c r="B1380" s="624" t="s">
        <v>7741</v>
      </c>
      <c r="C1380" s="626" t="str">
        <f>'CATALOGO PAGINA'!AE1380</f>
        <v>12</v>
      </c>
      <c r="D1380" s="634">
        <f>'CATALOGO PAGINA'!AG1380</f>
        <v>1.2</v>
      </c>
    </row>
    <row r="1381">
      <c r="A1381" s="623" t="str">
        <f>'CATALOGO PAGINA'!C1381</f>
        <v>20105</v>
      </c>
      <c r="B1381" s="624" t="s">
        <v>7741</v>
      </c>
      <c r="C1381" s="626" t="str">
        <f>'CATALOGO PAGINA'!AE1381</f>
        <v>12</v>
      </c>
      <c r="D1381" s="634">
        <f>'CATALOGO PAGINA'!AG1381</f>
        <v>1.2</v>
      </c>
    </row>
    <row r="1382">
      <c r="A1382" s="623" t="str">
        <f>'CATALOGO PAGINA'!C1382</f>
        <v>2082</v>
      </c>
      <c r="B1382" s="624" t="s">
        <v>7741</v>
      </c>
      <c r="C1382" s="626" t="str">
        <f>'CATALOGO PAGINA'!AE1382</f>
        <v>12</v>
      </c>
      <c r="D1382" s="634">
        <f>'CATALOGO PAGINA'!AG1382</f>
        <v>1.248</v>
      </c>
    </row>
    <row r="1383">
      <c r="A1383" s="623" t="str">
        <f>'CATALOGO PAGINA'!C1383</f>
        <v>20148</v>
      </c>
      <c r="B1383" s="624" t="s">
        <v>7741</v>
      </c>
      <c r="C1383" s="626" t="str">
        <f>'CATALOGO PAGINA'!AE1383</f>
        <v>12</v>
      </c>
      <c r="D1383" s="634">
        <f>'CATALOGO PAGINA'!AG1383</f>
        <v>1.248</v>
      </c>
    </row>
    <row r="1384">
      <c r="A1384" s="623" t="str">
        <f>'CATALOGO PAGINA'!C1384</f>
        <v>20149</v>
      </c>
      <c r="B1384" s="624" t="s">
        <v>7741</v>
      </c>
      <c r="C1384" s="626" t="str">
        <f>'CATALOGO PAGINA'!AE1384</f>
        <v>12</v>
      </c>
      <c r="D1384" s="634">
        <f>'CATALOGO PAGINA'!AG1384</f>
        <v>1.248</v>
      </c>
    </row>
    <row r="1385">
      <c r="A1385" s="623" t="str">
        <f>'CATALOGO PAGINA'!C1385</f>
        <v>20126</v>
      </c>
      <c r="B1385" s="624" t="s">
        <v>7741</v>
      </c>
      <c r="C1385" s="626" t="str">
        <f>'CATALOGO PAGINA'!AE1385</f>
        <v>12</v>
      </c>
      <c r="D1385" s="634">
        <f>'CATALOGO PAGINA'!AG1385</f>
        <v>1.248</v>
      </c>
    </row>
    <row r="1386">
      <c r="A1386" s="623" t="str">
        <f>'CATALOGO PAGINA'!C1386</f>
        <v>Z001-818</v>
      </c>
      <c r="B1386" s="624" t="s">
        <v>7741</v>
      </c>
      <c r="C1386" s="626" t="str">
        <f>'CATALOGO PAGINA'!AE1386</f>
        <v>12</v>
      </c>
      <c r="D1386" s="634">
        <f>'CATALOGO PAGINA'!AG1386</f>
        <v>1.498</v>
      </c>
    </row>
    <row r="1387">
      <c r="A1387" s="623" t="str">
        <f>'CATALOGO PAGINA'!C1387</f>
        <v>600237</v>
      </c>
      <c r="B1387" s="624" t="s">
        <v>7741</v>
      </c>
      <c r="C1387" s="626" t="str">
        <f>'CATALOGO PAGINA'!AE1387</f>
        <v>12</v>
      </c>
      <c r="D1387" s="634">
        <f>'CATALOGO PAGINA'!AG1387</f>
        <v>0.812</v>
      </c>
    </row>
    <row r="1388">
      <c r="A1388" s="623" t="str">
        <f>'CATALOGO PAGINA'!C1388</f>
        <v>600238</v>
      </c>
      <c r="B1388" s="624" t="s">
        <v>7741</v>
      </c>
      <c r="C1388" s="626" t="str">
        <f>'CATALOGO PAGINA'!AE1388</f>
        <v>12</v>
      </c>
      <c r="D1388" s="634">
        <f>'CATALOGO PAGINA'!AG1388</f>
        <v>0.812</v>
      </c>
    </row>
    <row r="1389">
      <c r="A1389" s="623" t="str">
        <f>'CATALOGO PAGINA'!C1389</f>
        <v>505917</v>
      </c>
      <c r="B1389" s="624" t="s">
        <v>7741</v>
      </c>
      <c r="C1389" s="626" t="str">
        <f>'CATALOGO PAGINA'!AE1389</f>
        <v>12</v>
      </c>
      <c r="D1389" s="634">
        <f>'CATALOGO PAGINA'!AG1389</f>
        <v>0.672</v>
      </c>
    </row>
    <row r="1390">
      <c r="A1390" s="623" t="str">
        <f>'CATALOGO PAGINA'!C1390</f>
        <v>110328</v>
      </c>
      <c r="B1390" s="624" t="s">
        <v>7741</v>
      </c>
      <c r="C1390" s="626" t="str">
        <f>'CATALOGO PAGINA'!AE1390</f>
        <v>6</v>
      </c>
      <c r="D1390" s="634">
        <f>'CATALOGO PAGINA'!AG1390</f>
        <v>5.628</v>
      </c>
    </row>
    <row r="1391">
      <c r="A1391" s="623" t="str">
        <f>'CATALOGO PAGINA'!C1391</f>
        <v>50074</v>
      </c>
      <c r="B1391" s="624" t="s">
        <v>7741</v>
      </c>
      <c r="C1391" s="626" t="str">
        <f>'CATALOGO PAGINA'!AE1391</f>
        <v>12</v>
      </c>
      <c r="D1391" s="634">
        <f>'CATALOGO PAGINA'!AG1391</f>
        <v>0.672</v>
      </c>
    </row>
    <row r="1392">
      <c r="A1392" s="623" t="str">
        <f>'CATALOGO PAGINA'!C1392</f>
        <v>600913</v>
      </c>
      <c r="B1392" s="624" t="s">
        <v>7741</v>
      </c>
      <c r="C1392" s="626" t="str">
        <f>'CATALOGO PAGINA'!AE1392</f>
        <v>12</v>
      </c>
      <c r="D1392" s="634">
        <f>'CATALOGO PAGINA'!AG1392</f>
        <v>0.63</v>
      </c>
    </row>
    <row r="1393">
      <c r="A1393" s="623" t="str">
        <f>'CATALOGO PAGINA'!C1393</f>
        <v>600911</v>
      </c>
      <c r="B1393" s="624" t="s">
        <v>7741</v>
      </c>
      <c r="C1393" s="626" t="str">
        <f>'CATALOGO PAGINA'!AE1393</f>
        <v>12</v>
      </c>
      <c r="D1393" s="634">
        <f>'CATALOGO PAGINA'!AG1393</f>
        <v>0.798</v>
      </c>
    </row>
    <row r="1394">
      <c r="A1394" s="623" t="str">
        <f>'CATALOGO PAGINA'!C1394</f>
        <v>505729</v>
      </c>
      <c r="B1394" s="624" t="s">
        <v>7741</v>
      </c>
      <c r="C1394" s="626" t="str">
        <f>'CATALOGO PAGINA'!AE1394</f>
        <v>6</v>
      </c>
      <c r="D1394" s="634">
        <f>'CATALOGO PAGINA'!AG1394</f>
        <v>2.1</v>
      </c>
    </row>
    <row r="1395">
      <c r="A1395" s="623" t="str">
        <f>'CATALOGO PAGINA'!C1395</f>
        <v>502533</v>
      </c>
      <c r="B1395" s="624" t="s">
        <v>7741</v>
      </c>
      <c r="C1395" s="626" t="str">
        <f>'CATALOGO PAGINA'!AE1395</f>
        <v>12</v>
      </c>
      <c r="D1395" s="634">
        <f>'CATALOGO PAGINA'!AG1395</f>
        <v>0.714</v>
      </c>
    </row>
    <row r="1396">
      <c r="A1396" s="623" t="str">
        <f>'CATALOGO PAGINA'!C1396</f>
        <v>505805</v>
      </c>
      <c r="B1396" s="624" t="s">
        <v>7741</v>
      </c>
      <c r="C1396" s="626" t="str">
        <f>'CATALOGO PAGINA'!AE1396</f>
        <v>12</v>
      </c>
      <c r="D1396" s="634">
        <f>'CATALOGO PAGINA'!AG1396</f>
        <v>0.756</v>
      </c>
    </row>
    <row r="1397">
      <c r="A1397" s="623" t="str">
        <f>'CATALOGO PAGINA'!C1397</f>
        <v>502799</v>
      </c>
      <c r="B1397" s="624" t="s">
        <v>7741</v>
      </c>
      <c r="C1397" s="626" t="str">
        <f>'CATALOGO PAGINA'!AE1397</f>
        <v>12</v>
      </c>
      <c r="D1397" s="634">
        <f>'CATALOGO PAGINA'!AG1397</f>
        <v>0.798</v>
      </c>
    </row>
    <row r="1398">
      <c r="A1398" s="623" t="str">
        <f>'CATALOGO PAGINA'!C1398</f>
        <v>504977</v>
      </c>
      <c r="B1398" s="624" t="s">
        <v>7741</v>
      </c>
      <c r="C1398" s="626" t="str">
        <f>'CATALOGO PAGINA'!AE1398</f>
        <v>4</v>
      </c>
      <c r="D1398" s="634">
        <f>'CATALOGO PAGINA'!AG1398</f>
        <v>6.748</v>
      </c>
    </row>
    <row r="1399">
      <c r="A1399" s="623" t="str">
        <f>'CATALOGO PAGINA'!C1399</f>
        <v>504720</v>
      </c>
      <c r="B1399" s="624" t="s">
        <v>7741</v>
      </c>
      <c r="C1399" s="626" t="str">
        <f>'CATALOGO PAGINA'!AE1399</f>
        <v>3</v>
      </c>
      <c r="D1399" s="634">
        <f>'CATALOGO PAGINA'!AG1399</f>
        <v>4.248</v>
      </c>
    </row>
    <row r="1400">
      <c r="A1400" s="623" t="str">
        <f>'CATALOGO PAGINA'!C1400</f>
        <v>502724</v>
      </c>
      <c r="B1400" s="624" t="s">
        <v>7741</v>
      </c>
      <c r="C1400" s="626" t="str">
        <f>'CATALOGO PAGINA'!AE1400</f>
        <v>6</v>
      </c>
      <c r="D1400" s="634">
        <f>'CATALOGO PAGINA'!AG1400</f>
        <v>1.7466</v>
      </c>
    </row>
    <row r="1401">
      <c r="A1401" s="623" t="str">
        <f>'CATALOGO PAGINA'!C1401</f>
        <v>505755</v>
      </c>
      <c r="B1401" s="624" t="s">
        <v>7741</v>
      </c>
      <c r="C1401" s="626" t="str">
        <f>'CATALOGO PAGINA'!AE1401</f>
        <v>12</v>
      </c>
      <c r="D1401" s="634">
        <f>'CATALOGO PAGINA'!AG1401</f>
        <v>0.686</v>
      </c>
    </row>
    <row r="1402">
      <c r="A1402" s="623" t="str">
        <f>'CATALOGO PAGINA'!C1402</f>
        <v>T-E0702</v>
      </c>
      <c r="B1402" s="624" t="s">
        <v>7741</v>
      </c>
      <c r="C1402" s="626" t="str">
        <f>'CATALOGO PAGINA'!AE1402</f>
        <v>3</v>
      </c>
      <c r="D1402" s="634">
        <f>'CATALOGO PAGINA'!AG1402</f>
        <v>1.05</v>
      </c>
    </row>
    <row r="1403">
      <c r="A1403" s="623" t="str">
        <f>'CATALOGO PAGINA'!C1403</f>
        <v>F5955</v>
      </c>
      <c r="B1403" s="624" t="s">
        <v>7741</v>
      </c>
      <c r="C1403" s="626" t="str">
        <f>'CATALOGO PAGINA'!AE1403</f>
        <v>4</v>
      </c>
      <c r="D1403" s="634">
        <f>'CATALOGO PAGINA'!AG1403</f>
        <v>3.5</v>
      </c>
    </row>
    <row r="1404">
      <c r="A1404" s="623" t="str">
        <f>'CATALOGO PAGINA'!C1404</f>
        <v>10387</v>
      </c>
      <c r="B1404" s="624" t="s">
        <v>7741</v>
      </c>
      <c r="C1404" s="626" t="str">
        <f>'CATALOGO PAGINA'!AE1404</f>
        <v>24</v>
      </c>
      <c r="D1404" s="634">
        <f>'CATALOGO PAGINA'!AG1404</f>
        <v>0.672</v>
      </c>
    </row>
    <row r="1405">
      <c r="A1405" s="623" t="str">
        <f>'CATALOGO PAGINA'!C1405</f>
        <v>IN85590</v>
      </c>
      <c r="B1405" s="624" t="s">
        <v>7741</v>
      </c>
      <c r="C1405" s="626" t="str">
        <f>'CATALOGO PAGINA'!AE1405</f>
        <v>24</v>
      </c>
      <c r="D1405" s="634">
        <f>'CATALOGO PAGINA'!AG1405</f>
        <v>1.134</v>
      </c>
    </row>
    <row r="1406">
      <c r="A1406" s="623" t="str">
        <f>'CATALOGO PAGINA'!C1406</f>
        <v>ARZ668</v>
      </c>
      <c r="B1406" s="624" t="s">
        <v>7741</v>
      </c>
      <c r="C1406" s="626" t="str">
        <f>'CATALOGO PAGINA'!AE1406</f>
        <v>3</v>
      </c>
      <c r="D1406" s="634">
        <f>'CATALOGO PAGINA'!AG1406</f>
        <v>4.788</v>
      </c>
    </row>
    <row r="1407">
      <c r="A1407" s="623" t="str">
        <f>'CATALOGO PAGINA'!C1407</f>
        <v>CH86303</v>
      </c>
      <c r="B1407" s="624" t="s">
        <v>7741</v>
      </c>
      <c r="C1407" s="626" t="str">
        <f>'CATALOGO PAGINA'!AE1407</f>
        <v>48</v>
      </c>
      <c r="D1407" s="634">
        <f>'CATALOGO PAGINA'!AG1407</f>
        <v>0.42</v>
      </c>
    </row>
    <row r="1408">
      <c r="A1408" s="623" t="str">
        <f>'CATALOGO PAGINA'!C1408</f>
        <v>CH81812</v>
      </c>
      <c r="B1408" s="624" t="s">
        <v>7741</v>
      </c>
      <c r="C1408" s="626" t="str">
        <f>'CATALOGO PAGINA'!AE1408</f>
        <v>12</v>
      </c>
      <c r="D1408" s="634">
        <f>'CATALOGO PAGINA'!AG1408</f>
        <v>0.7884</v>
      </c>
    </row>
    <row r="1409">
      <c r="A1409" s="623" t="str">
        <f>'CATALOGO PAGINA'!C1409</f>
        <v>CH81874</v>
      </c>
      <c r="B1409" s="624" t="s">
        <v>7741</v>
      </c>
      <c r="C1409" s="626" t="str">
        <f>'CATALOGO PAGINA'!AE1409</f>
        <v>6</v>
      </c>
      <c r="D1409" s="634">
        <f>'CATALOGO PAGINA'!AG1409</f>
        <v>1.008</v>
      </c>
    </row>
    <row r="1410">
      <c r="A1410" s="623" t="str">
        <f>'CATALOGO PAGINA'!C1410</f>
        <v>IN85118</v>
      </c>
      <c r="B1410" s="624" t="s">
        <v>7741</v>
      </c>
      <c r="C1410" s="626" t="str">
        <f>'CATALOGO PAGINA'!AE1410</f>
        <v>12</v>
      </c>
      <c r="D1410" s="634">
        <f>'CATALOGO PAGINA'!AG1410</f>
        <v>0.896</v>
      </c>
    </row>
    <row r="1411">
      <c r="A1411" s="623" t="str">
        <f>'CATALOGO PAGINA'!C1411</f>
        <v>ZY-3884-RF-1PK</v>
      </c>
      <c r="B1411" s="624" t="s">
        <v>7741</v>
      </c>
      <c r="C1411" s="626" t="str">
        <f>'CATALOGO PAGINA'!AE1411</f>
        <v>12</v>
      </c>
      <c r="D1411" s="634">
        <f>'CATALOGO PAGINA'!AG1411</f>
        <v>0.826</v>
      </c>
    </row>
    <row r="1412">
      <c r="A1412" s="623" t="str">
        <f>'CATALOGO PAGINA'!C1412</f>
        <v>CH26699</v>
      </c>
      <c r="B1412" s="624" t="s">
        <v>7741</v>
      </c>
      <c r="C1412" s="626" t="str">
        <f>'CATALOGO PAGINA'!AE1412</f>
        <v>12</v>
      </c>
      <c r="D1412" s="634">
        <f>'CATALOGO PAGINA'!AG1412</f>
        <v>1.35</v>
      </c>
    </row>
    <row r="1413">
      <c r="A1413" s="623" t="str">
        <f>'CATALOGO PAGINA'!C1413</f>
        <v>CH81960</v>
      </c>
      <c r="B1413" s="624" t="s">
        <v>7741</v>
      </c>
      <c r="C1413" s="626" t="str">
        <f>'CATALOGO PAGINA'!AE1413</f>
        <v>12</v>
      </c>
      <c r="D1413" s="634">
        <f>'CATALOGO PAGINA'!AG1413</f>
        <v>0.938</v>
      </c>
    </row>
    <row r="1414">
      <c r="A1414" s="623" t="str">
        <f>'CATALOGO PAGINA'!C1414</f>
        <v>CH80856</v>
      </c>
      <c r="B1414" s="624" t="s">
        <v>7741</v>
      </c>
      <c r="C1414" s="626" t="str">
        <f>'CATALOGO PAGINA'!AE1414</f>
        <v>6</v>
      </c>
      <c r="D1414" s="634">
        <f>'CATALOGO PAGINA'!AG1414</f>
        <v>1.75</v>
      </c>
    </row>
    <row r="1415">
      <c r="A1415" s="623" t="str">
        <f>'CATALOGO PAGINA'!C1415</f>
        <v>CH99162</v>
      </c>
      <c r="B1415" s="624" t="s">
        <v>7741</v>
      </c>
      <c r="C1415" s="626" t="str">
        <f>'CATALOGO PAGINA'!AE1415</f>
        <v>12</v>
      </c>
      <c r="D1415" s="634">
        <f>'CATALOGO PAGINA'!AG1415</f>
        <v>0.896</v>
      </c>
    </row>
    <row r="1416">
      <c r="A1416" s="623" t="str">
        <f>'CATALOGO PAGINA'!C1416</f>
        <v>CH26623</v>
      </c>
      <c r="B1416" s="624" t="s">
        <v>7741</v>
      </c>
      <c r="C1416" s="626" t="str">
        <f>'CATALOGO PAGINA'!AE1416</f>
        <v>12</v>
      </c>
      <c r="D1416" s="634">
        <f>'CATALOGO PAGINA'!AG1416</f>
        <v>0.812</v>
      </c>
    </row>
    <row r="1417">
      <c r="A1417" s="623" t="str">
        <f>'CATALOGO PAGINA'!C1417</f>
        <v>CH99039</v>
      </c>
      <c r="B1417" s="624" t="s">
        <v>7741</v>
      </c>
      <c r="C1417" s="626" t="str">
        <f>'CATALOGO PAGINA'!AE1417</f>
        <v>12</v>
      </c>
      <c r="D1417" s="634">
        <f>'CATALOGO PAGINA'!AG1417</f>
        <v>0.91</v>
      </c>
    </row>
    <row r="1418">
      <c r="A1418" s="623" t="str">
        <f>'CATALOGO PAGINA'!C1418</f>
        <v>CH99042</v>
      </c>
      <c r="B1418" s="624" t="s">
        <v>7741</v>
      </c>
      <c r="C1418" s="626" t="str">
        <f>'CATALOGO PAGINA'!AE1418</f>
        <v>12</v>
      </c>
      <c r="D1418" s="634">
        <f>'CATALOGO PAGINA'!AG1418</f>
        <v>0.91</v>
      </c>
    </row>
    <row r="1419">
      <c r="A1419" s="623" t="str">
        <f>'CATALOGO PAGINA'!C1419</f>
        <v>CH99049</v>
      </c>
      <c r="B1419" s="624" t="s">
        <v>7741</v>
      </c>
      <c r="C1419" s="626" t="str">
        <f>'CATALOGO PAGINA'!AE1419</f>
        <v>12</v>
      </c>
      <c r="D1419" s="634">
        <f>'CATALOGO PAGINA'!AG1419</f>
        <v>0.966</v>
      </c>
    </row>
    <row r="1420">
      <c r="A1420" s="623" t="str">
        <f>'CATALOGO PAGINA'!C1420</f>
        <v>7224</v>
      </c>
      <c r="B1420" s="624" t="s">
        <v>7741</v>
      </c>
      <c r="C1420" s="626" t="str">
        <f>'CATALOGO PAGINA'!AE1420</f>
        <v>6</v>
      </c>
      <c r="D1420" s="634">
        <f>'CATALOGO PAGINA'!AG1420</f>
        <v>1.8471</v>
      </c>
    </row>
    <row r="1421">
      <c r="A1421" s="623" t="str">
        <f>'CATALOGO PAGINA'!C1421</f>
        <v>H162</v>
      </c>
      <c r="B1421" s="624" t="s">
        <v>7741</v>
      </c>
      <c r="C1421" s="626" t="str">
        <f>'CATALOGO PAGINA'!AE1421</f>
        <v>12</v>
      </c>
      <c r="D1421" s="634">
        <f>'CATALOGO PAGINA'!AG1421</f>
        <v>0.8883</v>
      </c>
    </row>
    <row r="1422">
      <c r="A1422" s="623" t="str">
        <f>'CATALOGO PAGINA'!C1422</f>
        <v>690075</v>
      </c>
      <c r="B1422" s="624" t="s">
        <v>7741</v>
      </c>
      <c r="C1422" s="626" t="str">
        <f>'CATALOGO PAGINA'!AE1422</f>
        <v>6</v>
      </c>
      <c r="D1422" s="634">
        <f>'CATALOGO PAGINA'!AG1422</f>
        <v>2.45</v>
      </c>
    </row>
    <row r="1423">
      <c r="A1423" s="623" t="str">
        <f>'CATALOGO PAGINA'!C1423</f>
        <v>20083</v>
      </c>
      <c r="B1423" s="624" t="s">
        <v>7741</v>
      </c>
      <c r="C1423" s="626" t="str">
        <f>'CATALOGO PAGINA'!AE1423</f>
        <v>12</v>
      </c>
      <c r="D1423" s="634">
        <f>'CATALOGO PAGINA'!AG1423</f>
        <v>1.2464</v>
      </c>
    </row>
    <row r="1424">
      <c r="A1424" s="623" t="str">
        <f>'CATALOGO PAGINA'!C1424</f>
        <v>20081</v>
      </c>
      <c r="B1424" s="624" t="s">
        <v>7741</v>
      </c>
      <c r="C1424" s="626" t="str">
        <f>'CATALOGO PAGINA'!AE1424</f>
        <v>12</v>
      </c>
      <c r="D1424" s="634">
        <f>'CATALOGO PAGINA'!AG1424</f>
        <v>1.2464</v>
      </c>
    </row>
    <row r="1425">
      <c r="A1425" s="623" t="str">
        <f>'CATALOGO PAGINA'!C1425</f>
        <v>20082</v>
      </c>
      <c r="B1425" s="624" t="s">
        <v>7741</v>
      </c>
      <c r="C1425" s="626" t="str">
        <f>'CATALOGO PAGINA'!AE1425</f>
        <v>12</v>
      </c>
      <c r="D1425" s="634">
        <f>'CATALOGO PAGINA'!AG1425</f>
        <v>1.2464</v>
      </c>
    </row>
    <row r="1426">
      <c r="A1426" s="623" t="str">
        <f>'CATALOGO PAGINA'!C1426</f>
        <v>20080</v>
      </c>
      <c r="B1426" s="624" t="s">
        <v>7741</v>
      </c>
      <c r="C1426" s="626" t="str">
        <f>'CATALOGO PAGINA'!AE1426</f>
        <v>12</v>
      </c>
      <c r="D1426" s="634">
        <f>'CATALOGO PAGINA'!AG1426</f>
        <v>1.2464</v>
      </c>
    </row>
    <row r="1427">
      <c r="A1427" s="623" t="str">
        <f>'CATALOGO PAGINA'!C1427</f>
        <v>9966</v>
      </c>
      <c r="B1427" s="624" t="s">
        <v>7741</v>
      </c>
      <c r="C1427" s="626" t="str">
        <f>'CATALOGO PAGINA'!AE1427</f>
        <v>12</v>
      </c>
      <c r="D1427" s="634">
        <f>'CATALOGO PAGINA'!AG1427</f>
        <v>1.7514</v>
      </c>
    </row>
    <row r="1428">
      <c r="A1428" s="623" t="str">
        <f>'CATALOGO PAGINA'!C1428</f>
        <v>966-12</v>
      </c>
      <c r="B1428" s="624" t="s">
        <v>7741</v>
      </c>
      <c r="C1428" s="626" t="str">
        <f>'CATALOGO PAGINA'!AE1428</f>
        <v>6</v>
      </c>
      <c r="D1428" s="634">
        <f>'CATALOGO PAGINA'!AG1428</f>
        <v>7.2541</v>
      </c>
    </row>
    <row r="1429">
      <c r="A1429" s="623" t="str">
        <f>'CATALOGO PAGINA'!C1429</f>
        <v>966-11</v>
      </c>
      <c r="B1429" s="624" t="s">
        <v>7741</v>
      </c>
      <c r="C1429" s="626" t="str">
        <f>'CATALOGO PAGINA'!AE1429</f>
        <v>6</v>
      </c>
      <c r="D1429" s="634">
        <f>'CATALOGO PAGINA'!AG1429</f>
        <v>7.245</v>
      </c>
    </row>
    <row r="1430">
      <c r="A1430" s="623" t="str">
        <f>'CATALOGO PAGINA'!C1430</f>
        <v>966-3</v>
      </c>
      <c r="B1430" s="624" t="s">
        <v>7741</v>
      </c>
      <c r="C1430" s="626" t="str">
        <f>'CATALOGO PAGINA'!AE1430</f>
        <v>6</v>
      </c>
      <c r="D1430" s="634">
        <f>'CATALOGO PAGINA'!AG1430</f>
        <v>7.2541</v>
      </c>
    </row>
    <row r="1431">
      <c r="A1431" s="623" t="str">
        <f>'CATALOGO PAGINA'!C1431</f>
        <v>KT5001</v>
      </c>
      <c r="B1431" s="624" t="s">
        <v>7741</v>
      </c>
      <c r="C1431" s="626" t="str">
        <f>'CATALOGO PAGINA'!AE1431</f>
        <v>12</v>
      </c>
      <c r="D1431" s="634">
        <f>'CATALOGO PAGINA'!AG1431</f>
        <v>0.447</v>
      </c>
    </row>
    <row r="1432">
      <c r="A1432" s="623" t="str">
        <f>'CATALOGO PAGINA'!C1432</f>
        <v>180-111</v>
      </c>
      <c r="B1432" s="624" t="s">
        <v>7741</v>
      </c>
      <c r="C1432" s="626" t="str">
        <f>'CATALOGO PAGINA'!AE1432</f>
        <v>12</v>
      </c>
      <c r="D1432" s="634">
        <f>'CATALOGO PAGINA'!AG1432</f>
        <v>0.45</v>
      </c>
    </row>
    <row r="1433">
      <c r="A1433" s="623" t="str">
        <f>'CATALOGO PAGINA'!C1433</f>
        <v>B022110</v>
      </c>
      <c r="B1433" s="624" t="s">
        <v>7741</v>
      </c>
      <c r="C1433" s="626" t="str">
        <f>'CATALOGO PAGINA'!AE1433</f>
        <v>12</v>
      </c>
      <c r="D1433" s="634">
        <f>'CATALOGO PAGINA'!AG1433</f>
        <v>0.9</v>
      </c>
    </row>
    <row r="1434">
      <c r="A1434" s="623" t="str">
        <f>'CATALOGO PAGINA'!C1434</f>
        <v>ZR195-1</v>
      </c>
      <c r="B1434" s="624" t="s">
        <v>7741</v>
      </c>
      <c r="C1434" s="626" t="str">
        <f>'CATALOGO PAGINA'!AE1434</f>
        <v>3</v>
      </c>
      <c r="D1434" s="634">
        <f>'CATALOGO PAGINA'!AG1434</f>
        <v>6.99864</v>
      </c>
    </row>
    <row r="1435">
      <c r="A1435" s="623" t="str">
        <f>'CATALOGO PAGINA'!C1435</f>
        <v>8811-7</v>
      </c>
      <c r="B1435" s="624" t="s">
        <v>7741</v>
      </c>
      <c r="C1435" s="626" t="str">
        <f>'CATALOGO PAGINA'!AE1435</f>
        <v>3</v>
      </c>
      <c r="D1435" s="634">
        <f>'CATALOGO PAGINA'!AG1435</f>
        <v>5.84658</v>
      </c>
    </row>
    <row r="1436">
      <c r="A1436" s="623" t="str">
        <f>'CATALOGO PAGINA'!C1436</f>
        <v>8811-22</v>
      </c>
      <c r="B1436" s="624" t="s">
        <v>7741</v>
      </c>
      <c r="C1436" s="626" t="str">
        <f>'CATALOGO PAGINA'!AE1436</f>
        <v>3</v>
      </c>
      <c r="D1436" s="634">
        <f>'CATALOGO PAGINA'!AG1436</f>
        <v>6.2488</v>
      </c>
    </row>
    <row r="1437">
      <c r="A1437" s="623" t="str">
        <f>'CATALOGO PAGINA'!C1437</f>
        <v>YJ388-45</v>
      </c>
      <c r="B1437" s="624" t="s">
        <v>7741</v>
      </c>
      <c r="C1437" s="626" t="str">
        <f>'CATALOGO PAGINA'!AE1437</f>
        <v>3</v>
      </c>
      <c r="D1437" s="634">
        <f>'CATALOGO PAGINA'!AG1437</f>
        <v>5.046</v>
      </c>
    </row>
    <row r="1438">
      <c r="A1438" s="623" t="str">
        <f>'CATALOGO PAGINA'!C1438</f>
        <v>YJ388-71</v>
      </c>
      <c r="B1438" s="624" t="s">
        <v>7741</v>
      </c>
      <c r="C1438" s="626" t="str">
        <f>'CATALOGO PAGINA'!AE1438</f>
        <v>3</v>
      </c>
      <c r="D1438" s="634">
        <f>'CATALOGO PAGINA'!AG1438</f>
        <v>6.6521</v>
      </c>
    </row>
    <row r="1439">
      <c r="A1439" s="623" t="str">
        <f>'CATALOGO PAGINA'!C1439</f>
        <v>FN032-10</v>
      </c>
      <c r="B1439" s="624" t="s">
        <v>7741</v>
      </c>
      <c r="C1439" s="626" t="str">
        <f>'CATALOGO PAGINA'!AE1439</f>
        <v>3</v>
      </c>
      <c r="D1439" s="634">
        <f>'CATALOGO PAGINA'!AG1439</f>
        <v>9.45024</v>
      </c>
    </row>
    <row r="1440">
      <c r="A1440" s="623" t="str">
        <f>'CATALOGO PAGINA'!C1440</f>
        <v>LY030-1</v>
      </c>
      <c r="B1440" s="624" t="s">
        <v>7741</v>
      </c>
      <c r="C1440" s="626" t="str">
        <f>'CATALOGO PAGINA'!AE1440</f>
        <v>3</v>
      </c>
      <c r="D1440" s="634">
        <f>'CATALOGO PAGINA'!AG1440</f>
        <v>4.28652</v>
      </c>
    </row>
    <row r="1441">
      <c r="A1441" s="623" t="str">
        <f>'CATALOGO PAGINA'!C1441</f>
        <v>LY023-1</v>
      </c>
      <c r="B1441" s="624" t="s">
        <v>7741</v>
      </c>
      <c r="C1441" s="626" t="str">
        <f>'CATALOGO PAGINA'!AE1441</f>
        <v>3</v>
      </c>
      <c r="D1441" s="634">
        <f>'CATALOGO PAGINA'!AG1441</f>
        <v>4.28652</v>
      </c>
    </row>
    <row r="1442">
      <c r="A1442" s="623" t="str">
        <f>'CATALOGO PAGINA'!C1442</f>
        <v>LY028-1</v>
      </c>
      <c r="B1442" s="624" t="s">
        <v>7741</v>
      </c>
      <c r="C1442" s="626" t="str">
        <f>'CATALOGO PAGINA'!AE1442</f>
        <v>3</v>
      </c>
      <c r="D1442" s="634">
        <f>'CATALOGO PAGINA'!AG1442</f>
        <v>5.046</v>
      </c>
    </row>
    <row r="1443">
      <c r="A1443" s="623" t="str">
        <f>'CATALOGO PAGINA'!C1443</f>
        <v>LD-131D</v>
      </c>
      <c r="B1443" s="624" t="s">
        <v>7741</v>
      </c>
      <c r="C1443" s="626" t="str">
        <f>'CATALOGO PAGINA'!AE1443</f>
        <v>3</v>
      </c>
      <c r="D1443" s="634">
        <f>'CATALOGO PAGINA'!AG1443</f>
        <v>5.046</v>
      </c>
    </row>
    <row r="1444">
      <c r="A1444" s="623" t="str">
        <f>'CATALOGO PAGINA'!C1444</f>
        <v>JD193-3A</v>
      </c>
      <c r="B1444" s="624" t="s">
        <v>7741</v>
      </c>
      <c r="C1444" s="626" t="str">
        <f>'CATALOGO PAGINA'!AE1444</f>
        <v>3</v>
      </c>
      <c r="D1444" s="634">
        <f>'CATALOGO PAGINA'!AG1444</f>
        <v>5.84658</v>
      </c>
    </row>
    <row r="1445">
      <c r="A1445" s="623" t="str">
        <f>'CATALOGO PAGINA'!C1445</f>
        <v>HA64</v>
      </c>
      <c r="B1445" s="624" t="s">
        <v>7741</v>
      </c>
      <c r="C1445" s="626" t="str">
        <f>'CATALOGO PAGINA'!AE1445</f>
        <v>3</v>
      </c>
      <c r="D1445" s="634">
        <f>'CATALOGO PAGINA'!AG1445</f>
        <v>1.5515</v>
      </c>
    </row>
    <row r="1446">
      <c r="A1446" s="623" t="str">
        <f>'CATALOGO PAGINA'!C1446</f>
        <v>CH99045</v>
      </c>
      <c r="B1446" s="624" t="s">
        <v>7741</v>
      </c>
      <c r="C1446" s="626" t="str">
        <f>'CATALOGO PAGINA'!AE1446</f>
        <v>12</v>
      </c>
      <c r="D1446" s="634">
        <f>'CATALOGO PAGINA'!AG1446</f>
        <v>1.106</v>
      </c>
    </row>
    <row r="1447">
      <c r="A1447" s="623" t="str">
        <f>'CATALOGO PAGINA'!C1447</f>
        <v>CH99046</v>
      </c>
      <c r="B1447" s="624" t="s">
        <v>7741</v>
      </c>
      <c r="C1447" s="626" t="str">
        <f>'CATALOGO PAGINA'!AE1447</f>
        <v>12</v>
      </c>
      <c r="D1447" s="634">
        <f>'CATALOGO PAGINA'!AG1447</f>
        <v>1.75</v>
      </c>
    </row>
    <row r="1448">
      <c r="A1448" s="623" t="str">
        <f>'CATALOGO PAGINA'!C1448</f>
        <v>CH990447</v>
      </c>
      <c r="B1448" s="624" t="s">
        <v>7741</v>
      </c>
      <c r="C1448" s="626" t="str">
        <f>'CATALOGO PAGINA'!AE1448</f>
        <v>12</v>
      </c>
      <c r="D1448" s="634">
        <f>'CATALOGO PAGINA'!AG1448</f>
        <v>2.6508</v>
      </c>
    </row>
    <row r="1449">
      <c r="A1449" s="623" t="str">
        <f>'CATALOGO PAGINA'!C1449</f>
        <v>ARB0814</v>
      </c>
      <c r="B1449" s="624" t="s">
        <v>7741</v>
      </c>
      <c r="C1449" s="626" t="str">
        <f>'CATALOGO PAGINA'!AE1449</f>
        <v>6</v>
      </c>
      <c r="D1449" s="634">
        <f>'CATALOGO PAGINA'!AG1449</f>
        <v>1.35575</v>
      </c>
    </row>
    <row r="1450">
      <c r="A1450" s="623" t="str">
        <f>'CATALOGO PAGINA'!C1450</f>
        <v>ARB62031</v>
      </c>
      <c r="B1450" s="624" t="s">
        <v>7741</v>
      </c>
      <c r="C1450" s="626" t="str">
        <f>'CATALOGO PAGINA'!AE1450</f>
        <v>12</v>
      </c>
      <c r="D1450" s="634">
        <f>'CATALOGO PAGINA'!AG1450</f>
        <v>0.6061</v>
      </c>
    </row>
    <row r="1451">
      <c r="A1451" s="623" t="str">
        <f>'CATALOGO PAGINA'!C1451</f>
        <v>ARG0005</v>
      </c>
      <c r="B1451" s="624" t="s">
        <v>7741</v>
      </c>
      <c r="C1451" s="626" t="str">
        <f>'CATALOGO PAGINA'!AE1451</f>
        <v>6</v>
      </c>
      <c r="D1451" s="634">
        <f>'CATALOGO PAGINA'!AG1451</f>
        <v>1.03675</v>
      </c>
    </row>
    <row r="1452">
      <c r="A1452" s="623" t="str">
        <f>'CATALOGO PAGINA'!C1452</f>
        <v>ARG11563</v>
      </c>
      <c r="B1452" s="624" t="s">
        <v>7741</v>
      </c>
      <c r="C1452" s="626" t="str">
        <f>'CATALOGO PAGINA'!AE1452</f>
        <v>3</v>
      </c>
      <c r="D1452" s="634">
        <f>'CATALOGO PAGINA'!AG1452</f>
        <v>5.2481</v>
      </c>
    </row>
    <row r="1453">
      <c r="A1453" s="623" t="str">
        <f>'CATALOGO PAGINA'!C1453</f>
        <v>ARG1604</v>
      </c>
      <c r="B1453" s="624" t="s">
        <v>7741</v>
      </c>
      <c r="C1453" s="626" t="str">
        <f>'CATALOGO PAGINA'!AE1453</f>
        <v>6</v>
      </c>
      <c r="D1453" s="634">
        <f>'CATALOGO PAGINA'!AG1453</f>
        <v>1.7545</v>
      </c>
    </row>
    <row r="1454">
      <c r="A1454" s="623" t="str">
        <f>'CATALOGO PAGINA'!C1454</f>
        <v>ARG1618</v>
      </c>
      <c r="B1454" s="624" t="s">
        <v>7741</v>
      </c>
      <c r="C1454" s="626" t="str">
        <f>'CATALOGO PAGINA'!AE1454</f>
        <v>6</v>
      </c>
      <c r="D1454" s="634">
        <f>'CATALOGO PAGINA'!AG1454</f>
        <v>1.19625</v>
      </c>
    </row>
    <row r="1455">
      <c r="A1455" s="623" t="str">
        <f>'CATALOGO PAGINA'!C1455</f>
        <v>ARG260</v>
      </c>
      <c r="B1455" s="624" t="s">
        <v>7741</v>
      </c>
      <c r="C1455" s="626" t="str">
        <f>'CATALOGO PAGINA'!AE1455</f>
        <v>6</v>
      </c>
      <c r="D1455" s="634">
        <f>'CATALOGO PAGINA'!AG1455</f>
        <v>1.51525</v>
      </c>
    </row>
    <row r="1456">
      <c r="A1456" s="623" t="str">
        <f>'CATALOGO PAGINA'!C1456</f>
        <v>ARG3241</v>
      </c>
      <c r="B1456" s="624" t="s">
        <v>7741</v>
      </c>
      <c r="C1456" s="626" t="str">
        <f>'CATALOGO PAGINA'!AE1456</f>
        <v>6</v>
      </c>
      <c r="D1456" s="634">
        <f>'CATALOGO PAGINA'!AG1456</f>
        <v>1.8469</v>
      </c>
    </row>
    <row r="1457">
      <c r="A1457" s="623" t="str">
        <f>'CATALOGO PAGINA'!C1457</f>
        <v>ARG70634</v>
      </c>
      <c r="B1457" s="624" t="s">
        <v>7741</v>
      </c>
      <c r="C1457" s="626" t="str">
        <f>'CATALOGO PAGINA'!AE1457</f>
        <v>6</v>
      </c>
      <c r="D1457" s="634">
        <f>'CATALOGO PAGINA'!AG1457</f>
        <v>1.99375</v>
      </c>
    </row>
    <row r="1458">
      <c r="A1458" s="623" t="str">
        <f>'CATALOGO PAGINA'!C1458</f>
        <v>ARM0012</v>
      </c>
      <c r="B1458" s="624" t="s">
        <v>7741</v>
      </c>
      <c r="C1458" s="626" t="str">
        <f>'CATALOGO PAGINA'!AE1458</f>
        <v>12</v>
      </c>
      <c r="D1458" s="634">
        <f>'CATALOGO PAGINA'!AG1458</f>
        <v>1.03675</v>
      </c>
    </row>
    <row r="1459">
      <c r="A1459" s="623" t="str">
        <f>'CATALOGO PAGINA'!C1459</f>
        <v>ARM25861</v>
      </c>
      <c r="B1459" s="624" t="s">
        <v>7741</v>
      </c>
      <c r="C1459" s="626" t="str">
        <f>'CATALOGO PAGINA'!AE1459</f>
        <v>12</v>
      </c>
      <c r="D1459" s="634">
        <f>'CATALOGO PAGINA'!AG1459</f>
        <v>0.8294</v>
      </c>
    </row>
    <row r="1460">
      <c r="A1460" s="623" t="str">
        <f>'CATALOGO PAGINA'!C1460</f>
        <v>ARM3030</v>
      </c>
      <c r="B1460" s="624" t="s">
        <v>7741</v>
      </c>
      <c r="C1460" s="626" t="str">
        <f>'CATALOGO PAGINA'!AE1460</f>
        <v>6</v>
      </c>
      <c r="D1460" s="634">
        <f>'CATALOGO PAGINA'!AG1460</f>
        <v>1.595</v>
      </c>
    </row>
    <row r="1461">
      <c r="A1461" s="623" t="str">
        <f>'CATALOGO PAGINA'!C1461</f>
        <v>ARM6652</v>
      </c>
      <c r="B1461" s="624" t="s">
        <v>7741</v>
      </c>
      <c r="C1461" s="626" t="str">
        <f>'CATALOGO PAGINA'!AE1461</f>
        <v>12</v>
      </c>
      <c r="D1461" s="634">
        <f>'CATALOGO PAGINA'!AG1461</f>
        <v>0.88935</v>
      </c>
    </row>
    <row r="1462">
      <c r="A1462" s="623" t="str">
        <f>'CATALOGO PAGINA'!C1462</f>
        <v>ARM899</v>
      </c>
      <c r="B1462" s="624" t="s">
        <v>7741</v>
      </c>
      <c r="C1462" s="626" t="str">
        <f>'CATALOGO PAGINA'!AE1462</f>
        <v>12</v>
      </c>
      <c r="D1462" s="634">
        <f>'CATALOGO PAGINA'!AG1462</f>
        <v>0.88935</v>
      </c>
    </row>
    <row r="1463">
      <c r="A1463" s="623" t="str">
        <f>'CATALOGO PAGINA'!C1463</f>
        <v>ARW10082</v>
      </c>
      <c r="B1463" s="624" t="s">
        <v>7741</v>
      </c>
      <c r="C1463" s="626" t="str">
        <f>'CATALOGO PAGINA'!AE1463</f>
        <v>3</v>
      </c>
      <c r="D1463" s="634">
        <f>'CATALOGO PAGINA'!AG1463</f>
        <v>4.785</v>
      </c>
    </row>
    <row r="1464">
      <c r="A1464" s="623" t="str">
        <f>'CATALOGO PAGINA'!C1464</f>
        <v>ARW21681</v>
      </c>
      <c r="B1464" s="624" t="s">
        <v>7741</v>
      </c>
      <c r="C1464" s="626" t="str">
        <f>'CATALOGO PAGINA'!AE1464</f>
        <v>12</v>
      </c>
      <c r="D1464" s="634">
        <f>'CATALOGO PAGINA'!AG1464</f>
        <v>0.94754</v>
      </c>
    </row>
    <row r="1465">
      <c r="A1465" s="623" t="str">
        <f>'CATALOGO PAGINA'!C1465</f>
        <v>ARY77051</v>
      </c>
      <c r="B1465" s="624" t="s">
        <v>7741</v>
      </c>
      <c r="C1465" s="626" t="str">
        <f>'CATALOGO PAGINA'!AE1465</f>
        <v>3</v>
      </c>
      <c r="D1465" s="634">
        <f>'CATALOGO PAGINA'!AG1465</f>
        <v>3.19</v>
      </c>
    </row>
    <row r="1466">
      <c r="A1466" s="623" t="str">
        <f>'CATALOGO PAGINA'!C1466</f>
        <v>ARZ688</v>
      </c>
      <c r="B1466" s="624" t="s">
        <v>7741</v>
      </c>
      <c r="C1466" s="626" t="str">
        <f>'CATALOGO PAGINA'!AE1466</f>
        <v>3</v>
      </c>
      <c r="D1466" s="634">
        <f>'CATALOGO PAGINA'!AG1466</f>
        <v>7.57625</v>
      </c>
    </row>
    <row r="1467">
      <c r="A1467" s="623" t="str">
        <f>'CATALOGO PAGINA'!C1467</f>
        <v>NM195651</v>
      </c>
      <c r="B1467" s="624" t="s">
        <v>7741</v>
      </c>
      <c r="C1467" s="626" t="str">
        <f>'CATALOGO PAGINA'!AE1467</f>
        <v>6</v>
      </c>
      <c r="D1467" s="634">
        <f>'CATALOGO PAGINA'!AG1467</f>
        <v>1.35388</v>
      </c>
    </row>
    <row r="1468">
      <c r="A1468" s="623" t="str">
        <f>'CATALOGO PAGINA'!C1468</f>
        <v>CH86534</v>
      </c>
      <c r="B1468" s="624" t="s">
        <v>7741</v>
      </c>
      <c r="C1468" s="626" t="str">
        <f>'CATALOGO PAGINA'!AE1468</f>
        <v>12</v>
      </c>
      <c r="D1468" s="634">
        <f>'CATALOGO PAGINA'!AG1468</f>
        <v>1.55</v>
      </c>
    </row>
    <row r="1469">
      <c r="A1469" s="623" t="str">
        <f>'CATALOGO PAGINA'!C1469</f>
        <v>CH81939</v>
      </c>
      <c r="B1469" s="624" t="s">
        <v>7741</v>
      </c>
      <c r="C1469" s="626" t="str">
        <f>'CATALOGO PAGINA'!AE1469</f>
        <v>6</v>
      </c>
      <c r="D1469" s="634">
        <f>'CATALOGO PAGINA'!AG1469</f>
        <v>1.246</v>
      </c>
    </row>
    <row r="1470">
      <c r="A1470" s="623" t="str">
        <f>'CATALOGO PAGINA'!C1470</f>
        <v>CH86529</v>
      </c>
      <c r="B1470" s="624" t="s">
        <v>7741</v>
      </c>
      <c r="C1470" s="626" t="str">
        <f>'CATALOGO PAGINA'!AE1470</f>
        <v>6</v>
      </c>
      <c r="D1470" s="634">
        <f>'CATALOGO PAGINA'!AG1470</f>
        <v>0.952</v>
      </c>
    </row>
    <row r="1471">
      <c r="A1471" s="623" t="str">
        <f>'CATALOGO PAGINA'!C1471</f>
        <v>CH24290</v>
      </c>
      <c r="B1471" s="624" t="s">
        <v>7741</v>
      </c>
      <c r="C1471" s="626" t="str">
        <f>'CATALOGO PAGINA'!AE1471</f>
        <v>6</v>
      </c>
      <c r="D1471" s="634">
        <f>'CATALOGO PAGINA'!AG1471</f>
        <v>1.274</v>
      </c>
    </row>
    <row r="1472">
      <c r="A1472" s="623" t="str">
        <f>'CATALOGO PAGINA'!C1472</f>
        <v>CH91111</v>
      </c>
      <c r="B1472" s="624" t="s">
        <v>7741</v>
      </c>
      <c r="C1472" s="626" t="str">
        <f>'CATALOGO PAGINA'!AE1472</f>
        <v>12</v>
      </c>
      <c r="D1472" s="634">
        <f>'CATALOGO PAGINA'!AG1472</f>
        <v>0.7</v>
      </c>
    </row>
    <row r="1473">
      <c r="A1473" s="623" t="str">
        <f>'CATALOGO PAGINA'!C1473</f>
        <v>CH91110</v>
      </c>
      <c r="B1473" s="624" t="s">
        <v>7741</v>
      </c>
      <c r="C1473" s="626" t="str">
        <f>'CATALOGO PAGINA'!AE1473</f>
        <v>16</v>
      </c>
      <c r="D1473" s="634">
        <f>'CATALOGO PAGINA'!AG1473</f>
        <v>0.686</v>
      </c>
    </row>
    <row r="1474">
      <c r="A1474" s="623" t="str">
        <f>'CATALOGO PAGINA'!C1474</f>
        <v>CH86349</v>
      </c>
      <c r="B1474" s="624" t="s">
        <v>7741</v>
      </c>
      <c r="C1474" s="626" t="str">
        <f>'CATALOGO PAGINA'!AE1474</f>
        <v>12</v>
      </c>
      <c r="D1474" s="634">
        <f>'CATALOGO PAGINA'!AG1474</f>
        <v>1.25</v>
      </c>
    </row>
    <row r="1475">
      <c r="A1475" s="623" t="str">
        <f>'CATALOGO PAGINA'!C1475</f>
        <v>CH91141</v>
      </c>
      <c r="B1475" s="624" t="s">
        <v>7741</v>
      </c>
      <c r="C1475" s="626" t="str">
        <f>'CATALOGO PAGINA'!AE1475</f>
        <v>6</v>
      </c>
      <c r="D1475" s="634">
        <f>'CATALOGO PAGINA'!AG1475</f>
        <v>1.918</v>
      </c>
    </row>
    <row r="1476">
      <c r="A1476" s="623" t="str">
        <f>'CATALOGO PAGINA'!C1476</f>
        <v>CH81880</v>
      </c>
      <c r="B1476" s="624" t="s">
        <v>7741</v>
      </c>
      <c r="C1476" s="626" t="str">
        <f>'CATALOGO PAGINA'!AE1476</f>
        <v>12</v>
      </c>
      <c r="D1476" s="634">
        <f>'CATALOGO PAGINA'!AG1476</f>
        <v>1.106</v>
      </c>
    </row>
    <row r="1477">
      <c r="A1477" s="623" t="str">
        <f>'CATALOGO PAGINA'!C1477</f>
        <v>CH81040</v>
      </c>
      <c r="B1477" s="624" t="s">
        <v>7741</v>
      </c>
      <c r="C1477" s="626" t="str">
        <f>'CATALOGO PAGINA'!AE1477</f>
        <v>6</v>
      </c>
      <c r="D1477" s="634">
        <f>'CATALOGO PAGINA'!AG1477</f>
        <v>1.218</v>
      </c>
    </row>
    <row r="1478">
      <c r="A1478" s="623" t="str">
        <f>'CATALOGO PAGINA'!C1478</f>
        <v>IN45200</v>
      </c>
      <c r="B1478" s="624" t="s">
        <v>7741</v>
      </c>
      <c r="C1478" s="626" t="str">
        <f>'CATALOGO PAGINA'!AE1478</f>
        <v>12</v>
      </c>
      <c r="D1478" s="634">
        <f>'CATALOGO PAGINA'!AG1478</f>
        <v>0.854</v>
      </c>
    </row>
    <row r="1479">
      <c r="A1479" s="623" t="str">
        <f>'CATALOGO PAGINA'!C1479</f>
        <v>CH85196</v>
      </c>
      <c r="B1479" s="624" t="s">
        <v>7741</v>
      </c>
      <c r="C1479" s="626" t="str">
        <f>'CATALOGO PAGINA'!AE1479</f>
        <v>12</v>
      </c>
      <c r="D1479" s="634">
        <f>'CATALOGO PAGINA'!AG1479</f>
        <v>0.854</v>
      </c>
    </row>
    <row r="1480">
      <c r="A1480" s="623" t="str">
        <f>'CATALOGO PAGINA'!C1480</f>
        <v>CH26789</v>
      </c>
      <c r="B1480" s="624" t="s">
        <v>7741</v>
      </c>
      <c r="C1480" s="626" t="str">
        <f>'CATALOGO PAGINA'!AE1480</f>
        <v>12</v>
      </c>
      <c r="D1480" s="634">
        <f>'CATALOGO PAGINA'!AG1480</f>
        <v>0.728</v>
      </c>
    </row>
    <row r="1481">
      <c r="A1481" s="623" t="str">
        <f>'CATALOGO PAGINA'!C1481</f>
        <v>CH82257</v>
      </c>
      <c r="B1481" s="624" t="s">
        <v>7741</v>
      </c>
      <c r="C1481" s="626" t="str">
        <f>'CATALOGO PAGINA'!AE1481</f>
        <v>6</v>
      </c>
      <c r="D1481" s="634">
        <f>'CATALOGO PAGINA'!AG1481</f>
        <v>2.184</v>
      </c>
    </row>
    <row r="1482">
      <c r="A1482" s="623" t="str">
        <f>'CATALOGO PAGINA'!C1482</f>
        <v>CH87177</v>
      </c>
      <c r="B1482" s="624" t="s">
        <v>7741</v>
      </c>
      <c r="C1482" s="626" t="str">
        <f>'CATALOGO PAGINA'!AE1482</f>
        <v>6</v>
      </c>
      <c r="D1482" s="634">
        <f>'CATALOGO PAGINA'!AG1482</f>
        <v>1.54</v>
      </c>
    </row>
    <row r="1483">
      <c r="A1483" s="623" t="str">
        <f>'CATALOGO PAGINA'!C1483</f>
        <v>CH76655</v>
      </c>
      <c r="B1483" s="624" t="s">
        <v>7741</v>
      </c>
      <c r="C1483" s="626" t="str">
        <f>'CATALOGO PAGINA'!AE1483</f>
        <v>12</v>
      </c>
      <c r="D1483" s="634">
        <f>'CATALOGO PAGINA'!AG1483</f>
        <v>1.036</v>
      </c>
    </row>
    <row r="1484">
      <c r="A1484" s="623" t="str">
        <f>'CATALOGO PAGINA'!C1484</f>
        <v>CH11201</v>
      </c>
      <c r="B1484" s="624" t="s">
        <v>7741</v>
      </c>
      <c r="C1484" s="626" t="str">
        <f>'CATALOGO PAGINA'!AE1484</f>
        <v>6</v>
      </c>
      <c r="D1484" s="634">
        <f>'CATALOGO PAGINA'!AG1484</f>
        <v>3.808</v>
      </c>
    </row>
    <row r="1485">
      <c r="A1485" s="623" t="str">
        <f>'CATALOGO PAGINA'!C1485</f>
        <v>CH26892</v>
      </c>
      <c r="B1485" s="624" t="s">
        <v>7741</v>
      </c>
      <c r="C1485" s="626" t="str">
        <f>'CATALOGO PAGINA'!AE1485</f>
        <v>6</v>
      </c>
      <c r="D1485" s="634">
        <f>'CATALOGO PAGINA'!AG1485</f>
        <v>2.758</v>
      </c>
    </row>
    <row r="1486">
      <c r="A1486" s="623" t="str">
        <f>'CATALOGO PAGINA'!C1486</f>
        <v>IN11232</v>
      </c>
      <c r="B1486" s="624" t="s">
        <v>7741</v>
      </c>
      <c r="C1486" s="626" t="str">
        <f>'CATALOGO PAGINA'!AE1486</f>
        <v>6</v>
      </c>
      <c r="D1486" s="634">
        <f>'CATALOGO PAGINA'!AG1486</f>
        <v>2.506</v>
      </c>
    </row>
    <row r="1487">
      <c r="A1487" s="623" t="str">
        <f>'CATALOGO PAGINA'!C1487</f>
        <v>0377AL12</v>
      </c>
      <c r="B1487" s="624" t="s">
        <v>7741</v>
      </c>
      <c r="C1487" s="626" t="str">
        <f>'CATALOGO PAGINA'!AE1487</f>
        <v>12</v>
      </c>
      <c r="D1487" s="634">
        <f>'CATALOGO PAGINA'!AG1487</f>
        <v>0.84</v>
      </c>
    </row>
    <row r="1488">
      <c r="A1488" s="623" t="str">
        <f>'CATALOGO PAGINA'!C1488</f>
        <v>IN99637</v>
      </c>
      <c r="B1488" s="624" t="s">
        <v>7741</v>
      </c>
      <c r="C1488" s="626" t="str">
        <f>'CATALOGO PAGINA'!AE1488</f>
        <v>12</v>
      </c>
      <c r="D1488" s="634">
        <f>'CATALOGO PAGINA'!AG1488</f>
        <v>0.434</v>
      </c>
    </row>
    <row r="1489">
      <c r="A1489" s="623" t="str">
        <f>'CATALOGO PAGINA'!C1489</f>
        <v>1377</v>
      </c>
      <c r="B1489" s="624" t="s">
        <v>7741</v>
      </c>
      <c r="C1489" s="626" t="str">
        <f>'CATALOGO PAGINA'!AE1489</f>
        <v>12</v>
      </c>
      <c r="D1489" s="634">
        <f>'CATALOGO PAGINA'!AG1489</f>
        <v>1.248</v>
      </c>
    </row>
    <row r="1490">
      <c r="A1490" s="623" t="str">
        <f>'CATALOGO PAGINA'!C1490</f>
        <v>1009</v>
      </c>
      <c r="B1490" s="624" t="s">
        <v>7741</v>
      </c>
      <c r="C1490" s="626" t="str">
        <f>'CATALOGO PAGINA'!AE1490</f>
        <v>12</v>
      </c>
      <c r="D1490" s="634">
        <f>'CATALOGO PAGINA'!AG1490</f>
        <v>1.248</v>
      </c>
    </row>
    <row r="1491">
      <c r="A1491" s="623" t="str">
        <f>'CATALOGO PAGINA'!C1491</f>
        <v>1003</v>
      </c>
      <c r="B1491" s="624" t="s">
        <v>7741</v>
      </c>
      <c r="C1491" s="626" t="str">
        <f>'CATALOGO PAGINA'!AE1491</f>
        <v>12</v>
      </c>
      <c r="D1491" s="634">
        <f>'CATALOGO PAGINA'!AG1491</f>
        <v>1.248</v>
      </c>
    </row>
    <row r="1492">
      <c r="A1492" s="623" t="str">
        <f>'CATALOGO PAGINA'!C1492</f>
        <v>1008</v>
      </c>
      <c r="B1492" s="624" t="s">
        <v>7741</v>
      </c>
      <c r="C1492" s="626" t="str">
        <f>'CATALOGO PAGINA'!AE1492</f>
        <v>12</v>
      </c>
      <c r="D1492" s="634">
        <f>'CATALOGO PAGINA'!AG1492</f>
        <v>1.248</v>
      </c>
    </row>
    <row r="1493">
      <c r="A1493" s="623" t="str">
        <f>'CATALOGO PAGINA'!C1493</f>
        <v>1368</v>
      </c>
      <c r="B1493" s="624" t="s">
        <v>7741</v>
      </c>
      <c r="C1493" s="626" t="str">
        <f>'CATALOGO PAGINA'!AE1493</f>
        <v>12</v>
      </c>
      <c r="D1493" s="634">
        <f>'CATALOGO PAGINA'!AG1493</f>
        <v>1.248</v>
      </c>
    </row>
    <row r="1494">
      <c r="A1494" s="623" t="str">
        <f>'CATALOGO PAGINA'!C1494</f>
        <v>1013</v>
      </c>
      <c r="B1494" s="624" t="s">
        <v>7741</v>
      </c>
      <c r="C1494" s="626" t="str">
        <f>'CATALOGO PAGINA'!AE1494</f>
        <v>12</v>
      </c>
      <c r="D1494" s="634">
        <f>'CATALOGO PAGINA'!AG1494</f>
        <v>1.248</v>
      </c>
    </row>
    <row r="1495">
      <c r="A1495" s="623" t="str">
        <f>'CATALOGO PAGINA'!C1495</f>
        <v>1315</v>
      </c>
      <c r="B1495" s="624" t="s">
        <v>7741</v>
      </c>
      <c r="C1495" s="626" t="str">
        <f>'CATALOGO PAGINA'!AE1495</f>
        <v>12</v>
      </c>
      <c r="D1495" s="634">
        <f>'CATALOGO PAGINA'!AG1495</f>
        <v>1.248</v>
      </c>
    </row>
    <row r="1496">
      <c r="A1496" s="623" t="str">
        <f>'CATALOGO PAGINA'!C1496</f>
        <v>1006</v>
      </c>
      <c r="B1496" s="624" t="s">
        <v>7741</v>
      </c>
      <c r="C1496" s="626" t="str">
        <f>'CATALOGO PAGINA'!AE1496</f>
        <v>12</v>
      </c>
      <c r="D1496" s="634">
        <f>'CATALOGO PAGINA'!AG1496</f>
        <v>1.248</v>
      </c>
    </row>
    <row r="1497">
      <c r="A1497" s="623" t="str">
        <f>'CATALOGO PAGINA'!C1497</f>
        <v>1018</v>
      </c>
      <c r="B1497" s="624" t="s">
        <v>7741</v>
      </c>
      <c r="C1497" s="626" t="str">
        <f>'CATALOGO PAGINA'!AE1497</f>
        <v>12</v>
      </c>
      <c r="D1497" s="634">
        <f>'CATALOGO PAGINA'!AG1497</f>
        <v>1.248</v>
      </c>
    </row>
    <row r="1498">
      <c r="A1498" s="623" t="str">
        <f>'CATALOGO PAGINA'!C1498</f>
        <v>1365</v>
      </c>
      <c r="B1498" s="624" t="s">
        <v>7741</v>
      </c>
      <c r="C1498" s="626" t="str">
        <f>'CATALOGO PAGINA'!AE1498</f>
        <v>12</v>
      </c>
      <c r="D1498" s="634">
        <f>'CATALOGO PAGINA'!AG1498</f>
        <v>1.248</v>
      </c>
    </row>
    <row r="1499">
      <c r="A1499" s="623" t="str">
        <f>'CATALOGO PAGINA'!C1499</f>
        <v>13107</v>
      </c>
      <c r="B1499" s="624" t="s">
        <v>7741</v>
      </c>
      <c r="C1499" s="626" t="str">
        <f>'CATALOGO PAGINA'!AE1499</f>
        <v>12</v>
      </c>
      <c r="D1499" s="634">
        <f>'CATALOGO PAGINA'!AG1499</f>
        <v>1.248</v>
      </c>
    </row>
    <row r="1500">
      <c r="A1500" s="623" t="str">
        <f>'CATALOGO PAGINA'!C1500</f>
        <v>13106</v>
      </c>
      <c r="B1500" s="624" t="s">
        <v>7741</v>
      </c>
      <c r="C1500" s="626" t="str">
        <f>'CATALOGO PAGINA'!AE1500</f>
        <v>12</v>
      </c>
      <c r="D1500" s="634">
        <f>'CATALOGO PAGINA'!AG1500</f>
        <v>1.248</v>
      </c>
    </row>
    <row r="1501">
      <c r="A1501" s="623" t="str">
        <f>'CATALOGO PAGINA'!C1501</f>
        <v>1007</v>
      </c>
      <c r="B1501" s="624" t="s">
        <v>7741</v>
      </c>
      <c r="C1501" s="626" t="str">
        <f>'CATALOGO PAGINA'!AE1501</f>
        <v>12</v>
      </c>
      <c r="D1501" s="634">
        <f>'CATALOGO PAGINA'!AG1501</f>
        <v>1.248</v>
      </c>
    </row>
    <row r="1502">
      <c r="A1502" s="623" t="str">
        <f>'CATALOGO PAGINA'!C1502</f>
        <v>1020</v>
      </c>
      <c r="B1502" s="624" t="s">
        <v>7741</v>
      </c>
      <c r="C1502" s="626" t="str">
        <f>'CATALOGO PAGINA'!AE1502</f>
        <v>12</v>
      </c>
      <c r="D1502" s="634">
        <f>'CATALOGO PAGINA'!AG1502</f>
        <v>1.248</v>
      </c>
    </row>
    <row r="1503">
      <c r="A1503" s="623" t="str">
        <f>'CATALOGO PAGINA'!C1503</f>
        <v>1011</v>
      </c>
      <c r="B1503" s="624" t="s">
        <v>7741</v>
      </c>
      <c r="C1503" s="626" t="str">
        <f>'CATALOGO PAGINA'!AE1503</f>
        <v>12</v>
      </c>
      <c r="D1503" s="634">
        <f>'CATALOGO PAGINA'!AG1503</f>
        <v>1.248</v>
      </c>
    </row>
    <row r="1504">
      <c r="A1504" s="623" t="str">
        <f>'CATALOGO PAGINA'!C1504</f>
        <v>1004</v>
      </c>
      <c r="B1504" s="624" t="s">
        <v>7741</v>
      </c>
      <c r="C1504" s="626" t="str">
        <f>'CATALOGO PAGINA'!AE1504</f>
        <v>12</v>
      </c>
      <c r="D1504" s="634">
        <f>'CATALOGO PAGINA'!AG1504</f>
        <v>1.248</v>
      </c>
    </row>
    <row r="1505">
      <c r="A1505" s="623" t="str">
        <f>'CATALOGO PAGINA'!C1505</f>
        <v>1001</v>
      </c>
      <c r="B1505" s="624" t="s">
        <v>7741</v>
      </c>
      <c r="C1505" s="626" t="str">
        <f>'CATALOGO PAGINA'!AE1505</f>
        <v>12</v>
      </c>
      <c r="D1505" s="634">
        <f>'CATALOGO PAGINA'!AG1505</f>
        <v>1.248</v>
      </c>
    </row>
    <row r="1506">
      <c r="A1506" s="623" t="str">
        <f>'CATALOGO PAGINA'!C1506</f>
        <v>1354</v>
      </c>
      <c r="B1506" s="624" t="s">
        <v>7741</v>
      </c>
      <c r="C1506" s="626" t="str">
        <f>'CATALOGO PAGINA'!AE1506</f>
        <v>12</v>
      </c>
      <c r="D1506" s="634">
        <f>'CATALOGO PAGINA'!AG1506</f>
        <v>1.248</v>
      </c>
    </row>
    <row r="1507">
      <c r="A1507" s="623" t="str">
        <f>'CATALOGO PAGINA'!C1507</f>
        <v>24221</v>
      </c>
      <c r="B1507" s="624" t="s">
        <v>7741</v>
      </c>
      <c r="C1507" s="626" t="str">
        <f>'CATALOGO PAGINA'!AE1507</f>
        <v>12</v>
      </c>
      <c r="D1507" s="634">
        <f>'CATALOGO PAGINA'!AG1507</f>
        <v>0.7965</v>
      </c>
    </row>
    <row r="1508">
      <c r="A1508" s="623" t="str">
        <f>'CATALOGO PAGINA'!C1508</f>
        <v>102282</v>
      </c>
      <c r="B1508" s="624" t="s">
        <v>7741</v>
      </c>
      <c r="C1508" s="626" t="str">
        <f>'CATALOGO PAGINA'!AE1508</f>
        <v>24</v>
      </c>
      <c r="D1508" s="634">
        <f>'CATALOGO PAGINA'!AG1508</f>
        <v>0.696</v>
      </c>
    </row>
    <row r="1509">
      <c r="A1509" s="623" t="str">
        <f>'CATALOGO PAGINA'!C1509</f>
        <v>102285</v>
      </c>
      <c r="B1509" s="624" t="s">
        <v>7741</v>
      </c>
      <c r="C1509" s="626" t="str">
        <f>'CATALOGO PAGINA'!AE1509</f>
        <v>24</v>
      </c>
      <c r="D1509" s="634">
        <f>'CATALOGO PAGINA'!AG1509</f>
        <v>0.696</v>
      </c>
    </row>
    <row r="1510">
      <c r="A1510" s="623" t="str">
        <f>'CATALOGO PAGINA'!C1510</f>
        <v>102280</v>
      </c>
      <c r="B1510" s="624" t="s">
        <v>7741</v>
      </c>
      <c r="C1510" s="626" t="str">
        <f>'CATALOGO PAGINA'!AE1510</f>
        <v>24</v>
      </c>
      <c r="D1510" s="634">
        <f>'CATALOGO PAGINA'!AG1510</f>
        <v>0.696</v>
      </c>
    </row>
    <row r="1511">
      <c r="A1511" s="623" t="str">
        <f>'CATALOGO PAGINA'!C1511</f>
        <v>102083</v>
      </c>
      <c r="B1511" s="624" t="s">
        <v>7741</v>
      </c>
      <c r="C1511" s="626" t="str">
        <f>'CATALOGO PAGINA'!AE1511</f>
        <v>24</v>
      </c>
      <c r="D1511" s="634">
        <f>'CATALOGO PAGINA'!AG1511</f>
        <v>0.696</v>
      </c>
    </row>
    <row r="1512">
      <c r="A1512" s="623" t="str">
        <f>'CATALOGO PAGINA'!C1512</f>
        <v>102288</v>
      </c>
      <c r="B1512" s="624" t="s">
        <v>7741</v>
      </c>
      <c r="C1512" s="626" t="str">
        <f>'CATALOGO PAGINA'!AE1512</f>
        <v>24</v>
      </c>
      <c r="D1512" s="634">
        <f>'CATALOGO PAGINA'!AG1512</f>
        <v>0.696</v>
      </c>
    </row>
    <row r="1513">
      <c r="A1513" s="623" t="str">
        <f>'CATALOGO PAGINA'!C1513</f>
        <v>801739</v>
      </c>
      <c r="B1513" s="624" t="s">
        <v>7741</v>
      </c>
      <c r="C1513" s="626" t="str">
        <f>'CATALOGO PAGINA'!AE1513</f>
        <v>10</v>
      </c>
      <c r="D1513" s="634">
        <f>'CATALOGO PAGINA'!AG1513</f>
        <v>2.5488</v>
      </c>
    </row>
    <row r="1514">
      <c r="A1514" s="623" t="str">
        <f>'CATALOGO PAGINA'!C1514</f>
        <v>801794</v>
      </c>
      <c r="B1514" s="624" t="s">
        <v>7741</v>
      </c>
      <c r="C1514" s="626" t="str">
        <f>'CATALOGO PAGINA'!AE1514</f>
        <v>10</v>
      </c>
      <c r="D1514" s="634">
        <f>'CATALOGO PAGINA'!AG1514</f>
        <v>2.145</v>
      </c>
    </row>
    <row r="1515">
      <c r="A1515" s="623" t="str">
        <f>'CATALOGO PAGINA'!C1515</f>
        <v>801796</v>
      </c>
      <c r="B1515" s="624" t="s">
        <v>7741</v>
      </c>
      <c r="C1515" s="626" t="str">
        <f>'CATALOGO PAGINA'!AE1515</f>
        <v>10</v>
      </c>
      <c r="D1515" s="634">
        <f>'CATALOGO PAGINA'!AG1515</f>
        <v>2.145</v>
      </c>
    </row>
    <row r="1516">
      <c r="A1516" s="623" t="str">
        <f>'CATALOGO PAGINA'!C1516</f>
        <v>501124</v>
      </c>
      <c r="B1516" s="624" t="s">
        <v>7741</v>
      </c>
      <c r="C1516" s="626" t="str">
        <f>'CATALOGO PAGINA'!AE1516</f>
        <v>12</v>
      </c>
      <c r="D1516" s="634">
        <f>'CATALOGO PAGINA'!AG1516</f>
        <v>0.6525</v>
      </c>
    </row>
    <row r="1517">
      <c r="A1517" s="623" t="str">
        <f>'CATALOGO PAGINA'!C1517</f>
        <v>502229</v>
      </c>
      <c r="B1517" s="624" t="s">
        <v>7741</v>
      </c>
      <c r="C1517" s="626" t="str">
        <f>'CATALOGO PAGINA'!AE1517</f>
        <v>12</v>
      </c>
      <c r="D1517" s="634">
        <f>'CATALOGO PAGINA'!AG1517</f>
        <v>0.7395</v>
      </c>
    </row>
    <row r="1518">
      <c r="A1518" s="623" t="str">
        <f>'CATALOGO PAGINA'!C1518</f>
        <v>502437</v>
      </c>
      <c r="B1518" s="624" t="s">
        <v>7741</v>
      </c>
      <c r="C1518" s="626" t="str">
        <f>'CATALOGO PAGINA'!AE1518</f>
        <v>12</v>
      </c>
      <c r="D1518" s="634">
        <f>'CATALOGO PAGINA'!AG1518</f>
        <v>0.6864</v>
      </c>
    </row>
    <row r="1519">
      <c r="A1519" s="623" t="str">
        <f>'CATALOGO PAGINA'!C1519</f>
        <v>502230</v>
      </c>
      <c r="B1519" s="624" t="s">
        <v>7741</v>
      </c>
      <c r="C1519" s="626" t="str">
        <f>'CATALOGO PAGINA'!AE1519</f>
        <v>12</v>
      </c>
      <c r="D1519" s="634">
        <f>'CATALOGO PAGINA'!AG1519</f>
        <v>0.6864</v>
      </c>
    </row>
    <row r="1520">
      <c r="A1520" s="623" t="str">
        <f>'CATALOGO PAGINA'!C1520</f>
        <v>501125</v>
      </c>
      <c r="B1520" s="624" t="s">
        <v>7741</v>
      </c>
      <c r="C1520" s="626" t="str">
        <f>'CATALOGO PAGINA'!AE1520</f>
        <v>12</v>
      </c>
      <c r="D1520" s="634">
        <f>'CATALOGO PAGINA'!AG1520</f>
        <v>0.6532</v>
      </c>
    </row>
    <row r="1521">
      <c r="A1521" s="623" t="str">
        <f>'CATALOGO PAGINA'!C1521</f>
        <v>501954</v>
      </c>
      <c r="B1521" s="624" t="s">
        <v>7741</v>
      </c>
      <c r="C1521" s="626" t="str">
        <f>'CATALOGO PAGINA'!AE1521</f>
        <v>12</v>
      </c>
      <c r="D1521" s="634">
        <f>'CATALOGO PAGINA'!AG1521</f>
        <v>0.6864</v>
      </c>
    </row>
    <row r="1522">
      <c r="A1522" s="623" t="str">
        <f>'CATALOGO PAGINA'!C1522</f>
        <v>500906</v>
      </c>
      <c r="B1522" s="624" t="s">
        <v>7741</v>
      </c>
      <c r="C1522" s="626" t="str">
        <f>'CATALOGO PAGINA'!AE1522</f>
        <v>12</v>
      </c>
      <c r="D1522" s="634">
        <f>'CATALOGO PAGINA'!AG1522</f>
        <v>0.7395</v>
      </c>
    </row>
    <row r="1523">
      <c r="A1523" s="623" t="str">
        <f>'CATALOGO PAGINA'!C1523</f>
        <v>502050</v>
      </c>
      <c r="B1523" s="624" t="s">
        <v>7741</v>
      </c>
      <c r="C1523" s="626" t="str">
        <f>'CATALOGO PAGINA'!AE1523</f>
        <v>12</v>
      </c>
      <c r="D1523" s="634">
        <f>'CATALOGO PAGINA'!AG1523</f>
        <v>0.588</v>
      </c>
    </row>
    <row r="1524">
      <c r="A1524" s="623" t="str">
        <f>'CATALOGO PAGINA'!C1524</f>
        <v>50052</v>
      </c>
      <c r="B1524" s="624" t="s">
        <v>7741</v>
      </c>
      <c r="C1524" s="626" t="str">
        <f>'CATALOGO PAGINA'!AE1524</f>
        <v>12</v>
      </c>
      <c r="D1524" s="634">
        <f>'CATALOGO PAGINA'!AG1524</f>
        <v>0.6532</v>
      </c>
    </row>
    <row r="1525">
      <c r="A1525" s="623" t="str">
        <f>'CATALOGO PAGINA'!C1525</f>
        <v>502231</v>
      </c>
      <c r="B1525" s="624" t="s">
        <v>7741</v>
      </c>
      <c r="C1525" s="626" t="str">
        <f>'CATALOGO PAGINA'!AE1525</f>
        <v>12</v>
      </c>
      <c r="D1525" s="634">
        <f>'CATALOGO PAGINA'!AG1525</f>
        <v>0.6958</v>
      </c>
    </row>
    <row r="1526">
      <c r="A1526" s="623" t="str">
        <f>'CATALOGO PAGINA'!C1526</f>
        <v>502227</v>
      </c>
      <c r="B1526" s="624" t="s">
        <v>7741</v>
      </c>
      <c r="C1526" s="626" t="str">
        <f>'CATALOGO PAGINA'!AE1526</f>
        <v>12</v>
      </c>
      <c r="D1526" s="634">
        <f>'CATALOGO PAGINA'!AG1526</f>
        <v>0.7395</v>
      </c>
    </row>
    <row r="1527">
      <c r="A1527" s="623" t="str">
        <f>'CATALOGO PAGINA'!C1527</f>
        <v>501242</v>
      </c>
      <c r="B1527" s="624" t="s">
        <v>7741</v>
      </c>
      <c r="C1527" s="626" t="str">
        <f>'CATALOGO PAGINA'!AE1527</f>
        <v>12</v>
      </c>
      <c r="D1527" s="634">
        <f>'CATALOGO PAGINA'!AG1527</f>
        <v>0.798</v>
      </c>
    </row>
    <row r="1528">
      <c r="A1528" s="623" t="str">
        <f>'CATALOGO PAGINA'!C1528</f>
        <v>504845</v>
      </c>
      <c r="B1528" s="624" t="s">
        <v>7741</v>
      </c>
      <c r="C1528" s="626" t="str">
        <f>'CATALOGO PAGINA'!AE1528</f>
        <v>12</v>
      </c>
      <c r="D1528" s="634">
        <f>'CATALOGO PAGINA'!AG1528</f>
        <v>0.6864</v>
      </c>
    </row>
    <row r="1529">
      <c r="A1529" s="623" t="str">
        <f>'CATALOGO PAGINA'!C1529</f>
        <v>501127</v>
      </c>
      <c r="B1529" s="624" t="s">
        <v>7741</v>
      </c>
      <c r="C1529" s="626" t="str">
        <f>'CATALOGO PAGINA'!AE1529</f>
        <v>12</v>
      </c>
      <c r="D1529" s="634">
        <f>'CATALOGO PAGINA'!AG1529</f>
        <v>0.6864</v>
      </c>
    </row>
    <row r="1530">
      <c r="A1530" s="623" t="str">
        <f>'CATALOGO PAGINA'!C1530</f>
        <v>501126</v>
      </c>
      <c r="B1530" s="624" t="s">
        <v>7741</v>
      </c>
      <c r="C1530" s="626" t="str">
        <f>'CATALOGO PAGINA'!AE1530</f>
        <v>12</v>
      </c>
      <c r="D1530" s="634">
        <f>'CATALOGO PAGINA'!AG1530</f>
        <v>0.602</v>
      </c>
    </row>
    <row r="1531">
      <c r="A1531" s="623" t="str">
        <f>'CATALOGO PAGINA'!C1531</f>
        <v>503176</v>
      </c>
      <c r="B1531" s="624" t="s">
        <v>7741</v>
      </c>
      <c r="C1531" s="626" t="str">
        <f>'CATALOGO PAGINA'!AE1531</f>
        <v>12</v>
      </c>
      <c r="D1531" s="634">
        <f>'CATALOGO PAGINA'!AG1531</f>
        <v>0.8437</v>
      </c>
    </row>
    <row r="1532">
      <c r="A1532" s="623" t="str">
        <f>'CATALOGO PAGINA'!C1532</f>
        <v>505372</v>
      </c>
      <c r="B1532" s="624" t="s">
        <v>7741</v>
      </c>
      <c r="C1532" s="626" t="str">
        <f>'CATALOGO PAGINA'!AE1532</f>
        <v>12</v>
      </c>
      <c r="D1532" s="634">
        <f>'CATALOGO PAGINA'!AG1532</f>
        <v>1.792</v>
      </c>
    </row>
    <row r="1533">
      <c r="A1533" s="623" t="str">
        <f>'CATALOGO PAGINA'!C1533</f>
        <v>JBL0108</v>
      </c>
      <c r="B1533" s="624" t="s">
        <v>7741</v>
      </c>
      <c r="C1533" s="626" t="str">
        <f>'CATALOGO PAGINA'!AE1533</f>
        <v>12</v>
      </c>
      <c r="D1533" s="634">
        <f>'CATALOGO PAGINA'!AG1533</f>
        <v>0.8378</v>
      </c>
    </row>
    <row r="1534">
      <c r="A1534" s="623" t="str">
        <f>'CATALOGO PAGINA'!C1534</f>
        <v>JBL0115</v>
      </c>
      <c r="B1534" s="624" t="s">
        <v>7741</v>
      </c>
      <c r="C1534" s="626" t="str">
        <f>'CATALOGO PAGINA'!AE1534</f>
        <v>12</v>
      </c>
      <c r="D1534" s="634">
        <f>'CATALOGO PAGINA'!AG1534</f>
        <v>0.8378</v>
      </c>
    </row>
    <row r="1535">
      <c r="A1535" s="623" t="str">
        <f>'CATALOGO PAGINA'!C1535</f>
        <v>JBL0122</v>
      </c>
      <c r="B1535" s="624" t="s">
        <v>7741</v>
      </c>
      <c r="C1535" s="626" t="str">
        <f>'CATALOGO PAGINA'!AE1535</f>
        <v>12</v>
      </c>
      <c r="D1535" s="634">
        <f>'CATALOGO PAGINA'!AG1535</f>
        <v>0.8378</v>
      </c>
    </row>
    <row r="1536">
      <c r="A1536" s="623" t="str">
        <f>'CATALOGO PAGINA'!C1536</f>
        <v>966-4</v>
      </c>
      <c r="B1536" s="624" t="s">
        <v>7741</v>
      </c>
      <c r="C1536" s="626" t="str">
        <f>'CATALOGO PAGINA'!AE1536</f>
        <v>6</v>
      </c>
      <c r="D1536" s="634">
        <f>'CATALOGO PAGINA'!AG1536</f>
        <v>7.2541</v>
      </c>
    </row>
    <row r="1537">
      <c r="A1537" s="623" t="str">
        <f>'CATALOGO PAGINA'!C1537</f>
        <v>378882</v>
      </c>
      <c r="B1537" s="624" t="s">
        <v>7741</v>
      </c>
      <c r="C1537" s="626" t="str">
        <f>'CATALOGO PAGINA'!AE1537</f>
        <v>12</v>
      </c>
      <c r="D1537" s="634">
        <f>'CATALOGO PAGINA'!AG1537</f>
        <v>3.4945</v>
      </c>
    </row>
    <row r="1538">
      <c r="A1538" s="623" t="str">
        <f>'CATALOGO PAGINA'!C1538</f>
        <v>999-65</v>
      </c>
      <c r="B1538" s="624" t="s">
        <v>7741</v>
      </c>
      <c r="C1538" s="626" t="str">
        <f>'CATALOGO PAGINA'!AE1538</f>
        <v>6</v>
      </c>
      <c r="D1538" s="634">
        <f>'CATALOGO PAGINA'!AG1538</f>
        <v>4.7508</v>
      </c>
    </row>
    <row r="1539">
      <c r="A1539" s="623" t="str">
        <f>'CATALOGO PAGINA'!C1539</f>
        <v>21340</v>
      </c>
      <c r="B1539" s="624" t="s">
        <v>7741</v>
      </c>
      <c r="C1539" s="626" t="str">
        <f>'CATALOGO PAGINA'!AE1539</f>
        <v>12</v>
      </c>
      <c r="D1539" s="634">
        <f>'CATALOGO PAGINA'!AG1539</f>
        <v>3.103</v>
      </c>
    </row>
    <row r="1540">
      <c r="A1540" s="623" t="str">
        <f>'CATALOGO PAGINA'!C1540</f>
        <v>21341</v>
      </c>
      <c r="B1540" s="624" t="s">
        <v>7741</v>
      </c>
      <c r="C1540" s="626" t="str">
        <f>'CATALOGO PAGINA'!AE1540</f>
        <v>12</v>
      </c>
      <c r="D1540" s="634">
        <f>'CATALOGO PAGINA'!AG1540</f>
        <v>1.943</v>
      </c>
    </row>
    <row r="1541">
      <c r="A1541" s="623" t="str">
        <f>'CATALOGO PAGINA'!C1541</f>
        <v>2055R6</v>
      </c>
      <c r="B1541" s="624" t="s">
        <v>7741</v>
      </c>
      <c r="C1541" s="626" t="str">
        <f>'CATALOGO PAGINA'!AE1541</f>
        <v>12</v>
      </c>
      <c r="D1541" s="634">
        <f>'CATALOGO PAGINA'!AG1541</f>
        <v>0.658</v>
      </c>
    </row>
    <row r="1542">
      <c r="A1542" s="623" t="str">
        <f>'CATALOGO PAGINA'!C1542</f>
        <v>1186R3</v>
      </c>
      <c r="B1542" s="624" t="s">
        <v>7741</v>
      </c>
      <c r="C1542" s="626" t="str">
        <f>'CATALOGO PAGINA'!AE1542</f>
        <v>12</v>
      </c>
      <c r="D1542" s="634">
        <f>'CATALOGO PAGINA'!AG1542</f>
        <v>0.658</v>
      </c>
    </row>
    <row r="1543">
      <c r="A1543" s="623" t="str">
        <f>'CATALOGO PAGINA'!C1543</f>
        <v>0153</v>
      </c>
      <c r="B1543" s="624" t="s">
        <v>7741</v>
      </c>
      <c r="C1543" s="626" t="str">
        <f>'CATALOGO PAGINA'!AE1543</f>
        <v>12</v>
      </c>
      <c r="D1543" s="634">
        <f>'CATALOGO PAGINA'!AG1543</f>
        <v>2.1996</v>
      </c>
    </row>
    <row r="1544">
      <c r="A1544" s="623" t="str">
        <f>'CATALOGO PAGINA'!C1544</f>
        <v>0152</v>
      </c>
      <c r="B1544" s="624" t="s">
        <v>7741</v>
      </c>
      <c r="C1544" s="626" t="str">
        <f>'CATALOGO PAGINA'!AE1544</f>
        <v>12</v>
      </c>
      <c r="D1544" s="634">
        <f>'CATALOGO PAGINA'!AG1544</f>
        <v>2.1996</v>
      </c>
    </row>
    <row r="1545">
      <c r="A1545" s="623" t="str">
        <f>'CATALOGO PAGINA'!C1545</f>
        <v>2089</v>
      </c>
      <c r="B1545" s="624" t="s">
        <v>7741</v>
      </c>
      <c r="C1545" s="626" t="str">
        <f>'CATALOGO PAGINA'!AE1545</f>
        <v>16</v>
      </c>
      <c r="D1545" s="634">
        <f>'CATALOGO PAGINA'!AG1545</f>
        <v>1.0857</v>
      </c>
    </row>
    <row r="1546">
      <c r="A1546" s="623" t="str">
        <f>'CATALOGO PAGINA'!C1546</f>
        <v>2313</v>
      </c>
      <c r="B1546" s="624" t="s">
        <v>7741</v>
      </c>
      <c r="C1546" s="626" t="str">
        <f>'CATALOGO PAGINA'!AE1546</f>
        <v>36</v>
      </c>
      <c r="D1546" s="634">
        <f>'CATALOGO PAGINA'!AG1546</f>
        <v>0.754</v>
      </c>
    </row>
    <row r="1547">
      <c r="A1547" s="623" t="str">
        <f>'CATALOGO PAGINA'!C1547</f>
        <v>2114</v>
      </c>
      <c r="B1547" s="624" t="s">
        <v>7741</v>
      </c>
      <c r="C1547" s="626" t="str">
        <f>'CATALOGO PAGINA'!AE1547</f>
        <v>36</v>
      </c>
      <c r="D1547" s="634">
        <f>'CATALOGO PAGINA'!AG1547</f>
        <v>0.754</v>
      </c>
    </row>
    <row r="1548">
      <c r="A1548" s="623" t="str">
        <f>'CATALOGO PAGINA'!C1548</f>
        <v>2312</v>
      </c>
      <c r="B1548" s="624" t="s">
        <v>7741</v>
      </c>
      <c r="C1548" s="626" t="str">
        <f>'CATALOGO PAGINA'!AE1548</f>
        <v>36</v>
      </c>
      <c r="D1548" s="634">
        <f>'CATALOGO PAGINA'!AG1548</f>
        <v>0.7007</v>
      </c>
    </row>
    <row r="1549">
      <c r="A1549" s="623" t="str">
        <f>'CATALOGO PAGINA'!C1549</f>
        <v>2314</v>
      </c>
      <c r="B1549" s="624" t="s">
        <v>7741</v>
      </c>
      <c r="C1549" s="626" t="str">
        <f>'CATALOGO PAGINA'!AE1549</f>
        <v>36</v>
      </c>
      <c r="D1549" s="634">
        <f>'CATALOGO PAGINA'!AG1549</f>
        <v>0.7007</v>
      </c>
    </row>
    <row r="1550">
      <c r="A1550" s="623" t="str">
        <f>'CATALOGO PAGINA'!C1550</f>
        <v>0583R</v>
      </c>
      <c r="B1550" s="624" t="s">
        <v>7741</v>
      </c>
      <c r="C1550" s="626" t="str">
        <f>'CATALOGO PAGINA'!AE1550</f>
        <v>12</v>
      </c>
      <c r="D1550" s="634">
        <f>'CATALOGO PAGINA'!AG1550</f>
        <v>0.6956</v>
      </c>
    </row>
    <row r="1551">
      <c r="A1551" s="623" t="str">
        <f>'CATALOGO PAGINA'!C1551</f>
        <v>0541</v>
      </c>
      <c r="B1551" s="624" t="s">
        <v>7741</v>
      </c>
      <c r="C1551" s="626" t="str">
        <f>'CATALOGO PAGINA'!AE1551</f>
        <v>12</v>
      </c>
      <c r="D1551" s="634">
        <f>'CATALOGO PAGINA'!AG1551</f>
        <v>1.102</v>
      </c>
    </row>
    <row r="1552">
      <c r="A1552" s="623" t="str">
        <f>'CATALOGO PAGINA'!C1552</f>
        <v>0691</v>
      </c>
      <c r="B1552" s="624" t="s">
        <v>7741</v>
      </c>
      <c r="C1552" s="626" t="str">
        <f>'CATALOGO PAGINA'!AE1552</f>
        <v>24</v>
      </c>
      <c r="D1552" s="634">
        <f>'CATALOGO PAGINA'!AG1552</f>
        <v>0.7884</v>
      </c>
    </row>
    <row r="1553">
      <c r="A1553" s="623" t="str">
        <f>'CATALOGO PAGINA'!C1553</f>
        <v>0692</v>
      </c>
      <c r="B1553" s="624" t="s">
        <v>7741</v>
      </c>
      <c r="C1553" s="626" t="str">
        <f>'CATALOGO PAGINA'!AE1553</f>
        <v>24</v>
      </c>
      <c r="D1553" s="634">
        <f>'CATALOGO PAGINA'!AG1553</f>
        <v>0.7884</v>
      </c>
    </row>
    <row r="1554">
      <c r="A1554" s="623" t="str">
        <f>'CATALOGO PAGINA'!C1554</f>
        <v>0567</v>
      </c>
      <c r="B1554" s="624" t="s">
        <v>7741</v>
      </c>
      <c r="C1554" s="626" t="str">
        <f>'CATALOGO PAGINA'!AE1554</f>
        <v>24</v>
      </c>
      <c r="D1554" s="634">
        <f>'CATALOGO PAGINA'!AG1554</f>
        <v>0.7884</v>
      </c>
    </row>
    <row r="1555">
      <c r="A1555" s="623" t="str">
        <f>'CATALOGO PAGINA'!C1555</f>
        <v>0045R3</v>
      </c>
      <c r="B1555" s="624" t="s">
        <v>7741</v>
      </c>
      <c r="C1555" s="626" t="str">
        <f>'CATALOGO PAGINA'!AE1555</f>
        <v>12</v>
      </c>
      <c r="D1555" s="634">
        <f>'CATALOGO PAGINA'!AG1555</f>
        <v>0.6815</v>
      </c>
    </row>
    <row r="1556">
      <c r="A1556" s="623" t="str">
        <f>'CATALOGO PAGINA'!C1556</f>
        <v>0256R</v>
      </c>
      <c r="B1556" s="624" t="s">
        <v>7741</v>
      </c>
      <c r="C1556" s="626" t="str">
        <f>'CATALOGO PAGINA'!AE1556</f>
        <v>12</v>
      </c>
      <c r="D1556" s="634">
        <f>'CATALOGO PAGINA'!AG1556</f>
        <v>0.6815</v>
      </c>
    </row>
    <row r="1557">
      <c r="A1557" s="623" t="str">
        <f>'CATALOGO PAGINA'!C1557</f>
        <v>51085</v>
      </c>
      <c r="B1557" s="624" t="s">
        <v>7741</v>
      </c>
      <c r="C1557" s="626" t="str">
        <f>'CATALOGO PAGINA'!AE1557</f>
        <v>8</v>
      </c>
      <c r="D1557" s="634">
        <f>'CATALOGO PAGINA'!AG1557</f>
        <v>2.3975</v>
      </c>
    </row>
    <row r="1558">
      <c r="A1558" s="623" t="str">
        <f>'CATALOGO PAGINA'!C1558</f>
        <v>80417</v>
      </c>
      <c r="B1558" s="624" t="s">
        <v>7741</v>
      </c>
      <c r="C1558" s="626" t="str">
        <f>'CATALOGO PAGINA'!AE1558</f>
        <v>1</v>
      </c>
      <c r="D1558" s="634">
        <f>'CATALOGO PAGINA'!AG1558</f>
        <v>18</v>
      </c>
    </row>
    <row r="1559">
      <c r="A1559" s="623" t="str">
        <f>'CATALOGO PAGINA'!C1559</f>
        <v>96012</v>
      </c>
      <c r="B1559" s="624" t="s">
        <v>7741</v>
      </c>
      <c r="C1559" s="626" t="str">
        <f>'CATALOGO PAGINA'!AE1559</f>
        <v>12</v>
      </c>
      <c r="D1559" s="634">
        <f>'CATALOGO PAGINA'!AG1559</f>
        <v>2.004</v>
      </c>
    </row>
    <row r="1560">
      <c r="A1560" s="623" t="str">
        <f>'CATALOGO PAGINA'!C1560</f>
        <v>28567</v>
      </c>
      <c r="B1560" s="624" t="s">
        <v>7741</v>
      </c>
      <c r="C1560" s="626" t="str">
        <f>'CATALOGO PAGINA'!AE1560</f>
        <v>6</v>
      </c>
      <c r="D1560" s="634">
        <f>'CATALOGO PAGINA'!AG1560</f>
        <v>2.754</v>
      </c>
    </row>
    <row r="1561">
      <c r="A1561" s="623" t="str">
        <f>'CATALOGO PAGINA'!C1561</f>
        <v>72333</v>
      </c>
      <c r="B1561" s="624" t="s">
        <v>7741</v>
      </c>
      <c r="C1561" s="626" t="str">
        <f>'CATALOGO PAGINA'!AE1561</f>
        <v>6</v>
      </c>
      <c r="D1561" s="634">
        <f>'CATALOGO PAGINA'!AG1561</f>
        <v>2.754</v>
      </c>
    </row>
    <row r="1562">
      <c r="A1562" s="623" t="str">
        <f>'CATALOGO PAGINA'!C1562</f>
        <v>95546</v>
      </c>
      <c r="B1562" s="624" t="s">
        <v>7741</v>
      </c>
      <c r="C1562" s="626" t="str">
        <f>'CATALOGO PAGINA'!AE1562</f>
        <v>6</v>
      </c>
      <c r="D1562" s="634">
        <f>'CATALOGO PAGINA'!AG1562</f>
        <v>2.754</v>
      </c>
    </row>
    <row r="1563">
      <c r="A1563" s="623" t="str">
        <f>'CATALOGO PAGINA'!C1563</f>
        <v>87589</v>
      </c>
      <c r="B1563" s="624" t="s">
        <v>7741</v>
      </c>
      <c r="C1563" s="626" t="str">
        <f>'CATALOGO PAGINA'!AE1563</f>
        <v>6</v>
      </c>
      <c r="D1563" s="634">
        <f>'CATALOGO PAGINA'!AG1563</f>
        <v>2.754</v>
      </c>
    </row>
    <row r="1564">
      <c r="A1564" s="623" t="str">
        <f>'CATALOGO PAGINA'!C1564</f>
        <v>66882</v>
      </c>
      <c r="B1564" s="624" t="s">
        <v>7741</v>
      </c>
      <c r="C1564" s="626" t="str">
        <f>'CATALOGO PAGINA'!AE1564</f>
        <v>6</v>
      </c>
      <c r="D1564" s="634">
        <f>'CATALOGO PAGINA'!AG1564</f>
        <v>2.754</v>
      </c>
    </row>
    <row r="1565">
      <c r="A1565" s="623" t="str">
        <f>'CATALOGO PAGINA'!C1565</f>
        <v>65861</v>
      </c>
      <c r="B1565" s="624" t="s">
        <v>7741</v>
      </c>
      <c r="C1565" s="626" t="str">
        <f>'CATALOGO PAGINA'!AE1565</f>
        <v>6</v>
      </c>
      <c r="D1565" s="634">
        <f>'CATALOGO PAGINA'!AG1565</f>
        <v>2.754</v>
      </c>
    </row>
    <row r="1566">
      <c r="A1566" s="623" t="str">
        <f>'CATALOGO PAGINA'!C1566</f>
        <v>566769</v>
      </c>
      <c r="B1566" s="624" t="s">
        <v>7741</v>
      </c>
      <c r="C1566" s="626" t="str">
        <f>'CATALOGO PAGINA'!AE1566</f>
        <v>6</v>
      </c>
      <c r="D1566" s="634">
        <f>'CATALOGO PAGINA'!AG1566</f>
        <v>2.754</v>
      </c>
    </row>
    <row r="1567">
      <c r="A1567" s="623" t="str">
        <f>'CATALOGO PAGINA'!C1567</f>
        <v>14116</v>
      </c>
      <c r="B1567" s="624" t="s">
        <v>7741</v>
      </c>
      <c r="C1567" s="626" t="str">
        <f>'CATALOGO PAGINA'!AE1567</f>
        <v>18</v>
      </c>
      <c r="D1567" s="634">
        <f>'CATALOGO PAGINA'!AG1567</f>
        <v>2.14965</v>
      </c>
    </row>
    <row r="1568">
      <c r="A1568" s="623" t="str">
        <f>'CATALOGO PAGINA'!C1568</f>
        <v>14179</v>
      </c>
      <c r="B1568" s="624" t="s">
        <v>7741</v>
      </c>
      <c r="C1568" s="626" t="str">
        <f>'CATALOGO PAGINA'!AE1568</f>
        <v>18</v>
      </c>
      <c r="D1568" s="634">
        <f>'CATALOGO PAGINA'!AG1568</f>
        <v>2.14965</v>
      </c>
    </row>
    <row r="1569">
      <c r="A1569" s="623" t="str">
        <f>'CATALOGO PAGINA'!C1569</f>
        <v>34320</v>
      </c>
      <c r="B1569" s="624" t="s">
        <v>7741</v>
      </c>
      <c r="C1569" s="626" t="str">
        <f>'CATALOGO PAGINA'!AE1569</f>
        <v>12</v>
      </c>
      <c r="D1569" s="634">
        <f>'CATALOGO PAGINA'!AG1569</f>
        <v>1.47525</v>
      </c>
    </row>
    <row r="1570">
      <c r="A1570" s="623" t="str">
        <f>'CATALOGO PAGINA'!C1570</f>
        <v> CH90104</v>
      </c>
      <c r="B1570" s="624" t="s">
        <v>7741</v>
      </c>
      <c r="C1570" s="626" t="str">
        <f>'CATALOGO PAGINA'!AE1570</f>
        <v>6</v>
      </c>
      <c r="D1570" s="634">
        <f>'CATALOGO PAGINA'!AG1570</f>
        <v>2.1637</v>
      </c>
    </row>
    <row r="1571">
      <c r="A1571" s="623" t="str">
        <f>'CATALOGO PAGINA'!C1571</f>
        <v>CH90103</v>
      </c>
      <c r="B1571" s="624" t="s">
        <v>7741</v>
      </c>
      <c r="C1571" s="626" t="str">
        <f>'CATALOGO PAGINA'!AE1571</f>
        <v>6</v>
      </c>
      <c r="D1571" s="634">
        <f>'CATALOGO PAGINA'!AG1571</f>
        <v>2.96455</v>
      </c>
    </row>
    <row r="1572">
      <c r="A1572" s="623" t="str">
        <f>'CATALOGO PAGINA'!C1572</f>
        <v>CH91136</v>
      </c>
      <c r="B1572" s="624" t="s">
        <v>7741</v>
      </c>
      <c r="C1572" s="626" t="str">
        <f>'CATALOGO PAGINA'!AE1572</f>
        <v>12</v>
      </c>
      <c r="D1572" s="634">
        <f>'CATALOGO PAGINA'!AG1572</f>
        <v>0.3372</v>
      </c>
    </row>
    <row r="1573">
      <c r="A1573" s="623" t="str">
        <f>'CATALOGO PAGINA'!C1573</f>
        <v>CH86914</v>
      </c>
      <c r="B1573" s="624" t="s">
        <v>7741</v>
      </c>
      <c r="C1573" s="626" t="str">
        <f>'CATALOGO PAGINA'!AE1573</f>
        <v>12</v>
      </c>
      <c r="D1573" s="634">
        <f>'CATALOGO PAGINA'!AG1573</f>
        <v>1.0116</v>
      </c>
    </row>
    <row r="1574">
      <c r="A1574" s="623" t="str">
        <f>'CATALOGO PAGINA'!C1574</f>
        <v>CH85197</v>
      </c>
      <c r="B1574" s="624" t="s">
        <v>7741</v>
      </c>
      <c r="C1574" s="626" t="str">
        <f>'CATALOGO PAGINA'!AE1574</f>
        <v>12</v>
      </c>
      <c r="D1574" s="634">
        <f>'CATALOGO PAGINA'!AG1574</f>
        <v>0.82895</v>
      </c>
    </row>
    <row r="1575">
      <c r="A1575" s="623" t="str">
        <f>'CATALOGO PAGINA'!C1575</f>
        <v>CH99045</v>
      </c>
      <c r="B1575" s="624" t="s">
        <v>7741</v>
      </c>
      <c r="C1575" s="626" t="str">
        <f>'CATALOGO PAGINA'!AE1575</f>
        <v>12</v>
      </c>
      <c r="D1575" s="634">
        <f>'CATALOGO PAGINA'!AG1575</f>
        <v>1.10995</v>
      </c>
    </row>
    <row r="1576">
      <c r="A1576" s="623" t="str">
        <f>'CATALOGO PAGINA'!C1576</f>
        <v>CH99038</v>
      </c>
      <c r="B1576" s="624" t="s">
        <v>7741</v>
      </c>
      <c r="C1576" s="626" t="str">
        <f>'CATALOGO PAGINA'!AE1576</f>
        <v>12</v>
      </c>
      <c r="D1576" s="634">
        <f>'CATALOGO PAGINA'!AG1576</f>
        <v>0.96945</v>
      </c>
    </row>
    <row r="1577">
      <c r="A1577" s="623" t="str">
        <f>'CATALOGO PAGINA'!C1577</f>
        <v>CR-0378AL24</v>
      </c>
      <c r="B1577" s="624" t="s">
        <v>7741</v>
      </c>
      <c r="C1577" s="626" t="str">
        <f>'CATALOGO PAGINA'!AE1577</f>
        <v>12</v>
      </c>
      <c r="D1577" s="634">
        <f>'CATALOGO PAGINA'!AG1577</f>
        <v>1.0116</v>
      </c>
    </row>
    <row r="1578">
      <c r="A1578" s="623" t="str">
        <f>'CATALOGO PAGINA'!C1578</f>
        <v>CH84162</v>
      </c>
      <c r="B1578" s="624" t="s">
        <v>7741</v>
      </c>
      <c r="C1578" s="626" t="str">
        <f>'CATALOGO PAGINA'!AE1578</f>
        <v>12</v>
      </c>
      <c r="D1578" s="634">
        <f>'CATALOGO PAGINA'!AG1578</f>
        <v>0.7306</v>
      </c>
    </row>
    <row r="1579">
      <c r="A1579" s="623" t="str">
        <f>'CATALOGO PAGINA'!C1579</f>
        <v>21017</v>
      </c>
      <c r="B1579" s="624" t="s">
        <v>7741</v>
      </c>
      <c r="C1579" s="626" t="str">
        <f>'CATALOGO PAGINA'!AE1579</f>
        <v>12</v>
      </c>
      <c r="D1579" s="634">
        <f>'CATALOGO PAGINA'!AG1579</f>
        <v>1.405</v>
      </c>
    </row>
    <row r="1580">
      <c r="A1580" s="623" t="str">
        <f>'CATALOGO PAGINA'!C1580</f>
        <v>21010</v>
      </c>
      <c r="B1580" s="624" t="s">
        <v>7741</v>
      </c>
      <c r="C1580" s="626" t="str">
        <f>'CATALOGO PAGINA'!AE1580</f>
        <v>12</v>
      </c>
      <c r="D1580" s="634">
        <f>'CATALOGO PAGINA'!AG1580</f>
        <v>1.05375</v>
      </c>
    </row>
    <row r="1581">
      <c r="A1581" s="623" t="str">
        <f>'CATALOGO PAGINA'!C1581</f>
        <v>21011</v>
      </c>
      <c r="B1581" s="624" t="s">
        <v>7741</v>
      </c>
      <c r="C1581" s="626" t="str">
        <f>'CATALOGO PAGINA'!AE1581</f>
        <v>6</v>
      </c>
      <c r="D1581" s="634">
        <f>'CATALOGO PAGINA'!AG1581</f>
        <v>2.88025</v>
      </c>
    </row>
    <row r="1582">
      <c r="A1582" s="623" t="str">
        <f>'CATALOGO PAGINA'!C1582</f>
        <v>83165</v>
      </c>
      <c r="B1582" s="624" t="s">
        <v>7741</v>
      </c>
      <c r="C1582" s="626" t="str">
        <f>'CATALOGO PAGINA'!AE1582</f>
        <v>6</v>
      </c>
      <c r="D1582" s="634">
        <f>'CATALOGO PAGINA'!AG1582</f>
        <v>0.85</v>
      </c>
    </row>
    <row r="1583">
      <c r="A1583" s="623" t="str">
        <f>'CATALOGO PAGINA'!C1583</f>
        <v>23480</v>
      </c>
      <c r="B1583" s="624" t="s">
        <v>7741</v>
      </c>
      <c r="C1583" s="626" t="str">
        <f>'CATALOGO PAGINA'!AE1583</f>
        <v>12</v>
      </c>
      <c r="D1583" s="634">
        <f>'CATALOGO PAGINA'!AG1583</f>
        <v>0.5901</v>
      </c>
    </row>
    <row r="1584">
      <c r="A1584" s="623" t="str">
        <f>'CATALOGO PAGINA'!C1584</f>
        <v>40012</v>
      </c>
      <c r="B1584" s="624" t="s">
        <v>7741</v>
      </c>
      <c r="C1584" s="626" t="str">
        <f>'CATALOGO PAGINA'!AE1584</f>
        <v>1</v>
      </c>
      <c r="D1584" s="634">
        <f>'CATALOGO PAGINA'!AG1584</f>
        <v>25.002</v>
      </c>
    </row>
    <row r="1585">
      <c r="A1585" s="623" t="str">
        <f>'CATALOGO PAGINA'!C1585</f>
        <v>5088</v>
      </c>
      <c r="B1585" s="624" t="s">
        <v>7741</v>
      </c>
      <c r="C1585" s="626" t="str">
        <f>'CATALOGO PAGINA'!AE1585</f>
        <v>8</v>
      </c>
      <c r="D1585" s="634">
        <f>'CATALOGO PAGINA'!AG1585</f>
        <v>2.496</v>
      </c>
    </row>
    <row r="1586">
      <c r="A1586" s="623" t="str">
        <f>'CATALOGO PAGINA'!C1586</f>
        <v>NET104126</v>
      </c>
      <c r="B1586" s="624" t="s">
        <v>7741</v>
      </c>
      <c r="C1586" s="626" t="str">
        <f>'CATALOGO PAGINA'!AE1586</f>
        <v>6</v>
      </c>
      <c r="D1586" s="634">
        <f>'CATALOGO PAGINA'!AG1586</f>
        <v>1.75</v>
      </c>
    </row>
    <row r="1587">
      <c r="A1587" s="623" t="str">
        <f>'CATALOGO PAGINA'!C1587</f>
        <v>BMA0001</v>
      </c>
      <c r="B1587" s="624" t="s">
        <v>7741</v>
      </c>
      <c r="C1587" s="626" t="str">
        <f>'CATALOGO PAGINA'!AE1587</f>
        <v>6</v>
      </c>
      <c r="D1587" s="634">
        <f>'CATALOGO PAGINA'!AG1587</f>
        <v>1.75</v>
      </c>
    </row>
    <row r="1588">
      <c r="A1588" s="623" t="str">
        <f>'CATALOGO PAGINA'!C1588</f>
        <v>BMA0002</v>
      </c>
      <c r="B1588" s="624" t="s">
        <v>7741</v>
      </c>
      <c r="C1588" s="626" t="str">
        <f>'CATALOGO PAGINA'!AE1588</f>
        <v>6</v>
      </c>
      <c r="D1588" s="634">
        <f>'CATALOGO PAGINA'!AG1588</f>
        <v>1.75</v>
      </c>
    </row>
    <row r="1589">
      <c r="A1589" s="623" t="str">
        <f>'CATALOGO PAGINA'!C1589</f>
        <v>7186</v>
      </c>
      <c r="B1589" s="624" t="s">
        <v>7741</v>
      </c>
      <c r="C1589" s="626" t="str">
        <f>'CATALOGO PAGINA'!AE1589</f>
        <v>6</v>
      </c>
      <c r="D1589" s="634">
        <f>'CATALOGO PAGINA'!AG1589</f>
        <v>1.05</v>
      </c>
    </row>
    <row r="1590">
      <c r="A1590" s="623" t="str">
        <f>'CATALOGO PAGINA'!C1590</f>
        <v>7182</v>
      </c>
      <c r="B1590" s="624" t="s">
        <v>7741</v>
      </c>
      <c r="C1590" s="626" t="str">
        <f>'CATALOGO PAGINA'!AE1590</f>
        <v>6</v>
      </c>
      <c r="D1590" s="634">
        <f>'CATALOGO PAGINA'!AG1590</f>
        <v>1.05</v>
      </c>
    </row>
    <row r="1591">
      <c r="A1591" s="623" t="str">
        <f>'CATALOGO PAGINA'!C1591</f>
        <v>7188</v>
      </c>
      <c r="B1591" s="624" t="s">
        <v>7741</v>
      </c>
      <c r="C1591" s="626" t="str">
        <f>'CATALOGO PAGINA'!AE1591</f>
        <v>6</v>
      </c>
      <c r="D1591" s="634">
        <f>'CATALOGO PAGINA'!AG1591</f>
        <v>1.05</v>
      </c>
    </row>
    <row r="1592">
      <c r="A1592" s="623" t="str">
        <f>'CATALOGO PAGINA'!C1592</f>
        <v>7180</v>
      </c>
      <c r="B1592" s="624" t="s">
        <v>7741</v>
      </c>
      <c r="C1592" s="626" t="str">
        <f>'CATALOGO PAGINA'!AE1592</f>
        <v>6</v>
      </c>
      <c r="D1592" s="634">
        <f>'CATALOGO PAGINA'!AG1592</f>
        <v>1.05</v>
      </c>
    </row>
    <row r="1593">
      <c r="A1593" s="623" t="str">
        <f>'CATALOGO PAGINA'!C1593</f>
        <v>7162</v>
      </c>
      <c r="B1593" s="624" t="s">
        <v>7741</v>
      </c>
      <c r="C1593" s="626" t="str">
        <f>'CATALOGO PAGINA'!AE1593</f>
        <v>6</v>
      </c>
      <c r="D1593" s="634">
        <f>'CATALOGO PAGINA'!AG1593</f>
        <v>1.05</v>
      </c>
    </row>
    <row r="1594">
      <c r="A1594" s="623" t="str">
        <f>'CATALOGO PAGINA'!C1594</f>
        <v>7166</v>
      </c>
      <c r="B1594" s="624" t="s">
        <v>7741</v>
      </c>
      <c r="C1594" s="626" t="str">
        <f>'CATALOGO PAGINA'!AE1594</f>
        <v>6</v>
      </c>
      <c r="D1594" s="634">
        <f>'CATALOGO PAGINA'!AG1594</f>
        <v>1.05</v>
      </c>
    </row>
    <row r="1595">
      <c r="A1595" s="623" t="str">
        <f>'CATALOGO PAGINA'!C1595</f>
        <v>7168</v>
      </c>
      <c r="B1595" s="624" t="s">
        <v>7741</v>
      </c>
      <c r="C1595" s="626" t="str">
        <f>'CATALOGO PAGINA'!AE1595</f>
        <v>6</v>
      </c>
      <c r="D1595" s="634">
        <f>'CATALOGO PAGINA'!AG1595</f>
        <v>1.05</v>
      </c>
    </row>
    <row r="1596">
      <c r="A1596" s="623" t="str">
        <f>'CATALOGO PAGINA'!C1596</f>
        <v>165142</v>
      </c>
      <c r="B1596" s="624" t="s">
        <v>7741</v>
      </c>
      <c r="C1596" s="626" t="str">
        <f>'CATALOGO PAGINA'!AE1596</f>
        <v>6</v>
      </c>
      <c r="D1596" s="634">
        <f>'CATALOGO PAGINA'!AG1596</f>
        <v>2.7473</v>
      </c>
    </row>
    <row r="1597">
      <c r="A1597" s="623" t="str">
        <f>'CATALOGO PAGINA'!C1597</f>
        <v>QE2749</v>
      </c>
      <c r="B1597" s="624" t="s">
        <v>7741</v>
      </c>
      <c r="C1597" s="626" t="str">
        <f>'CATALOGO PAGINA'!AE1597</f>
        <v>12</v>
      </c>
      <c r="D1597" s="634">
        <f>'CATALOGO PAGINA'!AG1597</f>
        <v>0.72</v>
      </c>
    </row>
    <row r="1598">
      <c r="A1598" s="623" t="str">
        <f>'CATALOGO PAGINA'!C1598</f>
        <v>CCW20005</v>
      </c>
      <c r="B1598" s="624" t="s">
        <v>7741</v>
      </c>
      <c r="C1598" s="626" t="str">
        <f>'CATALOGO PAGINA'!AE1598</f>
        <v>12</v>
      </c>
      <c r="D1598" s="634">
        <f>'CATALOGO PAGINA'!AG1598</f>
        <v>2.651</v>
      </c>
    </row>
    <row r="1599">
      <c r="A1599" s="623" t="str">
        <f>'CATALOGO PAGINA'!C1599</f>
        <v>B0592</v>
      </c>
      <c r="B1599" s="624" t="s">
        <v>7741</v>
      </c>
      <c r="C1599" s="626" t="str">
        <f>'CATALOGO PAGINA'!AE1599</f>
        <v>12</v>
      </c>
      <c r="D1599" s="634">
        <f>'CATALOGO PAGINA'!AG1599</f>
        <v>0.602</v>
      </c>
    </row>
    <row r="1600">
      <c r="A1600" s="623" t="str">
        <f>'CATALOGO PAGINA'!C1600</f>
        <v>41660</v>
      </c>
      <c r="B1600" s="624" t="s">
        <v>7741</v>
      </c>
      <c r="C1600" s="626" t="str">
        <f>'CATALOGO PAGINA'!AE1600</f>
        <v>12</v>
      </c>
      <c r="D1600" s="634">
        <f>'CATALOGO PAGINA'!AG1600</f>
        <v>1.624</v>
      </c>
    </row>
    <row r="1601">
      <c r="A1601" s="623" t="str">
        <f>'CATALOGO PAGINA'!C1601</f>
        <v>01850</v>
      </c>
      <c r="B1601" s="624" t="s">
        <v>7741</v>
      </c>
      <c r="C1601" s="626" t="str">
        <f>'CATALOGO PAGINA'!AE1601</f>
        <v>6</v>
      </c>
      <c r="D1601" s="634">
        <f>'CATALOGO PAGINA'!AG1601</f>
        <v>12.50016</v>
      </c>
    </row>
    <row r="1602">
      <c r="A1602" s="623" t="str">
        <f>'CATALOGO PAGINA'!C1602</f>
        <v>G6037</v>
      </c>
      <c r="B1602" s="624" t="s">
        <v>7741</v>
      </c>
      <c r="C1602" s="626" t="str">
        <f>'CATALOGO PAGINA'!AE1602</f>
        <v>24</v>
      </c>
      <c r="D1602" s="634">
        <f>'CATALOGO PAGINA'!AG1602</f>
        <v>0.7</v>
      </c>
    </row>
    <row r="1603">
      <c r="A1603" s="623" t="str">
        <f>'CATALOGO PAGINA'!C1603</f>
        <v>G6056</v>
      </c>
      <c r="B1603" s="624" t="s">
        <v>7741</v>
      </c>
      <c r="C1603" s="626" t="str">
        <f>'CATALOGO PAGINA'!AE1603</f>
        <v>24</v>
      </c>
      <c r="D1603" s="634">
        <f>'CATALOGO PAGINA'!AG1603</f>
        <v>0.7</v>
      </c>
    </row>
    <row r="1604">
      <c r="A1604" s="623" t="str">
        <f>'CATALOGO PAGINA'!C1604</f>
        <v>G6002</v>
      </c>
      <c r="B1604" s="624" t="s">
        <v>7741</v>
      </c>
      <c r="C1604" s="626" t="str">
        <f>'CATALOGO PAGINA'!AE1604</f>
        <v>24</v>
      </c>
      <c r="D1604" s="634">
        <f>'CATALOGO PAGINA'!AG1604</f>
        <v>0.7</v>
      </c>
    </row>
    <row r="1605">
      <c r="A1605" s="623" t="str">
        <f>'CATALOGO PAGINA'!C1605</f>
        <v>G6057</v>
      </c>
      <c r="B1605" s="624" t="s">
        <v>7741</v>
      </c>
      <c r="C1605" s="626" t="str">
        <f>'CATALOGO PAGINA'!AE1605</f>
        <v>24</v>
      </c>
      <c r="D1605" s="634">
        <f>'CATALOGO PAGINA'!AG1605</f>
        <v>0.7</v>
      </c>
    </row>
    <row r="1606">
      <c r="A1606" s="623" t="str">
        <f>'CATALOGO PAGINA'!C1606</f>
        <v>375889</v>
      </c>
      <c r="B1606" s="624" t="s">
        <v>7741</v>
      </c>
      <c r="C1606" s="626" t="str">
        <f>'CATALOGO PAGINA'!AE1606</f>
        <v>6</v>
      </c>
      <c r="D1606" s="634">
        <f>'CATALOGO PAGINA'!AG1606</f>
        <v>2.97888</v>
      </c>
    </row>
    <row r="1607">
      <c r="A1607" s="623" t="str">
        <f>'CATALOGO PAGINA'!C1607</f>
        <v>377374</v>
      </c>
      <c r="B1607" s="624" t="s">
        <v>7741</v>
      </c>
      <c r="C1607" s="626" t="str">
        <f>'CATALOGO PAGINA'!AE1607</f>
        <v>12</v>
      </c>
      <c r="D1607" s="634">
        <f>'CATALOGO PAGINA'!AG1607</f>
        <v>0.9048</v>
      </c>
    </row>
    <row r="1608">
      <c r="A1608" s="623" t="str">
        <f>'CATALOGO PAGINA'!C1608</f>
        <v>02802</v>
      </c>
      <c r="B1608" s="624" t="s">
        <v>7741</v>
      </c>
      <c r="C1608" s="626" t="str">
        <f>'CATALOGO PAGINA'!AE1608</f>
        <v>12</v>
      </c>
      <c r="D1608" s="634">
        <f>'CATALOGO PAGINA'!AG1608</f>
        <v>1.044</v>
      </c>
    </row>
    <row r="1609">
      <c r="A1609" s="623" t="str">
        <f>'CATALOGO PAGINA'!C1609</f>
        <v>375941</v>
      </c>
      <c r="B1609" s="624" t="s">
        <v>7741</v>
      </c>
      <c r="C1609" s="626" t="str">
        <f>'CATALOGO PAGINA'!AE1609</f>
        <v>12</v>
      </c>
      <c r="D1609" s="634">
        <f>'CATALOGO PAGINA'!AG1609</f>
        <v>0.82128</v>
      </c>
    </row>
    <row r="1610">
      <c r="A1610" s="623" t="str">
        <f>'CATALOGO PAGINA'!C1610</f>
        <v>83096</v>
      </c>
      <c r="B1610" s="624" t="s">
        <v>7741</v>
      </c>
      <c r="C1610" s="626" t="str">
        <f>'CATALOGO PAGINA'!AE1610</f>
        <v>12</v>
      </c>
      <c r="D1610" s="634">
        <f>'CATALOGO PAGINA'!AG1610</f>
        <v>0.82128</v>
      </c>
    </row>
    <row r="1611">
      <c r="A1611" s="623" t="str">
        <f>'CATALOGO PAGINA'!C1611</f>
        <v>375934</v>
      </c>
      <c r="B1611" s="624" t="s">
        <v>7741</v>
      </c>
      <c r="C1611" s="626" t="str">
        <f>'CATALOGO PAGINA'!AE1611</f>
        <v>12</v>
      </c>
      <c r="D1611" s="634">
        <f>'CATALOGO PAGINA'!AG1611</f>
        <v>0.82128</v>
      </c>
    </row>
    <row r="1612">
      <c r="A1612" s="623" t="str">
        <f>'CATALOGO PAGINA'!C1612</f>
        <v>E24733</v>
      </c>
      <c r="B1612" s="624" t="s">
        <v>7741</v>
      </c>
      <c r="C1612" s="626" t="str">
        <f>'CATALOGO PAGINA'!AE1612</f>
        <v>12</v>
      </c>
      <c r="D1612" s="634">
        <f>'CATALOGO PAGINA'!AG1612</f>
        <v>0.82128</v>
      </c>
    </row>
    <row r="1613">
      <c r="A1613" s="623" t="str">
        <f>'CATALOGO PAGINA'!C1613</f>
        <v>8841</v>
      </c>
      <c r="B1613" s="624" t="s">
        <v>7741</v>
      </c>
      <c r="C1613" s="626" t="str">
        <f>'CATALOGO PAGINA'!AE1613</f>
        <v>3</v>
      </c>
      <c r="D1613" s="634">
        <f>'CATALOGO PAGINA'!AG1613</f>
        <v>3.35472</v>
      </c>
    </row>
    <row r="1614">
      <c r="A1614" s="623" t="str">
        <f>'CATALOGO PAGINA'!C1614</f>
        <v>82243</v>
      </c>
      <c r="B1614" s="624" t="s">
        <v>7741</v>
      </c>
      <c r="C1614" s="626" t="str">
        <f>'CATALOGO PAGINA'!AE1614</f>
        <v>3</v>
      </c>
      <c r="D1614" s="634">
        <f>'CATALOGO PAGINA'!AG1614</f>
        <v>5.95776</v>
      </c>
    </row>
    <row r="1615">
      <c r="A1615" s="623" t="str">
        <f>'CATALOGO PAGINA'!C1615</f>
        <v>HJ978-1</v>
      </c>
      <c r="B1615" s="624" t="s">
        <v>7741</v>
      </c>
      <c r="C1615" s="626" t="str">
        <f>'CATALOGO PAGINA'!AE1615</f>
        <v>3</v>
      </c>
      <c r="D1615" s="634">
        <f>'CATALOGO PAGINA'!AG1615</f>
        <v>6.3336</v>
      </c>
    </row>
    <row r="1616">
      <c r="A1616" s="623" t="str">
        <f>'CATALOGO PAGINA'!C1616</f>
        <v>NY03</v>
      </c>
      <c r="B1616" s="624" t="s">
        <v>7741</v>
      </c>
      <c r="C1616" s="626" t="str">
        <f>'CATALOGO PAGINA'!AE1616</f>
        <v>12</v>
      </c>
      <c r="D1616" s="634">
        <f>'CATALOGO PAGINA'!AG1616</f>
        <v>0.89088</v>
      </c>
    </row>
    <row r="1617">
      <c r="A1617" s="623" t="str">
        <f>'CATALOGO PAGINA'!C1617</f>
        <v>701038</v>
      </c>
      <c r="B1617" s="624" t="s">
        <v>7741</v>
      </c>
      <c r="C1617" s="626" t="str">
        <f>'CATALOGO PAGINA'!AE1617</f>
        <v>50</v>
      </c>
      <c r="D1617" s="634">
        <f>'CATALOGO PAGINA'!AG1617</f>
        <v>1.1832</v>
      </c>
    </row>
    <row r="1618">
      <c r="A1618" s="623" t="str">
        <f>'CATALOGO PAGINA'!C1618</f>
        <v>68378</v>
      </c>
      <c r="B1618" s="624" t="s">
        <v>7741</v>
      </c>
      <c r="C1618" s="626" t="str">
        <f>'CATALOGO PAGINA'!AE1618</f>
        <v>12</v>
      </c>
      <c r="D1618" s="634">
        <f>'CATALOGO PAGINA'!AG1618</f>
        <v>1.92096</v>
      </c>
    </row>
    <row r="1619">
      <c r="A1619" s="623" t="str">
        <f>'CATALOGO PAGINA'!C1619</f>
        <v>68393</v>
      </c>
      <c r="B1619" s="624" t="s">
        <v>7741</v>
      </c>
      <c r="C1619" s="626" t="str">
        <f>'CATALOGO PAGINA'!AE1619</f>
        <v>12</v>
      </c>
      <c r="D1619" s="634">
        <f>'CATALOGO PAGINA'!AG1619</f>
        <v>1.92096</v>
      </c>
    </row>
    <row r="1620">
      <c r="A1620" s="623" t="str">
        <f>'CATALOGO PAGINA'!C1620</f>
        <v>68394</v>
      </c>
      <c r="B1620" s="624" t="s">
        <v>7741</v>
      </c>
      <c r="C1620" s="626" t="str">
        <f>'CATALOGO PAGINA'!AE1620</f>
        <v>12</v>
      </c>
      <c r="D1620" s="634">
        <f>'CATALOGO PAGINA'!AG1620</f>
        <v>1.92096</v>
      </c>
    </row>
    <row r="1621">
      <c r="A1621" s="623" t="str">
        <f>'CATALOGO PAGINA'!C1621</f>
        <v>38676</v>
      </c>
      <c r="B1621" s="624" t="s">
        <v>7741</v>
      </c>
      <c r="C1621" s="626" t="str">
        <f>'CATALOGO PAGINA'!AE1621</f>
        <v>12</v>
      </c>
      <c r="D1621" s="634">
        <f>'CATALOGO PAGINA'!AG1621</f>
        <v>1.932</v>
      </c>
    </row>
    <row r="1622">
      <c r="A1622" s="623" t="str">
        <f>'CATALOGO PAGINA'!C1622</f>
        <v>0137</v>
      </c>
      <c r="B1622" s="624" t="s">
        <v>7741</v>
      </c>
      <c r="C1622" s="626" t="str">
        <f>'CATALOGO PAGINA'!AE1622</f>
        <v>3</v>
      </c>
      <c r="D1622" s="634">
        <f>'CATALOGO PAGINA'!AG1622</f>
        <v>7.99908</v>
      </c>
    </row>
    <row r="1623">
      <c r="A1623" s="623" t="str">
        <f>'CATALOGO PAGINA'!C1623</f>
        <v>7740</v>
      </c>
      <c r="B1623" s="624" t="s">
        <v>7741</v>
      </c>
      <c r="C1623" s="626" t="str">
        <f>'CATALOGO PAGINA'!AE1623</f>
        <v>3</v>
      </c>
      <c r="D1623" s="634">
        <f>'CATALOGO PAGINA'!AG1623</f>
        <v>2.9973</v>
      </c>
    </row>
    <row r="1624">
      <c r="A1624" s="623" t="str">
        <f>'CATALOGO PAGINA'!C1624</f>
        <v>7641</v>
      </c>
      <c r="B1624" s="624" t="s">
        <v>7741</v>
      </c>
      <c r="C1624" s="626" t="str">
        <f>'CATALOGO PAGINA'!AE1624</f>
        <v>12</v>
      </c>
      <c r="D1624" s="634">
        <f>'CATALOGO PAGINA'!AG1624</f>
        <v>3.2526</v>
      </c>
    </row>
    <row r="1625">
      <c r="A1625" s="623" t="str">
        <f>'CATALOGO PAGINA'!C1625</f>
        <v>0298</v>
      </c>
      <c r="B1625" s="624" t="s">
        <v>7741</v>
      </c>
      <c r="C1625" s="626" t="str">
        <f>'CATALOGO PAGINA'!AE1625</f>
        <v>6</v>
      </c>
      <c r="D1625" s="634">
        <f>'CATALOGO PAGINA'!AG1625</f>
        <v>2.2525</v>
      </c>
    </row>
    <row r="1626">
      <c r="A1626" s="623" t="str">
        <f>'CATALOGO PAGINA'!C1626</f>
        <v>0441</v>
      </c>
      <c r="B1626" s="624" t="s">
        <v>7741</v>
      </c>
      <c r="C1626" s="626" t="str">
        <f>'CATALOGO PAGINA'!AE1626</f>
        <v>6</v>
      </c>
      <c r="D1626" s="634">
        <f>'CATALOGO PAGINA'!AG1626</f>
        <v>2.8458</v>
      </c>
    </row>
    <row r="1627">
      <c r="A1627" s="623" t="str">
        <f>'CATALOGO PAGINA'!C1627</f>
        <v>1639</v>
      </c>
      <c r="B1627" s="624" t="s">
        <v>7741</v>
      </c>
      <c r="C1627" s="626" t="str">
        <f>'CATALOGO PAGINA'!AE1627</f>
        <v>6</v>
      </c>
      <c r="D1627" s="634">
        <f>'CATALOGO PAGINA'!AG1627</f>
        <v>1.3024</v>
      </c>
    </row>
    <row r="1628">
      <c r="A1628" s="623" t="str">
        <f>'CATALOGO PAGINA'!C1628</f>
        <v>0335</v>
      </c>
      <c r="B1628" s="624" t="s">
        <v>7741</v>
      </c>
      <c r="C1628" s="626" t="str">
        <f>'CATALOGO PAGINA'!AE1628</f>
        <v>6</v>
      </c>
      <c r="D1628" s="634">
        <f>'CATALOGO PAGINA'!AG1628</f>
        <v>1.298</v>
      </c>
    </row>
    <row r="1629">
      <c r="A1629" s="623" t="str">
        <f>'CATALOGO PAGINA'!C1629</f>
        <v>7726</v>
      </c>
      <c r="B1629" s="624" t="s">
        <v>7741</v>
      </c>
      <c r="C1629" s="626" t="str">
        <f>'CATALOGO PAGINA'!AE1629</f>
        <v>6</v>
      </c>
      <c r="D1629" s="634">
        <f>'CATALOGO PAGINA'!AG1629</f>
        <v>1.095</v>
      </c>
    </row>
    <row r="1630">
      <c r="A1630" s="623" t="str">
        <f>'CATALOGO PAGINA'!C1630</f>
        <v>7504</v>
      </c>
      <c r="B1630" s="624" t="s">
        <v>7741</v>
      </c>
      <c r="C1630" s="626" t="str">
        <f>'CATALOGO PAGINA'!AE1630</f>
        <v>6</v>
      </c>
      <c r="D1630" s="634">
        <f>'CATALOGO PAGINA'!AG1630</f>
        <v>1.4484</v>
      </c>
    </row>
    <row r="1631">
      <c r="A1631" s="623" t="str">
        <f>'CATALOGO PAGINA'!C1631</f>
        <v>1646</v>
      </c>
      <c r="B1631" s="624" t="s">
        <v>7741</v>
      </c>
      <c r="C1631" s="626" t="str">
        <f>'CATALOGO PAGINA'!AE1631</f>
        <v>6</v>
      </c>
      <c r="D1631" s="634">
        <f>'CATALOGO PAGINA'!AG1631</f>
        <v>0.79344</v>
      </c>
    </row>
    <row r="1632">
      <c r="A1632" s="623" t="str">
        <f>'CATALOGO PAGINA'!C1632</f>
        <v>1660</v>
      </c>
      <c r="B1632" s="624" t="s">
        <v>7741</v>
      </c>
      <c r="C1632" s="626" t="str">
        <f>'CATALOGO PAGINA'!AE1632</f>
        <v>6</v>
      </c>
      <c r="D1632" s="634">
        <f>'CATALOGO PAGINA'!AG1632</f>
        <v>1.50336</v>
      </c>
    </row>
    <row r="1633">
      <c r="A1633" s="623" t="str">
        <f>'CATALOGO PAGINA'!C1633</f>
        <v>3269</v>
      </c>
      <c r="B1633" s="624" t="s">
        <v>7741</v>
      </c>
      <c r="C1633" s="626" t="str">
        <f>'CATALOGO PAGINA'!AE1633</f>
        <v>12</v>
      </c>
      <c r="D1633" s="634">
        <f>'CATALOGO PAGINA'!AG1633</f>
        <v>0.65424</v>
      </c>
    </row>
    <row r="1634">
      <c r="A1634" s="623" t="str">
        <f>'CATALOGO PAGINA'!C1634</f>
        <v>1977R</v>
      </c>
      <c r="B1634" s="624" t="s">
        <v>7741</v>
      </c>
      <c r="C1634" s="626" t="str">
        <f>'CATALOGO PAGINA'!AE1634</f>
        <v>12</v>
      </c>
      <c r="D1634" s="634">
        <f>'CATALOGO PAGINA'!AG1634</f>
        <v>0.686</v>
      </c>
    </row>
    <row r="1635">
      <c r="A1635" s="623" t="str">
        <f>'CATALOGO PAGINA'!C1635</f>
        <v>1417R</v>
      </c>
      <c r="B1635" s="624" t="s">
        <v>7741</v>
      </c>
      <c r="C1635" s="626" t="str">
        <f>'CATALOGO PAGINA'!AE1635</f>
        <v>12</v>
      </c>
      <c r="D1635" s="634">
        <f>'CATALOGO PAGINA'!AG1635</f>
        <v>0.7473</v>
      </c>
    </row>
    <row r="1636">
      <c r="A1636" s="623" t="str">
        <f>'CATALOGO PAGINA'!C1636</f>
        <v>1418R</v>
      </c>
      <c r="B1636" s="624" t="s">
        <v>7741</v>
      </c>
      <c r="C1636" s="626" t="str">
        <f>'CATALOGO PAGINA'!AE1636</f>
        <v>12</v>
      </c>
      <c r="D1636" s="634">
        <f>'CATALOGO PAGINA'!AG1636</f>
        <v>0.7473</v>
      </c>
    </row>
    <row r="1637">
      <c r="A1637" s="623" t="str">
        <f>'CATALOGO PAGINA'!C1637</f>
        <v>0289IV</v>
      </c>
      <c r="B1637" s="624" t="s">
        <v>7741</v>
      </c>
      <c r="C1637" s="626" t="str">
        <f>'CATALOGO PAGINA'!AE1637</f>
        <v>12</v>
      </c>
      <c r="D1637" s="634">
        <f>'CATALOGO PAGINA'!AG1637</f>
        <v>0.6909</v>
      </c>
    </row>
    <row r="1638">
      <c r="A1638" s="623" t="str">
        <f>'CATALOGO PAGINA'!C1638</f>
        <v>0002E5</v>
      </c>
      <c r="B1638" s="624" t="s">
        <v>7741</v>
      </c>
      <c r="C1638" s="626" t="str">
        <f>'CATALOGO PAGINA'!AE1638</f>
        <v>12</v>
      </c>
      <c r="D1638" s="634">
        <f>'CATALOGO PAGINA'!AG1638</f>
        <v>0.6909</v>
      </c>
    </row>
    <row r="1639">
      <c r="A1639" s="623" t="str">
        <f>'CATALOGO PAGINA'!C1639</f>
        <v>0537R12</v>
      </c>
      <c r="B1639" s="624" t="s">
        <v>7741</v>
      </c>
      <c r="C1639" s="626" t="str">
        <f>'CATALOGO PAGINA'!AE1639</f>
        <v>12</v>
      </c>
      <c r="D1639" s="634">
        <f>'CATALOGO PAGINA'!AG1639</f>
        <v>0.6909</v>
      </c>
    </row>
    <row r="1640">
      <c r="A1640" s="623" t="str">
        <f>'CATALOGO PAGINA'!C1640</f>
        <v>0290IV</v>
      </c>
      <c r="B1640" s="624" t="s">
        <v>7741</v>
      </c>
      <c r="C1640" s="626" t="str">
        <f>'CATALOGO PAGINA'!AE1640</f>
        <v>12</v>
      </c>
      <c r="D1640" s="634">
        <f>'CATALOGO PAGINA'!AG1640</f>
        <v>0.6909</v>
      </c>
    </row>
    <row r="1641">
      <c r="A1641" s="623" t="str">
        <f>'CATALOGO PAGINA'!C1641</f>
        <v>0803R6</v>
      </c>
      <c r="B1641" s="624" t="s">
        <v>7741</v>
      </c>
      <c r="C1641" s="626" t="str">
        <f>'CATALOGO PAGINA'!AE1641</f>
        <v>12</v>
      </c>
      <c r="D1641" s="634">
        <f>'CATALOGO PAGINA'!AG1641</f>
        <v>0.6909</v>
      </c>
    </row>
    <row r="1642">
      <c r="A1642" s="623" t="str">
        <f>'CATALOGO PAGINA'!C1642</f>
        <v>0708R12</v>
      </c>
      <c r="B1642" s="624" t="s">
        <v>7741</v>
      </c>
      <c r="C1642" s="626" t="str">
        <f>'CATALOGO PAGINA'!AE1642</f>
        <v>12</v>
      </c>
      <c r="D1642" s="634">
        <f>'CATALOGO PAGINA'!AG1642</f>
        <v>0.6909</v>
      </c>
    </row>
    <row r="1643">
      <c r="A1643" s="623" t="str">
        <f>'CATALOGO PAGINA'!C1643</f>
        <v>HM65082</v>
      </c>
      <c r="B1643" s="624" t="s">
        <v>7741</v>
      </c>
      <c r="C1643" s="626" t="str">
        <f>'CATALOGO PAGINA'!AE1643</f>
        <v>6</v>
      </c>
      <c r="D1643" s="634">
        <f>'CATALOGO PAGINA'!AG1643</f>
        <v>0.7473</v>
      </c>
    </row>
    <row r="1644">
      <c r="A1644" s="623" t="str">
        <f>'CATALOGO PAGINA'!C1644</f>
        <v>378537</v>
      </c>
      <c r="B1644" s="624" t="s">
        <v>7741</v>
      </c>
      <c r="C1644" s="626" t="str">
        <f>'CATALOGO PAGINA'!AE1644</f>
        <v>6</v>
      </c>
      <c r="D1644" s="634">
        <f>'CATALOGO PAGINA'!AG1644</f>
        <v>1.05</v>
      </c>
    </row>
    <row r="1645">
      <c r="A1645" s="623" t="str">
        <f>'CATALOGO PAGINA'!C1645</f>
        <v>6570</v>
      </c>
      <c r="B1645" s="624" t="s">
        <v>7741</v>
      </c>
      <c r="C1645" s="626" t="str">
        <f>'CATALOGO PAGINA'!AE1645</f>
        <v>12</v>
      </c>
      <c r="D1645" s="634">
        <f>'CATALOGO PAGINA'!AG1645</f>
        <v>3.04885</v>
      </c>
    </row>
    <row r="1646">
      <c r="A1646" s="623" t="str">
        <f>'CATALOGO PAGINA'!C1646</f>
        <v>6540</v>
      </c>
      <c r="B1646" s="624" t="s">
        <v>7741</v>
      </c>
      <c r="C1646" s="626" t="str">
        <f>'CATALOGO PAGINA'!AE1646</f>
        <v>12</v>
      </c>
      <c r="D1646" s="634">
        <f>'CATALOGO PAGINA'!AG1646</f>
        <v>3.04885</v>
      </c>
    </row>
    <row r="1647">
      <c r="A1647" s="623" t="str">
        <f>'CATALOGO PAGINA'!C1647</f>
        <v>6560</v>
      </c>
      <c r="B1647" s="624" t="s">
        <v>7741</v>
      </c>
      <c r="C1647" s="626" t="str">
        <f>'CATALOGO PAGINA'!AE1647</f>
        <v>12</v>
      </c>
      <c r="D1647" s="634">
        <f>'CATALOGO PAGINA'!AG1647</f>
        <v>3.04885</v>
      </c>
    </row>
    <row r="1648">
      <c r="A1648" s="623" t="str">
        <f>'CATALOGO PAGINA'!C1648</f>
        <v>6125</v>
      </c>
      <c r="B1648" s="624" t="s">
        <v>7741</v>
      </c>
      <c r="C1648" s="626" t="str">
        <f>'CATALOGO PAGINA'!AE1648</f>
        <v>12</v>
      </c>
      <c r="D1648" s="634">
        <f>'CATALOGO PAGINA'!AG1648</f>
        <v>3.04885</v>
      </c>
    </row>
    <row r="1649">
      <c r="A1649" s="623" t="str">
        <f>'CATALOGO PAGINA'!C1649</f>
        <v>5110</v>
      </c>
      <c r="B1649" s="624" t="s">
        <v>7741</v>
      </c>
      <c r="C1649" s="626" t="str">
        <f>'CATALOGO PAGINA'!AE1649</f>
        <v>12</v>
      </c>
      <c r="D1649" s="634">
        <f>'CATALOGO PAGINA'!AG1649</f>
        <v>3.04885</v>
      </c>
    </row>
    <row r="1650">
      <c r="A1650" s="623" t="str">
        <f>'CATALOGO PAGINA'!C1650</f>
        <v>6094</v>
      </c>
      <c r="B1650" s="624" t="s">
        <v>7741</v>
      </c>
      <c r="C1650" s="626" t="str">
        <f>'CATALOGO PAGINA'!AE1650</f>
        <v>12</v>
      </c>
      <c r="D1650" s="634">
        <f>'CATALOGO PAGINA'!AG1650</f>
        <v>3.04885</v>
      </c>
    </row>
    <row r="1651">
      <c r="A1651" s="623" t="str">
        <f>'CATALOGO PAGINA'!C1651</f>
        <v>0750</v>
      </c>
      <c r="B1651" s="624" t="s">
        <v>7741</v>
      </c>
      <c r="C1651" s="626" t="str">
        <f>'CATALOGO PAGINA'!AE1651</f>
        <v>12</v>
      </c>
      <c r="D1651" s="634">
        <f>'CATALOGO PAGINA'!AG1651</f>
        <v>3.04885</v>
      </c>
    </row>
    <row r="1652">
      <c r="A1652" s="623" t="str">
        <f>'CATALOGO PAGINA'!C1652</f>
        <v>0730</v>
      </c>
      <c r="B1652" s="624" t="s">
        <v>7741</v>
      </c>
      <c r="C1652" s="626" t="str">
        <f>'CATALOGO PAGINA'!AE1652</f>
        <v>12</v>
      </c>
      <c r="D1652" s="634">
        <f>'CATALOGO PAGINA'!AG1652</f>
        <v>3.04885</v>
      </c>
    </row>
    <row r="1653">
      <c r="A1653" s="623" t="str">
        <f>'CATALOGO PAGINA'!C1653</f>
        <v>0720</v>
      </c>
      <c r="B1653" s="624" t="s">
        <v>7741</v>
      </c>
      <c r="C1653" s="626" t="str">
        <f>'CATALOGO PAGINA'!AE1653</f>
        <v>12</v>
      </c>
      <c r="D1653" s="634">
        <f>'CATALOGO PAGINA'!AG1653</f>
        <v>3.04885</v>
      </c>
    </row>
    <row r="1654">
      <c r="A1654" s="623" t="str">
        <f>'CATALOGO PAGINA'!C1654</f>
        <v>2087</v>
      </c>
      <c r="B1654" s="624" t="s">
        <v>7741</v>
      </c>
      <c r="C1654" s="626" t="str">
        <f>'CATALOGO PAGINA'!AE1654</f>
        <v>6</v>
      </c>
      <c r="D1654" s="634">
        <f>'CATALOGO PAGINA'!AG1654</f>
        <v>0.826</v>
      </c>
    </row>
    <row r="1655">
      <c r="A1655" s="623" t="str">
        <f>'CATALOGO PAGINA'!C1655</f>
        <v>917</v>
      </c>
      <c r="B1655" s="624" t="s">
        <v>7741</v>
      </c>
      <c r="C1655" s="626" t="str">
        <f>'CATALOGO PAGINA'!AE1655</f>
        <v>6</v>
      </c>
      <c r="D1655" s="634">
        <f>'CATALOGO PAGINA'!AG1655</f>
        <v>0.826</v>
      </c>
    </row>
    <row r="1656">
      <c r="A1656" s="623" t="str">
        <f>'CATALOGO PAGINA'!C1656</f>
        <v>9979</v>
      </c>
      <c r="B1656" s="624" t="s">
        <v>7741</v>
      </c>
      <c r="C1656" s="626" t="str">
        <f>'CATALOGO PAGINA'!AE1656</f>
        <v>6</v>
      </c>
      <c r="D1656" s="634">
        <f>'CATALOGO PAGINA'!AG1656</f>
        <v>0.826</v>
      </c>
    </row>
    <row r="1657">
      <c r="A1657" s="623" t="str">
        <f>'CATALOGO PAGINA'!C1657</f>
        <v>2157</v>
      </c>
      <c r="B1657" s="624" t="s">
        <v>7741</v>
      </c>
      <c r="C1657" s="626" t="str">
        <f>'CATALOGO PAGINA'!AE1657</f>
        <v>6</v>
      </c>
      <c r="D1657" s="634">
        <f>'CATALOGO PAGINA'!AG1657</f>
        <v>0.826</v>
      </c>
    </row>
    <row r="1658">
      <c r="A1658" s="623" t="str">
        <f>'CATALOGO PAGINA'!C1658</f>
        <v>241</v>
      </c>
      <c r="B1658" s="624" t="s">
        <v>7741</v>
      </c>
      <c r="C1658" s="626" t="str">
        <f>'CATALOGO PAGINA'!AE1658</f>
        <v>6</v>
      </c>
      <c r="D1658" s="634">
        <f>'CATALOGO PAGINA'!AG1658</f>
        <v>0.826</v>
      </c>
    </row>
    <row r="1659">
      <c r="A1659" s="623" t="str">
        <f>'CATALOGO PAGINA'!C1659</f>
        <v>JBL0375</v>
      </c>
      <c r="B1659" s="624" t="s">
        <v>7741</v>
      </c>
      <c r="C1659" s="626" t="str">
        <f>'CATALOGO PAGINA'!AE1659</f>
        <v>6</v>
      </c>
      <c r="D1659" s="634">
        <f>'CATALOGO PAGINA'!AG1659</f>
        <v>0.826</v>
      </c>
    </row>
    <row r="1660">
      <c r="A1660" s="623" t="str">
        <f>'CATALOGO PAGINA'!C1660</f>
        <v>JBL0368</v>
      </c>
      <c r="B1660" s="624" t="s">
        <v>7741</v>
      </c>
      <c r="C1660" s="626" t="str">
        <f>'CATALOGO PAGINA'!AE1660</f>
        <v>6</v>
      </c>
      <c r="D1660" s="634">
        <f>'CATALOGO PAGINA'!AG1660</f>
        <v>0.826</v>
      </c>
    </row>
    <row r="1661">
      <c r="A1661" s="623" t="str">
        <f>'CATALOGO PAGINA'!C1661</f>
        <v>JBL5978</v>
      </c>
      <c r="B1661" s="624" t="s">
        <v>7741</v>
      </c>
      <c r="C1661" s="626" t="str">
        <f>'CATALOGO PAGINA'!AE1661</f>
        <v>6</v>
      </c>
      <c r="D1661" s="634">
        <f>'CATALOGO PAGINA'!AG1661</f>
        <v>0.826</v>
      </c>
    </row>
    <row r="1662">
      <c r="A1662" s="623" t="str">
        <f>'CATALOGO PAGINA'!C1662</f>
        <v>JBL1970</v>
      </c>
      <c r="B1662" s="624" t="s">
        <v>7741</v>
      </c>
      <c r="C1662" s="626" t="str">
        <f>'CATALOGO PAGINA'!AE1662</f>
        <v>6</v>
      </c>
      <c r="D1662" s="634">
        <f>'CATALOGO PAGINA'!AG1662</f>
        <v>0.826</v>
      </c>
    </row>
    <row r="1663">
      <c r="A1663" s="623" t="str">
        <f>'CATALOGO PAGINA'!C1663</f>
        <v>JBL0156</v>
      </c>
      <c r="B1663" s="624" t="s">
        <v>7741</v>
      </c>
      <c r="C1663" s="626" t="str">
        <f>'CATALOGO PAGINA'!AE1663</f>
        <v>6</v>
      </c>
      <c r="D1663" s="634">
        <f>'CATALOGO PAGINA'!AG1663</f>
        <v>0.826</v>
      </c>
    </row>
    <row r="1664">
      <c r="A1664" s="623" t="str">
        <f>'CATALOGO PAGINA'!C1664</f>
        <v>501247</v>
      </c>
      <c r="B1664" s="624" t="s">
        <v>7741</v>
      </c>
      <c r="C1664" s="626" t="str">
        <f>'CATALOGO PAGINA'!AE1664</f>
        <v>12</v>
      </c>
      <c r="D1664" s="634">
        <f>'CATALOGO PAGINA'!AG1664</f>
        <v>0.35</v>
      </c>
    </row>
    <row r="1665">
      <c r="A1665" s="623" t="str">
        <f>'CATALOGO PAGINA'!C1665</f>
        <v>501067</v>
      </c>
      <c r="B1665" s="624" t="s">
        <v>7741</v>
      </c>
      <c r="C1665" s="626" t="str">
        <f>'CATALOGO PAGINA'!AE1665</f>
        <v>12</v>
      </c>
      <c r="D1665" s="634">
        <f>'CATALOGO PAGINA'!AG1665</f>
        <v>0.588</v>
      </c>
    </row>
    <row r="1666">
      <c r="A1666" s="623" t="str">
        <f>'CATALOGO PAGINA'!C1666</f>
        <v>600912</v>
      </c>
      <c r="B1666" s="624" t="s">
        <v>7741</v>
      </c>
      <c r="C1666" s="626" t="str">
        <f>'CATALOGO PAGINA'!AE1666</f>
        <v>12</v>
      </c>
      <c r="D1666" s="634">
        <f>'CATALOGO PAGINA'!AG1666</f>
        <v>0.714</v>
      </c>
    </row>
    <row r="1667">
      <c r="A1667" s="623" t="str">
        <f>'CATALOGO PAGINA'!C1667</f>
        <v>102230</v>
      </c>
      <c r="B1667" s="624" t="s">
        <v>7741</v>
      </c>
      <c r="C1667" s="626" t="str">
        <f>'CATALOGO PAGINA'!AE1667</f>
        <v>12</v>
      </c>
      <c r="D1667" s="634">
        <f>'CATALOGO PAGINA'!AG1667</f>
        <v>0.574</v>
      </c>
    </row>
    <row r="1668">
      <c r="A1668" s="623" t="str">
        <f>'CATALOGO PAGINA'!C1668</f>
        <v>501246</v>
      </c>
      <c r="B1668" s="624" t="s">
        <v>7741</v>
      </c>
      <c r="C1668" s="626" t="str">
        <f>'CATALOGO PAGINA'!AE1668</f>
        <v>12</v>
      </c>
      <c r="D1668" s="634">
        <f>'CATALOGO PAGINA'!AG1668</f>
        <v>0.322</v>
      </c>
    </row>
    <row r="1669">
      <c r="A1669" s="623" t="str">
        <f>'CATALOGO PAGINA'!C1669</f>
        <v>CH10197</v>
      </c>
      <c r="B1669" s="624" t="s">
        <v>7741</v>
      </c>
      <c r="C1669" s="626" t="str">
        <f>'CATALOGO PAGINA'!AE1669</f>
        <v>12</v>
      </c>
      <c r="D1669" s="634">
        <f>'CATALOGO PAGINA'!AG1669</f>
        <v>0.91</v>
      </c>
    </row>
    <row r="1670">
      <c r="A1670" s="623" t="str">
        <f>'CATALOGO PAGINA'!C1670</f>
        <v>F16LA</v>
      </c>
      <c r="B1670" s="624" t="s">
        <v>7741</v>
      </c>
      <c r="C1670" s="626" t="str">
        <f>'CATALOGO PAGINA'!AE1670</f>
        <v>24</v>
      </c>
      <c r="D1670" s="634">
        <f>'CATALOGO PAGINA'!AG1670</f>
        <v>1.048</v>
      </c>
    </row>
    <row r="1671">
      <c r="A1671" s="623" t="str">
        <f>'CATALOGO PAGINA'!C1671</f>
        <v>F16O</v>
      </c>
      <c r="B1671" s="624" t="s">
        <v>7741</v>
      </c>
      <c r="C1671" s="626" t="str">
        <f>'CATALOGO PAGINA'!AE1671</f>
        <v>24</v>
      </c>
      <c r="D1671" s="634">
        <f>'CATALOGO PAGINA'!AG1671</f>
        <v>1.048</v>
      </c>
    </row>
    <row r="1672">
      <c r="A1672" s="623" t="str">
        <f>'CATALOGO PAGINA'!C1672</f>
        <v>F16PF</v>
      </c>
      <c r="B1672" s="624" t="s">
        <v>7741</v>
      </c>
      <c r="C1672" s="626" t="str">
        <f>'CATALOGO PAGINA'!AE1672</f>
        <v>24</v>
      </c>
      <c r="D1672" s="634">
        <f>'CATALOGO PAGINA'!AG1672</f>
        <v>1.048</v>
      </c>
    </row>
    <row r="1673">
      <c r="A1673" s="623" t="str">
        <f>'CATALOGO PAGINA'!C1673</f>
        <v>F16RL</v>
      </c>
      <c r="B1673" s="624" t="s">
        <v>7741</v>
      </c>
      <c r="C1673" s="626" t="str">
        <f>'CATALOGO PAGINA'!AE1673</f>
        <v>24</v>
      </c>
      <c r="D1673" s="634">
        <f>'CATALOGO PAGINA'!AG1673</f>
        <v>1.048</v>
      </c>
    </row>
    <row r="1674">
      <c r="A1674" s="623" t="str">
        <f>'CATALOGO PAGINA'!C1674</f>
        <v>F28LA</v>
      </c>
      <c r="B1674" s="624" t="s">
        <v>7741</v>
      </c>
      <c r="C1674" s="626" t="str">
        <f>'CATALOGO PAGINA'!AE1674</f>
        <v>12</v>
      </c>
      <c r="D1674" s="634">
        <f>'CATALOGO PAGINA'!AG1674</f>
        <v>1.65</v>
      </c>
    </row>
    <row r="1675">
      <c r="A1675" s="623" t="str">
        <f>'CATALOGO PAGINA'!C1675</f>
        <v>F28OP</v>
      </c>
      <c r="B1675" s="624" t="s">
        <v>7741</v>
      </c>
      <c r="C1675" s="626" t="str">
        <f>'CATALOGO PAGINA'!AE1675</f>
        <v>12</v>
      </c>
      <c r="D1675" s="634">
        <f>'CATALOGO PAGINA'!AG1675</f>
        <v>1.65</v>
      </c>
    </row>
    <row r="1676">
      <c r="A1676" s="623" t="str">
        <f>'CATALOGO PAGINA'!C1676</f>
        <v>F28PF</v>
      </c>
      <c r="B1676" s="624" t="s">
        <v>7741</v>
      </c>
      <c r="C1676" s="626" t="str">
        <f>'CATALOGO PAGINA'!AE1676</f>
        <v>12</v>
      </c>
      <c r="D1676" s="634">
        <f>'CATALOGO PAGINA'!AG1676</f>
        <v>1.65</v>
      </c>
    </row>
    <row r="1677">
      <c r="A1677" s="623" t="str">
        <f>'CATALOGO PAGINA'!C1677</f>
        <v>F28T</v>
      </c>
      <c r="B1677" s="624" t="s">
        <v>7741</v>
      </c>
      <c r="C1677" s="626" t="str">
        <f>'CATALOGO PAGINA'!AE1677</f>
        <v>12</v>
      </c>
      <c r="D1677" s="634">
        <f>'CATALOGO PAGINA'!AG1677</f>
        <v>1.65</v>
      </c>
    </row>
    <row r="1678">
      <c r="A1678" s="623" t="str">
        <f>'CATALOGO PAGINA'!C1678</f>
        <v>F56BA</v>
      </c>
      <c r="B1678" s="624" t="s">
        <v>7741</v>
      </c>
      <c r="C1678" s="626" t="str">
        <f>'CATALOGO PAGINA'!AE1678</f>
        <v>6</v>
      </c>
      <c r="D1678" s="634">
        <f>'CATALOGO PAGINA'!AG1678</f>
        <v>3.102</v>
      </c>
    </row>
    <row r="1679">
      <c r="A1679" s="623" t="str">
        <f>'CATALOGO PAGINA'!C1679</f>
        <v>F56BS</v>
      </c>
      <c r="B1679" s="624" t="s">
        <v>7741</v>
      </c>
      <c r="C1679" s="626" t="str">
        <f>'CATALOGO PAGINA'!AE1679</f>
        <v>6</v>
      </c>
      <c r="D1679" s="634">
        <f>'CATALOGO PAGINA'!AG1679</f>
        <v>3.102</v>
      </c>
    </row>
    <row r="1680">
      <c r="A1680" s="623" t="str">
        <f>'CATALOGO PAGINA'!C1680</f>
        <v>F56LA</v>
      </c>
      <c r="B1680" s="624" t="s">
        <v>7741</v>
      </c>
      <c r="C1680" s="626" t="str">
        <f>'CATALOGO PAGINA'!AE1680</f>
        <v>6</v>
      </c>
      <c r="D1680" s="634">
        <f>'CATALOGO PAGINA'!AG1680</f>
        <v>3.102</v>
      </c>
    </row>
    <row r="1681">
      <c r="A1681" s="623" t="str">
        <f>'CATALOGO PAGINA'!C1681</f>
        <v>F56PF</v>
      </c>
      <c r="B1681" s="624" t="s">
        <v>7741</v>
      </c>
      <c r="C1681" s="626" t="str">
        <f>'CATALOGO PAGINA'!AE1681</f>
        <v>6</v>
      </c>
      <c r="D1681" s="634">
        <f>'CATALOGO PAGINA'!AG1681</f>
        <v>3.102</v>
      </c>
    </row>
    <row r="1682">
      <c r="A1682" s="623" t="str">
        <f>'CATALOGO PAGINA'!C1682</f>
        <v>SL64G</v>
      </c>
      <c r="B1682" s="624" t="s">
        <v>7741</v>
      </c>
      <c r="C1682" s="626" t="str">
        <f>'CATALOGO PAGINA'!AE1682</f>
        <v>6</v>
      </c>
      <c r="D1682" s="634">
        <f>'CATALOGO PAGINA'!AG1682</f>
        <v>3.40425</v>
      </c>
    </row>
    <row r="1683">
      <c r="A1683" s="623" t="str">
        <f>'CATALOGO PAGINA'!C1683</f>
        <v>SL64W</v>
      </c>
      <c r="B1683" s="624" t="s">
        <v>7741</v>
      </c>
      <c r="C1683" s="626" t="str">
        <f>'CATALOGO PAGINA'!AE1683</f>
        <v>6</v>
      </c>
      <c r="D1683" s="634">
        <f>'CATALOGO PAGINA'!AG1683</f>
        <v>3.40425</v>
      </c>
    </row>
    <row r="1684">
      <c r="A1684" s="623" t="str">
        <f>'CATALOGO PAGINA'!C1684</f>
        <v>SL64Y</v>
      </c>
      <c r="B1684" s="624" t="s">
        <v>7741</v>
      </c>
      <c r="C1684" s="626" t="str">
        <f>'CATALOGO PAGINA'!AE1684</f>
        <v>6</v>
      </c>
      <c r="D1684" s="634">
        <f>'CATALOGO PAGINA'!AG1684</f>
        <v>3.40425</v>
      </c>
    </row>
    <row r="1685">
      <c r="A1685" s="623" t="str">
        <f>'CATALOGO PAGINA'!C1685</f>
        <v>AL784</v>
      </c>
      <c r="B1685" s="624" t="s">
        <v>7741</v>
      </c>
      <c r="C1685" s="626" t="str">
        <f>'CATALOGO PAGINA'!AE1685</f>
        <v>12</v>
      </c>
      <c r="D1685" s="634">
        <f>'CATALOGO PAGINA'!AG1685</f>
        <v>0.7</v>
      </c>
    </row>
    <row r="1686">
      <c r="A1686" s="623" t="str">
        <f>'CATALOGO PAGINA'!C1686</f>
        <v>AL785</v>
      </c>
      <c r="B1686" s="624" t="s">
        <v>7741</v>
      </c>
      <c r="C1686" s="626" t="str">
        <f>'CATALOGO PAGINA'!AE1686</f>
        <v>12</v>
      </c>
      <c r="D1686" s="634">
        <f>'CATALOGO PAGINA'!AG1686</f>
        <v>0.7</v>
      </c>
    </row>
    <row r="1687">
      <c r="A1687" s="623" t="str">
        <f>'CATALOGO PAGINA'!C1687</f>
        <v>AK692</v>
      </c>
      <c r="B1687" s="624" t="s">
        <v>7741</v>
      </c>
      <c r="C1687" s="626" t="str">
        <f>'CATALOGO PAGINA'!AE1687</f>
        <v>12</v>
      </c>
      <c r="D1687" s="634">
        <f>'CATALOGO PAGINA'!AG1687</f>
        <v>0.696</v>
      </c>
    </row>
    <row r="1688">
      <c r="A1688" s="623" t="str">
        <f>'CATALOGO PAGINA'!C1688</f>
        <v>02430</v>
      </c>
      <c r="B1688" s="624" t="s">
        <v>7741</v>
      </c>
      <c r="C1688" s="626" t="str">
        <f>'CATALOGO PAGINA'!AE1688</f>
        <v>12</v>
      </c>
      <c r="D1688" s="634">
        <f>'CATALOGO PAGINA'!AG1688</f>
        <v>1.2864</v>
      </c>
    </row>
    <row r="1689">
      <c r="A1689" s="623" t="str">
        <f>'CATALOGO PAGINA'!C1689</f>
        <v>02439</v>
      </c>
      <c r="B1689" s="624" t="s">
        <v>7741</v>
      </c>
      <c r="C1689" s="626" t="str">
        <f>'CATALOGO PAGINA'!AE1689</f>
        <v>12</v>
      </c>
      <c r="D1689" s="634">
        <f>'CATALOGO PAGINA'!AG1689</f>
        <v>1.2864</v>
      </c>
    </row>
    <row r="1690">
      <c r="A1690" s="623" t="str">
        <f>'CATALOGO PAGINA'!C1690</f>
        <v>02444</v>
      </c>
      <c r="B1690" s="624" t="s">
        <v>7741</v>
      </c>
      <c r="C1690" s="626" t="str">
        <f>'CATALOGO PAGINA'!AE1690</f>
        <v>12</v>
      </c>
      <c r="D1690" s="634">
        <f>'CATALOGO PAGINA'!AG1690</f>
        <v>1.2864</v>
      </c>
    </row>
    <row r="1691">
      <c r="A1691" s="623" t="str">
        <f>'CATALOGO PAGINA'!C1691</f>
        <v>02445</v>
      </c>
      <c r="B1691" s="624" t="s">
        <v>7741</v>
      </c>
      <c r="C1691" s="626" t="str">
        <f>'CATALOGO PAGINA'!AE1691</f>
        <v>12</v>
      </c>
      <c r="D1691" s="634">
        <f>'CATALOGO PAGINA'!AG1691</f>
        <v>1.2864</v>
      </c>
    </row>
    <row r="1692">
      <c r="A1692" s="623" t="str">
        <f>'CATALOGO PAGINA'!C1692</f>
        <v>02447</v>
      </c>
      <c r="B1692" s="624" t="s">
        <v>7741</v>
      </c>
      <c r="C1692" s="626" t="str">
        <f>'CATALOGO PAGINA'!AE1692</f>
        <v>12</v>
      </c>
      <c r="D1692" s="634">
        <f>'CATALOGO PAGINA'!AG1692</f>
        <v>1.2864</v>
      </c>
    </row>
    <row r="1693">
      <c r="A1693" s="623" t="str">
        <f>'CATALOGO PAGINA'!C1693</f>
        <v/>
      </c>
      <c r="B1693" s="624"/>
      <c r="C1693" s="631"/>
      <c r="D1693" s="636"/>
    </row>
    <row r="1694">
      <c r="A1694" s="623" t="str">
        <f>'CATALOGO PAGINA'!C1694</f>
        <v/>
      </c>
      <c r="B1694" s="624"/>
      <c r="C1694" s="631"/>
      <c r="D1694" s="636"/>
    </row>
    <row r="1695">
      <c r="A1695" s="623" t="str">
        <f>'CATALOGO PAGINA'!C1695</f>
        <v/>
      </c>
      <c r="B1695" s="624"/>
      <c r="C1695" s="631"/>
      <c r="D1695" s="636"/>
    </row>
    <row r="1696">
      <c r="A1696" s="623" t="str">
        <f>'CATALOGO PAGINA'!C1696</f>
        <v/>
      </c>
      <c r="B1696" s="624"/>
      <c r="C1696" s="631"/>
      <c r="D1696" s="636"/>
    </row>
    <row r="1697">
      <c r="A1697" s="623"/>
      <c r="B1697" s="624"/>
      <c r="C1697" s="631"/>
      <c r="D1697" s="636"/>
    </row>
    <row r="1698">
      <c r="A1698" s="623"/>
      <c r="B1698" s="624"/>
      <c r="C1698" s="631"/>
      <c r="D1698" s="636"/>
    </row>
    <row r="1699">
      <c r="A1699" s="623"/>
      <c r="B1699" s="624"/>
      <c r="C1699" s="631"/>
      <c r="D1699" s="636"/>
    </row>
    <row r="1700">
      <c r="A1700" s="623"/>
      <c r="B1700" s="624"/>
      <c r="C1700" s="631"/>
      <c r="D1700" s="636"/>
    </row>
    <row r="1701">
      <c r="A1701" s="623"/>
      <c r="B1701" s="624"/>
      <c r="C1701" s="631"/>
      <c r="D1701" s="636"/>
    </row>
    <row r="1702">
      <c r="A1702" s="623"/>
      <c r="B1702" s="624"/>
      <c r="C1702" s="631"/>
      <c r="D1702" s="636"/>
    </row>
    <row r="1703">
      <c r="A1703" s="623"/>
      <c r="B1703" s="624"/>
      <c r="C1703" s="631"/>
      <c r="D1703" s="636"/>
    </row>
    <row r="1704">
      <c r="A1704" s="623"/>
      <c r="B1704" s="624"/>
      <c r="C1704" s="631"/>
      <c r="D1704" s="636"/>
    </row>
    <row r="1705">
      <c r="A1705" s="623"/>
      <c r="B1705" s="624"/>
      <c r="C1705" s="631"/>
      <c r="D1705" s="636"/>
    </row>
    <row r="1706">
      <c r="A1706" s="623"/>
      <c r="B1706" s="624"/>
      <c r="C1706" s="631"/>
      <c r="D1706" s="636"/>
    </row>
    <row r="1707">
      <c r="A1707" s="623"/>
      <c r="B1707" s="624"/>
      <c r="C1707" s="631"/>
      <c r="D1707" s="636"/>
    </row>
    <row r="1708">
      <c r="A1708" s="623"/>
      <c r="B1708" s="624"/>
      <c r="C1708" s="631"/>
      <c r="D1708" s="636"/>
    </row>
    <row r="1709">
      <c r="A1709" s="623"/>
      <c r="B1709" s="624"/>
      <c r="C1709" s="631"/>
      <c r="D1709" s="636"/>
    </row>
    <row r="1710">
      <c r="A1710" s="623"/>
      <c r="B1710" s="624"/>
      <c r="C1710" s="631"/>
      <c r="D1710" s="636"/>
    </row>
    <row r="1711">
      <c r="A1711" s="623"/>
      <c r="B1711" s="624"/>
      <c r="C1711" s="631"/>
      <c r="D1711" s="636"/>
    </row>
    <row r="1712">
      <c r="A1712" s="623"/>
      <c r="B1712" s="624"/>
      <c r="C1712" s="631"/>
      <c r="D1712" s="636"/>
    </row>
    <row r="1713">
      <c r="A1713" s="623"/>
      <c r="B1713" s="624"/>
      <c r="C1713" s="631"/>
      <c r="D1713" s="636"/>
    </row>
    <row r="1714">
      <c r="A1714" s="623"/>
      <c r="B1714" s="624"/>
      <c r="C1714" s="631"/>
      <c r="D1714" s="636"/>
    </row>
    <row r="1715">
      <c r="A1715" s="623"/>
      <c r="B1715" s="624"/>
      <c r="C1715" s="631"/>
      <c r="D1715" s="636"/>
    </row>
    <row r="1716">
      <c r="A1716" s="623"/>
      <c r="B1716" s="624"/>
      <c r="C1716" s="631"/>
      <c r="D1716" s="636"/>
    </row>
    <row r="1717">
      <c r="A1717" s="623"/>
      <c r="B1717" s="624"/>
      <c r="C1717" s="631"/>
      <c r="D1717" s="636"/>
    </row>
    <row r="1718">
      <c r="A1718" s="623"/>
      <c r="B1718" s="624"/>
      <c r="C1718" s="631"/>
      <c r="D1718" s="636"/>
    </row>
    <row r="1719">
      <c r="A1719" s="623"/>
      <c r="B1719" s="624"/>
      <c r="C1719" s="631"/>
      <c r="D1719" s="636"/>
    </row>
    <row r="1720">
      <c r="A1720" s="623"/>
      <c r="B1720" s="624"/>
      <c r="C1720" s="631"/>
      <c r="D1720" s="636"/>
    </row>
    <row r="1721">
      <c r="A1721" s="623"/>
      <c r="B1721" s="624"/>
      <c r="C1721" s="631"/>
      <c r="D1721" s="636"/>
    </row>
    <row r="1722">
      <c r="A1722" s="623"/>
      <c r="B1722" s="624"/>
      <c r="C1722" s="631"/>
      <c r="D1722" s="636"/>
    </row>
    <row r="1723">
      <c r="A1723" s="623"/>
      <c r="B1723" s="624"/>
      <c r="C1723" s="631"/>
      <c r="D1723" s="636"/>
    </row>
    <row r="1724">
      <c r="A1724" s="623"/>
      <c r="B1724" s="624"/>
      <c r="C1724" s="631"/>
      <c r="D1724" s="636"/>
    </row>
    <row r="1725">
      <c r="A1725" s="623"/>
      <c r="B1725" s="624"/>
      <c r="C1725" s="631"/>
      <c r="D1725" s="636"/>
    </row>
    <row r="1726">
      <c r="A1726" s="623"/>
      <c r="B1726" s="624"/>
      <c r="C1726" s="631"/>
      <c r="D1726" s="636"/>
    </row>
    <row r="1727">
      <c r="A1727" s="623"/>
      <c r="B1727" s="624"/>
      <c r="C1727" s="631"/>
      <c r="D1727" s="636"/>
    </row>
    <row r="1728">
      <c r="A1728" s="623"/>
      <c r="B1728" s="624"/>
      <c r="C1728" s="631"/>
      <c r="D1728" s="636"/>
    </row>
    <row r="1729">
      <c r="A1729" s="623"/>
      <c r="B1729" s="624"/>
      <c r="C1729" s="631"/>
      <c r="D1729" s="636"/>
    </row>
    <row r="1730">
      <c r="A1730" s="623"/>
      <c r="B1730" s="624"/>
      <c r="C1730" s="631"/>
      <c r="D1730" s="636"/>
    </row>
    <row r="1731">
      <c r="A1731" s="623"/>
      <c r="B1731" s="624"/>
      <c r="C1731" s="631"/>
      <c r="D1731" s="636"/>
    </row>
    <row r="1732">
      <c r="A1732" s="623"/>
      <c r="B1732" s="624"/>
      <c r="C1732" s="631"/>
      <c r="D1732" s="636"/>
    </row>
    <row r="1733">
      <c r="A1733" s="623"/>
      <c r="B1733" s="624"/>
      <c r="C1733" s="631"/>
      <c r="D1733" s="636"/>
    </row>
    <row r="1734">
      <c r="A1734" s="623"/>
      <c r="B1734" s="624"/>
      <c r="C1734" s="631"/>
      <c r="D1734" s="636"/>
    </row>
    <row r="1735">
      <c r="A1735" s="623"/>
      <c r="B1735" s="624"/>
      <c r="C1735" s="631"/>
      <c r="D1735" s="636"/>
    </row>
    <row r="1736">
      <c r="A1736" s="623"/>
      <c r="B1736" s="624"/>
      <c r="C1736" s="631"/>
      <c r="D1736" s="636"/>
    </row>
    <row r="1737">
      <c r="A1737" s="623"/>
      <c r="B1737" s="624"/>
      <c r="C1737" s="631"/>
      <c r="D1737" s="636"/>
    </row>
    <row r="1738">
      <c r="A1738" s="623"/>
      <c r="B1738" s="624"/>
      <c r="C1738" s="631"/>
      <c r="D1738" s="636"/>
    </row>
    <row r="1739">
      <c r="A1739" s="623"/>
      <c r="B1739" s="624"/>
      <c r="C1739" s="631"/>
      <c r="D1739" s="636"/>
    </row>
    <row r="1740">
      <c r="A1740" s="623"/>
      <c r="B1740" s="624"/>
      <c r="C1740" s="631"/>
      <c r="D1740" s="636"/>
    </row>
    <row r="1741">
      <c r="A1741" s="623"/>
      <c r="B1741" s="624"/>
      <c r="C1741" s="631"/>
      <c r="D1741" s="636"/>
    </row>
    <row r="1742">
      <c r="A1742" s="623"/>
      <c r="B1742" s="624"/>
      <c r="C1742" s="631"/>
      <c r="D1742" s="636"/>
    </row>
    <row r="1743">
      <c r="A1743" s="623"/>
      <c r="B1743" s="624"/>
      <c r="C1743" s="631"/>
      <c r="D1743" s="636"/>
    </row>
    <row r="1744">
      <c r="A1744" s="623"/>
      <c r="B1744" s="624"/>
      <c r="C1744" s="631"/>
      <c r="D1744" s="636"/>
    </row>
    <row r="1745">
      <c r="A1745" s="623"/>
      <c r="B1745" s="624"/>
      <c r="C1745" s="631"/>
      <c r="D1745" s="636"/>
    </row>
    <row r="1746">
      <c r="A1746" s="623"/>
      <c r="B1746" s="624"/>
      <c r="C1746" s="631"/>
      <c r="D1746" s="636"/>
    </row>
    <row r="1747">
      <c r="A1747" s="623"/>
      <c r="B1747" s="624"/>
      <c r="C1747" s="631"/>
      <c r="D1747" s="636"/>
    </row>
    <row r="1748">
      <c r="A1748" s="623"/>
      <c r="B1748" s="624"/>
      <c r="C1748" s="631"/>
      <c r="D1748" s="636"/>
    </row>
    <row r="1749">
      <c r="A1749" s="623"/>
      <c r="B1749" s="624"/>
      <c r="C1749" s="631"/>
      <c r="D1749" s="636"/>
    </row>
    <row r="1750">
      <c r="A1750" s="623"/>
      <c r="B1750" s="624"/>
      <c r="C1750" s="631"/>
      <c r="D1750" s="636"/>
    </row>
    <row r="1751">
      <c r="A1751" s="623"/>
      <c r="B1751" s="624"/>
      <c r="C1751" s="631"/>
      <c r="D1751" s="636"/>
    </row>
    <row r="1752">
      <c r="A1752" s="623"/>
      <c r="B1752" s="624"/>
      <c r="C1752" s="631"/>
      <c r="D1752" s="636"/>
    </row>
    <row r="1753">
      <c r="A1753" s="623"/>
      <c r="B1753" s="624"/>
      <c r="C1753" s="631"/>
      <c r="D1753" s="636"/>
    </row>
    <row r="1754">
      <c r="A1754" s="623"/>
      <c r="B1754" s="624"/>
      <c r="C1754" s="631"/>
      <c r="D1754" s="636"/>
    </row>
    <row r="1755">
      <c r="A1755" s="623"/>
      <c r="B1755" s="624"/>
      <c r="C1755" s="631"/>
      <c r="D1755" s="636"/>
    </row>
    <row r="1756">
      <c r="A1756" s="623"/>
      <c r="B1756" s="624"/>
      <c r="C1756" s="631"/>
      <c r="D1756" s="636"/>
    </row>
    <row r="1757">
      <c r="A1757" s="623"/>
      <c r="B1757" s="624"/>
      <c r="C1757" s="631"/>
      <c r="D1757" s="636"/>
    </row>
    <row r="1758">
      <c r="A1758" s="623"/>
      <c r="B1758" s="624"/>
      <c r="C1758" s="631"/>
      <c r="D1758" s="636"/>
    </row>
    <row r="1759">
      <c r="A1759" s="623"/>
      <c r="B1759" s="624"/>
      <c r="C1759" s="631"/>
      <c r="D1759" s="636"/>
    </row>
    <row r="1760">
      <c r="A1760" s="623"/>
      <c r="B1760" s="624"/>
      <c r="C1760" s="631"/>
      <c r="D1760" s="636"/>
    </row>
    <row r="1761">
      <c r="A1761" s="623"/>
      <c r="B1761" s="624"/>
      <c r="C1761" s="631"/>
      <c r="D1761" s="636"/>
    </row>
    <row r="1762">
      <c r="A1762" s="623"/>
      <c r="B1762" s="624"/>
      <c r="C1762" s="631"/>
      <c r="D1762" s="636"/>
    </row>
    <row r="1763">
      <c r="A1763" s="623"/>
      <c r="B1763" s="624"/>
      <c r="C1763" s="631"/>
      <c r="D1763" s="636"/>
    </row>
    <row r="1764">
      <c r="A1764" s="623"/>
      <c r="B1764" s="624"/>
      <c r="C1764" s="631"/>
      <c r="D1764" s="636"/>
    </row>
    <row r="1765">
      <c r="A1765" s="623"/>
      <c r="B1765" s="624"/>
      <c r="C1765" s="631"/>
      <c r="D1765" s="636"/>
    </row>
    <row r="1766">
      <c r="A1766" s="623"/>
      <c r="B1766" s="624"/>
      <c r="C1766" s="631"/>
      <c r="D1766" s="636"/>
    </row>
    <row r="1767">
      <c r="A1767" s="623"/>
      <c r="B1767" s="624"/>
      <c r="C1767" s="631"/>
      <c r="D1767" s="636"/>
    </row>
    <row r="1768">
      <c r="A1768" s="623"/>
      <c r="B1768" s="624"/>
      <c r="C1768" s="631"/>
      <c r="D1768" s="636"/>
    </row>
    <row r="1769">
      <c r="A1769" s="623"/>
      <c r="B1769" s="624"/>
      <c r="C1769" s="631"/>
      <c r="D1769" s="636"/>
    </row>
    <row r="1770">
      <c r="A1770" s="623"/>
      <c r="B1770" s="624"/>
      <c r="C1770" s="631"/>
      <c r="D1770" s="636"/>
    </row>
    <row r="1771">
      <c r="A1771" s="623"/>
      <c r="B1771" s="624"/>
      <c r="C1771" s="631"/>
      <c r="D1771" s="636"/>
    </row>
    <row r="1772">
      <c r="A1772" s="623"/>
      <c r="B1772" s="624"/>
      <c r="C1772" s="631"/>
      <c r="D1772" s="636"/>
    </row>
    <row r="1773">
      <c r="A1773" s="623"/>
      <c r="B1773" s="624"/>
      <c r="C1773" s="631"/>
      <c r="D1773" s="636"/>
    </row>
    <row r="1774">
      <c r="A1774" s="623"/>
      <c r="B1774" s="624"/>
      <c r="C1774" s="631"/>
      <c r="D1774" s="636"/>
    </row>
    <row r="1775">
      <c r="A1775" s="623"/>
      <c r="B1775" s="624"/>
      <c r="C1775" s="631"/>
      <c r="D1775" s="636"/>
    </row>
    <row r="1776">
      <c r="A1776" s="623"/>
      <c r="B1776" s="624"/>
      <c r="C1776" s="631"/>
      <c r="D1776" s="636"/>
    </row>
    <row r="1777">
      <c r="A1777" s="623"/>
      <c r="B1777" s="624"/>
      <c r="C1777" s="631"/>
      <c r="D1777" s="636"/>
    </row>
    <row r="1778">
      <c r="A1778" s="623"/>
      <c r="B1778" s="624"/>
      <c r="C1778" s="631"/>
      <c r="D1778" s="636"/>
    </row>
    <row r="1779">
      <c r="A1779" s="623"/>
      <c r="B1779" s="624"/>
      <c r="C1779" s="631"/>
      <c r="D1779" s="636"/>
    </row>
    <row r="1780">
      <c r="A1780" s="623"/>
      <c r="B1780" s="624"/>
      <c r="C1780" s="631"/>
      <c r="D1780" s="636"/>
    </row>
    <row r="1781">
      <c r="A1781" s="623"/>
      <c r="B1781" s="624"/>
      <c r="C1781" s="631"/>
      <c r="D1781" s="636"/>
    </row>
    <row r="1782">
      <c r="A1782" s="623"/>
      <c r="B1782" s="624"/>
      <c r="C1782" s="631"/>
      <c r="D1782" s="636"/>
    </row>
    <row r="1783">
      <c r="A1783" s="623"/>
      <c r="B1783" s="624"/>
      <c r="C1783" s="631"/>
      <c r="D1783" s="636"/>
    </row>
    <row r="1784">
      <c r="A1784" s="623"/>
      <c r="B1784" s="624"/>
      <c r="C1784" s="631"/>
      <c r="D1784" s="636"/>
    </row>
    <row r="1785">
      <c r="A1785" s="623"/>
      <c r="B1785" s="624"/>
      <c r="C1785" s="631"/>
      <c r="D1785" s="636"/>
    </row>
    <row r="1786">
      <c r="A1786" s="623"/>
      <c r="B1786" s="624"/>
      <c r="C1786" s="631"/>
      <c r="D1786" s="636"/>
    </row>
    <row r="1787">
      <c r="A1787" s="623"/>
      <c r="B1787" s="624"/>
      <c r="C1787" s="631"/>
      <c r="D1787" s="636"/>
    </row>
    <row r="1788">
      <c r="A1788" s="623"/>
      <c r="B1788" s="624"/>
      <c r="C1788" s="631"/>
      <c r="D1788" s="636"/>
    </row>
    <row r="1789">
      <c r="A1789" s="623"/>
      <c r="B1789" s="624"/>
      <c r="C1789" s="631"/>
      <c r="D1789" s="636"/>
    </row>
    <row r="1790">
      <c r="A1790" s="623"/>
      <c r="B1790" s="624"/>
      <c r="C1790" s="631"/>
      <c r="D1790" s="636"/>
    </row>
    <row r="1791">
      <c r="A1791" s="623"/>
      <c r="B1791" s="624"/>
      <c r="C1791" s="631"/>
      <c r="D1791" s="636"/>
    </row>
    <row r="1792">
      <c r="A1792" s="623"/>
      <c r="B1792" s="624"/>
      <c r="C1792" s="631"/>
      <c r="D1792" s="636"/>
    </row>
    <row r="1793">
      <c r="A1793" s="623"/>
      <c r="B1793" s="624"/>
      <c r="C1793" s="631"/>
      <c r="D1793" s="636"/>
    </row>
    <row r="1794">
      <c r="A1794" s="623"/>
      <c r="B1794" s="624"/>
      <c r="C1794" s="631"/>
      <c r="D1794" s="636"/>
    </row>
    <row r="1795">
      <c r="A1795" s="623"/>
      <c r="B1795" s="624"/>
      <c r="C1795" s="631"/>
      <c r="D1795" s="636"/>
    </row>
    <row r="1796">
      <c r="A1796" s="623"/>
      <c r="B1796" s="624"/>
      <c r="C1796" s="631"/>
      <c r="D1796" s="636"/>
    </row>
    <row r="1797">
      <c r="A1797" s="623"/>
      <c r="B1797" s="624"/>
      <c r="C1797" s="631"/>
      <c r="D1797" s="636"/>
    </row>
    <row r="1798">
      <c r="A1798" s="623"/>
      <c r="B1798" s="624"/>
      <c r="C1798" s="631"/>
      <c r="D1798" s="636"/>
    </row>
    <row r="1799">
      <c r="A1799" s="623"/>
      <c r="B1799" s="624"/>
      <c r="C1799" s="631"/>
      <c r="D1799" s="636"/>
    </row>
    <row r="1800">
      <c r="A1800" s="623"/>
      <c r="B1800" s="624"/>
      <c r="C1800" s="631"/>
      <c r="D1800" s="636"/>
    </row>
    <row r="1801">
      <c r="A1801" s="623"/>
      <c r="B1801" s="624"/>
      <c r="C1801" s="631"/>
      <c r="D1801" s="636"/>
    </row>
    <row r="1802">
      <c r="A1802" s="623"/>
      <c r="B1802" s="624"/>
      <c r="C1802" s="631"/>
      <c r="D1802" s="636"/>
    </row>
    <row r="1803">
      <c r="A1803" s="623"/>
      <c r="B1803" s="624"/>
      <c r="C1803" s="631"/>
      <c r="D1803" s="636"/>
    </row>
    <row r="1804">
      <c r="A1804" s="623"/>
      <c r="B1804" s="624"/>
      <c r="C1804" s="631"/>
      <c r="D1804" s="636"/>
    </row>
    <row r="1805">
      <c r="A1805" s="623"/>
      <c r="B1805" s="624"/>
      <c r="C1805" s="631"/>
      <c r="D1805" s="636"/>
    </row>
    <row r="1806">
      <c r="A1806" s="623"/>
      <c r="B1806" s="624"/>
      <c r="C1806" s="631"/>
      <c r="D1806" s="636"/>
    </row>
    <row r="1807">
      <c r="A1807" s="623"/>
      <c r="B1807" s="624"/>
      <c r="C1807" s="631"/>
      <c r="D1807" s="636"/>
    </row>
    <row r="1808">
      <c r="A1808" s="623"/>
      <c r="B1808" s="624"/>
      <c r="C1808" s="631"/>
      <c r="D1808" s="636"/>
    </row>
    <row r="1809">
      <c r="A1809" s="623"/>
      <c r="B1809" s="624"/>
      <c r="C1809" s="631"/>
      <c r="D1809" s="636"/>
    </row>
    <row r="1810">
      <c r="A1810" s="623"/>
      <c r="B1810" s="624"/>
      <c r="C1810" s="631"/>
      <c r="D1810" s="636"/>
    </row>
    <row r="1811">
      <c r="A1811" s="623"/>
      <c r="B1811" s="624"/>
      <c r="C1811" s="631"/>
      <c r="D1811" s="636"/>
    </row>
    <row r="1812">
      <c r="A1812" s="623"/>
      <c r="B1812" s="624"/>
      <c r="C1812" s="631"/>
      <c r="D1812" s="636"/>
    </row>
    <row r="1813">
      <c r="A1813" s="623"/>
      <c r="B1813" s="624"/>
      <c r="C1813" s="631"/>
      <c r="D1813" s="636"/>
    </row>
    <row r="1814">
      <c r="A1814" s="623"/>
      <c r="B1814" s="624"/>
      <c r="C1814" s="631"/>
      <c r="D1814" s="636"/>
    </row>
    <row r="1815">
      <c r="A1815" s="623"/>
      <c r="B1815" s="624"/>
      <c r="C1815" s="631"/>
      <c r="D1815" s="636"/>
    </row>
    <row r="1816">
      <c r="A1816" s="623"/>
      <c r="B1816" s="624"/>
      <c r="C1816" s="631"/>
      <c r="D1816" s="636"/>
    </row>
    <row r="1817">
      <c r="A1817" s="623"/>
      <c r="B1817" s="624"/>
      <c r="C1817" s="631"/>
      <c r="D1817" s="636"/>
    </row>
    <row r="1818">
      <c r="A1818" s="623"/>
      <c r="B1818" s="624"/>
      <c r="C1818" s="631"/>
      <c r="D1818" s="636"/>
    </row>
    <row r="1819">
      <c r="A1819" s="623"/>
      <c r="B1819" s="624"/>
      <c r="C1819" s="631"/>
      <c r="D1819" s="636"/>
    </row>
    <row r="1820">
      <c r="A1820" s="623"/>
      <c r="B1820" s="624"/>
      <c r="C1820" s="631"/>
      <c r="D1820" s="636"/>
    </row>
    <row r="1821">
      <c r="A1821" s="623"/>
      <c r="B1821" s="624"/>
      <c r="C1821" s="631"/>
      <c r="D1821" s="636"/>
    </row>
    <row r="1822">
      <c r="A1822" s="623"/>
      <c r="B1822" s="624"/>
      <c r="C1822" s="631"/>
      <c r="D1822" s="636"/>
    </row>
    <row r="1823">
      <c r="A1823" s="623"/>
      <c r="B1823" s="624"/>
      <c r="C1823" s="631"/>
      <c r="D1823" s="636"/>
    </row>
    <row r="1824">
      <c r="A1824" s="623"/>
      <c r="B1824" s="624"/>
      <c r="C1824" s="631"/>
      <c r="D1824" s="636"/>
    </row>
    <row r="1825">
      <c r="A1825" s="623"/>
      <c r="B1825" s="624"/>
      <c r="C1825" s="631"/>
      <c r="D1825" s="636"/>
    </row>
    <row r="1826">
      <c r="A1826" s="623"/>
      <c r="B1826" s="624"/>
      <c r="C1826" s="631"/>
      <c r="D1826" s="636"/>
    </row>
    <row r="1827">
      <c r="A1827" s="623"/>
      <c r="B1827" s="624"/>
      <c r="C1827" s="631"/>
      <c r="D1827" s="636"/>
    </row>
    <row r="1828">
      <c r="A1828" s="623"/>
      <c r="B1828" s="624"/>
      <c r="C1828" s="631"/>
      <c r="D1828" s="636"/>
    </row>
    <row r="1829">
      <c r="A1829" s="623"/>
      <c r="B1829" s="624"/>
      <c r="C1829" s="631"/>
      <c r="D1829" s="636"/>
    </row>
    <row r="1830">
      <c r="A1830" s="623"/>
      <c r="B1830" s="624"/>
      <c r="C1830" s="631"/>
      <c r="D1830" s="636"/>
    </row>
    <row r="1831">
      <c r="A1831" s="623"/>
      <c r="B1831" s="624"/>
      <c r="C1831" s="631"/>
      <c r="D1831" s="636"/>
    </row>
    <row r="1832">
      <c r="A1832" s="623"/>
      <c r="B1832" s="624"/>
      <c r="C1832" s="631"/>
      <c r="D1832" s="636"/>
    </row>
    <row r="1833">
      <c r="A1833" s="623"/>
      <c r="B1833" s="624"/>
      <c r="C1833" s="631"/>
      <c r="D1833" s="636"/>
    </row>
    <row r="1834">
      <c r="A1834" s="623"/>
      <c r="B1834" s="624"/>
      <c r="C1834" s="631"/>
      <c r="D1834" s="636"/>
    </row>
    <row r="1835">
      <c r="A1835" s="623"/>
      <c r="B1835" s="624"/>
      <c r="C1835" s="631"/>
      <c r="D1835" s="636"/>
    </row>
    <row r="1836">
      <c r="A1836" s="623"/>
      <c r="B1836" s="624"/>
      <c r="C1836" s="631"/>
      <c r="D1836" s="636"/>
    </row>
    <row r="1837">
      <c r="A1837" s="623"/>
      <c r="B1837" s="624"/>
      <c r="C1837" s="631"/>
      <c r="D1837" s="636"/>
    </row>
    <row r="1838">
      <c r="A1838" s="623"/>
      <c r="B1838" s="624"/>
      <c r="C1838" s="631"/>
      <c r="D1838" s="636"/>
    </row>
    <row r="1839">
      <c r="A1839" s="623"/>
      <c r="B1839" s="624"/>
      <c r="C1839" s="631"/>
      <c r="D1839" s="636"/>
    </row>
    <row r="1840">
      <c r="A1840" s="623"/>
      <c r="B1840" s="624"/>
      <c r="C1840" s="631"/>
      <c r="D1840" s="636"/>
    </row>
    <row r="1841">
      <c r="A1841" s="623"/>
      <c r="B1841" s="624"/>
      <c r="C1841" s="631"/>
      <c r="D1841" s="636"/>
    </row>
    <row r="1842">
      <c r="A1842" s="623"/>
      <c r="B1842" s="624"/>
      <c r="C1842" s="631"/>
      <c r="D1842" s="636"/>
    </row>
    <row r="1843">
      <c r="A1843" s="623"/>
      <c r="B1843" s="624"/>
      <c r="C1843" s="631"/>
      <c r="D1843" s="636"/>
    </row>
    <row r="1844">
      <c r="A1844" s="623"/>
      <c r="B1844" s="624"/>
      <c r="C1844" s="631"/>
      <c r="D1844" s="636"/>
    </row>
    <row r="1845">
      <c r="A1845" s="623"/>
      <c r="B1845" s="624"/>
      <c r="C1845" s="631"/>
      <c r="D1845" s="636"/>
    </row>
    <row r="1846">
      <c r="A1846" s="623"/>
      <c r="B1846" s="624"/>
      <c r="C1846" s="631"/>
      <c r="D1846" s="636"/>
    </row>
    <row r="1847">
      <c r="A1847" s="623"/>
      <c r="B1847" s="624"/>
      <c r="C1847" s="631"/>
      <c r="D1847" s="636"/>
    </row>
    <row r="1848">
      <c r="A1848" s="623"/>
      <c r="B1848" s="624"/>
      <c r="C1848" s="631"/>
      <c r="D1848" s="636"/>
    </row>
    <row r="1849">
      <c r="A1849" s="623"/>
      <c r="B1849" s="624"/>
      <c r="C1849" s="631"/>
      <c r="D1849" s="636"/>
    </row>
    <row r="1850">
      <c r="A1850" s="623"/>
      <c r="B1850" s="624"/>
      <c r="C1850" s="631"/>
      <c r="D1850" s="636"/>
    </row>
    <row r="1851">
      <c r="A1851" s="623"/>
      <c r="B1851" s="624"/>
      <c r="C1851" s="631"/>
      <c r="D1851" s="636"/>
    </row>
    <row r="1852">
      <c r="A1852" s="623"/>
      <c r="B1852" s="624"/>
      <c r="C1852" s="631"/>
      <c r="D1852" s="636"/>
    </row>
    <row r="1853">
      <c r="A1853" s="623"/>
      <c r="B1853" s="624"/>
      <c r="C1853" s="631"/>
      <c r="D1853" s="636"/>
    </row>
    <row r="1854">
      <c r="A1854" s="623"/>
      <c r="B1854" s="624"/>
      <c r="C1854" s="631"/>
      <c r="D1854" s="636"/>
    </row>
    <row r="1855">
      <c r="A1855" s="623"/>
      <c r="B1855" s="624"/>
      <c r="C1855" s="631"/>
      <c r="D1855" s="636"/>
    </row>
    <row r="1856">
      <c r="A1856" s="623"/>
      <c r="B1856" s="624"/>
      <c r="C1856" s="631"/>
      <c r="D1856" s="636"/>
    </row>
    <row r="1857">
      <c r="A1857" s="623"/>
      <c r="B1857" s="624"/>
      <c r="C1857" s="631"/>
      <c r="D1857" s="636"/>
    </row>
    <row r="1858">
      <c r="A1858" s="623"/>
      <c r="B1858" s="624"/>
      <c r="C1858" s="631"/>
      <c r="D1858" s="636"/>
    </row>
    <row r="1859">
      <c r="A1859" s="623"/>
      <c r="B1859" s="624"/>
      <c r="C1859" s="631"/>
      <c r="D1859" s="636"/>
    </row>
    <row r="1860">
      <c r="A1860" s="623"/>
      <c r="B1860" s="624"/>
      <c r="C1860" s="631"/>
      <c r="D1860" s="636"/>
    </row>
    <row r="1861">
      <c r="A1861" s="623"/>
      <c r="B1861" s="624"/>
      <c r="C1861" s="631"/>
      <c r="D1861" s="636"/>
    </row>
    <row r="1862">
      <c r="A1862" s="623"/>
      <c r="B1862" s="624"/>
      <c r="C1862" s="631"/>
      <c r="D1862" s="636"/>
    </row>
    <row r="1863">
      <c r="A1863" s="623"/>
      <c r="B1863" s="624"/>
      <c r="C1863" s="631"/>
      <c r="D1863" s="636"/>
    </row>
    <row r="1864">
      <c r="A1864" s="623"/>
      <c r="B1864" s="624"/>
      <c r="C1864" s="631"/>
      <c r="D1864" s="636"/>
    </row>
    <row r="1865">
      <c r="A1865" s="623"/>
      <c r="B1865" s="624"/>
      <c r="C1865" s="631"/>
      <c r="D1865" s="636"/>
    </row>
    <row r="1866">
      <c r="A1866" s="623"/>
      <c r="B1866" s="624"/>
      <c r="C1866" s="631"/>
      <c r="D1866" s="636"/>
    </row>
    <row r="1867">
      <c r="A1867" s="623"/>
      <c r="B1867" s="624"/>
      <c r="C1867" s="631"/>
      <c r="D1867" s="636"/>
    </row>
    <row r="1868">
      <c r="A1868" s="623"/>
      <c r="B1868" s="624"/>
      <c r="C1868" s="631"/>
      <c r="D1868" s="636"/>
    </row>
    <row r="1869">
      <c r="A1869" s="623"/>
      <c r="B1869" s="624"/>
      <c r="C1869" s="631"/>
      <c r="D1869" s="636"/>
    </row>
    <row r="1870">
      <c r="A1870" s="623"/>
      <c r="B1870" s="624"/>
      <c r="C1870" s="631"/>
      <c r="D1870" s="636"/>
    </row>
    <row r="1871">
      <c r="A1871" s="623"/>
      <c r="B1871" s="624"/>
      <c r="C1871" s="631"/>
      <c r="D1871" s="636"/>
    </row>
    <row r="1872">
      <c r="A1872" s="623"/>
      <c r="B1872" s="624"/>
      <c r="C1872" s="631"/>
      <c r="D1872" s="636"/>
    </row>
    <row r="1873">
      <c r="A1873" s="623"/>
      <c r="B1873" s="624"/>
      <c r="C1873" s="631"/>
      <c r="D1873" s="636"/>
    </row>
    <row r="1874">
      <c r="A1874" s="623"/>
      <c r="B1874" s="624"/>
      <c r="C1874" s="631"/>
      <c r="D1874" s="636"/>
    </row>
    <row r="1875">
      <c r="A1875" s="623"/>
      <c r="B1875" s="624"/>
      <c r="C1875" s="631"/>
      <c r="D1875" s="636"/>
    </row>
    <row r="1876">
      <c r="A1876" s="623"/>
      <c r="B1876" s="624"/>
      <c r="C1876" s="631"/>
      <c r="D1876" s="636"/>
    </row>
    <row r="1877">
      <c r="A1877" s="623"/>
      <c r="B1877" s="624"/>
      <c r="C1877" s="631"/>
      <c r="D1877" s="636"/>
    </row>
    <row r="1878">
      <c r="A1878" s="623"/>
      <c r="B1878" s="624"/>
      <c r="C1878" s="631"/>
      <c r="D1878" s="636"/>
    </row>
    <row r="1879">
      <c r="A1879" s="623"/>
      <c r="B1879" s="624"/>
      <c r="C1879" s="631"/>
      <c r="D1879" s="636"/>
    </row>
    <row r="1880">
      <c r="A1880" s="623"/>
      <c r="B1880" s="624"/>
      <c r="C1880" s="631"/>
      <c r="D1880" s="636"/>
    </row>
    <row r="1881">
      <c r="A1881" s="623"/>
      <c r="B1881" s="624"/>
      <c r="C1881" s="631"/>
      <c r="D1881" s="636"/>
    </row>
    <row r="1882">
      <c r="A1882" s="623"/>
      <c r="B1882" s="624"/>
      <c r="C1882" s="631"/>
      <c r="D1882" s="636"/>
    </row>
    <row r="1883">
      <c r="A1883" s="623"/>
      <c r="B1883" s="624"/>
      <c r="C1883" s="631"/>
      <c r="D1883" s="636"/>
    </row>
    <row r="1884">
      <c r="A1884" s="623"/>
      <c r="B1884" s="624"/>
      <c r="C1884" s="631"/>
      <c r="D1884" s="636"/>
    </row>
    <row r="1885">
      <c r="A1885" s="623"/>
      <c r="B1885" s="624"/>
      <c r="C1885" s="631"/>
      <c r="D1885" s="636"/>
    </row>
    <row r="1886">
      <c r="A1886" s="623"/>
      <c r="B1886" s="624"/>
      <c r="C1886" s="631"/>
      <c r="D1886" s="636"/>
    </row>
    <row r="1887">
      <c r="A1887" s="623"/>
      <c r="B1887" s="624"/>
      <c r="C1887" s="631"/>
      <c r="D1887" s="636"/>
    </row>
    <row r="1888">
      <c r="A1888" s="623"/>
      <c r="B1888" s="624"/>
      <c r="C1888" s="631"/>
      <c r="D1888" s="636"/>
    </row>
    <row r="1889">
      <c r="A1889" s="623"/>
      <c r="B1889" s="624"/>
      <c r="C1889" s="631"/>
      <c r="D1889" s="636"/>
    </row>
    <row r="1890">
      <c r="A1890" s="623"/>
      <c r="B1890" s="624"/>
      <c r="C1890" s="631"/>
      <c r="D1890" s="636"/>
    </row>
    <row r="1891">
      <c r="A1891" s="623"/>
      <c r="B1891" s="624"/>
      <c r="C1891" s="631"/>
      <c r="D1891" s="636"/>
    </row>
    <row r="1892">
      <c r="A1892" s="623"/>
      <c r="B1892" s="624"/>
      <c r="C1892" s="631"/>
      <c r="D1892" s="636"/>
    </row>
    <row r="1893">
      <c r="A1893" s="623"/>
      <c r="B1893" s="624"/>
      <c r="C1893" s="631"/>
      <c r="D1893" s="636"/>
    </row>
    <row r="1894">
      <c r="A1894" s="623"/>
      <c r="B1894" s="624"/>
      <c r="C1894" s="631"/>
      <c r="D1894" s="636"/>
    </row>
    <row r="1895">
      <c r="A1895" s="623"/>
      <c r="B1895" s="624"/>
      <c r="C1895" s="631"/>
      <c r="D1895" s="636"/>
    </row>
    <row r="1896">
      <c r="A1896" s="623"/>
      <c r="B1896" s="624"/>
      <c r="C1896" s="631"/>
      <c r="D1896" s="636"/>
    </row>
    <row r="1897">
      <c r="A1897" s="623"/>
      <c r="B1897" s="624"/>
      <c r="C1897" s="631"/>
      <c r="D1897" s="636"/>
    </row>
    <row r="1898">
      <c r="A1898" s="623"/>
      <c r="B1898" s="624"/>
      <c r="C1898" s="631"/>
      <c r="D1898" s="636"/>
    </row>
    <row r="1899">
      <c r="A1899" s="623"/>
      <c r="B1899" s="624"/>
      <c r="C1899" s="631"/>
      <c r="D1899" s="636"/>
    </row>
    <row r="1900">
      <c r="A1900" s="623"/>
      <c r="B1900" s="624"/>
      <c r="C1900" s="631"/>
      <c r="D1900" s="636"/>
    </row>
    <row r="1901">
      <c r="A1901" s="623"/>
      <c r="B1901" s="624"/>
      <c r="C1901" s="631"/>
      <c r="D1901" s="636"/>
    </row>
    <row r="1902">
      <c r="A1902" s="623"/>
      <c r="B1902" s="624"/>
      <c r="C1902" s="631"/>
      <c r="D1902" s="636"/>
    </row>
    <row r="1903">
      <c r="A1903" s="623"/>
      <c r="B1903" s="624"/>
      <c r="C1903" s="631"/>
      <c r="D1903" s="636"/>
    </row>
    <row r="1904">
      <c r="A1904" s="623"/>
      <c r="B1904" s="624"/>
      <c r="C1904" s="631"/>
      <c r="D1904" s="636"/>
    </row>
    <row r="1905">
      <c r="A1905" s="623"/>
      <c r="B1905" s="624"/>
      <c r="C1905" s="631"/>
      <c r="D1905" s="636"/>
    </row>
    <row r="1906">
      <c r="A1906" s="623"/>
      <c r="B1906" s="624"/>
      <c r="C1906" s="631"/>
      <c r="D1906" s="636"/>
    </row>
    <row r="1907">
      <c r="A1907" s="623"/>
      <c r="B1907" s="624"/>
      <c r="C1907" s="631"/>
      <c r="D1907" s="636"/>
    </row>
    <row r="1908">
      <c r="A1908" s="623"/>
      <c r="B1908" s="624"/>
      <c r="C1908" s="631"/>
      <c r="D1908" s="636"/>
    </row>
    <row r="1909">
      <c r="A1909" s="623"/>
      <c r="B1909" s="624"/>
      <c r="C1909" s="631"/>
      <c r="D1909" s="636"/>
    </row>
    <row r="1910">
      <c r="A1910" s="623"/>
      <c r="B1910" s="624"/>
      <c r="C1910" s="631"/>
      <c r="D1910" s="636"/>
    </row>
    <row r="1911">
      <c r="A1911" s="623"/>
      <c r="B1911" s="624"/>
      <c r="C1911" s="631"/>
      <c r="D1911" s="636"/>
    </row>
    <row r="1912">
      <c r="A1912" s="623"/>
      <c r="B1912" s="624"/>
      <c r="C1912" s="631"/>
      <c r="D1912" s="636"/>
    </row>
    <row r="1913">
      <c r="A1913" s="623"/>
      <c r="B1913" s="624"/>
      <c r="C1913" s="631"/>
      <c r="D1913" s="636"/>
    </row>
    <row r="1914">
      <c r="A1914" s="623"/>
      <c r="B1914" s="624"/>
      <c r="C1914" s="631"/>
      <c r="D1914" s="636"/>
    </row>
    <row r="1915">
      <c r="A1915" s="623"/>
      <c r="B1915" s="624"/>
      <c r="C1915" s="631"/>
      <c r="D1915" s="636"/>
    </row>
    <row r="1916">
      <c r="A1916" s="623"/>
      <c r="B1916" s="624"/>
      <c r="C1916" s="631"/>
      <c r="D1916" s="636"/>
    </row>
    <row r="1917">
      <c r="A1917" s="623"/>
      <c r="B1917" s="624"/>
      <c r="C1917" s="631"/>
      <c r="D1917" s="636"/>
    </row>
    <row r="1918">
      <c r="A1918" s="623"/>
      <c r="B1918" s="624"/>
      <c r="C1918" s="631"/>
      <c r="D1918" s="636"/>
    </row>
    <row r="1919">
      <c r="A1919" s="623"/>
      <c r="B1919" s="624"/>
      <c r="C1919" s="631"/>
      <c r="D1919" s="636"/>
    </row>
    <row r="1920">
      <c r="A1920" s="623"/>
      <c r="B1920" s="624"/>
      <c r="C1920" s="631"/>
      <c r="D1920" s="636"/>
    </row>
    <row r="1921">
      <c r="A1921" s="623"/>
      <c r="B1921" s="624"/>
      <c r="C1921" s="631"/>
      <c r="D1921" s="636"/>
    </row>
    <row r="1922">
      <c r="A1922" s="623"/>
      <c r="B1922" s="624"/>
      <c r="C1922" s="631"/>
      <c r="D1922" s="636"/>
    </row>
    <row r="1923">
      <c r="A1923" s="623"/>
      <c r="B1923" s="624"/>
      <c r="C1923" s="631"/>
      <c r="D1923" s="636"/>
    </row>
    <row r="1924">
      <c r="A1924" s="623"/>
      <c r="B1924" s="624"/>
      <c r="C1924" s="631"/>
      <c r="D1924" s="636"/>
    </row>
    <row r="1925">
      <c r="A1925" s="623"/>
      <c r="B1925" s="624"/>
      <c r="C1925" s="631"/>
      <c r="D1925" s="636"/>
    </row>
    <row r="1926">
      <c r="A1926" s="623"/>
      <c r="B1926" s="624"/>
      <c r="C1926" s="631"/>
      <c r="D1926" s="636"/>
    </row>
    <row r="1927">
      <c r="A1927" s="623"/>
      <c r="B1927" s="624"/>
      <c r="C1927" s="631"/>
      <c r="D1927" s="636"/>
    </row>
    <row r="1928">
      <c r="A1928" s="623"/>
      <c r="B1928" s="624"/>
      <c r="C1928" s="631"/>
      <c r="D1928" s="636"/>
    </row>
    <row r="1929">
      <c r="A1929" s="623"/>
      <c r="B1929" s="624"/>
      <c r="C1929" s="631"/>
      <c r="D1929" s="636"/>
    </row>
    <row r="1930">
      <c r="A1930" s="623"/>
      <c r="B1930" s="624"/>
      <c r="C1930" s="631"/>
      <c r="D1930" s="636"/>
    </row>
    <row r="1931">
      <c r="A1931" s="623"/>
      <c r="B1931" s="624"/>
      <c r="C1931" s="631"/>
      <c r="D1931" s="636"/>
    </row>
    <row r="1932">
      <c r="A1932" s="623"/>
      <c r="B1932" s="624"/>
      <c r="C1932" s="631"/>
      <c r="D1932" s="636"/>
    </row>
    <row r="1933">
      <c r="A1933" s="623"/>
      <c r="B1933" s="624"/>
      <c r="C1933" s="631"/>
      <c r="D1933" s="636"/>
    </row>
    <row r="1934">
      <c r="A1934" s="623"/>
      <c r="B1934" s="624"/>
      <c r="C1934" s="631"/>
      <c r="D1934" s="636"/>
    </row>
    <row r="1935">
      <c r="A1935" s="623"/>
      <c r="B1935" s="624"/>
      <c r="C1935" s="631"/>
      <c r="D1935" s="636"/>
    </row>
    <row r="1936">
      <c r="A1936" s="623"/>
      <c r="B1936" s="624"/>
      <c r="C1936" s="631"/>
      <c r="D1936" s="636"/>
    </row>
    <row r="1937">
      <c r="A1937" s="623"/>
      <c r="B1937" s="624"/>
      <c r="C1937" s="631"/>
      <c r="D1937" s="636"/>
    </row>
    <row r="1938">
      <c r="A1938" s="623"/>
      <c r="B1938" s="624"/>
      <c r="C1938" s="631"/>
      <c r="D1938" s="636"/>
    </row>
    <row r="1939">
      <c r="A1939" s="623"/>
      <c r="B1939" s="624"/>
      <c r="C1939" s="631"/>
      <c r="D1939" s="636"/>
    </row>
    <row r="1940">
      <c r="A1940" s="623"/>
      <c r="B1940" s="624"/>
      <c r="C1940" s="631"/>
      <c r="D1940" s="636"/>
    </row>
    <row r="1941">
      <c r="A1941" s="623"/>
      <c r="B1941" s="624"/>
      <c r="C1941" s="631"/>
      <c r="D1941" s="636"/>
    </row>
    <row r="1942">
      <c r="A1942" s="623"/>
      <c r="B1942" s="624"/>
      <c r="C1942" s="631"/>
      <c r="D1942" s="636"/>
    </row>
    <row r="1943">
      <c r="A1943" s="623"/>
      <c r="B1943" s="624"/>
      <c r="C1943" s="631"/>
      <c r="D1943" s="636"/>
    </row>
    <row r="1944">
      <c r="A1944" s="623"/>
      <c r="B1944" s="624"/>
      <c r="C1944" s="631"/>
      <c r="D1944" s="636"/>
    </row>
    <row r="1945">
      <c r="A1945" s="623"/>
      <c r="B1945" s="624"/>
      <c r="C1945" s="631"/>
      <c r="D1945" s="636"/>
    </row>
    <row r="1946">
      <c r="A1946" s="623"/>
      <c r="B1946" s="624"/>
      <c r="C1946" s="631"/>
      <c r="D1946" s="636"/>
    </row>
    <row r="1947">
      <c r="A1947" s="623"/>
      <c r="B1947" s="624"/>
      <c r="C1947" s="631"/>
      <c r="D1947" s="636"/>
    </row>
    <row r="1948">
      <c r="A1948" s="623"/>
      <c r="B1948" s="624"/>
      <c r="C1948" s="631"/>
      <c r="D1948" s="636"/>
    </row>
    <row r="1949">
      <c r="A1949" s="623"/>
      <c r="B1949" s="624"/>
      <c r="C1949" s="631"/>
      <c r="D1949" s="636"/>
    </row>
    <row r="1950">
      <c r="A1950" s="623"/>
      <c r="B1950" s="624"/>
      <c r="C1950" s="631"/>
      <c r="D1950" s="636"/>
    </row>
    <row r="1951">
      <c r="A1951" s="623"/>
      <c r="B1951" s="624"/>
      <c r="C1951" s="631"/>
      <c r="D1951" s="636"/>
    </row>
    <row r="1952">
      <c r="A1952" s="623"/>
      <c r="B1952" s="624"/>
      <c r="C1952" s="631"/>
      <c r="D1952" s="636"/>
    </row>
    <row r="1953">
      <c r="A1953" s="623"/>
      <c r="B1953" s="624"/>
      <c r="C1953" s="631"/>
      <c r="D1953" s="636"/>
    </row>
    <row r="1954">
      <c r="A1954" s="623"/>
      <c r="B1954" s="624"/>
      <c r="C1954" s="631"/>
      <c r="D1954" s="636"/>
    </row>
    <row r="1955">
      <c r="A1955" s="623"/>
      <c r="B1955" s="624"/>
      <c r="C1955" s="631"/>
      <c r="D1955" s="636"/>
    </row>
    <row r="1956">
      <c r="A1956" s="623"/>
      <c r="B1956" s="624"/>
      <c r="C1956" s="631"/>
      <c r="D1956" s="636"/>
    </row>
    <row r="1957">
      <c r="A1957" s="623"/>
      <c r="B1957" s="624"/>
      <c r="C1957" s="631"/>
      <c r="D1957" s="636"/>
    </row>
    <row r="1958">
      <c r="A1958" s="623"/>
      <c r="B1958" s="624"/>
      <c r="C1958" s="631"/>
      <c r="D1958" s="636"/>
    </row>
    <row r="1959">
      <c r="A1959" s="623"/>
      <c r="B1959" s="624"/>
      <c r="C1959" s="631"/>
      <c r="D1959" s="636"/>
    </row>
    <row r="1960">
      <c r="A1960" s="623"/>
      <c r="B1960" s="624"/>
      <c r="C1960" s="631"/>
      <c r="D1960" s="636"/>
    </row>
    <row r="1961">
      <c r="A1961" s="623"/>
      <c r="B1961" s="624"/>
      <c r="C1961" s="631"/>
      <c r="D1961" s="636"/>
    </row>
    <row r="1962">
      <c r="A1962" s="623"/>
      <c r="B1962" s="624"/>
      <c r="C1962" s="631"/>
      <c r="D1962" s="636"/>
    </row>
    <row r="1963">
      <c r="A1963" s="623"/>
      <c r="B1963" s="624"/>
      <c r="C1963" s="631"/>
      <c r="D1963" s="636"/>
    </row>
    <row r="1964">
      <c r="A1964" s="623"/>
      <c r="B1964" s="624"/>
      <c r="C1964" s="631"/>
      <c r="D1964" s="636"/>
    </row>
    <row r="1965">
      <c r="A1965" s="623"/>
      <c r="B1965" s="624"/>
      <c r="C1965" s="631"/>
      <c r="D1965" s="636"/>
    </row>
    <row r="1966">
      <c r="A1966" s="623"/>
      <c r="B1966" s="624"/>
      <c r="C1966" s="631"/>
      <c r="D1966" s="636"/>
    </row>
    <row r="1967">
      <c r="A1967" s="623"/>
      <c r="B1967" s="624"/>
      <c r="C1967" s="631"/>
      <c r="D1967" s="636"/>
    </row>
    <row r="1968">
      <c r="A1968" s="623"/>
      <c r="B1968" s="624"/>
      <c r="C1968" s="631"/>
      <c r="D1968" s="636"/>
    </row>
    <row r="1969">
      <c r="A1969" s="623"/>
      <c r="B1969" s="624"/>
      <c r="C1969" s="631"/>
      <c r="D1969" s="636"/>
    </row>
    <row r="1970">
      <c r="A1970" s="623"/>
      <c r="B1970" s="624"/>
      <c r="C1970" s="631"/>
      <c r="D1970" s="636"/>
    </row>
    <row r="1971">
      <c r="A1971" s="623"/>
      <c r="B1971" s="624"/>
      <c r="C1971" s="631"/>
      <c r="D1971" s="636"/>
    </row>
    <row r="1972">
      <c r="A1972" s="623"/>
      <c r="B1972" s="624"/>
      <c r="C1972" s="631"/>
      <c r="D1972" s="636"/>
    </row>
    <row r="1973">
      <c r="A1973" s="623"/>
      <c r="B1973" s="624"/>
      <c r="C1973" s="631"/>
      <c r="D1973" s="636"/>
    </row>
    <row r="1974">
      <c r="A1974" s="623"/>
      <c r="B1974" s="624"/>
      <c r="C1974" s="631"/>
      <c r="D1974" s="636"/>
    </row>
    <row r="1975">
      <c r="A1975" s="623"/>
      <c r="B1975" s="624"/>
      <c r="C1975" s="631"/>
      <c r="D1975" s="636"/>
    </row>
    <row r="1976">
      <c r="A1976" s="623"/>
      <c r="B1976" s="624"/>
      <c r="C1976" s="631"/>
      <c r="D1976" s="636"/>
    </row>
    <row r="1977">
      <c r="A1977" s="623"/>
      <c r="B1977" s="624"/>
      <c r="C1977" s="631"/>
      <c r="D1977" s="636"/>
    </row>
    <row r="1978">
      <c r="A1978" s="623"/>
      <c r="B1978" s="624"/>
      <c r="C1978" s="631"/>
      <c r="D1978" s="636"/>
    </row>
    <row r="1979">
      <c r="A1979" s="623"/>
      <c r="B1979" s="624"/>
      <c r="C1979" s="631"/>
      <c r="D1979" s="636"/>
    </row>
    <row r="1980">
      <c r="A1980" s="623"/>
      <c r="B1980" s="624"/>
      <c r="C1980" s="631"/>
      <c r="D1980" s="636"/>
    </row>
    <row r="1981">
      <c r="A1981" s="623"/>
      <c r="B1981" s="624"/>
      <c r="C1981" s="631"/>
      <c r="D1981" s="636"/>
    </row>
    <row r="1982">
      <c r="A1982" s="623"/>
      <c r="B1982" s="624"/>
      <c r="C1982" s="631"/>
      <c r="D1982" s="636"/>
    </row>
    <row r="1983">
      <c r="A1983" s="623"/>
      <c r="B1983" s="624"/>
      <c r="C1983" s="631"/>
      <c r="D1983" s="636"/>
    </row>
    <row r="1984">
      <c r="A1984" s="623"/>
      <c r="B1984" s="624"/>
      <c r="C1984" s="631"/>
      <c r="D1984" s="636"/>
    </row>
    <row r="1985">
      <c r="A1985" s="623"/>
      <c r="B1985" s="624"/>
      <c r="C1985" s="631"/>
      <c r="D1985" s="636"/>
    </row>
    <row r="1986">
      <c r="A1986" s="623"/>
      <c r="B1986" s="624"/>
      <c r="C1986" s="631"/>
      <c r="D1986" s="636"/>
    </row>
    <row r="1987">
      <c r="A1987" s="623"/>
      <c r="B1987" s="624"/>
      <c r="C1987" s="631"/>
      <c r="D1987" s="636"/>
    </row>
    <row r="1988">
      <c r="A1988" s="623"/>
      <c r="B1988" s="624"/>
      <c r="C1988" s="631"/>
      <c r="D1988" s="636"/>
    </row>
    <row r="1989">
      <c r="A1989" s="623"/>
      <c r="B1989" s="624"/>
      <c r="C1989" s="631"/>
      <c r="D1989" s="636"/>
    </row>
    <row r="1990">
      <c r="A1990" s="623"/>
      <c r="B1990" s="624"/>
      <c r="C1990" s="631"/>
      <c r="D1990" s="636"/>
    </row>
    <row r="1991">
      <c r="A1991" s="623"/>
      <c r="B1991" s="624"/>
      <c r="C1991" s="631"/>
      <c r="D1991" s="636"/>
    </row>
    <row r="1992">
      <c r="A1992" s="623"/>
      <c r="B1992" s="624"/>
      <c r="C1992" s="631"/>
      <c r="D1992" s="636"/>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0"/>
    <col customWidth="1" min="2" max="2" width="69.63"/>
    <col customWidth="1" min="3" max="8" width="9.38"/>
    <col customWidth="1" min="9" max="9" width="15.0"/>
    <col customWidth="1" min="10" max="10" width="14.25"/>
    <col customWidth="1" min="11" max="11" width="9.38"/>
    <col customWidth="1" min="12" max="12" width="11.38"/>
    <col customWidth="1" min="13" max="13" width="39.88"/>
    <col customWidth="1" min="14" max="14" width="9.38"/>
    <col customWidth="1" min="15" max="15" width="15.0"/>
    <col customWidth="1" min="16" max="26" width="9.38"/>
  </cols>
  <sheetData>
    <row r="1">
      <c r="A1" s="637" t="s">
        <v>1</v>
      </c>
      <c r="B1" s="638" t="s">
        <v>7656</v>
      </c>
      <c r="C1" s="637" t="s">
        <v>4</v>
      </c>
      <c r="D1" s="638" t="s">
        <v>7656</v>
      </c>
      <c r="E1" s="637" t="s">
        <v>5</v>
      </c>
      <c r="F1" s="638" t="s">
        <v>7656</v>
      </c>
      <c r="G1" s="637" t="s">
        <v>6</v>
      </c>
      <c r="H1" s="638" t="s">
        <v>7656</v>
      </c>
      <c r="I1" s="639" t="s">
        <v>7742</v>
      </c>
      <c r="J1" s="638" t="s">
        <v>7656</v>
      </c>
      <c r="K1" s="637" t="s">
        <v>11</v>
      </c>
      <c r="L1" s="637" t="s">
        <v>7743</v>
      </c>
      <c r="M1" s="638" t="s">
        <v>7656</v>
      </c>
      <c r="N1" s="637" t="s">
        <v>13</v>
      </c>
      <c r="O1" s="638" t="s">
        <v>7656</v>
      </c>
      <c r="P1" s="637" t="s">
        <v>7744</v>
      </c>
      <c r="Q1" s="637" t="s">
        <v>17</v>
      </c>
      <c r="R1" s="637" t="s">
        <v>22</v>
      </c>
      <c r="S1" s="638" t="s">
        <v>7656</v>
      </c>
      <c r="T1" s="640" t="s">
        <v>41</v>
      </c>
      <c r="U1" s="638" t="s">
        <v>7656</v>
      </c>
      <c r="V1" s="640" t="s">
        <v>42</v>
      </c>
      <c r="W1" s="638" t="s">
        <v>7656</v>
      </c>
    </row>
    <row r="2">
      <c r="A2" s="7" t="s">
        <v>7661</v>
      </c>
      <c r="B2" s="641" t="s">
        <v>7662</v>
      </c>
      <c r="C2" s="7">
        <v>-1.0</v>
      </c>
      <c r="D2" s="641" t="s">
        <v>7745</v>
      </c>
      <c r="E2" s="7">
        <v>0.0</v>
      </c>
      <c r="F2" s="641" t="s">
        <v>7667</v>
      </c>
      <c r="G2" s="7" t="s">
        <v>86</v>
      </c>
      <c r="H2" s="641" t="s">
        <v>7668</v>
      </c>
      <c r="I2" s="9" t="s">
        <v>7671</v>
      </c>
      <c r="J2" s="641" t="s">
        <v>7672</v>
      </c>
      <c r="K2" s="7" t="s">
        <v>49</v>
      </c>
      <c r="L2" s="7" t="s">
        <v>50</v>
      </c>
      <c r="M2" s="642" t="s">
        <v>7674</v>
      </c>
      <c r="N2" s="7">
        <v>0.0</v>
      </c>
      <c r="O2" s="643" t="s">
        <v>7678</v>
      </c>
      <c r="P2" s="7">
        <v>0.0</v>
      </c>
      <c r="Q2" s="7">
        <v>0.0</v>
      </c>
      <c r="R2" s="7">
        <v>0.0</v>
      </c>
      <c r="S2" s="641" t="s">
        <v>7689</v>
      </c>
      <c r="T2" s="7">
        <v>0.0</v>
      </c>
      <c r="U2" s="638" t="s">
        <v>7746</v>
      </c>
      <c r="V2" s="7">
        <v>0.0</v>
      </c>
      <c r="W2" s="638" t="s">
        <v>7746</v>
      </c>
    </row>
    <row r="3">
      <c r="A3" s="7" t="s">
        <v>45</v>
      </c>
      <c r="B3" s="641" t="s">
        <v>7684</v>
      </c>
      <c r="C3" s="7">
        <v>0.0</v>
      </c>
      <c r="D3" s="641" t="s">
        <v>7667</v>
      </c>
      <c r="E3" s="7">
        <v>1.0</v>
      </c>
      <c r="F3" s="641" t="s">
        <v>7685</v>
      </c>
      <c r="G3" s="7" t="s">
        <v>47</v>
      </c>
      <c r="H3" s="641" t="s">
        <v>47</v>
      </c>
      <c r="I3" s="9" t="s">
        <v>7686</v>
      </c>
      <c r="J3" s="641" t="s">
        <v>7687</v>
      </c>
      <c r="L3" s="7" t="s">
        <v>7688</v>
      </c>
      <c r="M3" s="643" t="s">
        <v>7689</v>
      </c>
      <c r="N3" s="7">
        <v>1.0</v>
      </c>
      <c r="O3" s="643" t="s">
        <v>7690</v>
      </c>
      <c r="P3" s="7">
        <v>1.0</v>
      </c>
      <c r="Q3" s="7">
        <v>1.0</v>
      </c>
      <c r="R3" s="7">
        <v>1.0</v>
      </c>
      <c r="S3" s="641" t="s">
        <v>7704</v>
      </c>
      <c r="T3" s="7">
        <v>1.0</v>
      </c>
      <c r="U3" s="638" t="s">
        <v>7747</v>
      </c>
      <c r="V3" s="7">
        <v>1.0</v>
      </c>
      <c r="W3" s="638" t="s">
        <v>7747</v>
      </c>
    </row>
    <row r="4">
      <c r="A4" s="7" t="s">
        <v>7691</v>
      </c>
      <c r="B4" s="641" t="s">
        <v>7692</v>
      </c>
      <c r="C4" s="7">
        <v>1.0</v>
      </c>
      <c r="D4" s="641" t="s">
        <v>7685</v>
      </c>
      <c r="I4" s="9"/>
      <c r="L4" s="7" t="s">
        <v>7693</v>
      </c>
      <c r="M4" s="643" t="s">
        <v>7689</v>
      </c>
      <c r="N4" s="7" t="s">
        <v>7694</v>
      </c>
      <c r="O4" s="643" t="s">
        <v>7695</v>
      </c>
      <c r="Q4" s="10">
        <v>12.0</v>
      </c>
    </row>
    <row r="5">
      <c r="A5" s="7" t="s">
        <v>7696</v>
      </c>
      <c r="B5" s="641" t="s">
        <v>7697</v>
      </c>
      <c r="I5" s="9"/>
      <c r="L5" s="7" t="s">
        <v>7698</v>
      </c>
      <c r="M5" s="643" t="s">
        <v>7689</v>
      </c>
    </row>
    <row r="6">
      <c r="A6" s="7" t="s">
        <v>7699</v>
      </c>
      <c r="B6" s="641" t="s">
        <v>7700</v>
      </c>
      <c r="I6" s="9"/>
      <c r="M6" s="643"/>
    </row>
    <row r="7">
      <c r="A7" s="7" t="s">
        <v>7702</v>
      </c>
      <c r="B7" s="641" t="s">
        <v>7689</v>
      </c>
      <c r="I7" s="9"/>
      <c r="M7" s="643"/>
    </row>
    <row r="8">
      <c r="A8" s="7" t="s">
        <v>7703</v>
      </c>
      <c r="B8" s="641" t="s">
        <v>7704</v>
      </c>
      <c r="I8" s="9"/>
      <c r="M8" s="643"/>
    </row>
    <row r="9">
      <c r="A9" s="7" t="s">
        <v>7705</v>
      </c>
      <c r="B9" s="641" t="s">
        <v>7704</v>
      </c>
      <c r="I9" s="9"/>
      <c r="M9" s="643"/>
    </row>
    <row r="10">
      <c r="A10" s="7" t="s">
        <v>7706</v>
      </c>
      <c r="B10" s="641" t="s">
        <v>7704</v>
      </c>
      <c r="I10" s="9"/>
      <c r="M10" s="643"/>
    </row>
    <row r="11">
      <c r="A11" s="7" t="s">
        <v>7707</v>
      </c>
      <c r="B11" s="641" t="s">
        <v>7704</v>
      </c>
      <c r="I11" s="9"/>
      <c r="M11" s="643"/>
    </row>
    <row r="12">
      <c r="I12" s="9"/>
      <c r="M12" s="638"/>
    </row>
    <row r="13">
      <c r="I13" s="9"/>
      <c r="M13" s="638"/>
    </row>
    <row r="14">
      <c r="I14" s="9"/>
      <c r="M14" s="638"/>
    </row>
    <row r="15">
      <c r="I15" s="9"/>
      <c r="M15" s="638"/>
    </row>
    <row r="16">
      <c r="I16" s="9"/>
      <c r="M16" s="638"/>
    </row>
    <row r="17">
      <c r="I17" s="9"/>
      <c r="M17" s="638"/>
    </row>
    <row r="18">
      <c r="I18" s="9"/>
      <c r="M18" s="638"/>
    </row>
    <row r="19">
      <c r="I19" s="9"/>
      <c r="M19" s="638"/>
    </row>
    <row r="20">
      <c r="I20" s="9"/>
      <c r="M20" s="638"/>
    </row>
    <row r="21" ht="15.75" customHeight="1">
      <c r="I21" s="9"/>
      <c r="M21" s="638"/>
    </row>
    <row r="22" ht="15.75" customHeight="1">
      <c r="I22" s="9"/>
      <c r="M22" s="638"/>
    </row>
    <row r="23" ht="15.75" customHeight="1">
      <c r="I23" s="9"/>
      <c r="M23" s="638"/>
    </row>
    <row r="24" ht="15.75" customHeight="1">
      <c r="I24" s="9"/>
      <c r="M24" s="638"/>
    </row>
    <row r="25" ht="15.75" customHeight="1">
      <c r="I25" s="9"/>
      <c r="M25" s="638"/>
    </row>
    <row r="26" ht="15.75" customHeight="1">
      <c r="I26" s="9"/>
      <c r="M26" s="638"/>
    </row>
    <row r="27" ht="15.75" customHeight="1">
      <c r="I27" s="9"/>
      <c r="M27" s="638"/>
    </row>
    <row r="28" ht="15.75" customHeight="1">
      <c r="I28" s="9"/>
      <c r="M28" s="638"/>
    </row>
    <row r="29" ht="15.75" customHeight="1">
      <c r="I29" s="9"/>
      <c r="M29" s="638"/>
    </row>
    <row r="30" ht="15.75" customHeight="1">
      <c r="I30" s="9"/>
      <c r="M30" s="638"/>
    </row>
    <row r="31" ht="15.75" customHeight="1">
      <c r="I31" s="9"/>
      <c r="M31" s="638"/>
    </row>
    <row r="32" ht="15.75" customHeight="1">
      <c r="I32" s="9"/>
      <c r="M32" s="638"/>
    </row>
    <row r="33" ht="15.75" customHeight="1">
      <c r="I33" s="9"/>
      <c r="M33" s="638"/>
    </row>
    <row r="34" ht="15.75" customHeight="1">
      <c r="I34" s="9"/>
      <c r="M34" s="638"/>
    </row>
    <row r="35" ht="15.75" customHeight="1">
      <c r="I35" s="9"/>
      <c r="M35" s="638"/>
    </row>
    <row r="36" ht="15.75" customHeight="1">
      <c r="I36" s="9"/>
      <c r="M36" s="638"/>
    </row>
    <row r="37" ht="15.75" customHeight="1">
      <c r="I37" s="9"/>
      <c r="M37" s="638"/>
    </row>
    <row r="38" ht="15.75" customHeight="1">
      <c r="I38" s="9"/>
      <c r="M38" s="638"/>
    </row>
    <row r="39" ht="15.75" customHeight="1">
      <c r="I39" s="9"/>
      <c r="M39" s="638"/>
    </row>
    <row r="40" ht="15.75" customHeight="1">
      <c r="I40" s="9"/>
      <c r="M40" s="638"/>
    </row>
    <row r="41" ht="15.75" customHeight="1">
      <c r="I41" s="9"/>
      <c r="M41" s="638"/>
    </row>
    <row r="42" ht="15.75" customHeight="1">
      <c r="I42" s="9"/>
      <c r="M42" s="638"/>
    </row>
    <row r="43" ht="15.75" customHeight="1">
      <c r="I43" s="9"/>
      <c r="M43" s="638"/>
    </row>
    <row r="44" ht="15.75" customHeight="1">
      <c r="I44" s="9"/>
      <c r="M44" s="638"/>
    </row>
    <row r="45" ht="15.75" customHeight="1">
      <c r="I45" s="9"/>
      <c r="M45" s="638"/>
    </row>
    <row r="46" ht="15.75" customHeight="1">
      <c r="I46" s="9"/>
      <c r="M46" s="638"/>
    </row>
    <row r="47" ht="15.75" customHeight="1">
      <c r="I47" s="9"/>
      <c r="M47" s="638"/>
    </row>
    <row r="48" ht="15.75" customHeight="1">
      <c r="I48" s="9"/>
      <c r="M48" s="638"/>
    </row>
    <row r="49" ht="15.75" customHeight="1">
      <c r="I49" s="9"/>
      <c r="M49" s="638"/>
    </row>
    <row r="50" ht="15.75" customHeight="1">
      <c r="I50" s="9"/>
      <c r="M50" s="638"/>
    </row>
    <row r="51" ht="15.75" customHeight="1">
      <c r="I51" s="9"/>
      <c r="M51" s="638"/>
    </row>
    <row r="52" ht="15.75" customHeight="1">
      <c r="I52" s="9"/>
      <c r="M52" s="638"/>
    </row>
    <row r="53" ht="15.75" customHeight="1">
      <c r="I53" s="9"/>
      <c r="M53" s="638"/>
    </row>
    <row r="54" ht="15.75" customHeight="1">
      <c r="I54" s="9"/>
      <c r="M54" s="638"/>
    </row>
    <row r="55" ht="15.75" customHeight="1">
      <c r="I55" s="9"/>
      <c r="M55" s="638"/>
    </row>
    <row r="56" ht="15.75" customHeight="1">
      <c r="I56" s="9"/>
      <c r="M56" s="638"/>
    </row>
    <row r="57" ht="15.75" customHeight="1">
      <c r="I57" s="9"/>
      <c r="M57" s="638"/>
    </row>
    <row r="58" ht="15.75" customHeight="1">
      <c r="I58" s="9"/>
      <c r="M58" s="638"/>
    </row>
    <row r="59" ht="15.75" customHeight="1">
      <c r="I59" s="9"/>
      <c r="M59" s="638"/>
    </row>
    <row r="60" ht="15.75" customHeight="1">
      <c r="I60" s="9"/>
      <c r="M60" s="638"/>
    </row>
    <row r="61" ht="15.75" customHeight="1">
      <c r="I61" s="9"/>
      <c r="M61" s="638"/>
    </row>
    <row r="62" ht="15.75" customHeight="1">
      <c r="I62" s="9"/>
      <c r="M62" s="638"/>
    </row>
    <row r="63" ht="15.75" customHeight="1">
      <c r="I63" s="9"/>
      <c r="M63" s="638"/>
    </row>
    <row r="64" ht="15.75" customHeight="1">
      <c r="I64" s="9"/>
      <c r="M64" s="638"/>
    </row>
    <row r="65" ht="15.75" customHeight="1">
      <c r="I65" s="9"/>
      <c r="M65" s="638"/>
    </row>
    <row r="66" ht="15.75" customHeight="1">
      <c r="I66" s="9"/>
      <c r="M66" s="638"/>
    </row>
    <row r="67" ht="15.75" customHeight="1">
      <c r="I67" s="9"/>
      <c r="M67" s="638"/>
    </row>
    <row r="68" ht="15.75" customHeight="1">
      <c r="I68" s="9"/>
      <c r="M68" s="638"/>
    </row>
    <row r="69" ht="15.75" customHeight="1">
      <c r="I69" s="9"/>
      <c r="M69" s="638"/>
    </row>
    <row r="70" ht="15.75" customHeight="1">
      <c r="I70" s="9"/>
      <c r="M70" s="638"/>
    </row>
    <row r="71" ht="15.75" customHeight="1">
      <c r="I71" s="9"/>
      <c r="M71" s="638"/>
    </row>
    <row r="72" ht="15.75" customHeight="1">
      <c r="I72" s="9"/>
      <c r="M72" s="638"/>
    </row>
    <row r="73" ht="15.75" customHeight="1">
      <c r="I73" s="9"/>
      <c r="M73" s="638"/>
    </row>
    <row r="74" ht="15.75" customHeight="1">
      <c r="I74" s="9"/>
      <c r="M74" s="638"/>
    </row>
    <row r="75" ht="15.75" customHeight="1">
      <c r="I75" s="9"/>
      <c r="M75" s="638"/>
    </row>
    <row r="76" ht="15.75" customHeight="1">
      <c r="I76" s="9"/>
      <c r="M76" s="638"/>
    </row>
    <row r="77" ht="15.75" customHeight="1">
      <c r="I77" s="9"/>
      <c r="M77" s="638"/>
    </row>
    <row r="78" ht="15.75" customHeight="1">
      <c r="I78" s="9"/>
      <c r="M78" s="638"/>
    </row>
    <row r="79" ht="15.75" customHeight="1">
      <c r="I79" s="9"/>
      <c r="M79" s="638"/>
    </row>
    <row r="80" ht="15.75" customHeight="1">
      <c r="I80" s="9"/>
      <c r="M80" s="638"/>
    </row>
    <row r="81" ht="15.75" customHeight="1">
      <c r="I81" s="9"/>
      <c r="M81" s="638"/>
    </row>
    <row r="82" ht="15.75" customHeight="1">
      <c r="I82" s="9"/>
      <c r="M82" s="638"/>
    </row>
    <row r="83" ht="15.75" customHeight="1">
      <c r="I83" s="9"/>
      <c r="M83" s="638"/>
    </row>
    <row r="84" ht="15.75" customHeight="1">
      <c r="I84" s="9"/>
      <c r="M84" s="638"/>
    </row>
    <row r="85" ht="15.75" customHeight="1">
      <c r="I85" s="9"/>
      <c r="M85" s="638"/>
    </row>
    <row r="86" ht="15.75" customHeight="1">
      <c r="I86" s="9"/>
      <c r="M86" s="638"/>
    </row>
    <row r="87" ht="15.75" customHeight="1">
      <c r="I87" s="9"/>
      <c r="M87" s="638"/>
    </row>
    <row r="88" ht="15.75" customHeight="1">
      <c r="I88" s="9"/>
      <c r="M88" s="638"/>
    </row>
    <row r="89" ht="15.75" customHeight="1">
      <c r="I89" s="9"/>
      <c r="M89" s="638"/>
    </row>
    <row r="90" ht="15.75" customHeight="1">
      <c r="I90" s="9"/>
      <c r="M90" s="638"/>
    </row>
    <row r="91" ht="15.75" customHeight="1">
      <c r="I91" s="9"/>
      <c r="M91" s="638"/>
    </row>
    <row r="92" ht="15.75" customHeight="1">
      <c r="I92" s="9"/>
      <c r="M92" s="638"/>
    </row>
    <row r="93" ht="15.75" customHeight="1">
      <c r="I93" s="9"/>
      <c r="M93" s="638"/>
    </row>
    <row r="94" ht="15.75" customHeight="1">
      <c r="I94" s="9"/>
      <c r="M94" s="638"/>
    </row>
    <row r="95" ht="15.75" customHeight="1">
      <c r="I95" s="9"/>
      <c r="M95" s="638"/>
    </row>
    <row r="96" ht="15.75" customHeight="1">
      <c r="I96" s="9"/>
      <c r="M96" s="638"/>
    </row>
    <row r="97" ht="15.75" customHeight="1">
      <c r="I97" s="9"/>
      <c r="M97" s="638"/>
    </row>
    <row r="98" ht="15.75" customHeight="1">
      <c r="I98" s="9"/>
      <c r="M98" s="638"/>
    </row>
    <row r="99" ht="15.75" customHeight="1">
      <c r="I99" s="9"/>
      <c r="M99" s="638"/>
    </row>
    <row r="100" ht="15.75" customHeight="1">
      <c r="I100" s="9"/>
      <c r="M100" s="638"/>
    </row>
    <row r="101" ht="15.75" customHeight="1">
      <c r="I101" s="9"/>
      <c r="M101" s="638"/>
    </row>
    <row r="102" ht="15.75" customHeight="1">
      <c r="I102" s="9"/>
      <c r="M102" s="638"/>
    </row>
    <row r="103" ht="15.75" customHeight="1">
      <c r="I103" s="9"/>
      <c r="M103" s="638"/>
    </row>
    <row r="104" ht="15.75" customHeight="1">
      <c r="I104" s="9"/>
      <c r="M104" s="638"/>
    </row>
    <row r="105" ht="15.75" customHeight="1">
      <c r="I105" s="9"/>
      <c r="M105" s="638"/>
    </row>
    <row r="106" ht="15.75" customHeight="1">
      <c r="I106" s="9"/>
      <c r="M106" s="638"/>
    </row>
    <row r="107" ht="15.75" customHeight="1">
      <c r="I107" s="9"/>
      <c r="M107" s="638"/>
    </row>
    <row r="108" ht="15.75" customHeight="1">
      <c r="I108" s="9"/>
      <c r="M108" s="638"/>
    </row>
    <row r="109" ht="15.75" customHeight="1">
      <c r="I109" s="9"/>
      <c r="M109" s="638"/>
    </row>
    <row r="110" ht="15.75" customHeight="1">
      <c r="I110" s="9"/>
      <c r="M110" s="638"/>
    </row>
    <row r="111" ht="15.75" customHeight="1">
      <c r="I111" s="9"/>
      <c r="M111" s="638"/>
    </row>
    <row r="112" ht="15.75" customHeight="1">
      <c r="I112" s="9"/>
      <c r="M112" s="638"/>
    </row>
    <row r="113" ht="15.75" customHeight="1">
      <c r="I113" s="9"/>
      <c r="M113" s="638"/>
    </row>
    <row r="114" ht="15.75" customHeight="1">
      <c r="I114" s="9"/>
      <c r="M114" s="638"/>
    </row>
    <row r="115" ht="15.75" customHeight="1">
      <c r="I115" s="9"/>
      <c r="M115" s="638"/>
    </row>
    <row r="116" ht="15.75" customHeight="1">
      <c r="I116" s="9"/>
      <c r="M116" s="638"/>
    </row>
    <row r="117" ht="15.75" customHeight="1">
      <c r="I117" s="9"/>
      <c r="M117" s="638"/>
    </row>
    <row r="118" ht="15.75" customHeight="1">
      <c r="I118" s="9"/>
      <c r="M118" s="638"/>
    </row>
    <row r="119" ht="15.75" customHeight="1">
      <c r="I119" s="9"/>
      <c r="M119" s="638"/>
    </row>
    <row r="120" ht="15.75" customHeight="1">
      <c r="I120" s="9"/>
      <c r="M120" s="638"/>
    </row>
    <row r="121" ht="15.75" customHeight="1">
      <c r="I121" s="9"/>
      <c r="M121" s="638"/>
    </row>
    <row r="122" ht="15.75" customHeight="1">
      <c r="I122" s="9"/>
      <c r="M122" s="638"/>
    </row>
    <row r="123" ht="15.75" customHeight="1">
      <c r="I123" s="9"/>
      <c r="M123" s="638"/>
    </row>
    <row r="124" ht="15.75" customHeight="1">
      <c r="I124" s="9"/>
      <c r="M124" s="638"/>
    </row>
    <row r="125" ht="15.75" customHeight="1">
      <c r="I125" s="9"/>
      <c r="M125" s="638"/>
    </row>
    <row r="126" ht="15.75" customHeight="1">
      <c r="I126" s="9"/>
      <c r="M126" s="638"/>
    </row>
    <row r="127" ht="15.75" customHeight="1">
      <c r="I127" s="9"/>
      <c r="M127" s="638"/>
    </row>
    <row r="128" ht="15.75" customHeight="1">
      <c r="I128" s="9"/>
      <c r="M128" s="638"/>
    </row>
    <row r="129" ht="15.75" customHeight="1">
      <c r="I129" s="9"/>
      <c r="M129" s="638"/>
    </row>
    <row r="130" ht="15.75" customHeight="1">
      <c r="I130" s="9"/>
      <c r="M130" s="638"/>
    </row>
    <row r="131" ht="15.75" customHeight="1">
      <c r="I131" s="9"/>
      <c r="M131" s="638"/>
    </row>
    <row r="132" ht="15.75" customHeight="1">
      <c r="I132" s="9"/>
      <c r="M132" s="638"/>
    </row>
    <row r="133" ht="15.75" customHeight="1">
      <c r="I133" s="9"/>
      <c r="M133" s="638"/>
    </row>
    <row r="134" ht="15.75" customHeight="1">
      <c r="I134" s="9"/>
      <c r="M134" s="638"/>
    </row>
    <row r="135" ht="15.75" customHeight="1">
      <c r="I135" s="9"/>
      <c r="M135" s="638"/>
    </row>
    <row r="136" ht="15.75" customHeight="1">
      <c r="I136" s="9"/>
      <c r="M136" s="638"/>
    </row>
    <row r="137" ht="15.75" customHeight="1">
      <c r="I137" s="9"/>
      <c r="M137" s="638"/>
    </row>
    <row r="138" ht="15.75" customHeight="1">
      <c r="I138" s="9"/>
      <c r="M138" s="638"/>
    </row>
    <row r="139" ht="15.75" customHeight="1">
      <c r="I139" s="9"/>
      <c r="M139" s="638"/>
    </row>
    <row r="140" ht="15.75" customHeight="1">
      <c r="I140" s="9"/>
      <c r="M140" s="638"/>
    </row>
    <row r="141" ht="15.75" customHeight="1">
      <c r="I141" s="9"/>
      <c r="M141" s="638"/>
    </row>
    <row r="142" ht="15.75" customHeight="1">
      <c r="I142" s="9"/>
      <c r="M142" s="638"/>
    </row>
    <row r="143" ht="15.75" customHeight="1">
      <c r="I143" s="9"/>
      <c r="M143" s="638"/>
    </row>
    <row r="144" ht="15.75" customHeight="1">
      <c r="I144" s="9"/>
      <c r="M144" s="638"/>
    </row>
    <row r="145" ht="15.75" customHeight="1">
      <c r="I145" s="9"/>
      <c r="M145" s="638"/>
    </row>
    <row r="146" ht="15.75" customHeight="1">
      <c r="I146" s="9"/>
      <c r="M146" s="638"/>
    </row>
    <row r="147" ht="15.75" customHeight="1">
      <c r="I147" s="9"/>
      <c r="M147" s="638"/>
    </row>
    <row r="148" ht="15.75" customHeight="1">
      <c r="I148" s="9"/>
      <c r="M148" s="638"/>
    </row>
    <row r="149" ht="15.75" customHeight="1">
      <c r="I149" s="9"/>
      <c r="M149" s="638"/>
    </row>
    <row r="150" ht="15.75" customHeight="1">
      <c r="I150" s="9"/>
      <c r="M150" s="638"/>
    </row>
    <row r="151" ht="15.75" customHeight="1">
      <c r="I151" s="9"/>
      <c r="M151" s="638"/>
    </row>
    <row r="152" ht="15.75" customHeight="1">
      <c r="I152" s="9"/>
      <c r="M152" s="638"/>
    </row>
    <row r="153" ht="15.75" customHeight="1">
      <c r="I153" s="9"/>
      <c r="M153" s="638"/>
    </row>
    <row r="154" ht="15.75" customHeight="1">
      <c r="I154" s="9"/>
      <c r="M154" s="638"/>
    </row>
    <row r="155" ht="15.75" customHeight="1">
      <c r="I155" s="9"/>
      <c r="M155" s="638"/>
    </row>
    <row r="156" ht="15.75" customHeight="1">
      <c r="I156" s="9"/>
      <c r="M156" s="638"/>
    </row>
    <row r="157" ht="15.75" customHeight="1">
      <c r="I157" s="9"/>
      <c r="M157" s="638"/>
    </row>
    <row r="158" ht="15.75" customHeight="1">
      <c r="I158" s="9"/>
      <c r="M158" s="638"/>
    </row>
    <row r="159" ht="15.75" customHeight="1">
      <c r="I159" s="9"/>
      <c r="M159" s="638"/>
    </row>
    <row r="160" ht="15.75" customHeight="1">
      <c r="I160" s="9"/>
      <c r="M160" s="638"/>
    </row>
    <row r="161" ht="15.75" customHeight="1">
      <c r="I161" s="9"/>
      <c r="M161" s="638"/>
    </row>
    <row r="162" ht="15.75" customHeight="1">
      <c r="I162" s="9"/>
      <c r="M162" s="638"/>
    </row>
    <row r="163" ht="15.75" customHeight="1">
      <c r="I163" s="9"/>
      <c r="M163" s="638"/>
    </row>
    <row r="164" ht="15.75" customHeight="1">
      <c r="I164" s="9"/>
      <c r="M164" s="638"/>
    </row>
    <row r="165" ht="15.75" customHeight="1">
      <c r="I165" s="9"/>
      <c r="M165" s="638"/>
    </row>
    <row r="166" ht="15.75" customHeight="1">
      <c r="I166" s="9"/>
      <c r="M166" s="638"/>
    </row>
    <row r="167" ht="15.75" customHeight="1">
      <c r="I167" s="9"/>
      <c r="M167" s="638"/>
    </row>
    <row r="168" ht="15.75" customHeight="1">
      <c r="I168" s="9"/>
      <c r="M168" s="638"/>
    </row>
    <row r="169" ht="15.75" customHeight="1">
      <c r="I169" s="9"/>
      <c r="M169" s="638"/>
    </row>
    <row r="170" ht="15.75" customHeight="1">
      <c r="I170" s="9"/>
      <c r="M170" s="638"/>
    </row>
    <row r="171" ht="15.75" customHeight="1">
      <c r="I171" s="9"/>
      <c r="M171" s="638"/>
    </row>
    <row r="172" ht="15.75" customHeight="1">
      <c r="I172" s="9"/>
      <c r="M172" s="638"/>
    </row>
    <row r="173" ht="15.75" customHeight="1">
      <c r="I173" s="9"/>
      <c r="M173" s="638"/>
    </row>
    <row r="174" ht="15.75" customHeight="1">
      <c r="I174" s="9"/>
      <c r="M174" s="638"/>
    </row>
    <row r="175" ht="15.75" customHeight="1">
      <c r="I175" s="9"/>
      <c r="M175" s="638"/>
    </row>
    <row r="176" ht="15.75" customHeight="1">
      <c r="I176" s="9"/>
      <c r="M176" s="638"/>
    </row>
    <row r="177" ht="15.75" customHeight="1">
      <c r="I177" s="9"/>
      <c r="M177" s="638"/>
    </row>
    <row r="178" ht="15.75" customHeight="1">
      <c r="I178" s="9"/>
      <c r="M178" s="638"/>
    </row>
    <row r="179" ht="15.75" customHeight="1">
      <c r="I179" s="9"/>
      <c r="M179" s="638"/>
    </row>
    <row r="180" ht="15.75" customHeight="1">
      <c r="I180" s="9"/>
      <c r="M180" s="638"/>
    </row>
    <row r="181" ht="15.75" customHeight="1">
      <c r="I181" s="9"/>
      <c r="M181" s="638"/>
    </row>
    <row r="182" ht="15.75" customHeight="1">
      <c r="I182" s="9"/>
      <c r="M182" s="638"/>
    </row>
    <row r="183" ht="15.75" customHeight="1">
      <c r="I183" s="9"/>
      <c r="M183" s="638"/>
    </row>
    <row r="184" ht="15.75" customHeight="1">
      <c r="I184" s="9"/>
      <c r="M184" s="638"/>
    </row>
    <row r="185" ht="15.75" customHeight="1">
      <c r="I185" s="9"/>
      <c r="M185" s="638"/>
    </row>
    <row r="186" ht="15.75" customHeight="1">
      <c r="I186" s="9"/>
      <c r="M186" s="638"/>
    </row>
    <row r="187" ht="15.75" customHeight="1">
      <c r="I187" s="9"/>
      <c r="M187" s="638"/>
    </row>
    <row r="188" ht="15.75" customHeight="1">
      <c r="I188" s="9"/>
      <c r="M188" s="638"/>
    </row>
    <row r="189" ht="15.75" customHeight="1">
      <c r="I189" s="9"/>
      <c r="M189" s="638"/>
    </row>
    <row r="190" ht="15.75" customHeight="1">
      <c r="I190" s="9"/>
      <c r="M190" s="638"/>
    </row>
    <row r="191" ht="15.75" customHeight="1">
      <c r="I191" s="9"/>
      <c r="M191" s="638"/>
    </row>
    <row r="192" ht="15.75" customHeight="1">
      <c r="I192" s="9"/>
      <c r="M192" s="638"/>
    </row>
    <row r="193" ht="15.75" customHeight="1">
      <c r="I193" s="9"/>
      <c r="M193" s="638"/>
    </row>
    <row r="194" ht="15.75" customHeight="1">
      <c r="I194" s="9"/>
      <c r="M194" s="638"/>
    </row>
    <row r="195" ht="15.75" customHeight="1">
      <c r="I195" s="9"/>
      <c r="M195" s="638"/>
    </row>
    <row r="196" ht="15.75" customHeight="1">
      <c r="I196" s="9"/>
      <c r="M196" s="638"/>
    </row>
    <row r="197" ht="15.75" customHeight="1">
      <c r="I197" s="9"/>
      <c r="M197" s="638"/>
    </row>
    <row r="198" ht="15.75" customHeight="1">
      <c r="I198" s="9"/>
      <c r="M198" s="638"/>
    </row>
    <row r="199" ht="15.75" customHeight="1">
      <c r="I199" s="9"/>
      <c r="M199" s="638"/>
    </row>
    <row r="200" ht="15.75" customHeight="1">
      <c r="I200" s="9"/>
      <c r="M200" s="638"/>
    </row>
    <row r="201" ht="15.75" customHeight="1">
      <c r="I201" s="9"/>
      <c r="M201" s="638"/>
    </row>
    <row r="202" ht="15.75" customHeight="1">
      <c r="I202" s="9"/>
      <c r="M202" s="638"/>
    </row>
    <row r="203" ht="15.75" customHeight="1">
      <c r="I203" s="9"/>
      <c r="M203" s="638"/>
    </row>
    <row r="204" ht="15.75" customHeight="1">
      <c r="I204" s="9"/>
      <c r="M204" s="638"/>
    </row>
    <row r="205" ht="15.75" customHeight="1">
      <c r="I205" s="9"/>
      <c r="M205" s="638"/>
    </row>
    <row r="206" ht="15.75" customHeight="1">
      <c r="I206" s="9"/>
      <c r="M206" s="638"/>
    </row>
    <row r="207" ht="15.75" customHeight="1">
      <c r="I207" s="9"/>
      <c r="M207" s="638"/>
    </row>
    <row r="208" ht="15.75" customHeight="1">
      <c r="I208" s="9"/>
      <c r="M208" s="638"/>
    </row>
    <row r="209" ht="15.75" customHeight="1">
      <c r="I209" s="9"/>
      <c r="M209" s="638"/>
    </row>
    <row r="210" ht="15.75" customHeight="1">
      <c r="I210" s="9"/>
      <c r="M210" s="638"/>
    </row>
    <row r="211" ht="15.75" customHeight="1">
      <c r="I211" s="9"/>
      <c r="M211" s="638"/>
    </row>
    <row r="212" ht="15.75" customHeight="1">
      <c r="I212" s="9"/>
      <c r="M212" s="638"/>
    </row>
    <row r="213" ht="15.75" customHeight="1">
      <c r="I213" s="9"/>
      <c r="M213" s="638"/>
    </row>
    <row r="214" ht="15.75" customHeight="1">
      <c r="I214" s="9"/>
      <c r="M214" s="638"/>
    </row>
    <row r="215" ht="15.75" customHeight="1">
      <c r="I215" s="9"/>
      <c r="M215" s="638"/>
    </row>
    <row r="216" ht="15.75" customHeight="1">
      <c r="I216" s="9"/>
      <c r="M216" s="638"/>
    </row>
    <row r="217" ht="15.75" customHeight="1">
      <c r="I217" s="9"/>
      <c r="M217" s="638"/>
    </row>
    <row r="218" ht="15.75" customHeight="1">
      <c r="I218" s="9"/>
      <c r="M218" s="638"/>
    </row>
    <row r="219" ht="15.75" customHeight="1">
      <c r="I219" s="9"/>
      <c r="M219" s="638"/>
    </row>
    <row r="220" ht="15.75" customHeight="1">
      <c r="I220" s="9"/>
      <c r="M220" s="638"/>
    </row>
    <row r="221" ht="15.75" customHeight="1">
      <c r="I221" s="9"/>
      <c r="M221" s="638"/>
    </row>
    <row r="222" ht="15.75" customHeight="1">
      <c r="I222" s="9"/>
      <c r="M222" s="638"/>
    </row>
    <row r="223" ht="15.75" customHeight="1">
      <c r="I223" s="9"/>
      <c r="M223" s="638"/>
    </row>
    <row r="224" ht="15.75" customHeight="1">
      <c r="I224" s="9"/>
      <c r="M224" s="638"/>
    </row>
    <row r="225" ht="15.75" customHeight="1">
      <c r="I225" s="9"/>
      <c r="M225" s="638"/>
    </row>
    <row r="226" ht="15.75" customHeight="1">
      <c r="I226" s="9"/>
      <c r="M226" s="638"/>
    </row>
    <row r="227" ht="15.75" customHeight="1">
      <c r="I227" s="9"/>
      <c r="M227" s="638"/>
    </row>
    <row r="228" ht="15.75" customHeight="1">
      <c r="I228" s="9"/>
      <c r="M228" s="638"/>
    </row>
    <row r="229" ht="15.75" customHeight="1">
      <c r="I229" s="9"/>
      <c r="M229" s="638"/>
    </row>
    <row r="230" ht="15.75" customHeight="1">
      <c r="I230" s="9"/>
      <c r="M230" s="638"/>
    </row>
    <row r="231" ht="15.75" customHeight="1">
      <c r="I231" s="9"/>
      <c r="M231" s="638"/>
    </row>
    <row r="232" ht="15.75" customHeight="1">
      <c r="I232" s="9"/>
      <c r="M232" s="638"/>
    </row>
    <row r="233" ht="15.75" customHeight="1">
      <c r="I233" s="9"/>
      <c r="M233" s="638"/>
    </row>
    <row r="234" ht="15.75" customHeight="1">
      <c r="I234" s="9"/>
      <c r="M234" s="638"/>
    </row>
    <row r="235" ht="15.75" customHeight="1">
      <c r="I235" s="9"/>
      <c r="M235" s="638"/>
    </row>
    <row r="236" ht="15.75" customHeight="1">
      <c r="I236" s="9"/>
      <c r="M236" s="638"/>
    </row>
    <row r="237" ht="15.75" customHeight="1">
      <c r="I237" s="9"/>
      <c r="M237" s="638"/>
    </row>
    <row r="238" ht="15.75" customHeight="1">
      <c r="I238" s="9"/>
      <c r="M238" s="638"/>
    </row>
    <row r="239" ht="15.75" customHeight="1">
      <c r="I239" s="9"/>
      <c r="M239" s="638"/>
    </row>
    <row r="240" ht="15.75" customHeight="1">
      <c r="I240" s="9"/>
      <c r="M240" s="638"/>
    </row>
    <row r="241" ht="15.75" customHeight="1">
      <c r="I241" s="9"/>
      <c r="M241" s="638"/>
    </row>
    <row r="242" ht="15.75" customHeight="1">
      <c r="I242" s="9"/>
      <c r="M242" s="638"/>
    </row>
    <row r="243" ht="15.75" customHeight="1">
      <c r="I243" s="9"/>
      <c r="M243" s="638"/>
    </row>
    <row r="244" ht="15.75" customHeight="1">
      <c r="I244" s="9"/>
      <c r="M244" s="638"/>
    </row>
    <row r="245" ht="15.75" customHeight="1">
      <c r="I245" s="9"/>
      <c r="M245" s="638"/>
    </row>
    <row r="246" ht="15.75" customHeight="1">
      <c r="I246" s="9"/>
      <c r="M246" s="638"/>
    </row>
    <row r="247" ht="15.75" customHeight="1">
      <c r="I247" s="9"/>
      <c r="M247" s="638"/>
    </row>
    <row r="248" ht="15.75" customHeight="1">
      <c r="I248" s="9"/>
      <c r="M248" s="638"/>
    </row>
    <row r="249" ht="15.75" customHeight="1">
      <c r="I249" s="9"/>
      <c r="M249" s="638"/>
    </row>
    <row r="250" ht="15.75" customHeight="1">
      <c r="I250" s="9"/>
      <c r="M250" s="638"/>
    </row>
    <row r="251" ht="15.75" customHeight="1">
      <c r="I251" s="9"/>
      <c r="M251" s="638"/>
    </row>
    <row r="252" ht="15.75" customHeight="1">
      <c r="I252" s="9"/>
      <c r="M252" s="638"/>
    </row>
    <row r="253" ht="15.75" customHeight="1">
      <c r="I253" s="9"/>
      <c r="M253" s="638"/>
    </row>
    <row r="254" ht="15.75" customHeight="1">
      <c r="I254" s="9"/>
      <c r="M254" s="638"/>
    </row>
    <row r="255" ht="15.75" customHeight="1">
      <c r="I255" s="9"/>
      <c r="M255" s="638"/>
    </row>
    <row r="256" ht="15.75" customHeight="1">
      <c r="I256" s="9"/>
      <c r="M256" s="638"/>
    </row>
    <row r="257" ht="15.75" customHeight="1">
      <c r="I257" s="9"/>
      <c r="M257" s="638"/>
    </row>
    <row r="258" ht="15.75" customHeight="1">
      <c r="I258" s="9"/>
      <c r="M258" s="638"/>
    </row>
    <row r="259" ht="15.75" customHeight="1">
      <c r="I259" s="9"/>
      <c r="M259" s="638"/>
    </row>
    <row r="260" ht="15.75" customHeight="1">
      <c r="I260" s="9"/>
      <c r="M260" s="638"/>
    </row>
    <row r="261" ht="15.75" customHeight="1">
      <c r="I261" s="9"/>
      <c r="M261" s="638"/>
    </row>
    <row r="262" ht="15.75" customHeight="1">
      <c r="I262" s="9"/>
      <c r="M262" s="638"/>
    </row>
    <row r="263" ht="15.75" customHeight="1">
      <c r="I263" s="9"/>
      <c r="M263" s="638"/>
    </row>
    <row r="264" ht="15.75" customHeight="1">
      <c r="I264" s="9"/>
      <c r="M264" s="638"/>
    </row>
    <row r="265" ht="15.75" customHeight="1">
      <c r="I265" s="9"/>
      <c r="M265" s="638"/>
    </row>
    <row r="266" ht="15.75" customHeight="1">
      <c r="I266" s="9"/>
      <c r="M266" s="638"/>
    </row>
    <row r="267" ht="15.75" customHeight="1">
      <c r="I267" s="9"/>
      <c r="M267" s="638"/>
    </row>
    <row r="268" ht="15.75" customHeight="1">
      <c r="I268" s="9"/>
      <c r="M268" s="638"/>
    </row>
    <row r="269" ht="15.75" customHeight="1">
      <c r="I269" s="9"/>
      <c r="M269" s="638"/>
    </row>
    <row r="270" ht="15.75" customHeight="1">
      <c r="I270" s="9"/>
      <c r="M270" s="638"/>
    </row>
    <row r="271" ht="15.75" customHeight="1">
      <c r="I271" s="9"/>
      <c r="M271" s="638"/>
    </row>
    <row r="272" ht="15.75" customHeight="1">
      <c r="I272" s="9"/>
      <c r="M272" s="638"/>
    </row>
    <row r="273" ht="15.75" customHeight="1">
      <c r="I273" s="9"/>
      <c r="M273" s="638"/>
    </row>
    <row r="274" ht="15.75" customHeight="1">
      <c r="I274" s="9"/>
      <c r="M274" s="638"/>
    </row>
    <row r="275" ht="15.75" customHeight="1">
      <c r="I275" s="9"/>
      <c r="M275" s="638"/>
    </row>
    <row r="276" ht="15.75" customHeight="1">
      <c r="I276" s="9"/>
      <c r="M276" s="638"/>
    </row>
    <row r="277" ht="15.75" customHeight="1">
      <c r="I277" s="9"/>
      <c r="M277" s="638"/>
    </row>
    <row r="278" ht="15.75" customHeight="1">
      <c r="I278" s="9"/>
      <c r="M278" s="638"/>
    </row>
    <row r="279" ht="15.75" customHeight="1">
      <c r="I279" s="9"/>
      <c r="M279" s="638"/>
    </row>
    <row r="280" ht="15.75" customHeight="1">
      <c r="I280" s="9"/>
      <c r="M280" s="638"/>
    </row>
    <row r="281" ht="15.75" customHeight="1">
      <c r="I281" s="9"/>
      <c r="M281" s="638"/>
    </row>
    <row r="282" ht="15.75" customHeight="1">
      <c r="I282" s="9"/>
      <c r="M282" s="638"/>
    </row>
    <row r="283" ht="15.75" customHeight="1">
      <c r="I283" s="9"/>
      <c r="M283" s="638"/>
    </row>
    <row r="284" ht="15.75" customHeight="1">
      <c r="I284" s="9"/>
      <c r="M284" s="638"/>
    </row>
    <row r="285" ht="15.75" customHeight="1">
      <c r="I285" s="9"/>
      <c r="M285" s="638"/>
    </row>
    <row r="286" ht="15.75" customHeight="1">
      <c r="I286" s="9"/>
      <c r="M286" s="638"/>
    </row>
    <row r="287" ht="15.75" customHeight="1">
      <c r="I287" s="9"/>
      <c r="M287" s="638"/>
    </row>
    <row r="288" ht="15.75" customHeight="1">
      <c r="I288" s="9"/>
      <c r="M288" s="638"/>
    </row>
    <row r="289" ht="15.75" customHeight="1">
      <c r="I289" s="9"/>
      <c r="M289" s="638"/>
    </row>
    <row r="290" ht="15.75" customHeight="1">
      <c r="I290" s="9"/>
      <c r="M290" s="638"/>
    </row>
    <row r="291" ht="15.75" customHeight="1">
      <c r="I291" s="9"/>
      <c r="M291" s="638"/>
    </row>
    <row r="292" ht="15.75" customHeight="1">
      <c r="I292" s="9"/>
      <c r="M292" s="638"/>
    </row>
    <row r="293" ht="15.75" customHeight="1">
      <c r="I293" s="9"/>
      <c r="M293" s="638"/>
    </row>
    <row r="294" ht="15.75" customHeight="1">
      <c r="I294" s="9"/>
      <c r="M294" s="638"/>
    </row>
    <row r="295" ht="15.75" customHeight="1">
      <c r="I295" s="9"/>
      <c r="M295" s="638"/>
    </row>
    <row r="296" ht="15.75" customHeight="1">
      <c r="I296" s="9"/>
      <c r="M296" s="638"/>
    </row>
    <row r="297" ht="15.75" customHeight="1">
      <c r="I297" s="9"/>
      <c r="M297" s="638"/>
    </row>
    <row r="298" ht="15.75" customHeight="1">
      <c r="I298" s="9"/>
      <c r="M298" s="638"/>
    </row>
    <row r="299" ht="15.75" customHeight="1">
      <c r="I299" s="9"/>
      <c r="M299" s="638"/>
    </row>
    <row r="300" ht="15.75" customHeight="1">
      <c r="I300" s="9"/>
      <c r="M300" s="638"/>
    </row>
    <row r="301" ht="15.75" customHeight="1">
      <c r="I301" s="9"/>
      <c r="M301" s="638"/>
    </row>
    <row r="302" ht="15.75" customHeight="1">
      <c r="I302" s="9"/>
      <c r="M302" s="638"/>
    </row>
    <row r="303" ht="15.75" customHeight="1">
      <c r="I303" s="9"/>
      <c r="M303" s="638"/>
    </row>
    <row r="304" ht="15.75" customHeight="1">
      <c r="I304" s="9"/>
      <c r="M304" s="638"/>
    </row>
    <row r="305" ht="15.75" customHeight="1">
      <c r="I305" s="9"/>
      <c r="M305" s="638"/>
    </row>
    <row r="306" ht="15.75" customHeight="1">
      <c r="I306" s="9"/>
      <c r="M306" s="638"/>
    </row>
    <row r="307" ht="15.75" customHeight="1">
      <c r="I307" s="9"/>
      <c r="M307" s="638"/>
    </row>
    <row r="308" ht="15.75" customHeight="1">
      <c r="I308" s="9"/>
      <c r="M308" s="638"/>
    </row>
    <row r="309" ht="15.75" customHeight="1">
      <c r="I309" s="9"/>
      <c r="M309" s="638"/>
    </row>
    <row r="310" ht="15.75" customHeight="1">
      <c r="I310" s="9"/>
      <c r="M310" s="638"/>
    </row>
    <row r="311" ht="15.75" customHeight="1">
      <c r="I311" s="9"/>
      <c r="M311" s="638"/>
    </row>
    <row r="312" ht="15.75" customHeight="1">
      <c r="I312" s="9"/>
      <c r="M312" s="638"/>
    </row>
    <row r="313" ht="15.75" customHeight="1">
      <c r="I313" s="9"/>
      <c r="M313" s="638"/>
    </row>
    <row r="314" ht="15.75" customHeight="1">
      <c r="I314" s="9"/>
      <c r="M314" s="638"/>
    </row>
    <row r="315" ht="15.75" customHeight="1">
      <c r="I315" s="9"/>
      <c r="M315" s="638"/>
    </row>
    <row r="316" ht="15.75" customHeight="1">
      <c r="I316" s="9"/>
      <c r="M316" s="638"/>
    </row>
    <row r="317" ht="15.75" customHeight="1">
      <c r="I317" s="9"/>
      <c r="M317" s="638"/>
    </row>
    <row r="318" ht="15.75" customHeight="1">
      <c r="I318" s="9"/>
      <c r="M318" s="638"/>
    </row>
    <row r="319" ht="15.75" customHeight="1">
      <c r="I319" s="9"/>
      <c r="M319" s="638"/>
    </row>
    <row r="320" ht="15.75" customHeight="1">
      <c r="I320" s="9"/>
      <c r="M320" s="638"/>
    </row>
    <row r="321" ht="15.75" customHeight="1">
      <c r="I321" s="9"/>
      <c r="M321" s="638"/>
    </row>
    <row r="322" ht="15.75" customHeight="1">
      <c r="I322" s="9"/>
      <c r="M322" s="638"/>
    </row>
    <row r="323" ht="15.75" customHeight="1">
      <c r="I323" s="9"/>
      <c r="M323" s="638"/>
    </row>
    <row r="324" ht="15.75" customHeight="1">
      <c r="I324" s="9"/>
      <c r="M324" s="638"/>
    </row>
    <row r="325" ht="15.75" customHeight="1">
      <c r="I325" s="9"/>
      <c r="M325" s="638"/>
    </row>
    <row r="326" ht="15.75" customHeight="1">
      <c r="I326" s="9"/>
      <c r="M326" s="638"/>
    </row>
    <row r="327" ht="15.75" customHeight="1">
      <c r="I327" s="9"/>
      <c r="M327" s="638"/>
    </row>
    <row r="328" ht="15.75" customHeight="1">
      <c r="I328" s="9"/>
      <c r="M328" s="638"/>
    </row>
    <row r="329" ht="15.75" customHeight="1">
      <c r="I329" s="9"/>
      <c r="M329" s="638"/>
    </row>
    <row r="330" ht="15.75" customHeight="1">
      <c r="I330" s="9"/>
      <c r="M330" s="638"/>
    </row>
    <row r="331" ht="15.75" customHeight="1">
      <c r="I331" s="9"/>
      <c r="M331" s="638"/>
    </row>
    <row r="332" ht="15.75" customHeight="1">
      <c r="I332" s="9"/>
      <c r="M332" s="638"/>
    </row>
    <row r="333" ht="15.75" customHeight="1">
      <c r="I333" s="9"/>
      <c r="M333" s="638"/>
    </row>
    <row r="334" ht="15.75" customHeight="1">
      <c r="I334" s="9"/>
      <c r="M334" s="638"/>
    </row>
    <row r="335" ht="15.75" customHeight="1">
      <c r="I335" s="9"/>
      <c r="M335" s="638"/>
    </row>
    <row r="336" ht="15.75" customHeight="1">
      <c r="I336" s="9"/>
      <c r="M336" s="638"/>
    </row>
    <row r="337" ht="15.75" customHeight="1">
      <c r="I337" s="9"/>
      <c r="M337" s="638"/>
    </row>
    <row r="338" ht="15.75" customHeight="1">
      <c r="I338" s="9"/>
      <c r="M338" s="638"/>
    </row>
    <row r="339" ht="15.75" customHeight="1">
      <c r="I339" s="9"/>
      <c r="M339" s="638"/>
    </row>
    <row r="340" ht="15.75" customHeight="1">
      <c r="I340" s="9"/>
      <c r="M340" s="638"/>
    </row>
    <row r="341" ht="15.75" customHeight="1">
      <c r="I341" s="9"/>
      <c r="M341" s="638"/>
    </row>
    <row r="342" ht="15.75" customHeight="1">
      <c r="I342" s="9"/>
      <c r="M342" s="638"/>
    </row>
    <row r="343" ht="15.75" customHeight="1">
      <c r="I343" s="9"/>
      <c r="M343" s="638"/>
    </row>
    <row r="344" ht="15.75" customHeight="1">
      <c r="I344" s="9"/>
      <c r="M344" s="638"/>
    </row>
    <row r="345" ht="15.75" customHeight="1">
      <c r="I345" s="9"/>
      <c r="M345" s="638"/>
    </row>
    <row r="346" ht="15.75" customHeight="1">
      <c r="I346" s="9"/>
      <c r="M346" s="638"/>
    </row>
    <row r="347" ht="15.75" customHeight="1">
      <c r="I347" s="9"/>
      <c r="M347" s="638"/>
    </row>
    <row r="348" ht="15.75" customHeight="1">
      <c r="I348" s="9"/>
      <c r="M348" s="638"/>
    </row>
    <row r="349" ht="15.75" customHeight="1">
      <c r="I349" s="9"/>
      <c r="M349" s="638"/>
    </row>
    <row r="350" ht="15.75" customHeight="1">
      <c r="I350" s="9"/>
      <c r="M350" s="638"/>
    </row>
    <row r="351" ht="15.75" customHeight="1">
      <c r="I351" s="9"/>
      <c r="M351" s="638"/>
    </row>
    <row r="352" ht="15.75" customHeight="1">
      <c r="I352" s="9"/>
      <c r="M352" s="638"/>
    </row>
    <row r="353" ht="15.75" customHeight="1">
      <c r="I353" s="9"/>
      <c r="M353" s="638"/>
    </row>
    <row r="354" ht="15.75" customHeight="1">
      <c r="I354" s="9"/>
      <c r="M354" s="638"/>
    </row>
    <row r="355" ht="15.75" customHeight="1">
      <c r="I355" s="9"/>
      <c r="M355" s="638"/>
    </row>
    <row r="356" ht="15.75" customHeight="1">
      <c r="I356" s="9"/>
      <c r="M356" s="638"/>
    </row>
    <row r="357" ht="15.75" customHeight="1">
      <c r="I357" s="9"/>
      <c r="M357" s="638"/>
    </row>
    <row r="358" ht="15.75" customHeight="1">
      <c r="I358" s="9"/>
      <c r="M358" s="638"/>
    </row>
    <row r="359" ht="15.75" customHeight="1">
      <c r="I359" s="9"/>
      <c r="M359" s="638"/>
    </row>
    <row r="360" ht="15.75" customHeight="1">
      <c r="I360" s="9"/>
      <c r="M360" s="638"/>
    </row>
    <row r="361" ht="15.75" customHeight="1">
      <c r="I361" s="9"/>
      <c r="M361" s="638"/>
    </row>
    <row r="362" ht="15.75" customHeight="1">
      <c r="I362" s="9"/>
      <c r="M362" s="638"/>
    </row>
    <row r="363" ht="15.75" customHeight="1">
      <c r="I363" s="9"/>
      <c r="M363" s="638"/>
    </row>
    <row r="364" ht="15.75" customHeight="1">
      <c r="I364" s="9"/>
      <c r="M364" s="638"/>
    </row>
    <row r="365" ht="15.75" customHeight="1">
      <c r="I365" s="9"/>
      <c r="M365" s="638"/>
    </row>
    <row r="366" ht="15.75" customHeight="1">
      <c r="I366" s="9"/>
      <c r="M366" s="638"/>
    </row>
    <row r="367" ht="15.75" customHeight="1">
      <c r="I367" s="9"/>
      <c r="M367" s="638"/>
    </row>
    <row r="368" ht="15.75" customHeight="1">
      <c r="I368" s="9"/>
      <c r="M368" s="638"/>
    </row>
    <row r="369" ht="15.75" customHeight="1">
      <c r="I369" s="9"/>
      <c r="M369" s="638"/>
    </row>
    <row r="370" ht="15.75" customHeight="1">
      <c r="I370" s="9"/>
      <c r="M370" s="638"/>
    </row>
    <row r="371" ht="15.75" customHeight="1">
      <c r="I371" s="9"/>
      <c r="M371" s="638"/>
    </row>
    <row r="372" ht="15.75" customHeight="1">
      <c r="I372" s="9"/>
      <c r="M372" s="638"/>
    </row>
    <row r="373" ht="15.75" customHeight="1">
      <c r="I373" s="9"/>
      <c r="M373" s="638"/>
    </row>
    <row r="374" ht="15.75" customHeight="1">
      <c r="I374" s="9"/>
      <c r="M374" s="638"/>
    </row>
    <row r="375" ht="15.75" customHeight="1">
      <c r="I375" s="9"/>
      <c r="M375" s="638"/>
    </row>
    <row r="376" ht="15.75" customHeight="1">
      <c r="I376" s="9"/>
      <c r="M376" s="638"/>
    </row>
    <row r="377" ht="15.75" customHeight="1">
      <c r="I377" s="9"/>
      <c r="M377" s="638"/>
    </row>
    <row r="378" ht="15.75" customHeight="1">
      <c r="I378" s="9"/>
      <c r="M378" s="638"/>
    </row>
    <row r="379" ht="15.75" customHeight="1">
      <c r="I379" s="9"/>
      <c r="M379" s="638"/>
    </row>
    <row r="380" ht="15.75" customHeight="1">
      <c r="I380" s="9"/>
      <c r="M380" s="638"/>
    </row>
    <row r="381" ht="15.75" customHeight="1">
      <c r="I381" s="9"/>
      <c r="M381" s="638"/>
    </row>
    <row r="382" ht="15.75" customHeight="1">
      <c r="I382" s="9"/>
      <c r="M382" s="638"/>
    </row>
    <row r="383" ht="15.75" customHeight="1">
      <c r="I383" s="9"/>
      <c r="M383" s="638"/>
    </row>
    <row r="384" ht="15.75" customHeight="1">
      <c r="I384" s="9"/>
      <c r="M384" s="638"/>
    </row>
    <row r="385" ht="15.75" customHeight="1">
      <c r="I385" s="9"/>
      <c r="M385" s="638"/>
    </row>
    <row r="386" ht="15.75" customHeight="1">
      <c r="I386" s="9"/>
      <c r="M386" s="638"/>
    </row>
    <row r="387" ht="15.75" customHeight="1">
      <c r="I387" s="9"/>
      <c r="M387" s="638"/>
    </row>
    <row r="388" ht="15.75" customHeight="1">
      <c r="I388" s="9"/>
      <c r="M388" s="638"/>
    </row>
    <row r="389" ht="15.75" customHeight="1">
      <c r="I389" s="9"/>
      <c r="M389" s="638"/>
    </row>
    <row r="390" ht="15.75" customHeight="1">
      <c r="I390" s="9"/>
      <c r="M390" s="638"/>
    </row>
    <row r="391" ht="15.75" customHeight="1">
      <c r="I391" s="9"/>
      <c r="M391" s="638"/>
    </row>
    <row r="392" ht="15.75" customHeight="1">
      <c r="I392" s="9"/>
      <c r="M392" s="638"/>
    </row>
    <row r="393" ht="15.75" customHeight="1">
      <c r="I393" s="9"/>
      <c r="M393" s="638"/>
    </row>
    <row r="394" ht="15.75" customHeight="1">
      <c r="I394" s="9"/>
      <c r="M394" s="638"/>
    </row>
    <row r="395" ht="15.75" customHeight="1">
      <c r="I395" s="9"/>
      <c r="M395" s="638"/>
    </row>
    <row r="396" ht="15.75" customHeight="1">
      <c r="I396" s="9"/>
      <c r="M396" s="638"/>
    </row>
    <row r="397" ht="15.75" customHeight="1">
      <c r="I397" s="9"/>
      <c r="M397" s="638"/>
    </row>
    <row r="398" ht="15.75" customHeight="1">
      <c r="I398" s="9"/>
      <c r="M398" s="638"/>
    </row>
    <row r="399" ht="15.75" customHeight="1">
      <c r="I399" s="9"/>
      <c r="M399" s="638"/>
    </row>
    <row r="400" ht="15.75" customHeight="1">
      <c r="I400" s="9"/>
      <c r="M400" s="638"/>
    </row>
    <row r="401" ht="15.75" customHeight="1">
      <c r="I401" s="9"/>
      <c r="M401" s="638"/>
    </row>
    <row r="402" ht="15.75" customHeight="1">
      <c r="I402" s="9"/>
      <c r="M402" s="638"/>
    </row>
    <row r="403" ht="15.75" customHeight="1">
      <c r="I403" s="9"/>
      <c r="M403" s="638"/>
    </row>
    <row r="404" ht="15.75" customHeight="1">
      <c r="I404" s="9"/>
      <c r="M404" s="638"/>
    </row>
    <row r="405" ht="15.75" customHeight="1">
      <c r="I405" s="9"/>
      <c r="M405" s="638"/>
    </row>
    <row r="406" ht="15.75" customHeight="1">
      <c r="I406" s="9"/>
      <c r="M406" s="638"/>
    </row>
    <row r="407" ht="15.75" customHeight="1">
      <c r="I407" s="9"/>
      <c r="M407" s="638"/>
    </row>
    <row r="408" ht="15.75" customHeight="1">
      <c r="I408" s="9"/>
      <c r="M408" s="638"/>
    </row>
    <row r="409" ht="15.75" customHeight="1">
      <c r="I409" s="9"/>
      <c r="M409" s="638"/>
    </row>
    <row r="410" ht="15.75" customHeight="1">
      <c r="I410" s="9"/>
      <c r="M410" s="638"/>
    </row>
    <row r="411" ht="15.75" customHeight="1">
      <c r="I411" s="9"/>
      <c r="M411" s="638"/>
    </row>
    <row r="412" ht="15.75" customHeight="1">
      <c r="I412" s="9"/>
      <c r="M412" s="638"/>
    </row>
    <row r="413" ht="15.75" customHeight="1">
      <c r="I413" s="9"/>
      <c r="M413" s="638"/>
    </row>
    <row r="414" ht="15.75" customHeight="1">
      <c r="I414" s="9"/>
      <c r="M414" s="638"/>
    </row>
    <row r="415" ht="15.75" customHeight="1">
      <c r="I415" s="9"/>
      <c r="M415" s="638"/>
    </row>
    <row r="416" ht="15.75" customHeight="1">
      <c r="I416" s="9"/>
      <c r="M416" s="638"/>
    </row>
    <row r="417" ht="15.75" customHeight="1">
      <c r="I417" s="9"/>
      <c r="M417" s="638"/>
    </row>
    <row r="418" ht="15.75" customHeight="1">
      <c r="I418" s="9"/>
      <c r="M418" s="638"/>
    </row>
    <row r="419" ht="15.75" customHeight="1">
      <c r="I419" s="9"/>
      <c r="M419" s="638"/>
    </row>
    <row r="420" ht="15.75" customHeight="1">
      <c r="I420" s="9"/>
      <c r="M420" s="638"/>
    </row>
    <row r="421" ht="15.75" customHeight="1">
      <c r="I421" s="9"/>
      <c r="M421" s="638"/>
    </row>
    <row r="422" ht="15.75" customHeight="1">
      <c r="I422" s="9"/>
      <c r="M422" s="638"/>
    </row>
    <row r="423" ht="15.75" customHeight="1">
      <c r="I423" s="9"/>
      <c r="M423" s="638"/>
    </row>
    <row r="424" ht="15.75" customHeight="1">
      <c r="I424" s="9"/>
      <c r="M424" s="638"/>
    </row>
    <row r="425" ht="15.75" customHeight="1">
      <c r="I425" s="9"/>
      <c r="M425" s="638"/>
    </row>
    <row r="426" ht="15.75" customHeight="1">
      <c r="I426" s="9"/>
      <c r="M426" s="638"/>
    </row>
    <row r="427" ht="15.75" customHeight="1">
      <c r="I427" s="9"/>
      <c r="M427" s="638"/>
    </row>
    <row r="428" ht="15.75" customHeight="1">
      <c r="I428" s="9"/>
      <c r="M428" s="638"/>
    </row>
    <row r="429" ht="15.75" customHeight="1">
      <c r="I429" s="9"/>
      <c r="M429" s="638"/>
    </row>
    <row r="430" ht="15.75" customHeight="1">
      <c r="I430" s="9"/>
      <c r="M430" s="638"/>
    </row>
    <row r="431" ht="15.75" customHeight="1">
      <c r="I431" s="9"/>
      <c r="M431" s="638"/>
    </row>
    <row r="432" ht="15.75" customHeight="1">
      <c r="I432" s="9"/>
      <c r="M432" s="638"/>
    </row>
    <row r="433" ht="15.75" customHeight="1">
      <c r="I433" s="9"/>
      <c r="M433" s="638"/>
    </row>
    <row r="434" ht="15.75" customHeight="1">
      <c r="I434" s="9"/>
      <c r="M434" s="638"/>
    </row>
    <row r="435" ht="15.75" customHeight="1">
      <c r="I435" s="9"/>
      <c r="M435" s="638"/>
    </row>
    <row r="436" ht="15.75" customHeight="1">
      <c r="I436" s="9"/>
      <c r="M436" s="638"/>
    </row>
    <row r="437" ht="15.75" customHeight="1">
      <c r="I437" s="9"/>
      <c r="M437" s="638"/>
    </row>
    <row r="438" ht="15.75" customHeight="1">
      <c r="I438" s="9"/>
      <c r="M438" s="638"/>
    </row>
    <row r="439" ht="15.75" customHeight="1">
      <c r="I439" s="9"/>
      <c r="M439" s="638"/>
    </row>
    <row r="440" ht="15.75" customHeight="1">
      <c r="I440" s="9"/>
      <c r="M440" s="638"/>
    </row>
    <row r="441" ht="15.75" customHeight="1">
      <c r="I441" s="9"/>
      <c r="M441" s="638"/>
    </row>
    <row r="442" ht="15.75" customHeight="1">
      <c r="I442" s="9"/>
      <c r="M442" s="638"/>
    </row>
    <row r="443" ht="15.75" customHeight="1">
      <c r="I443" s="9"/>
      <c r="M443" s="638"/>
    </row>
    <row r="444" ht="15.75" customHeight="1">
      <c r="I444" s="9"/>
      <c r="M444" s="638"/>
    </row>
    <row r="445" ht="15.75" customHeight="1">
      <c r="I445" s="9"/>
      <c r="M445" s="638"/>
    </row>
    <row r="446" ht="15.75" customHeight="1">
      <c r="I446" s="9"/>
      <c r="M446" s="638"/>
    </row>
    <row r="447" ht="15.75" customHeight="1">
      <c r="I447" s="9"/>
      <c r="M447" s="638"/>
    </row>
    <row r="448" ht="15.75" customHeight="1">
      <c r="I448" s="9"/>
      <c r="M448" s="638"/>
    </row>
    <row r="449" ht="15.75" customHeight="1">
      <c r="I449" s="9"/>
      <c r="M449" s="638"/>
    </row>
    <row r="450" ht="15.75" customHeight="1">
      <c r="I450" s="9"/>
      <c r="M450" s="638"/>
    </row>
    <row r="451" ht="15.75" customHeight="1">
      <c r="I451" s="9"/>
      <c r="M451" s="638"/>
    </row>
    <row r="452" ht="15.75" customHeight="1">
      <c r="I452" s="9"/>
      <c r="M452" s="638"/>
    </row>
    <row r="453" ht="15.75" customHeight="1">
      <c r="I453" s="9"/>
      <c r="M453" s="638"/>
    </row>
    <row r="454" ht="15.75" customHeight="1">
      <c r="I454" s="9"/>
      <c r="M454" s="638"/>
    </row>
    <row r="455" ht="15.75" customHeight="1">
      <c r="I455" s="9"/>
      <c r="M455" s="638"/>
    </row>
    <row r="456" ht="15.75" customHeight="1">
      <c r="I456" s="9"/>
      <c r="M456" s="638"/>
    </row>
    <row r="457" ht="15.75" customHeight="1">
      <c r="I457" s="9"/>
      <c r="M457" s="638"/>
    </row>
    <row r="458" ht="15.75" customHeight="1">
      <c r="I458" s="9"/>
      <c r="M458" s="638"/>
    </row>
    <row r="459" ht="15.75" customHeight="1">
      <c r="I459" s="9"/>
      <c r="M459" s="638"/>
    </row>
    <row r="460" ht="15.75" customHeight="1">
      <c r="I460" s="9"/>
      <c r="M460" s="638"/>
    </row>
    <row r="461" ht="15.75" customHeight="1">
      <c r="I461" s="9"/>
      <c r="M461" s="638"/>
    </row>
    <row r="462" ht="15.75" customHeight="1">
      <c r="I462" s="9"/>
      <c r="M462" s="638"/>
    </row>
    <row r="463" ht="15.75" customHeight="1">
      <c r="I463" s="9"/>
      <c r="M463" s="638"/>
    </row>
    <row r="464" ht="15.75" customHeight="1">
      <c r="I464" s="9"/>
      <c r="M464" s="638"/>
    </row>
    <row r="465" ht="15.75" customHeight="1">
      <c r="I465" s="9"/>
      <c r="M465" s="638"/>
    </row>
    <row r="466" ht="15.75" customHeight="1">
      <c r="I466" s="9"/>
      <c r="M466" s="638"/>
    </row>
    <row r="467" ht="15.75" customHeight="1">
      <c r="I467" s="9"/>
      <c r="M467" s="638"/>
    </row>
    <row r="468" ht="15.75" customHeight="1">
      <c r="I468" s="9"/>
      <c r="M468" s="638"/>
    </row>
    <row r="469" ht="15.75" customHeight="1">
      <c r="I469" s="9"/>
      <c r="M469" s="638"/>
    </row>
    <row r="470" ht="15.75" customHeight="1">
      <c r="I470" s="9"/>
      <c r="M470" s="638"/>
    </row>
    <row r="471" ht="15.75" customHeight="1">
      <c r="I471" s="9"/>
      <c r="M471" s="638"/>
    </row>
    <row r="472" ht="15.75" customHeight="1">
      <c r="I472" s="9"/>
      <c r="M472" s="638"/>
    </row>
    <row r="473" ht="15.75" customHeight="1">
      <c r="I473" s="9"/>
      <c r="M473" s="638"/>
    </row>
    <row r="474" ht="15.75" customHeight="1">
      <c r="I474" s="9"/>
      <c r="M474" s="638"/>
    </row>
    <row r="475" ht="15.75" customHeight="1">
      <c r="I475" s="9"/>
      <c r="M475" s="638"/>
    </row>
    <row r="476" ht="15.75" customHeight="1">
      <c r="I476" s="9"/>
      <c r="M476" s="638"/>
    </row>
    <row r="477" ht="15.75" customHeight="1">
      <c r="I477" s="9"/>
      <c r="M477" s="638"/>
    </row>
    <row r="478" ht="15.75" customHeight="1">
      <c r="I478" s="9"/>
      <c r="M478" s="638"/>
    </row>
    <row r="479" ht="15.75" customHeight="1">
      <c r="I479" s="9"/>
      <c r="M479" s="638"/>
    </row>
    <row r="480" ht="15.75" customHeight="1">
      <c r="I480" s="9"/>
      <c r="M480" s="638"/>
    </row>
    <row r="481" ht="15.75" customHeight="1">
      <c r="I481" s="9"/>
      <c r="M481" s="638"/>
    </row>
    <row r="482" ht="15.75" customHeight="1">
      <c r="I482" s="9"/>
      <c r="M482" s="638"/>
    </row>
    <row r="483" ht="15.75" customHeight="1">
      <c r="I483" s="9"/>
      <c r="M483" s="638"/>
    </row>
    <row r="484" ht="15.75" customHeight="1">
      <c r="I484" s="9"/>
      <c r="M484" s="638"/>
    </row>
    <row r="485" ht="15.75" customHeight="1">
      <c r="I485" s="9"/>
      <c r="M485" s="638"/>
    </row>
    <row r="486" ht="15.75" customHeight="1">
      <c r="I486" s="9"/>
      <c r="M486" s="638"/>
    </row>
    <row r="487" ht="15.75" customHeight="1">
      <c r="I487" s="9"/>
      <c r="M487" s="638"/>
    </row>
    <row r="488" ht="15.75" customHeight="1">
      <c r="I488" s="9"/>
      <c r="M488" s="638"/>
    </row>
    <row r="489" ht="15.75" customHeight="1">
      <c r="I489" s="9"/>
      <c r="M489" s="638"/>
    </row>
    <row r="490" ht="15.75" customHeight="1">
      <c r="I490" s="9"/>
      <c r="M490" s="638"/>
    </row>
    <row r="491" ht="15.75" customHeight="1">
      <c r="I491" s="9"/>
      <c r="M491" s="638"/>
    </row>
    <row r="492" ht="15.75" customHeight="1">
      <c r="I492" s="9"/>
      <c r="M492" s="638"/>
    </row>
    <row r="493" ht="15.75" customHeight="1">
      <c r="I493" s="9"/>
      <c r="M493" s="638"/>
    </row>
    <row r="494" ht="15.75" customHeight="1">
      <c r="I494" s="9"/>
      <c r="M494" s="638"/>
    </row>
    <row r="495" ht="15.75" customHeight="1">
      <c r="I495" s="9"/>
      <c r="M495" s="638"/>
    </row>
    <row r="496" ht="15.75" customHeight="1">
      <c r="I496" s="9"/>
      <c r="M496" s="638"/>
    </row>
    <row r="497" ht="15.75" customHeight="1">
      <c r="I497" s="9"/>
      <c r="M497" s="638"/>
    </row>
    <row r="498" ht="15.75" customHeight="1">
      <c r="I498" s="9"/>
      <c r="M498" s="638"/>
    </row>
    <row r="499" ht="15.75" customHeight="1">
      <c r="I499" s="9"/>
      <c r="M499" s="638"/>
    </row>
    <row r="500" ht="15.75" customHeight="1">
      <c r="I500" s="9"/>
      <c r="M500" s="638"/>
    </row>
    <row r="501" ht="15.75" customHeight="1">
      <c r="I501" s="9"/>
      <c r="M501" s="638"/>
    </row>
    <row r="502" ht="15.75" customHeight="1">
      <c r="I502" s="9"/>
      <c r="M502" s="638"/>
    </row>
    <row r="503" ht="15.75" customHeight="1">
      <c r="I503" s="9"/>
      <c r="M503" s="638"/>
    </row>
    <row r="504" ht="15.75" customHeight="1">
      <c r="I504" s="9"/>
      <c r="M504" s="638"/>
    </row>
    <row r="505" ht="15.75" customHeight="1">
      <c r="I505" s="9"/>
      <c r="M505" s="638"/>
    </row>
    <row r="506" ht="15.75" customHeight="1">
      <c r="I506" s="9"/>
      <c r="M506" s="638"/>
    </row>
    <row r="507" ht="15.75" customHeight="1">
      <c r="I507" s="9"/>
      <c r="M507" s="638"/>
    </row>
    <row r="508" ht="15.75" customHeight="1">
      <c r="I508" s="9"/>
      <c r="M508" s="638"/>
    </row>
    <row r="509" ht="15.75" customHeight="1">
      <c r="I509" s="9"/>
      <c r="M509" s="638"/>
    </row>
    <row r="510" ht="15.75" customHeight="1">
      <c r="I510" s="9"/>
      <c r="M510" s="638"/>
    </row>
    <row r="511" ht="15.75" customHeight="1">
      <c r="I511" s="9"/>
      <c r="M511" s="638"/>
    </row>
    <row r="512" ht="15.75" customHeight="1">
      <c r="I512" s="9"/>
      <c r="M512" s="638"/>
    </row>
    <row r="513" ht="15.75" customHeight="1">
      <c r="I513" s="9"/>
      <c r="M513" s="638"/>
    </row>
    <row r="514" ht="15.75" customHeight="1">
      <c r="I514" s="9"/>
      <c r="M514" s="638"/>
    </row>
    <row r="515" ht="15.75" customHeight="1">
      <c r="I515" s="9"/>
      <c r="M515" s="638"/>
    </row>
    <row r="516" ht="15.75" customHeight="1">
      <c r="I516" s="9"/>
      <c r="M516" s="638"/>
    </row>
    <row r="517" ht="15.75" customHeight="1">
      <c r="I517" s="9"/>
      <c r="M517" s="638"/>
    </row>
    <row r="518" ht="15.75" customHeight="1">
      <c r="I518" s="9"/>
      <c r="M518" s="638"/>
    </row>
    <row r="519" ht="15.75" customHeight="1">
      <c r="I519" s="9"/>
      <c r="M519" s="638"/>
    </row>
    <row r="520" ht="15.75" customHeight="1">
      <c r="I520" s="9"/>
      <c r="M520" s="638"/>
    </row>
    <row r="521" ht="15.75" customHeight="1">
      <c r="I521" s="9"/>
      <c r="M521" s="638"/>
    </row>
    <row r="522" ht="15.75" customHeight="1">
      <c r="I522" s="9"/>
      <c r="M522" s="638"/>
    </row>
    <row r="523" ht="15.75" customHeight="1">
      <c r="I523" s="9"/>
      <c r="M523" s="638"/>
    </row>
    <row r="524" ht="15.75" customHeight="1">
      <c r="I524" s="9"/>
      <c r="M524" s="638"/>
    </row>
    <row r="525" ht="15.75" customHeight="1">
      <c r="I525" s="9"/>
      <c r="M525" s="638"/>
    </row>
    <row r="526" ht="15.75" customHeight="1">
      <c r="I526" s="9"/>
      <c r="M526" s="638"/>
    </row>
    <row r="527" ht="15.75" customHeight="1">
      <c r="I527" s="9"/>
      <c r="M527" s="638"/>
    </row>
    <row r="528" ht="15.75" customHeight="1">
      <c r="I528" s="9"/>
      <c r="M528" s="638"/>
    </row>
    <row r="529" ht="15.75" customHeight="1">
      <c r="I529" s="9"/>
      <c r="M529" s="638"/>
    </row>
    <row r="530" ht="15.75" customHeight="1">
      <c r="I530" s="9"/>
      <c r="M530" s="638"/>
    </row>
    <row r="531" ht="15.75" customHeight="1">
      <c r="I531" s="9"/>
      <c r="M531" s="638"/>
    </row>
    <row r="532" ht="15.75" customHeight="1">
      <c r="I532" s="9"/>
      <c r="M532" s="638"/>
    </row>
    <row r="533" ht="15.75" customHeight="1">
      <c r="I533" s="9"/>
      <c r="M533" s="638"/>
    </row>
    <row r="534" ht="15.75" customHeight="1">
      <c r="I534" s="9"/>
      <c r="M534" s="638"/>
    </row>
    <row r="535" ht="15.75" customHeight="1">
      <c r="I535" s="9"/>
      <c r="M535" s="638"/>
    </row>
    <row r="536" ht="15.75" customHeight="1">
      <c r="I536" s="9"/>
      <c r="M536" s="638"/>
    </row>
    <row r="537" ht="15.75" customHeight="1">
      <c r="I537" s="9"/>
      <c r="M537" s="638"/>
    </row>
    <row r="538" ht="15.75" customHeight="1">
      <c r="I538" s="9"/>
      <c r="M538" s="638"/>
    </row>
    <row r="539" ht="15.75" customHeight="1">
      <c r="I539" s="9"/>
      <c r="M539" s="638"/>
    </row>
    <row r="540" ht="15.75" customHeight="1">
      <c r="I540" s="9"/>
      <c r="M540" s="638"/>
    </row>
    <row r="541" ht="15.75" customHeight="1">
      <c r="I541" s="9"/>
      <c r="M541" s="638"/>
    </row>
    <row r="542" ht="15.75" customHeight="1">
      <c r="I542" s="9"/>
      <c r="M542" s="638"/>
    </row>
    <row r="543" ht="15.75" customHeight="1">
      <c r="I543" s="9"/>
      <c r="M543" s="638"/>
    </row>
    <row r="544" ht="15.75" customHeight="1">
      <c r="I544" s="9"/>
      <c r="M544" s="638"/>
    </row>
    <row r="545" ht="15.75" customHeight="1">
      <c r="I545" s="9"/>
      <c r="M545" s="638"/>
    </row>
    <row r="546" ht="15.75" customHeight="1">
      <c r="I546" s="9"/>
      <c r="M546" s="638"/>
    </row>
    <row r="547" ht="15.75" customHeight="1">
      <c r="I547" s="9"/>
      <c r="M547" s="638"/>
    </row>
    <row r="548" ht="15.75" customHeight="1">
      <c r="I548" s="9"/>
      <c r="M548" s="638"/>
    </row>
    <row r="549" ht="15.75" customHeight="1">
      <c r="I549" s="9"/>
      <c r="M549" s="638"/>
    </row>
    <row r="550" ht="15.75" customHeight="1">
      <c r="I550" s="9"/>
      <c r="M550" s="638"/>
    </row>
    <row r="551" ht="15.75" customHeight="1">
      <c r="I551" s="9"/>
      <c r="M551" s="638"/>
    </row>
    <row r="552" ht="15.75" customHeight="1">
      <c r="I552" s="9"/>
      <c r="M552" s="638"/>
    </row>
    <row r="553" ht="15.75" customHeight="1">
      <c r="I553" s="9"/>
      <c r="M553" s="638"/>
    </row>
    <row r="554" ht="15.75" customHeight="1">
      <c r="I554" s="9"/>
      <c r="M554" s="638"/>
    </row>
    <row r="555" ht="15.75" customHeight="1">
      <c r="I555" s="9"/>
      <c r="M555" s="638"/>
    </row>
    <row r="556" ht="15.75" customHeight="1">
      <c r="I556" s="9"/>
      <c r="M556" s="638"/>
    </row>
    <row r="557" ht="15.75" customHeight="1">
      <c r="I557" s="9"/>
      <c r="M557" s="638"/>
    </row>
    <row r="558" ht="15.75" customHeight="1">
      <c r="I558" s="9"/>
      <c r="M558" s="638"/>
    </row>
    <row r="559" ht="15.75" customHeight="1">
      <c r="I559" s="9"/>
      <c r="M559" s="638"/>
    </row>
    <row r="560" ht="15.75" customHeight="1">
      <c r="I560" s="9"/>
      <c r="M560" s="638"/>
    </row>
    <row r="561" ht="15.75" customHeight="1">
      <c r="I561" s="9"/>
      <c r="M561" s="638"/>
    </row>
    <row r="562" ht="15.75" customHeight="1">
      <c r="I562" s="9"/>
      <c r="M562" s="638"/>
    </row>
    <row r="563" ht="15.75" customHeight="1">
      <c r="I563" s="9"/>
      <c r="M563" s="638"/>
    </row>
    <row r="564" ht="15.75" customHeight="1">
      <c r="I564" s="9"/>
      <c r="M564" s="638"/>
    </row>
    <row r="565" ht="15.75" customHeight="1">
      <c r="I565" s="9"/>
      <c r="M565" s="638"/>
    </row>
    <row r="566" ht="15.75" customHeight="1">
      <c r="I566" s="9"/>
      <c r="M566" s="638"/>
    </row>
    <row r="567" ht="15.75" customHeight="1">
      <c r="I567" s="9"/>
      <c r="M567" s="638"/>
    </row>
    <row r="568" ht="15.75" customHeight="1">
      <c r="I568" s="9"/>
      <c r="M568" s="638"/>
    </row>
    <row r="569" ht="15.75" customHeight="1">
      <c r="I569" s="9"/>
      <c r="M569" s="638"/>
    </row>
    <row r="570" ht="15.75" customHeight="1">
      <c r="I570" s="9"/>
      <c r="M570" s="638"/>
    </row>
    <row r="571" ht="15.75" customHeight="1">
      <c r="I571" s="9"/>
      <c r="M571" s="638"/>
    </row>
    <row r="572" ht="15.75" customHeight="1">
      <c r="I572" s="9"/>
      <c r="M572" s="638"/>
    </row>
    <row r="573" ht="15.75" customHeight="1">
      <c r="I573" s="9"/>
      <c r="M573" s="638"/>
    </row>
    <row r="574" ht="15.75" customHeight="1">
      <c r="I574" s="9"/>
      <c r="M574" s="638"/>
    </row>
    <row r="575" ht="15.75" customHeight="1">
      <c r="I575" s="9"/>
      <c r="M575" s="638"/>
    </row>
    <row r="576" ht="15.75" customHeight="1">
      <c r="I576" s="9"/>
      <c r="M576" s="638"/>
    </row>
    <row r="577" ht="15.75" customHeight="1">
      <c r="I577" s="9"/>
      <c r="M577" s="638"/>
    </row>
    <row r="578" ht="15.75" customHeight="1">
      <c r="I578" s="9"/>
      <c r="M578" s="638"/>
    </row>
    <row r="579" ht="15.75" customHeight="1">
      <c r="I579" s="9"/>
      <c r="M579" s="638"/>
    </row>
    <row r="580" ht="15.75" customHeight="1">
      <c r="I580" s="9"/>
      <c r="M580" s="638"/>
    </row>
    <row r="581" ht="15.75" customHeight="1">
      <c r="I581" s="9"/>
      <c r="M581" s="638"/>
    </row>
    <row r="582" ht="15.75" customHeight="1">
      <c r="I582" s="9"/>
      <c r="M582" s="638"/>
    </row>
    <row r="583" ht="15.75" customHeight="1">
      <c r="I583" s="9"/>
      <c r="M583" s="638"/>
    </row>
    <row r="584" ht="15.75" customHeight="1">
      <c r="I584" s="9"/>
      <c r="M584" s="638"/>
    </row>
    <row r="585" ht="15.75" customHeight="1">
      <c r="I585" s="9"/>
      <c r="M585" s="638"/>
    </row>
    <row r="586" ht="15.75" customHeight="1">
      <c r="I586" s="9"/>
      <c r="M586" s="638"/>
    </row>
    <row r="587" ht="15.75" customHeight="1">
      <c r="I587" s="9"/>
      <c r="M587" s="638"/>
    </row>
    <row r="588" ht="15.75" customHeight="1">
      <c r="I588" s="9"/>
      <c r="M588" s="638"/>
    </row>
    <row r="589" ht="15.75" customHeight="1">
      <c r="I589" s="9"/>
      <c r="M589" s="638"/>
    </row>
    <row r="590" ht="15.75" customHeight="1">
      <c r="I590" s="9"/>
      <c r="M590" s="638"/>
    </row>
    <row r="591" ht="15.75" customHeight="1">
      <c r="I591" s="9"/>
      <c r="M591" s="638"/>
    </row>
    <row r="592" ht="15.75" customHeight="1">
      <c r="I592" s="9"/>
      <c r="M592" s="638"/>
    </row>
    <row r="593" ht="15.75" customHeight="1">
      <c r="I593" s="9"/>
      <c r="M593" s="638"/>
    </row>
    <row r="594" ht="15.75" customHeight="1">
      <c r="I594" s="9"/>
      <c r="M594" s="638"/>
    </row>
    <row r="595" ht="15.75" customHeight="1">
      <c r="I595" s="9"/>
      <c r="M595" s="638"/>
    </row>
    <row r="596" ht="15.75" customHeight="1">
      <c r="I596" s="9"/>
      <c r="M596" s="638"/>
    </row>
    <row r="597" ht="15.75" customHeight="1">
      <c r="I597" s="9"/>
      <c r="M597" s="638"/>
    </row>
    <row r="598" ht="15.75" customHeight="1">
      <c r="I598" s="9"/>
      <c r="M598" s="638"/>
    </row>
    <row r="599" ht="15.75" customHeight="1">
      <c r="I599" s="9"/>
      <c r="M599" s="638"/>
    </row>
    <row r="600" ht="15.75" customHeight="1">
      <c r="I600" s="9"/>
      <c r="M600" s="638"/>
    </row>
    <row r="601" ht="15.75" customHeight="1">
      <c r="I601" s="9"/>
      <c r="M601" s="638"/>
    </row>
    <row r="602" ht="15.75" customHeight="1">
      <c r="I602" s="9"/>
      <c r="M602" s="638"/>
    </row>
    <row r="603" ht="15.75" customHeight="1">
      <c r="I603" s="9"/>
      <c r="M603" s="638"/>
    </row>
    <row r="604" ht="15.75" customHeight="1">
      <c r="I604" s="9"/>
      <c r="M604" s="638"/>
    </row>
    <row r="605" ht="15.75" customHeight="1">
      <c r="I605" s="9"/>
      <c r="M605" s="638"/>
    </row>
    <row r="606" ht="15.75" customHeight="1">
      <c r="I606" s="9"/>
      <c r="M606" s="638"/>
    </row>
    <row r="607" ht="15.75" customHeight="1">
      <c r="I607" s="9"/>
      <c r="M607" s="638"/>
    </row>
    <row r="608" ht="15.75" customHeight="1">
      <c r="I608" s="9"/>
      <c r="M608" s="638"/>
    </row>
    <row r="609" ht="15.75" customHeight="1">
      <c r="I609" s="9"/>
      <c r="M609" s="638"/>
    </row>
    <row r="610" ht="15.75" customHeight="1">
      <c r="I610" s="9"/>
      <c r="M610" s="638"/>
    </row>
    <row r="611" ht="15.75" customHeight="1">
      <c r="I611" s="9"/>
      <c r="M611" s="638"/>
    </row>
    <row r="612" ht="15.75" customHeight="1">
      <c r="I612" s="9"/>
      <c r="M612" s="638"/>
    </row>
    <row r="613" ht="15.75" customHeight="1">
      <c r="I613" s="9"/>
      <c r="M613" s="638"/>
    </row>
    <row r="614" ht="15.75" customHeight="1">
      <c r="I614" s="9"/>
      <c r="M614" s="638"/>
    </row>
    <row r="615" ht="15.75" customHeight="1">
      <c r="I615" s="9"/>
      <c r="M615" s="638"/>
    </row>
    <row r="616" ht="15.75" customHeight="1">
      <c r="I616" s="9"/>
      <c r="M616" s="638"/>
    </row>
    <row r="617" ht="15.75" customHeight="1">
      <c r="I617" s="9"/>
      <c r="M617" s="638"/>
    </row>
    <row r="618" ht="15.75" customHeight="1">
      <c r="I618" s="9"/>
      <c r="M618" s="638"/>
    </row>
    <row r="619" ht="15.75" customHeight="1">
      <c r="I619" s="9"/>
      <c r="M619" s="638"/>
    </row>
    <row r="620" ht="15.75" customHeight="1">
      <c r="I620" s="9"/>
      <c r="M620" s="638"/>
    </row>
    <row r="621" ht="15.75" customHeight="1">
      <c r="I621" s="9"/>
      <c r="M621" s="638"/>
    </row>
    <row r="622" ht="15.75" customHeight="1">
      <c r="I622" s="9"/>
      <c r="M622" s="638"/>
    </row>
    <row r="623" ht="15.75" customHeight="1">
      <c r="I623" s="9"/>
      <c r="M623" s="638"/>
    </row>
    <row r="624" ht="15.75" customHeight="1">
      <c r="I624" s="9"/>
      <c r="M624" s="638"/>
    </row>
    <row r="625" ht="15.75" customHeight="1">
      <c r="I625" s="9"/>
      <c r="M625" s="638"/>
    </row>
    <row r="626" ht="15.75" customHeight="1">
      <c r="I626" s="9"/>
      <c r="M626" s="638"/>
    </row>
    <row r="627" ht="15.75" customHeight="1">
      <c r="I627" s="9"/>
      <c r="M627" s="638"/>
    </row>
    <row r="628" ht="15.75" customHeight="1">
      <c r="I628" s="9"/>
      <c r="M628" s="638"/>
    </row>
    <row r="629" ht="15.75" customHeight="1">
      <c r="I629" s="9"/>
      <c r="M629" s="638"/>
    </row>
    <row r="630" ht="15.75" customHeight="1">
      <c r="I630" s="9"/>
      <c r="M630" s="638"/>
    </row>
    <row r="631" ht="15.75" customHeight="1">
      <c r="I631" s="9"/>
      <c r="M631" s="638"/>
    </row>
    <row r="632" ht="15.75" customHeight="1">
      <c r="I632" s="9"/>
      <c r="M632" s="638"/>
    </row>
    <row r="633" ht="15.75" customHeight="1">
      <c r="I633" s="9"/>
      <c r="M633" s="638"/>
    </row>
    <row r="634" ht="15.75" customHeight="1">
      <c r="I634" s="9"/>
      <c r="M634" s="638"/>
    </row>
    <row r="635" ht="15.75" customHeight="1">
      <c r="I635" s="9"/>
      <c r="M635" s="638"/>
    </row>
    <row r="636" ht="15.75" customHeight="1">
      <c r="I636" s="9"/>
      <c r="M636" s="638"/>
    </row>
    <row r="637" ht="15.75" customHeight="1">
      <c r="I637" s="9"/>
      <c r="M637" s="638"/>
    </row>
    <row r="638" ht="15.75" customHeight="1">
      <c r="I638" s="9"/>
      <c r="M638" s="638"/>
    </row>
    <row r="639" ht="15.75" customHeight="1">
      <c r="I639" s="9"/>
      <c r="M639" s="638"/>
    </row>
    <row r="640" ht="15.75" customHeight="1">
      <c r="I640" s="9"/>
      <c r="M640" s="638"/>
    </row>
    <row r="641" ht="15.75" customHeight="1">
      <c r="I641" s="9"/>
      <c r="M641" s="638"/>
    </row>
    <row r="642" ht="15.75" customHeight="1">
      <c r="I642" s="9"/>
      <c r="M642" s="638"/>
    </row>
    <row r="643" ht="15.75" customHeight="1">
      <c r="I643" s="9"/>
      <c r="M643" s="638"/>
    </row>
    <row r="644" ht="15.75" customHeight="1">
      <c r="I644" s="9"/>
      <c r="M644" s="638"/>
    </row>
    <row r="645" ht="15.75" customHeight="1">
      <c r="I645" s="9"/>
      <c r="M645" s="638"/>
    </row>
    <row r="646" ht="15.75" customHeight="1">
      <c r="I646" s="9"/>
      <c r="M646" s="638"/>
    </row>
    <row r="647" ht="15.75" customHeight="1">
      <c r="I647" s="9"/>
      <c r="M647" s="638"/>
    </row>
    <row r="648" ht="15.75" customHeight="1">
      <c r="I648" s="9"/>
      <c r="M648" s="638"/>
    </row>
    <row r="649" ht="15.75" customHeight="1">
      <c r="I649" s="9"/>
      <c r="M649" s="638"/>
    </row>
    <row r="650" ht="15.75" customHeight="1">
      <c r="I650" s="9"/>
      <c r="M650" s="638"/>
    </row>
    <row r="651" ht="15.75" customHeight="1">
      <c r="I651" s="9"/>
      <c r="M651" s="638"/>
    </row>
    <row r="652" ht="15.75" customHeight="1">
      <c r="I652" s="9"/>
      <c r="M652" s="638"/>
    </row>
    <row r="653" ht="15.75" customHeight="1">
      <c r="I653" s="9"/>
      <c r="M653" s="638"/>
    </row>
    <row r="654" ht="15.75" customHeight="1">
      <c r="I654" s="9"/>
      <c r="M654" s="638"/>
    </row>
    <row r="655" ht="15.75" customHeight="1">
      <c r="I655" s="9"/>
      <c r="M655" s="638"/>
    </row>
    <row r="656" ht="15.75" customHeight="1">
      <c r="I656" s="9"/>
      <c r="M656" s="638"/>
    </row>
    <row r="657" ht="15.75" customHeight="1">
      <c r="I657" s="9"/>
      <c r="M657" s="638"/>
    </row>
    <row r="658" ht="15.75" customHeight="1">
      <c r="I658" s="9"/>
      <c r="M658" s="638"/>
    </row>
    <row r="659" ht="15.75" customHeight="1">
      <c r="I659" s="9"/>
      <c r="M659" s="638"/>
    </row>
    <row r="660" ht="15.75" customHeight="1">
      <c r="I660" s="9"/>
      <c r="M660" s="638"/>
    </row>
    <row r="661" ht="15.75" customHeight="1">
      <c r="I661" s="9"/>
      <c r="M661" s="638"/>
    </row>
    <row r="662" ht="15.75" customHeight="1">
      <c r="I662" s="9"/>
      <c r="M662" s="638"/>
    </row>
    <row r="663" ht="15.75" customHeight="1">
      <c r="I663" s="9"/>
      <c r="M663" s="638"/>
    </row>
    <row r="664" ht="15.75" customHeight="1">
      <c r="I664" s="9"/>
      <c r="M664" s="638"/>
    </row>
    <row r="665" ht="15.75" customHeight="1">
      <c r="I665" s="9"/>
      <c r="M665" s="638"/>
    </row>
    <row r="666" ht="15.75" customHeight="1">
      <c r="I666" s="9"/>
      <c r="M666" s="638"/>
    </row>
    <row r="667" ht="15.75" customHeight="1">
      <c r="I667" s="9"/>
      <c r="M667" s="638"/>
    </row>
    <row r="668" ht="15.75" customHeight="1">
      <c r="I668" s="9"/>
      <c r="M668" s="638"/>
    </row>
    <row r="669" ht="15.75" customHeight="1">
      <c r="I669" s="9"/>
      <c r="M669" s="638"/>
    </row>
    <row r="670" ht="15.75" customHeight="1">
      <c r="I670" s="9"/>
      <c r="M670" s="638"/>
    </row>
    <row r="671" ht="15.75" customHeight="1">
      <c r="I671" s="9"/>
      <c r="M671" s="638"/>
    </row>
    <row r="672" ht="15.75" customHeight="1">
      <c r="I672" s="9"/>
      <c r="M672" s="638"/>
    </row>
    <row r="673" ht="15.75" customHeight="1">
      <c r="I673" s="9"/>
      <c r="M673" s="638"/>
    </row>
    <row r="674" ht="15.75" customHeight="1">
      <c r="I674" s="9"/>
      <c r="M674" s="638"/>
    </row>
    <row r="675" ht="15.75" customHeight="1">
      <c r="I675" s="9"/>
      <c r="M675" s="638"/>
    </row>
    <row r="676" ht="15.75" customHeight="1">
      <c r="I676" s="9"/>
      <c r="M676" s="638"/>
    </row>
    <row r="677" ht="15.75" customHeight="1">
      <c r="I677" s="9"/>
      <c r="M677" s="638"/>
    </row>
    <row r="678" ht="15.75" customHeight="1">
      <c r="I678" s="9"/>
      <c r="M678" s="638"/>
    </row>
    <row r="679" ht="15.75" customHeight="1">
      <c r="I679" s="9"/>
      <c r="M679" s="638"/>
    </row>
    <row r="680" ht="15.75" customHeight="1">
      <c r="I680" s="9"/>
      <c r="M680" s="638"/>
    </row>
    <row r="681" ht="15.75" customHeight="1">
      <c r="I681" s="9"/>
      <c r="M681" s="638"/>
    </row>
    <row r="682" ht="15.75" customHeight="1">
      <c r="I682" s="9"/>
      <c r="M682" s="638"/>
    </row>
    <row r="683" ht="15.75" customHeight="1">
      <c r="I683" s="9"/>
      <c r="M683" s="638"/>
    </row>
    <row r="684" ht="15.75" customHeight="1">
      <c r="I684" s="9"/>
      <c r="M684" s="638"/>
    </row>
    <row r="685" ht="15.75" customHeight="1">
      <c r="I685" s="9"/>
      <c r="M685" s="638"/>
    </row>
    <row r="686" ht="15.75" customHeight="1">
      <c r="I686" s="9"/>
      <c r="M686" s="638"/>
    </row>
    <row r="687" ht="15.75" customHeight="1">
      <c r="I687" s="9"/>
      <c r="M687" s="638"/>
    </row>
    <row r="688" ht="15.75" customHeight="1">
      <c r="I688" s="9"/>
      <c r="M688" s="638"/>
    </row>
    <row r="689" ht="15.75" customHeight="1">
      <c r="I689" s="9"/>
      <c r="M689" s="638"/>
    </row>
    <row r="690" ht="15.75" customHeight="1">
      <c r="I690" s="9"/>
      <c r="M690" s="638"/>
    </row>
    <row r="691" ht="15.75" customHeight="1">
      <c r="I691" s="9"/>
      <c r="M691" s="638"/>
    </row>
    <row r="692" ht="15.75" customHeight="1">
      <c r="I692" s="9"/>
      <c r="M692" s="638"/>
    </row>
    <row r="693" ht="15.75" customHeight="1">
      <c r="I693" s="9"/>
      <c r="M693" s="638"/>
    </row>
    <row r="694" ht="15.75" customHeight="1">
      <c r="I694" s="9"/>
      <c r="M694" s="638"/>
    </row>
    <row r="695" ht="15.75" customHeight="1">
      <c r="I695" s="9"/>
      <c r="M695" s="638"/>
    </row>
    <row r="696" ht="15.75" customHeight="1">
      <c r="I696" s="9"/>
      <c r="M696" s="638"/>
    </row>
    <row r="697" ht="15.75" customHeight="1">
      <c r="I697" s="9"/>
      <c r="M697" s="638"/>
    </row>
    <row r="698" ht="15.75" customHeight="1">
      <c r="I698" s="9"/>
      <c r="M698" s="638"/>
    </row>
    <row r="699" ht="15.75" customHeight="1">
      <c r="I699" s="9"/>
      <c r="M699" s="638"/>
    </row>
    <row r="700" ht="15.75" customHeight="1">
      <c r="I700" s="9"/>
      <c r="M700" s="638"/>
    </row>
    <row r="701" ht="15.75" customHeight="1">
      <c r="I701" s="9"/>
      <c r="M701" s="638"/>
    </row>
    <row r="702" ht="15.75" customHeight="1">
      <c r="I702" s="9"/>
      <c r="M702" s="638"/>
    </row>
    <row r="703" ht="15.75" customHeight="1">
      <c r="I703" s="9"/>
      <c r="M703" s="638"/>
    </row>
    <row r="704" ht="15.75" customHeight="1">
      <c r="I704" s="9"/>
      <c r="M704" s="638"/>
    </row>
    <row r="705" ht="15.75" customHeight="1">
      <c r="I705" s="9"/>
      <c r="M705" s="638"/>
    </row>
    <row r="706" ht="15.75" customHeight="1">
      <c r="I706" s="9"/>
      <c r="M706" s="638"/>
    </row>
    <row r="707" ht="15.75" customHeight="1">
      <c r="I707" s="9"/>
      <c r="M707" s="638"/>
    </row>
    <row r="708" ht="15.75" customHeight="1">
      <c r="I708" s="9"/>
      <c r="M708" s="638"/>
    </row>
    <row r="709" ht="15.75" customHeight="1">
      <c r="I709" s="9"/>
      <c r="M709" s="638"/>
    </row>
    <row r="710" ht="15.75" customHeight="1">
      <c r="I710" s="9"/>
      <c r="M710" s="638"/>
    </row>
    <row r="711" ht="15.75" customHeight="1">
      <c r="I711" s="9"/>
      <c r="M711" s="638"/>
    </row>
    <row r="712" ht="15.75" customHeight="1">
      <c r="I712" s="9"/>
      <c r="M712" s="638"/>
    </row>
    <row r="713" ht="15.75" customHeight="1">
      <c r="I713" s="9"/>
      <c r="M713" s="638"/>
    </row>
    <row r="714" ht="15.75" customHeight="1">
      <c r="I714" s="9"/>
      <c r="M714" s="638"/>
    </row>
    <row r="715" ht="15.75" customHeight="1">
      <c r="I715" s="9"/>
      <c r="M715" s="638"/>
    </row>
    <row r="716" ht="15.75" customHeight="1">
      <c r="I716" s="9"/>
      <c r="M716" s="638"/>
    </row>
    <row r="717" ht="15.75" customHeight="1">
      <c r="I717" s="9"/>
      <c r="M717" s="638"/>
    </row>
    <row r="718" ht="15.75" customHeight="1">
      <c r="I718" s="9"/>
      <c r="M718" s="638"/>
    </row>
    <row r="719" ht="15.75" customHeight="1">
      <c r="I719" s="9"/>
      <c r="M719" s="638"/>
    </row>
    <row r="720" ht="15.75" customHeight="1">
      <c r="I720" s="9"/>
      <c r="M720" s="638"/>
    </row>
    <row r="721" ht="15.75" customHeight="1">
      <c r="I721" s="9"/>
      <c r="M721" s="638"/>
    </row>
    <row r="722" ht="15.75" customHeight="1">
      <c r="I722" s="9"/>
      <c r="M722" s="638"/>
    </row>
    <row r="723" ht="15.75" customHeight="1">
      <c r="I723" s="9"/>
      <c r="M723" s="638"/>
    </row>
    <row r="724" ht="15.75" customHeight="1">
      <c r="I724" s="9"/>
      <c r="M724" s="638"/>
    </row>
    <row r="725" ht="15.75" customHeight="1">
      <c r="I725" s="9"/>
      <c r="M725" s="638"/>
    </row>
    <row r="726" ht="15.75" customHeight="1">
      <c r="I726" s="9"/>
      <c r="M726" s="638"/>
    </row>
    <row r="727" ht="15.75" customHeight="1">
      <c r="I727" s="9"/>
      <c r="M727" s="638"/>
    </row>
    <row r="728" ht="15.75" customHeight="1">
      <c r="I728" s="9"/>
      <c r="M728" s="638"/>
    </row>
    <row r="729" ht="15.75" customHeight="1">
      <c r="I729" s="9"/>
      <c r="M729" s="638"/>
    </row>
    <row r="730" ht="15.75" customHeight="1">
      <c r="I730" s="9"/>
      <c r="M730" s="638"/>
    </row>
    <row r="731" ht="15.75" customHeight="1">
      <c r="I731" s="9"/>
      <c r="M731" s="638"/>
    </row>
    <row r="732" ht="15.75" customHeight="1">
      <c r="I732" s="9"/>
      <c r="M732" s="638"/>
    </row>
    <row r="733" ht="15.75" customHeight="1">
      <c r="I733" s="9"/>
      <c r="M733" s="638"/>
    </row>
    <row r="734" ht="15.75" customHeight="1">
      <c r="I734" s="9"/>
      <c r="M734" s="638"/>
    </row>
    <row r="735" ht="15.75" customHeight="1">
      <c r="I735" s="9"/>
      <c r="M735" s="638"/>
    </row>
    <row r="736" ht="15.75" customHeight="1">
      <c r="I736" s="9"/>
      <c r="M736" s="638"/>
    </row>
    <row r="737" ht="15.75" customHeight="1">
      <c r="I737" s="9"/>
      <c r="M737" s="638"/>
    </row>
    <row r="738" ht="15.75" customHeight="1">
      <c r="I738" s="9"/>
      <c r="M738" s="638"/>
    </row>
    <row r="739" ht="15.75" customHeight="1">
      <c r="I739" s="9"/>
      <c r="M739" s="638"/>
    </row>
    <row r="740" ht="15.75" customHeight="1">
      <c r="I740" s="9"/>
      <c r="M740" s="638"/>
    </row>
    <row r="741" ht="15.75" customHeight="1">
      <c r="I741" s="9"/>
      <c r="M741" s="638"/>
    </row>
    <row r="742" ht="15.75" customHeight="1">
      <c r="I742" s="9"/>
      <c r="M742" s="638"/>
    </row>
    <row r="743" ht="15.75" customHeight="1">
      <c r="I743" s="9"/>
      <c r="M743" s="638"/>
    </row>
    <row r="744" ht="15.75" customHeight="1">
      <c r="I744" s="9"/>
      <c r="M744" s="638"/>
    </row>
    <row r="745" ht="15.75" customHeight="1">
      <c r="I745" s="9"/>
      <c r="M745" s="638"/>
    </row>
    <row r="746" ht="15.75" customHeight="1">
      <c r="I746" s="9"/>
      <c r="M746" s="638"/>
    </row>
    <row r="747" ht="15.75" customHeight="1">
      <c r="I747" s="9"/>
      <c r="M747" s="638"/>
    </row>
    <row r="748" ht="15.75" customHeight="1">
      <c r="I748" s="9"/>
      <c r="M748" s="638"/>
    </row>
    <row r="749" ht="15.75" customHeight="1">
      <c r="I749" s="9"/>
      <c r="M749" s="638"/>
    </row>
    <row r="750" ht="15.75" customHeight="1">
      <c r="I750" s="9"/>
      <c r="M750" s="638"/>
    </row>
    <row r="751" ht="15.75" customHeight="1">
      <c r="I751" s="9"/>
      <c r="M751" s="638"/>
    </row>
    <row r="752" ht="15.75" customHeight="1">
      <c r="I752" s="9"/>
      <c r="M752" s="638"/>
    </row>
    <row r="753" ht="15.75" customHeight="1">
      <c r="I753" s="9"/>
      <c r="M753" s="638"/>
    </row>
    <row r="754" ht="15.75" customHeight="1">
      <c r="I754" s="9"/>
      <c r="M754" s="638"/>
    </row>
    <row r="755" ht="15.75" customHeight="1">
      <c r="I755" s="9"/>
      <c r="M755" s="638"/>
    </row>
    <row r="756" ht="15.75" customHeight="1">
      <c r="I756" s="9"/>
      <c r="M756" s="638"/>
    </row>
    <row r="757" ht="15.75" customHeight="1">
      <c r="I757" s="9"/>
      <c r="M757" s="638"/>
    </row>
    <row r="758" ht="15.75" customHeight="1">
      <c r="I758" s="9"/>
      <c r="M758" s="638"/>
    </row>
    <row r="759" ht="15.75" customHeight="1">
      <c r="I759" s="9"/>
      <c r="M759" s="638"/>
    </row>
    <row r="760" ht="15.75" customHeight="1">
      <c r="I760" s="9"/>
      <c r="M760" s="638"/>
    </row>
    <row r="761" ht="15.75" customHeight="1">
      <c r="I761" s="9"/>
      <c r="M761" s="638"/>
    </row>
    <row r="762" ht="15.75" customHeight="1">
      <c r="I762" s="9"/>
      <c r="M762" s="638"/>
    </row>
    <row r="763" ht="15.75" customHeight="1">
      <c r="I763" s="9"/>
      <c r="M763" s="638"/>
    </row>
    <row r="764" ht="15.75" customHeight="1">
      <c r="I764" s="9"/>
      <c r="M764" s="638"/>
    </row>
    <row r="765" ht="15.75" customHeight="1">
      <c r="I765" s="9"/>
      <c r="M765" s="638"/>
    </row>
    <row r="766" ht="15.75" customHeight="1">
      <c r="I766" s="9"/>
      <c r="M766" s="638"/>
    </row>
    <row r="767" ht="15.75" customHeight="1">
      <c r="I767" s="9"/>
      <c r="M767" s="638"/>
    </row>
    <row r="768" ht="15.75" customHeight="1">
      <c r="I768" s="9"/>
      <c r="M768" s="638"/>
    </row>
    <row r="769" ht="15.75" customHeight="1">
      <c r="I769" s="9"/>
      <c r="M769" s="638"/>
    </row>
    <row r="770" ht="15.75" customHeight="1">
      <c r="I770" s="9"/>
      <c r="M770" s="638"/>
    </row>
    <row r="771" ht="15.75" customHeight="1">
      <c r="I771" s="9"/>
      <c r="M771" s="638"/>
    </row>
    <row r="772" ht="15.75" customHeight="1">
      <c r="I772" s="9"/>
      <c r="M772" s="638"/>
    </row>
    <row r="773" ht="15.75" customHeight="1">
      <c r="I773" s="9"/>
      <c r="M773" s="638"/>
    </row>
    <row r="774" ht="15.75" customHeight="1">
      <c r="I774" s="9"/>
      <c r="M774" s="638"/>
    </row>
    <row r="775" ht="15.75" customHeight="1">
      <c r="I775" s="9"/>
      <c r="M775" s="638"/>
    </row>
    <row r="776" ht="15.75" customHeight="1">
      <c r="I776" s="9"/>
      <c r="M776" s="638"/>
    </row>
    <row r="777" ht="15.75" customHeight="1">
      <c r="I777" s="9"/>
      <c r="M777" s="638"/>
    </row>
    <row r="778" ht="15.75" customHeight="1">
      <c r="I778" s="9"/>
      <c r="M778" s="638"/>
    </row>
    <row r="779" ht="15.75" customHeight="1">
      <c r="I779" s="9"/>
      <c r="M779" s="638"/>
    </row>
    <row r="780" ht="15.75" customHeight="1">
      <c r="I780" s="9"/>
      <c r="M780" s="638"/>
    </row>
    <row r="781" ht="15.75" customHeight="1">
      <c r="I781" s="9"/>
      <c r="M781" s="638"/>
    </row>
    <row r="782" ht="15.75" customHeight="1">
      <c r="I782" s="9"/>
      <c r="M782" s="638"/>
    </row>
    <row r="783" ht="15.75" customHeight="1">
      <c r="I783" s="9"/>
      <c r="M783" s="638"/>
    </row>
    <row r="784" ht="15.75" customHeight="1">
      <c r="I784" s="9"/>
      <c r="M784" s="638"/>
    </row>
    <row r="785" ht="15.75" customHeight="1">
      <c r="I785" s="9"/>
      <c r="M785" s="638"/>
    </row>
    <row r="786" ht="15.75" customHeight="1">
      <c r="I786" s="9"/>
      <c r="M786" s="638"/>
    </row>
    <row r="787" ht="15.75" customHeight="1">
      <c r="I787" s="9"/>
      <c r="M787" s="638"/>
    </row>
    <row r="788" ht="15.75" customHeight="1">
      <c r="I788" s="9"/>
      <c r="M788" s="638"/>
    </row>
    <row r="789" ht="15.75" customHeight="1">
      <c r="I789" s="9"/>
      <c r="M789" s="638"/>
    </row>
    <row r="790" ht="15.75" customHeight="1">
      <c r="I790" s="9"/>
      <c r="M790" s="638"/>
    </row>
    <row r="791" ht="15.75" customHeight="1">
      <c r="I791" s="9"/>
      <c r="M791" s="638"/>
    </row>
    <row r="792" ht="15.75" customHeight="1">
      <c r="I792" s="9"/>
      <c r="M792" s="638"/>
    </row>
    <row r="793" ht="15.75" customHeight="1">
      <c r="I793" s="9"/>
      <c r="M793" s="638"/>
    </row>
    <row r="794" ht="15.75" customHeight="1">
      <c r="I794" s="9"/>
      <c r="M794" s="638"/>
    </row>
    <row r="795" ht="15.75" customHeight="1">
      <c r="I795" s="9"/>
      <c r="M795" s="638"/>
    </row>
    <row r="796" ht="15.75" customHeight="1">
      <c r="I796" s="9"/>
      <c r="M796" s="638"/>
    </row>
    <row r="797" ht="15.75" customHeight="1">
      <c r="I797" s="9"/>
      <c r="M797" s="638"/>
    </row>
    <row r="798" ht="15.75" customHeight="1">
      <c r="I798" s="9"/>
      <c r="M798" s="638"/>
    </row>
    <row r="799" ht="15.75" customHeight="1">
      <c r="I799" s="9"/>
      <c r="M799" s="638"/>
    </row>
    <row r="800" ht="15.75" customHeight="1">
      <c r="I800" s="9"/>
      <c r="M800" s="638"/>
    </row>
    <row r="801" ht="15.75" customHeight="1">
      <c r="I801" s="9"/>
      <c r="M801" s="638"/>
    </row>
    <row r="802" ht="15.75" customHeight="1">
      <c r="I802" s="9"/>
      <c r="M802" s="638"/>
    </row>
    <row r="803" ht="15.75" customHeight="1">
      <c r="I803" s="9"/>
      <c r="M803" s="638"/>
    </row>
    <row r="804" ht="15.75" customHeight="1">
      <c r="I804" s="9"/>
      <c r="M804" s="638"/>
    </row>
    <row r="805" ht="15.75" customHeight="1">
      <c r="I805" s="9"/>
      <c r="M805" s="638"/>
    </row>
    <row r="806" ht="15.75" customHeight="1">
      <c r="I806" s="9"/>
      <c r="M806" s="638"/>
    </row>
    <row r="807" ht="15.75" customHeight="1">
      <c r="I807" s="9"/>
      <c r="M807" s="638"/>
    </row>
    <row r="808" ht="15.75" customHeight="1">
      <c r="I808" s="9"/>
      <c r="M808" s="638"/>
    </row>
    <row r="809" ht="15.75" customHeight="1">
      <c r="I809" s="9"/>
      <c r="M809" s="638"/>
    </row>
    <row r="810" ht="15.75" customHeight="1">
      <c r="I810" s="9"/>
      <c r="M810" s="638"/>
    </row>
    <row r="811" ht="15.75" customHeight="1">
      <c r="I811" s="9"/>
      <c r="M811" s="638"/>
    </row>
    <row r="812" ht="15.75" customHeight="1">
      <c r="I812" s="9"/>
      <c r="M812" s="638"/>
    </row>
    <row r="813" ht="15.75" customHeight="1">
      <c r="I813" s="9"/>
      <c r="M813" s="638"/>
    </row>
    <row r="814" ht="15.75" customHeight="1">
      <c r="I814" s="9"/>
      <c r="M814" s="638"/>
    </row>
    <row r="815" ht="15.75" customHeight="1">
      <c r="I815" s="9"/>
      <c r="M815" s="638"/>
    </row>
    <row r="816" ht="15.75" customHeight="1">
      <c r="I816" s="9"/>
      <c r="M816" s="638"/>
    </row>
    <row r="817" ht="15.75" customHeight="1">
      <c r="I817" s="9"/>
      <c r="M817" s="638"/>
    </row>
    <row r="818" ht="15.75" customHeight="1">
      <c r="I818" s="9"/>
      <c r="M818" s="638"/>
    </row>
    <row r="819" ht="15.75" customHeight="1">
      <c r="I819" s="9"/>
      <c r="M819" s="638"/>
    </row>
    <row r="820" ht="15.75" customHeight="1">
      <c r="I820" s="9"/>
      <c r="M820" s="638"/>
    </row>
    <row r="821" ht="15.75" customHeight="1">
      <c r="I821" s="9"/>
      <c r="M821" s="638"/>
    </row>
    <row r="822" ht="15.75" customHeight="1">
      <c r="I822" s="9"/>
      <c r="M822" s="638"/>
    </row>
    <row r="823" ht="15.75" customHeight="1">
      <c r="I823" s="9"/>
      <c r="M823" s="638"/>
    </row>
    <row r="824" ht="15.75" customHeight="1">
      <c r="I824" s="9"/>
      <c r="M824" s="638"/>
    </row>
    <row r="825" ht="15.75" customHeight="1">
      <c r="I825" s="9"/>
      <c r="M825" s="638"/>
    </row>
    <row r="826" ht="15.75" customHeight="1">
      <c r="I826" s="9"/>
      <c r="M826" s="638"/>
    </row>
    <row r="827" ht="15.75" customHeight="1">
      <c r="I827" s="9"/>
      <c r="M827" s="638"/>
    </row>
    <row r="828" ht="15.75" customHeight="1">
      <c r="I828" s="9"/>
      <c r="M828" s="638"/>
    </row>
    <row r="829" ht="15.75" customHeight="1">
      <c r="I829" s="9"/>
      <c r="M829" s="638"/>
    </row>
    <row r="830" ht="15.75" customHeight="1">
      <c r="I830" s="9"/>
      <c r="M830" s="638"/>
    </row>
    <row r="831" ht="15.75" customHeight="1">
      <c r="I831" s="9"/>
      <c r="M831" s="638"/>
    </row>
    <row r="832" ht="15.75" customHeight="1">
      <c r="I832" s="9"/>
      <c r="M832" s="638"/>
    </row>
    <row r="833" ht="15.75" customHeight="1">
      <c r="I833" s="9"/>
      <c r="M833" s="638"/>
    </row>
    <row r="834" ht="15.75" customHeight="1">
      <c r="I834" s="9"/>
      <c r="M834" s="638"/>
    </row>
    <row r="835" ht="15.75" customHeight="1">
      <c r="I835" s="9"/>
      <c r="M835" s="638"/>
    </row>
    <row r="836" ht="15.75" customHeight="1">
      <c r="I836" s="9"/>
      <c r="M836" s="638"/>
    </row>
    <row r="837" ht="15.75" customHeight="1">
      <c r="I837" s="9"/>
      <c r="M837" s="638"/>
    </row>
    <row r="838" ht="15.75" customHeight="1">
      <c r="I838" s="9"/>
      <c r="M838" s="638"/>
    </row>
    <row r="839" ht="15.75" customHeight="1">
      <c r="I839" s="9"/>
      <c r="M839" s="638"/>
    </row>
    <row r="840" ht="15.75" customHeight="1">
      <c r="I840" s="9"/>
      <c r="M840" s="638"/>
    </row>
    <row r="841" ht="15.75" customHeight="1">
      <c r="I841" s="9"/>
      <c r="M841" s="638"/>
    </row>
    <row r="842" ht="15.75" customHeight="1">
      <c r="I842" s="9"/>
      <c r="M842" s="638"/>
    </row>
    <row r="843" ht="15.75" customHeight="1">
      <c r="I843" s="9"/>
      <c r="M843" s="638"/>
    </row>
    <row r="844" ht="15.75" customHeight="1">
      <c r="I844" s="9"/>
      <c r="M844" s="638"/>
    </row>
    <row r="845" ht="15.75" customHeight="1">
      <c r="I845" s="9"/>
      <c r="M845" s="638"/>
    </row>
    <row r="846" ht="15.75" customHeight="1">
      <c r="I846" s="9"/>
      <c r="M846" s="638"/>
    </row>
    <row r="847" ht="15.75" customHeight="1">
      <c r="I847" s="9"/>
      <c r="M847" s="638"/>
    </row>
    <row r="848" ht="15.75" customHeight="1">
      <c r="I848" s="9"/>
      <c r="M848" s="638"/>
    </row>
    <row r="849" ht="15.75" customHeight="1">
      <c r="I849" s="9"/>
      <c r="M849" s="638"/>
    </row>
    <row r="850" ht="15.75" customHeight="1">
      <c r="I850" s="9"/>
      <c r="M850" s="638"/>
    </row>
    <row r="851" ht="15.75" customHeight="1">
      <c r="I851" s="9"/>
      <c r="M851" s="638"/>
    </row>
    <row r="852" ht="15.75" customHeight="1">
      <c r="I852" s="9"/>
      <c r="M852" s="638"/>
    </row>
    <row r="853" ht="15.75" customHeight="1">
      <c r="I853" s="9"/>
      <c r="M853" s="638"/>
    </row>
    <row r="854" ht="15.75" customHeight="1">
      <c r="I854" s="9"/>
      <c r="M854" s="638"/>
    </row>
    <row r="855" ht="15.75" customHeight="1">
      <c r="I855" s="9"/>
      <c r="M855" s="638"/>
    </row>
    <row r="856" ht="15.75" customHeight="1">
      <c r="I856" s="9"/>
      <c r="M856" s="638"/>
    </row>
    <row r="857" ht="15.75" customHeight="1">
      <c r="I857" s="9"/>
      <c r="M857" s="638"/>
    </row>
    <row r="858" ht="15.75" customHeight="1">
      <c r="I858" s="9"/>
      <c r="M858" s="638"/>
    </row>
    <row r="859" ht="15.75" customHeight="1">
      <c r="I859" s="9"/>
      <c r="M859" s="638"/>
    </row>
    <row r="860" ht="15.75" customHeight="1">
      <c r="I860" s="9"/>
      <c r="M860" s="638"/>
    </row>
    <row r="861" ht="15.75" customHeight="1">
      <c r="I861" s="9"/>
      <c r="M861" s="638"/>
    </row>
    <row r="862" ht="15.75" customHeight="1">
      <c r="I862" s="9"/>
      <c r="M862" s="638"/>
    </row>
    <row r="863" ht="15.75" customHeight="1">
      <c r="I863" s="9"/>
      <c r="M863" s="638"/>
    </row>
    <row r="864" ht="15.75" customHeight="1">
      <c r="I864" s="9"/>
      <c r="M864" s="638"/>
    </row>
    <row r="865" ht="15.75" customHeight="1">
      <c r="I865" s="9"/>
      <c r="M865" s="638"/>
    </row>
    <row r="866" ht="15.75" customHeight="1">
      <c r="I866" s="9"/>
      <c r="M866" s="638"/>
    </row>
    <row r="867" ht="15.75" customHeight="1">
      <c r="I867" s="9"/>
      <c r="M867" s="638"/>
    </row>
    <row r="868" ht="15.75" customHeight="1">
      <c r="I868" s="9"/>
      <c r="M868" s="638"/>
    </row>
    <row r="869" ht="15.75" customHeight="1">
      <c r="I869" s="9"/>
      <c r="M869" s="638"/>
    </row>
    <row r="870" ht="15.75" customHeight="1">
      <c r="I870" s="9"/>
      <c r="M870" s="638"/>
    </row>
    <row r="871" ht="15.75" customHeight="1">
      <c r="I871" s="9"/>
      <c r="M871" s="638"/>
    </row>
    <row r="872" ht="15.75" customHeight="1">
      <c r="I872" s="9"/>
      <c r="M872" s="638"/>
    </row>
    <row r="873" ht="15.75" customHeight="1">
      <c r="I873" s="9"/>
      <c r="M873" s="638"/>
    </row>
    <row r="874" ht="15.75" customHeight="1">
      <c r="I874" s="9"/>
      <c r="M874" s="638"/>
    </row>
    <row r="875" ht="15.75" customHeight="1">
      <c r="I875" s="9"/>
      <c r="M875" s="638"/>
    </row>
    <row r="876" ht="15.75" customHeight="1">
      <c r="I876" s="9"/>
      <c r="M876" s="638"/>
    </row>
    <row r="877" ht="15.75" customHeight="1">
      <c r="I877" s="9"/>
      <c r="M877" s="638"/>
    </row>
    <row r="878" ht="15.75" customHeight="1">
      <c r="I878" s="9"/>
      <c r="M878" s="638"/>
    </row>
    <row r="879" ht="15.75" customHeight="1">
      <c r="I879" s="9"/>
      <c r="M879" s="638"/>
    </row>
    <row r="880" ht="15.75" customHeight="1">
      <c r="I880" s="9"/>
      <c r="M880" s="638"/>
    </row>
    <row r="881" ht="15.75" customHeight="1">
      <c r="I881" s="9"/>
      <c r="M881" s="638"/>
    </row>
    <row r="882" ht="15.75" customHeight="1">
      <c r="I882" s="9"/>
      <c r="M882" s="638"/>
    </row>
    <row r="883" ht="15.75" customHeight="1">
      <c r="I883" s="9"/>
      <c r="M883" s="638"/>
    </row>
    <row r="884" ht="15.75" customHeight="1">
      <c r="I884" s="9"/>
      <c r="M884" s="638"/>
    </row>
    <row r="885" ht="15.75" customHeight="1">
      <c r="I885" s="9"/>
      <c r="M885" s="638"/>
    </row>
    <row r="886" ht="15.75" customHeight="1">
      <c r="I886" s="9"/>
      <c r="M886" s="638"/>
    </row>
    <row r="887" ht="15.75" customHeight="1">
      <c r="I887" s="9"/>
      <c r="M887" s="638"/>
    </row>
    <row r="888" ht="15.75" customHeight="1">
      <c r="I888" s="9"/>
      <c r="M888" s="638"/>
    </row>
    <row r="889" ht="15.75" customHeight="1">
      <c r="I889" s="9"/>
      <c r="M889" s="638"/>
    </row>
    <row r="890" ht="15.75" customHeight="1">
      <c r="I890" s="9"/>
      <c r="M890" s="638"/>
    </row>
    <row r="891" ht="15.75" customHeight="1">
      <c r="I891" s="9"/>
      <c r="M891" s="638"/>
    </row>
    <row r="892" ht="15.75" customHeight="1">
      <c r="I892" s="9"/>
      <c r="M892" s="638"/>
    </row>
    <row r="893" ht="15.75" customHeight="1">
      <c r="I893" s="9"/>
      <c r="M893" s="638"/>
    </row>
    <row r="894" ht="15.75" customHeight="1">
      <c r="I894" s="9"/>
      <c r="M894" s="638"/>
    </row>
    <row r="895" ht="15.75" customHeight="1">
      <c r="I895" s="9"/>
      <c r="M895" s="638"/>
    </row>
    <row r="896" ht="15.75" customHeight="1">
      <c r="I896" s="9"/>
      <c r="M896" s="638"/>
    </row>
    <row r="897" ht="15.75" customHeight="1">
      <c r="I897" s="9"/>
      <c r="M897" s="638"/>
    </row>
    <row r="898" ht="15.75" customHeight="1">
      <c r="I898" s="9"/>
      <c r="M898" s="638"/>
    </row>
    <row r="899" ht="15.75" customHeight="1">
      <c r="I899" s="9"/>
      <c r="M899" s="638"/>
    </row>
    <row r="900" ht="15.75" customHeight="1">
      <c r="I900" s="9"/>
      <c r="M900" s="638"/>
    </row>
    <row r="901" ht="15.75" customHeight="1">
      <c r="I901" s="9"/>
      <c r="M901" s="638"/>
    </row>
    <row r="902" ht="15.75" customHeight="1">
      <c r="I902" s="9"/>
      <c r="M902" s="638"/>
    </row>
    <row r="903" ht="15.75" customHeight="1">
      <c r="I903" s="9"/>
      <c r="M903" s="638"/>
    </row>
    <row r="904" ht="15.75" customHeight="1">
      <c r="I904" s="9"/>
      <c r="M904" s="638"/>
    </row>
    <row r="905" ht="15.75" customHeight="1">
      <c r="I905" s="9"/>
      <c r="M905" s="638"/>
    </row>
    <row r="906" ht="15.75" customHeight="1">
      <c r="I906" s="9"/>
      <c r="M906" s="638"/>
    </row>
    <row r="907" ht="15.75" customHeight="1">
      <c r="I907" s="9"/>
      <c r="M907" s="638"/>
    </row>
    <row r="908" ht="15.75" customHeight="1">
      <c r="I908" s="9"/>
      <c r="M908" s="638"/>
    </row>
    <row r="909" ht="15.75" customHeight="1">
      <c r="I909" s="9"/>
      <c r="M909" s="638"/>
    </row>
    <row r="910" ht="15.75" customHeight="1">
      <c r="I910" s="9"/>
      <c r="M910" s="638"/>
    </row>
    <row r="911" ht="15.75" customHeight="1">
      <c r="I911" s="9"/>
      <c r="M911" s="638"/>
    </row>
    <row r="912" ht="15.75" customHeight="1">
      <c r="I912" s="9"/>
      <c r="M912" s="638"/>
    </row>
    <row r="913" ht="15.75" customHeight="1">
      <c r="I913" s="9"/>
      <c r="M913" s="638"/>
    </row>
    <row r="914" ht="15.75" customHeight="1">
      <c r="I914" s="9"/>
      <c r="M914" s="638"/>
    </row>
    <row r="915" ht="15.75" customHeight="1">
      <c r="I915" s="9"/>
      <c r="M915" s="638"/>
    </row>
    <row r="916" ht="15.75" customHeight="1">
      <c r="I916" s="9"/>
      <c r="M916" s="638"/>
    </row>
    <row r="917" ht="15.75" customHeight="1">
      <c r="I917" s="9"/>
      <c r="M917" s="638"/>
    </row>
    <row r="918" ht="15.75" customHeight="1">
      <c r="I918" s="9"/>
      <c r="M918" s="638"/>
    </row>
    <row r="919" ht="15.75" customHeight="1">
      <c r="I919" s="9"/>
      <c r="M919" s="638"/>
    </row>
    <row r="920" ht="15.75" customHeight="1">
      <c r="I920" s="9"/>
      <c r="M920" s="638"/>
    </row>
    <row r="921" ht="15.75" customHeight="1">
      <c r="I921" s="9"/>
      <c r="M921" s="638"/>
    </row>
    <row r="922" ht="15.75" customHeight="1">
      <c r="I922" s="9"/>
      <c r="M922" s="638"/>
    </row>
    <row r="923" ht="15.75" customHeight="1">
      <c r="I923" s="9"/>
      <c r="M923" s="638"/>
    </row>
    <row r="924" ht="15.75" customHeight="1">
      <c r="I924" s="9"/>
      <c r="M924" s="638"/>
    </row>
    <row r="925" ht="15.75" customHeight="1">
      <c r="I925" s="9"/>
      <c r="M925" s="638"/>
    </row>
    <row r="926" ht="15.75" customHeight="1">
      <c r="I926" s="9"/>
      <c r="M926" s="638"/>
    </row>
    <row r="927" ht="15.75" customHeight="1">
      <c r="I927" s="9"/>
      <c r="M927" s="638"/>
    </row>
    <row r="928" ht="15.75" customHeight="1">
      <c r="I928" s="9"/>
      <c r="M928" s="638"/>
    </row>
    <row r="929" ht="15.75" customHeight="1">
      <c r="I929" s="9"/>
      <c r="M929" s="638"/>
    </row>
    <row r="930" ht="15.75" customHeight="1">
      <c r="I930" s="9"/>
      <c r="M930" s="638"/>
    </row>
    <row r="931" ht="15.75" customHeight="1">
      <c r="I931" s="9"/>
      <c r="M931" s="638"/>
    </row>
    <row r="932" ht="15.75" customHeight="1">
      <c r="I932" s="9"/>
      <c r="M932" s="638"/>
    </row>
    <row r="933" ht="15.75" customHeight="1">
      <c r="I933" s="9"/>
      <c r="M933" s="638"/>
    </row>
    <row r="934" ht="15.75" customHeight="1">
      <c r="I934" s="9"/>
      <c r="M934" s="638"/>
    </row>
    <row r="935" ht="15.75" customHeight="1">
      <c r="I935" s="9"/>
      <c r="M935" s="638"/>
    </row>
    <row r="936" ht="15.75" customHeight="1">
      <c r="I936" s="9"/>
      <c r="M936" s="638"/>
    </row>
    <row r="937" ht="15.75" customHeight="1">
      <c r="I937" s="9"/>
      <c r="M937" s="638"/>
    </row>
    <row r="938" ht="15.75" customHeight="1">
      <c r="I938" s="9"/>
      <c r="M938" s="638"/>
    </row>
    <row r="939" ht="15.75" customHeight="1">
      <c r="I939" s="9"/>
      <c r="M939" s="638"/>
    </row>
    <row r="940" ht="15.75" customHeight="1">
      <c r="I940" s="9"/>
      <c r="M940" s="638"/>
    </row>
    <row r="941" ht="15.75" customHeight="1">
      <c r="I941" s="9"/>
      <c r="M941" s="638"/>
    </row>
    <row r="942" ht="15.75" customHeight="1">
      <c r="I942" s="9"/>
      <c r="M942" s="638"/>
    </row>
    <row r="943" ht="15.75" customHeight="1">
      <c r="I943" s="9"/>
      <c r="M943" s="638"/>
    </row>
    <row r="944" ht="15.75" customHeight="1">
      <c r="I944" s="9"/>
      <c r="M944" s="638"/>
    </row>
    <row r="945" ht="15.75" customHeight="1">
      <c r="I945" s="9"/>
      <c r="M945" s="638"/>
    </row>
    <row r="946" ht="15.75" customHeight="1">
      <c r="I946" s="9"/>
      <c r="M946" s="638"/>
    </row>
    <row r="947" ht="15.75" customHeight="1">
      <c r="I947" s="9"/>
      <c r="M947" s="638"/>
    </row>
    <row r="948" ht="15.75" customHeight="1">
      <c r="I948" s="9"/>
      <c r="M948" s="638"/>
    </row>
    <row r="949" ht="15.75" customHeight="1">
      <c r="I949" s="9"/>
      <c r="M949" s="638"/>
    </row>
    <row r="950" ht="15.75" customHeight="1">
      <c r="I950" s="9"/>
      <c r="M950" s="638"/>
    </row>
    <row r="951" ht="15.75" customHeight="1">
      <c r="I951" s="9"/>
      <c r="M951" s="638"/>
    </row>
    <row r="952" ht="15.75" customHeight="1">
      <c r="I952" s="9"/>
      <c r="M952" s="638"/>
    </row>
    <row r="953" ht="15.75" customHeight="1">
      <c r="I953" s="9"/>
      <c r="M953" s="638"/>
    </row>
    <row r="954" ht="15.75" customHeight="1">
      <c r="I954" s="9"/>
      <c r="M954" s="638"/>
    </row>
    <row r="955" ht="15.75" customHeight="1">
      <c r="I955" s="9"/>
      <c r="M955" s="638"/>
    </row>
    <row r="956" ht="15.75" customHeight="1">
      <c r="I956" s="9"/>
      <c r="M956" s="638"/>
    </row>
    <row r="957" ht="15.75" customHeight="1">
      <c r="I957" s="9"/>
      <c r="M957" s="638"/>
    </row>
    <row r="958" ht="15.75" customHeight="1">
      <c r="I958" s="9"/>
      <c r="M958" s="638"/>
    </row>
    <row r="959" ht="15.75" customHeight="1">
      <c r="I959" s="9"/>
      <c r="M959" s="638"/>
    </row>
    <row r="960" ht="15.75" customHeight="1">
      <c r="I960" s="9"/>
      <c r="M960" s="638"/>
    </row>
    <row r="961" ht="15.75" customHeight="1">
      <c r="I961" s="9"/>
      <c r="M961" s="638"/>
    </row>
    <row r="962" ht="15.75" customHeight="1">
      <c r="I962" s="9"/>
      <c r="M962" s="638"/>
    </row>
    <row r="963" ht="15.75" customHeight="1">
      <c r="I963" s="9"/>
      <c r="M963" s="638"/>
    </row>
    <row r="964" ht="15.75" customHeight="1">
      <c r="I964" s="9"/>
      <c r="M964" s="638"/>
    </row>
    <row r="965" ht="15.75" customHeight="1">
      <c r="I965" s="9"/>
      <c r="M965" s="638"/>
    </row>
    <row r="966" ht="15.75" customHeight="1">
      <c r="I966" s="9"/>
      <c r="M966" s="638"/>
    </row>
    <row r="967" ht="15.75" customHeight="1">
      <c r="I967" s="9"/>
      <c r="M967" s="638"/>
    </row>
    <row r="968" ht="15.75" customHeight="1">
      <c r="I968" s="9"/>
      <c r="M968" s="638"/>
    </row>
    <row r="969" ht="15.75" customHeight="1">
      <c r="I969" s="9"/>
      <c r="M969" s="638"/>
    </row>
    <row r="970" ht="15.75" customHeight="1">
      <c r="I970" s="9"/>
      <c r="M970" s="638"/>
    </row>
    <row r="971" ht="15.75" customHeight="1">
      <c r="I971" s="9"/>
      <c r="M971" s="638"/>
    </row>
    <row r="972" ht="15.75" customHeight="1">
      <c r="I972" s="9"/>
      <c r="M972" s="638"/>
    </row>
    <row r="973" ht="15.75" customHeight="1">
      <c r="I973" s="9"/>
      <c r="M973" s="638"/>
    </row>
    <row r="974" ht="15.75" customHeight="1">
      <c r="I974" s="9"/>
      <c r="M974" s="638"/>
    </row>
    <row r="975" ht="15.75" customHeight="1">
      <c r="I975" s="9"/>
      <c r="M975" s="638"/>
    </row>
    <row r="976" ht="15.75" customHeight="1">
      <c r="I976" s="9"/>
      <c r="M976" s="638"/>
    </row>
    <row r="977" ht="15.75" customHeight="1">
      <c r="I977" s="9"/>
      <c r="M977" s="638"/>
    </row>
    <row r="978" ht="15.75" customHeight="1">
      <c r="I978" s="9"/>
      <c r="M978" s="638"/>
    </row>
    <row r="979" ht="15.75" customHeight="1">
      <c r="I979" s="9"/>
      <c r="M979" s="638"/>
    </row>
    <row r="980" ht="15.75" customHeight="1">
      <c r="I980" s="9"/>
      <c r="M980" s="638"/>
    </row>
    <row r="981" ht="15.75" customHeight="1">
      <c r="I981" s="9"/>
      <c r="M981" s="638"/>
    </row>
    <row r="982" ht="15.75" customHeight="1">
      <c r="I982" s="9"/>
      <c r="M982" s="638"/>
    </row>
    <row r="983" ht="15.75" customHeight="1">
      <c r="I983" s="9"/>
      <c r="M983" s="638"/>
    </row>
    <row r="984" ht="15.75" customHeight="1">
      <c r="I984" s="9"/>
      <c r="M984" s="638"/>
    </row>
    <row r="985" ht="15.75" customHeight="1">
      <c r="I985" s="9"/>
      <c r="M985" s="638"/>
    </row>
    <row r="986" ht="15.75" customHeight="1">
      <c r="I986" s="9"/>
      <c r="M986" s="638"/>
    </row>
    <row r="987" ht="15.75" customHeight="1">
      <c r="I987" s="9"/>
      <c r="M987" s="638"/>
    </row>
    <row r="988" ht="15.75" customHeight="1">
      <c r="I988" s="9"/>
      <c r="M988" s="638"/>
    </row>
    <row r="989" ht="15.75" customHeight="1">
      <c r="I989" s="9"/>
      <c r="M989" s="638"/>
    </row>
    <row r="990" ht="15.75" customHeight="1">
      <c r="I990" s="9"/>
      <c r="M990" s="638"/>
    </row>
    <row r="991" ht="15.75" customHeight="1">
      <c r="I991" s="9"/>
      <c r="M991" s="638"/>
    </row>
    <row r="992" ht="15.75" customHeight="1">
      <c r="I992" s="9"/>
      <c r="M992" s="638"/>
    </row>
    <row r="993" ht="15.75" customHeight="1">
      <c r="I993" s="9"/>
      <c r="M993" s="638"/>
    </row>
    <row r="994" ht="15.75" customHeight="1">
      <c r="I994" s="9"/>
      <c r="M994" s="638"/>
    </row>
    <row r="995" ht="15.75" customHeight="1">
      <c r="I995" s="9"/>
      <c r="M995" s="638"/>
    </row>
    <row r="996" ht="15.75" customHeight="1">
      <c r="I996" s="9"/>
      <c r="M996" s="638"/>
    </row>
    <row r="997" ht="15.75" customHeight="1">
      <c r="I997" s="9"/>
      <c r="M997" s="638"/>
    </row>
    <row r="998" ht="15.75" customHeight="1">
      <c r="I998" s="9"/>
      <c r="M998" s="638"/>
    </row>
    <row r="999" ht="15.75" customHeight="1">
      <c r="I999" s="9"/>
      <c r="M999" s="638"/>
    </row>
    <row r="1000" ht="15.75" customHeight="1">
      <c r="I1000" s="9"/>
      <c r="M1000" s="638"/>
    </row>
  </sheetData>
  <printOptions/>
  <pageMargins bottom="0.75" footer="0.0" header="0.0" left="0.7" right="0.7" top="0.75"/>
  <pageSetup orientation="portrait"/>
  <drawing r:id="rId1"/>
</worksheet>
</file>